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nzgbc-my.sharepoint.com/personal/matthew_cutler-welsh_nzgbc_org_nz/Documents/Homestar/Technical/"/>
    </mc:Choice>
  </mc:AlternateContent>
  <xr:revisionPtr revIDLastSave="0" documentId="8_{7E84CC8D-367F-476C-99D5-3482EF0F4994}" xr6:coauthVersionLast="47" xr6:coauthVersionMax="47" xr10:uidLastSave="{00000000-0000-0000-0000-000000000000}"/>
  <workbookProtection workbookAlgorithmName="SHA-512" workbookHashValue="0hPBWTAk+M/v/hukiOkcTIZuNqzvB8eWniN/9IEAtkPwswme1Hv5tVViso9b2DqszV3NM437u78ypyn++XkM/g==" workbookSaltValue="ZP1BY78uwim8CBu+wUu59A==" workbookSpinCount="100000" lockStructure="1"/>
  <bookViews>
    <workbookView xWindow="-19310" yWindow="-110" windowWidth="19420" windowHeight="11500" tabRatio="545" xr2:uid="{C5AFC31B-72C0-4DCF-A45D-205E02D0143E}"/>
  </bookViews>
  <sheets>
    <sheet name="Summary" sheetId="6" r:id="rId1"/>
    <sheet name="Overheating" sheetId="12" r:id="rId2"/>
    <sheet name="Water Calculator" sheetId="4" r:id="rId3"/>
    <sheet name="Natural Light Calculator" sheetId="7" r:id="rId4"/>
    <sheet name="Materials Calculator" sheetId="10" r:id="rId5"/>
    <sheet name="Climate Change Checklist" sheetId="16" r:id="rId6"/>
    <sheet name="Change Log" sheetId="11" state="hidden" r:id="rId7"/>
    <sheet name="Data" sheetId="13" r:id="rId8"/>
    <sheet name="DRE" sheetId="9" state="hidden" r:id="rId9"/>
  </sheets>
  <externalReferences>
    <externalReference r:id="rId10"/>
    <externalReference r:id="rId11"/>
    <externalReference r:id="rId12"/>
    <externalReference r:id="rId13"/>
    <externalReference r:id="rId14"/>
    <externalReference r:id="rId15"/>
  </externalReferences>
  <definedNames>
    <definedName name="_xlnm._FilterDatabase" localSheetId="7" hidden="1">#REF!</definedName>
    <definedName name="_xlnm._FilterDatabase" localSheetId="4" hidden="1">#REF!</definedName>
    <definedName name="_xlnm._FilterDatabase" localSheetId="1" hidden="1">#REF!</definedName>
    <definedName name="_xlnm._FilterDatabase" hidden="1">#REF!</definedName>
    <definedName name="A_ApplianceStarRating">[1]V5ToolData!$BP$5:$BP$20</definedName>
    <definedName name="A_ApplianceStarRatingEnergy">[1]V5ToolData!$BP$6:$BV$20</definedName>
    <definedName name="A_DHWTankSelection" localSheetId="1">[1]!A_DHWTank[[#All],[DHWTank]]</definedName>
    <definedName name="A_DHWTankSelection">[1]!A_DHWTank[[#All],[DHWTank]]</definedName>
    <definedName name="A_EastWestWallLength">[1]V5Calc!$D$27</definedName>
    <definedName name="A_EquatorialWallLength">[1]V5Calc!$D$26</definedName>
    <definedName name="A_Occupancy">[1]Verification!$F$29</definedName>
    <definedName name="A_RefBldg">[1]Variants!$D$752</definedName>
    <definedName name="A_RefBldgAirtightness">[1]Variants!$D$754</definedName>
    <definedName name="A_RefBldgWallAreas">[1]Areas!$V$136:$V$139</definedName>
    <definedName name="A_RefBldgWindowVent">[1]Variants!$D$755</definedName>
    <definedName name="A_SimpleModel">[1]Summary!$H$66</definedName>
    <definedName name="A_TFA">[1]Summary!$K$59</definedName>
    <definedName name="AdjacentBC" localSheetId="1">[1]!A_AdjacentBC[AdjacentBC]</definedName>
    <definedName name="AdjacentBC">[1]!A_AdjacentBC[AdjacentBC]</definedName>
    <definedName name="Are_Urinals_installed?" localSheetId="7">#REF!</definedName>
    <definedName name="Are_Urinals_installed?" localSheetId="4">#REF!</definedName>
    <definedName name="Are_Urinals_installed?" localSheetId="1">#REF!</definedName>
    <definedName name="Are_Urinals_installed?">#REF!</definedName>
    <definedName name="checklist">Data!$A$195:$A$197</definedName>
    <definedName name="Daten_BHKW_Faktoren">Data!#REF!</definedName>
    <definedName name="Daten_BHKW_Name">Data!#REF!</definedName>
    <definedName name="Daten_CO2_Faktoren_Eigene_Eingabe">Data!#REF!</definedName>
    <definedName name="Daten_Eigene_Energietraeger_Faktoren">Data!#REF!</definedName>
    <definedName name="Daten_Eigene_Energietraeger_Namen">Data!#REF!</definedName>
    <definedName name="Daten_PE_Faktoren_Eigene_Eingabe">Data!#REF!</definedName>
    <definedName name="DuctedElectricHeatPump" localSheetId="7">#REF!</definedName>
    <definedName name="DuctedElectricHeatPump" localSheetId="8">#REF!</definedName>
    <definedName name="DuctedElectricHeatPump" localSheetId="1">#REF!</definedName>
    <definedName name="DuctedElectricHeatPump">#REF!</definedName>
    <definedName name="DuctedElectricHeatPumpGeneric" localSheetId="7">#REF!</definedName>
    <definedName name="DuctedElectricHeatPumpGeneric" localSheetId="1">#REF!</definedName>
    <definedName name="DuctedElectricHeatPumpGeneric">#REF!</definedName>
    <definedName name="ECCHO_vent">Data!#REF!</definedName>
    <definedName name="ElectricResistive" localSheetId="7">#REF!</definedName>
    <definedName name="ElectricResistive" localSheetId="1">#REF!</definedName>
    <definedName name="ElectricResistive">#REF!</definedName>
    <definedName name="ElectricResistiveGeneric" localSheetId="7">#REF!</definedName>
    <definedName name="ElectricResistiveGeneric" localSheetId="1">#REF!</definedName>
    <definedName name="ElectricResistiveGeneric">#REF!</definedName>
    <definedName name="ElectricUnderfloorHeating" localSheetId="7">#REF!</definedName>
    <definedName name="ElectricUnderfloorHeating" localSheetId="1">#REF!</definedName>
    <definedName name="ElectricUnderfloorHeating">#REF!</definedName>
    <definedName name="ElectricUnderfloorHeatingGeneric">#REF!</definedName>
    <definedName name="ene1_fields" localSheetId="7">'[2]Building Input'!$C$7:$C$11,'[2]Building Input'!$C$14:$C$15,'[2]Building Input'!$C$17,'[2]Building Input'!$C$19:$C$28,'[2]Building Input'!$C$30:$C$34,'[2]Building Input'!$C$45,'[2]Building Input'!$C$47,'[2]Building Input'!#REF!</definedName>
    <definedName name="ene1_fields" localSheetId="4">'[2]Building Input'!$C$7:$C$11,'[2]Building Input'!$C$14:$C$15,'[2]Building Input'!$C$17,'[2]Building Input'!$C$19:$C$28,'[2]Building Input'!$C$30:$C$34,'[2]Building Input'!$C$45,'[2]Building Input'!$C$47,'[2]Building Input'!#REF!</definedName>
    <definedName name="ene1_fields" localSheetId="1">'[2]Building Input'!$C$7:$C$11,'[2]Building Input'!$C$14:$C$15,'[2]Building Input'!$C$17,'[2]Building Input'!$C$19:$C$28,'[2]Building Input'!$C$30:$C$34,'[2]Building Input'!$C$45,'[2]Building Input'!$C$47,'[2]Building Input'!#REF!</definedName>
    <definedName name="ene1_fields">'[2]Building Input'!$C$7:$C$11,'[2]Building Input'!$C$14:$C$15,'[2]Building Input'!$C$17,'[2]Building Input'!$C$19:$C$28,'[2]Building Input'!$C$30:$C$34,'[2]Building Input'!$C$45,'[2]Building Input'!$C$47,'[2]Building Input'!#REF!</definedName>
    <definedName name="Ene1_headingsEC">'[2]Ecology Calculator'!$B$5,'[2]Ecology Calculator'!$B$7,'[2]Ecology Calculator'!$B$9:$F$10,'[2]Ecology Calculator'!$B$11:$B$31,'[2]Ecology Calculator'!$D$28:$F$31</definedName>
    <definedName name="Enecon_fields" localSheetId="7">'[2]Building Input'!$C$7:$C$11,'[2]Building Input'!$C$14:$C$15,'[2]Building Input'!$C$17,'[2]Building Input'!$C$19:$C$28,'[2]Building Input'!$C$30:$C$34,'[2]Building Input'!$C$45,'[2]Building Input'!$C$47,'[2]Building Input'!#REF!</definedName>
    <definedName name="Enecon_fields" localSheetId="4">'[2]Building Input'!$C$7:$C$11,'[2]Building Input'!$C$14:$C$15,'[2]Building Input'!$C$17,'[2]Building Input'!$C$19:$C$28,'[2]Building Input'!$C$30:$C$34,'[2]Building Input'!$C$45,'[2]Building Input'!$C$47,'[2]Building Input'!#REF!</definedName>
    <definedName name="Enecon_fields" localSheetId="1">'[2]Building Input'!$C$7:$C$11,'[2]Building Input'!$C$14:$C$15,'[2]Building Input'!$C$17,'[2]Building Input'!$C$19:$C$28,'[2]Building Input'!$C$30:$C$34,'[2]Building Input'!$C$45,'[2]Building Input'!$C$47,'[2]Building Input'!#REF!</definedName>
    <definedName name="Enecon_fields">'[2]Building Input'!$C$7:$C$11,'[2]Building Input'!$C$14:$C$15,'[2]Building Input'!$C$17,'[2]Building Input'!$C$19:$C$28,'[2]Building Input'!$C$30:$C$34,'[2]Building Input'!$C$45,'[2]Building Input'!$C$47,'[2]Building Input'!#REF!</definedName>
    <definedName name="Enecon_headingsEC">'[2]Ecology Calculator'!$B$5,'[2]Ecology Calculator'!$B$7,'[2]Ecology Calculator'!$B$9:$F$10,'[2]Ecology Calculator'!$B$11:$B$31,'[2]Ecology Calculator'!$D$28:$F$31</definedName>
    <definedName name="equipment">#REF!</definedName>
    <definedName name="Erdreich_Gebaeudedaten_Flaeche_Bodenplatte">[1]Ground!$H$18</definedName>
    <definedName name="Erdreich_Gebaeudedaten_Flaeche_Bodenplatte2">[1]Ground!$AB$18</definedName>
    <definedName name="Fenster_Auslegungstemperatur_Eigene_Eingabe">[1]Windows!$BR$17</definedName>
    <definedName name="Fernwaerme_Nutzungsgrad_Waermeuebergabestation">'[1]District heating'!$Q$38</definedName>
    <definedName name="Fernwaerme_Waermequelle">'[1]District heating'!$N$21</definedName>
    <definedName name="Fields" localSheetId="7">#REF!,#REF!,#REF!,#REF!,#REF!,#REF!,#REF!,#REF!</definedName>
    <definedName name="Fields" localSheetId="1">#REF!,#REF!,#REF!,#REF!,#REF!,#REF!,#REF!,#REF!</definedName>
    <definedName name="Fields">#REF!,#REF!,#REF!,#REF!,#REF!,#REF!,#REF!,#REF!</definedName>
    <definedName name="fields2">'[3]Building Input'!$C$7:$C$11,'[3]Building Input'!$C$14:$C$15,'[3]Building Input'!$C$17,'[3]Building Input'!$C$19:$C$28,'[3]Building Input'!$C$35:$C$37,'[3]Building Input'!$C$39,'[3]Building Input'!$C$41,'[3]Building Input'!$C$43:$C$44</definedName>
    <definedName name="Fields3">'[3]Building Input'!$C$7:$C$11,'[3]Building Input'!$C$14:$C$15,'[3]Building Input'!$C$17,'[3]Building Input'!$C$19:$C$28,'[3]Building Input'!$C$35:$C$37,'[3]Building Input'!$C$39,'[3]Building Input'!$C$41,'[3]Building Input'!$C$43:$C$44</definedName>
    <definedName name="Flaechen_Flaecheneingabe_U_Wert_Aussentuer">[1]Areas!$AE$40</definedName>
    <definedName name="Headings" localSheetId="7">#REF!,#REF!,#REF!,#REF!,#REF!</definedName>
    <definedName name="Headings" localSheetId="1">#REF!,#REF!,#REF!,#REF!,#REF!</definedName>
    <definedName name="Headings">#REF!,#REF!,#REF!,#REF!,#REF!</definedName>
    <definedName name="Headings2">'[3]Transport Calculator'!$B$5:$B$11,'[3]Transport Calculator'!$C$5:$D$7,'[3]Transport Calculator'!$B$14:$B$20,'[3]Transport Calculator'!$C$14:$D$16,'[3]Transport Calculator'!$C$22:$D$22</definedName>
    <definedName name="HeadingsEC" localSheetId="7">#REF!,#REF!,#REF!,#REF!,#REF!</definedName>
    <definedName name="HeadingsEC" localSheetId="1">#REF!,#REF!,#REF!,#REF!,#REF!</definedName>
    <definedName name="HeadingsEC">#REF!,#REF!,#REF!,#REF!,#REF!</definedName>
    <definedName name="Headingsec2">'[3]Ecology Calculator'!$B$5,'[3]Ecology Calculator'!$B$7,'[3]Ecology Calculator'!$B$9:$F$10,'[3]Ecology Calculator'!$B$11:$B$31,'[3]Ecology Calculator'!$D$28:$F$31</definedName>
    <definedName name="HS_Location">Data!$A$122:$A$192</definedName>
    <definedName name="HS_Location_Master">Data!$A$122:$I$192</definedName>
    <definedName name="HydronicUnderfloor" localSheetId="7">#REF!</definedName>
    <definedName name="HydronicUnderfloor" localSheetId="8">#REF!</definedName>
    <definedName name="HydronicUnderfloor" localSheetId="1">#REF!</definedName>
    <definedName name="HydronicUnderfloor">#REF!</definedName>
    <definedName name="HydronicUnderfloorGeneric" localSheetId="7">#REF!</definedName>
    <definedName name="HydronicUnderfloorGeneric" localSheetId="8">#REF!</definedName>
    <definedName name="HydronicUnderfloorGeneric" localSheetId="1">#REF!</definedName>
    <definedName name="HydronicUnderfloorGeneric">#REF!</definedName>
    <definedName name="HydronicWallMountedRadiator" localSheetId="7">#REF!</definedName>
    <definedName name="HydronicWallMountedRadiator" localSheetId="8">#REF!</definedName>
    <definedName name="HydronicWallMountedRadiator" localSheetId="1">#REF!</definedName>
    <definedName name="HydronicWallMountedRadiator">#REF!</definedName>
    <definedName name="HydronicWallMountedRadiatorGeneric">#REF!</definedName>
    <definedName name="Kuehlgeraete_Flaechenkuehlung_Ankreuzen">'[1]Cooling units'!$I$37</definedName>
    <definedName name="Kuehlgeraete_Umluft_Kuehlung_Ankreuzen">'[1]Cooling units'!$I$22</definedName>
    <definedName name="Kuehlgeraete_Zuluft_Kuehlung_Ankreuzen">'[1]Cooling units'!$I$15</definedName>
    <definedName name="Kuehlgeraete_Zusaetzliche_Entfeuchtung_Ankreuzen">'[1]Cooling units'!$I$32</definedName>
    <definedName name="Labels" localSheetId="7">#REF!,#REF!</definedName>
    <definedName name="Labels" localSheetId="1">#REF!,#REF!</definedName>
    <definedName name="Labels">#REF!,#REF!</definedName>
    <definedName name="leakage">#REF!</definedName>
    <definedName name="LocationTable">Data!$A$74:$Q$91</definedName>
    <definedName name="LPGBoiler" localSheetId="7">#REF!</definedName>
    <definedName name="LPGBoiler" localSheetId="8">#REF!</definedName>
    <definedName name="LPGBoiler" localSheetId="1">#REF!</definedName>
    <definedName name="LPGBoiler">#REF!</definedName>
    <definedName name="LPGBoilerGenericpost1997" localSheetId="7">#REF!</definedName>
    <definedName name="LPGBoilerGenericpost1997" localSheetId="8">#REF!</definedName>
    <definedName name="LPGBoilerGenericpost1997" localSheetId="1">#REF!</definedName>
    <definedName name="LPGBoilerGenericpost1997">#REF!</definedName>
    <definedName name="LPGBoilerGenericpre1998" localSheetId="7">#REF!</definedName>
    <definedName name="LPGBoilerGenericpre1998" localSheetId="1">#REF!</definedName>
    <definedName name="LPGBoilerGenericpre1998">#REF!</definedName>
    <definedName name="Nachweis_Mechanische_Kuehlung">[1]Verification!$N$29</definedName>
    <definedName name="NaturalGasBoiler" localSheetId="7">#REF!</definedName>
    <definedName name="NaturalGasBoiler" localSheetId="1">#REF!</definedName>
    <definedName name="NaturalGasBoiler">#REF!</definedName>
    <definedName name="NaturalGasBoilerGenericpost1997" localSheetId="7">#REF!</definedName>
    <definedName name="NaturalGasBoilerGenericpost1997" localSheetId="1">#REF!</definedName>
    <definedName name="NaturalGasBoilerGenericpost1997">#REF!</definedName>
    <definedName name="NaturalGasBoilerGenericpre1998" localSheetId="7">#REF!</definedName>
    <definedName name="NaturalGasBoilerGenericpre1998" localSheetId="1">#REF!</definedName>
    <definedName name="NaturalGasBoilerGenericpre1998">#REF!</definedName>
    <definedName name="Output_EBF">[1]Verification!$I$34</definedName>
    <definedName name="Output_Heizwaerme_Monatsverfahren" localSheetId="7">[1]Verification!$I$35</definedName>
    <definedName name="Output_Heizwaerme_Monatsverfahren" localSheetId="1">[1]Verification!$I$35</definedName>
    <definedName name="Output_Heizwaerme_Monatsverfahren">[4]Verification!$I$35</definedName>
    <definedName name="Output_IWQ">[1]Verification!$K$28</definedName>
    <definedName name="Output_Personenzahl">[1]Verification!$F$29</definedName>
    <definedName name="Output_Reduktionsfaktor_Erdreich_Winter">[1]Ground!$P$98</definedName>
    <definedName name="Output_Solarer_Deckungsgrad">[1]SolarDHW!$G$34</definedName>
    <definedName name="Output_Summe_WW">'[1]DHW+Distribution'!$X$223</definedName>
    <definedName name="Output_Uebertemperaturhaeufigkeit" localSheetId="7">[1]Verification!$I$40</definedName>
    <definedName name="Output_Uebertemperaturhaeufigkeit" localSheetId="1">[1]Verification!$I$40</definedName>
    <definedName name="Output_Uebertemperaturhaeufigkeit">[4]Verification!$I$40</definedName>
    <definedName name="PE_sonstWaermeerzeugerHzg_CO2">[1]PER!$Z$29</definedName>
    <definedName name="PE_sonstWaermeerzeugerHzg_Deckungsanteil">[1]PER!$S$29</definedName>
    <definedName name="PE_sonstWaermeerzeugerWW_Deckungsanteil">[1]PER!$S$47</definedName>
    <definedName name="PHPP_Brennstoffliste_fuerVarianten">[1]Boiler!$AS$23:$BC$28</definedName>
    <definedName name="PHPP_Daten_Abfrage_0_1">Data!#REF!</definedName>
    <definedName name="PHPP_Daten_An_Aus">Data!#REF!</definedName>
    <definedName name="PHPP_Daten_Angrenzend_an">Data!#REF!</definedName>
    <definedName name="PHPP_Daten_Ankreuzen">Data!#REF!</definedName>
    <definedName name="PHPP_Daten_Anschluss">Data!#REF!</definedName>
    <definedName name="PHPP_Daten_Aufstellungsort_Lueftung">Data!#REF!</definedName>
    <definedName name="PHPP_Daten_Ausrichtung_Bauteil">Data!#REF!</definedName>
    <definedName name="PHPP_Daten_Auswahl_1_leer">Data!#REF!</definedName>
    <definedName name="PHPP_Daten_Auswahl_CO2_Faktoren">Data!#REF!</definedName>
    <definedName name="PHPP_Daten_Auswahl_EnEV_Anbaugrad">Data!#REF!</definedName>
    <definedName name="PHPP_Daten_Auswahl_EnEV_Anlage">Data!#REF!</definedName>
    <definedName name="PHPP_Daten_Auswahl_EnEV_Antragsteller">Data!#REF!</definedName>
    <definedName name="PHPP_Daten_Auswahl_EnEV_Ausstellungsgrund">Data!#REF!</definedName>
    <definedName name="PHPP_Daten_Auswahl_EnEV_Bundesland">Data!#REF!</definedName>
    <definedName name="PHPP_Daten_Auswahl_EnEV_Effizienzhausstandard">Data!#REF!</definedName>
    <definedName name="PHPP_Daten_Auswahl_EnEV_Gebaeudetyp">Data!#REF!</definedName>
    <definedName name="PHPP_Daten_Auswahl_EnEV_SpezKapazität">Data!#REF!</definedName>
    <definedName name="PHPP_Daten_Auswahl_Fernwaerme_Quelle">Data!#REF!</definedName>
    <definedName name="PHPP_Daten_Auswahl_PE_Faktoren">Data!#REF!</definedName>
    <definedName name="PHPP_Daten_Auswahl_Regelung_WP">Data!#REF!</definedName>
    <definedName name="PHPP_Daten_Auswahl_Speicher">Data!#REF!</definedName>
    <definedName name="PHPP_Daten_Auswahl_Strom_Erdgas">Data!#REF!</definedName>
    <definedName name="PHPP_Daten_Auswahl_Vorrang_WP">Data!#REF!</definedName>
    <definedName name="PHPP_Daten_Auswahl_WP_Nachheizung">Data!#REF!</definedName>
    <definedName name="PHPP_Daten_Auswahl_WP_Quelle">Data!#REF!</definedName>
    <definedName name="PHPP_Daten_Auswahl_WP_Verteilsystem">Data!#REF!</definedName>
    <definedName name="PHPP_Daten_Bausystem_Ziffer">Data!#REF!</definedName>
    <definedName name="PHPP_Daten_Bautyp">Data!#REF!</definedName>
    <definedName name="PHPP_Daten_Daemmqualitaet_Armaturen">Data!#REF!</definedName>
    <definedName name="PHPP_Daten_Energetische_Gebaeudekategorie">Data!#REF!</definedName>
    <definedName name="PHPP_Daten_EnerPHitverfahren">Data!#REF!</definedName>
    <definedName name="PHPP_Daten_EnEV_Anlagenauswahl">Data!#REF!</definedName>
    <definedName name="PHPP_Daten_EnEV_Auswahl_Thermostatventile">Data!#REF!</definedName>
    <definedName name="PHPP_Daten_EnEV_Auswahl_Waermeuebergabe">Data!#REF!</definedName>
    <definedName name="PHPP_Daten_EnEV_Auswahl_zu_Energietraeger">[1]Data!$G$641:$G$642</definedName>
    <definedName name="PHPP_Daten_EnEV_Bauteiltyp">Data!#REF!</definedName>
    <definedName name="PHPP_Daten_EnEV_Keller_Perimeterdaemmung">Data!#REF!</definedName>
    <definedName name="PHPP_Daten_EnEV_Perimeterdaemmung">Data!#REF!</definedName>
    <definedName name="PHPP_Daten_Fernwaerme">Data!#REF!</definedName>
    <definedName name="PHPP_Daten_Frostschutz">Data!#REF!</definedName>
    <definedName name="PHPP_Daten_Gebaeudeart">Data!#REF!</definedName>
    <definedName name="PHPP_Daten_Heizsystem">Data!#REF!</definedName>
    <definedName name="PHPP_Daten_IWQ_Art_Werte">Data!#REF!</definedName>
    <definedName name="PHPP_Daten_IWQ_Gebaeudeart">Data!#REF!</definedName>
    <definedName name="PHPP_Daten_JaNeinAbfrage">Data!#REF!</definedName>
    <definedName name="PHPP_Daten_KeineAuswahlErforderlich">Data!#REF!</definedName>
    <definedName name="PHPP_Daten_Klassen">Data!#REF!</definedName>
    <definedName name="PHPP_Daten_Kochen">Data!#REF!</definedName>
    <definedName name="PHPP_Daten_Komponentensortierung">Data!#REF!</definedName>
    <definedName name="PHPP_Daten_Konstruktion">Data!#REF!</definedName>
    <definedName name="PHPP_Daten_Laender">Data!#REF!</definedName>
    <definedName name="PHPP_Daten_Lage_Waermespeicher">Data!#REF!</definedName>
    <definedName name="PHPP_Daten_Lueftungsart">Data!#REF!</definedName>
    <definedName name="PHPP_Daten_Nachweis_Funktion">Data!#REF!</definedName>
    <definedName name="PHPP_Daten_Nachweis_Gebaeudetyp">Data!#REF!</definedName>
    <definedName name="PHPP_Daten_Nachweis_Personenzahl">Data!#REF!</definedName>
    <definedName name="PHPP_Daten_Neubau_Modernisierung">Data!#REF!</definedName>
    <definedName name="PHPP_Daten_PE_Nachweisverfahren">Data!#REF!</definedName>
    <definedName name="PHPP_Daten_Pufferspeicher">Data!#REF!</definedName>
    <definedName name="PHPP_Daten_Sortierung">Data!#REF!</definedName>
    <definedName name="PHPP_Daten_Staedtebaulicher_Kontext">Data!#REF!</definedName>
    <definedName name="PHPP_Daten_Status">Data!#REF!</definedName>
    <definedName name="PHPP_Daten_Typ_Gas">Data!#REF!</definedName>
    <definedName name="PHPP_Daten_Vergleich_Typ">Data!#REF!</definedName>
    <definedName name="PHPP_Daten_Waermeerzeuger">Data!#REF!</definedName>
    <definedName name="PHPP_Daten_Waeschetrocknen">Data!#REF!</definedName>
    <definedName name="PHPP_Daten_Wasseranschluss">Data!#REF!</definedName>
    <definedName name="PHPP_Daten_Windschutzkoeff">Data!#REF!</definedName>
    <definedName name="PHPP_Daten_Zertifizierung">Data!#REF!</definedName>
    <definedName name="PHPP_Daten_Zertifizierungstyp">Data!#REF!</definedName>
    <definedName name="PHPP_EneV_Ausstellungsgrund">[5]Daten!$D$695:$D$699</definedName>
    <definedName name="PHPP_EnEV_Bundesland">[5]Daten!$A$695:$A$710</definedName>
    <definedName name="PHPP_EnEV_Gebaeudetyp">[5]Daten!$B$695:$B$703</definedName>
    <definedName name="PHPP_EnEV_Wohngebaeude_Anbaugrad">[5]Daten!$C$695:$C$698</definedName>
    <definedName name="PHPP_Fenster_Liste_Variantentypen">[1]Windows!$CK$178:$CK$204</definedName>
    <definedName name="PHPP_Flaechen_Liste_Bauteile">[1]Areas!$BK$41:$BK$140</definedName>
    <definedName name="PHPP_Flaechen_Liste_Waermebruecken">[1]Areas!$BK$144:$BK$244</definedName>
    <definedName name="PHPP_Kesselauswahl_fuerVarianten">[1]Boiler!$AS$21:$BC$21</definedName>
    <definedName name="PHPP_Komponenten_AuswahlZertAnschluss">[1]Components!$PK$116:$RJ$514</definedName>
    <definedName name="PHPP_Komponenten_AuswahlZertBauteil">[1]Components!$OP$116:$PJ$514</definedName>
    <definedName name="PHPP_Komponenten_ID_Zert_Bausysteme">[1]Components!$C$116:$C$514</definedName>
    <definedName name="PHPP_Komponenten_Liste_Bauteilaufbauten">[1]Components!$MM$14:$MM$514</definedName>
    <definedName name="PHPP_Komponenten_Liste_Fensterrahmen">[1]Components!$NE$14:$NE$514</definedName>
    <definedName name="PHPP_Komponenten_Liste_Kompaktgeraet">[1]Components!$NW$14:$NW$514</definedName>
    <definedName name="PHPP_Komponenten_Liste_Verglasung">[1]Components!$MV$14:$MV$514</definedName>
    <definedName name="PHPP_Komponenten_Liste_Waermebruecken">[1]Components!$RL$14:$RL$514</definedName>
    <definedName name="PHPP_Komponenten_Liste_Waermerueckgewinnungsgeraet">[1]Components!$NN$14:$NN$514</definedName>
    <definedName name="PHPP_Komponenten_Liste_WWWRG">[1]Components!$OF$14:$OF$514</definedName>
    <definedName name="PHPP_MakroVar_Fehler0">Data!#REF!</definedName>
    <definedName name="PHPP_MakroVar_FehlerA1">Data!#REF!</definedName>
    <definedName name="PHPP_MakroVar_FehlerIntBereich">Data!#REF!</definedName>
    <definedName name="PHPP_MakroVar_FehlerKontrolleA1">Data!#REF!</definedName>
    <definedName name="PHPP_MakroVar_Fehlerunerwartet">Data!#REF!</definedName>
    <definedName name="PHPP_MakroVar_FehlerZeile1">Data!#REF!</definedName>
    <definedName name="PHPP_MakroVar_FehlerZellname">Data!#REF!</definedName>
    <definedName name="PHPP_Nutz_Niwo_Auswahl_Nutzungsprofil">'[1]Use non-res'!$AI$9:$AI$63</definedName>
    <definedName name="PHPP_PER_Externe_EE_Erzeugungsahlage">[1]PER!$AI$58:$AI$64</definedName>
    <definedName name="PHPP_U_Werte_Variantenauswahl">'[1]U-Values'!$E$17:$E$24,'[1]U-Values'!$E$38:$E$45,'[1]U-Values'!$E$59:$E$66,'[1]U-Values'!$E$80:$E$87,'[1]U-Values'!$E$101:$E$108,'[1]U-Values'!$E$122:$E$129,'[1]U-Values'!$E$143:$E$150,'[1]U-Values'!$E$164:$E$171,'[1]U-Values'!$E$185:$E$192,'[1]U-Values'!$E$206:$E$213,'[1]U-Values'!$E$227:$E$234,'[1]U-Values'!$E$248:$E$255,'[1]U-Values'!$E$269:$E$276,'[1]U-Values'!$E$290:$E$297,'[1]U-Values'!$E$311:$E$318,'[1]U-Values'!$E$332:$E$339,'[1]U-Values'!$E$353:$E$360,'[1]U-Values'!$E$374:$E$381,'[1]U-Values'!$E$395:$E$402,'[1]U-Values'!$E$416:$E$423,'[1]U-Values'!$E$437:$E$444,'[1]U-Values'!$E$458:$E$465,'[1]U-Values'!$E$479:$E$486,'[1]U-Values'!$E$500:$E$507,'[1]U-Values'!$E$521:$E$528,'[1]U-Values'!$E$542:$E$549,'[1]U-Values'!$E$563:$E$570,'[1]U-Values'!$E$584:$E$591,'[1]U-Values'!$E$605:$E$612,'[1]U-Values'!$E$626:$E$633,'[1]U-Values'!$E$647:$E$654,'[1]U-Values'!$E$668:$E$675,'[1]U-Values'!$E$689:$E$696,'[1]U-Values'!$E$710:$E$717,'[1]U-Values'!$E$731:$E$738,'[1]U-Values'!$E$752:$E$759,'[1]U-Values'!$E$773:$E$780,'[1]U-Values'!$E$794:$E$801,'[1]U-Values'!$E$815:$E$822,'[1]U-Values'!$E$836:$E$843,'[1]U-Values'!$E$857:$E$864,'[1]U-Values'!$E$878:$E$885,'[1]U-Values'!$E$899:$E$906,'[1]U-Values'!$E$920:$E$927,'[1]U-Values'!$E$941:$E$948,'[1]U-Values'!$E$962:$E$969,'[1]U-Values'!$E$983:$E$990,'[1]U-Values'!$E$1004:$E$1011,'[1]U-Values'!$E$1025:$E$1032,'[1]U-Values'!$E$1046:$E$1053,'[1]U-Values'!$E$1067:$E$1074,'[1]U-Values'!$E$1088:$E$1095,'[1]U-Values'!$E$1109:$E$1116,'[1]U-Values'!$E$1130:$E$1137,'[1]U-Values'!$E$1151:$E$1158,'[1]U-Values'!$E$1172:$E$1179,'[1]U-Values'!$E$1193:$E$1200,'[1]U-Values'!$E$1214:$E$1221,'[1]U-Values'!$E$1235:$E$1242,'[1]U-Values'!$E$1256:$E$1263,'[1]U-Values'!$E$1277:$E$1284,'[1]U-Values'!$E$1298:$E$1305,'[1]U-Values'!$E$1319:$E$1326,'[1]U-Values'!$E$1340:$E$1347,'[1]U-Values'!$E$1361:$E$1368,'[1]U-Values'!$E$1382:$E$1389,'[1]U-Values'!$E$1403:$E$1410,'[1]U-Values'!$E$1424:$E$1431,'[1]U-Values'!$E$1445:$E$1452,'[1]U-Values'!$E$1466:$E$1473,'[1]U-Values'!$E$1487:$E$1494,'[1]U-Values'!$E$1508:$E$1515,'[1]U-Values'!$E$1529:$E$1536,'[1]U-Values'!$E$1550:$E$1557,'[1]U-Values'!$E$1571:$E$1578,'[1]U-Values'!$E$1592:$E$1599,'[1]U-Values'!$E$1613:$E$1620,'[1]U-Values'!$E$1634:$E$1641,'[1]U-Values'!$E$1655:$E$1662,'[1]U-Values'!$E$1676:$E$1683,'[1]U-Values'!$E$1697:$E$1704,'[1]U-Values'!$E$1718:$E$1725</definedName>
    <definedName name="PHPP_Varianten_Beschriftung_Diagramm_dynamischer_Bereich">IF([1]Variants!$DC$7:$DC$7,[1]Variants!$DD$7,OFFSET([1]Variants!$F$2:$F$2,0,LEFT([1]Variants!$DG$10,FIND("-",[1]Variants!$DG$10)-1)-1,1,LEFT([1]Variants!$DG$11,FIND("-",[1]Variants!$DG$11)-1)+1-LEFT([1]Variants!$DG$10,FIND("-",[1]Variants!$DG$10)-1)))</definedName>
    <definedName name="PHPP_Varianten_Bezeichnung_Variante_mit_Nummer">[1]Variants!$F$2:$CZ$2</definedName>
    <definedName name="PHPP_Varianten_Inhalt_Diagramm_dynamischer_Bereich">IF([1]Variants!$DC$7,[1]Variants!$DD$7,OFFSET([1]Variants!$F$10:$F$10,MATCH([1]Variants!$DG$9,[1]Variants!$DC$10:$DC$233,0)-1,LEFT([1]Variants!$DG$10,FIND("-",[1]Variants!$DG$10)-1)-1,1,LEFT([1]Variants!$DG$11,FIND("-",[1]Variants!$DG$11)-1)+1-LEFT([1]Variants!$DG$10,FIND("-",[1]Variants!$DG$10)-1)))</definedName>
    <definedName name="PHPP_Varianten_Liste_Strahlungsbilanz">[1]Variants!$DC$290:$DC$316</definedName>
    <definedName name="PHPP_Version">Data!#REF!</definedName>
    <definedName name="PHPP_WP_Anzahl_Waermepumpen">[1]HP!$P$528:$P$529</definedName>
    <definedName name="PHPP_WP_Auswahl_WP">[1]HP!$D$527:$D$542</definedName>
    <definedName name="_xlnm.Print_Area" localSheetId="7">Data!#REF!</definedName>
    <definedName name="PWC_OFF_SITE_SUPPLY_OF_RECLAIMED_WATER">'[6]Potable Water Calculator'!#REF!</definedName>
    <definedName name="PWC_RESULTS">'[6]Potable Water Calculator'!#REF!</definedName>
    <definedName name="PWC_SUMMARY_OF_WATER_DEMAND">'[6]Potable Water Calculator'!#REF!</definedName>
    <definedName name="refrigerant" localSheetId="7">'[1]Refrig Properties'!$A$7:$A$38</definedName>
    <definedName name="refrigerant" localSheetId="1">'[1]Refrig Properties'!$A$7:$A$38</definedName>
    <definedName name="refrigerant">#REF!</definedName>
    <definedName name="WhiteSpace" localSheetId="7">#REF!,#REF!</definedName>
    <definedName name="WhiteSpace" localSheetId="1">#REF!,#REF!</definedName>
    <definedName name="WhiteSpace">#REF!,#REF!</definedName>
    <definedName name="WP_Anzahl">[1]HP!$M$18</definedName>
    <definedName name="WP_Warmwasser_Typ_Nachheizung">[1]HP!$M$42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6" l="1"/>
  <c r="E9" i="16" s="1"/>
  <c r="E10" i="16"/>
  <c r="P7" i="9"/>
  <c r="D6" i="16" l="1"/>
  <c r="AQ26" i="7"/>
  <c r="V72" i="7"/>
  <c r="V70" i="7"/>
  <c r="V68" i="7"/>
  <c r="V66" i="7"/>
  <c r="V64" i="7"/>
  <c r="V62" i="7"/>
  <c r="V60" i="7"/>
  <c r="V58" i="7"/>
  <c r="V56" i="7"/>
  <c r="L54" i="7"/>
  <c r="G13" i="7" l="1"/>
  <c r="J177" i="4"/>
  <c r="M26" i="12"/>
  <c r="M23" i="12"/>
  <c r="D20" i="6"/>
  <c r="D19" i="6"/>
  <c r="E14" i="12" s="1"/>
  <c r="D18" i="6"/>
  <c r="D17" i="6"/>
  <c r="D93" i="4"/>
  <c r="D94" i="4"/>
  <c r="A117" i="13" l="1"/>
  <c r="A116" i="13"/>
  <c r="A115" i="13"/>
  <c r="A114" i="13"/>
  <c r="A113" i="13"/>
  <c r="A112" i="13"/>
  <c r="A111" i="13"/>
  <c r="A110" i="13"/>
  <c r="A109" i="13"/>
  <c r="A108" i="13"/>
  <c r="A107" i="13"/>
  <c r="A106" i="13"/>
  <c r="A105" i="13"/>
  <c r="A104" i="13"/>
  <c r="A103" i="13"/>
  <c r="A102" i="13"/>
  <c r="A101" i="13"/>
  <c r="A100" i="13"/>
  <c r="O91" i="13"/>
  <c r="Q91" i="13" s="1"/>
  <c r="C117" i="13" s="1"/>
  <c r="N91" i="13"/>
  <c r="O90" i="13"/>
  <c r="Q90" i="13" s="1"/>
  <c r="C116" i="13" s="1"/>
  <c r="N90" i="13"/>
  <c r="O89" i="13"/>
  <c r="Q89" i="13" s="1"/>
  <c r="C115" i="13" s="1"/>
  <c r="N89" i="13"/>
  <c r="O88" i="13"/>
  <c r="Q88" i="13" s="1"/>
  <c r="C114" i="13" s="1"/>
  <c r="N88" i="13"/>
  <c r="O87" i="13"/>
  <c r="Q87" i="13" s="1"/>
  <c r="C113" i="13" s="1"/>
  <c r="N87" i="13"/>
  <c r="O86" i="13"/>
  <c r="Q86" i="13" s="1"/>
  <c r="C112" i="13" s="1"/>
  <c r="N86" i="13"/>
  <c r="O85" i="13"/>
  <c r="Q85" i="13" s="1"/>
  <c r="C111" i="13" s="1"/>
  <c r="N85" i="13"/>
  <c r="O84" i="13"/>
  <c r="Q84" i="13" s="1"/>
  <c r="C110" i="13" s="1"/>
  <c r="N84" i="13"/>
  <c r="O83" i="13"/>
  <c r="Q83" i="13" s="1"/>
  <c r="C109" i="13" s="1"/>
  <c r="N83" i="13"/>
  <c r="O82" i="13"/>
  <c r="Q82" i="13" s="1"/>
  <c r="C108" i="13" s="1"/>
  <c r="N82" i="13"/>
  <c r="O81" i="13"/>
  <c r="Q81" i="13" s="1"/>
  <c r="C107" i="13" s="1"/>
  <c r="N81" i="13"/>
  <c r="O80" i="13"/>
  <c r="Q80" i="13" s="1"/>
  <c r="C106" i="13" s="1"/>
  <c r="N80" i="13"/>
  <c r="O79" i="13"/>
  <c r="Q79" i="13" s="1"/>
  <c r="C105" i="13" s="1"/>
  <c r="N79" i="13"/>
  <c r="O78" i="13"/>
  <c r="Q78" i="13" s="1"/>
  <c r="C104" i="13" s="1"/>
  <c r="N78" i="13"/>
  <c r="O77" i="13"/>
  <c r="Q77" i="13" s="1"/>
  <c r="C103" i="13" s="1"/>
  <c r="N77" i="13"/>
  <c r="O76" i="13"/>
  <c r="Q76" i="13" s="1"/>
  <c r="C102" i="13" s="1"/>
  <c r="N76" i="13"/>
  <c r="O75" i="13"/>
  <c r="Q75" i="13" s="1"/>
  <c r="C101" i="13" s="1"/>
  <c r="N75" i="13"/>
  <c r="O74" i="13"/>
  <c r="Q74" i="13" s="1"/>
  <c r="C100" i="13" s="1"/>
  <c r="N74" i="13"/>
  <c r="M27" i="12"/>
  <c r="M24" i="12"/>
  <c r="P91" i="13" l="1"/>
  <c r="B117" i="13" s="1"/>
  <c r="P87" i="13"/>
  <c r="B113" i="13" s="1"/>
  <c r="P77" i="13"/>
  <c r="B103" i="13" s="1"/>
  <c r="P79" i="13"/>
  <c r="B105" i="13" s="1"/>
  <c r="P75" i="13"/>
  <c r="B101" i="13" s="1"/>
  <c r="P85" i="13"/>
  <c r="B111" i="13" s="1"/>
  <c r="P83" i="13"/>
  <c r="B109" i="13" s="1"/>
  <c r="P89" i="13"/>
  <c r="B115" i="13" s="1"/>
  <c r="P81" i="13"/>
  <c r="B107" i="13" s="1"/>
  <c r="P74" i="13"/>
  <c r="P76" i="13"/>
  <c r="B102" i="13" s="1"/>
  <c r="P78" i="13"/>
  <c r="B104" i="13" s="1"/>
  <c r="P80" i="13"/>
  <c r="B106" i="13" s="1"/>
  <c r="P82" i="13"/>
  <c r="B108" i="13" s="1"/>
  <c r="P84" i="13"/>
  <c r="B110" i="13" s="1"/>
  <c r="P86" i="13"/>
  <c r="B112" i="13" s="1"/>
  <c r="P88" i="13"/>
  <c r="B114" i="13" s="1"/>
  <c r="P90" i="13"/>
  <c r="B116" i="13" s="1"/>
  <c r="G21" i="4"/>
  <c r="B100" i="13" l="1"/>
  <c r="F14" i="12"/>
  <c r="G19" i="4"/>
  <c r="G18" i="4"/>
  <c r="G22" i="4"/>
  <c r="F15" i="12" l="1"/>
  <c r="I91" i="4"/>
  <c r="D60" i="4"/>
  <c r="D70" i="4" s="1"/>
  <c r="D59" i="4"/>
  <c r="G178" i="4"/>
  <c r="E175" i="4"/>
  <c r="J178" i="4"/>
  <c r="D95" i="4" l="1"/>
  <c r="L111" i="4"/>
  <c r="D43" i="4" s="1"/>
  <c r="D39" i="4" l="1"/>
  <c r="H92" i="4"/>
  <c r="I92" i="4" s="1"/>
  <c r="I93" i="4"/>
  <c r="H94" i="4"/>
  <c r="I94" i="4" s="1"/>
  <c r="T1" i="10"/>
  <c r="E29" i="4"/>
  <c r="AQ28" i="7"/>
  <c r="AQ29" i="7"/>
  <c r="AQ30" i="7"/>
  <c r="AQ31" i="7"/>
  <c r="AQ32" i="7"/>
  <c r="AQ33" i="7"/>
  <c r="AQ34" i="7"/>
  <c r="AQ35" i="7"/>
  <c r="AQ36" i="7"/>
  <c r="AQ37" i="7"/>
  <c r="AQ38" i="7"/>
  <c r="AQ39" i="7"/>
  <c r="AQ40" i="7"/>
  <c r="AQ27" i="7"/>
  <c r="AR27" i="7"/>
  <c r="AO23" i="7"/>
  <c r="G80" i="10"/>
  <c r="G81" i="10"/>
  <c r="R26" i="10"/>
  <c r="J35" i="10"/>
  <c r="J36" i="10"/>
  <c r="J37" i="10"/>
  <c r="I93" i="10"/>
  <c r="I81" i="10"/>
  <c r="I82" i="10"/>
  <c r="I83" i="10"/>
  <c r="I84" i="10"/>
  <c r="I85" i="10"/>
  <c r="I86" i="10"/>
  <c r="I87" i="10"/>
  <c r="I88" i="10"/>
  <c r="I89" i="10"/>
  <c r="I90" i="10"/>
  <c r="I91" i="10"/>
  <c r="I92" i="10"/>
  <c r="I80" i="10"/>
  <c r="I79" i="10"/>
  <c r="C69" i="10" a="1"/>
  <c r="C69" i="10" s="1"/>
  <c r="C70" i="10" s="1" a="1"/>
  <c r="C70" i="10" s="1"/>
  <c r="C15" i="10" a="1"/>
  <c r="C15" i="10" s="1"/>
  <c r="C16" i="10" s="1" a="1"/>
  <c r="C16" i="10" s="1"/>
  <c r="AA1" i="10"/>
  <c r="Y1" i="10"/>
  <c r="X1" i="10"/>
  <c r="W1" i="10"/>
  <c r="V1" i="10"/>
  <c r="U1" i="10"/>
  <c r="S1" i="10"/>
  <c r="R1" i="10"/>
  <c r="Q1" i="10"/>
  <c r="P1" i="10"/>
  <c r="O1" i="10"/>
  <c r="N1" i="10"/>
  <c r="Q59" i="10"/>
  <c r="AT59" i="10"/>
  <c r="AS59" i="10"/>
  <c r="AR59" i="10"/>
  <c r="AQ59" i="10"/>
  <c r="AP59" i="10"/>
  <c r="AO59" i="10"/>
  <c r="AN59" i="10"/>
  <c r="AM59" i="10"/>
  <c r="AL59" i="10"/>
  <c r="AK59" i="10"/>
  <c r="AJ59" i="10"/>
  <c r="AI59" i="10"/>
  <c r="AH59" i="10"/>
  <c r="AG59" i="10"/>
  <c r="AF59" i="10"/>
  <c r="AE59" i="10"/>
  <c r="AD59" i="10"/>
  <c r="AC59" i="10"/>
  <c r="AB59" i="10"/>
  <c r="AA59" i="10"/>
  <c r="Z59" i="10"/>
  <c r="Y59" i="10"/>
  <c r="X59" i="10"/>
  <c r="W59" i="10"/>
  <c r="V59" i="10"/>
  <c r="U59" i="10"/>
  <c r="T59" i="10"/>
  <c r="S59" i="10"/>
  <c r="R59" i="10"/>
  <c r="AR26" i="7"/>
  <c r="AR28" i="7"/>
  <c r="AR29" i="7"/>
  <c r="AQ74" i="10" l="1"/>
  <c r="R71" i="10"/>
  <c r="U60" i="10"/>
  <c r="Y71" i="10"/>
  <c r="AC68" i="10"/>
  <c r="S63" i="10"/>
  <c r="Q75" i="10"/>
  <c r="AJ75" i="10"/>
  <c r="V71" i="10"/>
  <c r="AD71" i="10"/>
  <c r="AR75" i="10"/>
  <c r="W71" i="10"/>
  <c r="AA62" i="10"/>
  <c r="AN69" i="10"/>
  <c r="AL75" i="10"/>
  <c r="AK74" i="10"/>
  <c r="AT75" i="10"/>
  <c r="AS74" i="10"/>
  <c r="Z66" i="10"/>
  <c r="AF71" i="10"/>
  <c r="AE60" i="10"/>
  <c r="AI74" i="10"/>
  <c r="AR73" i="10"/>
  <c r="AJ73" i="10"/>
  <c r="AQ72" i="10"/>
  <c r="AI72" i="10"/>
  <c r="AK70" i="10"/>
  <c r="AP75" i="10"/>
  <c r="AH75" i="10"/>
  <c r="AO74" i="10"/>
  <c r="AG74" i="10"/>
  <c r="AP73" i="10"/>
  <c r="AH73" i="10"/>
  <c r="AO72" i="10"/>
  <c r="AG72" i="10"/>
  <c r="AG70" i="10"/>
  <c r="T71" i="10"/>
  <c r="AN75" i="10"/>
  <c r="AF75" i="10"/>
  <c r="AM74" i="10"/>
  <c r="AC74" i="10"/>
  <c r="AN73" i="10"/>
  <c r="AF73" i="10"/>
  <c r="AM72" i="10"/>
  <c r="AS70" i="10"/>
  <c r="AR69" i="10"/>
  <c r="AT73" i="10"/>
  <c r="AL73" i="10"/>
  <c r="AS72" i="10"/>
  <c r="AK72" i="10"/>
  <c r="AO70" i="10"/>
  <c r="AS75" i="10"/>
  <c r="AO75" i="10"/>
  <c r="AK75" i="10"/>
  <c r="AG75" i="10"/>
  <c r="AR74" i="10"/>
  <c r="AN74" i="10"/>
  <c r="AJ74" i="10"/>
  <c r="AF74" i="10"/>
  <c r="AS73" i="10"/>
  <c r="AO73" i="10"/>
  <c r="AK73" i="10"/>
  <c r="AG73" i="10"/>
  <c r="AR72" i="10"/>
  <c r="AN72" i="10"/>
  <c r="AJ72" i="10"/>
  <c r="AF72" i="10"/>
  <c r="AR70" i="10"/>
  <c r="AN70" i="10"/>
  <c r="AJ70" i="10"/>
  <c r="AF70" i="10"/>
  <c r="AQ69" i="10"/>
  <c r="AM69" i="10"/>
  <c r="AI69" i="10"/>
  <c r="AT68" i="10"/>
  <c r="AP68" i="10"/>
  <c r="AL68" i="10"/>
  <c r="AH68" i="10"/>
  <c r="AS67" i="10"/>
  <c r="AO67" i="10"/>
  <c r="AK67" i="10"/>
  <c r="AG67" i="10"/>
  <c r="AR66" i="10"/>
  <c r="AN66" i="10"/>
  <c r="AJ66" i="10"/>
  <c r="AF66" i="10"/>
  <c r="AQ65" i="10"/>
  <c r="AM65" i="10"/>
  <c r="AI65" i="10"/>
  <c r="AT64" i="10"/>
  <c r="AP64" i="10"/>
  <c r="AL64" i="10"/>
  <c r="AH64" i="10"/>
  <c r="AS63" i="10"/>
  <c r="AO63" i="10"/>
  <c r="AK63" i="10"/>
  <c r="AG63" i="10"/>
  <c r="AR62" i="10"/>
  <c r="AN62" i="10"/>
  <c r="AJ62" i="10"/>
  <c r="AF62" i="10"/>
  <c r="AQ61" i="10"/>
  <c r="AM61" i="10"/>
  <c r="AI61" i="10"/>
  <c r="AD61" i="10"/>
  <c r="AQ60" i="10"/>
  <c r="AM60" i="10"/>
  <c r="AI60" i="10"/>
  <c r="AD60" i="10"/>
  <c r="AQ71" i="10"/>
  <c r="AM71" i="10"/>
  <c r="AI71" i="10"/>
  <c r="AD72" i="10"/>
  <c r="AQ70" i="10"/>
  <c r="AM70" i="10"/>
  <c r="AI70" i="10"/>
  <c r="AT69" i="10"/>
  <c r="AP69" i="10"/>
  <c r="AL69" i="10"/>
  <c r="AH69" i="10"/>
  <c r="AS68" i="10"/>
  <c r="AO68" i="10"/>
  <c r="AK68" i="10"/>
  <c r="AG68" i="10"/>
  <c r="AR67" i="10"/>
  <c r="AN67" i="10"/>
  <c r="AJ67" i="10"/>
  <c r="AF67" i="10"/>
  <c r="AQ66" i="10"/>
  <c r="AM66" i="10"/>
  <c r="AI66" i="10"/>
  <c r="AT65" i="10"/>
  <c r="AP65" i="10"/>
  <c r="AL65" i="10"/>
  <c r="AH65" i="10"/>
  <c r="AS64" i="10"/>
  <c r="AO64" i="10"/>
  <c r="AK64" i="10"/>
  <c r="AG64" i="10"/>
  <c r="AR63" i="10"/>
  <c r="AN63" i="10"/>
  <c r="AJ63" i="10"/>
  <c r="AF63" i="10"/>
  <c r="AQ62" i="10"/>
  <c r="AM62" i="10"/>
  <c r="AI62" i="10"/>
  <c r="AT61" i="10"/>
  <c r="AP61" i="10"/>
  <c r="AL61" i="10"/>
  <c r="AH61" i="10"/>
  <c r="AT60" i="10"/>
  <c r="AP60" i="10"/>
  <c r="AL60" i="10"/>
  <c r="AH60" i="10"/>
  <c r="AT71" i="10"/>
  <c r="AP71" i="10"/>
  <c r="AL71" i="10"/>
  <c r="AH71" i="10"/>
  <c r="X71" i="10"/>
  <c r="AB63" i="10"/>
  <c r="AQ75" i="10"/>
  <c r="AM75" i="10"/>
  <c r="AI75" i="10"/>
  <c r="AT74" i="10"/>
  <c r="AP74" i="10"/>
  <c r="AL74" i="10"/>
  <c r="AH74" i="10"/>
  <c r="AB74" i="10"/>
  <c r="AQ73" i="10"/>
  <c r="AM73" i="10"/>
  <c r="AI73" i="10"/>
  <c r="AT72" i="10"/>
  <c r="AP72" i="10"/>
  <c r="AL72" i="10"/>
  <c r="AH72" i="10"/>
  <c r="AT70" i="10"/>
  <c r="AP70" i="10"/>
  <c r="AL70" i="10"/>
  <c r="AH70" i="10"/>
  <c r="AS69" i="10"/>
  <c r="AO69" i="10"/>
  <c r="AK69" i="10"/>
  <c r="AG69" i="10"/>
  <c r="AR68" i="10"/>
  <c r="AN68" i="10"/>
  <c r="AJ68" i="10"/>
  <c r="AF68" i="10"/>
  <c r="AQ67" i="10"/>
  <c r="AM67" i="10"/>
  <c r="AI67" i="10"/>
  <c r="AT66" i="10"/>
  <c r="AP66" i="10"/>
  <c r="AL66" i="10"/>
  <c r="AH66" i="10"/>
  <c r="AS65" i="10"/>
  <c r="AO65" i="10"/>
  <c r="AK65" i="10"/>
  <c r="AG65" i="10"/>
  <c r="AR64" i="10"/>
  <c r="AN64" i="10"/>
  <c r="AJ64" i="10"/>
  <c r="AF64" i="10"/>
  <c r="AQ63" i="10"/>
  <c r="AM63" i="10"/>
  <c r="AI63" i="10"/>
  <c r="AT62" i="10"/>
  <c r="AP62" i="10"/>
  <c r="AL62" i="10"/>
  <c r="AH62" i="10"/>
  <c r="AS61" i="10"/>
  <c r="AO61" i="10"/>
  <c r="AK61" i="10"/>
  <c r="AG61" i="10"/>
  <c r="AS60" i="10"/>
  <c r="AO60" i="10"/>
  <c r="AK60" i="10"/>
  <c r="AG60" i="10"/>
  <c r="AS71" i="10"/>
  <c r="AO71" i="10"/>
  <c r="AK71" i="10"/>
  <c r="AG71" i="10"/>
  <c r="AJ69" i="10"/>
  <c r="AF69" i="10"/>
  <c r="AQ68" i="10"/>
  <c r="AM68" i="10"/>
  <c r="AI68" i="10"/>
  <c r="AT67" i="10"/>
  <c r="AP67" i="10"/>
  <c r="AL67" i="10"/>
  <c r="AH67" i="10"/>
  <c r="AS66" i="10"/>
  <c r="AO66" i="10"/>
  <c r="AK66" i="10"/>
  <c r="AG66" i="10"/>
  <c r="AR65" i="10"/>
  <c r="AN65" i="10"/>
  <c r="AJ65" i="10"/>
  <c r="AF65" i="10"/>
  <c r="AQ64" i="10"/>
  <c r="AM64" i="10"/>
  <c r="AI64" i="10"/>
  <c r="AT63" i="10"/>
  <c r="AP63" i="10"/>
  <c r="AL63" i="10"/>
  <c r="AH63" i="10"/>
  <c r="AS62" i="10"/>
  <c r="AO62" i="10"/>
  <c r="AK62" i="10"/>
  <c r="AG62" i="10"/>
  <c r="AR61" i="10"/>
  <c r="AN61" i="10"/>
  <c r="AJ61" i="10"/>
  <c r="AF61" i="10"/>
  <c r="AR60" i="10"/>
  <c r="AN60" i="10"/>
  <c r="AJ60" i="10"/>
  <c r="AF60" i="10"/>
  <c r="AR71" i="10"/>
  <c r="AN71" i="10"/>
  <c r="AJ71" i="10"/>
  <c r="Z72" i="10"/>
  <c r="T64" i="10"/>
  <c r="T75" i="10"/>
  <c r="AD70" i="10"/>
  <c r="AD69" i="10"/>
  <c r="AC69" i="10"/>
  <c r="AC62" i="10"/>
  <c r="AC72" i="10"/>
  <c r="AC65" i="10"/>
  <c r="AC75" i="10"/>
  <c r="AC70" i="10"/>
  <c r="AB61" i="10"/>
  <c r="Z74" i="10"/>
  <c r="Z71" i="10"/>
  <c r="Y67" i="10"/>
  <c r="Y75" i="10"/>
  <c r="Y61" i="10"/>
  <c r="Y62" i="10"/>
  <c r="Y74" i="10"/>
  <c r="Y72" i="10"/>
  <c r="Y64" i="10"/>
  <c r="Y60" i="10"/>
  <c r="X70" i="10"/>
  <c r="X61" i="10"/>
  <c r="X69" i="10"/>
  <c r="X62" i="10"/>
  <c r="T70" i="10"/>
  <c r="T62" i="10"/>
  <c r="T73" i="10"/>
  <c r="T68" i="10"/>
  <c r="T66" i="10"/>
  <c r="T60" i="10"/>
  <c r="S71" i="10"/>
  <c r="AE74" i="10"/>
  <c r="AE64" i="10"/>
  <c r="AE75" i="10"/>
  <c r="AE72" i="10"/>
  <c r="AE70" i="10"/>
  <c r="AE69" i="10"/>
  <c r="AE67" i="10"/>
  <c r="AE71" i="10"/>
  <c r="AE65" i="10"/>
  <c r="AE73" i="10"/>
  <c r="AE68" i="10"/>
  <c r="AE66" i="10"/>
  <c r="AE63" i="10"/>
  <c r="AE62" i="10"/>
  <c r="AE61" i="10"/>
  <c r="AD75" i="10"/>
  <c r="AD74" i="10"/>
  <c r="AD67" i="10"/>
  <c r="AD65" i="10"/>
  <c r="AD73" i="10"/>
  <c r="AD63" i="10"/>
  <c r="AD68" i="10"/>
  <c r="AD66" i="10"/>
  <c r="AD64" i="10"/>
  <c r="AD62" i="10"/>
  <c r="AC67" i="10"/>
  <c r="AC64" i="10"/>
  <c r="AC63" i="10"/>
  <c r="AC60" i="10"/>
  <c r="AC71" i="10"/>
  <c r="AC73" i="10"/>
  <c r="AC66" i="10"/>
  <c r="AC61" i="10"/>
  <c r="AB73" i="10"/>
  <c r="AB72" i="10"/>
  <c r="AB60" i="10"/>
  <c r="AB70" i="10"/>
  <c r="AB64" i="10"/>
  <c r="AB62" i="10"/>
  <c r="AB71" i="10"/>
  <c r="AB75" i="10"/>
  <c r="AB69" i="10"/>
  <c r="AB68" i="10"/>
  <c r="AB67" i="10"/>
  <c r="AB66" i="10"/>
  <c r="AB65" i="10"/>
  <c r="AA74" i="10"/>
  <c r="AA68" i="10"/>
  <c r="AA61" i="10"/>
  <c r="AA71" i="10"/>
  <c r="AA75" i="10"/>
  <c r="AA73" i="10"/>
  <c r="AA66" i="10"/>
  <c r="AA60" i="10"/>
  <c r="AA72" i="10"/>
  <c r="AA69" i="10"/>
  <c r="AA65" i="10"/>
  <c r="AA64" i="10"/>
  <c r="AA70" i="10"/>
  <c r="AA67" i="10"/>
  <c r="AA63" i="10"/>
  <c r="Z75" i="10"/>
  <c r="Z69" i="10"/>
  <c r="Z67" i="10"/>
  <c r="Z65" i="10"/>
  <c r="Z63" i="10"/>
  <c r="Z60" i="10"/>
  <c r="Z73" i="10"/>
  <c r="Z70" i="10"/>
  <c r="Z64" i="10"/>
  <c r="Z62" i="10"/>
  <c r="Z61" i="10"/>
  <c r="Z68" i="10"/>
  <c r="Y73" i="10"/>
  <c r="Y68" i="10"/>
  <c r="Y65" i="10"/>
  <c r="Y70" i="10"/>
  <c r="Y69" i="10"/>
  <c r="Y66" i="10"/>
  <c r="Y63" i="10"/>
  <c r="X75" i="10"/>
  <c r="X74" i="10"/>
  <c r="X66" i="10"/>
  <c r="X65" i="10"/>
  <c r="X73" i="10"/>
  <c r="X72" i="10"/>
  <c r="X64" i="10"/>
  <c r="X63" i="10"/>
  <c r="X68" i="10"/>
  <c r="X67" i="10"/>
  <c r="X60" i="10"/>
  <c r="W74" i="10"/>
  <c r="W73" i="10"/>
  <c r="W65" i="10"/>
  <c r="W64" i="10"/>
  <c r="W72" i="10"/>
  <c r="W63" i="10"/>
  <c r="W69" i="10"/>
  <c r="W68" i="10"/>
  <c r="W61" i="10"/>
  <c r="W60" i="10"/>
  <c r="W70" i="10"/>
  <c r="W62" i="10"/>
  <c r="W75" i="10"/>
  <c r="W67" i="10"/>
  <c r="W66" i="10"/>
  <c r="V75" i="10"/>
  <c r="V69" i="10"/>
  <c r="V66" i="10"/>
  <c r="V61" i="10"/>
  <c r="V72" i="10"/>
  <c r="V68" i="10"/>
  <c r="V63" i="10"/>
  <c r="V60" i="10"/>
  <c r="V74" i="10"/>
  <c r="V70" i="10"/>
  <c r="V65" i="10"/>
  <c r="V62" i="10"/>
  <c r="V73" i="10"/>
  <c r="V67" i="10"/>
  <c r="V64" i="10"/>
  <c r="T74" i="10"/>
  <c r="T72" i="10"/>
  <c r="T69" i="10"/>
  <c r="T67" i="10"/>
  <c r="T65" i="10"/>
  <c r="T63" i="10"/>
  <c r="T61" i="10"/>
  <c r="Q64" i="10"/>
  <c r="Q73" i="10"/>
  <c r="Q63" i="10"/>
  <c r="Q71" i="10"/>
  <c r="Q67" i="10"/>
  <c r="Q72" i="10"/>
  <c r="Q60" i="10"/>
  <c r="Q68" i="10"/>
  <c r="R72" i="10"/>
  <c r="R67" i="10"/>
  <c r="R63" i="10"/>
  <c r="R75" i="10"/>
  <c r="R73" i="10"/>
  <c r="R68" i="10"/>
  <c r="R64" i="10"/>
  <c r="R60" i="10"/>
  <c r="R70" i="10"/>
  <c r="R66" i="10"/>
  <c r="R62" i="10"/>
  <c r="R74" i="10"/>
  <c r="R69" i="10"/>
  <c r="R65" i="10"/>
  <c r="R61" i="10"/>
  <c r="Q61" i="10"/>
  <c r="Q65" i="10"/>
  <c r="Q69" i="10"/>
  <c r="Q74" i="10"/>
  <c r="Q62" i="10"/>
  <c r="Q66" i="10"/>
  <c r="Q70" i="10"/>
  <c r="U71" i="10"/>
  <c r="U75" i="10"/>
  <c r="U74" i="10"/>
  <c r="U73" i="10"/>
  <c r="U72" i="10"/>
  <c r="U70" i="10"/>
  <c r="U69" i="10"/>
  <c r="U68" i="10"/>
  <c r="U67" i="10"/>
  <c r="U66" i="10"/>
  <c r="U65" i="10"/>
  <c r="U64" i="10"/>
  <c r="U63" i="10"/>
  <c r="U62" i="10"/>
  <c r="U61" i="10"/>
  <c r="C71" i="10" a="1"/>
  <c r="C71" i="10" s="1"/>
  <c r="C17" i="10" a="1"/>
  <c r="C17" i="10" s="1"/>
  <c r="S70" i="10"/>
  <c r="S72" i="10"/>
  <c r="S68" i="10"/>
  <c r="S64" i="10"/>
  <c r="S60" i="10"/>
  <c r="S74" i="10"/>
  <c r="S66" i="10"/>
  <c r="S62" i="10"/>
  <c r="S73" i="10"/>
  <c r="S69" i="10"/>
  <c r="S65" i="10"/>
  <c r="S61" i="10"/>
  <c r="S75" i="10"/>
  <c r="S67" i="10"/>
  <c r="C18" i="10" l="1" a="1"/>
  <c r="C18" i="10" s="1"/>
  <c r="C72" i="10" a="1"/>
  <c r="C72" i="10" s="1"/>
  <c r="AC26" i="10"/>
  <c r="AB26" i="10"/>
  <c r="AA26" i="10"/>
  <c r="Z26" i="10"/>
  <c r="Y26" i="10"/>
  <c r="X26" i="10"/>
  <c r="W26" i="10"/>
  <c r="V26" i="10"/>
  <c r="U26" i="10"/>
  <c r="T26" i="10"/>
  <c r="S26" i="10"/>
  <c r="Q26" i="10"/>
  <c r="Q27" i="10" s="1"/>
  <c r="C19" i="10" l="1" a="1"/>
  <c r="C19" i="10" s="1"/>
  <c r="T27" i="10"/>
  <c r="U27" i="10"/>
  <c r="R28" i="10"/>
  <c r="S28" i="10"/>
  <c r="V28" i="10"/>
  <c r="T29" i="10"/>
  <c r="U29" i="10"/>
  <c r="R30" i="10"/>
  <c r="S30" i="10"/>
  <c r="V30" i="10"/>
  <c r="T31" i="10"/>
  <c r="U31" i="10"/>
  <c r="R32" i="10"/>
  <c r="S32" i="10"/>
  <c r="V32" i="10"/>
  <c r="T33" i="10"/>
  <c r="U33" i="10"/>
  <c r="R34" i="10"/>
  <c r="S34" i="10"/>
  <c r="V34" i="10"/>
  <c r="T35" i="10"/>
  <c r="U35" i="10"/>
  <c r="R36" i="10"/>
  <c r="S36" i="10"/>
  <c r="V36" i="10"/>
  <c r="C20" i="10" l="1" a="1"/>
  <c r="C20" i="10" s="1"/>
  <c r="U36" i="10"/>
  <c r="S35" i="10"/>
  <c r="U34" i="10"/>
  <c r="S33" i="10"/>
  <c r="U32" i="10"/>
  <c r="S31" i="10"/>
  <c r="U30" i="10"/>
  <c r="S29" i="10"/>
  <c r="U28" i="10"/>
  <c r="S27" i="10"/>
  <c r="T36" i="10"/>
  <c r="V35" i="10"/>
  <c r="R35" i="10"/>
  <c r="T34" i="10"/>
  <c r="V33" i="10"/>
  <c r="R33" i="10"/>
  <c r="T32" i="10"/>
  <c r="V31" i="10"/>
  <c r="R31" i="10"/>
  <c r="T30" i="10"/>
  <c r="V29" i="10"/>
  <c r="R29" i="10"/>
  <c r="T28" i="10"/>
  <c r="V27" i="10"/>
  <c r="R27" i="10"/>
  <c r="Q29" i="10"/>
  <c r="Q33" i="10"/>
  <c r="Q28" i="10"/>
  <c r="Q32" i="10"/>
  <c r="Q36" i="10"/>
  <c r="Q31" i="10"/>
  <c r="Q35" i="10"/>
  <c r="Q30" i="10"/>
  <c r="Q34" i="10"/>
  <c r="AK26" i="10"/>
  <c r="AZ25" i="10" s="1"/>
  <c r="G83" i="10"/>
  <c r="G84" i="10"/>
  <c r="G85" i="10"/>
  <c r="G86" i="10"/>
  <c r="G87" i="10"/>
  <c r="G88" i="10"/>
  <c r="G89" i="10"/>
  <c r="G90" i="10"/>
  <c r="G91" i="10"/>
  <c r="G92" i="10"/>
  <c r="G79" i="10"/>
  <c r="G82" i="10"/>
  <c r="G93" i="10"/>
  <c r="C21" i="10" l="1" a="1"/>
  <c r="C21" i="10" s="1"/>
  <c r="AK33" i="10"/>
  <c r="AK37" i="10"/>
  <c r="AK41" i="10"/>
  <c r="AK45" i="10"/>
  <c r="AK49" i="10"/>
  <c r="AK53" i="10"/>
  <c r="AK43" i="10"/>
  <c r="AK38" i="10"/>
  <c r="AK42" i="10"/>
  <c r="AK46" i="10"/>
  <c r="AK50" i="10"/>
  <c r="AK54" i="10"/>
  <c r="AK27" i="10"/>
  <c r="AK35" i="10"/>
  <c r="AK39" i="10"/>
  <c r="AK47" i="10"/>
  <c r="AK51" i="10"/>
  <c r="AK55" i="10"/>
  <c r="AK28" i="10"/>
  <c r="AK29" i="10"/>
  <c r="AK44" i="10"/>
  <c r="AK48" i="10"/>
  <c r="AK56" i="10"/>
  <c r="AK36" i="10"/>
  <c r="AK52" i="10"/>
  <c r="AK40" i="10"/>
  <c r="W29" i="10"/>
  <c r="W31" i="10"/>
  <c r="W33" i="10"/>
  <c r="W35" i="10"/>
  <c r="W37" i="10"/>
  <c r="W39" i="10"/>
  <c r="W41" i="10"/>
  <c r="W43" i="10"/>
  <c r="W45" i="10"/>
  <c r="W47" i="10"/>
  <c r="W49" i="10"/>
  <c r="W51" i="10"/>
  <c r="W30" i="10"/>
  <c r="W38" i="10"/>
  <c r="W46" i="10"/>
  <c r="W52" i="10"/>
  <c r="W54" i="10"/>
  <c r="W56" i="10"/>
  <c r="W28" i="10"/>
  <c r="W36" i="10"/>
  <c r="W44" i="10"/>
  <c r="W34" i="10"/>
  <c r="W42" i="10"/>
  <c r="W50" i="10"/>
  <c r="W53" i="10"/>
  <c r="W55" i="10"/>
  <c r="W27" i="10"/>
  <c r="W32" i="10"/>
  <c r="AM26" i="10"/>
  <c r="BB25" i="10" s="1"/>
  <c r="AQ26" i="10"/>
  <c r="BF25" i="10" s="1"/>
  <c r="AI26" i="10"/>
  <c r="AX25" i="10" s="1"/>
  <c r="AL26" i="10"/>
  <c r="BA25" i="10" s="1"/>
  <c r="AN26" i="10"/>
  <c r="BC25" i="10" s="1"/>
  <c r="AF26" i="10"/>
  <c r="AJ26" i="10"/>
  <c r="AY25" i="10" s="1"/>
  <c r="AO26" i="10"/>
  <c r="BD25" i="10" s="1"/>
  <c r="AG26" i="10"/>
  <c r="AV25" i="10" s="1"/>
  <c r="AH26" i="10"/>
  <c r="AW25" i="10" s="1"/>
  <c r="W40" i="10"/>
  <c r="AP26" i="10"/>
  <c r="BE25" i="10" s="1"/>
  <c r="W48" i="10"/>
  <c r="F175" i="4"/>
  <c r="H168" i="4"/>
  <c r="G168" i="4"/>
  <c r="G170" i="4" s="1"/>
  <c r="D172" i="4"/>
  <c r="J183" i="4" s="1"/>
  <c r="D168" i="4"/>
  <c r="F8" i="4"/>
  <c r="I168" i="4" l="1"/>
  <c r="J168" i="4" s="1"/>
  <c r="AU25" i="10"/>
  <c r="AF27" i="10"/>
  <c r="C22" i="10" a="1"/>
  <c r="C22" i="10" s="1"/>
  <c r="AI28" i="10"/>
  <c r="AI29" i="10"/>
  <c r="AI30" i="10"/>
  <c r="AI32" i="10"/>
  <c r="AI36" i="10"/>
  <c r="AI40" i="10"/>
  <c r="AI44" i="10"/>
  <c r="AI48" i="10"/>
  <c r="AI52" i="10"/>
  <c r="AI56" i="10"/>
  <c r="AI42" i="10"/>
  <c r="AI50" i="10"/>
  <c r="AI54" i="10"/>
  <c r="AI33" i="10"/>
  <c r="AI37" i="10"/>
  <c r="AI41" i="10"/>
  <c r="AI45" i="10"/>
  <c r="AI49" i="10"/>
  <c r="AI53" i="10"/>
  <c r="AI34" i="10"/>
  <c r="AI38" i="10"/>
  <c r="AI46" i="10"/>
  <c r="AI27" i="10"/>
  <c r="AI43" i="10"/>
  <c r="AI35" i="10"/>
  <c r="AI51" i="10"/>
  <c r="AI39" i="10"/>
  <c r="AI47" i="10"/>
  <c r="AI55" i="10"/>
  <c r="AP28" i="10"/>
  <c r="AP29" i="10"/>
  <c r="AP31" i="10"/>
  <c r="AP36" i="10"/>
  <c r="AP44" i="10"/>
  <c r="AP56" i="10"/>
  <c r="AP33" i="10"/>
  <c r="AP45" i="10"/>
  <c r="AP53" i="10"/>
  <c r="AP27" i="10"/>
  <c r="AP35" i="10"/>
  <c r="AO37" i="10"/>
  <c r="AO41" i="10"/>
  <c r="AO45" i="10"/>
  <c r="AO49" i="10"/>
  <c r="AO53" i="10"/>
  <c r="AO39" i="10"/>
  <c r="AO47" i="10"/>
  <c r="AO51" i="10"/>
  <c r="AO55" i="10"/>
  <c r="AO34" i="10"/>
  <c r="AO42" i="10"/>
  <c r="AO46" i="10"/>
  <c r="AO50" i="10"/>
  <c r="AO54" i="10"/>
  <c r="AO27" i="10"/>
  <c r="AO43" i="10"/>
  <c r="AO28" i="10"/>
  <c r="AO30" i="10"/>
  <c r="AO40" i="10"/>
  <c r="AO56" i="10"/>
  <c r="AO44" i="10"/>
  <c r="AO48" i="10"/>
  <c r="AO31" i="10"/>
  <c r="AO29" i="10"/>
  <c r="AO32" i="10"/>
  <c r="AO52" i="10"/>
  <c r="AN34" i="10"/>
  <c r="AN38" i="10"/>
  <c r="AN42" i="10"/>
  <c r="AN46" i="10"/>
  <c r="AN50" i="10"/>
  <c r="AN54" i="10"/>
  <c r="AN29" i="10"/>
  <c r="AN30" i="10"/>
  <c r="AN32" i="10"/>
  <c r="AN36" i="10"/>
  <c r="AN44" i="10"/>
  <c r="AN27" i="10"/>
  <c r="AN39" i="10"/>
  <c r="AN43" i="10"/>
  <c r="AN47" i="10"/>
  <c r="AN51" i="10"/>
  <c r="AN55" i="10"/>
  <c r="AN28" i="10"/>
  <c r="AN40" i="10"/>
  <c r="AN48" i="10"/>
  <c r="AN52" i="10"/>
  <c r="AN56" i="10"/>
  <c r="AN45" i="10"/>
  <c r="AN49" i="10"/>
  <c r="AN53" i="10"/>
  <c r="AN41" i="10"/>
  <c r="AM27" i="10"/>
  <c r="AM35" i="10"/>
  <c r="AM39" i="10"/>
  <c r="AM43" i="10"/>
  <c r="AM47" i="10"/>
  <c r="AM51" i="10"/>
  <c r="AM55" i="10"/>
  <c r="AM41" i="10"/>
  <c r="AM49" i="10"/>
  <c r="AM53" i="10"/>
  <c r="AM28" i="10"/>
  <c r="AM29" i="10"/>
  <c r="AM30" i="10"/>
  <c r="AM32" i="10"/>
  <c r="AM40" i="10"/>
  <c r="AM44" i="10"/>
  <c r="AM48" i="10"/>
  <c r="AM52" i="10"/>
  <c r="AM56" i="10"/>
  <c r="AM33" i="10"/>
  <c r="AM37" i="10"/>
  <c r="AM45" i="10"/>
  <c r="AM50" i="10"/>
  <c r="AM38" i="10"/>
  <c r="AM54" i="10"/>
  <c r="AM42" i="10"/>
  <c r="AM46" i="10"/>
  <c r="AJ27" i="10"/>
  <c r="AJ35" i="10"/>
  <c r="AJ39" i="10"/>
  <c r="AJ43" i="10"/>
  <c r="AJ47" i="10"/>
  <c r="AJ51" i="10"/>
  <c r="AJ55" i="10"/>
  <c r="AJ37" i="10"/>
  <c r="AJ45" i="10"/>
  <c r="AJ28" i="10"/>
  <c r="AJ29" i="10"/>
  <c r="AJ36" i="10"/>
  <c r="AJ40" i="10"/>
  <c r="AJ44" i="10"/>
  <c r="AJ48" i="10"/>
  <c r="AJ52" i="10"/>
  <c r="AJ56" i="10"/>
  <c r="AJ41" i="10"/>
  <c r="AJ49" i="10"/>
  <c r="AJ53" i="10"/>
  <c r="AJ38" i="10"/>
  <c r="AJ54" i="10"/>
  <c r="AJ42" i="10"/>
  <c r="AJ50" i="10"/>
  <c r="AJ46" i="10"/>
  <c r="AJ34" i="10"/>
  <c r="AH33" i="10"/>
  <c r="AH37" i="10"/>
  <c r="AH41" i="10"/>
  <c r="AH45" i="10"/>
  <c r="AH49" i="10"/>
  <c r="AH53" i="10"/>
  <c r="AH27" i="10"/>
  <c r="AH35" i="10"/>
  <c r="AH39" i="10"/>
  <c r="AH47" i="10"/>
  <c r="AH34" i="10"/>
  <c r="AH38" i="10"/>
  <c r="AH42" i="10"/>
  <c r="AH46" i="10"/>
  <c r="AH50" i="10"/>
  <c r="AH54" i="10"/>
  <c r="AH43" i="10"/>
  <c r="AH51" i="10"/>
  <c r="AH55" i="10"/>
  <c r="AH28" i="10"/>
  <c r="AH48" i="10"/>
  <c r="AH52" i="10"/>
  <c r="AH40" i="10"/>
  <c r="AH56" i="10"/>
  <c r="AH36" i="10"/>
  <c r="AH44" i="10"/>
  <c r="AG34" i="10"/>
  <c r="AG38" i="10"/>
  <c r="AG42" i="10"/>
  <c r="AG46" i="10"/>
  <c r="AG50" i="10"/>
  <c r="AG54" i="10"/>
  <c r="AG28" i="10"/>
  <c r="AG44" i="10"/>
  <c r="AG27" i="10"/>
  <c r="AG35" i="10"/>
  <c r="AG39" i="10"/>
  <c r="AG43" i="10"/>
  <c r="AG47" i="10"/>
  <c r="AG51" i="10"/>
  <c r="AG55" i="10"/>
  <c r="AG36" i="10"/>
  <c r="AG40" i="10"/>
  <c r="AG48" i="10"/>
  <c r="AG52" i="10"/>
  <c r="AG56" i="10"/>
  <c r="AG32" i="10"/>
  <c r="AG37" i="10"/>
  <c r="AG53" i="10"/>
  <c r="AG45" i="10"/>
  <c r="AG33" i="10"/>
  <c r="AG31" i="10"/>
  <c r="AG41" i="10"/>
  <c r="AG49" i="10"/>
  <c r="AF35" i="10"/>
  <c r="AF39" i="10"/>
  <c r="AF43" i="10"/>
  <c r="AF47" i="10"/>
  <c r="AF51" i="10"/>
  <c r="AF55" i="10"/>
  <c r="AF29" i="10"/>
  <c r="AF41" i="10"/>
  <c r="AF49" i="10"/>
  <c r="AF53" i="10"/>
  <c r="AF28" i="10"/>
  <c r="AF40" i="10"/>
  <c r="AF44" i="10"/>
  <c r="AF48" i="10"/>
  <c r="AF52" i="10"/>
  <c r="AF56" i="10"/>
  <c r="AF31" i="10"/>
  <c r="AF33" i="10"/>
  <c r="AF37" i="10"/>
  <c r="AF45" i="10"/>
  <c r="AF42" i="10"/>
  <c r="AF46" i="10"/>
  <c r="AF54" i="10"/>
  <c r="AF34" i="10"/>
  <c r="AF50" i="10"/>
  <c r="AF38" i="10"/>
  <c r="AQ27" i="10"/>
  <c r="AQ35" i="10"/>
  <c r="AQ39" i="10"/>
  <c r="AQ43" i="10"/>
  <c r="AQ47" i="10"/>
  <c r="AQ51" i="10"/>
  <c r="AQ55" i="10"/>
  <c r="AQ33" i="10"/>
  <c r="AQ37" i="10"/>
  <c r="AQ45" i="10"/>
  <c r="AQ28" i="10"/>
  <c r="AQ29" i="10"/>
  <c r="AQ30" i="10"/>
  <c r="AQ31" i="10"/>
  <c r="AQ32" i="10"/>
  <c r="AQ36" i="10"/>
  <c r="AQ40" i="10"/>
  <c r="AQ44" i="10"/>
  <c r="AQ48" i="10"/>
  <c r="AQ52" i="10"/>
  <c r="AQ56" i="10"/>
  <c r="AQ41" i="10"/>
  <c r="AQ49" i="10"/>
  <c r="AQ53" i="10"/>
  <c r="AQ46" i="10"/>
  <c r="AQ42" i="10"/>
  <c r="AQ34" i="10"/>
  <c r="AQ50" i="10"/>
  <c r="AQ38" i="10"/>
  <c r="AQ54" i="10"/>
  <c r="AL28" i="10"/>
  <c r="AL29" i="10"/>
  <c r="AL30" i="10"/>
  <c r="AL32" i="10"/>
  <c r="AL36" i="10"/>
  <c r="AL40" i="10"/>
  <c r="AL44" i="10"/>
  <c r="AL48" i="10"/>
  <c r="AL52" i="10"/>
  <c r="AL56" i="10"/>
  <c r="AL38" i="10"/>
  <c r="AL46" i="10"/>
  <c r="AL27" i="10"/>
  <c r="AL37" i="10"/>
  <c r="AL41" i="10"/>
  <c r="AL45" i="10"/>
  <c r="AL49" i="10"/>
  <c r="AL53" i="10"/>
  <c r="AL42" i="10"/>
  <c r="AL50" i="10"/>
  <c r="AL54" i="10"/>
  <c r="AL39" i="10"/>
  <c r="AL55" i="10"/>
  <c r="AL47" i="10"/>
  <c r="AL51" i="10"/>
  <c r="AL43" i="10"/>
  <c r="W25" i="10"/>
  <c r="V38" i="10"/>
  <c r="V40" i="10"/>
  <c r="V42" i="10"/>
  <c r="V44" i="10"/>
  <c r="V46" i="10"/>
  <c r="V48" i="10"/>
  <c r="V50" i="10"/>
  <c r="V37" i="10"/>
  <c r="V45" i="10"/>
  <c r="V53" i="10"/>
  <c r="V55" i="10"/>
  <c r="V43" i="10"/>
  <c r="V51" i="10"/>
  <c r="V41" i="10"/>
  <c r="V49" i="10"/>
  <c r="V52" i="10"/>
  <c r="V54" i="10"/>
  <c r="V56" i="10"/>
  <c r="V47" i="10"/>
  <c r="V39" i="10"/>
  <c r="Y28" i="10"/>
  <c r="Y30" i="10"/>
  <c r="Y32" i="10"/>
  <c r="Y34" i="10"/>
  <c r="Y36" i="10"/>
  <c r="Y38" i="10"/>
  <c r="Y40" i="10"/>
  <c r="Y42" i="10"/>
  <c r="Y44" i="10"/>
  <c r="Y46" i="10"/>
  <c r="Y48" i="10"/>
  <c r="Y50" i="10"/>
  <c r="Y31" i="10"/>
  <c r="Y39" i="10"/>
  <c r="Y47" i="10"/>
  <c r="Y53" i="10"/>
  <c r="Y55" i="10"/>
  <c r="Y27" i="10"/>
  <c r="Y29" i="10"/>
  <c r="Y37" i="10"/>
  <c r="Y45" i="10"/>
  <c r="Y35" i="10"/>
  <c r="Y43" i="10"/>
  <c r="Y51" i="10"/>
  <c r="Y52" i="10"/>
  <c r="Y54" i="10"/>
  <c r="Y56" i="10"/>
  <c r="Y33" i="10"/>
  <c r="Y49" i="10"/>
  <c r="Y41" i="10"/>
  <c r="AA29" i="10"/>
  <c r="AA31" i="10"/>
  <c r="AA33" i="10"/>
  <c r="AA35" i="10"/>
  <c r="AA37" i="10"/>
  <c r="AA39" i="10"/>
  <c r="AA41" i="10"/>
  <c r="AA43" i="10"/>
  <c r="AA45" i="10"/>
  <c r="AA47" i="10"/>
  <c r="AA49" i="10"/>
  <c r="AA51" i="10"/>
  <c r="AA32" i="10"/>
  <c r="AA40" i="10"/>
  <c r="AA48" i="10"/>
  <c r="AA52" i="10"/>
  <c r="AA54" i="10"/>
  <c r="AA56" i="10"/>
  <c r="AA30" i="10"/>
  <c r="AA38" i="10"/>
  <c r="AA46" i="10"/>
  <c r="AA28" i="10"/>
  <c r="AA36" i="10"/>
  <c r="AA44" i="10"/>
  <c r="AA53" i="10"/>
  <c r="AA55" i="10"/>
  <c r="AA27" i="10"/>
  <c r="AA42" i="10"/>
  <c r="AA34" i="10"/>
  <c r="AA50" i="10"/>
  <c r="AC28" i="10"/>
  <c r="AC30" i="10"/>
  <c r="AC32" i="10"/>
  <c r="AC34" i="10"/>
  <c r="AC36" i="10"/>
  <c r="AC38" i="10"/>
  <c r="AC40" i="10"/>
  <c r="AC42" i="10"/>
  <c r="AC44" i="10"/>
  <c r="AC46" i="10"/>
  <c r="AC48" i="10"/>
  <c r="AC50" i="10"/>
  <c r="AC33" i="10"/>
  <c r="AC41" i="10"/>
  <c r="AC49" i="10"/>
  <c r="AC53" i="10"/>
  <c r="AC55" i="10"/>
  <c r="AC31" i="10"/>
  <c r="AC39" i="10"/>
  <c r="AC47" i="10"/>
  <c r="AC29" i="10"/>
  <c r="AC37" i="10"/>
  <c r="AC45" i="10"/>
  <c r="AC52" i="10"/>
  <c r="AC54" i="10"/>
  <c r="AC56" i="10"/>
  <c r="AC51" i="10"/>
  <c r="AC43" i="10"/>
  <c r="AC27" i="10"/>
  <c r="AC35" i="10"/>
  <c r="R38" i="10"/>
  <c r="R40" i="10"/>
  <c r="R42" i="10"/>
  <c r="R44" i="10"/>
  <c r="R46" i="10"/>
  <c r="R48" i="10"/>
  <c r="R50" i="10"/>
  <c r="R52" i="10"/>
  <c r="R43" i="10"/>
  <c r="R51" i="10"/>
  <c r="R53" i="10"/>
  <c r="R55" i="10"/>
  <c r="R41" i="10"/>
  <c r="R49" i="10"/>
  <c r="R39" i="10"/>
  <c r="R47" i="10"/>
  <c r="R54" i="10"/>
  <c r="R56" i="10"/>
  <c r="R37" i="10"/>
  <c r="R45" i="10"/>
  <c r="X28" i="10"/>
  <c r="X30" i="10"/>
  <c r="X32" i="10"/>
  <c r="X34" i="10"/>
  <c r="X36" i="10"/>
  <c r="X38" i="10"/>
  <c r="X40" i="10"/>
  <c r="X42" i="10"/>
  <c r="X44" i="10"/>
  <c r="X46" i="10"/>
  <c r="X48" i="10"/>
  <c r="X50" i="10"/>
  <c r="X29" i="10"/>
  <c r="X31" i="10"/>
  <c r="X33" i="10"/>
  <c r="X35" i="10"/>
  <c r="X37" i="10"/>
  <c r="X39" i="10"/>
  <c r="X41" i="10"/>
  <c r="X43" i="10"/>
  <c r="X45" i="10"/>
  <c r="X47" i="10"/>
  <c r="X49" i="10"/>
  <c r="X51" i="10"/>
  <c r="X52" i="10"/>
  <c r="X54" i="10"/>
  <c r="X56" i="10"/>
  <c r="X55" i="10"/>
  <c r="X53" i="10"/>
  <c r="X27" i="10"/>
  <c r="AE26" i="10"/>
  <c r="AB28" i="10"/>
  <c r="AB30" i="10"/>
  <c r="AB32" i="10"/>
  <c r="AB34" i="10"/>
  <c r="AB36" i="10"/>
  <c r="AB38" i="10"/>
  <c r="AB40" i="10"/>
  <c r="AB42" i="10"/>
  <c r="AB44" i="10"/>
  <c r="AB46" i="10"/>
  <c r="AB48" i="10"/>
  <c r="AB50" i="10"/>
  <c r="AB29" i="10"/>
  <c r="AB31" i="10"/>
  <c r="AB33" i="10"/>
  <c r="AB35" i="10"/>
  <c r="AB37" i="10"/>
  <c r="AB39" i="10"/>
  <c r="AB41" i="10"/>
  <c r="AB43" i="10"/>
  <c r="AB45" i="10"/>
  <c r="AB47" i="10"/>
  <c r="AB49" i="10"/>
  <c r="AB51" i="10"/>
  <c r="AB52" i="10"/>
  <c r="AB54" i="10"/>
  <c r="AB56" i="10"/>
  <c r="AB27" i="10"/>
  <c r="AB55" i="10"/>
  <c r="AB53" i="10"/>
  <c r="T37" i="10"/>
  <c r="T39" i="10"/>
  <c r="T41" i="10"/>
  <c r="T43" i="10"/>
  <c r="T45" i="10"/>
  <c r="T47" i="10"/>
  <c r="T49" i="10"/>
  <c r="T51" i="10"/>
  <c r="T44" i="10"/>
  <c r="T52" i="10"/>
  <c r="T54" i="10"/>
  <c r="T56" i="10"/>
  <c r="T42" i="10"/>
  <c r="T50" i="10"/>
  <c r="T40" i="10"/>
  <c r="T48" i="10"/>
  <c r="T53" i="10"/>
  <c r="T55" i="10"/>
  <c r="T38" i="10"/>
  <c r="T46" i="10"/>
  <c r="S37" i="10"/>
  <c r="S39" i="10"/>
  <c r="S41" i="10"/>
  <c r="S43" i="10"/>
  <c r="S45" i="10"/>
  <c r="S47" i="10"/>
  <c r="S49" i="10"/>
  <c r="S51" i="10"/>
  <c r="S38" i="10"/>
  <c r="S40" i="10"/>
  <c r="S42" i="10"/>
  <c r="S44" i="10"/>
  <c r="S46" i="10"/>
  <c r="S48" i="10"/>
  <c r="S50" i="10"/>
  <c r="S52" i="10"/>
  <c r="S53" i="10"/>
  <c r="S55" i="10"/>
  <c r="S56" i="10"/>
  <c r="S54" i="10"/>
  <c r="Z29" i="10"/>
  <c r="Z31" i="10"/>
  <c r="Z33" i="10"/>
  <c r="Z35" i="10"/>
  <c r="Z37" i="10"/>
  <c r="Z39" i="10"/>
  <c r="Z41" i="10"/>
  <c r="Z43" i="10"/>
  <c r="Z45" i="10"/>
  <c r="Z47" i="10"/>
  <c r="Z49" i="10"/>
  <c r="Z51" i="10"/>
  <c r="Z28" i="10"/>
  <c r="Z30" i="10"/>
  <c r="Z32" i="10"/>
  <c r="Z34" i="10"/>
  <c r="Z36" i="10"/>
  <c r="Z38" i="10"/>
  <c r="Z40" i="10"/>
  <c r="Z42" i="10"/>
  <c r="Z44" i="10"/>
  <c r="Z46" i="10"/>
  <c r="Z48" i="10"/>
  <c r="Z50" i="10"/>
  <c r="Z53" i="10"/>
  <c r="Z55" i="10"/>
  <c r="Z27" i="10"/>
  <c r="Z56" i="10"/>
  <c r="Z54" i="10"/>
  <c r="Z52" i="10"/>
  <c r="U38" i="10"/>
  <c r="U40" i="10"/>
  <c r="U42" i="10"/>
  <c r="U44" i="10"/>
  <c r="U46" i="10"/>
  <c r="U48" i="10"/>
  <c r="U50" i="10"/>
  <c r="U37" i="10"/>
  <c r="U39" i="10"/>
  <c r="U41" i="10"/>
  <c r="U43" i="10"/>
  <c r="U45" i="10"/>
  <c r="U47" i="10"/>
  <c r="U49" i="10"/>
  <c r="U51" i="10"/>
  <c r="U52" i="10"/>
  <c r="U54" i="10"/>
  <c r="U56" i="10"/>
  <c r="U53" i="10"/>
  <c r="U5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35" i="10"/>
  <c r="AH29" i="10"/>
  <c r="J38" i="10"/>
  <c r="AK30" i="10" s="1"/>
  <c r="J39" i="10"/>
  <c r="J40" i="10"/>
  <c r="AJ32" i="10" s="1"/>
  <c r="J41" i="10"/>
  <c r="AN33" i="10" s="1"/>
  <c r="J42" i="10"/>
  <c r="AL34" i="10" s="1"/>
  <c r="J43" i="10"/>
  <c r="J44" i="10"/>
  <c r="AM36" i="10" s="1"/>
  <c r="J45" i="10"/>
  <c r="AP37" i="10" s="1"/>
  <c r="J46" i="10"/>
  <c r="AP38" i="10" s="1"/>
  <c r="J47" i="10"/>
  <c r="AP39" i="10" s="1"/>
  <c r="J48" i="10"/>
  <c r="AP40" i="10" s="1"/>
  <c r="J49" i="10"/>
  <c r="AP41" i="10" s="1"/>
  <c r="J50" i="10"/>
  <c r="AP42" i="10" s="1"/>
  <c r="J51" i="10"/>
  <c r="AP43" i="10" s="1"/>
  <c r="J52" i="10"/>
  <c r="J53" i="10"/>
  <c r="J54" i="10"/>
  <c r="AP46" i="10" s="1"/>
  <c r="J55" i="10"/>
  <c r="AP47" i="10" s="1"/>
  <c r="J56" i="10"/>
  <c r="AP48" i="10" s="1"/>
  <c r="J57" i="10"/>
  <c r="AP49" i="10" s="1"/>
  <c r="J58" i="10"/>
  <c r="AP50" i="10" s="1"/>
  <c r="J59" i="10"/>
  <c r="AP51" i="10" s="1"/>
  <c r="J60" i="10"/>
  <c r="AP52" i="10" s="1"/>
  <c r="J61" i="10"/>
  <c r="J62" i="10"/>
  <c r="AP54" i="10" s="1"/>
  <c r="J63" i="10"/>
  <c r="AP55" i="10" s="1"/>
  <c r="J64" i="10"/>
  <c r="D92" i="4"/>
  <c r="F101" i="4"/>
  <c r="E119" i="4"/>
  <c r="E122" i="4" s="1"/>
  <c r="L95" i="4"/>
  <c r="E125" i="4"/>
  <c r="E126" i="4"/>
  <c r="E127" i="4"/>
  <c r="E128" i="4"/>
  <c r="E129" i="4"/>
  <c r="C44" i="7"/>
  <c r="H44" i="7" s="1"/>
  <c r="L45" i="7"/>
  <c r="H64" i="4"/>
  <c r="J176" i="4"/>
  <c r="K176" i="4"/>
  <c r="H61" i="4"/>
  <c r="I190" i="4" s="1"/>
  <c r="J190" i="4" s="1"/>
  <c r="F10" i="4" s="1"/>
  <c r="F11" i="4"/>
  <c r="P6" i="9"/>
  <c r="I8" i="9"/>
  <c r="P4" i="9"/>
  <c r="D169" i="4"/>
  <c r="D170" i="4"/>
  <c r="D171" i="4"/>
  <c r="H93" i="4"/>
  <c r="D26" i="4" s="1"/>
  <c r="H62" i="4"/>
  <c r="BC7" i="7"/>
  <c r="BC8" i="7"/>
  <c r="BC11" i="7"/>
  <c r="BC12" i="7"/>
  <c r="BC13" i="7"/>
  <c r="BC14" i="7"/>
  <c r="BC15" i="7"/>
  <c r="BC16" i="7"/>
  <c r="BC17" i="7"/>
  <c r="BC18" i="7"/>
  <c r="BC19" i="7"/>
  <c r="BC20" i="7"/>
  <c r="BC21" i="7"/>
  <c r="BC22" i="7"/>
  <c r="BC23" i="7"/>
  <c r="BC24" i="7"/>
  <c r="BC25" i="7"/>
  <c r="BC40" i="7"/>
  <c r="BC41" i="7"/>
  <c r="BC42" i="7"/>
  <c r="BC43" i="7"/>
  <c r="BC44" i="7"/>
  <c r="BC45" i="7"/>
  <c r="BC46" i="7"/>
  <c r="BC47" i="7"/>
  <c r="BC48" i="7"/>
  <c r="BC49" i="7"/>
  <c r="BC50" i="7"/>
  <c r="BC51" i="7"/>
  <c r="BC52" i="7"/>
  <c r="BC53" i="7"/>
  <c r="BC54" i="7"/>
  <c r="BC55" i="7"/>
  <c r="BC56" i="7"/>
  <c r="BC57" i="7"/>
  <c r="BC58" i="7"/>
  <c r="BC59" i="7"/>
  <c r="BC60" i="7"/>
  <c r="BC61" i="7"/>
  <c r="BC62" i="7"/>
  <c r="BC63" i="7"/>
  <c r="BC64" i="7"/>
  <c r="BC65" i="7"/>
  <c r="BC66" i="7"/>
  <c r="BC67" i="7"/>
  <c r="BC68" i="7"/>
  <c r="BC69" i="7"/>
  <c r="BC70" i="7"/>
  <c r="BC71" i="7"/>
  <c r="BC72" i="7"/>
  <c r="BC4" i="7"/>
  <c r="AY17" i="7"/>
  <c r="AZ17" i="7" s="1"/>
  <c r="AY5" i="7"/>
  <c r="AZ5" i="7" s="1"/>
  <c r="AY6" i="7"/>
  <c r="AZ6" i="7" s="1"/>
  <c r="AY7" i="7"/>
  <c r="AZ7" i="7" s="1"/>
  <c r="AY8" i="7"/>
  <c r="AZ8" i="7" s="1"/>
  <c r="AY9" i="7"/>
  <c r="AY10" i="7"/>
  <c r="AZ10" i="7" s="1"/>
  <c r="AY11" i="7"/>
  <c r="AZ11" i="7" s="1"/>
  <c r="AY12" i="7"/>
  <c r="AZ12" i="7" s="1"/>
  <c r="AY13" i="7"/>
  <c r="AY14" i="7"/>
  <c r="AZ14" i="7" s="1"/>
  <c r="AY15" i="7"/>
  <c r="AZ15" i="7" s="1"/>
  <c r="AY16" i="7"/>
  <c r="AZ16" i="7" s="1"/>
  <c r="AY4" i="7"/>
  <c r="AZ4" i="7" s="1"/>
  <c r="AS17" i="7"/>
  <c r="AU17" i="7" s="1"/>
  <c r="AS16" i="7"/>
  <c r="AU16" i="7" s="1"/>
  <c r="AS15" i="7"/>
  <c r="AU15" i="7" s="1"/>
  <c r="AS14" i="7"/>
  <c r="AU14" i="7" s="1"/>
  <c r="AS13" i="7"/>
  <c r="AU13" i="7" s="1"/>
  <c r="AS12" i="7"/>
  <c r="AU12" i="7" s="1"/>
  <c r="AS11" i="7"/>
  <c r="AU11" i="7" s="1"/>
  <c r="AS10" i="7"/>
  <c r="AU10" i="7" s="1"/>
  <c r="AS9" i="7"/>
  <c r="AU9" i="7" s="1"/>
  <c r="AS8" i="7"/>
  <c r="AU8" i="7" s="1"/>
  <c r="AS7" i="7"/>
  <c r="AU7" i="7" s="1"/>
  <c r="L72" i="7"/>
  <c r="L70" i="7"/>
  <c r="L68" i="7"/>
  <c r="L66" i="7"/>
  <c r="L64" i="7"/>
  <c r="L62" i="7"/>
  <c r="BE34" i="7" s="1"/>
  <c r="L60" i="7"/>
  <c r="L58" i="7"/>
  <c r="BF32" i="7" s="1"/>
  <c r="L56" i="7"/>
  <c r="BI30" i="7"/>
  <c r="L52" i="7"/>
  <c r="L50" i="7"/>
  <c r="L48" i="7"/>
  <c r="N16" i="7"/>
  <c r="N17" i="7"/>
  <c r="N18" i="7"/>
  <c r="N19" i="7"/>
  <c r="N20" i="7"/>
  <c r="AP28" i="7" s="1"/>
  <c r="N21" i="7"/>
  <c r="N22" i="7"/>
  <c r="N23" i="7"/>
  <c r="N24" i="7"/>
  <c r="N25" i="7"/>
  <c r="N26" i="7"/>
  <c r="N27" i="7"/>
  <c r="N28" i="7"/>
  <c r="N29" i="7"/>
  <c r="N30" i="7"/>
  <c r="N31" i="7"/>
  <c r="N32" i="7"/>
  <c r="N33" i="7"/>
  <c r="N34" i="7"/>
  <c r="AP42" i="7" s="1"/>
  <c r="N15" i="7"/>
  <c r="C58" i="7"/>
  <c r="AW40" i="7" s="1"/>
  <c r="C57" i="7"/>
  <c r="C56" i="7"/>
  <c r="C55" i="7"/>
  <c r="C54" i="7"/>
  <c r="AZ36" i="7" s="1"/>
  <c r="AT54" i="7"/>
  <c r="C53" i="7"/>
  <c r="AZ35" i="7" s="1"/>
  <c r="AT53" i="7"/>
  <c r="AT52" i="7"/>
  <c r="C52" i="7"/>
  <c r="AT51" i="7"/>
  <c r="AT50" i="7"/>
  <c r="C51" i="7"/>
  <c r="AW33" i="7" s="1"/>
  <c r="AT49" i="7"/>
  <c r="AT48" i="7"/>
  <c r="C50" i="7"/>
  <c r="AT47" i="7"/>
  <c r="AT46" i="7"/>
  <c r="C49" i="7"/>
  <c r="BA31" i="7" s="1"/>
  <c r="AT45" i="7"/>
  <c r="AT44" i="7"/>
  <c r="C48" i="7"/>
  <c r="H48" i="7" s="1"/>
  <c r="I48" i="7" s="1"/>
  <c r="AT43" i="7"/>
  <c r="AT42" i="7"/>
  <c r="C47" i="7"/>
  <c r="H47" i="7" s="1"/>
  <c r="I47" i="7" s="1"/>
  <c r="AT41" i="7"/>
  <c r="AT40" i="7"/>
  <c r="C46" i="7"/>
  <c r="AQ17" i="7"/>
  <c r="AQ16" i="7"/>
  <c r="C45" i="7"/>
  <c r="AQ15" i="7"/>
  <c r="AQ14" i="7"/>
  <c r="AQ13" i="7"/>
  <c r="AQ12" i="7"/>
  <c r="AQ11" i="7"/>
  <c r="AQ10" i="7"/>
  <c r="AQ9" i="7"/>
  <c r="AQ8" i="7"/>
  <c r="AQ7" i="7"/>
  <c r="AT7" i="7" s="1"/>
  <c r="AQ6" i="7"/>
  <c r="AT6" i="7" s="1"/>
  <c r="AQ5" i="7"/>
  <c r="AQ4" i="7"/>
  <c r="AV17" i="7"/>
  <c r="AX17" i="7" s="1"/>
  <c r="AT17" i="7"/>
  <c r="AR17" i="7"/>
  <c r="AP17" i="7"/>
  <c r="AV16" i="7"/>
  <c r="AX16" i="7" s="1"/>
  <c r="AT16" i="7"/>
  <c r="AR16" i="7"/>
  <c r="AP16" i="7"/>
  <c r="AV15" i="7"/>
  <c r="AX15" i="7" s="1"/>
  <c r="AT15" i="7"/>
  <c r="AR15" i="7"/>
  <c r="AP15" i="7"/>
  <c r="AV14" i="7"/>
  <c r="AX14" i="7" s="1"/>
  <c r="AT14" i="7"/>
  <c r="AR14" i="7"/>
  <c r="AP14" i="7"/>
  <c r="AZ13" i="7"/>
  <c r="AV13" i="7"/>
  <c r="AT13" i="7"/>
  <c r="AR13" i="7"/>
  <c r="AP13" i="7"/>
  <c r="AV12" i="7"/>
  <c r="AX12" i="7" s="1"/>
  <c r="AT12" i="7"/>
  <c r="AR12" i="7"/>
  <c r="AP12" i="7"/>
  <c r="AV11" i="7"/>
  <c r="AX11" i="7" s="1"/>
  <c r="AT11" i="7"/>
  <c r="AR11" i="7"/>
  <c r="AP11" i="7"/>
  <c r="AV10" i="7"/>
  <c r="AX10" i="7" s="1"/>
  <c r="AT10" i="7"/>
  <c r="AR10" i="7"/>
  <c r="AP10" i="7"/>
  <c r="AZ9" i="7"/>
  <c r="AV9" i="7"/>
  <c r="AT9" i="7"/>
  <c r="AR9" i="7"/>
  <c r="AP9" i="7"/>
  <c r="AR8" i="7"/>
  <c r="AP8" i="7"/>
  <c r="D18" i="7"/>
  <c r="AR7" i="7"/>
  <c r="AP7" i="7"/>
  <c r="AR6" i="7"/>
  <c r="AP6" i="7"/>
  <c r="AR5" i="7"/>
  <c r="AP5" i="7"/>
  <c r="AR4" i="7"/>
  <c r="AP4" i="7"/>
  <c r="AV8" i="7"/>
  <c r="AX8" i="7" s="1"/>
  <c r="BG37" i="7"/>
  <c r="BE39" i="7"/>
  <c r="AX39" i="7"/>
  <c r="AZ38" i="7"/>
  <c r="AY39" i="7"/>
  <c r="AY34" i="7"/>
  <c r="BA36" i="7"/>
  <c r="AZ37" i="7"/>
  <c r="BG35" i="7"/>
  <c r="BF37" i="7"/>
  <c r="AW32" i="7"/>
  <c r="BA38" i="7"/>
  <c r="AZ39" i="7"/>
  <c r="AY36" i="7"/>
  <c r="AW39" i="7"/>
  <c r="BA39" i="7"/>
  <c r="AY32" i="7"/>
  <c r="AW34" i="7"/>
  <c r="BA34" i="7"/>
  <c r="BH37" i="7"/>
  <c r="AZ34" i="7"/>
  <c r="AZ32" i="7"/>
  <c r="AX34" i="7"/>
  <c r="BE37" i="7"/>
  <c r="AY35" i="7"/>
  <c r="AW37" i="7"/>
  <c r="BA37" i="7"/>
  <c r="AX37" i="7"/>
  <c r="AY37" i="7"/>
  <c r="BD36" i="7"/>
  <c r="BD35" i="7"/>
  <c r="BH35" i="7"/>
  <c r="BF39" i="7"/>
  <c r="BE35" i="7"/>
  <c r="BG36" i="7"/>
  <c r="BG39" i="7"/>
  <c r="BF35" i="7"/>
  <c r="BH36" i="7"/>
  <c r="BD39" i="7"/>
  <c r="BH39" i="7"/>
  <c r="BF36" i="7"/>
  <c r="AZ31" i="7"/>
  <c r="H59" i="4"/>
  <c r="I80" i="4"/>
  <c r="X168" i="4"/>
  <c r="X167" i="4"/>
  <c r="X166" i="4"/>
  <c r="X165" i="4"/>
  <c r="X162" i="4"/>
  <c r="X161" i="4"/>
  <c r="X160" i="4"/>
  <c r="X159" i="4"/>
  <c r="X158" i="4"/>
  <c r="X157" i="4"/>
  <c r="X156" i="4"/>
  <c r="X155" i="4"/>
  <c r="X154" i="4"/>
  <c r="X153" i="4"/>
  <c r="X152" i="4"/>
  <c r="X151" i="4"/>
  <c r="X150" i="4"/>
  <c r="X149" i="4"/>
  <c r="X148" i="4"/>
  <c r="X147" i="4"/>
  <c r="X146" i="4"/>
  <c r="X145" i="4"/>
  <c r="X144" i="4"/>
  <c r="X143" i="4"/>
  <c r="X142" i="4"/>
  <c r="X141" i="4"/>
  <c r="X140" i="4"/>
  <c r="X139" i="4"/>
  <c r="X138" i="4"/>
  <c r="AI135" i="4"/>
  <c r="AI134" i="4"/>
  <c r="AI133" i="4"/>
  <c r="D133" i="4"/>
  <c r="AI132" i="4"/>
  <c r="AI131" i="4"/>
  <c r="AI130" i="4"/>
  <c r="AI129" i="4"/>
  <c r="AI128" i="4"/>
  <c r="AI127" i="4"/>
  <c r="AI126" i="4"/>
  <c r="AI125" i="4"/>
  <c r="AI124" i="4"/>
  <c r="AI123" i="4"/>
  <c r="AI122" i="4"/>
  <c r="AI121" i="4"/>
  <c r="AI120" i="4"/>
  <c r="AI119" i="4"/>
  <c r="AI118" i="4"/>
  <c r="AI117" i="4"/>
  <c r="AI116" i="4"/>
  <c r="AI115" i="4"/>
  <c r="AI114" i="4"/>
  <c r="AI113" i="4"/>
  <c r="AI112" i="4"/>
  <c r="AI111" i="4"/>
  <c r="D111" i="4"/>
  <c r="AI110" i="4"/>
  <c r="D110" i="4"/>
  <c r="AI109" i="4"/>
  <c r="D109" i="4"/>
  <c r="AI108" i="4"/>
  <c r="D108" i="4"/>
  <c r="AI107" i="4"/>
  <c r="D107" i="4"/>
  <c r="D106" i="4"/>
  <c r="D105" i="4"/>
  <c r="D104" i="4"/>
  <c r="D103" i="4"/>
  <c r="D102" i="4"/>
  <c r="D101" i="4"/>
  <c r="D100" i="4"/>
  <c r="G23" i="4"/>
  <c r="G20" i="4"/>
  <c r="G16" i="4" s="1"/>
  <c r="G17" i="4"/>
  <c r="P9" i="9" l="1"/>
  <c r="D31" i="6" s="1"/>
  <c r="BH32" i="7"/>
  <c r="AX35" i="7"/>
  <c r="AW35" i="7"/>
  <c r="AZ40" i="7"/>
  <c r="BA40" i="7"/>
  <c r="AJ33" i="10"/>
  <c r="AH31" i="10"/>
  <c r="AK31" i="10"/>
  <c r="AT8" i="7"/>
  <c r="BB8" i="7" s="1"/>
  <c r="J21" i="7"/>
  <c r="H50" i="7"/>
  <c r="I50" i="7" s="1"/>
  <c r="BB32" i="7"/>
  <c r="AV32" i="7"/>
  <c r="BC32" i="7" s="1"/>
  <c r="H58" i="7"/>
  <c r="I58" i="7" s="1"/>
  <c r="BB40" i="7"/>
  <c r="AV40" i="7"/>
  <c r="J29" i="7"/>
  <c r="AO37" i="7" s="1"/>
  <c r="AP36" i="7"/>
  <c r="BI38" i="7"/>
  <c r="W70" i="7"/>
  <c r="BI33" i="7"/>
  <c r="W60" i="7"/>
  <c r="H54" i="7"/>
  <c r="I54" i="7" s="1"/>
  <c r="BB36" i="7"/>
  <c r="AV36" i="7"/>
  <c r="BC36" i="7" s="1"/>
  <c r="BE33" i="7"/>
  <c r="H53" i="7"/>
  <c r="I53" i="7" s="1"/>
  <c r="AV35" i="7"/>
  <c r="BC35" i="7" s="1"/>
  <c r="BB35" i="7"/>
  <c r="J28" i="7"/>
  <c r="AO36" i="7" s="1"/>
  <c r="AP35" i="7"/>
  <c r="BI31" i="7"/>
  <c r="W56" i="7"/>
  <c r="BI39" i="7"/>
  <c r="W72" i="7"/>
  <c r="BI32" i="7"/>
  <c r="W58" i="7"/>
  <c r="H51" i="7"/>
  <c r="I51" i="7" s="1"/>
  <c r="AV33" i="7"/>
  <c r="BC33" i="7" s="1"/>
  <c r="BB33" i="7"/>
  <c r="J26" i="7"/>
  <c r="AO34" i="7" s="1"/>
  <c r="AP33" i="7"/>
  <c r="J33" i="7"/>
  <c r="AO41" i="7" s="1"/>
  <c r="AP40" i="7"/>
  <c r="J25" i="7"/>
  <c r="AO33" i="7" s="1"/>
  <c r="AP32" i="7"/>
  <c r="BD34" i="7"/>
  <c r="BI34" i="7"/>
  <c r="W62" i="7"/>
  <c r="AS26" i="7" a="1"/>
  <c r="AS26" i="7" s="1"/>
  <c r="AS27" i="7" s="1" a="1"/>
  <c r="AS27" i="7" s="1"/>
  <c r="AS28" i="7" s="1" a="1"/>
  <c r="AS28" i="7" s="1"/>
  <c r="AS29" i="7" s="1" a="1"/>
  <c r="AS29" i="7" s="1"/>
  <c r="H49" i="7"/>
  <c r="I49" i="7" s="1"/>
  <c r="BB31" i="7"/>
  <c r="AV31" i="7"/>
  <c r="BC31" i="7" s="1"/>
  <c r="H55" i="7"/>
  <c r="I55" i="7" s="1"/>
  <c r="BB37" i="7"/>
  <c r="AV37" i="7"/>
  <c r="BC37" i="7" s="1"/>
  <c r="J32" i="7"/>
  <c r="AO40" i="7" s="1"/>
  <c r="AP39" i="7"/>
  <c r="J24" i="7"/>
  <c r="AO32" i="7" s="1"/>
  <c r="AP31" i="7"/>
  <c r="BI35" i="7"/>
  <c r="W64" i="7"/>
  <c r="AW36" i="7"/>
  <c r="H52" i="7"/>
  <c r="I52" i="7" s="1"/>
  <c r="AV34" i="7"/>
  <c r="BC34" i="7" s="1"/>
  <c r="BB34" i="7"/>
  <c r="H56" i="7"/>
  <c r="I56" i="7" s="1"/>
  <c r="BB38" i="7"/>
  <c r="AV38" i="7"/>
  <c r="BC38" i="7" s="1"/>
  <c r="J31" i="7"/>
  <c r="AO39" i="7" s="1"/>
  <c r="AP38" i="7"/>
  <c r="J23" i="7"/>
  <c r="AO31" i="7" s="1"/>
  <c r="AP30" i="7"/>
  <c r="BI36" i="7"/>
  <c r="W66" i="7"/>
  <c r="J27" i="7"/>
  <c r="AO35" i="7" s="1"/>
  <c r="AP34" i="7"/>
  <c r="J34" i="7"/>
  <c r="AO42" i="7" s="1"/>
  <c r="AP41" i="7"/>
  <c r="BG34" i="7"/>
  <c r="H57" i="7"/>
  <c r="I57" i="7" s="1"/>
  <c r="BB39" i="7"/>
  <c r="AV39" i="7"/>
  <c r="BC39" i="7" s="1"/>
  <c r="J30" i="7"/>
  <c r="AO38" i="7" s="1"/>
  <c r="AP37" i="7"/>
  <c r="J22" i="7"/>
  <c r="AO30" i="7" s="1"/>
  <c r="AP29" i="7"/>
  <c r="BI37" i="7"/>
  <c r="W68" i="7"/>
  <c r="AW30" i="7"/>
  <c r="AV28" i="7"/>
  <c r="BC28" i="7" s="1"/>
  <c r="BH30" i="7"/>
  <c r="AP30" i="10"/>
  <c r="G27" i="4"/>
  <c r="D112" i="4"/>
  <c r="BI26" i="7"/>
  <c r="BB26" i="7"/>
  <c r="AV26" i="7"/>
  <c r="BC26" i="7" s="1"/>
  <c r="AV27" i="7"/>
  <c r="BC27" i="7" s="1"/>
  <c r="BB29" i="7"/>
  <c r="AV29" i="7"/>
  <c r="BC29" i="7" s="1"/>
  <c r="AZ30" i="7"/>
  <c r="AV30" i="7"/>
  <c r="BC30" i="7" s="1"/>
  <c r="BB30" i="7"/>
  <c r="BF30" i="7"/>
  <c r="K168" i="4"/>
  <c r="E124" i="4"/>
  <c r="E121" i="4"/>
  <c r="E101" i="4"/>
  <c r="I101" i="4" s="1"/>
  <c r="D139" i="4" s="1"/>
  <c r="J139" i="4" s="1"/>
  <c r="G169" i="4"/>
  <c r="F176" i="4"/>
  <c r="E176" i="4"/>
  <c r="H169" i="4"/>
  <c r="F111" i="4"/>
  <c r="AT5" i="7"/>
  <c r="J16" i="7"/>
  <c r="AP23" i="7"/>
  <c r="J20" i="7"/>
  <c r="AP27" i="7"/>
  <c r="J19" i="7"/>
  <c r="AO27" i="7" s="1"/>
  <c r="AP26" i="7"/>
  <c r="J18" i="7"/>
  <c r="AO26" i="7" s="1"/>
  <c r="AP25" i="7"/>
  <c r="J17" i="7"/>
  <c r="AP24" i="7"/>
  <c r="AT25" i="10"/>
  <c r="AE27" i="10"/>
  <c r="AM31" i="10"/>
  <c r="AG30" i="10"/>
  <c r="AO33" i="10"/>
  <c r="AP32" i="10"/>
  <c r="AF32" i="10"/>
  <c r="AN31" i="10"/>
  <c r="AJ30" i="10"/>
  <c r="F106" i="4"/>
  <c r="AF36" i="10"/>
  <c r="AH30" i="10"/>
  <c r="E16" i="10"/>
  <c r="C23" i="10" a="1"/>
  <c r="C23" i="10" s="1"/>
  <c r="E23" i="10" s="1"/>
  <c r="BF28" i="10"/>
  <c r="BF27" i="10"/>
  <c r="BF30" i="10"/>
  <c r="BF29" i="10"/>
  <c r="BF31" i="10"/>
  <c r="BF32" i="10"/>
  <c r="E22" i="10"/>
  <c r="AO38" i="10"/>
  <c r="AN37" i="10"/>
  <c r="AL35" i="10"/>
  <c r="AK34" i="10"/>
  <c r="I4" i="9"/>
  <c r="F105" i="4"/>
  <c r="F109" i="4"/>
  <c r="F102" i="4"/>
  <c r="AJ31" i="10"/>
  <c r="AL31" i="10"/>
  <c r="AF30" i="10"/>
  <c r="AN35" i="10"/>
  <c r="AM34" i="10"/>
  <c r="AL33" i="10"/>
  <c r="AH32" i="10"/>
  <c r="AK32" i="10"/>
  <c r="AG29" i="10"/>
  <c r="AP34" i="10"/>
  <c r="E21" i="10"/>
  <c r="BD32" i="7"/>
  <c r="BF33" i="7"/>
  <c r="AY33" i="7"/>
  <c r="BA33" i="7"/>
  <c r="AZ33" i="7"/>
  <c r="BE32" i="7"/>
  <c r="BG32" i="7"/>
  <c r="AX32" i="7"/>
  <c r="BA32" i="7"/>
  <c r="AY30" i="7"/>
  <c r="AW29" i="7"/>
  <c r="BA27" i="7"/>
  <c r="AI31" i="10"/>
  <c r="AX30" i="10" s="1"/>
  <c r="AX31" i="7"/>
  <c r="AY31" i="7"/>
  <c r="BA30" i="7"/>
  <c r="AY40" i="7"/>
  <c r="AW31" i="7"/>
  <c r="BA35" i="7"/>
  <c r="AX40" i="7"/>
  <c r="BF34" i="7"/>
  <c r="BH34" i="7"/>
  <c r="BD37" i="7"/>
  <c r="AX33" i="7"/>
  <c r="AX30" i="7"/>
  <c r="AX36" i="7"/>
  <c r="BB15" i="7"/>
  <c r="BF29" i="7"/>
  <c r="BH29" i="7"/>
  <c r="E19" i="10"/>
  <c r="E18" i="10"/>
  <c r="E17" i="10"/>
  <c r="E20" i="10"/>
  <c r="AO36" i="10"/>
  <c r="AO35" i="10"/>
  <c r="R25" i="10"/>
  <c r="AQ25" i="10"/>
  <c r="AE30" i="10"/>
  <c r="AE34" i="10"/>
  <c r="AE38" i="10"/>
  <c r="AE42" i="10"/>
  <c r="AE46" i="10"/>
  <c r="AE50" i="10"/>
  <c r="AE54" i="10"/>
  <c r="AE28" i="10"/>
  <c r="AE36" i="10"/>
  <c r="AE44" i="10"/>
  <c r="AE52" i="10"/>
  <c r="AE31" i="10"/>
  <c r="AE35" i="10"/>
  <c r="AE39" i="10"/>
  <c r="AE43" i="10"/>
  <c r="AE47" i="10"/>
  <c r="AE51" i="10"/>
  <c r="AE55" i="10"/>
  <c r="AE32" i="10"/>
  <c r="AE40" i="10"/>
  <c r="AE48" i="10"/>
  <c r="AE56" i="10"/>
  <c r="AE41" i="10"/>
  <c r="AE29" i="10"/>
  <c r="AE49" i="10"/>
  <c r="AE37" i="10"/>
  <c r="AE45" i="10"/>
  <c r="AE33" i="10"/>
  <c r="AE53" i="10"/>
  <c r="U25" i="10"/>
  <c r="X25" i="10"/>
  <c r="AC25" i="10"/>
  <c r="AB25" i="10"/>
  <c r="V25" i="10"/>
  <c r="S25" i="10"/>
  <c r="T25" i="10"/>
  <c r="Z25" i="10"/>
  <c r="AA25" i="10"/>
  <c r="Y25" i="10"/>
  <c r="Q38" i="10"/>
  <c r="Q40" i="10"/>
  <c r="Q42" i="10"/>
  <c r="Q44" i="10"/>
  <c r="Q46" i="10"/>
  <c r="Q48" i="10"/>
  <c r="Q50" i="10"/>
  <c r="Q52" i="10"/>
  <c r="Q37" i="10"/>
  <c r="Q39" i="10"/>
  <c r="Q41" i="10"/>
  <c r="Q43" i="10"/>
  <c r="Q45" i="10"/>
  <c r="Q47" i="10"/>
  <c r="Q49" i="10"/>
  <c r="Q51" i="10"/>
  <c r="Q54" i="10"/>
  <c r="Q56" i="10"/>
  <c r="Q53" i="10"/>
  <c r="Q55" i="10"/>
  <c r="AX13" i="7"/>
  <c r="AW13" i="7" s="1"/>
  <c r="BA13" i="7" s="1"/>
  <c r="AX9" i="7"/>
  <c r="AW9" i="7" s="1"/>
  <c r="BA9" i="7" s="1"/>
  <c r="AT4" i="7"/>
  <c r="AW16" i="7"/>
  <c r="BA16" i="7" s="1"/>
  <c r="AX29" i="7"/>
  <c r="BF31" i="7"/>
  <c r="BE31" i="7"/>
  <c r="BH31" i="7"/>
  <c r="BG33" i="7"/>
  <c r="BG31" i="7"/>
  <c r="BG38" i="7"/>
  <c r="AW38" i="7"/>
  <c r="BA29" i="7"/>
  <c r="BE38" i="7"/>
  <c r="BD38" i="7"/>
  <c r="AW17" i="7"/>
  <c r="BA17" i="7" s="1"/>
  <c r="AW12" i="7"/>
  <c r="BA12" i="7" s="1"/>
  <c r="BE36" i="7"/>
  <c r="BD31" i="7"/>
  <c r="BH33" i="7"/>
  <c r="BF38" i="7"/>
  <c r="AW10" i="7"/>
  <c r="BA10" i="7" s="1"/>
  <c r="AW14" i="7"/>
  <c r="BA14" i="7" s="1"/>
  <c r="AZ29" i="7"/>
  <c r="AY29" i="7"/>
  <c r="BD33" i="7"/>
  <c r="AY38" i="7"/>
  <c r="AX38" i="7"/>
  <c r="BH38" i="7"/>
  <c r="AW8" i="7"/>
  <c r="BA8" i="7" s="1"/>
  <c r="AW11" i="7"/>
  <c r="BA11" i="7" s="1"/>
  <c r="AW15" i="7"/>
  <c r="BA15" i="7" s="1"/>
  <c r="I10" i="9"/>
  <c r="I9" i="9"/>
  <c r="I7" i="9"/>
  <c r="I6" i="9"/>
  <c r="I5" i="9"/>
  <c r="I11" i="9"/>
  <c r="F107" i="4"/>
  <c r="F103" i="4"/>
  <c r="E109" i="4"/>
  <c r="H109" i="4" s="1"/>
  <c r="G147" i="4" s="1"/>
  <c r="E103" i="4"/>
  <c r="H103" i="4" s="1"/>
  <c r="G141" i="4" s="1"/>
  <c r="F110" i="4"/>
  <c r="F100" i="4"/>
  <c r="F104" i="4"/>
  <c r="F108" i="4"/>
  <c r="H170" i="4"/>
  <c r="I170" i="4" s="1"/>
  <c r="E108" i="4"/>
  <c r="I108" i="4" s="1"/>
  <c r="D146" i="4" s="1"/>
  <c r="J146" i="4" s="1"/>
  <c r="E104" i="4"/>
  <c r="I104" i="4" s="1"/>
  <c r="D142" i="4" s="1"/>
  <c r="J142" i="4" s="1"/>
  <c r="G175" i="4"/>
  <c r="J175" i="4"/>
  <c r="BB16" i="7"/>
  <c r="BH28" i="7"/>
  <c r="BA28" i="7"/>
  <c r="BF28" i="7"/>
  <c r="AZ27" i="7"/>
  <c r="BB10" i="7"/>
  <c r="BB9" i="7"/>
  <c r="BB17" i="7"/>
  <c r="BB7" i="7"/>
  <c r="BB11" i="7"/>
  <c r="BB12" i="7"/>
  <c r="BB13" i="7"/>
  <c r="BB14" i="7"/>
  <c r="AZ26" i="7"/>
  <c r="AX26" i="7"/>
  <c r="E110" i="4"/>
  <c r="E106" i="4"/>
  <c r="E102" i="4"/>
  <c r="E100" i="4"/>
  <c r="I100" i="4" s="1"/>
  <c r="D138" i="4" s="1"/>
  <c r="J138" i="4" s="1"/>
  <c r="E107" i="4"/>
  <c r="E105" i="4"/>
  <c r="E111" i="4"/>
  <c r="E123" i="4"/>
  <c r="E132" i="4"/>
  <c r="E131" i="4"/>
  <c r="E130" i="4"/>
  <c r="E15" i="10"/>
  <c r="H46" i="7" l="1"/>
  <c r="I46" i="7" s="1"/>
  <c r="AO25" i="7"/>
  <c r="BC6" i="7"/>
  <c r="AO29" i="7"/>
  <c r="BC10" i="7"/>
  <c r="AV4" i="7"/>
  <c r="AX4" i="7" s="1"/>
  <c r="AW4" i="7" s="1"/>
  <c r="AO28" i="7"/>
  <c r="BC9" i="7"/>
  <c r="AV7" i="7"/>
  <c r="AX7" i="7" s="1"/>
  <c r="AW7" i="7" s="1"/>
  <c r="BA7" i="7" s="1"/>
  <c r="AS6" i="7"/>
  <c r="AU6" i="7" s="1"/>
  <c r="BB6" i="7" s="1"/>
  <c r="AS4" i="7"/>
  <c r="AU4" i="7" s="1"/>
  <c r="BB4" i="7" s="1"/>
  <c r="AV6" i="7"/>
  <c r="AX6" i="7" s="1"/>
  <c r="AW6" i="7" s="1"/>
  <c r="BA6" i="7" s="1"/>
  <c r="I44" i="7"/>
  <c r="BA26" i="7" s="1"/>
  <c r="BA24" i="7" s="1"/>
  <c r="H45" i="7"/>
  <c r="I45" i="7" s="1"/>
  <c r="BB27" i="7" s="1"/>
  <c r="V54" i="7"/>
  <c r="W54" i="7" s="1"/>
  <c r="BD30" i="7" s="1"/>
  <c r="BB29" i="10"/>
  <c r="BI29" i="7"/>
  <c r="BG29" i="7"/>
  <c r="BE29" i="7"/>
  <c r="H141" i="4"/>
  <c r="I141" i="4" s="1"/>
  <c r="H147" i="4"/>
  <c r="I147" i="4" s="1"/>
  <c r="BD29" i="7"/>
  <c r="AZ28" i="7"/>
  <c r="AZ24" i="7" s="1"/>
  <c r="BB28" i="7"/>
  <c r="BE28" i="7"/>
  <c r="AX28" i="7"/>
  <c r="AY27" i="7"/>
  <c r="G30" i="4"/>
  <c r="G101" i="4"/>
  <c r="F139" i="4" s="1"/>
  <c r="H101" i="4"/>
  <c r="G139" i="4" s="1"/>
  <c r="H139" i="4" s="1"/>
  <c r="I139" i="4" s="1"/>
  <c r="E133" i="4"/>
  <c r="BC5" i="7"/>
  <c r="AO24" i="7"/>
  <c r="AS5" i="7"/>
  <c r="AU5" i="7" s="1"/>
  <c r="BB5" i="7" s="1"/>
  <c r="AV5" i="7"/>
  <c r="AX5" i="7" s="1"/>
  <c r="AW5" i="7" s="1"/>
  <c r="BA5" i="7" s="1"/>
  <c r="BC28" i="10"/>
  <c r="BD29" i="10"/>
  <c r="BC30" i="10"/>
  <c r="BC29" i="10"/>
  <c r="BC27" i="10"/>
  <c r="BC31" i="10"/>
  <c r="AV31" i="10"/>
  <c r="BE31" i="10"/>
  <c r="BB27" i="10"/>
  <c r="BB28" i="10"/>
  <c r="BB31" i="10"/>
  <c r="BB30" i="10"/>
  <c r="BD31" i="10"/>
  <c r="BE27" i="10"/>
  <c r="BE29" i="10"/>
  <c r="BE30" i="10"/>
  <c r="AF25" i="10"/>
  <c r="BE28" i="10"/>
  <c r="BA30" i="10"/>
  <c r="AW30" i="10"/>
  <c r="AZ32" i="10"/>
  <c r="AZ30" i="10"/>
  <c r="AZ29" i="10"/>
  <c r="AZ28" i="10"/>
  <c r="AZ27" i="10"/>
  <c r="AZ31" i="10"/>
  <c r="AY30" i="10"/>
  <c r="AW31" i="10"/>
  <c r="AW27" i="10"/>
  <c r="P8" i="9"/>
  <c r="D30" i="6" s="1"/>
  <c r="BG28" i="7"/>
  <c r="AW28" i="10"/>
  <c r="BD30" i="10"/>
  <c r="BD28" i="10"/>
  <c r="BD27" i="10"/>
  <c r="AG25" i="10"/>
  <c r="AV30" i="10"/>
  <c r="AV27" i="10"/>
  <c r="AV28" i="10"/>
  <c r="AV29" i="10"/>
  <c r="AW29" i="10"/>
  <c r="BA31" i="10"/>
  <c r="AJ25" i="10"/>
  <c r="AX27" i="10"/>
  <c r="AY27" i="10"/>
  <c r="BA28" i="10"/>
  <c r="AY31" i="10"/>
  <c r="AX28" i="10"/>
  <c r="AY28" i="10"/>
  <c r="BA27" i="10"/>
  <c r="AX29" i="10"/>
  <c r="AY29" i="10"/>
  <c r="BA29" i="10"/>
  <c r="C24" i="10" a="1"/>
  <c r="C24" i="10" s="1"/>
  <c r="D24" i="10" s="1"/>
  <c r="D23" i="10"/>
  <c r="AX31" i="10"/>
  <c r="AU32" i="10"/>
  <c r="AU28" i="10"/>
  <c r="AU27" i="10"/>
  <c r="AU30" i="10"/>
  <c r="AU29" i="10"/>
  <c r="BF26" i="10"/>
  <c r="AU31" i="10"/>
  <c r="AT31" i="10"/>
  <c r="AT30" i="10"/>
  <c r="BD32" i="10"/>
  <c r="AW32" i="10"/>
  <c r="BC32" i="10"/>
  <c r="AM25" i="10"/>
  <c r="BE32" i="10"/>
  <c r="BB32" i="10"/>
  <c r="BA32" i="10"/>
  <c r="AY32" i="10"/>
  <c r="AI25" i="10"/>
  <c r="AX32" i="10"/>
  <c r="AT28" i="10"/>
  <c r="AT27" i="10"/>
  <c r="AT32" i="10"/>
  <c r="AV32" i="10"/>
  <c r="AL25" i="10"/>
  <c r="AN25" i="10"/>
  <c r="AH25" i="10"/>
  <c r="AS30" i="7" a="1"/>
  <c r="AS30" i="7" s="1"/>
  <c r="I169" i="4"/>
  <c r="J169" i="4" s="1"/>
  <c r="G70" i="4" s="1"/>
  <c r="AP25" i="10"/>
  <c r="AK25" i="10"/>
  <c r="AO25" i="10"/>
  <c r="AT29" i="10"/>
  <c r="AE25" i="10"/>
  <c r="Q25" i="10"/>
  <c r="H104" i="4"/>
  <c r="G142" i="4" s="1"/>
  <c r="H142" i="4" s="1"/>
  <c r="I142" i="4" s="1"/>
  <c r="I109" i="4"/>
  <c r="D147" i="4" s="1"/>
  <c r="J147" i="4" s="1"/>
  <c r="I103" i="4"/>
  <c r="D141" i="4" s="1"/>
  <c r="J141" i="4" s="1"/>
  <c r="F112" i="4"/>
  <c r="G109" i="4"/>
  <c r="F147" i="4" s="1"/>
  <c r="G103" i="4"/>
  <c r="F141" i="4" s="1"/>
  <c r="J170" i="4"/>
  <c r="G71" i="4" s="1"/>
  <c r="K170" i="4"/>
  <c r="H71" i="4" s="1"/>
  <c r="H108" i="4"/>
  <c r="G146" i="4" s="1"/>
  <c r="H146" i="4" s="1"/>
  <c r="I146" i="4" s="1"/>
  <c r="G176" i="4"/>
  <c r="E177" i="4" s="1"/>
  <c r="E178" i="4" s="1"/>
  <c r="E179" i="4" s="1"/>
  <c r="G108" i="4"/>
  <c r="F146" i="4" s="1"/>
  <c r="G104" i="4"/>
  <c r="F142" i="4" s="1"/>
  <c r="AX27" i="7"/>
  <c r="AY28" i="7"/>
  <c r="AW28" i="7"/>
  <c r="I105" i="4"/>
  <c r="D143" i="4" s="1"/>
  <c r="J143" i="4" s="1"/>
  <c r="G105" i="4"/>
  <c r="F143" i="4" s="1"/>
  <c r="H105" i="4"/>
  <c r="G143" i="4" s="1"/>
  <c r="H143" i="4" s="1"/>
  <c r="I143" i="4" s="1"/>
  <c r="H102" i="4"/>
  <c r="G140" i="4" s="1"/>
  <c r="H140" i="4" s="1"/>
  <c r="I140" i="4" s="1"/>
  <c r="I102" i="4"/>
  <c r="D140" i="4" s="1"/>
  <c r="J140" i="4" s="1"/>
  <c r="G102" i="4"/>
  <c r="F140" i="4" s="1"/>
  <c r="H100" i="4"/>
  <c r="G138" i="4" s="1"/>
  <c r="H138" i="4" s="1"/>
  <c r="I138" i="4" s="1"/>
  <c r="G100" i="4"/>
  <c r="F138" i="4" s="1"/>
  <c r="E112" i="4"/>
  <c r="G106" i="4"/>
  <c r="F144" i="4" s="1"/>
  <c r="H106" i="4"/>
  <c r="G144" i="4" s="1"/>
  <c r="H144" i="4" s="1"/>
  <c r="I144" i="4" s="1"/>
  <c r="I106" i="4"/>
  <c r="D144" i="4" s="1"/>
  <c r="J144" i="4" s="1"/>
  <c r="G110" i="4"/>
  <c r="F148" i="4" s="1"/>
  <c r="H110" i="4"/>
  <c r="G148" i="4" s="1"/>
  <c r="H148" i="4" s="1"/>
  <c r="I148" i="4" s="1"/>
  <c r="I110" i="4"/>
  <c r="D148" i="4" s="1"/>
  <c r="J148" i="4" s="1"/>
  <c r="G107" i="4"/>
  <c r="F145" i="4" s="1"/>
  <c r="H107" i="4"/>
  <c r="G145" i="4" s="1"/>
  <c r="H145" i="4" s="1"/>
  <c r="I145" i="4" s="1"/>
  <c r="I107" i="4"/>
  <c r="D145" i="4" s="1"/>
  <c r="J145" i="4" s="1"/>
  <c r="I111" i="4"/>
  <c r="D149" i="4" s="1"/>
  <c r="J149" i="4" s="1"/>
  <c r="H111" i="4"/>
  <c r="G149" i="4" s="1"/>
  <c r="H149" i="4" s="1"/>
  <c r="I149" i="4" s="1"/>
  <c r="G111" i="4"/>
  <c r="F149" i="4" s="1"/>
  <c r="BB24" i="7" l="1"/>
  <c r="AW27" i="7"/>
  <c r="AY26" i="7"/>
  <c r="AY24" i="7" s="1"/>
  <c r="AW26" i="7"/>
  <c r="V52" i="7"/>
  <c r="W52" i="7" s="1"/>
  <c r="V50" i="7"/>
  <c r="W50" i="7" s="1"/>
  <c r="BD28" i="7" s="1"/>
  <c r="BE30" i="7"/>
  <c r="BG30" i="7"/>
  <c r="BI28" i="7"/>
  <c r="J150" i="4"/>
  <c r="E157" i="4"/>
  <c r="AX24" i="7"/>
  <c r="H19" i="4"/>
  <c r="H18" i="4"/>
  <c r="H21" i="4"/>
  <c r="H118" i="4" s="1"/>
  <c r="H23" i="4"/>
  <c r="H22" i="4"/>
  <c r="F117" i="4" s="1"/>
  <c r="H20" i="4"/>
  <c r="H16" i="4"/>
  <c r="H17" i="4"/>
  <c r="F177" i="4"/>
  <c r="F178" i="4" s="1"/>
  <c r="F179" i="4" s="1"/>
  <c r="J179" i="4"/>
  <c r="J180" i="4" s="1"/>
  <c r="V48" i="7"/>
  <c r="BC26" i="10"/>
  <c r="BE26" i="10"/>
  <c r="BB26" i="10"/>
  <c r="AZ26" i="10"/>
  <c r="D19" i="10" s="1"/>
  <c r="K169" i="4"/>
  <c r="H70" i="4" s="1"/>
  <c r="BA4" i="7"/>
  <c r="V45" i="7" s="1"/>
  <c r="BD26" i="10"/>
  <c r="AV26" i="10"/>
  <c r="AX26" i="10"/>
  <c r="AW26" i="10"/>
  <c r="BA26" i="10"/>
  <c r="D22" i="10" s="1"/>
  <c r="C25" i="10" a="1"/>
  <c r="C25" i="10" s="1"/>
  <c r="E25" i="10" s="1"/>
  <c r="E24" i="10"/>
  <c r="AY26" i="10"/>
  <c r="AU26" i="10"/>
  <c r="D20" i="10" s="1"/>
  <c r="AT26" i="10"/>
  <c r="AS31" i="7" a="1"/>
  <c r="AS31" i="7" s="1"/>
  <c r="AS32" i="7" s="1" a="1"/>
  <c r="AS32" i="7" s="1"/>
  <c r="I112" i="4"/>
  <c r="G112" i="4"/>
  <c r="E180" i="4"/>
  <c r="AW24" i="7" l="1"/>
  <c r="F115" i="4"/>
  <c r="E156" i="4"/>
  <c r="E161" i="4"/>
  <c r="E160" i="4"/>
  <c r="E158" i="4"/>
  <c r="E155" i="4"/>
  <c r="E159" i="4"/>
  <c r="F118" i="4"/>
  <c r="H117" i="4"/>
  <c r="K118" i="4"/>
  <c r="K117" i="4"/>
  <c r="J117" i="4"/>
  <c r="J118" i="4"/>
  <c r="G118" i="4"/>
  <c r="G117" i="4"/>
  <c r="D15" i="10"/>
  <c r="D21" i="10"/>
  <c r="W48" i="7"/>
  <c r="BI27" i="7" s="1"/>
  <c r="BI24" i="7" s="1"/>
  <c r="W45" i="7"/>
  <c r="D17" i="10"/>
  <c r="D18" i="10"/>
  <c r="D16" i="10"/>
  <c r="C26" i="10" a="1"/>
  <c r="C26" i="10" s="1"/>
  <c r="D25" i="10"/>
  <c r="AS33" i="7" a="1"/>
  <c r="AS33" i="7" s="1"/>
  <c r="K179" i="4"/>
  <c r="K180" i="4" s="1"/>
  <c r="F180" i="4"/>
  <c r="G180" i="4" s="1"/>
  <c r="BG26" i="7" l="1"/>
  <c r="BE26" i="7"/>
  <c r="BD26" i="7"/>
  <c r="BF26" i="7"/>
  <c r="BH26" i="7"/>
  <c r="H119" i="4"/>
  <c r="H121" i="4" s="1"/>
  <c r="F119" i="4"/>
  <c r="F131" i="4" s="1"/>
  <c r="E162" i="4"/>
  <c r="F6" i="4" s="1"/>
  <c r="H120" i="4"/>
  <c r="H129" i="4" s="1"/>
  <c r="G119" i="4"/>
  <c r="G123" i="4" s="1"/>
  <c r="K140" i="4" s="1"/>
  <c r="L140" i="4" s="1"/>
  <c r="F120" i="4"/>
  <c r="F127" i="4" s="1"/>
  <c r="J120" i="4"/>
  <c r="J126" i="4" s="1"/>
  <c r="J119" i="4"/>
  <c r="J132" i="4" s="1"/>
  <c r="K119" i="4"/>
  <c r="K130" i="4" s="1"/>
  <c r="K120" i="4"/>
  <c r="K127" i="4" s="1"/>
  <c r="BH27" i="7"/>
  <c r="BF27" i="7"/>
  <c r="L118" i="4"/>
  <c r="G120" i="4"/>
  <c r="G125" i="4" s="1"/>
  <c r="K142" i="4" s="1"/>
  <c r="L142" i="4" s="1"/>
  <c r="L117" i="4"/>
  <c r="J181" i="4"/>
  <c r="J182" i="4" s="1"/>
  <c r="BG27" i="7"/>
  <c r="BD27" i="7"/>
  <c r="BE27" i="7"/>
  <c r="C27" i="10" a="1"/>
  <c r="C27" i="10" s="1"/>
  <c r="D26" i="10"/>
  <c r="E26" i="10"/>
  <c r="AS34" i="7" a="1"/>
  <c r="AS34" i="7" s="1"/>
  <c r="AS35" i="7" s="1" a="1"/>
  <c r="AS35" i="7" s="1"/>
  <c r="AS36" i="7" s="1" a="1"/>
  <c r="AS36" i="7" s="1"/>
  <c r="AS37" i="7" s="1" a="1"/>
  <c r="AS37" i="7" s="1"/>
  <c r="AS38" i="7" s="1" a="1"/>
  <c r="AS38" i="7" s="1"/>
  <c r="AS39" i="7" s="1" a="1"/>
  <c r="AS39" i="7" s="1"/>
  <c r="AS40" i="7" s="1" a="1"/>
  <c r="AS40" i="7" s="1"/>
  <c r="AS41" i="7" s="1" a="1"/>
  <c r="AS41" i="7" s="1"/>
  <c r="AS42" i="7" s="1" a="1"/>
  <c r="AS42" i="7" s="1"/>
  <c r="AS43" i="7" s="1" a="1"/>
  <c r="AS43" i="7" s="1"/>
  <c r="AS44" i="7" s="1" a="1"/>
  <c r="AS44" i="7" s="1"/>
  <c r="AS45" i="7" s="1" a="1"/>
  <c r="AS45" i="7" s="1"/>
  <c r="AS46" i="7" s="1" a="1"/>
  <c r="AS46" i="7" s="1"/>
  <c r="AS47" i="7" s="1" a="1"/>
  <c r="AS47" i="7" s="1"/>
  <c r="AS48" i="7" s="1" a="1"/>
  <c r="AS48" i="7" s="1"/>
  <c r="AS49" i="7" s="1" a="1"/>
  <c r="AS49" i="7" s="1"/>
  <c r="AS50" i="7" s="1" a="1"/>
  <c r="AS50" i="7" s="1"/>
  <c r="AS51" i="7" s="1" a="1"/>
  <c r="AS51" i="7" s="1"/>
  <c r="AS52" i="7" s="1" a="1"/>
  <c r="AS52" i="7" s="1"/>
  <c r="AS53" i="7" s="1" a="1"/>
  <c r="AS53" i="7" s="1"/>
  <c r="AS54" i="7" s="1" a="1"/>
  <c r="AS54" i="7" s="1"/>
  <c r="D83" i="4"/>
  <c r="D86" i="4" s="1"/>
  <c r="BE24" i="7" l="1"/>
  <c r="BD24" i="7"/>
  <c r="BH24" i="7"/>
  <c r="BF24" i="7"/>
  <c r="BG24" i="7"/>
  <c r="H131" i="4"/>
  <c r="H124" i="4"/>
  <c r="H122" i="4"/>
  <c r="H132" i="4"/>
  <c r="H123" i="4"/>
  <c r="H130" i="4"/>
  <c r="K128" i="4"/>
  <c r="F132" i="4"/>
  <c r="F130" i="4"/>
  <c r="F123" i="4"/>
  <c r="F122" i="4"/>
  <c r="F121" i="4"/>
  <c r="F124" i="4"/>
  <c r="H126" i="4"/>
  <c r="H127" i="4"/>
  <c r="H128" i="4"/>
  <c r="K129" i="4"/>
  <c r="K126" i="4"/>
  <c r="K125" i="4"/>
  <c r="K132" i="4"/>
  <c r="J131" i="4"/>
  <c r="K124" i="4"/>
  <c r="K122" i="4"/>
  <c r="J130" i="4"/>
  <c r="J123" i="4"/>
  <c r="J124" i="4"/>
  <c r="K131" i="4"/>
  <c r="J121" i="4"/>
  <c r="J122" i="4"/>
  <c r="H125" i="4"/>
  <c r="F125" i="4"/>
  <c r="G124" i="4"/>
  <c r="K141" i="4" s="1"/>
  <c r="L141" i="4" s="1"/>
  <c r="F126" i="4"/>
  <c r="K123" i="4"/>
  <c r="G121" i="4"/>
  <c r="K138" i="4" s="1"/>
  <c r="L138" i="4" s="1"/>
  <c r="G132" i="4"/>
  <c r="K149" i="4" s="1"/>
  <c r="L149" i="4" s="1"/>
  <c r="F129" i="4"/>
  <c r="K121" i="4"/>
  <c r="G130" i="4"/>
  <c r="K147" i="4" s="1"/>
  <c r="L147" i="4" s="1"/>
  <c r="F128" i="4"/>
  <c r="G131" i="4"/>
  <c r="K148" i="4" s="1"/>
  <c r="L148" i="4" s="1"/>
  <c r="G122" i="4"/>
  <c r="K139" i="4" s="1"/>
  <c r="L139" i="4" s="1"/>
  <c r="J128" i="4"/>
  <c r="I133" i="4"/>
  <c r="J127" i="4"/>
  <c r="J125" i="4"/>
  <c r="J129" i="4"/>
  <c r="L119" i="4"/>
  <c r="G129" i="4"/>
  <c r="K146" i="4" s="1"/>
  <c r="L146" i="4" s="1"/>
  <c r="G128" i="4"/>
  <c r="K145" i="4" s="1"/>
  <c r="L145" i="4" s="1"/>
  <c r="G126" i="4"/>
  <c r="K143" i="4" s="1"/>
  <c r="L143" i="4" s="1"/>
  <c r="L120" i="4"/>
  <c r="G127" i="4"/>
  <c r="K144" i="4" s="1"/>
  <c r="L144" i="4" s="1"/>
  <c r="C28" i="10" a="1"/>
  <c r="C28" i="10" s="1"/>
  <c r="D28" i="10" s="1"/>
  <c r="D27" i="10"/>
  <c r="E27" i="10"/>
  <c r="H65" i="4"/>
  <c r="D7" i="7" l="1"/>
  <c r="D36" i="6" s="1"/>
  <c r="M123" i="4"/>
  <c r="E140" i="4" s="1"/>
  <c r="M140" i="4" s="1"/>
  <c r="L123" i="4"/>
  <c r="L122" i="4"/>
  <c r="H133" i="4"/>
  <c r="M125" i="4"/>
  <c r="E142" i="4" s="1"/>
  <c r="M142" i="4" s="1"/>
  <c r="L124" i="4"/>
  <c r="K133" i="4"/>
  <c r="M121" i="4"/>
  <c r="E138" i="4" s="1"/>
  <c r="F133" i="4"/>
  <c r="M132" i="4"/>
  <c r="E149" i="4" s="1"/>
  <c r="M149" i="4" s="1"/>
  <c r="L131" i="4"/>
  <c r="M131" i="4"/>
  <c r="E148" i="4" s="1"/>
  <c r="M148" i="4" s="1"/>
  <c r="M124" i="4"/>
  <c r="E141" i="4" s="1"/>
  <c r="M141" i="4" s="1"/>
  <c r="L121" i="4"/>
  <c r="M122" i="4"/>
  <c r="E139" i="4" s="1"/>
  <c r="M139" i="4" s="1"/>
  <c r="L130" i="4"/>
  <c r="M130" i="4"/>
  <c r="E147" i="4" s="1"/>
  <c r="M147" i="4" s="1"/>
  <c r="J133" i="4"/>
  <c r="L125" i="4"/>
  <c r="L128" i="4"/>
  <c r="M128" i="4"/>
  <c r="E145" i="4" s="1"/>
  <c r="M145" i="4" s="1"/>
  <c r="L127" i="4"/>
  <c r="M127" i="4"/>
  <c r="E144" i="4" s="1"/>
  <c r="M144" i="4" s="1"/>
  <c r="L129" i="4"/>
  <c r="M129" i="4"/>
  <c r="E146" i="4" s="1"/>
  <c r="M146" i="4" s="1"/>
  <c r="M126" i="4"/>
  <c r="E143" i="4" s="1"/>
  <c r="M143" i="4" s="1"/>
  <c r="L126" i="4"/>
  <c r="G133" i="4"/>
  <c r="L132" i="4" s="1"/>
  <c r="D9" i="10"/>
  <c r="D41" i="6" s="1"/>
  <c r="E28" i="10"/>
  <c r="H66" i="4"/>
  <c r="E183" i="4" s="1"/>
  <c r="E184" i="4" l="1"/>
  <c r="E185" i="4" s="1"/>
  <c r="M133" i="4"/>
  <c r="L133" i="4"/>
  <c r="E150" i="4"/>
  <c r="M138" i="4"/>
  <c r="M150" i="4" s="1"/>
  <c r="H67" i="4" l="1"/>
  <c r="E187" i="4"/>
  <c r="E188" i="4" s="1"/>
  <c r="E190" i="4" s="1"/>
  <c r="F9" i="4" s="1"/>
  <c r="D42" i="6" s="1"/>
  <c r="I154" i="4"/>
  <c r="I155" i="4"/>
  <c r="I157" i="4"/>
  <c r="D154" i="4"/>
  <c r="M155" i="4"/>
  <c r="M154" i="4"/>
  <c r="I156" i="4"/>
  <c r="M156" i="4"/>
  <c r="M157" i="4"/>
  <c r="I158" i="4" l="1"/>
  <c r="F7" i="4" s="1"/>
  <c r="D32" i="6" s="1"/>
  <c r="M158" i="4"/>
  <c r="E69" i="10" l="1"/>
  <c r="D69" i="10" s="1"/>
  <c r="E70" i="10" l="1"/>
  <c r="D70" i="10" s="1"/>
  <c r="E72" i="10" l="1"/>
  <c r="D72" i="10" s="1"/>
  <c r="E71" i="10"/>
  <c r="D71" i="10" s="1"/>
  <c r="H9" i="10" l="1"/>
  <c r="D37" i="6" s="1"/>
  <c r="M14" i="12" l="1"/>
  <c r="M15" i="12" l="1"/>
  <c r="M17" i="12"/>
  <c r="M18" i="12" l="1"/>
  <c r="M20" i="12"/>
  <c r="M21" i="12" l="1"/>
  <c r="M29" i="12" l="1"/>
  <c r="F32" i="12"/>
  <c r="F33" i="12" s="1"/>
  <c r="F23" i="12" l="1"/>
  <c r="F24" i="12" s="1"/>
  <c r="F20" i="12"/>
  <c r="F21" i="12" s="1"/>
  <c r="F26" i="12"/>
  <c r="F27" i="12" s="1"/>
  <c r="F29" i="12"/>
  <c r="F30" i="12" s="1"/>
  <c r="F17" i="12"/>
  <c r="F18" i="12" s="1"/>
  <c r="D7" i="12" l="1"/>
  <c r="C9" i="12" s="1"/>
  <c r="F35" i="12"/>
  <c r="A6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Matthew Cutler-Welsh</author>
    <author>Danidu Wijikoon</author>
  </authors>
  <commentList>
    <comment ref="G21" authorId="0" shapeId="0" xr:uid="{AF368FD2-A502-47C0-9793-DCB2A508D76A}">
      <text>
        <r>
          <rPr>
            <b/>
            <sz val="9"/>
            <color indexed="81"/>
            <rFont val="Tahoma"/>
            <family val="2"/>
          </rPr>
          <t>NZGBC:</t>
        </r>
        <r>
          <rPr>
            <sz val="9"/>
            <color indexed="81"/>
            <rFont val="Tahoma"/>
            <family val="2"/>
          </rPr>
          <t xml:space="preserve">
Where no dish washer is specified, water use for hand washing dishes is estimated automatically.</t>
        </r>
      </text>
    </comment>
    <comment ref="G22" authorId="0" shapeId="0" xr:uid="{63019467-2E4B-4C74-AF4F-F35DA23F5EC6}">
      <text>
        <r>
          <rPr>
            <b/>
            <sz val="9"/>
            <color indexed="81"/>
            <rFont val="Tahoma"/>
            <family val="2"/>
          </rPr>
          <t>NZGBC:</t>
        </r>
        <r>
          <rPr>
            <sz val="9"/>
            <color indexed="81"/>
            <rFont val="Tahoma"/>
            <family val="2"/>
          </rPr>
          <t xml:space="preserve">
Where no washig machine is specified, water use is estimated automatically based on a 'poor' WELS rated washing machine.</t>
        </r>
      </text>
    </comment>
    <comment ref="E175" authorId="1" shapeId="0" xr:uid="{EADBB5F8-3432-4226-B118-3BC797360380}">
      <text>
        <r>
          <rPr>
            <b/>
            <sz val="9"/>
            <color indexed="81"/>
            <rFont val="Tahoma"/>
            <family val="2"/>
          </rPr>
          <t>Danidu Wijikoon:</t>
        </r>
        <r>
          <rPr>
            <sz val="9"/>
            <color indexed="81"/>
            <rFont val="Tahoma"/>
            <family val="2"/>
          </rPr>
          <t xml:space="preserve">
storm water from a section of ground area could also be fed into a sW tank, e.g. an underground one.
</t>
        </r>
      </text>
    </comment>
    <comment ref="F175" authorId="1" shapeId="0" xr:uid="{E1EE45E7-5F65-4368-AA50-837C82E234F2}">
      <text>
        <r>
          <rPr>
            <b/>
            <sz val="9"/>
            <color indexed="81"/>
            <rFont val="Tahoma"/>
            <family val="2"/>
          </rPr>
          <t>Danidu Wijikoon:</t>
        </r>
        <r>
          <rPr>
            <sz val="9"/>
            <color indexed="81"/>
            <rFont val="Tahoma"/>
            <family val="2"/>
          </rPr>
          <t xml:space="preserve">
The reason for the minimum of stated roof catchment area and total roof coverage minus liviing roof area is to catch situations where the assessor enters part of the roof that may be a living roof within the catchment area. But we don't count this area to contribute to storm water.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<sst xmlns="http://schemas.openxmlformats.org/spreadsheetml/2006/main" count="2271" uniqueCount="894">
  <si>
    <t>Calculation Tool</t>
  </si>
  <si>
    <t xml:space="preserve"> HSTT12</t>
  </si>
  <si>
    <t>For resource efficiency, water use, site water and ecology, natural lighting, healthy materials and sustainble materials</t>
  </si>
  <si>
    <t>General details</t>
  </si>
  <si>
    <t>Building Type</t>
  </si>
  <si>
    <t xml:space="preserve">Territorial Authority </t>
  </si>
  <si>
    <t>H1 Climate Zone (4th Edition)</t>
  </si>
  <si>
    <t>H1 Climate Zone (5th Edition)</t>
  </si>
  <si>
    <t>Overheating Region</t>
  </si>
  <si>
    <t>Water Region</t>
  </si>
  <si>
    <r>
      <t>Total building footprint of project (m</t>
    </r>
    <r>
      <rPr>
        <b/>
        <vertAlign val="superscript"/>
        <sz val="11"/>
        <color theme="0"/>
        <rFont val="Arial"/>
        <family val="2"/>
      </rPr>
      <t>2</t>
    </r>
    <r>
      <rPr>
        <b/>
        <sz val="11"/>
        <color theme="0"/>
        <rFont val="Arial"/>
        <family val="2"/>
      </rPr>
      <t>)</t>
    </r>
  </si>
  <si>
    <t>Only required if EN5 points are claimed</t>
  </si>
  <si>
    <r>
      <t>Total conditioned area of the dwelling (m</t>
    </r>
    <r>
      <rPr>
        <b/>
        <vertAlign val="superscript"/>
        <sz val="11"/>
        <color theme="0"/>
        <rFont val="Arial"/>
        <family val="2"/>
      </rPr>
      <t>2</t>
    </r>
    <r>
      <rPr>
        <b/>
        <sz val="11"/>
        <color theme="0"/>
        <rFont val="Arial"/>
        <family val="2"/>
      </rPr>
      <t>)</t>
    </r>
  </si>
  <si>
    <t>Number of Bedrooms in dwelling (0 if studio)</t>
  </si>
  <si>
    <t>Please enter 0 for studio</t>
  </si>
  <si>
    <t>Points Summary</t>
  </si>
  <si>
    <t>Each of the calculator tabs will show a detailed breakdown of where points were achieved</t>
  </si>
  <si>
    <t>Efficient</t>
  </si>
  <si>
    <t>EF1 Resource Efficiency</t>
  </si>
  <si>
    <t>EF3 Water use</t>
  </si>
  <si>
    <t>Healthy and Comfortable</t>
  </si>
  <si>
    <t>HC5 Natural light</t>
  </si>
  <si>
    <t>HC7 Healthy materials</t>
  </si>
  <si>
    <t>Environmentally Responsible</t>
  </si>
  <si>
    <t>EN3 Sustainable materials</t>
  </si>
  <si>
    <t>EN5 Site water and ecology</t>
  </si>
  <si>
    <t>Release version</t>
  </si>
  <si>
    <t>v5_1_5 update</t>
  </si>
  <si>
    <t>Risk Based review to Overheating</t>
  </si>
  <si>
    <t>Checklist of factors to highlight weather full dynamic simulation is recommended</t>
  </si>
  <si>
    <t>Overheating is likely to be present in dwellings with large glazing areas, in a city, minimal shading, north facing windows, single aspect, or limited opening windows.</t>
  </si>
  <si>
    <t>Overall risk factor</t>
  </si>
  <si>
    <t>Exacerbation Factors - Increase the risk of overheating occurring</t>
  </si>
  <si>
    <t>Mitigation Factors - Reduce the risk of overheating occurring</t>
  </si>
  <si>
    <t>Site Measures</t>
  </si>
  <si>
    <t>Factor One:</t>
  </si>
  <si>
    <t>Where in New Zealand is the site?</t>
  </si>
  <si>
    <t>Factor Eight:</t>
  </si>
  <si>
    <t>Is the dwelling shaded from surrounding buildings or foliage within a distance equivalent to the height?</t>
  </si>
  <si>
    <t>-</t>
  </si>
  <si>
    <t>Site location</t>
  </si>
  <si>
    <t>X3</t>
  </si>
  <si>
    <t>Site shading</t>
  </si>
  <si>
    <t>X1</t>
  </si>
  <si>
    <t>Factor Two</t>
  </si>
  <si>
    <t>Is the dwellings site rural, suburban, or in a city?</t>
  </si>
  <si>
    <t>Factor Nine:</t>
  </si>
  <si>
    <t>What level of shading does the eves or shading device provide?</t>
  </si>
  <si>
    <t>Urban heat island</t>
  </si>
  <si>
    <t>External shading</t>
  </si>
  <si>
    <t>X2</t>
  </si>
  <si>
    <t>Factor Three:</t>
  </si>
  <si>
    <t>How many of the following are barriers to opening windows? Noise level, Poor air quality, Security.</t>
  </si>
  <si>
    <t>Factor Ten:</t>
  </si>
  <si>
    <t>Is the dwelling constructed out of high mass materials with a quiet and secure method to ventilate at night?</t>
  </si>
  <si>
    <t>Open window period</t>
  </si>
  <si>
    <t>Thermal mass</t>
  </si>
  <si>
    <t>Passive Measures</t>
  </si>
  <si>
    <t>Factor Four:</t>
  </si>
  <si>
    <t>What is the typology of the dwelling?</t>
  </si>
  <si>
    <t>Factor Eleven:</t>
  </si>
  <si>
    <t>Are windows able to fully open?</t>
  </si>
  <si>
    <t>External heat loss</t>
  </si>
  <si>
    <t>Openable window</t>
  </si>
  <si>
    <t>Factor Five:</t>
  </si>
  <si>
    <t>Percentage of window area to total floor area.</t>
  </si>
  <si>
    <t>Factor Twelve:</t>
  </si>
  <si>
    <t>Is there a form of continuous mechanical ventilation?</t>
  </si>
  <si>
    <t>Glazing</t>
  </si>
  <si>
    <t>X4</t>
  </si>
  <si>
    <t>Mechanical ventilation</t>
  </si>
  <si>
    <t>Factor Six:</t>
  </si>
  <si>
    <t>Is there an unobstructed path for airflow through the dwelling?</t>
  </si>
  <si>
    <t>Subtotal</t>
  </si>
  <si>
    <t>Natural ventilation</t>
  </si>
  <si>
    <t>Factor Seven:</t>
  </si>
  <si>
    <t>What direction do most bedroom windows face?</t>
  </si>
  <si>
    <t>Orientation</t>
  </si>
  <si>
    <t>Total Points</t>
  </si>
  <si>
    <t>EF3</t>
  </si>
  <si>
    <t>Water efficiency</t>
  </si>
  <si>
    <t>Rainwater</t>
  </si>
  <si>
    <t>EN5</t>
  </si>
  <si>
    <t>Brownfield</t>
  </si>
  <si>
    <t>Stormwater</t>
  </si>
  <si>
    <t>Native Planting</t>
  </si>
  <si>
    <t>WSUD</t>
  </si>
  <si>
    <t>Flow Rates and WELS Ratings Table</t>
  </si>
  <si>
    <t>Fixture</t>
  </si>
  <si>
    <t>WELS Rating</t>
  </si>
  <si>
    <t>Max Flow</t>
  </si>
  <si>
    <t xml:space="preserve">  Part A: EF3 Gross indoor individual water use</t>
  </si>
  <si>
    <t>Shower</t>
  </si>
  <si>
    <t>(L/min)</t>
  </si>
  <si>
    <t xml:space="preserve">Indoor water use summary - Enter tested flow rates or check WELS rating labels </t>
  </si>
  <si>
    <t>Use L/person</t>
  </si>
  <si>
    <t>Use %</t>
  </si>
  <si>
    <t>Worst case shower (L/min)</t>
  </si>
  <si>
    <t>Mandatory</t>
  </si>
  <si>
    <t>Toilet (L Full Flush / L Half Flush )</t>
  </si>
  <si>
    <t>/</t>
  </si>
  <si>
    <t>3*</t>
  </si>
  <si>
    <t xml:space="preserve">Worst case kitchen and laundry tap (L/min) </t>
  </si>
  <si>
    <t>Optional</t>
  </si>
  <si>
    <t>Tapware</t>
  </si>
  <si>
    <t>Worst case basin tap (L/min)</t>
  </si>
  <si>
    <t>Bath (if present) - Capacity to Overflow (L)</t>
  </si>
  <si>
    <t>Dish washer (L/ Cycle) / Number of place settings</t>
  </si>
  <si>
    <t>Toilet</t>
  </si>
  <si>
    <t>6/3</t>
  </si>
  <si>
    <t>(L/flush) Full/Half</t>
  </si>
  <si>
    <t>Washing machine (L/ Cycle) / Load capacity (Kg)</t>
  </si>
  <si>
    <t>4.5/3</t>
  </si>
  <si>
    <t>Waste disposal unit (Insinkerator) - present?</t>
  </si>
  <si>
    <t>no</t>
  </si>
  <si>
    <t xml:space="preserve">(L/flush) </t>
  </si>
  <si>
    <r>
      <t>Note:</t>
    </r>
    <r>
      <rPr>
        <b/>
        <sz val="8"/>
        <rFont val="Arial"/>
        <family val="2"/>
      </rPr>
      <t xml:space="preserve"> </t>
    </r>
    <r>
      <rPr>
        <sz val="8"/>
        <rFont val="Arial"/>
        <family val="2"/>
      </rPr>
      <t>If residents HAVE access to a shared communal laundry within the development but NO laundry facilities at home, then enter washing machine fields above. In this case, use the least water efficient washing machine in the communal laundry nearest to the dwelling. Otherwise leave these blank.</t>
    </r>
    <r>
      <rPr>
        <b/>
        <sz val="8"/>
        <color rgb="FFFF0000"/>
        <rFont val="Arial"/>
        <family val="2"/>
      </rPr>
      <t xml:space="preserve"> 
</t>
    </r>
    <r>
      <rPr>
        <b/>
        <sz val="8"/>
        <color rgb="FF006C5B"/>
        <rFont val="Arial"/>
        <family val="2"/>
      </rPr>
      <t>Also note:  for washer dryers, enter the total water use (washing + drying).</t>
    </r>
  </si>
  <si>
    <t>*Showers that have a flow rate of 7.5 L/min or less are still labelled 3 star.</t>
  </si>
  <si>
    <t>Expected Occupancy</t>
  </si>
  <si>
    <t xml:space="preserve"> Unadjusted daily indoor use (L) per Person</t>
  </si>
  <si>
    <t>Nominal 180 - 190 L/p/day</t>
  </si>
  <si>
    <t>Is the dwelling individually metered AND billed on usage?</t>
  </si>
  <si>
    <t>Check if dwelling is metered individually</t>
  </si>
  <si>
    <t>Total daily indoor water use (L) per Person</t>
  </si>
  <si>
    <t>Part B: EF3 Demand offset through rainwater harvesting, and EN5 Site water and ecology (water tanks)</t>
  </si>
  <si>
    <t xml:space="preserve"> This is a problem if we use the ECCHO model for occupancy (maybe)  current way of apportioning is based on occupancy (occupancy a dwelling of this typology, vs total occupany across all units connected to the system. If we move to KO model it’s a multiplication of total bedrooms by 2, so its ok. but, if its the eccho model it gets complicated. My feeling would be we'd either just use the total number of bedrooms directly (apportion fraction = bedrooms of unit/total beds across all units), or CFA of unit/ CFA across all units. The latter option requires additional inputs so I've gone with the former. I think this is reasonable, as while we don't use CFA directly, number of bedrooms is a general proxy for how big one house is compared to another, given lanning regulations around minimum bedroom sizes</t>
  </si>
  <si>
    <r>
      <t xml:space="preserve"> Rain Water System - </t>
    </r>
    <r>
      <rPr>
        <b/>
        <sz val="10"/>
        <color rgb="FFFF0000"/>
        <rFont val="Arial"/>
        <family val="2"/>
      </rPr>
      <t>Complete Part A above first before this section</t>
    </r>
  </si>
  <si>
    <t>Does the dwelling have rainwater collection?</t>
  </si>
  <si>
    <t>Total number of dwellings / bedrooms in dwelling(s) connected to rainwater tank (# Dwellings / # Bedrooms)</t>
  </si>
  <si>
    <t>Rain water tank size (L) (only include capacity below overflow for combined rainwater and stormwater systems)</t>
  </si>
  <si>
    <t>Apportioned Tank Size (L)</t>
  </si>
  <si>
    <r>
      <t>Roof catchment area (m</t>
    </r>
    <r>
      <rPr>
        <b/>
        <vertAlign val="superscript"/>
        <sz val="8"/>
        <color theme="0"/>
        <rFont val="Arial"/>
        <family val="2"/>
      </rPr>
      <t>2</t>
    </r>
    <r>
      <rPr>
        <b/>
        <sz val="8"/>
        <color theme="0"/>
        <rFont val="Arial"/>
        <family val="2"/>
      </rPr>
      <t>) (for rain water harvesting and stormwater)</t>
    </r>
  </si>
  <si>
    <t>Roof Type (for run off coefficient calculation)</t>
  </si>
  <si>
    <t>Roof Slope  - Enter EITHER % slope (rise/run) OR angle (degrees) and select which</t>
  </si>
  <si>
    <t>slope or angle?</t>
  </si>
  <si>
    <t xml:space="preserve">Calculated Run off co-efficient </t>
  </si>
  <si>
    <t>Please select the elements that the rainwater tank is connected to:</t>
  </si>
  <si>
    <t>Outdoor (and common areas in apartments)</t>
  </si>
  <si>
    <t>Washing machine (Note that laundry tubs must be on potable water supply for safety)</t>
  </si>
  <si>
    <t>Toilet flushing</t>
  </si>
  <si>
    <t>Dishwasher</t>
  </si>
  <si>
    <t>Apartments only</t>
  </si>
  <si>
    <t>Monthly average common area water use (L)</t>
  </si>
  <si>
    <t>Optional, to be used in case there is a TQ</t>
  </si>
  <si>
    <r>
      <t xml:space="preserve">Part C: EN5 Site water and ecology </t>
    </r>
    <r>
      <rPr>
        <b/>
        <sz val="10"/>
        <color rgb="FFFF0000"/>
        <rFont val="Arial"/>
        <family val="2"/>
      </rPr>
      <t>- Also complete if you want to specify areas for outdoor water use</t>
    </r>
  </si>
  <si>
    <r>
      <t>Total site area (m</t>
    </r>
    <r>
      <rPr>
        <b/>
        <vertAlign val="superscript"/>
        <sz val="8"/>
        <color theme="0"/>
        <rFont val="Arial"/>
        <family val="2"/>
      </rPr>
      <t>2</t>
    </r>
    <r>
      <rPr>
        <b/>
        <sz val="8"/>
        <color theme="0"/>
        <rFont val="Arial"/>
        <family val="2"/>
      </rPr>
      <t>)</t>
    </r>
  </si>
  <si>
    <r>
      <t>Total roof coverage area (incl. eaves, and outbuildings) (m</t>
    </r>
    <r>
      <rPr>
        <b/>
        <vertAlign val="superscript"/>
        <sz val="8"/>
        <color theme="0"/>
        <rFont val="Arial"/>
        <family val="2"/>
      </rPr>
      <t>2</t>
    </r>
    <r>
      <rPr>
        <b/>
        <sz val="8"/>
        <color theme="0"/>
        <rFont val="Arial"/>
        <family val="2"/>
      </rPr>
      <t>)</t>
    </r>
  </si>
  <si>
    <t>EN5 Compliance results</t>
  </si>
  <si>
    <r>
      <t>Ground area excluding building footprint (m</t>
    </r>
    <r>
      <rPr>
        <b/>
        <vertAlign val="superscript"/>
        <sz val="8"/>
        <color theme="0"/>
        <rFont val="Arial"/>
        <family val="2"/>
      </rPr>
      <t>2</t>
    </r>
    <r>
      <rPr>
        <b/>
        <sz val="8"/>
        <color theme="0"/>
        <rFont val="Arial"/>
        <family val="2"/>
      </rPr>
      <t>)</t>
    </r>
  </si>
  <si>
    <r>
      <t>Ground area not under roof (m</t>
    </r>
    <r>
      <rPr>
        <b/>
        <vertAlign val="superscript"/>
        <sz val="8"/>
        <color theme="0"/>
        <rFont val="Arial"/>
        <family val="2"/>
      </rPr>
      <t>2</t>
    </r>
    <r>
      <rPr>
        <b/>
        <sz val="8"/>
        <color theme="0"/>
        <rFont val="Arial"/>
        <family val="2"/>
      </rPr>
      <t>)</t>
    </r>
  </si>
  <si>
    <t>Brownfield site?</t>
  </si>
  <si>
    <t>Native planting</t>
  </si>
  <si>
    <t>Water sensitive urban design process carried out?</t>
  </si>
  <si>
    <t>Site</t>
  </si>
  <si>
    <t>Permeable</t>
  </si>
  <si>
    <t>Ground coverage type</t>
  </si>
  <si>
    <r>
      <t>Area (m</t>
    </r>
    <r>
      <rPr>
        <b/>
        <vertAlign val="superscript"/>
        <sz val="8"/>
        <color theme="0"/>
        <rFont val="Arial"/>
        <family val="2"/>
      </rPr>
      <t>2</t>
    </r>
    <r>
      <rPr>
        <b/>
        <sz val="8"/>
        <color theme="0"/>
        <rFont val="Arial"/>
        <family val="2"/>
      </rPr>
      <t>)</t>
    </r>
  </si>
  <si>
    <t>Onsite system</t>
  </si>
  <si>
    <r>
      <t>Non-permeable paving, decks, pools, etc. (</t>
    </r>
    <r>
      <rPr>
        <b/>
        <sz val="8"/>
        <rFont val="Arial"/>
        <family val="2"/>
      </rPr>
      <t>exclude</t>
    </r>
    <r>
      <rPr>
        <sz val="8"/>
        <rFont val="Arial"/>
        <family val="2"/>
      </rPr>
      <t xml:space="preserve"> area under roof)</t>
    </r>
  </si>
  <si>
    <t>Total managed</t>
  </si>
  <si>
    <r>
      <t>Native trees, grass, tussock and other bush (</t>
    </r>
    <r>
      <rPr>
        <b/>
        <sz val="8"/>
        <rFont val="Arial"/>
        <family val="2"/>
      </rPr>
      <t>including</t>
    </r>
    <r>
      <rPr>
        <sz val="8"/>
        <rFont val="Arial"/>
        <family val="2"/>
      </rPr>
      <t xml:space="preserve"> under roof)</t>
    </r>
  </si>
  <si>
    <t>10mm retained?</t>
  </si>
  <si>
    <r>
      <t>Exotic trees, grass, tussock and lawn (</t>
    </r>
    <r>
      <rPr>
        <b/>
        <sz val="8"/>
        <rFont val="Arial"/>
        <family val="2"/>
      </rPr>
      <t>including</t>
    </r>
    <r>
      <rPr>
        <sz val="8"/>
        <rFont val="Arial"/>
        <family val="2"/>
      </rPr>
      <t xml:space="preserve"> under roof)</t>
    </r>
  </si>
  <si>
    <t xml:space="preserve">Vegetable garden </t>
  </si>
  <si>
    <t>Capacity required</t>
  </si>
  <si>
    <t>50% compliance</t>
  </si>
  <si>
    <t>90% compliance</t>
  </si>
  <si>
    <t>Total permeable area</t>
  </si>
  <si>
    <t>SW Detention</t>
  </si>
  <si>
    <t>SW Retention</t>
  </si>
  <si>
    <t>Notes</t>
  </si>
  <si>
    <t>"Native" in this case means native to the region where the dwelling is located. Any other species is considered "Exotic" even if Native to New Zealand.</t>
  </si>
  <si>
    <t xml:space="preserve">The area of each tree is the area within its dripline (outermost circumference of the tree canopy when it reaches maturity). </t>
  </si>
  <si>
    <t>Type of storm water management on site</t>
  </si>
  <si>
    <t>Onsite stormwater management system (must be sized to serve all of the allocated catchment area)</t>
  </si>
  <si>
    <r>
      <t>Catchment area served (m</t>
    </r>
    <r>
      <rPr>
        <b/>
        <vertAlign val="superscript"/>
        <sz val="8"/>
        <color theme="0"/>
        <rFont val="Arial"/>
        <family val="2"/>
      </rPr>
      <t>2</t>
    </r>
    <r>
      <rPr>
        <b/>
        <sz val="8"/>
        <color theme="0"/>
        <rFont val="Arial"/>
        <family val="2"/>
      </rPr>
      <t>)</t>
    </r>
  </si>
  <si>
    <t>Additional volume information for stormwater tanks</t>
  </si>
  <si>
    <t xml:space="preserve">Rain garden </t>
  </si>
  <si>
    <t>Detention (L)</t>
  </si>
  <si>
    <t>Complete</t>
  </si>
  <si>
    <t>Swales incorporating gravel under drains and dams</t>
  </si>
  <si>
    <t>Separate storm water tank</t>
  </si>
  <si>
    <t>Sand filter</t>
  </si>
  <si>
    <t>Total retention (L)</t>
  </si>
  <si>
    <t>Pond (must allow infiltration), soakage pit or infiltration basin</t>
  </si>
  <si>
    <t>*As a site-wide approach is taken for EN-5</t>
  </si>
  <si>
    <t>Stormwater detention tanks (connected GROUND catchment area only)</t>
  </si>
  <si>
    <t>Detention (L) and Retention (L) volumes</t>
  </si>
  <si>
    <t>Stormwater detention tanks (actual TOTAL catchment area calculated)</t>
  </si>
  <si>
    <t>entered shall be total volumes above and</t>
  </si>
  <si>
    <t>Other onsite infiltration system (submit TQ)</t>
  </si>
  <si>
    <t>below the overflow of the stormwater tanks</t>
  </si>
  <si>
    <t>Living Roof</t>
  </si>
  <si>
    <t>rather than an apportioned volume as in EF-3</t>
  </si>
  <si>
    <t>Town stormwater system, or not managed</t>
  </si>
  <si>
    <t>H</t>
  </si>
  <si>
    <t>EF-3 Calculations</t>
  </si>
  <si>
    <t>Occupancy formulae</t>
  </si>
  <si>
    <t>UK Water Calculator Default Values</t>
  </si>
  <si>
    <t>General details from Summary page</t>
  </si>
  <si>
    <t>Model</t>
  </si>
  <si>
    <t>Definition</t>
  </si>
  <si>
    <t>Occupancy</t>
  </si>
  <si>
    <t>rain tank apportion</t>
  </si>
  <si>
    <t xml:space="preserve">http://www.thewatercalculator.org.uk/guide.pdf </t>
  </si>
  <si>
    <t>Actual</t>
  </si>
  <si>
    <t>Actual known</t>
  </si>
  <si>
    <t>Rate</t>
  </si>
  <si>
    <t>Use Factor</t>
  </si>
  <si>
    <t>HSv4</t>
  </si>
  <si>
    <t>(beds+1) HS traditional</t>
  </si>
  <si>
    <t>Washing Machine</t>
  </si>
  <si>
    <t>L / kg dry load</t>
  </si>
  <si>
    <t>Water Location</t>
  </si>
  <si>
    <t>ECCHO</t>
  </si>
  <si>
    <t>ECCHO/PHPP</t>
  </si>
  <si>
    <t>Outdoor water use demand</t>
  </si>
  <si>
    <t>L / place setting</t>
  </si>
  <si>
    <t>Total conditioned area of the dwelling</t>
  </si>
  <si>
    <t>KO</t>
  </si>
  <si>
    <t>Kainga Ora model  (beds*2)</t>
  </si>
  <si>
    <t>Gardening water demand (per week)</t>
  </si>
  <si>
    <t>mm</t>
  </si>
  <si>
    <t>Number of Bedrooms in dwelling</t>
  </si>
  <si>
    <t>Occupancy model</t>
  </si>
  <si>
    <t>Total area that needs watering</t>
  </si>
  <si>
    <r>
      <t>m</t>
    </r>
    <r>
      <rPr>
        <vertAlign val="superscript"/>
        <sz val="10"/>
        <rFont val="Arial"/>
        <family val="2"/>
      </rPr>
      <t>2</t>
    </r>
  </si>
  <si>
    <t>I</t>
  </si>
  <si>
    <t>Table 1 Ability to collect Rainwater</t>
  </si>
  <si>
    <t>D</t>
  </si>
  <si>
    <t>Month</t>
  </si>
  <si>
    <t>Weeks Per Month (average)</t>
  </si>
  <si>
    <t>Monthly Average Rainfall from NIWA (mm)</t>
  </si>
  <si>
    <t>No Of Rainy Days Each Month (Days Per Month)</t>
  </si>
  <si>
    <t>Monthly Rain/ Rainy Days (Mm Per Rain Event)</t>
  </si>
  <si>
    <r>
      <t>Average Rain</t>
    </r>
    <r>
      <rPr>
        <sz val="8"/>
        <color theme="0"/>
        <rFont val="Arial"/>
        <family val="2"/>
      </rPr>
      <t>fall per week (mm)</t>
    </r>
  </si>
  <si>
    <t>Roof Catchment 
(Rainwater Available)</t>
  </si>
  <si>
    <t>E</t>
  </si>
  <si>
    <t>Run-off co-efficient</t>
  </si>
  <si>
    <t>Tick Box Answers</t>
  </si>
  <si>
    <t>Condition</t>
  </si>
  <si>
    <t>Base coefficient</t>
  </si>
  <si>
    <t>General characteristics</t>
  </si>
  <si>
    <t>No laundry tub</t>
  </si>
  <si>
    <t>January</t>
  </si>
  <si>
    <t>Separate metering</t>
  </si>
  <si>
    <t>February</t>
  </si>
  <si>
    <t>Steel and non-absorbent roof surfaces</t>
  </si>
  <si>
    <t>Rain water uses</t>
  </si>
  <si>
    <t>Outdoor/common</t>
  </si>
  <si>
    <t>March</t>
  </si>
  <si>
    <t>Near flat and/or slightly absorbent surfaces</t>
  </si>
  <si>
    <t>Washing machine</t>
  </si>
  <si>
    <t>April</t>
  </si>
  <si>
    <t>NIWA MEAN MONTHLY RAINFALL - with at least 1.0 mm of rain</t>
  </si>
  <si>
    <t>NIWA MEAN MONTHLY WET-DAYS - with at least 1.0 mm of rain</t>
  </si>
  <si>
    <t>May</t>
  </si>
  <si>
    <t>Adjustment factors for run-off coefficients</t>
  </si>
  <si>
    <t>Data are mean monthly values for the 1971-2000 period for locations having at least 5 complete years of data</t>
  </si>
  <si>
    <t>June</t>
  </si>
  <si>
    <t>Roof Angle</t>
  </si>
  <si>
    <t>Adjust by</t>
  </si>
  <si>
    <t>Separate SW tank</t>
  </si>
  <si>
    <t>Station details are available in separate table</t>
  </si>
  <si>
    <t>July</t>
  </si>
  <si>
    <t>Location</t>
  </si>
  <si>
    <t>Zone</t>
  </si>
  <si>
    <t>Climate zone</t>
  </si>
  <si>
    <t>JAN</t>
  </si>
  <si>
    <t>FEB</t>
  </si>
  <si>
    <t>MAR</t>
  </si>
  <si>
    <t>APR</t>
  </si>
  <si>
    <t>MAY</t>
  </si>
  <si>
    <t>JUN</t>
  </si>
  <si>
    <t>JUL</t>
  </si>
  <si>
    <t>AUG</t>
  </si>
  <si>
    <t>SEP</t>
  </si>
  <si>
    <t>OCT</t>
  </si>
  <si>
    <t>NOV</t>
  </si>
  <si>
    <t>DEC</t>
  </si>
  <si>
    <t>YEAR</t>
  </si>
  <si>
    <t>August</t>
  </si>
  <si>
    <t>Alexandra</t>
  </si>
  <si>
    <t>3B</t>
  </si>
  <si>
    <t>September</t>
  </si>
  <si>
    <t>Total water use</t>
  </si>
  <si>
    <t>Auckland</t>
  </si>
  <si>
    <t>C</t>
  </si>
  <si>
    <t>October</t>
  </si>
  <si>
    <t>The default 180L/p/d use is based on 12L/min showers, taps and minimum efficiency dual flush toilets</t>
  </si>
  <si>
    <t>Blenheim</t>
  </si>
  <si>
    <t>3A</t>
  </si>
  <si>
    <t>November</t>
  </si>
  <si>
    <t>more than 20%</t>
  </si>
  <si>
    <t xml:space="preserve">likely in a New house, based on findings by BRANZ and the assumption that single flush toilets </t>
  </si>
  <si>
    <t>Central Otago</t>
  </si>
  <si>
    <t>December</t>
  </si>
  <si>
    <t>Roof angle to slope</t>
  </si>
  <si>
    <t>are unlikely in new homes. This is reasonable when considering the Auckland and National daily indoor individual water uses (excl. outdoors)</t>
  </si>
  <si>
    <t>Chatham Island &amp; Waitangi</t>
  </si>
  <si>
    <t>Total</t>
  </si>
  <si>
    <t>of 154L and 200 L respectively (includes existing homes, and potentially leaks. BRANZ findings are used for shower and toilet use.</t>
  </si>
  <si>
    <t>Christchurch City</t>
  </si>
  <si>
    <t>For other fittings the UK code for sustainable homes are used, and this was approved by the ERP and water panel.</t>
  </si>
  <si>
    <t>Dunedin City</t>
  </si>
  <si>
    <t>Table 2 Water use at home (including nominal allowance for outdoor use), and monthly demand on a rain water system</t>
  </si>
  <si>
    <t>Also to consider is conservation due to metering, which may explain why kiwis use less water in Auckland.</t>
  </si>
  <si>
    <t>Gisborne</t>
  </si>
  <si>
    <t>Homestar estimated daily household water use (L):</t>
  </si>
  <si>
    <t>It was decided that a 5% further reduction in consumption is a reasonable assumption when homes are billed on usage.</t>
  </si>
  <si>
    <t>Hamilton City</t>
  </si>
  <si>
    <t>Days per Month</t>
  </si>
  <si>
    <t>Outdoor</t>
  </si>
  <si>
    <t>WC</t>
  </si>
  <si>
    <t>Laundry Tub</t>
  </si>
  <si>
    <t>Bathroom (excl. laundry and toilet)</t>
  </si>
  <si>
    <t>Kitchen (excl. dishwasher)</t>
  </si>
  <si>
    <t>Total Water Demand (excl. outdoor)</t>
  </si>
  <si>
    <r>
      <t xml:space="preserve">Monthly indoor Rainwater Reuse Demand (WC+Washing machine+Dishwasher) (L) </t>
    </r>
    <r>
      <rPr>
        <sz val="8"/>
        <color rgb="FFFFC000"/>
        <rFont val="Arial"/>
        <family val="2"/>
      </rPr>
      <t>average monthly total at bottom</t>
    </r>
  </si>
  <si>
    <t>Outdoor water use</t>
  </si>
  <si>
    <t>Hokitika</t>
  </si>
  <si>
    <t>A</t>
  </si>
  <si>
    <t>Summer</t>
  </si>
  <si>
    <t>(nominal allowance only used  if PART C not completed)</t>
  </si>
  <si>
    <t>The calculator makes some allowance for harvested rainwater use outdoors, where a connection is provided.</t>
  </si>
  <si>
    <t>Invercargill City</t>
  </si>
  <si>
    <t>Winter</t>
  </si>
  <si>
    <t>While the water use credit does not consider outdoor water use for points, this needs to be considered</t>
  </si>
  <si>
    <t>Kaikoura</t>
  </si>
  <si>
    <t>L per household/per day benchmarks (summer)- Oct-April</t>
  </si>
  <si>
    <t xml:space="preserve">for rain water harvesting, given that this would be a major use of harvested water in many cases where a tap is </t>
  </si>
  <si>
    <t>Kaitaia</t>
  </si>
  <si>
    <t>L per household/per day benchmarks (winter)- May-Sept</t>
  </si>
  <si>
    <t>provided outdoors.</t>
  </si>
  <si>
    <t>Lake Tekapo</t>
  </si>
  <si>
    <t>Milford Sound</t>
  </si>
  <si>
    <t>Previously we have used 5L based on the UK code for sustainable homes, but it was</t>
  </si>
  <si>
    <t>Mt Cook</t>
  </si>
  <si>
    <t>rejected unanimously by the water expert panel (convened to review water/stormwater credits) as too low.</t>
  </si>
  <si>
    <t>Napier</t>
  </si>
  <si>
    <t>During the v5 review, available sources suggested an average per person daily water use of</t>
  </si>
  <si>
    <t>Nelson</t>
  </si>
  <si>
    <t>145-175L/p/d for Auckland (Watercare), 12% of which was outdoors use and 250-300 L/p/d for New Zealand (Northland Regional Council, Hamilton City Council),</t>
  </si>
  <si>
    <t>New Plymouth</t>
  </si>
  <si>
    <t>B</t>
  </si>
  <si>
    <t xml:space="preserve"> 18%- 20% of which was for outdoors. Greater Christchurch on the other hand reported 359L/p/d and 450 L/p/d for Christchurch urban and Selwyn district respectively. </t>
  </si>
  <si>
    <t>Palmerston Nth.</t>
  </si>
  <si>
    <t>This explains why the national average is higher than Auckland despite the large population of the latter It is also possible that the situation in Canterbury</t>
  </si>
  <si>
    <t>Queenstown</t>
  </si>
  <si>
    <t xml:space="preserve"> is largely due to heavy outdoor water use.</t>
  </si>
  <si>
    <t>Rotorua</t>
  </si>
  <si>
    <t>Taupo</t>
  </si>
  <si>
    <t xml:space="preserve">This is  only a reasonable allowance made where rainwater is also used outdoors, to apportion what is available for indoor use, </t>
  </si>
  <si>
    <t>Tauranga</t>
  </si>
  <si>
    <t xml:space="preserve">in a NEW home targeting 6 HOMESTAR or better (i.e. more sustainable than average). </t>
  </si>
  <si>
    <t>Timaru</t>
  </si>
  <si>
    <t>Given this, it was determined that the allowance should be between 21L and 50L.</t>
  </si>
  <si>
    <t>Wanganui</t>
  </si>
  <si>
    <t>We have settled on 25L for the whole household on the basis that most new homes will not have a large space for gardening.</t>
  </si>
  <si>
    <t>Wellington</t>
  </si>
  <si>
    <t xml:space="preserve"> It was decided this should not be per person as the amount of garden space is independent of the number of occupants.</t>
  </si>
  <si>
    <t>Westport</t>
  </si>
  <si>
    <t>Table 3 Capacity Check</t>
  </si>
  <si>
    <t>2 week demand from toilet, Washing machine and dishwasher</t>
  </si>
  <si>
    <t xml:space="preserve">2 rainfall events worth of water </t>
  </si>
  <si>
    <t>2 week demand from outdoor (all house types) + common area use (used for apartments only) 
If Part C is not completed the nominal allowance in table 2 will be used. Otherwise, the calculated watering volume on this table will be used.</t>
  </si>
  <si>
    <t xml:space="preserve">How much of the reuse demand is actually connected </t>
  </si>
  <si>
    <t>Ultimately only the connected portion can be served</t>
  </si>
  <si>
    <r>
      <t xml:space="preserve">How much is the actually served portion as a % of total reused demand
</t>
    </r>
    <r>
      <rPr>
        <sz val="9"/>
        <rFont val="Arial"/>
        <family val="2"/>
      </rPr>
      <t>col N*(col M/col E)</t>
    </r>
  </si>
  <si>
    <t>Whangarei</t>
  </si>
  <si>
    <t>Rainwater Availability</t>
  </si>
  <si>
    <t>Indoor demand</t>
  </si>
  <si>
    <t>2 weekly watering requirement (L)</t>
  </si>
  <si>
    <t>Potential 2 week  outdoor allowance ( L)</t>
  </si>
  <si>
    <t>Total outdoor demand</t>
  </si>
  <si>
    <t>Rainwater Use</t>
  </si>
  <si>
    <t>NIWA 1:2 year 24 hour Storm, rainfall in millimetres</t>
  </si>
  <si>
    <t>Rainwater available (L)</t>
  </si>
  <si>
    <t>Water  required to supply indoor reuse demand for any two week period (L)</t>
  </si>
  <si>
    <t>Rainwater collected in two typical rainfall events (L)</t>
  </si>
  <si>
    <t>(25mm - Weekly rainfall mm) *watering area *2
(if rainfall less than 25mm)</t>
  </si>
  <si>
    <t>If part C completed, uses Col G, otherwise use table 2 Col E (total)</t>
  </si>
  <si>
    <t>2 wk Connected Outdoor + common area allowance (L) (apportioned to apartments)</t>
  </si>
  <si>
    <t>Rainwater available in tank during a 2 week period</t>
  </si>
  <si>
    <t>Connected Portion of Reuse demand (L) during a two week period in the month</t>
  </si>
  <si>
    <t>Percentage of Connected Reuse Demand Portion met (2 week period)</t>
  </si>
  <si>
    <t>% of Total Reuse Demand Met (2 week period)</t>
  </si>
  <si>
    <t>Rainfall (mm)</t>
  </si>
  <si>
    <t>Rainfall (m)</t>
  </si>
  <si>
    <t>Average</t>
  </si>
  <si>
    <t>Water use component</t>
  </si>
  <si>
    <t>Rainwater component</t>
  </si>
  <si>
    <t>Standalone/ Terrace/ Apartment</t>
  </si>
  <si>
    <t>Standalone/ Terrace</t>
  </si>
  <si>
    <t>Apartments</t>
  </si>
  <si>
    <t>L/p/d water use benchmarks</t>
  </si>
  <si>
    <t>Points available</t>
  </si>
  <si>
    <t>Points achieved</t>
  </si>
  <si>
    <t>v5</t>
  </si>
  <si>
    <t>offset</t>
  </si>
  <si>
    <t xml:space="preserve">Points available </t>
  </si>
  <si>
    <t>more than 165</t>
  </si>
  <si>
    <t>Points</t>
  </si>
  <si>
    <t xml:space="preserve">EN-5 Calculations </t>
  </si>
  <si>
    <t>Areas entered in part C as % of total site area</t>
  </si>
  <si>
    <t>Total detention requirement</t>
  </si>
  <si>
    <t>Percentage</t>
  </si>
  <si>
    <t>Impermeable ground</t>
  </si>
  <si>
    <t>Roof (ex. Living roof)</t>
  </si>
  <si>
    <t>total</t>
  </si>
  <si>
    <r>
      <t>Non-permeable ground (</t>
    </r>
    <r>
      <rPr>
        <sz val="8"/>
        <rFont val="Arial"/>
        <family val="2"/>
      </rPr>
      <t>exclude any area under roof)</t>
    </r>
  </si>
  <si>
    <t>Catchment</t>
  </si>
  <si>
    <r>
      <t>Native trees, grass, tussock and other bush (</t>
    </r>
    <r>
      <rPr>
        <sz val="8"/>
        <rFont val="Arial"/>
        <family val="2"/>
      </rPr>
      <t>including under roof)</t>
    </r>
  </si>
  <si>
    <t>SW vol L</t>
  </si>
  <si>
    <r>
      <t>Exotic trees, grass, tussock and lawn (</t>
    </r>
    <r>
      <rPr>
        <sz val="8"/>
        <rFont val="Arial"/>
        <family val="2"/>
      </rPr>
      <t>including under roof)</t>
    </r>
  </si>
  <si>
    <t>First 10mm L</t>
  </si>
  <si>
    <t>ROOF Storm Water</t>
  </si>
  <si>
    <t>A system may have any number of tanks, to allow for a large number is not practical in usable Excel model, so we have limited this to up to 4 tanks</t>
  </si>
  <si>
    <t>Storm water detention tanks</t>
  </si>
  <si>
    <t>Roof</t>
  </si>
  <si>
    <t>Retention</t>
  </si>
  <si>
    <t xml:space="preserve">Site </t>
  </si>
  <si>
    <t>Upton to three tanks could be real (volume and height wise) and all are assumed to be cylinders. We also assume all tanks connect to same supply pipe. Fourth tank is the rest of capacity and have a 2m height assumed</t>
  </si>
  <si>
    <t>Target catchment area (m2) - what area (of roof and ground) is connected to SW tank?</t>
  </si>
  <si>
    <t>make sure this is not bigger than roof area</t>
  </si>
  <si>
    <t>Permeable area(m2)</t>
  </si>
  <si>
    <t>The thermal resistance network used to calculate heat loss looks at conduction through tank wall and any insulation.</t>
  </si>
  <si>
    <t>Detention requirement (L)</t>
  </si>
  <si>
    <t>Other compliant(m2)</t>
  </si>
  <si>
    <t>Apportioned demand (fraction)</t>
  </si>
  <si>
    <t>Retention volume available</t>
  </si>
  <si>
    <t>Volume that could potentially be detained (L)</t>
  </si>
  <si>
    <t>Area from which 10mm could  (m2)be retained</t>
  </si>
  <si>
    <t>need to have run off coefficient</t>
  </si>
  <si>
    <t>Materials</t>
  </si>
  <si>
    <t>Conductivity (W/mC)</t>
  </si>
  <si>
    <t>Catchment area that is potentially covered (m2)</t>
  </si>
  <si>
    <t>Aportioned fraction</t>
  </si>
  <si>
    <t>Vitreous Enemal</t>
  </si>
  <si>
    <t>http://www.vitrex.co.za/ve_technical.html</t>
  </si>
  <si>
    <t>Actual catchment area Covered (m2)</t>
  </si>
  <si>
    <t>Aportioned area (m2)</t>
  </si>
  <si>
    <t>Stainless Steel 304</t>
  </si>
  <si>
    <t>Cengal and Turner</t>
  </si>
  <si>
    <t>Total area from which the first 10mm can be retained (m2)</t>
  </si>
  <si>
    <t>Copper</t>
  </si>
  <si>
    <t>Ashrae Pocket guide pg36</t>
  </si>
  <si>
    <t>Detention Points</t>
  </si>
  <si>
    <t>Percentage to total areas</t>
  </si>
  <si>
    <t>Total % Area compliant</t>
  </si>
  <si>
    <t>Compliance achieved</t>
  </si>
  <si>
    <t>Compliance Achieved</t>
  </si>
  <si>
    <t>Retention Points</t>
  </si>
  <si>
    <t>Coverage</t>
  </si>
  <si>
    <t>Lower</t>
  </si>
  <si>
    <t>Upper</t>
  </si>
  <si>
    <t>EHC-6 Heating</t>
  </si>
  <si>
    <t xml:space="preserve"> Cooling</t>
  </si>
  <si>
    <t>EHC-1 and 2</t>
  </si>
  <si>
    <t>Far North</t>
  </si>
  <si>
    <t>Northland</t>
  </si>
  <si>
    <t>Kerikeri</t>
  </si>
  <si>
    <t>Kaipara</t>
  </si>
  <si>
    <t>Rodney</t>
  </si>
  <si>
    <t>North Shore</t>
  </si>
  <si>
    <t>Waitakere</t>
  </si>
  <si>
    <t>Auckland City</t>
  </si>
  <si>
    <t>Manukau</t>
  </si>
  <si>
    <t>Papakura</t>
  </si>
  <si>
    <t>Franklin</t>
  </si>
  <si>
    <t>Thames-Coromandel</t>
  </si>
  <si>
    <t>Hauraki</t>
  </si>
  <si>
    <t>Hamilton (&amp;Waikato)</t>
  </si>
  <si>
    <t>Hamilton</t>
  </si>
  <si>
    <t>Waikato</t>
  </si>
  <si>
    <t>Matamata-Piako</t>
  </si>
  <si>
    <t>Waipa</t>
  </si>
  <si>
    <t>South Waikato</t>
  </si>
  <si>
    <t>Otorohanga</t>
  </si>
  <si>
    <t>Tokoroa</t>
  </si>
  <si>
    <t>Waitomo</t>
  </si>
  <si>
    <t>Taupo (King Country)</t>
  </si>
  <si>
    <t>Western Bay of Plenty</t>
  </si>
  <si>
    <t>Bay of Plenty</t>
  </si>
  <si>
    <t>Whakatane</t>
  </si>
  <si>
    <t>Kawerau</t>
  </si>
  <si>
    <t>Opotiki</t>
  </si>
  <si>
    <t>East Coast (Gisborne)</t>
  </si>
  <si>
    <t>Wairoa</t>
  </si>
  <si>
    <t>Hastings</t>
  </si>
  <si>
    <t>Napier City</t>
  </si>
  <si>
    <t>Central Hawke's Bay</t>
  </si>
  <si>
    <t>New Plymouth (&amp; Taranaki)</t>
  </si>
  <si>
    <t>Stratford</t>
  </si>
  <si>
    <t>South Taranaki</t>
  </si>
  <si>
    <t>Ruapehu</t>
  </si>
  <si>
    <t>Whanganui</t>
  </si>
  <si>
    <t>Rangitikei</t>
  </si>
  <si>
    <t>Manawatu</t>
  </si>
  <si>
    <t>Palmerston North City</t>
  </si>
  <si>
    <t>Tararua</t>
  </si>
  <si>
    <t>Horowhenua</t>
  </si>
  <si>
    <t>Kapiti Coast</t>
  </si>
  <si>
    <t>Porirua City</t>
  </si>
  <si>
    <t>Wellington (Manawatu, Wairarapa)</t>
  </si>
  <si>
    <t>Upper Hutt City</t>
  </si>
  <si>
    <t>Wairarapa</t>
  </si>
  <si>
    <t>Masterton</t>
  </si>
  <si>
    <t>Hutt City</t>
  </si>
  <si>
    <t>Wellington City</t>
  </si>
  <si>
    <t>Carterton</t>
  </si>
  <si>
    <t>South Wairarapa</t>
  </si>
  <si>
    <t>Tasman</t>
  </si>
  <si>
    <t>Nelson Marlborough</t>
  </si>
  <si>
    <t>Nelson City</t>
  </si>
  <si>
    <t>Marlborough</t>
  </si>
  <si>
    <t>Buller</t>
  </si>
  <si>
    <t>West Coast</t>
  </si>
  <si>
    <t>Greymouth</t>
  </si>
  <si>
    <t>Westland</t>
  </si>
  <si>
    <t>Hurunui</t>
  </si>
  <si>
    <t>Christchurch (&amp;Canterbury)</t>
  </si>
  <si>
    <t xml:space="preserve">Christchurch </t>
  </si>
  <si>
    <t>Waimakariri</t>
  </si>
  <si>
    <t>Selwyn</t>
  </si>
  <si>
    <t>Ashburton</t>
  </si>
  <si>
    <t>Mackenzie</t>
  </si>
  <si>
    <t>Central Otago (&amp; MacKenzie Country)</t>
  </si>
  <si>
    <t>Waimate</t>
  </si>
  <si>
    <t>Waitaki</t>
  </si>
  <si>
    <t>Dunedin (&amp;Coastal Otago)</t>
  </si>
  <si>
    <t>Dunedin</t>
  </si>
  <si>
    <t>Queenstown-Lakes</t>
  </si>
  <si>
    <t>Queenstown - Lakes</t>
  </si>
  <si>
    <t>Clutha</t>
  </si>
  <si>
    <t>Southland</t>
  </si>
  <si>
    <t>Invercargill (Southland)</t>
  </si>
  <si>
    <t>Invercargill</t>
  </si>
  <si>
    <t>Gore</t>
  </si>
  <si>
    <t>Stewart Island</t>
  </si>
  <si>
    <t>Chatham Islands</t>
  </si>
  <si>
    <t>Hide Everything to Right</t>
  </si>
  <si>
    <t>hide</t>
  </si>
  <si>
    <t>Natural Light Calculator</t>
  </si>
  <si>
    <t>Glazed Area</t>
  </si>
  <si>
    <t>Surface Area</t>
  </si>
  <si>
    <t>Wall Area</t>
  </si>
  <si>
    <t>Floor Area</t>
  </si>
  <si>
    <t>Ceiling Area</t>
  </si>
  <si>
    <t>Average Reflectance</t>
  </si>
  <si>
    <t>Sun Angle</t>
  </si>
  <si>
    <t>Hw/2</t>
  </si>
  <si>
    <t>Angle a</t>
  </si>
  <si>
    <t>Angle b</t>
  </si>
  <si>
    <t>Living Room One</t>
  </si>
  <si>
    <t>Medium</t>
  </si>
  <si>
    <t>Living Room Two</t>
  </si>
  <si>
    <t>High</t>
  </si>
  <si>
    <t>Total Points HC - 5</t>
  </si>
  <si>
    <t>Kitchen One</t>
  </si>
  <si>
    <t>Natural Light</t>
  </si>
  <si>
    <t>Kitchen Two</t>
  </si>
  <si>
    <t>Main Bedroom</t>
  </si>
  <si>
    <t>Bedroom Two</t>
  </si>
  <si>
    <t>Schedule Information</t>
  </si>
  <si>
    <t>Bedroom Three</t>
  </si>
  <si>
    <t>Define all generic windows in the tale below to create a schedule. Glazing area and visible transmittance are required.</t>
  </si>
  <si>
    <t xml:space="preserve">           Daylight Factor Calculation Reference Image for Option Two</t>
  </si>
  <si>
    <t>Bedroom Four</t>
  </si>
  <si>
    <t>Bedroom Five</t>
  </si>
  <si>
    <t xml:space="preserve">Standard wall height </t>
  </si>
  <si>
    <t xml:space="preserve">Dwelling Type </t>
  </si>
  <si>
    <t>Window Label</t>
  </si>
  <si>
    <t>Width (m)</t>
  </si>
  <si>
    <t>Height (m)</t>
  </si>
  <si>
    <t>Visible Transmittance</t>
  </si>
  <si>
    <t>Bedroom Six</t>
  </si>
  <si>
    <t xml:space="preserve">Number of Stories </t>
  </si>
  <si>
    <t xml:space="preserve">Calculation Method </t>
  </si>
  <si>
    <t>One</t>
  </si>
  <si>
    <t>Bedroom Seven</t>
  </si>
  <si>
    <t>Window 1</t>
  </si>
  <si>
    <t>Bedroom Eight</t>
  </si>
  <si>
    <t>Define dwelling spaces by selecting "-" and determining a space name from the list. Then supply room dimensions, story, and reflectance's. If a standard wall hight has been used, one doesn't need to be input.</t>
  </si>
  <si>
    <t>Bedroom Nine</t>
  </si>
  <si>
    <t>Bedroom Ten</t>
  </si>
  <si>
    <t>Space Name</t>
  </si>
  <si>
    <t>Floor Width (m)</t>
  </si>
  <si>
    <t>Floor Length (m)</t>
  </si>
  <si>
    <t>Story</t>
  </si>
  <si>
    <t>Surface Reflectance</t>
  </si>
  <si>
    <t>Not Significantly</t>
  </si>
  <si>
    <t>Significantly</t>
  </si>
  <si>
    <t>Option One</t>
  </si>
  <si>
    <t>Option Two</t>
  </si>
  <si>
    <t>Studio</t>
  </si>
  <si>
    <t>1 bedroom dwelling</t>
  </si>
  <si>
    <t>2+ bedroom dwelling</t>
  </si>
  <si>
    <t>Spaces</t>
  </si>
  <si>
    <t/>
  </si>
  <si>
    <t>Habitable</t>
  </si>
  <si>
    <t>Living Kitchen</t>
  </si>
  <si>
    <t>Bedroom</t>
  </si>
  <si>
    <t>M Bedroom</t>
  </si>
  <si>
    <t>Living Room Three</t>
  </si>
  <si>
    <t>Living Room Four</t>
  </si>
  <si>
    <t>Method One</t>
  </si>
  <si>
    <t>Method Two</t>
  </si>
  <si>
    <t>Method One may only be used for Homestar levels 6 and 7. Use cells below to calculate whether windows in external walls are appropriately sized.</t>
  </si>
  <si>
    <t>Method Two may be used for all Homestar ratings, although it is required at 8-Star or higher</t>
  </si>
  <si>
    <t>Step One</t>
  </si>
  <si>
    <t>Step One Alternative</t>
  </si>
  <si>
    <t>Step Two</t>
  </si>
  <si>
    <t>Result</t>
  </si>
  <si>
    <t>Step Three</t>
  </si>
  <si>
    <t>Step Three Alternative</t>
  </si>
  <si>
    <t>Total Window Area</t>
  </si>
  <si>
    <t>Window Type from Schedule</t>
  </si>
  <si>
    <t>Number of Type in Room</t>
  </si>
  <si>
    <t>Overall Shading for Windows</t>
  </si>
  <si>
    <t>WFA%</t>
  </si>
  <si>
    <t>Comply?</t>
  </si>
  <si>
    <t>Distance to Obstruction (m)</t>
  </si>
  <si>
    <t>Obstruction Height from Ground (m)</t>
  </si>
  <si>
    <t>Shading Depth from Top of Window (m)</t>
  </si>
  <si>
    <t>Window Centre Height from Floor (m)</t>
  </si>
  <si>
    <t>Window Height (m)</t>
  </si>
  <si>
    <t>Window Width (m)</t>
  </si>
  <si>
    <t>Daylight Factor</t>
  </si>
  <si>
    <t>Materials Calculator</t>
  </si>
  <si>
    <t>Hide Everything  to Right</t>
  </si>
  <si>
    <t>None</t>
  </si>
  <si>
    <t xml:space="preserve"> </t>
  </si>
  <si>
    <t xml:space="preserve">Eco label </t>
  </si>
  <si>
    <t>Reused</t>
  </si>
  <si>
    <t>FSC/PEFC</t>
  </si>
  <si>
    <t>Dematerialisation</t>
  </si>
  <si>
    <t xml:space="preserve">Eco Label Level A </t>
  </si>
  <si>
    <t>IAQ scheme</t>
  </si>
  <si>
    <t>Means of Compliance</t>
  </si>
  <si>
    <t>Note: - For each construction system quantify material amounts in the given unit of measurement where practicable, otherwise a different unit can be used WITH NZGBC approval, BUT all items in a construction system must use the same measurement unit.</t>
  </si>
  <si>
    <t>ISO14001</t>
  </si>
  <si>
    <t xml:space="preserve">Eco Label Level B </t>
  </si>
  <si>
    <t>Data sheet/testing report</t>
  </si>
  <si>
    <t>Concrete</t>
  </si>
  <si>
    <t>Tonnes/m3</t>
  </si>
  <si>
    <t>Recycled Content</t>
  </si>
  <si>
    <t>Enviromark Gold or above</t>
  </si>
  <si>
    <t>Eco Label Level C</t>
  </si>
  <si>
    <t>Unglazed natural material</t>
  </si>
  <si>
    <t>Structural Timber</t>
  </si>
  <si>
    <t>Lineal Meters</t>
  </si>
  <si>
    <t xml:space="preserve">CarboNZero product certification </t>
  </si>
  <si>
    <t>Not compliant</t>
  </si>
  <si>
    <t>Other Timber (Except structural and cladding)</t>
  </si>
  <si>
    <t>Declare</t>
  </si>
  <si>
    <t>SMaRT Level A</t>
  </si>
  <si>
    <t>Interior Engineered Wood</t>
  </si>
  <si>
    <t>m2</t>
  </si>
  <si>
    <t>Total Points EN - 3</t>
  </si>
  <si>
    <t>Total Points HC - 7</t>
  </si>
  <si>
    <t>CEMARS product certification</t>
  </si>
  <si>
    <t>Other Engineered Wood</t>
  </si>
  <si>
    <t>Sustainable Materials</t>
  </si>
  <si>
    <t>Healthy Materials</t>
  </si>
  <si>
    <t>End-of-Life Stewardship Programme</t>
  </si>
  <si>
    <t>Interior Wall and Ceiling Linings</t>
  </si>
  <si>
    <t>Wall Cladding</t>
  </si>
  <si>
    <t>Product specific EPD</t>
  </si>
  <si>
    <t>Roof Cladding</t>
  </si>
  <si>
    <t>Summary of EN - 3 Sustainable Materials Points</t>
  </si>
  <si>
    <t>Industry wide EPD</t>
  </si>
  <si>
    <t>Floor Coverings</t>
  </si>
  <si>
    <t>Applied Coatings</t>
  </si>
  <si>
    <t>m2 or L</t>
  </si>
  <si>
    <t xml:space="preserve">Product Category </t>
  </si>
  <si>
    <t>Final Points</t>
  </si>
  <si>
    <t>% Compliant</t>
  </si>
  <si>
    <t>Note that for recycled content, the final points awarded</t>
  </si>
  <si>
    <t>Structural Steel</t>
  </si>
  <si>
    <t>are rounded to the highest 0.5 point benchmark met.</t>
  </si>
  <si>
    <t>Insulation</t>
  </si>
  <si>
    <t>Points awarded are thus 0, 0.5, 1, 1.5, or 2</t>
  </si>
  <si>
    <t>Adhesives and Sealants</t>
  </si>
  <si>
    <t>L or g</t>
  </si>
  <si>
    <t>EN - 3 Sustainable Material Inputs</t>
  </si>
  <si>
    <t>Select '-' and determine product type to insert a new row. Fill in Product Name and Company. Determine quantity used in the units provided. Select means of compliance. If recycled, input percentage. Points are automatically calculated. Max 30 rows, contact NZGBC if more are required.</t>
  </si>
  <si>
    <t>Product Category</t>
  </si>
  <si>
    <t>Product Name</t>
  </si>
  <si>
    <t>Company</t>
  </si>
  <si>
    <t>Quantity</t>
  </si>
  <si>
    <t>Recycled %</t>
  </si>
  <si>
    <t>Raw Points</t>
  </si>
  <si>
    <t>Summary of HC - 7 Healthy Materials Points</t>
  </si>
  <si>
    <t>Product Type</t>
  </si>
  <si>
    <t>HC - 7 Healthy Material Inputs</t>
  </si>
  <si>
    <t>Select '-' and determine product type to insert a new row. Fill in Product Name and Company. Determine quantity used in the units provided. Select means of compliance. Points are automatically calculated. Max 15 rows, contact NZGBC if more are required.</t>
  </si>
  <si>
    <t>Risks/Adaptation Response</t>
  </si>
  <si>
    <t xml:space="preserve">Criteria </t>
  </si>
  <si>
    <t>Comments [If answered yes, provide further explanation]</t>
  </si>
  <si>
    <t>Have future climate change projections for the project location been reviewed based on relevant national or local climate projections?</t>
  </si>
  <si>
    <t>Is the project located adjacent to the coastline, tidally influenced waterway or within an area with potential for high or tidally-influenced groundwater levels?</t>
  </si>
  <si>
    <t>Other hazards / risks</t>
  </si>
  <si>
    <t>Adaptation Response</t>
  </si>
  <si>
    <t xml:space="preserve">Vulnerable groups </t>
  </si>
  <si>
    <t>Change Log</t>
  </si>
  <si>
    <t>Version</t>
  </si>
  <si>
    <t>Release Date</t>
  </si>
  <si>
    <t xml:space="preserve">Altered water use threholds and mandatory minimums, worst case sink and laundry tap combined, defaults for no dishwash and washing machine added, </t>
  </si>
  <si>
    <t>5.1.1</t>
  </si>
  <si>
    <t>Added Overheating calc.
Added location master lookup table (in Data sheet)</t>
  </si>
  <si>
    <t>5.1.2</t>
  </si>
  <si>
    <t>Fixed water calculator (stormwater) (Dani)
Fixed formula in daylight calculator</t>
  </si>
  <si>
    <t>5.1.3</t>
  </si>
  <si>
    <t>Daylight Calculator cell AQ26: fixed formula inconsistency with cells below.
Data validation added to warn against entering alternative step inputs (number of window type in room) if non-alternative steps are already selected.
Other data validation added to force decimal numbers within reasonable ranges.</t>
  </si>
  <si>
    <t>Risks of Overheating</t>
  </si>
  <si>
    <r>
      <t>1.</t>
    </r>
    <r>
      <rPr>
        <sz val="7"/>
        <color theme="1"/>
        <rFont val="Times New Roman"/>
        <family val="1"/>
      </rPr>
      <t xml:space="preserve">       </t>
    </r>
    <r>
      <rPr>
        <sz val="10"/>
        <rFont val="Arial"/>
        <family val="2"/>
      </rPr>
      <t>Site Location</t>
    </r>
  </si>
  <si>
    <t>XXX</t>
  </si>
  <si>
    <t>Low risk</t>
  </si>
  <si>
    <t>Medium risk</t>
  </si>
  <si>
    <t>High risk</t>
  </si>
  <si>
    <t>n/a</t>
  </si>
  <si>
    <r>
      <t>2.</t>
    </r>
    <r>
      <rPr>
        <sz val="7"/>
        <color theme="1"/>
        <rFont val="Times New Roman"/>
        <family val="1"/>
      </rPr>
      <t xml:space="preserve">       </t>
    </r>
    <r>
      <rPr>
        <sz val="10"/>
        <rFont val="Arial"/>
        <family val="2"/>
      </rPr>
      <t>Urban Heat Island</t>
    </r>
  </si>
  <si>
    <t>Rural</t>
  </si>
  <si>
    <t>Suburban</t>
  </si>
  <si>
    <t>City</t>
  </si>
  <si>
    <r>
      <t>3.</t>
    </r>
    <r>
      <rPr>
        <sz val="7"/>
        <color theme="1"/>
        <rFont val="Times New Roman"/>
        <family val="1"/>
      </rPr>
      <t xml:space="preserve">       </t>
    </r>
    <r>
      <rPr>
        <sz val="10"/>
        <rFont val="Arial"/>
        <family val="2"/>
      </rPr>
      <t>Openable windows</t>
    </r>
  </si>
  <si>
    <t>Two</t>
  </si>
  <si>
    <t>Three</t>
  </si>
  <si>
    <r>
      <t>4.</t>
    </r>
    <r>
      <rPr>
        <sz val="7"/>
        <color theme="1"/>
        <rFont val="Times New Roman"/>
        <family val="1"/>
      </rPr>
      <t xml:space="preserve">       </t>
    </r>
    <r>
      <rPr>
        <sz val="10"/>
        <rFont val="Arial"/>
        <family val="2"/>
      </rPr>
      <t>External Heat loss</t>
    </r>
  </si>
  <si>
    <t>Standalone</t>
  </si>
  <si>
    <t>Terrace</t>
  </si>
  <si>
    <t>Apartment</t>
  </si>
  <si>
    <r>
      <t>5.</t>
    </r>
    <r>
      <rPr>
        <sz val="7"/>
        <color theme="1"/>
        <rFont val="Times New Roman"/>
        <family val="1"/>
      </rPr>
      <t xml:space="preserve">       </t>
    </r>
    <r>
      <rPr>
        <sz val="10"/>
        <rFont val="Arial"/>
        <family val="2"/>
      </rPr>
      <t>Glazing</t>
    </r>
  </si>
  <si>
    <t>&lt;15%</t>
  </si>
  <si>
    <t>15% - 30%</t>
  </si>
  <si>
    <t>&gt;30%</t>
  </si>
  <si>
    <r>
      <t>6.</t>
    </r>
    <r>
      <rPr>
        <sz val="7"/>
        <color theme="1"/>
        <rFont val="Times New Roman"/>
        <family val="1"/>
      </rPr>
      <t xml:space="preserve">       </t>
    </r>
    <r>
      <rPr>
        <sz val="10"/>
        <rFont val="Arial"/>
        <family val="2"/>
      </rPr>
      <t>Natural Ventilation</t>
    </r>
  </si>
  <si>
    <t>Yes, with windows on opposite or adjacent facades</t>
  </si>
  <si>
    <t>No, but there are windows on opposite or adjacent facades</t>
  </si>
  <si>
    <t>No, windows only on one façade</t>
  </si>
  <si>
    <r>
      <t>7.</t>
    </r>
    <r>
      <rPr>
        <sz val="7"/>
        <color theme="1"/>
        <rFont val="Times New Roman"/>
        <family val="1"/>
      </rPr>
      <t xml:space="preserve">       </t>
    </r>
    <r>
      <rPr>
        <sz val="10"/>
        <rFont val="Arial"/>
        <family val="2"/>
      </rPr>
      <t>Thermal Mass</t>
    </r>
  </si>
  <si>
    <t>Low mass floor and low mass walls</t>
  </si>
  <si>
    <t>High mass floor and low mass walls</t>
  </si>
  <si>
    <t>High mass floors and walls</t>
  </si>
  <si>
    <r>
      <t>8.</t>
    </r>
    <r>
      <rPr>
        <sz val="7"/>
        <color theme="1"/>
        <rFont val="Times New Roman"/>
        <family val="1"/>
      </rPr>
      <t xml:space="preserve">       </t>
    </r>
    <r>
      <rPr>
        <sz val="10"/>
        <rFont val="Arial"/>
        <family val="2"/>
      </rPr>
      <t>Site Shading</t>
    </r>
  </si>
  <si>
    <t>Shading higher than the glazing</t>
  </si>
  <si>
    <t>Shading the same height as glazing</t>
  </si>
  <si>
    <r>
      <t>9.</t>
    </r>
    <r>
      <rPr>
        <sz val="7"/>
        <color theme="1"/>
        <rFont val="Times New Roman"/>
        <family val="1"/>
      </rPr>
      <t xml:space="preserve">       </t>
    </r>
    <r>
      <rPr>
        <sz val="10"/>
        <rFont val="Arial"/>
        <family val="2"/>
      </rPr>
      <t>External Shading</t>
    </r>
  </si>
  <si>
    <t>Full shading</t>
  </si>
  <si>
    <t>Partial shading</t>
  </si>
  <si>
    <t>No shading</t>
  </si>
  <si>
    <r>
      <t>10.</t>
    </r>
    <r>
      <rPr>
        <sz val="7"/>
        <color theme="1"/>
        <rFont val="Times New Roman"/>
        <family val="1"/>
      </rPr>
      <t xml:space="preserve">   </t>
    </r>
    <r>
      <rPr>
        <sz val="10"/>
        <rFont val="Arial"/>
        <family val="2"/>
      </rPr>
      <t>Orientation</t>
    </r>
  </si>
  <si>
    <t>South or East</t>
  </si>
  <si>
    <t>North</t>
  </si>
  <si>
    <t>West</t>
  </si>
  <si>
    <t>Additional Factors</t>
  </si>
  <si>
    <t>Yes</t>
  </si>
  <si>
    <t>No</t>
  </si>
  <si>
    <t>Overall Rating</t>
  </si>
  <si>
    <t>High probability of overheating. Dynamic modelling according to CIBSE TM59 is required. See Homestar Technical Manual.</t>
  </si>
  <si>
    <t>35-19</t>
  </si>
  <si>
    <t>Medium likelihood of overheating. To reduce risk of overheating, dynamic modelling is recommended to identify positive design changes. ECCHO can be used, however it is recommended to use dynamic modelling.</t>
  </si>
  <si>
    <t>Low risk of overheating. Overheating reduction and mitigation design factors are incorporated. ECCHO can be used.</t>
  </si>
  <si>
    <t>Low</t>
  </si>
  <si>
    <t>Numbers</t>
  </si>
  <si>
    <t>Jan</t>
  </si>
  <si>
    <t>Feb</t>
  </si>
  <si>
    <t>Mar</t>
  </si>
  <si>
    <t>Apr</t>
  </si>
  <si>
    <t>Jun</t>
  </si>
  <si>
    <t>Jul</t>
  </si>
  <si>
    <t>Aug</t>
  </si>
  <si>
    <t>Sep</t>
  </si>
  <si>
    <t>Oct</t>
  </si>
  <si>
    <t>Nov</t>
  </si>
  <si>
    <t>Dec</t>
  </si>
  <si>
    <t>max</t>
  </si>
  <si>
    <t>Christchurch</t>
  </si>
  <si>
    <t>Paraparaumu</t>
  </si>
  <si>
    <t>Turangi</t>
  </si>
  <si>
    <t>Year average</t>
  </si>
  <si>
    <t>Month max</t>
  </si>
  <si>
    <t>Master Location</t>
  </si>
  <si>
    <t>H1 Location</t>
  </si>
  <si>
    <t>ECCHO Location</t>
  </si>
  <si>
    <t>Water Zone</t>
  </si>
  <si>
    <t>H1 5th</t>
  </si>
  <si>
    <t>Far North District</t>
  </si>
  <si>
    <t>Whangarei District</t>
  </si>
  <si>
    <t>Kaipara District</t>
  </si>
  <si>
    <t>Thames-Coromandel district</t>
  </si>
  <si>
    <t>Hauraki District</t>
  </si>
  <si>
    <t>Waikato District</t>
  </si>
  <si>
    <t>Matamata-Piako District</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</si>
  <si>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</si>
  <si>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</si>
  <si>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</si>
  <si>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</si>
  <si>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</si>
  <si>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</si>
  <si>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</si>
  <si>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</si>
  <si>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</si>
  <si>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</si>
  <si>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</si>
  <si>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</si>
  <si>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</si>
  <si>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</si>
  <si>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Central Hawke’s Bay District</t>
  </si>
  <si>
    <t>New Plymouth District</t>
  </si>
  <si>
    <t>Stratford District</t>
  </si>
  <si>
    <t>South Taranaki District</t>
  </si>
  <si>
    <t>Ruapehu District</t>
  </si>
  <si>
    <t>Whanganui District</t>
  </si>
  <si>
    <t>North Rangitikei District</t>
  </si>
  <si>
    <t>South Rangitikei District</t>
  </si>
  <si>
    <t>Manawatu District</t>
  </si>
  <si>
    <t>Tararua District</t>
  </si>
  <si>
    <t>Horowhenua District</t>
  </si>
  <si>
    <t>Kapiti Coast District</t>
  </si>
  <si>
    <t>Lower Hutt City</t>
  </si>
  <si>
    <t>Masterton District</t>
  </si>
  <si>
    <t>Carterton District</t>
  </si>
  <si>
    <t>South Wairarapa District</t>
  </si>
  <si>
    <t>Tasman District</t>
  </si>
  <si>
    <t>Marlborough District</t>
  </si>
  <si>
    <t>Kaikoura District</t>
  </si>
  <si>
    <t>Buller District</t>
  </si>
  <si>
    <t>Grey District</t>
  </si>
  <si>
    <t>Westland District</t>
  </si>
  <si>
    <t>Hurunui District</t>
  </si>
  <si>
    <t>Waimakariri District</t>
  </si>
  <si>
    <t>Selwyn District</t>
  </si>
  <si>
    <t>Ashburton District</t>
  </si>
  <si>
    <t>Timaru District</t>
  </si>
  <si>
    <t>Mackenzie District</t>
  </si>
  <si>
    <t>Waimate District</t>
  </si>
  <si>
    <t>West Waitaki District</t>
  </si>
  <si>
    <t>West Waitaki District (true left of the Otekaieke river)</t>
  </si>
  <si>
    <t>East Waitaki District</t>
  </si>
  <si>
    <t>East Waitaki District (true right of the Otekaieke river)</t>
  </si>
  <si>
    <t>Central Otago District</t>
  </si>
  <si>
    <t>Queenstown-Lakes District</t>
  </si>
  <si>
    <t>Clutha District</t>
  </si>
  <si>
    <t>Southland District</t>
  </si>
  <si>
    <t>Gore District</t>
  </si>
  <si>
    <t>Resource Efficiency</t>
  </si>
  <si>
    <t>Density Ratio</t>
  </si>
  <si>
    <t>Number of bedrooms</t>
  </si>
  <si>
    <t>Ratio</t>
  </si>
  <si>
    <r>
      <t>1 Bedroom (</t>
    </r>
    <r>
      <rPr>
        <sz val="10"/>
        <color rgb="FFFFFFFF"/>
        <rFont val="Calibri"/>
        <family val="2"/>
        <scheme val="minor"/>
      </rPr>
      <t>m²)</t>
    </r>
  </si>
  <si>
    <r>
      <t>2 Bedrooms (</t>
    </r>
    <r>
      <rPr>
        <sz val="10"/>
        <color rgb="FFFFFFFF"/>
        <rFont val="Calibri"/>
        <family val="2"/>
        <scheme val="minor"/>
      </rPr>
      <t>m²)</t>
    </r>
  </si>
  <si>
    <r>
      <t>3 Bedrooms (</t>
    </r>
    <r>
      <rPr>
        <sz val="10"/>
        <color rgb="FFFFFFFF"/>
        <rFont val="Calibri"/>
        <family val="2"/>
        <scheme val="minor"/>
      </rPr>
      <t>m²)</t>
    </r>
  </si>
  <si>
    <r>
      <t>4 Bedrooms (</t>
    </r>
    <r>
      <rPr>
        <sz val="10"/>
        <color rgb="FFFFFFFF"/>
        <rFont val="Calibri"/>
        <family val="2"/>
        <scheme val="minor"/>
      </rPr>
      <t>m²)</t>
    </r>
  </si>
  <si>
    <r>
      <t>5 Bedrooms (</t>
    </r>
    <r>
      <rPr>
        <sz val="10"/>
        <color rgb="FFFFFFFF"/>
        <rFont val="Calibri"/>
        <family val="2"/>
        <scheme val="minor"/>
      </rPr>
      <t>m²)</t>
    </r>
  </si>
  <si>
    <r>
      <t>6 + Bedrooms (</t>
    </r>
    <r>
      <rPr>
        <sz val="10"/>
        <color rgb="FFFFFFFF"/>
        <rFont val="Calibri"/>
        <family val="2"/>
        <scheme val="minor"/>
      </rPr>
      <t>m²)</t>
    </r>
  </si>
  <si>
    <t>Values for selected bed #</t>
  </si>
  <si>
    <t>Total floor area of dwelling : Building Footprint</t>
  </si>
  <si>
    <r>
      <t>Building Footprint (m</t>
    </r>
    <r>
      <rPr>
        <vertAlign val="superscript"/>
        <sz val="9"/>
        <color theme="6" tint="-0.249977111117893"/>
        <rFont val="Calibri"/>
        <family val="2"/>
        <scheme val="minor"/>
      </rPr>
      <t>2</t>
    </r>
    <r>
      <rPr>
        <sz val="9"/>
        <color theme="6" tint="-0.249977111117893"/>
        <rFont val="Calibri"/>
        <family val="2"/>
        <scheme val="minor"/>
      </rPr>
      <t>):</t>
    </r>
  </si>
  <si>
    <r>
      <t>Gross Floor Area (m</t>
    </r>
    <r>
      <rPr>
        <vertAlign val="superscript"/>
        <sz val="9"/>
        <color theme="6" tint="-0.249977111117893"/>
        <rFont val="Calibri"/>
        <family val="2"/>
        <scheme val="minor"/>
      </rPr>
      <t>2</t>
    </r>
    <r>
      <rPr>
        <sz val="9"/>
        <color theme="6" tint="-0.249977111117893"/>
        <rFont val="Calibri"/>
        <family val="2"/>
        <scheme val="minor"/>
      </rPr>
      <t>):</t>
    </r>
  </si>
  <si>
    <r>
      <t>Conditioned Space (m</t>
    </r>
    <r>
      <rPr>
        <vertAlign val="superscript"/>
        <sz val="9"/>
        <color theme="6" tint="-0.249977111117893"/>
        <rFont val="Calibri"/>
        <family val="2"/>
        <scheme val="minor"/>
      </rPr>
      <t>2</t>
    </r>
    <r>
      <rPr>
        <sz val="9"/>
        <color theme="6" tint="-0.249977111117893"/>
        <rFont val="Calibri"/>
        <family val="2"/>
        <scheme val="minor"/>
      </rPr>
      <t>):</t>
    </r>
  </si>
  <si>
    <t>Effective # of Bedrooms:</t>
  </si>
  <si>
    <t>EF1</t>
  </si>
  <si>
    <t>Reseource Efficiency</t>
  </si>
  <si>
    <t>EF2</t>
  </si>
  <si>
    <t>Density (moved to scorecard)</t>
  </si>
  <si>
    <t>NA</t>
  </si>
  <si>
    <t>EF2 Urban Density</t>
  </si>
  <si>
    <t>Fixed resource efficiency calculation
Fixed 0 bedroom option for studio
Added EF2: Urban Density to summary page</t>
  </si>
  <si>
    <t>5.1.4</t>
  </si>
  <si>
    <t>Total Points LV5</t>
  </si>
  <si>
    <t>Adaptation and Resilience</t>
  </si>
  <si>
    <t>Climate Risk Checklist</t>
  </si>
  <si>
    <t>Checklist</t>
  </si>
  <si>
    <t>Criteria response</t>
  </si>
  <si>
    <t>Has the project area been impacted previously by extreme climate events?
Please indicate which events.</t>
  </si>
  <si>
    <t>Natural Hazards Portal</t>
  </si>
  <si>
    <t>Will the project accommodate occupants who may be vulnerable to the impacts of climate extremes? (e.g. children, elderly, low mobility, seeking medical treatment). Please indicate potential groups of vulnerable occupants and which hazards they are likely to be exposed to.</t>
  </si>
  <si>
    <t>NIWA Coastal Flood Layers Viewer</t>
  </si>
  <si>
    <t>Protect your home from outdoor fire</t>
  </si>
  <si>
    <t>Resources</t>
  </si>
  <si>
    <t>Risk Assessment Method</t>
  </si>
  <si>
    <t>Have adaptation options been identified for any key risks? If yes, please describe the design or operational measure.
OR
Has the project considered alternative provisions to basic human needs i.e., access to potable water, electricity, etc. in a climate event?</t>
  </si>
  <si>
    <t>Is the project located in an area with potential bushfire risk?
Have risks from the above hazards to the building elements, operation, or occupants been identified?</t>
  </si>
  <si>
    <t>Solutions</t>
  </si>
  <si>
    <t>Checklist criteria to complete</t>
  </si>
  <si>
    <t xml:space="preserve">Is the project located in or adjacent to a flood plain or flood prone area? </t>
  </si>
  <si>
    <r>
      <t>Have other possible hazards been considered (i.e., earthquake, landslides, extreme wind).</t>
    </r>
    <r>
      <rPr>
        <sz val="10"/>
        <color theme="1"/>
        <rFont val="Arial"/>
        <family val="2"/>
      </rPr>
      <t xml:space="preserve"> </t>
    </r>
  </si>
  <si>
    <t>Wildfires</t>
  </si>
  <si>
    <t>Coastal inundation and sea level rise</t>
  </si>
  <si>
    <t>Flooding</t>
  </si>
  <si>
    <t>Previous climate events</t>
  </si>
  <si>
    <t>Climate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</si>
</sst>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0.0"/>
  </numFmts>
  <fonts count="110" x14ac:knownFonts="1">
    <font>
      <sz val="11"/>
      <color theme="1"/>
      <name val="Calibri"/>
      <family val="2"/>
      <scheme val="minor"/>
    </font>
    <font>
      <sz val="11"/>
      <color theme="1"/>
      <name val="Calibri"/>
      <family val="2"/>
      <scheme val="minor"/>
    </font>
    <font>
      <sz val="10"/>
      <name val="Arial"/>
      <family val="2"/>
    </font>
    <font>
      <b/>
      <sz val="12"/>
      <name val="Arial"/>
      <family val="2"/>
    </font>
    <font>
      <b/>
      <sz val="10"/>
      <name val="Arial"/>
      <family val="2"/>
    </font>
    <font>
      <b/>
      <sz val="10"/>
      <color theme="0"/>
      <name val="Calibri"/>
      <family val="2"/>
      <scheme val="minor"/>
    </font>
    <font>
      <sz val="10"/>
      <name val="Calibri"/>
      <family val="2"/>
      <scheme val="minor"/>
    </font>
    <font>
      <sz val="10"/>
      <name val="MS Sans Serif"/>
      <family val="2"/>
    </font>
    <font>
      <sz val="11"/>
      <name val="Calibri"/>
      <family val="2"/>
      <scheme val="minor"/>
    </font>
    <font>
      <b/>
      <sz val="11"/>
      <color theme="0"/>
      <name val="Calibri"/>
      <family val="2"/>
      <scheme val="minor"/>
    </font>
    <font>
      <sz val="11"/>
      <color theme="0"/>
      <name val="Calibri"/>
      <family val="2"/>
      <scheme val="minor"/>
    </font>
    <font>
      <b/>
      <sz val="10"/>
      <name val="Calibri"/>
      <family val="2"/>
      <scheme val="minor"/>
    </font>
    <font>
      <u/>
      <sz val="11"/>
      <color theme="10"/>
      <name val="Calibri"/>
      <family val="2"/>
      <scheme val="minor"/>
    </font>
    <font>
      <b/>
      <sz val="14"/>
      <color theme="0"/>
      <name val="Arial"/>
      <family val="2"/>
    </font>
    <font>
      <u/>
      <sz val="10"/>
      <name val="Arial"/>
      <family val="2"/>
    </font>
    <font>
      <sz val="10"/>
      <name val="Verdana"/>
      <family val="2"/>
    </font>
    <font>
      <b/>
      <sz val="10"/>
      <color indexed="8"/>
      <name val="Arial"/>
      <family val="2"/>
    </font>
    <font>
      <b/>
      <sz val="14"/>
      <name val="Arial"/>
      <family val="2"/>
    </font>
    <font>
      <b/>
      <sz val="12"/>
      <color theme="0"/>
      <name val="Arial"/>
      <family val="2"/>
    </font>
    <font>
      <sz val="14"/>
      <color rgb="FF006C5B"/>
      <name val="Arial"/>
      <family val="2"/>
    </font>
    <font>
      <b/>
      <sz val="8"/>
      <color theme="0"/>
      <name val="Arial"/>
      <family val="2"/>
    </font>
    <font>
      <sz val="8"/>
      <name val="Arial"/>
      <family val="2"/>
    </font>
    <font>
      <b/>
      <sz val="10"/>
      <color rgb="FFFF0000"/>
      <name val="Arial"/>
      <family val="2"/>
    </font>
    <font>
      <b/>
      <sz val="10"/>
      <color rgb="FF006C5B"/>
      <name val="Arial"/>
      <family val="2"/>
    </font>
    <font>
      <sz val="11"/>
      <name val="Arial"/>
      <family val="2"/>
    </font>
    <font>
      <b/>
      <sz val="14"/>
      <color rgb="FF409FA0"/>
      <name val="Arial"/>
      <family val="2"/>
    </font>
    <font>
      <b/>
      <sz val="11"/>
      <name val="Arial"/>
      <family val="2"/>
    </font>
    <font>
      <sz val="10"/>
      <color theme="6" tint="-0.499984740745262"/>
      <name val="Arial"/>
      <family val="2"/>
    </font>
    <font>
      <b/>
      <sz val="8"/>
      <color rgb="FFFF0000"/>
      <name val="Arial"/>
      <family val="2"/>
    </font>
    <font>
      <b/>
      <sz val="8"/>
      <name val="Arial"/>
      <family val="2"/>
    </font>
    <font>
      <sz val="10"/>
      <color theme="6" tint="-0.249977111117893"/>
      <name val="Arial"/>
      <family val="2"/>
    </font>
    <font>
      <sz val="8"/>
      <color theme="0" tint="-0.14999847407452621"/>
      <name val="Arial"/>
      <family val="2"/>
    </font>
    <font>
      <sz val="7"/>
      <color theme="1"/>
      <name val="Arial"/>
      <family val="2"/>
    </font>
    <font>
      <sz val="10"/>
      <color rgb="FF409FA0"/>
      <name val="Arial"/>
      <family val="2"/>
    </font>
    <font>
      <b/>
      <sz val="10"/>
      <color rgb="FF409FA0"/>
      <name val="Arial"/>
      <family val="2"/>
    </font>
    <font>
      <b/>
      <vertAlign val="superscript"/>
      <sz val="8"/>
      <color theme="0"/>
      <name val="Arial"/>
      <family val="2"/>
    </font>
    <font>
      <sz val="10"/>
      <color rgb="FFFF0000"/>
      <name val="Arial"/>
      <family val="2"/>
    </font>
    <font>
      <vertAlign val="superscript"/>
      <sz val="10"/>
      <name val="Arial"/>
      <family val="2"/>
    </font>
    <font>
      <sz val="10"/>
      <color indexed="8"/>
      <name val="Arial"/>
      <family val="2"/>
    </font>
    <font>
      <sz val="8"/>
      <color theme="0"/>
      <name val="Arial"/>
      <family val="2"/>
    </font>
    <font>
      <b/>
      <sz val="8"/>
      <color indexed="8"/>
      <name val="Arial"/>
      <family val="2"/>
    </font>
    <font>
      <sz val="8"/>
      <color rgb="FFFF0000"/>
      <name val="Arial"/>
      <family val="2"/>
    </font>
    <font>
      <sz val="8"/>
      <color indexed="8"/>
      <name val="Arial"/>
      <family val="2"/>
    </font>
    <font>
      <i/>
      <sz val="8"/>
      <color theme="0"/>
      <name val="Arial"/>
      <family val="2"/>
    </font>
    <font>
      <b/>
      <i/>
      <sz val="8"/>
      <color theme="0"/>
      <name val="Arial"/>
      <family val="2"/>
    </font>
    <font>
      <sz val="10"/>
      <color theme="0"/>
      <name val="Calibri"/>
      <family val="2"/>
      <scheme val="minor"/>
    </font>
    <font>
      <sz val="11"/>
      <color rgb="FF000000"/>
      <name val="Calibri"/>
      <family val="2"/>
    </font>
    <font>
      <sz val="8"/>
      <color rgb="FFFFC000"/>
      <name val="Arial"/>
      <family val="2"/>
    </font>
    <font>
      <b/>
      <sz val="8"/>
      <color theme="1"/>
      <name val="Arial"/>
      <family val="2"/>
    </font>
    <font>
      <b/>
      <sz val="9"/>
      <name val="Arial"/>
      <family val="2"/>
    </font>
    <font>
      <sz val="9"/>
      <name val="Arial"/>
      <family val="2"/>
    </font>
    <font>
      <b/>
      <sz val="10"/>
      <color rgb="FFFFC000"/>
      <name val="Arial"/>
      <family val="2"/>
    </font>
    <font>
      <sz val="10"/>
      <color theme="0"/>
      <name val="Arial"/>
      <family val="2"/>
    </font>
    <font>
      <b/>
      <sz val="9"/>
      <color indexed="81"/>
      <name val="Tahoma"/>
      <family val="2"/>
    </font>
    <font>
      <sz val="9"/>
      <color indexed="81"/>
      <name val="Tahoma"/>
      <family val="2"/>
    </font>
    <font>
      <sz val="8"/>
      <color theme="1"/>
      <name val="Arial"/>
      <family val="2"/>
    </font>
    <font>
      <sz val="8"/>
      <color rgb="FFE53D00"/>
      <name val="Arial"/>
      <family val="2"/>
    </font>
    <font>
      <sz val="11"/>
      <color theme="1"/>
      <name val="Arial"/>
      <family val="2"/>
    </font>
    <font>
      <sz val="10"/>
      <color theme="1"/>
      <name val="Arial"/>
      <family val="2"/>
    </font>
    <font>
      <b/>
      <sz val="10"/>
      <color theme="1"/>
      <name val="Arial"/>
      <family val="2"/>
    </font>
    <font>
      <b/>
      <u/>
      <sz val="10"/>
      <color theme="1"/>
      <name val="Arial"/>
      <family val="2"/>
    </font>
    <font>
      <b/>
      <sz val="30"/>
      <color theme="1"/>
      <name val="Arial"/>
      <family val="2"/>
    </font>
    <font>
      <sz val="11"/>
      <color theme="0"/>
      <name val="Arial"/>
      <family val="2"/>
    </font>
    <font>
      <sz val="11"/>
      <color rgb="FFFF0000"/>
      <name val="Arial"/>
      <family val="2"/>
    </font>
    <font>
      <b/>
      <sz val="11"/>
      <color theme="1"/>
      <name val="Arial"/>
      <family val="2"/>
    </font>
    <font>
      <b/>
      <u/>
      <sz val="20"/>
      <color theme="1"/>
      <name val="Arial"/>
      <family val="2"/>
    </font>
    <font>
      <b/>
      <sz val="18"/>
      <color theme="1"/>
      <name val="Arial"/>
      <family val="2"/>
    </font>
    <font>
      <sz val="8"/>
      <color rgb="FF006C5B"/>
      <name val="Arial"/>
      <family val="2"/>
    </font>
    <font>
      <b/>
      <sz val="14"/>
      <color rgb="FFFF0000"/>
      <name val="Arial"/>
      <family val="2"/>
    </font>
    <font>
      <sz val="8"/>
      <color theme="0" tint="-0.34998626667073579"/>
      <name val="Arial"/>
      <family val="2"/>
    </font>
    <font>
      <b/>
      <sz val="24"/>
      <color rgb="FF006C5B"/>
      <name val="Arial"/>
      <family val="2"/>
    </font>
    <font>
      <b/>
      <sz val="11"/>
      <color theme="1"/>
      <name val="Calibri"/>
      <family val="2"/>
      <scheme val="minor"/>
    </font>
    <font>
      <b/>
      <sz val="14"/>
      <color theme="1"/>
      <name val="Calibri"/>
      <family val="2"/>
      <scheme val="minor"/>
    </font>
    <font>
      <b/>
      <sz val="10"/>
      <color rgb="FFFFFFFF"/>
      <name val="Calibri"/>
      <family val="2"/>
      <scheme val="minor"/>
    </font>
    <font>
      <sz val="10"/>
      <color rgb="FFFFFFFF"/>
      <name val="Calibri"/>
      <family val="2"/>
      <scheme val="minor"/>
    </font>
    <font>
      <sz val="10"/>
      <color rgb="FF000000"/>
      <name val="Calibri"/>
      <family val="2"/>
      <scheme val="minor"/>
    </font>
    <font>
      <sz val="10"/>
      <color rgb="FF4D4D4D"/>
      <name val="Calibri"/>
      <family val="2"/>
      <scheme val="minor"/>
    </font>
    <font>
      <sz val="9"/>
      <color theme="6" tint="-0.249977111117893"/>
      <name val="Calibri"/>
      <family val="2"/>
      <scheme val="minor"/>
    </font>
    <font>
      <vertAlign val="superscript"/>
      <sz val="9"/>
      <color theme="6" tint="-0.249977111117893"/>
      <name val="Calibri"/>
      <family val="2"/>
      <scheme val="minor"/>
    </font>
    <font>
      <b/>
      <i/>
      <sz val="11"/>
      <color theme="1"/>
      <name val="Calibri"/>
      <family val="2"/>
      <scheme val="minor"/>
    </font>
    <font>
      <sz val="11"/>
      <color rgb="FFE53D00"/>
      <name val="Calibri"/>
      <family val="2"/>
      <scheme val="minor"/>
    </font>
    <font>
      <sz val="11"/>
      <color rgb="FF006C5B"/>
      <name val="Calibri"/>
      <family val="2"/>
      <scheme val="minor"/>
    </font>
    <font>
      <sz val="14"/>
      <color rgb="FFE53D00"/>
      <name val="Arial"/>
      <family val="2"/>
    </font>
    <font>
      <b/>
      <sz val="8"/>
      <color rgb="FF006C5B"/>
      <name val="Arial"/>
      <family val="2"/>
    </font>
    <font>
      <b/>
      <sz val="11"/>
      <color rgb="FF006C5B"/>
      <name val="Calibri"/>
      <family val="2"/>
      <scheme val="minor"/>
    </font>
    <font>
      <sz val="11"/>
      <color rgb="FF409FA0"/>
      <name val="Calibri"/>
      <family val="2"/>
      <scheme val="minor"/>
    </font>
    <font>
      <b/>
      <sz val="10"/>
      <color theme="1"/>
      <name val="Calibri"/>
      <family val="2"/>
      <scheme val="minor"/>
    </font>
    <font>
      <b/>
      <sz val="9"/>
      <color theme="1"/>
      <name val="Calibri"/>
      <family val="2"/>
      <scheme val="minor"/>
    </font>
    <font>
      <sz val="8"/>
      <name val="Calibri"/>
      <family val="2"/>
      <scheme val="minor"/>
    </font>
    <font>
      <sz val="9"/>
      <color theme="1"/>
      <name val="Arial"/>
      <family val="2"/>
    </font>
    <font>
      <sz val="9"/>
      <color rgb="FFFF0000"/>
      <name val="Arial"/>
      <family val="2"/>
    </font>
    <font>
      <b/>
      <sz val="9"/>
      <color rgb="FFFF0000"/>
      <name val="Arial"/>
      <family val="2"/>
    </font>
    <font>
      <sz val="9"/>
      <color rgb="FFFF0000"/>
      <name val="Calibri"/>
      <family val="2"/>
      <scheme val="minor"/>
    </font>
    <font>
      <sz val="11"/>
      <color rgb="FFFF0000"/>
      <name val="Calibri"/>
      <family val="2"/>
      <scheme val="minor"/>
    </font>
    <font>
      <b/>
      <sz val="14"/>
      <color rgb="FF006C5B"/>
      <name val="Calibri"/>
      <family val="2"/>
      <scheme val="minor"/>
    </font>
    <font>
      <b/>
      <sz val="20"/>
      <color theme="1"/>
      <name val="Calibri"/>
      <family val="2"/>
      <scheme val="minor"/>
    </font>
    <font>
      <sz val="10"/>
      <name val="Arial"/>
      <family val="2"/>
    </font>
    <font>
      <b/>
      <sz val="18"/>
      <color theme="1"/>
      <name val="Calibri"/>
      <family val="2"/>
      <scheme val="minor"/>
    </font>
    <font>
      <sz val="10"/>
      <color theme="1" tint="0.14999847407452621"/>
      <name val="Calibri"/>
      <family val="2"/>
      <scheme val="minor"/>
    </font>
    <font>
      <sz val="10"/>
      <name val="Helv"/>
    </font>
    <font>
      <sz val="11"/>
      <color theme="1" tint="0.14999847407452621"/>
      <name val="Calibri"/>
      <family val="2"/>
      <scheme val="minor"/>
    </font>
    <font>
      <sz val="7"/>
      <color theme="1"/>
      <name val="Times New Roman"/>
      <family val="1"/>
    </font>
    <font>
      <sz val="11"/>
      <color rgb="FF000000"/>
      <name val="Calibri"/>
      <family val="2"/>
      <scheme val="minor"/>
    </font>
    <font>
      <b/>
      <sz val="11"/>
      <color theme="0"/>
      <name val="Arial"/>
      <family val="2"/>
    </font>
    <font>
      <b/>
      <vertAlign val="superscript"/>
      <sz val="11"/>
      <color theme="0"/>
      <name val="Arial"/>
      <family val="2"/>
    </font>
    <font>
      <b/>
      <sz val="12"/>
      <color theme="1"/>
      <name val="Calibri"/>
      <family val="2"/>
      <scheme val="minor"/>
    </font>
    <font>
      <b/>
      <sz val="12"/>
      <name val="Calibri"/>
      <family val="2"/>
      <scheme val="minor"/>
    </font>
    <font>
      <u/>
      <sz val="10"/>
      <color theme="10"/>
      <name val="Arial"/>
      <family val="2"/>
    </font>
    <font>
      <b/>
      <sz val="10"/>
      <color theme="0"/>
      <name val="Arial"/>
      <family val="2"/>
    </font>
    <font>
      <i/>
      <sz val="10"/>
      <color theme="1"/>
      <name val="Arial"/>
      <family val="2"/>
    </font>
  </fonts>
  <fills count="21">
    <fill>
      <patternFill patternType="none"/>
    </fill>
    <fill>
      <patternFill patternType="gray125"/>
    </fill>
    <fill>
      <patternFill patternType="solid">
        <fgColor rgb="FF006C5B"/>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369B3E"/>
        <bgColor indexed="64"/>
      </patternFill>
    </fill>
    <fill>
      <patternFill patternType="solid">
        <fgColor rgb="FFFFFFCC"/>
        <bgColor indexed="64"/>
      </patternFill>
    </fill>
    <fill>
      <patternFill patternType="solid">
        <fgColor indexed="9"/>
        <bgColor indexed="64"/>
      </patternFill>
    </fill>
    <fill>
      <patternFill patternType="solid">
        <fgColor rgb="FF009D3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E53D00"/>
        <bgColor indexed="64"/>
      </patternFill>
    </fill>
    <fill>
      <patternFill patternType="solid">
        <fgColor theme="1" tint="0.34998626667073579"/>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9"/>
        <bgColor indexed="64"/>
      </patternFill>
    </fill>
    <fill>
      <patternFill patternType="solid">
        <fgColor rgb="FFFFBEA7"/>
        <bgColor indexed="64"/>
      </patternFill>
    </fill>
  </fills>
  <borders count="22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rgb="FF006C5B"/>
      </left>
      <right style="thin">
        <color rgb="FF006C5B"/>
      </right>
      <top style="thin">
        <color rgb="FF006C5B"/>
      </top>
      <bottom style="thin">
        <color rgb="FF006C5B"/>
      </bottom>
      <diagonal/>
    </border>
    <border>
      <left/>
      <right/>
      <top/>
      <bottom style="thin">
        <color indexed="64"/>
      </bottom>
      <diagonal/>
    </border>
    <border>
      <left style="medium">
        <color rgb="FF006C5B"/>
      </left>
      <right/>
      <top style="medium">
        <color rgb="FF006C5B"/>
      </top>
      <bottom style="thin">
        <color rgb="FF009D32"/>
      </bottom>
      <diagonal/>
    </border>
    <border>
      <left style="medium">
        <color rgb="FF006C5B"/>
      </left>
      <right style="medium">
        <color rgb="FF006C5B"/>
      </right>
      <top style="medium">
        <color rgb="FF006C5B"/>
      </top>
      <bottom style="thin">
        <color rgb="FF009D32"/>
      </bottom>
      <diagonal/>
    </border>
    <border>
      <left/>
      <right/>
      <top style="medium">
        <color rgb="FF006C5B"/>
      </top>
      <bottom/>
      <diagonal/>
    </border>
    <border>
      <left style="medium">
        <color rgb="FF006C5B"/>
      </left>
      <right style="medium">
        <color rgb="FF006C5B"/>
      </right>
      <top style="thin">
        <color rgb="FF009D32"/>
      </top>
      <bottom style="thin">
        <color rgb="FF009D32"/>
      </bottom>
      <diagonal/>
    </border>
    <border>
      <left style="medium">
        <color rgb="FF006C5B"/>
      </left>
      <right/>
      <top/>
      <bottom style="medium">
        <color rgb="FF006C5B"/>
      </bottom>
      <diagonal/>
    </border>
    <border>
      <left/>
      <right/>
      <top/>
      <bottom style="medium">
        <color rgb="FF006C5B"/>
      </bottom>
      <diagonal/>
    </border>
    <border>
      <left/>
      <right style="medium">
        <color rgb="FF006C5B"/>
      </right>
      <top/>
      <bottom style="medium">
        <color rgb="FF006C5B"/>
      </bottom>
      <diagonal/>
    </border>
    <border>
      <left style="thin">
        <color rgb="FF006C5B"/>
      </left>
      <right style="medium">
        <color rgb="FF006C5B"/>
      </right>
      <top style="thin">
        <color rgb="FF006C5B"/>
      </top>
      <bottom style="thin">
        <color rgb="FF006C5B"/>
      </bottom>
      <diagonal/>
    </border>
    <border>
      <left style="medium">
        <color rgb="FF006C5B"/>
      </left>
      <right/>
      <top style="thin">
        <color rgb="FF009D32"/>
      </top>
      <bottom style="medium">
        <color rgb="FF006C5B"/>
      </bottom>
      <diagonal/>
    </border>
    <border>
      <left style="thin">
        <color rgb="FF006C5B"/>
      </left>
      <right style="medium">
        <color rgb="FF006C5B"/>
      </right>
      <top style="thin">
        <color rgb="FF006C5B"/>
      </top>
      <bottom style="medium">
        <color rgb="FF006C5B"/>
      </bottom>
      <diagonal/>
    </border>
    <border>
      <left style="mediumDashed">
        <color rgb="FF006C5B"/>
      </left>
      <right/>
      <top style="mediumDashed">
        <color rgb="FF006C5B"/>
      </top>
      <bottom/>
      <diagonal/>
    </border>
    <border>
      <left/>
      <right/>
      <top style="mediumDashed">
        <color rgb="FF006C5B"/>
      </top>
      <bottom/>
      <diagonal/>
    </border>
    <border>
      <left/>
      <right style="mediumDashed">
        <color rgb="FF006C5B"/>
      </right>
      <top style="mediumDashed">
        <color rgb="FF006C5B"/>
      </top>
      <bottom/>
      <diagonal/>
    </border>
    <border>
      <left style="thin">
        <color rgb="FF006C5B"/>
      </left>
      <right style="thin">
        <color rgb="FF006C5B"/>
      </right>
      <top style="thin">
        <color rgb="FF006C5B"/>
      </top>
      <bottom/>
      <diagonal/>
    </border>
    <border>
      <left style="mediumDashed">
        <color rgb="FF006C5B"/>
      </left>
      <right/>
      <top/>
      <bottom/>
      <diagonal/>
    </border>
    <border>
      <left/>
      <right style="mediumDashed">
        <color rgb="FF006C5B"/>
      </right>
      <top/>
      <bottom/>
      <diagonal/>
    </border>
    <border>
      <left style="thin">
        <color rgb="FF006C5B"/>
      </left>
      <right style="thin">
        <color rgb="FF006C5B"/>
      </right>
      <top/>
      <bottom/>
      <diagonal/>
    </border>
    <border>
      <left style="medium">
        <color rgb="FF006C5B"/>
      </left>
      <right style="thin">
        <color rgb="FF009D32"/>
      </right>
      <top style="medium">
        <color rgb="FF006C5B"/>
      </top>
      <bottom style="thin">
        <color rgb="FF009D32"/>
      </bottom>
      <diagonal/>
    </border>
    <border>
      <left style="thin">
        <color rgb="FF009D32"/>
      </left>
      <right style="thin">
        <color rgb="FF009D32"/>
      </right>
      <top style="medium">
        <color rgb="FF006C5B"/>
      </top>
      <bottom style="thin">
        <color rgb="FF009D32"/>
      </bottom>
      <diagonal/>
    </border>
    <border>
      <left style="thin">
        <color rgb="FF009D32"/>
      </left>
      <right style="medium">
        <color rgb="FF006C5B"/>
      </right>
      <top style="medium">
        <color rgb="FF006C5B"/>
      </top>
      <bottom style="thin">
        <color rgb="FF009D32"/>
      </bottom>
      <diagonal/>
    </border>
    <border>
      <left style="medium">
        <color rgb="FF006C5B"/>
      </left>
      <right style="medium">
        <color rgb="FF006C5B"/>
      </right>
      <top style="medium">
        <color rgb="FF006C5B"/>
      </top>
      <bottom/>
      <diagonal/>
    </border>
    <border>
      <left style="medium">
        <color rgb="FF006C5B"/>
      </left>
      <right style="thin">
        <color rgb="FF009D32"/>
      </right>
      <top style="thin">
        <color rgb="FF009D32"/>
      </top>
      <bottom style="thin">
        <color rgb="FF009D32"/>
      </bottom>
      <diagonal/>
    </border>
    <border>
      <left style="thin">
        <color rgb="FF009D32"/>
      </left>
      <right style="thin">
        <color rgb="FF009D32"/>
      </right>
      <top style="thin">
        <color rgb="FF009D32"/>
      </top>
      <bottom style="thin">
        <color rgb="FF009D32"/>
      </bottom>
      <diagonal/>
    </border>
    <border>
      <left style="thin">
        <color rgb="FF009D32"/>
      </left>
      <right style="medium">
        <color rgb="FF006C5B"/>
      </right>
      <top style="thin">
        <color rgb="FF009D32"/>
      </top>
      <bottom style="thin">
        <color rgb="FF009D32"/>
      </bottom>
      <diagonal/>
    </border>
    <border>
      <left/>
      <right style="medium">
        <color rgb="FF006C5B"/>
      </right>
      <top style="thin">
        <color rgb="FF009D32"/>
      </top>
      <bottom style="thin">
        <color rgb="FF009D32"/>
      </bottom>
      <diagonal/>
    </border>
    <border>
      <left style="thin">
        <color rgb="FF006C5B"/>
      </left>
      <right style="thin">
        <color rgb="FF006C5B"/>
      </right>
      <top/>
      <bottom style="thin">
        <color rgb="FF006C5B"/>
      </bottom>
      <diagonal/>
    </border>
    <border>
      <left style="medium">
        <color rgb="FF006C5B"/>
      </left>
      <right style="medium">
        <color rgb="FF006C5B"/>
      </right>
      <top/>
      <bottom/>
      <diagonal/>
    </border>
    <border>
      <left style="medium">
        <color rgb="FF006C5B"/>
      </left>
      <right style="medium">
        <color rgb="FF006C5B"/>
      </right>
      <top style="thin">
        <color rgb="FF009D32"/>
      </top>
      <bottom style="medium">
        <color rgb="FF006C5B"/>
      </bottom>
      <diagonal/>
    </border>
    <border>
      <left style="medium">
        <color rgb="FF006C5B"/>
      </left>
      <right/>
      <top style="thin">
        <color rgb="FF009D32"/>
      </top>
      <bottom style="thin">
        <color rgb="FF009D32"/>
      </bottom>
      <diagonal/>
    </border>
    <border>
      <left/>
      <right/>
      <top style="thin">
        <color rgb="FF009D32"/>
      </top>
      <bottom style="thin">
        <color rgb="FF009D32"/>
      </bottom>
      <diagonal/>
    </border>
    <border>
      <left style="medium">
        <color rgb="FF006C5B"/>
      </left>
      <right style="medium">
        <color rgb="FF006C5B"/>
      </right>
      <top/>
      <bottom style="medium">
        <color rgb="FF006C5B"/>
      </bottom>
      <diagonal/>
    </border>
    <border>
      <left/>
      <right/>
      <top style="thin">
        <color rgb="FF009D32"/>
      </top>
      <bottom style="medium">
        <color rgb="FF006C5B"/>
      </bottom>
      <diagonal/>
    </border>
    <border>
      <left/>
      <right style="medium">
        <color rgb="FF006C5B"/>
      </right>
      <top style="thin">
        <color rgb="FF009D32"/>
      </top>
      <bottom style="medium">
        <color rgb="FF006C5B"/>
      </bottom>
      <diagonal/>
    </border>
    <border>
      <left style="medium">
        <color rgb="FF006C5B"/>
      </left>
      <right style="thin">
        <color rgb="FF009D32"/>
      </right>
      <top style="medium">
        <color rgb="FF006C5B"/>
      </top>
      <bottom style="medium">
        <color rgb="FF006C5B"/>
      </bottom>
      <diagonal/>
    </border>
    <border>
      <left style="thin">
        <color rgb="FF009D32"/>
      </left>
      <right style="thin">
        <color rgb="FF009D32"/>
      </right>
      <top style="medium">
        <color rgb="FF006C5B"/>
      </top>
      <bottom style="medium">
        <color rgb="FF006C5B"/>
      </bottom>
      <diagonal/>
    </border>
    <border>
      <left style="thin">
        <color rgb="FF009D32"/>
      </left>
      <right style="medium">
        <color rgb="FF006C5B"/>
      </right>
      <top style="medium">
        <color rgb="FF006C5B"/>
      </top>
      <bottom style="medium">
        <color rgb="FF006C5B"/>
      </bottom>
      <diagonal/>
    </border>
    <border>
      <left style="medium">
        <color rgb="FF006C5B"/>
      </left>
      <right/>
      <top style="medium">
        <color rgb="FF006C5B"/>
      </top>
      <bottom style="medium">
        <color rgb="FF006C5B"/>
      </bottom>
      <diagonal/>
    </border>
    <border>
      <left/>
      <right/>
      <top style="medium">
        <color rgb="FF006C5B"/>
      </top>
      <bottom style="medium">
        <color rgb="FF006C5B"/>
      </bottom>
      <diagonal/>
    </border>
    <border>
      <left/>
      <right style="medium">
        <color rgb="FF006C5B"/>
      </right>
      <top style="medium">
        <color rgb="FF006C5B"/>
      </top>
      <bottom style="medium">
        <color rgb="FF006C5B"/>
      </bottom>
      <diagonal/>
    </border>
    <border>
      <left style="mediumDashed">
        <color rgb="FF006C5B"/>
      </left>
      <right/>
      <top/>
      <bottom style="mediumDashed">
        <color rgb="FF006C5B"/>
      </bottom>
      <diagonal/>
    </border>
    <border>
      <left/>
      <right/>
      <top/>
      <bottom style="mediumDashed">
        <color rgb="FF006C5B"/>
      </bottom>
      <diagonal/>
    </border>
    <border>
      <left/>
      <right style="mediumDashed">
        <color rgb="FF006C5B"/>
      </right>
      <top/>
      <bottom style="mediumDashed">
        <color rgb="FF006C5B"/>
      </bottom>
      <diagonal/>
    </border>
    <border>
      <left/>
      <right style="medium">
        <color rgb="FF006C5B"/>
      </right>
      <top style="medium">
        <color rgb="FF006C5B"/>
      </top>
      <bottom style="thin">
        <color rgb="FF009D32"/>
      </bottom>
      <diagonal/>
    </border>
    <border>
      <left style="medium">
        <color rgb="FF006C5B"/>
      </left>
      <right/>
      <top/>
      <bottom/>
      <diagonal/>
    </border>
    <border>
      <left style="medium">
        <color rgb="FF006C5B"/>
      </left>
      <right style="thin">
        <color rgb="FF009D32"/>
      </right>
      <top style="thin">
        <color rgb="FF009D32"/>
      </top>
      <bottom style="medium">
        <color rgb="FF006C5B"/>
      </bottom>
      <diagonal/>
    </border>
    <border>
      <left style="thin">
        <color rgb="FF009D32"/>
      </left>
      <right style="thin">
        <color rgb="FF009D32"/>
      </right>
      <top style="thin">
        <color rgb="FF009D32"/>
      </top>
      <bottom style="medium">
        <color rgb="FF006C5B"/>
      </bottom>
      <diagonal/>
    </border>
    <border>
      <left style="thin">
        <color rgb="FF009D32"/>
      </left>
      <right style="medium">
        <color rgb="FF006C5B"/>
      </right>
      <top style="thin">
        <color rgb="FF009D32"/>
      </top>
      <bottom style="medium">
        <color rgb="FF006C5B"/>
      </bottom>
      <diagonal/>
    </border>
    <border>
      <left style="medium">
        <color rgb="FF006C5B"/>
      </left>
      <right style="medium">
        <color rgb="FF006C5B"/>
      </right>
      <top style="medium">
        <color rgb="FF006C5B"/>
      </top>
      <bottom style="medium">
        <color rgb="FF006C5B"/>
      </bottom>
      <diagonal/>
    </border>
    <border>
      <left style="medium">
        <color rgb="FF006C5B"/>
      </left>
      <right style="medium">
        <color rgb="FF006C5B"/>
      </right>
      <top/>
      <bottom style="thin">
        <color rgb="FF009D32"/>
      </bottom>
      <diagonal/>
    </border>
    <border>
      <left/>
      <right style="medium">
        <color rgb="FF006C5B"/>
      </right>
      <top/>
      <bottom style="thin">
        <color rgb="FF009D32"/>
      </bottom>
      <diagonal/>
    </border>
    <border>
      <left style="thin">
        <color rgb="FF009D32"/>
      </left>
      <right style="thin">
        <color rgb="FF009D32"/>
      </right>
      <top style="thin">
        <color rgb="FF009D32"/>
      </top>
      <bottom/>
      <diagonal/>
    </border>
    <border>
      <left style="thin">
        <color rgb="FF009D32"/>
      </left>
      <right style="thin">
        <color rgb="FF009D32"/>
      </right>
      <top/>
      <bottom style="thin">
        <color rgb="FF009D32"/>
      </bottom>
      <diagonal/>
    </border>
    <border>
      <left style="medium">
        <color indexed="64"/>
      </left>
      <right/>
      <top style="medium">
        <color rgb="FF009D32"/>
      </top>
      <bottom style="medium">
        <color rgb="FF009D32"/>
      </bottom>
      <diagonal/>
    </border>
    <border>
      <left/>
      <right/>
      <top style="medium">
        <color rgb="FF009D32"/>
      </top>
      <bottom style="medium">
        <color rgb="FF009D32"/>
      </bottom>
      <diagonal/>
    </border>
    <border>
      <left/>
      <right style="medium">
        <color indexed="64"/>
      </right>
      <top style="medium">
        <color rgb="FF009D32"/>
      </top>
      <bottom style="medium">
        <color rgb="FF009D32"/>
      </bottom>
      <diagonal/>
    </border>
    <border>
      <left style="thin">
        <color rgb="FF009D32"/>
      </left>
      <right/>
      <top style="thin">
        <color rgb="FF009D32"/>
      </top>
      <bottom/>
      <diagonal/>
    </border>
    <border>
      <left style="thin">
        <color rgb="FF009D32"/>
      </left>
      <right/>
      <top/>
      <bottom/>
      <diagonal/>
    </border>
    <border>
      <left style="thin">
        <color rgb="FF009D32"/>
      </left>
      <right/>
      <top/>
      <bottom style="thin">
        <color rgb="FF009D32"/>
      </bottom>
      <diagonal/>
    </border>
    <border>
      <left/>
      <right style="thin">
        <color rgb="FF009D32"/>
      </right>
      <top/>
      <bottom style="thin">
        <color rgb="FF009D32"/>
      </bottom>
      <diagonal/>
    </border>
    <border>
      <left/>
      <right/>
      <top/>
      <bottom style="thin">
        <color rgb="FF009D32"/>
      </bottom>
      <diagonal/>
    </border>
    <border>
      <left style="thin">
        <color rgb="FF009D32"/>
      </left>
      <right/>
      <top style="thin">
        <color rgb="FF009D32"/>
      </top>
      <bottom style="thin">
        <color rgb="FF009D32"/>
      </bottom>
      <diagonal/>
    </border>
    <border>
      <left/>
      <right style="thin">
        <color rgb="FF009D32"/>
      </right>
      <top style="thin">
        <color rgb="FF009D32"/>
      </top>
      <bottom style="thin">
        <color rgb="FF009D32"/>
      </bottom>
      <diagonal/>
    </border>
    <border>
      <left style="medium">
        <color rgb="FFE53D00"/>
      </left>
      <right/>
      <top/>
      <bottom/>
      <diagonal/>
    </border>
    <border>
      <left style="medium">
        <color rgb="FFE53D00"/>
      </left>
      <right style="medium">
        <color rgb="FFE53D00"/>
      </right>
      <top style="thin">
        <color theme="0"/>
      </top>
      <bottom/>
      <diagonal/>
    </border>
    <border>
      <left style="medium">
        <color rgb="FFE53D00"/>
      </left>
      <right/>
      <top/>
      <bottom style="medium">
        <color rgb="FFE53D00"/>
      </bottom>
      <diagonal/>
    </border>
    <border>
      <left style="medium">
        <color rgb="FF006C5B"/>
      </left>
      <right style="medium">
        <color rgb="FF006C5B"/>
      </right>
      <top style="thin">
        <color rgb="FF006C5B"/>
      </top>
      <bottom style="thin">
        <color rgb="FF006C5B"/>
      </bottom>
      <diagonal/>
    </border>
    <border>
      <left style="medium">
        <color rgb="FF006C5B"/>
      </left>
      <right style="medium">
        <color rgb="FF006C5B"/>
      </right>
      <top style="medium">
        <color rgb="FF006C5B"/>
      </top>
      <bottom style="thin">
        <color rgb="FF006C5B"/>
      </bottom>
      <diagonal/>
    </border>
    <border>
      <left style="medium">
        <color rgb="FF006C5B"/>
      </left>
      <right style="medium">
        <color rgb="FF006C5B"/>
      </right>
      <top style="thin">
        <color rgb="FF006C5B"/>
      </top>
      <bottom style="medium">
        <color rgb="FF006C5B"/>
      </bottom>
      <diagonal/>
    </border>
    <border>
      <left style="medium">
        <color rgb="FF006C5B"/>
      </left>
      <right style="medium">
        <color rgb="FF006C5B"/>
      </right>
      <top/>
      <bottom style="thin">
        <color rgb="FF006C5B"/>
      </bottom>
      <diagonal/>
    </border>
    <border>
      <left style="medium">
        <color rgb="FF006C5B"/>
      </left>
      <right style="medium">
        <color rgb="FF006C5B"/>
      </right>
      <top style="thin">
        <color rgb="FF006C5B"/>
      </top>
      <bottom/>
      <diagonal/>
    </border>
    <border>
      <left style="mediumDashed">
        <color rgb="FF006C5B"/>
      </left>
      <right style="medium">
        <color rgb="FF006C5B"/>
      </right>
      <top/>
      <bottom/>
      <diagonal/>
    </border>
    <border>
      <left style="medium">
        <color rgb="FF006C5B"/>
      </left>
      <right style="medium">
        <color rgb="FF006C5B"/>
      </right>
      <top style="thin">
        <color rgb="FF009D32"/>
      </top>
      <bottom/>
      <diagonal/>
    </border>
    <border>
      <left/>
      <right style="thin">
        <color indexed="64"/>
      </right>
      <top style="thin">
        <color indexed="64"/>
      </top>
      <bottom style="thin">
        <color indexed="64"/>
      </bottom>
      <diagonal/>
    </border>
    <border>
      <left style="medium">
        <color rgb="FF006C5B"/>
      </left>
      <right style="thin">
        <color rgb="FF009D32"/>
      </right>
      <top/>
      <bottom style="thin">
        <color rgb="FF009D32"/>
      </bottom>
      <diagonal/>
    </border>
    <border>
      <left style="medium">
        <color rgb="FF006C5B"/>
      </left>
      <right style="medium">
        <color rgb="FF006C5B"/>
      </right>
      <top style="thin">
        <color rgb="FF009D32"/>
      </top>
      <bottom style="thin">
        <color rgb="FF006C5B"/>
      </bottom>
      <diagonal/>
    </border>
    <border>
      <left style="medium">
        <color rgb="FFE53D00"/>
      </left>
      <right style="medium">
        <color rgb="FFE53D00"/>
      </right>
      <top style="thin">
        <color rgb="FFE53D00"/>
      </top>
      <bottom style="medium">
        <color rgb="FFE53D00"/>
      </bottom>
      <diagonal/>
    </border>
    <border>
      <left style="medium">
        <color rgb="FFE53D00"/>
      </left>
      <right style="medium">
        <color rgb="FFE53D00"/>
      </right>
      <top style="thin">
        <color rgb="FFE53D00"/>
      </top>
      <bottom style="thin">
        <color rgb="FFE53D00"/>
      </bottom>
      <diagonal/>
    </border>
    <border>
      <left style="medium">
        <color rgb="FFE53D00"/>
      </left>
      <right style="medium">
        <color rgb="FFE53D00"/>
      </right>
      <top style="thin">
        <color rgb="FFE53D00"/>
      </top>
      <bottom/>
      <diagonal/>
    </border>
    <border>
      <left style="medium">
        <color rgb="FFE53D00"/>
      </left>
      <right style="medium">
        <color rgb="FFE53D00"/>
      </right>
      <top/>
      <bottom style="thin">
        <color theme="0"/>
      </bottom>
      <diagonal/>
    </border>
    <border>
      <left style="medium">
        <color rgb="FFE53D00"/>
      </left>
      <right style="medium">
        <color rgb="FFE53D00"/>
      </right>
      <top style="medium">
        <color rgb="FFE53D00"/>
      </top>
      <bottom/>
      <diagonal/>
    </border>
    <border>
      <left style="medium">
        <color rgb="FFE53D00"/>
      </left>
      <right style="medium">
        <color rgb="FFE53D00"/>
      </right>
      <top/>
      <bottom style="thin">
        <color rgb="FFE53D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rgb="FF006C5B"/>
      </right>
      <top/>
      <bottom/>
      <diagonal/>
    </border>
    <border>
      <left style="medium">
        <color rgb="FF777777"/>
      </left>
      <right/>
      <top style="medium">
        <color rgb="FF777777"/>
      </top>
      <bottom style="medium">
        <color rgb="FF777777"/>
      </bottom>
      <diagonal/>
    </border>
    <border>
      <left/>
      <right/>
      <top style="medium">
        <color rgb="FF777777"/>
      </top>
      <bottom style="medium">
        <color rgb="FF777777"/>
      </bottom>
      <diagonal/>
    </border>
    <border>
      <left/>
      <right style="medium">
        <color rgb="FF777777"/>
      </right>
      <top style="medium">
        <color rgb="FF777777"/>
      </top>
      <bottom style="medium">
        <color rgb="FF777777"/>
      </bottom>
      <diagonal/>
    </border>
    <border>
      <left style="medium">
        <color rgb="FF777777"/>
      </left>
      <right style="medium">
        <color rgb="FF777777"/>
      </right>
      <top style="medium">
        <color rgb="FF777777"/>
      </top>
      <bottom/>
      <diagonal/>
    </border>
    <border>
      <left style="medium">
        <color rgb="FF4D4D4D"/>
      </left>
      <right style="medium">
        <color rgb="FF4D4D4D"/>
      </right>
      <top style="medium">
        <color rgb="FF4D4D4D"/>
      </top>
      <bottom style="medium">
        <color rgb="FF4D4D4D"/>
      </bottom>
      <diagonal/>
    </border>
    <border>
      <left/>
      <right style="medium">
        <color rgb="FF4D4D4D"/>
      </right>
      <top style="medium">
        <color rgb="FF4D4D4D"/>
      </top>
      <bottom style="medium">
        <color rgb="FF4D4D4D"/>
      </bottom>
      <diagonal/>
    </border>
    <border>
      <left style="medium">
        <color rgb="FF777777"/>
      </left>
      <right style="medium">
        <color rgb="FF777777"/>
      </right>
      <top/>
      <bottom style="medium">
        <color rgb="FF777777"/>
      </bottom>
      <diagonal/>
    </border>
    <border>
      <left/>
      <right style="medium">
        <color rgb="FF777777"/>
      </right>
      <top/>
      <bottom style="medium">
        <color rgb="FF777777"/>
      </bottom>
      <diagonal/>
    </border>
    <border>
      <left style="medium">
        <color rgb="FF4D4D4D"/>
      </left>
      <right style="medium">
        <color rgb="FF4D4D4D"/>
      </right>
      <top/>
      <bottom style="medium">
        <color rgb="FF4D4D4D"/>
      </bottom>
      <diagonal/>
    </border>
    <border>
      <left/>
      <right style="medium">
        <color rgb="FF4D4D4D"/>
      </right>
      <top/>
      <bottom style="medium">
        <color rgb="FF4D4D4D"/>
      </bottom>
      <diagonal/>
    </border>
    <border>
      <left style="medium">
        <color rgb="FF777777"/>
      </left>
      <right style="medium">
        <color rgb="FF4D4D4D"/>
      </right>
      <top style="thin">
        <color indexed="64"/>
      </top>
      <bottom style="medium">
        <color rgb="FF777777"/>
      </bottom>
      <diagonal/>
    </border>
    <border>
      <left/>
      <right style="thin">
        <color theme="0"/>
      </right>
      <top/>
      <bottom/>
      <diagonal/>
    </border>
    <border>
      <left style="thin">
        <color theme="0"/>
      </left>
      <right style="thin">
        <color theme="0"/>
      </right>
      <top style="thin">
        <color theme="0"/>
      </top>
      <bottom style="thin">
        <color theme="0"/>
      </bottom>
      <diagonal/>
    </border>
    <border>
      <left/>
      <right/>
      <top style="medium">
        <color rgb="FFE53D00"/>
      </top>
      <bottom/>
      <diagonal/>
    </border>
    <border>
      <left/>
      <right/>
      <top/>
      <bottom style="thin">
        <color theme="0"/>
      </bottom>
      <diagonal/>
    </border>
    <border>
      <left style="thin">
        <color theme="0"/>
      </left>
      <right style="medium">
        <color rgb="FF006C5B"/>
      </right>
      <top style="medium">
        <color rgb="FF006C5B"/>
      </top>
      <bottom style="medium">
        <color rgb="FF006C5B"/>
      </bottom>
      <diagonal/>
    </border>
    <border>
      <left style="medium">
        <color rgb="FF006C5B"/>
      </left>
      <right/>
      <top style="medium">
        <color rgb="FF006C5B"/>
      </top>
      <bottom style="thin">
        <color indexed="64"/>
      </bottom>
      <diagonal/>
    </border>
    <border>
      <left/>
      <right style="thin">
        <color indexed="64"/>
      </right>
      <top style="medium">
        <color rgb="FF006C5B"/>
      </top>
      <bottom style="thin">
        <color indexed="64"/>
      </bottom>
      <diagonal/>
    </border>
    <border>
      <left style="thin">
        <color indexed="64"/>
      </left>
      <right style="medium">
        <color rgb="FF006C5B"/>
      </right>
      <top style="medium">
        <color rgb="FF006C5B"/>
      </top>
      <bottom style="thin">
        <color indexed="64"/>
      </bottom>
      <diagonal/>
    </border>
    <border>
      <left style="medium">
        <color rgb="FF006C5B"/>
      </left>
      <right style="thin">
        <color indexed="64"/>
      </right>
      <top style="thin">
        <color indexed="64"/>
      </top>
      <bottom style="thin">
        <color indexed="64"/>
      </bottom>
      <diagonal/>
    </border>
    <border>
      <left style="thin">
        <color indexed="64"/>
      </left>
      <right style="medium">
        <color rgb="FF006C5B"/>
      </right>
      <top style="thin">
        <color indexed="64"/>
      </top>
      <bottom style="thin">
        <color indexed="64"/>
      </bottom>
      <diagonal/>
    </border>
    <border>
      <left style="medium">
        <color rgb="FF006C5B"/>
      </left>
      <right/>
      <top/>
      <bottom style="thin">
        <color indexed="64"/>
      </bottom>
      <diagonal/>
    </border>
    <border>
      <left style="thin">
        <color indexed="64"/>
      </left>
      <right style="medium">
        <color rgb="FF006C5B"/>
      </right>
      <top/>
      <bottom style="thin">
        <color indexed="64"/>
      </bottom>
      <diagonal/>
    </border>
    <border>
      <left style="medium">
        <color rgb="FF006C5B"/>
      </left>
      <right style="thin">
        <color indexed="64"/>
      </right>
      <top style="thin">
        <color indexed="64"/>
      </top>
      <bottom style="medium">
        <color rgb="FF006C5B"/>
      </bottom>
      <diagonal/>
    </border>
    <border>
      <left style="thin">
        <color indexed="64"/>
      </left>
      <right style="thin">
        <color indexed="64"/>
      </right>
      <top style="thin">
        <color indexed="64"/>
      </top>
      <bottom style="medium">
        <color rgb="FF006C5B"/>
      </bottom>
      <diagonal/>
    </border>
    <border>
      <left style="thin">
        <color indexed="64"/>
      </left>
      <right style="medium">
        <color rgb="FF006C5B"/>
      </right>
      <top style="thin">
        <color indexed="64"/>
      </top>
      <bottom style="medium">
        <color rgb="FF006C5B"/>
      </bottom>
      <diagonal/>
    </border>
    <border>
      <left style="medium">
        <color rgb="FFE53D00"/>
      </left>
      <right/>
      <top style="medium">
        <color rgb="FFE53D00"/>
      </top>
      <bottom/>
      <diagonal/>
    </border>
    <border>
      <left/>
      <right style="medium">
        <color rgb="FFE53D00"/>
      </right>
      <top style="medium">
        <color rgb="FFE53D00"/>
      </top>
      <bottom/>
      <diagonal/>
    </border>
    <border>
      <left/>
      <right style="medium">
        <color rgb="FFE53D00"/>
      </right>
      <top/>
      <bottom/>
      <diagonal/>
    </border>
    <border>
      <left/>
      <right/>
      <top/>
      <bottom style="medium">
        <color rgb="FFE53D00"/>
      </bottom>
      <diagonal/>
    </border>
    <border>
      <left/>
      <right style="medium">
        <color rgb="FFE53D00"/>
      </right>
      <top/>
      <bottom style="medium">
        <color rgb="FFE53D00"/>
      </bottom>
      <diagonal/>
    </border>
    <border>
      <left/>
      <right style="medium">
        <color rgb="FFE53D00"/>
      </right>
      <top style="medium">
        <color theme="0"/>
      </top>
      <bottom style="thin">
        <color theme="0"/>
      </bottom>
      <diagonal/>
    </border>
    <border>
      <left/>
      <right style="medium">
        <color rgb="FFE53D00"/>
      </right>
      <top style="thin">
        <color theme="0"/>
      </top>
      <bottom style="medium">
        <color theme="0"/>
      </bottom>
      <diagonal/>
    </border>
    <border>
      <left/>
      <right style="medium">
        <color rgb="FFE53D00"/>
      </right>
      <top style="thin">
        <color theme="0"/>
      </top>
      <bottom style="thin">
        <color theme="0"/>
      </bottom>
      <diagonal/>
    </border>
    <border>
      <left style="thin">
        <color rgb="FFE53D00"/>
      </left>
      <right style="thin">
        <color rgb="FFE53D00"/>
      </right>
      <top style="thin">
        <color rgb="FFE53D00"/>
      </top>
      <bottom style="thin">
        <color rgb="FFE53D00"/>
      </bottom>
      <diagonal/>
    </border>
    <border>
      <left style="medium">
        <color rgb="FFE53D00"/>
      </left>
      <right style="thin">
        <color rgb="FFE53D00"/>
      </right>
      <top style="thin">
        <color rgb="FFE53D00"/>
      </top>
      <bottom style="thin">
        <color rgb="FFE53D00"/>
      </bottom>
      <diagonal/>
    </border>
    <border>
      <left style="thin">
        <color rgb="FFE53D00"/>
      </left>
      <right style="medium">
        <color rgb="FFE53D00"/>
      </right>
      <top style="thin">
        <color rgb="FFE53D00"/>
      </top>
      <bottom style="thin">
        <color rgb="FFE53D00"/>
      </bottom>
      <diagonal/>
    </border>
    <border>
      <left style="medium">
        <color rgb="FFE53D00"/>
      </left>
      <right style="thin">
        <color rgb="FFE53D00"/>
      </right>
      <top style="thin">
        <color rgb="FFE53D00"/>
      </top>
      <bottom style="medium">
        <color rgb="FFE53D00"/>
      </bottom>
      <diagonal/>
    </border>
    <border>
      <left style="thin">
        <color rgb="FFE53D00"/>
      </left>
      <right style="medium">
        <color rgb="FFE53D00"/>
      </right>
      <top style="thin">
        <color rgb="FFE53D00"/>
      </top>
      <bottom style="medium">
        <color rgb="FFE53D00"/>
      </bottom>
      <diagonal/>
    </border>
    <border>
      <left style="medium">
        <color rgb="FFE53D00"/>
      </left>
      <right style="medium">
        <color rgb="FFE53D00"/>
      </right>
      <top/>
      <bottom style="medium">
        <color rgb="FFE53D00"/>
      </bottom>
      <diagonal/>
    </border>
    <border>
      <left style="medium">
        <color rgb="FFE53D00"/>
      </left>
      <right/>
      <top style="medium">
        <color rgb="FFE53D00"/>
      </top>
      <bottom style="thin">
        <color rgb="FFE53D00"/>
      </bottom>
      <diagonal/>
    </border>
    <border>
      <left/>
      <right style="medium">
        <color rgb="FFE53D00"/>
      </right>
      <top style="medium">
        <color rgb="FFE53D00"/>
      </top>
      <bottom style="thin">
        <color rgb="FFE53D00"/>
      </bottom>
      <diagonal/>
    </border>
    <border>
      <left style="thin">
        <color theme="0"/>
      </left>
      <right style="thin">
        <color theme="0"/>
      </right>
      <top/>
      <bottom/>
      <diagonal/>
    </border>
    <border>
      <left/>
      <right/>
      <top/>
      <bottom style="medium">
        <color rgb="FFFFFFCC"/>
      </bottom>
      <diagonal/>
    </border>
    <border>
      <left/>
      <right style="medium">
        <color rgb="FFFFFFCC"/>
      </right>
      <top/>
      <bottom style="medium">
        <color rgb="FFFFFFCC"/>
      </bottom>
      <diagonal/>
    </border>
    <border>
      <left style="medium">
        <color rgb="FFFFFFCC"/>
      </left>
      <right style="mediumDashed">
        <color rgb="FF006C5B"/>
      </right>
      <top/>
      <bottom/>
      <diagonal/>
    </border>
    <border>
      <left/>
      <right/>
      <top style="medium">
        <color rgb="FFE53D00"/>
      </top>
      <bottom style="medium">
        <color rgb="FFFFFFCC"/>
      </bottom>
      <diagonal/>
    </border>
    <border>
      <left/>
      <right style="medium">
        <color rgb="FFFFFFCC"/>
      </right>
      <top/>
      <bottom/>
      <diagonal/>
    </border>
    <border>
      <left style="medium">
        <color rgb="FFFF0000"/>
      </left>
      <right/>
      <top style="medium">
        <color rgb="FFFF0000"/>
      </top>
      <bottom/>
      <diagonal/>
    </border>
    <border>
      <left style="thin">
        <color theme="0"/>
      </left>
      <right style="thin">
        <color theme="0"/>
      </right>
      <top style="medium">
        <color rgb="FFFF0000"/>
      </top>
      <bottom style="thin">
        <color rgb="FFE53D00"/>
      </bottom>
      <diagonal/>
    </border>
    <border>
      <left/>
      <right style="medium">
        <color rgb="FFFF0000"/>
      </right>
      <top style="medium">
        <color rgb="FFFF0000"/>
      </top>
      <bottom/>
      <diagonal/>
    </border>
    <border>
      <left style="medium">
        <color rgb="FFFF0000"/>
      </left>
      <right style="thin">
        <color rgb="FFE53D00"/>
      </right>
      <top style="thin">
        <color rgb="FFE53D00"/>
      </top>
      <bottom style="thin">
        <color rgb="FFE53D00"/>
      </bottom>
      <diagonal/>
    </border>
    <border>
      <left style="thin">
        <color rgb="FFE53D00"/>
      </left>
      <right style="medium">
        <color rgb="FFFF0000"/>
      </right>
      <top style="thin">
        <color rgb="FFE53D00"/>
      </top>
      <bottom style="thin">
        <color rgb="FFE53D00"/>
      </bottom>
      <diagonal/>
    </border>
    <border>
      <left style="medium">
        <color rgb="FFFF0000"/>
      </left>
      <right style="thin">
        <color rgb="FFE53D00"/>
      </right>
      <top style="thin">
        <color rgb="FFE53D00"/>
      </top>
      <bottom style="medium">
        <color rgb="FFFF0000"/>
      </bottom>
      <diagonal/>
    </border>
    <border>
      <left style="thin">
        <color rgb="FFE53D00"/>
      </left>
      <right style="thin">
        <color rgb="FFE53D00"/>
      </right>
      <top style="thin">
        <color rgb="FFE53D00"/>
      </top>
      <bottom style="medium">
        <color rgb="FFFF0000"/>
      </bottom>
      <diagonal/>
    </border>
    <border>
      <left style="thin">
        <color rgb="FFE53D00"/>
      </left>
      <right style="medium">
        <color rgb="FFFF0000"/>
      </right>
      <top style="thin">
        <color rgb="FFE53D00"/>
      </top>
      <bottom style="medium">
        <color rgb="FFFF0000"/>
      </bottom>
      <diagonal/>
    </border>
    <border>
      <left/>
      <right/>
      <top style="thin">
        <color indexed="64"/>
      </top>
      <bottom style="thin">
        <color indexed="64"/>
      </bottom>
      <diagonal/>
    </border>
    <border>
      <left style="thin">
        <color theme="9"/>
      </left>
      <right style="thin">
        <color theme="9"/>
      </right>
      <top style="thin">
        <color theme="9"/>
      </top>
      <bottom style="thin">
        <color theme="9"/>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hair">
        <color rgb="FFFF0000"/>
      </left>
      <right/>
      <top style="hair">
        <color rgb="FFE53D00"/>
      </top>
      <bottom style="hair">
        <color rgb="FFE53D00"/>
      </bottom>
      <diagonal/>
    </border>
    <border>
      <left style="hair">
        <color rgb="FFE53D00"/>
      </left>
      <right style="thin">
        <color theme="0"/>
      </right>
      <top style="thin">
        <color theme="0"/>
      </top>
      <bottom style="thin">
        <color theme="0"/>
      </bottom>
      <diagonal/>
    </border>
    <border>
      <left style="hair">
        <color rgb="FFFF0000"/>
      </left>
      <right style="thin">
        <color theme="0"/>
      </right>
      <top style="thin">
        <color theme="0"/>
      </top>
      <bottom style="thin">
        <color theme="0"/>
      </bottom>
      <diagonal/>
    </border>
    <border>
      <left style="thin">
        <color theme="0"/>
      </left>
      <right/>
      <top/>
      <bottom/>
      <diagonal/>
    </border>
    <border>
      <left style="thin">
        <color theme="0"/>
      </left>
      <right style="thin">
        <color theme="0"/>
      </right>
      <top/>
      <bottom style="thin">
        <color theme="0"/>
      </bottom>
      <diagonal/>
    </border>
    <border>
      <left style="thick">
        <color rgb="FF006C5B"/>
      </left>
      <right/>
      <top style="thick">
        <color rgb="FF006C5B"/>
      </top>
      <bottom style="thick">
        <color rgb="FF006C5B"/>
      </bottom>
      <diagonal/>
    </border>
    <border>
      <left style="thin">
        <color theme="0"/>
      </left>
      <right style="thin">
        <color theme="0"/>
      </right>
      <top style="thick">
        <color rgb="FF006C5B"/>
      </top>
      <bottom style="thin">
        <color theme="0"/>
      </bottom>
      <diagonal/>
    </border>
    <border>
      <left style="thick">
        <color rgb="FF006C5B"/>
      </left>
      <right style="thick">
        <color rgb="FF006C5B"/>
      </right>
      <top style="thick">
        <color rgb="FF006C5B"/>
      </top>
      <bottom style="thick">
        <color rgb="FF006C5B"/>
      </bottom>
      <diagonal/>
    </border>
    <border>
      <left/>
      <right style="thin">
        <color theme="0"/>
      </right>
      <top style="thin">
        <color theme="0"/>
      </top>
      <bottom style="thin">
        <color theme="0"/>
      </bottom>
      <diagonal/>
    </border>
    <border>
      <left style="thick">
        <color rgb="FF006C5B"/>
      </left>
      <right/>
      <top/>
      <bottom/>
      <diagonal/>
    </border>
    <border>
      <left style="thin">
        <color theme="0"/>
      </left>
      <right/>
      <top style="thin">
        <color theme="0"/>
      </top>
      <bottom style="hair">
        <color rgb="FF006C5B"/>
      </bottom>
      <diagonal/>
    </border>
    <border>
      <left/>
      <right style="thin">
        <color theme="0"/>
      </right>
      <top style="thin">
        <color theme="0"/>
      </top>
      <bottom style="hair">
        <color rgb="FF006C5B"/>
      </bottom>
      <diagonal/>
    </border>
    <border>
      <left style="thin">
        <color theme="0"/>
      </left>
      <right style="thick">
        <color rgb="FF006C5B"/>
      </right>
      <top style="thin">
        <color theme="0"/>
      </top>
      <bottom style="thin">
        <color theme="0"/>
      </bottom>
      <diagonal/>
    </border>
    <border>
      <left style="thick">
        <color rgb="FF006C5B"/>
      </left>
      <right style="thin">
        <color theme="0"/>
      </right>
      <top style="thin">
        <color theme="0"/>
      </top>
      <bottom style="thin">
        <color theme="0"/>
      </bottom>
      <diagonal/>
    </border>
    <border>
      <left style="thin">
        <color theme="0"/>
      </left>
      <right style="thin">
        <color theme="0"/>
      </right>
      <top style="thin">
        <color theme="0"/>
      </top>
      <bottom style="hair">
        <color rgb="FF006C5B"/>
      </bottom>
      <diagonal/>
    </border>
    <border>
      <left style="thick">
        <color rgb="FF006C5B"/>
      </left>
      <right/>
      <top style="thin">
        <color theme="0"/>
      </top>
      <bottom style="thin">
        <color theme="0"/>
      </bottom>
      <diagonal/>
    </border>
    <border>
      <left style="hair">
        <color rgb="FF006C5B"/>
      </left>
      <right/>
      <top/>
      <bottom style="hair">
        <color indexed="64"/>
      </bottom>
      <diagonal/>
    </border>
    <border>
      <left style="hair">
        <color rgb="FF006C5B"/>
      </left>
      <right style="hair">
        <color rgb="FF006C5B"/>
      </right>
      <top style="hair">
        <color rgb="FF006C5B"/>
      </top>
      <bottom/>
      <diagonal/>
    </border>
    <border>
      <left style="hair">
        <color rgb="FF006C5B"/>
      </left>
      <right style="hair">
        <color rgb="FF006C5B"/>
      </right>
      <top style="hair">
        <color rgb="FF006C5B"/>
      </top>
      <bottom style="hair">
        <color rgb="FF006C5B"/>
      </bottom>
      <diagonal/>
    </border>
    <border>
      <left/>
      <right/>
      <top style="thin">
        <color theme="0"/>
      </top>
      <bottom style="thin">
        <color theme="0"/>
      </bottom>
      <diagonal/>
    </border>
    <border>
      <left style="hair">
        <color rgb="FF006C5B"/>
      </left>
      <right style="thick">
        <color rgb="FF006C5B"/>
      </right>
      <top style="thin">
        <color theme="0"/>
      </top>
      <bottom/>
      <diagonal/>
    </border>
    <border>
      <left style="thick">
        <color rgb="FF006C5B"/>
      </left>
      <right style="hair">
        <color rgb="FF006C5B"/>
      </right>
      <top style="thin">
        <color theme="0"/>
      </top>
      <bottom style="thin">
        <color theme="0"/>
      </bottom>
      <diagonal/>
    </border>
    <border>
      <left style="hair">
        <color rgb="FF006C5B"/>
      </left>
      <right style="thick">
        <color rgb="FF006C5B"/>
      </right>
      <top style="thin">
        <color theme="0"/>
      </top>
      <bottom style="thin">
        <color theme="0"/>
      </bottom>
      <diagonal/>
    </border>
    <border>
      <left style="hair">
        <color rgb="FF006C5B"/>
      </left>
      <right/>
      <top style="hair">
        <color indexed="64"/>
      </top>
      <bottom style="hair">
        <color rgb="FF006C5B"/>
      </bottom>
      <diagonal/>
    </border>
    <border>
      <left style="hair">
        <color rgb="FF006C5B"/>
      </left>
      <right style="hair">
        <color rgb="FF006C5B"/>
      </right>
      <top/>
      <bottom style="hair">
        <color rgb="FF006C5B"/>
      </bottom>
      <diagonal/>
    </border>
    <border>
      <left style="hair">
        <color rgb="FF006C5B"/>
      </left>
      <right style="thick">
        <color rgb="FF006C5B"/>
      </right>
      <top/>
      <bottom style="thin">
        <color theme="0"/>
      </bottom>
      <diagonal/>
    </border>
    <border>
      <left style="thick">
        <color rgb="FF006C5B"/>
      </left>
      <right/>
      <top/>
      <bottom style="thin">
        <color theme="0"/>
      </bottom>
      <diagonal/>
    </border>
    <border>
      <left/>
      <right/>
      <top/>
      <bottom style="hair">
        <color rgb="FF006C5B"/>
      </bottom>
      <diagonal/>
    </border>
    <border>
      <left/>
      <right/>
      <top style="hair">
        <color rgb="FF006C5B"/>
      </top>
      <bottom style="hair">
        <color rgb="FF006C5B"/>
      </bottom>
      <diagonal/>
    </border>
    <border>
      <left style="thin">
        <color theme="0"/>
      </left>
      <right style="thin">
        <color theme="0"/>
      </right>
      <top style="hair">
        <color rgb="FF006C5B"/>
      </top>
      <bottom/>
      <diagonal/>
    </border>
    <border>
      <left style="hair">
        <color rgb="FF006C5B"/>
      </left>
      <right style="hair">
        <color rgb="FF006C5B"/>
      </right>
      <top style="thin">
        <color theme="0"/>
      </top>
      <bottom style="hair">
        <color rgb="FF006C5B"/>
      </bottom>
      <diagonal/>
    </border>
    <border>
      <left/>
      <right style="hair">
        <color rgb="FF006C5B"/>
      </right>
      <top style="hair">
        <color rgb="FF006C5B"/>
      </top>
      <bottom style="hair">
        <color rgb="FF006C5B"/>
      </bottom>
      <diagonal/>
    </border>
    <border>
      <left style="hair">
        <color rgb="FF006C5B"/>
      </left>
      <right style="hair">
        <color rgb="FF006C5B"/>
      </right>
      <top style="hair">
        <color rgb="FF006C5B"/>
      </top>
      <bottom style="thin">
        <color theme="0"/>
      </bottom>
      <diagonal/>
    </border>
    <border>
      <left style="hair">
        <color rgb="FF006C5B"/>
      </left>
      <right/>
      <top style="thin">
        <color theme="0"/>
      </top>
      <bottom style="thin">
        <color theme="0"/>
      </bottom>
      <diagonal/>
    </border>
    <border>
      <left style="hair">
        <color rgb="FF006C5B"/>
      </left>
      <right/>
      <top style="hair">
        <color rgb="FF006C5B"/>
      </top>
      <bottom/>
      <diagonal/>
    </border>
    <border>
      <left/>
      <right style="thick">
        <color rgb="FF006C5B"/>
      </right>
      <top/>
      <bottom/>
      <diagonal/>
    </border>
    <border>
      <left style="hair">
        <color rgb="FF006C5B"/>
      </left>
      <right/>
      <top/>
      <bottom style="hair">
        <color rgb="FF006C5B"/>
      </bottom>
      <diagonal/>
    </border>
    <border>
      <left/>
      <right style="thin">
        <color theme="0"/>
      </right>
      <top/>
      <bottom style="hair">
        <color rgb="FF006C5B"/>
      </bottom>
      <diagonal/>
    </border>
    <border>
      <left style="hair">
        <color rgb="FF006C5B"/>
      </left>
      <right style="thick">
        <color rgb="FF006C5B"/>
      </right>
      <top/>
      <bottom/>
      <diagonal/>
    </border>
    <border>
      <left style="thin">
        <color theme="0"/>
      </left>
      <right style="thin">
        <color theme="0"/>
      </right>
      <top style="hair">
        <color rgb="FF006C5B"/>
      </top>
      <bottom style="hair">
        <color rgb="FF006C5B"/>
      </bottom>
      <diagonal/>
    </border>
    <border>
      <left style="thin">
        <color theme="0"/>
      </left>
      <right/>
      <top style="hair">
        <color rgb="FF006C5B"/>
      </top>
      <bottom style="hair">
        <color rgb="FF006C5B"/>
      </bottom>
      <diagonal/>
    </border>
    <border>
      <left style="thin">
        <color theme="0"/>
      </left>
      <right style="thin">
        <color theme="0"/>
      </right>
      <top/>
      <bottom style="hair">
        <color rgb="FF006C5B"/>
      </bottom>
      <diagonal/>
    </border>
    <border>
      <left style="thin">
        <color theme="0"/>
      </left>
      <right style="thin">
        <color theme="0"/>
      </right>
      <top style="hair">
        <color rgb="FF006C5B"/>
      </top>
      <bottom style="hair">
        <color rgb="FFFF0000"/>
      </bottom>
      <diagonal/>
    </border>
    <border>
      <left/>
      <right style="hair">
        <color rgb="FF006C5B"/>
      </right>
      <top/>
      <bottom style="hair">
        <color rgb="FF006C5B"/>
      </bottom>
      <diagonal/>
    </border>
    <border>
      <left style="hair">
        <color rgb="FF006C5B"/>
      </left>
      <right/>
      <top style="hair">
        <color rgb="FF006C5B"/>
      </top>
      <bottom style="hair">
        <color rgb="FF006C5B"/>
      </bottom>
      <diagonal/>
    </border>
    <border>
      <left style="hair">
        <color rgb="FFFF0000"/>
      </left>
      <right/>
      <top style="hair">
        <color rgb="FFFF0000"/>
      </top>
      <bottom style="hair">
        <color rgb="FFE53D00"/>
      </bottom>
      <diagonal/>
    </border>
    <border>
      <left style="hair">
        <color rgb="FFFF0000"/>
      </left>
      <right style="thick">
        <color rgb="FF006C5B"/>
      </right>
      <top style="thin">
        <color theme="0"/>
      </top>
      <bottom style="thin">
        <color theme="0"/>
      </bottom>
      <diagonal/>
    </border>
    <border>
      <left style="thick">
        <color rgb="FF006C5B"/>
      </left>
      <right style="thin">
        <color theme="0"/>
      </right>
      <top style="thin">
        <color theme="0"/>
      </top>
      <bottom style="thick">
        <color rgb="FF006C5B"/>
      </bottom>
      <diagonal/>
    </border>
    <border>
      <left style="thin">
        <color theme="0"/>
      </left>
      <right style="thin">
        <color theme="0"/>
      </right>
      <top style="thin">
        <color theme="0"/>
      </top>
      <bottom style="thick">
        <color rgb="FF006C5B"/>
      </bottom>
      <diagonal/>
    </border>
    <border>
      <left style="thin">
        <color theme="0"/>
      </left>
      <right style="thin">
        <color theme="0"/>
      </right>
      <top/>
      <bottom style="thick">
        <color rgb="FF006C5B"/>
      </bottom>
      <diagonal/>
    </border>
    <border>
      <left style="thin">
        <color theme="0"/>
      </left>
      <right style="thick">
        <color rgb="FF006C5B"/>
      </right>
      <top style="thin">
        <color theme="0"/>
      </top>
      <bottom style="thick">
        <color rgb="FF006C5B"/>
      </bottom>
      <diagonal/>
    </border>
    <border>
      <left style="hair">
        <color rgb="FFFF0000"/>
      </left>
      <right style="hair">
        <color rgb="FFFF0000"/>
      </right>
      <top style="hair">
        <color rgb="FFFF0000"/>
      </top>
      <bottom style="hair">
        <color rgb="FFE53D00"/>
      </bottom>
      <diagonal/>
    </border>
    <border>
      <left/>
      <right/>
      <top/>
      <bottom style="thick">
        <color rgb="FF006C5B"/>
      </bottom>
      <diagonal/>
    </border>
    <border>
      <left/>
      <right style="thick">
        <color rgb="FF006C5B"/>
      </right>
      <top/>
      <bottom style="thick">
        <color rgb="FF006C5B"/>
      </bottom>
      <diagonal/>
    </border>
    <border>
      <left style="medium">
        <color rgb="FFE53D00"/>
      </left>
      <right style="thin">
        <color rgb="FFE53D00"/>
      </right>
      <top style="thin">
        <color rgb="FFE53D00"/>
      </top>
      <bottom/>
      <diagonal/>
    </border>
    <border>
      <left style="thin">
        <color rgb="FFE53D00"/>
      </left>
      <right style="medium">
        <color rgb="FFE53D00"/>
      </right>
      <top style="thin">
        <color rgb="FFE53D00"/>
      </top>
      <bottom/>
      <diagonal/>
    </border>
    <border>
      <left style="thin">
        <color rgb="FF006C5B"/>
      </left>
      <right/>
      <top style="thin">
        <color rgb="FF006C5B"/>
      </top>
      <bottom/>
      <diagonal/>
    </border>
    <border>
      <left/>
      <right style="thin">
        <color rgb="FF006C5B"/>
      </right>
      <top style="thin">
        <color rgb="FF006C5B"/>
      </top>
      <bottom/>
      <diagonal/>
    </border>
    <border>
      <left style="thin">
        <color rgb="FF006C5B"/>
      </left>
      <right/>
      <top/>
      <bottom/>
      <diagonal/>
    </border>
    <border>
      <left/>
      <right style="thin">
        <color rgb="FF006C5B"/>
      </right>
      <top/>
      <bottom/>
      <diagonal/>
    </border>
    <border>
      <left style="thin">
        <color rgb="FF006C5B"/>
      </left>
      <right/>
      <top/>
      <bottom style="thin">
        <color rgb="FF006C5B"/>
      </bottom>
      <diagonal/>
    </border>
    <border>
      <left/>
      <right style="thin">
        <color rgb="FF006C5B"/>
      </right>
      <top/>
      <bottom style="thin">
        <color rgb="FF006C5B"/>
      </bottom>
      <diagonal/>
    </border>
  </borders>
  <cellStyleXfs count="17">
    <xf numFmtId="0" fontId="0" fillId="0" borderId="0"/>
    <xf numFmtId="9" fontId="1" fillId="0" borderId="0" applyFont="0" applyFill="0" applyBorder="0" applyAlignment="0" applyProtection="0"/>
    <xf numFmtId="0" fontId="7" fillId="0" borderId="0"/>
    <xf numFmtId="164" fontId="1" fillId="0" borderId="0" applyFont="0" applyFill="0" applyBorder="0" applyAlignment="0" applyProtection="0"/>
    <xf numFmtId="0" fontId="2" fillId="0" borderId="0"/>
    <xf numFmtId="0" fontId="12" fillId="0" borderId="0" applyNumberFormat="0" applyFill="0" applyBorder="0" applyAlignment="0" applyProtection="0"/>
    <xf numFmtId="0" fontId="15" fillId="0" borderId="0"/>
    <xf numFmtId="0" fontId="2" fillId="0" borderId="0"/>
    <xf numFmtId="0" fontId="2" fillId="0" borderId="0"/>
    <xf numFmtId="43" fontId="38" fillId="0" borderId="0" applyFont="0" applyFill="0" applyBorder="0" applyAlignment="0" applyProtection="0"/>
    <xf numFmtId="0" fontId="2" fillId="0" borderId="0"/>
    <xf numFmtId="0" fontId="1" fillId="0" borderId="0"/>
    <xf numFmtId="0" fontId="2" fillId="0" borderId="0"/>
    <xf numFmtId="9" fontId="2" fillId="0" borderId="0" applyFont="0" applyFill="0" applyBorder="0" applyAlignment="0" applyProtection="0"/>
    <xf numFmtId="0" fontId="96" fillId="0" borderId="0"/>
    <xf numFmtId="0" fontId="99" fillId="0" borderId="0"/>
    <xf numFmtId="9" fontId="2" fillId="0" borderId="0" applyFont="0" applyFill="0" applyBorder="0" applyAlignment="0" applyProtection="0"/>
  </cellStyleXfs>
  <cellXfs count="821">
    <xf numFmtId="0" fontId="0" fillId="0" borderId="0" xfId="0"/>
    <xf numFmtId="9" fontId="2" fillId="4" borderId="10" xfId="1" applyFont="1" applyFill="1" applyBorder="1" applyAlignment="1" applyProtection="1">
      <alignment horizontal="center" vertical="center" wrapText="1"/>
    </xf>
    <xf numFmtId="0" fontId="21" fillId="3" borderId="50" xfId="4" applyFont="1" applyFill="1" applyBorder="1" applyAlignment="1" applyProtection="1">
      <alignment horizontal="center" vertical="center"/>
      <protection locked="0"/>
    </xf>
    <xf numFmtId="0" fontId="21" fillId="3" borderId="57" xfId="4" applyFont="1" applyFill="1" applyBorder="1" applyAlignment="1" applyProtection="1">
      <alignment horizontal="center" vertical="center"/>
      <protection locked="0"/>
    </xf>
    <xf numFmtId="0" fontId="21" fillId="3" borderId="9" xfId="4" applyFont="1" applyFill="1" applyBorder="1" applyAlignment="1" applyProtection="1">
      <alignment horizontal="center" vertical="center"/>
      <protection locked="0"/>
    </xf>
    <xf numFmtId="0" fontId="21" fillId="3" borderId="11" xfId="4" applyFont="1" applyFill="1" applyBorder="1" applyAlignment="1" applyProtection="1">
      <alignment horizontal="center" vertical="center"/>
      <protection locked="0"/>
    </xf>
    <xf numFmtId="0" fontId="21" fillId="3" borderId="52" xfId="4" applyFont="1" applyFill="1" applyBorder="1" applyAlignment="1" applyProtection="1">
      <alignment horizontal="center" vertical="center"/>
      <protection locked="0"/>
    </xf>
    <xf numFmtId="0" fontId="21" fillId="3" borderId="35" xfId="4" applyFont="1" applyFill="1" applyBorder="1" applyAlignment="1" applyProtection="1">
      <alignment horizontal="center" vertical="center"/>
      <protection locked="0"/>
    </xf>
    <xf numFmtId="0" fontId="21" fillId="4" borderId="29" xfId="4" applyFont="1" applyFill="1" applyBorder="1" applyAlignment="1" applyProtection="1">
      <alignment horizontal="center" vertical="center"/>
      <protection locked="0"/>
    </xf>
    <xf numFmtId="0" fontId="21" fillId="4" borderId="73" xfId="4" applyFont="1" applyFill="1" applyBorder="1" applyAlignment="1" applyProtection="1">
      <alignment horizontal="center" vertical="center"/>
      <protection locked="0"/>
    </xf>
    <xf numFmtId="0" fontId="21" fillId="4" borderId="52" xfId="4" applyFont="1" applyFill="1" applyBorder="1" applyAlignment="1" applyProtection="1">
      <alignment horizontal="center" vertical="center"/>
      <protection locked="0"/>
    </xf>
    <xf numFmtId="0" fontId="21" fillId="3" borderId="69" xfId="4" applyFont="1" applyFill="1" applyBorder="1" applyAlignment="1" applyProtection="1">
      <alignment horizontal="center" vertical="center"/>
      <protection locked="0"/>
    </xf>
    <xf numFmtId="0" fontId="21" fillId="4" borderId="81" xfId="4" applyFont="1" applyFill="1" applyBorder="1" applyAlignment="1" applyProtection="1">
      <alignment horizontal="center" vertical="center"/>
      <protection locked="0"/>
    </xf>
    <xf numFmtId="0" fontId="21" fillId="4" borderId="82" xfId="4" applyFont="1" applyFill="1" applyBorder="1" applyAlignment="1" applyProtection="1">
      <alignment horizontal="center" vertical="center"/>
      <protection locked="0"/>
    </xf>
    <xf numFmtId="0" fontId="72" fillId="0" borderId="0" xfId="0" applyFont="1"/>
    <xf numFmtId="0" fontId="73" fillId="11" borderId="99" xfId="0" applyFont="1" applyFill="1" applyBorder="1" applyAlignment="1">
      <alignment horizontal="center" vertical="center"/>
    </xf>
    <xf numFmtId="0" fontId="73" fillId="11" borderId="100" xfId="0" applyFont="1" applyFill="1" applyBorder="1" applyAlignment="1">
      <alignment horizontal="center" vertical="center"/>
    </xf>
    <xf numFmtId="0" fontId="10" fillId="16" borderId="0" xfId="0" applyFont="1" applyFill="1"/>
    <xf numFmtId="0" fontId="73" fillId="11" borderId="101" xfId="0" applyFont="1" applyFill="1" applyBorder="1" applyAlignment="1">
      <alignment horizontal="center" vertical="center" wrapText="1"/>
    </xf>
    <xf numFmtId="0" fontId="73" fillId="11" borderId="102" xfId="0" applyFont="1" applyFill="1" applyBorder="1" applyAlignment="1">
      <alignment horizontal="center" vertical="center" wrapText="1"/>
    </xf>
    <xf numFmtId="0" fontId="73" fillId="11" borderId="103" xfId="0" applyFont="1" applyFill="1" applyBorder="1" applyAlignment="1">
      <alignment horizontal="center" vertical="center" wrapText="1"/>
    </xf>
    <xf numFmtId="0" fontId="73" fillId="11" borderId="104" xfId="0" applyFont="1" applyFill="1" applyBorder="1" applyAlignment="1">
      <alignment horizontal="center" vertical="center" wrapText="1"/>
    </xf>
    <xf numFmtId="0" fontId="71" fillId="0" borderId="0" xfId="0" applyFont="1"/>
    <xf numFmtId="0" fontId="75" fillId="0" borderId="101" xfId="0" applyFont="1" applyBorder="1" applyAlignment="1">
      <alignment horizontal="center" vertical="center"/>
    </xf>
    <xf numFmtId="0" fontId="75" fillId="0" borderId="102" xfId="0" applyFont="1" applyBorder="1" applyAlignment="1">
      <alignment horizontal="center" vertical="center"/>
    </xf>
    <xf numFmtId="0" fontId="74" fillId="11" borderId="102" xfId="0" applyFont="1" applyFill="1" applyBorder="1" applyAlignment="1">
      <alignment horizontal="center" vertical="center"/>
    </xf>
    <xf numFmtId="0" fontId="75" fillId="0" borderId="105" xfId="0" applyFont="1" applyBorder="1" applyAlignment="1">
      <alignment horizontal="center" vertical="center"/>
    </xf>
    <xf numFmtId="0" fontId="76" fillId="0" borderId="103" xfId="0" applyFont="1" applyBorder="1" applyAlignment="1">
      <alignment horizontal="center" vertical="center"/>
    </xf>
    <xf numFmtId="0" fontId="76" fillId="0" borderId="104" xfId="0" applyFont="1" applyBorder="1" applyAlignment="1">
      <alignment horizontal="center" vertical="center"/>
    </xf>
    <xf numFmtId="0" fontId="77" fillId="4" borderId="0" xfId="0" applyFont="1" applyFill="1"/>
    <xf numFmtId="0" fontId="0" fillId="4" borderId="106" xfId="0" applyFill="1" applyBorder="1"/>
    <xf numFmtId="0" fontId="0" fillId="4" borderId="107" xfId="0" applyFill="1" applyBorder="1"/>
    <xf numFmtId="2" fontId="21" fillId="4" borderId="32" xfId="4" applyNumberFormat="1" applyFont="1" applyFill="1" applyBorder="1" applyAlignment="1">
      <alignment horizontal="center" vertical="center"/>
    </xf>
    <xf numFmtId="2" fontId="27" fillId="4" borderId="51" xfId="1" applyNumberFormat="1" applyFont="1" applyFill="1" applyBorder="1" applyAlignment="1" applyProtection="1">
      <alignment horizontal="center" vertical="center"/>
    </xf>
    <xf numFmtId="2" fontId="21" fillId="4" borderId="51" xfId="4" applyNumberFormat="1" applyFont="1" applyFill="1" applyBorder="1" applyAlignment="1">
      <alignment horizontal="center" vertical="center"/>
    </xf>
    <xf numFmtId="0" fontId="21" fillId="4" borderId="51" xfId="4" applyFont="1" applyFill="1" applyBorder="1" applyAlignment="1">
      <alignment horizontal="center" vertical="center"/>
    </xf>
    <xf numFmtId="0" fontId="21" fillId="3" borderId="40" xfId="4" applyFont="1" applyFill="1" applyBorder="1" applyAlignment="1" applyProtection="1">
      <alignment horizontal="center" vertical="center"/>
      <protection locked="0"/>
    </xf>
    <xf numFmtId="0" fontId="21" fillId="3" borderId="55" xfId="4" applyFont="1" applyFill="1" applyBorder="1" applyAlignment="1" applyProtection="1">
      <alignment vertical="center"/>
      <protection locked="0"/>
    </xf>
    <xf numFmtId="0" fontId="0" fillId="17" borderId="0" xfId="0" applyFill="1"/>
    <xf numFmtId="0" fontId="77" fillId="17" borderId="0" xfId="0" applyFont="1" applyFill="1"/>
    <xf numFmtId="0" fontId="0" fillId="17" borderId="106" xfId="0" applyFill="1" applyBorder="1"/>
    <xf numFmtId="0" fontId="0" fillId="14" borderId="0" xfId="0" applyFill="1"/>
    <xf numFmtId="0" fontId="77" fillId="14" borderId="0" xfId="0" applyFont="1" applyFill="1"/>
    <xf numFmtId="0" fontId="55" fillId="3" borderId="74" xfId="0" applyFont="1" applyFill="1" applyBorder="1" applyAlignment="1" applyProtection="1">
      <alignment horizontal="center" vertical="center"/>
      <protection locked="0"/>
    </xf>
    <xf numFmtId="0" fontId="55" fillId="3" borderId="75" xfId="0" applyFont="1" applyFill="1" applyBorder="1" applyAlignment="1" applyProtection="1">
      <alignment horizontal="center" vertical="center"/>
      <protection locked="0"/>
    </xf>
    <xf numFmtId="0" fontId="55" fillId="3" borderId="73" xfId="0" applyFont="1" applyFill="1" applyBorder="1" applyAlignment="1" applyProtection="1">
      <alignment horizontal="center" vertical="center"/>
      <protection locked="0"/>
    </xf>
    <xf numFmtId="0" fontId="55" fillId="3" borderId="34" xfId="0" applyFont="1" applyFill="1" applyBorder="1" applyAlignment="1" applyProtection="1">
      <alignment horizontal="center" vertical="center" wrapText="1"/>
      <protection locked="0"/>
    </xf>
    <xf numFmtId="0" fontId="55" fillId="3" borderId="73" xfId="0" applyFont="1" applyFill="1" applyBorder="1" applyAlignment="1" applyProtection="1">
      <alignment horizontal="center" vertical="center" wrapText="1"/>
      <protection locked="0"/>
    </xf>
    <xf numFmtId="0" fontId="55" fillId="4" borderId="74" xfId="0" applyFont="1" applyFill="1" applyBorder="1" applyAlignment="1" applyProtection="1">
      <alignment horizontal="center" vertical="center"/>
      <protection locked="0"/>
    </xf>
    <xf numFmtId="0" fontId="55" fillId="4" borderId="76" xfId="0" applyFont="1" applyFill="1" applyBorder="1" applyAlignment="1" applyProtection="1">
      <alignment horizontal="center" vertical="center"/>
      <protection locked="0"/>
    </xf>
    <xf numFmtId="0" fontId="55" fillId="4" borderId="74" xfId="0" applyFont="1" applyFill="1" applyBorder="1" applyAlignment="1">
      <alignment horizontal="center" vertical="center"/>
    </xf>
    <xf numFmtId="0" fontId="55" fillId="4" borderId="73" xfId="0" applyFont="1" applyFill="1" applyBorder="1" applyAlignment="1" applyProtection="1">
      <alignment horizontal="center" vertical="center"/>
      <protection locked="0"/>
    </xf>
    <xf numFmtId="166" fontId="55" fillId="4" borderId="74" xfId="0" applyNumberFormat="1" applyFont="1" applyFill="1" applyBorder="1" applyAlignment="1" applyProtection="1">
      <alignment horizontal="center" vertical="center"/>
      <protection locked="0"/>
    </xf>
    <xf numFmtId="166" fontId="55" fillId="4" borderId="76" xfId="0" applyNumberFormat="1" applyFont="1" applyFill="1" applyBorder="1" applyAlignment="1" applyProtection="1">
      <alignment horizontal="center" vertical="center"/>
      <protection locked="0"/>
    </xf>
    <xf numFmtId="0" fontId="55" fillId="4" borderId="74" xfId="0" applyFont="1" applyFill="1" applyBorder="1" applyAlignment="1" applyProtection="1">
      <alignment vertical="center"/>
      <protection locked="0"/>
    </xf>
    <xf numFmtId="0" fontId="55" fillId="4" borderId="38" xfId="0" applyFont="1" applyFill="1" applyBorder="1" applyAlignment="1" applyProtection="1">
      <alignment vertical="center"/>
      <protection locked="0"/>
    </xf>
    <xf numFmtId="0" fontId="55" fillId="3" borderId="73" xfId="0" applyFont="1" applyFill="1" applyBorder="1" applyAlignment="1" applyProtection="1">
      <alignment vertical="center"/>
      <protection locked="0"/>
    </xf>
    <xf numFmtId="0" fontId="55" fillId="3" borderId="28" xfId="0" applyFont="1" applyFill="1" applyBorder="1" applyAlignment="1" applyProtection="1">
      <alignment vertical="center"/>
      <protection locked="0"/>
    </xf>
    <xf numFmtId="0" fontId="55" fillId="4" borderId="28" xfId="0" applyFont="1" applyFill="1" applyBorder="1" applyAlignment="1" applyProtection="1">
      <alignment vertical="center"/>
      <protection locked="0"/>
    </xf>
    <xf numFmtId="0" fontId="55" fillId="4" borderId="73" xfId="0" applyFont="1" applyFill="1" applyBorder="1" applyAlignment="1" applyProtection="1">
      <alignment vertical="center"/>
      <protection locked="0"/>
    </xf>
    <xf numFmtId="0" fontId="55" fillId="4" borderId="34" xfId="0" applyFont="1" applyFill="1" applyBorder="1" applyAlignment="1" applyProtection="1">
      <alignment vertical="center"/>
      <protection locked="0"/>
    </xf>
    <xf numFmtId="9" fontId="55" fillId="4" borderId="28" xfId="1" applyFont="1" applyFill="1" applyBorder="1" applyAlignment="1" applyProtection="1">
      <alignment horizontal="center" vertical="center"/>
      <protection locked="0"/>
    </xf>
    <xf numFmtId="9" fontId="55" fillId="4" borderId="73" xfId="1" applyFont="1" applyFill="1" applyBorder="1" applyAlignment="1" applyProtection="1">
      <alignment horizontal="center" vertical="center"/>
      <protection locked="0"/>
    </xf>
    <xf numFmtId="0" fontId="55" fillId="4" borderId="34" xfId="0" applyFont="1" applyFill="1" applyBorder="1" applyAlignment="1" applyProtection="1">
      <alignment horizontal="center" vertical="center"/>
      <protection locked="0"/>
    </xf>
    <xf numFmtId="0" fontId="55" fillId="4" borderId="77" xfId="0" applyFont="1" applyFill="1" applyBorder="1" applyAlignment="1" applyProtection="1">
      <alignment vertical="center"/>
      <protection locked="0"/>
    </xf>
    <xf numFmtId="0" fontId="55" fillId="4" borderId="77" xfId="0" applyFont="1" applyFill="1" applyBorder="1" applyAlignment="1" applyProtection="1">
      <alignment horizontal="center" vertical="center"/>
      <protection locked="0"/>
    </xf>
    <xf numFmtId="9" fontId="55" fillId="4" borderId="34" xfId="1" applyFont="1" applyFill="1" applyBorder="1" applyAlignment="1" applyProtection="1">
      <alignment horizontal="center" vertical="center"/>
      <protection locked="0"/>
    </xf>
    <xf numFmtId="0" fontId="55" fillId="4" borderId="76" xfId="0" applyFont="1" applyFill="1" applyBorder="1" applyAlignment="1" applyProtection="1">
      <alignment vertical="center"/>
      <protection locked="0"/>
    </xf>
    <xf numFmtId="9" fontId="55" fillId="4" borderId="76" xfId="1" applyFont="1" applyFill="1" applyBorder="1" applyAlignment="1" applyProtection="1">
      <alignment horizontal="center" vertical="center"/>
      <protection locked="0"/>
    </xf>
    <xf numFmtId="0" fontId="55" fillId="4" borderId="12" xfId="0" applyFont="1" applyFill="1" applyBorder="1" applyAlignment="1" applyProtection="1">
      <alignment horizontal="center" vertical="center"/>
      <protection locked="0"/>
    </xf>
    <xf numFmtId="0" fontId="55" fillId="4" borderId="14" xfId="0" applyFont="1" applyFill="1" applyBorder="1" applyAlignment="1" applyProtection="1">
      <alignment vertical="center"/>
      <protection locked="0"/>
    </xf>
    <xf numFmtId="9" fontId="55" fillId="4" borderId="38" xfId="1" applyFont="1" applyFill="1" applyBorder="1" applyAlignment="1" applyProtection="1">
      <alignment horizontal="center" vertical="center"/>
      <protection locked="0"/>
    </xf>
    <xf numFmtId="0" fontId="57" fillId="3" borderId="75" xfId="0" applyFont="1" applyFill="1" applyBorder="1" applyAlignment="1" applyProtection="1">
      <alignment horizontal="center" vertical="center"/>
      <protection locked="0"/>
    </xf>
    <xf numFmtId="0" fontId="57" fillId="3" borderId="38" xfId="0" applyFont="1" applyFill="1" applyBorder="1" applyAlignment="1" applyProtection="1">
      <alignment horizontal="center" vertical="center"/>
      <protection locked="0"/>
    </xf>
    <xf numFmtId="0" fontId="21" fillId="4" borderId="129" xfId="4" applyFont="1" applyFill="1" applyBorder="1" applyAlignment="1">
      <alignment horizontal="center" vertical="center"/>
    </xf>
    <xf numFmtId="0" fontId="55" fillId="4" borderId="149" xfId="0" applyFont="1" applyFill="1" applyBorder="1" applyAlignment="1">
      <alignment horizontal="center" vertical="center"/>
    </xf>
    <xf numFmtId="0" fontId="21" fillId="4" borderId="146" xfId="4" applyFont="1" applyFill="1" applyBorder="1" applyAlignment="1">
      <alignment horizontal="left" vertical="center"/>
    </xf>
    <xf numFmtId="9" fontId="21" fillId="4" borderId="147" xfId="1" applyFont="1" applyFill="1" applyBorder="1" applyAlignment="1" applyProtection="1">
      <alignment horizontal="center" vertical="center"/>
    </xf>
    <xf numFmtId="0" fontId="55" fillId="4" borderId="148" xfId="0" applyFont="1" applyFill="1" applyBorder="1" applyAlignment="1">
      <alignment horizontal="left" vertical="center"/>
    </xf>
    <xf numFmtId="9" fontId="55" fillId="4" borderId="150" xfId="1" applyFont="1" applyFill="1" applyBorder="1" applyAlignment="1" applyProtection="1">
      <alignment horizontal="center" vertical="center"/>
    </xf>
    <xf numFmtId="0" fontId="58" fillId="4" borderId="73" xfId="0" applyFont="1" applyFill="1" applyBorder="1" applyAlignment="1">
      <alignment vertical="center"/>
    </xf>
    <xf numFmtId="0" fontId="58" fillId="4" borderId="38" xfId="0" applyFont="1" applyFill="1" applyBorder="1" applyAlignment="1">
      <alignment vertical="center"/>
    </xf>
    <xf numFmtId="0" fontId="57" fillId="4" borderId="0" xfId="0" applyFont="1" applyFill="1"/>
    <xf numFmtId="0" fontId="55" fillId="4" borderId="0" xfId="0" applyFont="1" applyFill="1"/>
    <xf numFmtId="0" fontId="57" fillId="6" borderId="0" xfId="0" applyFont="1" applyFill="1"/>
    <xf numFmtId="0" fontId="90" fillId="4" borderId="0" xfId="0" applyFont="1" applyFill="1"/>
    <xf numFmtId="0" fontId="90" fillId="4" borderId="0" xfId="0" applyFont="1" applyFill="1" applyAlignment="1">
      <alignment horizontal="center" vertical="center"/>
    </xf>
    <xf numFmtId="0" fontId="63" fillId="4" borderId="0" xfId="0" applyFont="1" applyFill="1" applyAlignment="1">
      <alignment horizontal="center" vertical="center"/>
    </xf>
    <xf numFmtId="0" fontId="63" fillId="4" borderId="0" xfId="0" applyFont="1" applyFill="1"/>
    <xf numFmtId="0" fontId="90" fillId="4" borderId="2" xfId="4" applyFont="1" applyFill="1" applyBorder="1" applyAlignment="1">
      <alignment horizontal="left"/>
    </xf>
    <xf numFmtId="0" fontId="90" fillId="4" borderId="2" xfId="4" applyFont="1" applyFill="1" applyBorder="1"/>
    <xf numFmtId="0" fontId="91" fillId="4" borderId="2" xfId="4" applyFont="1" applyFill="1" applyBorder="1"/>
    <xf numFmtId="0" fontId="91" fillId="4" borderId="2" xfId="4" applyFont="1" applyFill="1" applyBorder="1" applyAlignment="1">
      <alignment horizontal="center"/>
    </xf>
    <xf numFmtId="0" fontId="90" fillId="4" borderId="2" xfId="0" applyFont="1" applyFill="1" applyBorder="1"/>
    <xf numFmtId="0" fontId="48" fillId="4" borderId="0" xfId="0" applyFont="1" applyFill="1" applyAlignment="1">
      <alignment vertical="center" wrapText="1"/>
    </xf>
    <xf numFmtId="0" fontId="90" fillId="4" borderId="2" xfId="4" applyFont="1" applyFill="1" applyBorder="1" applyAlignment="1">
      <alignment horizontal="center"/>
    </xf>
    <xf numFmtId="1" fontId="90" fillId="4" borderId="2" xfId="4" applyNumberFormat="1" applyFont="1" applyFill="1" applyBorder="1" applyAlignment="1">
      <alignment horizontal="center"/>
    </xf>
    <xf numFmtId="0" fontId="55" fillId="4" borderId="48" xfId="0" applyFont="1" applyFill="1" applyBorder="1"/>
    <xf numFmtId="0" fontId="57" fillId="4" borderId="48" xfId="0" applyFont="1" applyFill="1" applyBorder="1"/>
    <xf numFmtId="0" fontId="57" fillId="4" borderId="23" xfId="0" applyFont="1" applyFill="1" applyBorder="1"/>
    <xf numFmtId="0" fontId="57" fillId="4" borderId="22" xfId="0" applyFont="1" applyFill="1" applyBorder="1"/>
    <xf numFmtId="0" fontId="39" fillId="15" borderId="143" xfId="4" applyFont="1" applyFill="1" applyBorder="1" applyAlignment="1">
      <alignment horizontal="left" vertical="center"/>
    </xf>
    <xf numFmtId="0" fontId="39" fillId="15" borderId="144" xfId="4" applyFont="1" applyFill="1" applyBorder="1" applyAlignment="1">
      <alignment horizontal="center" vertical="center"/>
    </xf>
    <xf numFmtId="0" fontId="39" fillId="15" borderId="145" xfId="4" applyFont="1" applyFill="1" applyBorder="1" applyAlignment="1">
      <alignment horizontal="center" vertical="center"/>
    </xf>
    <xf numFmtId="0" fontId="58" fillId="4" borderId="0" xfId="0" applyFont="1" applyFill="1"/>
    <xf numFmtId="0" fontId="92" fillId="4" borderId="0" xfId="0" applyFont="1" applyFill="1"/>
    <xf numFmtId="0" fontId="92" fillId="4" borderId="2" xfId="0" applyFont="1" applyFill="1" applyBorder="1"/>
    <xf numFmtId="0" fontId="90" fillId="4" borderId="2" xfId="0" applyFont="1" applyFill="1" applyBorder="1" applyAlignment="1">
      <alignment horizontal="left" vertical="center"/>
    </xf>
    <xf numFmtId="0" fontId="90" fillId="4" borderId="2" xfId="0" applyFont="1" applyFill="1" applyBorder="1" applyAlignment="1">
      <alignment horizontal="center" vertical="center"/>
    </xf>
    <xf numFmtId="9" fontId="90" fillId="4" borderId="0" xfId="1" applyFont="1" applyFill="1" applyBorder="1" applyProtection="1"/>
    <xf numFmtId="166" fontId="57" fillId="4" borderId="0" xfId="0" applyNumberFormat="1" applyFont="1" applyFill="1" applyAlignment="1">
      <alignment horizontal="center"/>
    </xf>
    <xf numFmtId="9" fontId="57" fillId="4" borderId="0" xfId="1" applyFont="1" applyFill="1" applyBorder="1" applyAlignment="1" applyProtection="1">
      <alignment horizontal="center"/>
    </xf>
    <xf numFmtId="0" fontId="39" fillId="2" borderId="79" xfId="4" applyFont="1" applyFill="1" applyBorder="1" applyAlignment="1">
      <alignment horizontal="left" vertical="center"/>
    </xf>
    <xf numFmtId="0" fontId="39" fillId="2" borderId="79" xfId="4" applyFont="1" applyFill="1" applyBorder="1" applyAlignment="1">
      <alignment horizontal="center" vertical="center"/>
    </xf>
    <xf numFmtId="0" fontId="58" fillId="4" borderId="28" xfId="0" applyFont="1" applyFill="1" applyBorder="1" applyAlignment="1">
      <alignment vertical="center"/>
    </xf>
    <xf numFmtId="0" fontId="58" fillId="4" borderId="73" xfId="0" applyFont="1" applyFill="1" applyBorder="1" applyAlignment="1">
      <alignment horizontal="center" vertical="center"/>
    </xf>
    <xf numFmtId="0" fontId="36" fillId="4" borderId="0" xfId="0" applyFont="1" applyFill="1"/>
    <xf numFmtId="0" fontId="36" fillId="4" borderId="0" xfId="0" applyFont="1" applyFill="1" applyAlignment="1">
      <alignment horizontal="center"/>
    </xf>
    <xf numFmtId="0" fontId="93" fillId="0" borderId="0" xfId="0" applyFont="1"/>
    <xf numFmtId="0" fontId="58" fillId="4" borderId="38" xfId="0" applyFont="1" applyFill="1" applyBorder="1" applyAlignment="1">
      <alignment horizontal="center" vertical="center"/>
    </xf>
    <xf numFmtId="0" fontId="36" fillId="4" borderId="0" xfId="0" applyFont="1" applyFill="1" applyAlignment="1">
      <alignment horizontal="center" vertical="center"/>
    </xf>
    <xf numFmtId="0" fontId="55" fillId="4" borderId="18" xfId="0" applyFont="1" applyFill="1" applyBorder="1"/>
    <xf numFmtId="0" fontId="66" fillId="4" borderId="19" xfId="0" applyFont="1" applyFill="1" applyBorder="1" applyAlignment="1">
      <alignment vertical="center"/>
    </xf>
    <xf numFmtId="0" fontId="57" fillId="4" borderId="19" xfId="0" applyFont="1" applyFill="1" applyBorder="1"/>
    <xf numFmtId="0" fontId="57" fillId="4" borderId="20" xfId="0" applyFont="1" applyFill="1" applyBorder="1"/>
    <xf numFmtId="0" fontId="55" fillId="4" borderId="22" xfId="0" applyFont="1" applyFill="1" applyBorder="1"/>
    <xf numFmtId="0" fontId="55" fillId="4" borderId="146" xfId="0" applyFont="1" applyFill="1" applyBorder="1" applyAlignment="1">
      <alignment horizontal="left" vertical="center"/>
    </xf>
    <xf numFmtId="0" fontId="55" fillId="4" borderId="129" xfId="0" applyFont="1" applyFill="1" applyBorder="1" applyAlignment="1">
      <alignment horizontal="center" vertical="center"/>
    </xf>
    <xf numFmtId="9" fontId="55" fillId="4" borderId="147" xfId="1" applyFont="1" applyFill="1" applyBorder="1" applyAlignment="1" applyProtection="1">
      <alignment horizontal="center" vertical="center"/>
    </xf>
    <xf numFmtId="9" fontId="57" fillId="4" borderId="0" xfId="1" applyFont="1" applyFill="1" applyProtection="1"/>
    <xf numFmtId="9" fontId="55" fillId="4" borderId="0" xfId="1" applyFont="1" applyFill="1" applyAlignment="1" applyProtection="1">
      <alignment horizontal="center"/>
    </xf>
    <xf numFmtId="0" fontId="57" fillId="4" borderId="0" xfId="0" applyFont="1" applyFill="1" applyAlignment="1">
      <alignment horizontal="center"/>
    </xf>
    <xf numFmtId="0" fontId="58" fillId="4" borderId="28" xfId="0" applyFont="1" applyFill="1" applyBorder="1" applyAlignment="1">
      <alignment horizontal="center" vertical="center"/>
    </xf>
    <xf numFmtId="0" fontId="55" fillId="4" borderId="19" xfId="0" applyFont="1" applyFill="1" applyBorder="1"/>
    <xf numFmtId="0" fontId="57" fillId="5" borderId="0" xfId="0" applyFont="1" applyFill="1"/>
    <xf numFmtId="0" fontId="58" fillId="4" borderId="0" xfId="0" applyFont="1" applyFill="1" applyAlignment="1">
      <alignment horizontal="center" vertical="center"/>
    </xf>
    <xf numFmtId="0" fontId="52" fillId="7" borderId="0" xfId="0" applyFont="1" applyFill="1" applyAlignment="1">
      <alignment horizontal="center" vertical="center" textRotation="90"/>
    </xf>
    <xf numFmtId="0" fontId="89" fillId="7" borderId="0" xfId="0" applyFont="1" applyFill="1"/>
    <xf numFmtId="0" fontId="90" fillId="7" borderId="0" xfId="0" applyFont="1" applyFill="1"/>
    <xf numFmtId="0" fontId="58" fillId="7" borderId="0" xfId="0" applyFont="1" applyFill="1"/>
    <xf numFmtId="0" fontId="57" fillId="4" borderId="0" xfId="0" applyFont="1" applyFill="1" applyAlignment="1">
      <alignment horizontal="center" vertical="center"/>
    </xf>
    <xf numFmtId="0" fontId="62" fillId="6" borderId="0" xfId="0" applyFont="1" applyFill="1" applyAlignment="1">
      <alignment horizontal="center" vertical="center" textRotation="90"/>
    </xf>
    <xf numFmtId="0" fontId="89" fillId="4" borderId="0" xfId="0" applyFont="1" applyFill="1"/>
    <xf numFmtId="166" fontId="90" fillId="4" borderId="2" xfId="0" applyNumberFormat="1" applyFont="1" applyFill="1" applyBorder="1" applyAlignment="1">
      <alignment horizontal="center"/>
    </xf>
    <xf numFmtId="0" fontId="90" fillId="4" borderId="0" xfId="0" applyFont="1" applyFill="1" applyAlignment="1">
      <alignment horizontal="right"/>
    </xf>
    <xf numFmtId="165" fontId="90" fillId="4" borderId="0" xfId="1" applyNumberFormat="1" applyFont="1" applyFill="1" applyProtection="1"/>
    <xf numFmtId="166" fontId="90" fillId="4" borderId="0" xfId="0" applyNumberFormat="1" applyFont="1" applyFill="1" applyAlignment="1">
      <alignment horizontal="center"/>
    </xf>
    <xf numFmtId="0" fontId="90" fillId="4" borderId="0" xfId="0" applyFont="1" applyFill="1" applyAlignment="1">
      <alignment horizontal="center"/>
    </xf>
    <xf numFmtId="0" fontId="64" fillId="4" borderId="0" xfId="0" applyFont="1" applyFill="1"/>
    <xf numFmtId="166" fontId="13" fillId="4" borderId="19" xfId="4" applyNumberFormat="1" applyFont="1" applyFill="1" applyBorder="1" applyAlignment="1">
      <alignment horizontal="center" vertical="center" wrapText="1"/>
    </xf>
    <xf numFmtId="166" fontId="13" fillId="4" borderId="20" xfId="4" applyNumberFormat="1" applyFont="1" applyFill="1" applyBorder="1" applyAlignment="1">
      <alignment horizontal="center" vertical="center" wrapText="1"/>
    </xf>
    <xf numFmtId="0" fontId="65" fillId="4" borderId="0" xfId="0" applyFont="1" applyFill="1"/>
    <xf numFmtId="0" fontId="48" fillId="4" borderId="22" xfId="0" applyFont="1" applyFill="1" applyBorder="1" applyAlignment="1">
      <alignment horizontal="left"/>
    </xf>
    <xf numFmtId="0" fontId="58" fillId="4" borderId="0" xfId="0" applyFont="1" applyFill="1" applyAlignment="1">
      <alignment horizontal="right" vertical="center"/>
    </xf>
    <xf numFmtId="0" fontId="57" fillId="0" borderId="0" xfId="0" applyFont="1"/>
    <xf numFmtId="0" fontId="2" fillId="4" borderId="29" xfId="4" applyFill="1" applyBorder="1" applyAlignment="1">
      <alignment horizontal="center" vertical="center"/>
    </xf>
    <xf numFmtId="0" fontId="2" fillId="4" borderId="9" xfId="4" applyFill="1" applyBorder="1" applyAlignment="1">
      <alignment horizontal="center" vertical="center"/>
    </xf>
    <xf numFmtId="0" fontId="57" fillId="5" borderId="0" xfId="0" applyFont="1" applyFill="1" applyAlignment="1">
      <alignment horizontal="center" vertical="center"/>
    </xf>
    <xf numFmtId="0" fontId="2" fillId="4" borderId="11" xfId="4" applyFill="1" applyBorder="1" applyAlignment="1">
      <alignment horizontal="center" vertical="center"/>
    </xf>
    <xf numFmtId="0" fontId="57" fillId="4" borderId="34" xfId="0" applyFont="1" applyFill="1" applyBorder="1"/>
    <xf numFmtId="0" fontId="90" fillId="4" borderId="0" xfId="0" applyFont="1" applyFill="1" applyAlignment="1">
      <alignment horizontal="left" vertical="top"/>
    </xf>
    <xf numFmtId="2" fontId="90" fillId="4" borderId="0" xfId="1" applyNumberFormat="1" applyFont="1" applyFill="1" applyAlignment="1" applyProtection="1">
      <alignment horizontal="center" vertical="center"/>
    </xf>
    <xf numFmtId="0" fontId="2" fillId="4" borderId="79" xfId="4" applyFill="1" applyBorder="1" applyAlignment="1">
      <alignment horizontal="center" vertical="center"/>
    </xf>
    <xf numFmtId="0" fontId="57" fillId="4" borderId="10" xfId="0" applyFont="1" applyFill="1" applyBorder="1"/>
    <xf numFmtId="0" fontId="57" fillId="4" borderId="10" xfId="0" applyFont="1" applyFill="1" applyBorder="1" applyAlignment="1">
      <alignment horizontal="center" vertical="center"/>
    </xf>
    <xf numFmtId="0" fontId="57" fillId="4" borderId="48" xfId="0" applyFont="1" applyFill="1" applyBorder="1" applyAlignment="1">
      <alignment horizontal="center" vertical="center"/>
    </xf>
    <xf numFmtId="0" fontId="57" fillId="4" borderId="47" xfId="0" applyFont="1" applyFill="1" applyBorder="1"/>
    <xf numFmtId="166" fontId="13" fillId="4" borderId="0" xfId="4" applyNumberFormat="1" applyFont="1" applyFill="1" applyAlignment="1">
      <alignment horizontal="center" vertical="center" wrapText="1"/>
    </xf>
    <xf numFmtId="0" fontId="48" fillId="4" borderId="0" xfId="0" applyFont="1" applyFill="1" applyAlignment="1">
      <alignment horizontal="left" vertical="center"/>
    </xf>
    <xf numFmtId="0" fontId="58" fillId="4" borderId="23" xfId="0" applyFont="1" applyFill="1" applyBorder="1"/>
    <xf numFmtId="0" fontId="60" fillId="4" borderId="0" xfId="0" applyFont="1" applyFill="1" applyAlignment="1">
      <alignment horizontal="left" vertical="center"/>
    </xf>
    <xf numFmtId="0" fontId="58" fillId="4" borderId="22" xfId="0" applyFont="1" applyFill="1" applyBorder="1"/>
    <xf numFmtId="0" fontId="52" fillId="6" borderId="0" xfId="0" applyFont="1" applyFill="1" applyAlignment="1">
      <alignment horizontal="center" vertical="center" textRotation="90"/>
    </xf>
    <xf numFmtId="0" fontId="58" fillId="5" borderId="0" xfId="0" applyFont="1" applyFill="1"/>
    <xf numFmtId="0" fontId="60" fillId="4" borderId="0" xfId="0" applyFont="1" applyFill="1"/>
    <xf numFmtId="0" fontId="4" fillId="4" borderId="0" xfId="4" applyFont="1" applyFill="1" applyAlignment="1">
      <alignment vertical="center"/>
    </xf>
    <xf numFmtId="0" fontId="59" fillId="4" borderId="0" xfId="0" applyFont="1" applyFill="1"/>
    <xf numFmtId="0" fontId="57" fillId="4" borderId="22" xfId="0" applyFont="1" applyFill="1" applyBorder="1" applyAlignment="1">
      <alignment horizontal="center" vertical="center" wrapText="1"/>
    </xf>
    <xf numFmtId="0" fontId="57" fillId="4" borderId="23" xfId="0" applyFont="1" applyFill="1" applyBorder="1" applyAlignment="1">
      <alignment horizontal="center" vertical="center" wrapText="1"/>
    </xf>
    <xf numFmtId="0" fontId="58" fillId="4" borderId="73" xfId="0" applyFont="1" applyFill="1" applyBorder="1" applyAlignment="1">
      <alignment horizontal="right" vertical="center"/>
    </xf>
    <xf numFmtId="9" fontId="58" fillId="4" borderId="73" xfId="1" applyFont="1" applyFill="1" applyBorder="1" applyAlignment="1" applyProtection="1">
      <alignment horizontal="center" vertical="center"/>
    </xf>
    <xf numFmtId="0" fontId="57" fillId="4" borderId="0" xfId="0" applyFont="1" applyFill="1" applyAlignment="1">
      <alignment horizontal="center" vertical="center" wrapText="1"/>
    </xf>
    <xf numFmtId="0" fontId="89" fillId="4" borderId="0" xfId="0" applyFont="1" applyFill="1" applyAlignment="1">
      <alignment horizontal="center" vertical="center" wrapText="1"/>
    </xf>
    <xf numFmtId="0" fontId="57" fillId="5" borderId="0" xfId="0" applyFont="1" applyFill="1" applyAlignment="1">
      <alignment horizontal="center" vertical="center" wrapText="1"/>
    </xf>
    <xf numFmtId="0" fontId="57" fillId="0" borderId="0" xfId="0" applyFont="1" applyAlignment="1">
      <alignment horizontal="center" vertical="center" wrapText="1"/>
    </xf>
    <xf numFmtId="0" fontId="57" fillId="4" borderId="78" xfId="0" applyFont="1" applyFill="1" applyBorder="1"/>
    <xf numFmtId="0" fontId="62" fillId="6" borderId="0" xfId="0" applyFont="1" applyFill="1"/>
    <xf numFmtId="0" fontId="58" fillId="4" borderId="75" xfId="0" applyFont="1" applyFill="1" applyBorder="1" applyAlignment="1">
      <alignment horizontal="right" vertical="center"/>
    </xf>
    <xf numFmtId="0" fontId="57" fillId="4" borderId="49" xfId="0" applyFont="1" applyFill="1" applyBorder="1"/>
    <xf numFmtId="0" fontId="63" fillId="4" borderId="22" xfId="0" applyFont="1" applyFill="1" applyBorder="1"/>
    <xf numFmtId="0" fontId="62" fillId="6" borderId="0" xfId="0" applyFont="1" applyFill="1" applyAlignment="1">
      <alignment horizontal="center" vertical="center" wrapText="1"/>
    </xf>
    <xf numFmtId="0" fontId="57" fillId="4" borderId="19" xfId="0" applyFont="1" applyFill="1" applyBorder="1" applyAlignment="1">
      <alignment horizontal="center" vertical="center"/>
    </xf>
    <xf numFmtId="0" fontId="57" fillId="0" borderId="0" xfId="0" applyFont="1" applyAlignment="1">
      <alignment horizontal="center" vertical="center"/>
    </xf>
    <xf numFmtId="166" fontId="19" fillId="4" borderId="0" xfId="4" applyNumberFormat="1" applyFont="1" applyFill="1" applyAlignment="1">
      <alignment horizontal="left" vertical="top"/>
    </xf>
    <xf numFmtId="1" fontId="21" fillId="3" borderId="29" xfId="1" applyNumberFormat="1" applyFont="1" applyFill="1" applyBorder="1" applyAlignment="1" applyProtection="1">
      <alignment horizontal="center" vertical="center"/>
      <protection locked="0"/>
    </xf>
    <xf numFmtId="1" fontId="21" fillId="3" borderId="29" xfId="4" applyNumberFormat="1" applyFont="1" applyFill="1" applyBorder="1" applyAlignment="1" applyProtection="1">
      <alignment horizontal="center" vertical="center"/>
      <protection locked="0"/>
    </xf>
    <xf numFmtId="1" fontId="21" fillId="3" borderId="52" xfId="4" applyNumberFormat="1" applyFont="1" applyFill="1" applyBorder="1" applyAlignment="1" applyProtection="1">
      <alignment horizontal="center" vertical="center"/>
      <protection locked="0"/>
    </xf>
    <xf numFmtId="0" fontId="59" fillId="4" borderId="0" xfId="0" applyFont="1" applyFill="1" applyAlignment="1">
      <alignment horizontal="left" vertical="center"/>
    </xf>
    <xf numFmtId="0" fontId="57" fillId="4" borderId="0" xfId="0" applyFont="1" applyFill="1" applyAlignment="1">
      <alignment horizontal="right"/>
    </xf>
    <xf numFmtId="0" fontId="57" fillId="4" borderId="0" xfId="0" applyFont="1" applyFill="1" applyAlignment="1">
      <alignment horizontal="left"/>
    </xf>
    <xf numFmtId="0" fontId="14" fillId="4" borderId="0" xfId="4" applyFont="1" applyFill="1"/>
    <xf numFmtId="0" fontId="16" fillId="4" borderId="0" xfId="6" applyFont="1" applyFill="1" applyAlignment="1">
      <alignment horizontal="left" vertical="center" wrapText="1"/>
    </xf>
    <xf numFmtId="0" fontId="16" fillId="4" borderId="0" xfId="6" applyFont="1" applyFill="1" applyAlignment="1">
      <alignment horizontal="left" vertical="top" wrapText="1"/>
    </xf>
    <xf numFmtId="0" fontId="2" fillId="4" borderId="0" xfId="4" applyFill="1"/>
    <xf numFmtId="0" fontId="3" fillId="4" borderId="0" xfId="7" applyFont="1" applyFill="1"/>
    <xf numFmtId="166" fontId="18" fillId="4" borderId="0" xfId="7" applyNumberFormat="1" applyFont="1" applyFill="1" applyAlignment="1">
      <alignment horizontal="center" vertical="center"/>
    </xf>
    <xf numFmtId="166" fontId="82" fillId="4" borderId="0" xfId="4" applyNumberFormat="1" applyFont="1" applyFill="1" applyAlignment="1">
      <alignment horizontal="left" vertical="center"/>
    </xf>
    <xf numFmtId="0" fontId="21" fillId="4" borderId="108" xfId="4" applyFont="1" applyFill="1" applyBorder="1" applyAlignment="1">
      <alignment vertical="center"/>
    </xf>
    <xf numFmtId="1" fontId="18" fillId="15" borderId="122" xfId="7" applyNumberFormat="1" applyFont="1" applyFill="1" applyBorder="1" applyAlignment="1">
      <alignment horizontal="center" vertical="center"/>
    </xf>
    <xf numFmtId="0" fontId="21" fillId="4" borderId="124" xfId="4" applyFont="1" applyFill="1" applyBorder="1" applyAlignment="1">
      <alignment vertical="center"/>
    </xf>
    <xf numFmtId="166" fontId="18" fillId="15" borderId="127" xfId="7" applyNumberFormat="1" applyFont="1" applyFill="1" applyBorder="1" applyAlignment="1">
      <alignment horizontal="center" vertical="center"/>
    </xf>
    <xf numFmtId="166" fontId="18" fillId="15" borderId="126" xfId="7" applyNumberFormat="1" applyFont="1" applyFill="1" applyBorder="1" applyAlignment="1">
      <alignment horizontal="center" vertical="center"/>
    </xf>
    <xf numFmtId="0" fontId="2" fillId="4" borderId="0" xfId="4" applyFill="1" applyAlignment="1">
      <alignment vertical="center"/>
    </xf>
    <xf numFmtId="0" fontId="2" fillId="4" borderId="0" xfId="4" applyFill="1" applyAlignment="1">
      <alignment vertical="center" wrapText="1"/>
    </xf>
    <xf numFmtId="0" fontId="21" fillId="4" borderId="0" xfId="4" applyFont="1" applyFill="1" applyAlignment="1">
      <alignment vertical="center"/>
    </xf>
    <xf numFmtId="166" fontId="18" fillId="15" borderId="123" xfId="7" applyNumberFormat="1" applyFont="1" applyFill="1" applyBorder="1" applyAlignment="1">
      <alignment horizontal="center" vertical="center"/>
    </xf>
    <xf numFmtId="166" fontId="18" fillId="15" borderId="128" xfId="7" applyNumberFormat="1" applyFont="1" applyFill="1" applyBorder="1" applyAlignment="1">
      <alignment horizontal="center" vertical="center"/>
    </xf>
    <xf numFmtId="166" fontId="18" fillId="15" borderId="125" xfId="7" applyNumberFormat="1" applyFont="1" applyFill="1" applyBorder="1" applyAlignment="1">
      <alignment horizontal="center" vertical="center"/>
    </xf>
    <xf numFmtId="166" fontId="3" fillId="4" borderId="0" xfId="4" applyNumberFormat="1" applyFont="1" applyFill="1" applyAlignment="1">
      <alignment horizontal="left" vertical="center"/>
    </xf>
    <xf numFmtId="166" fontId="3" fillId="4" borderId="0" xfId="4" applyNumberFormat="1" applyFont="1" applyFill="1" applyAlignment="1">
      <alignment horizontal="center" vertical="center"/>
    </xf>
    <xf numFmtId="166" fontId="13" fillId="4" borderId="18" xfId="4" applyNumberFormat="1" applyFont="1" applyFill="1" applyBorder="1" applyAlignment="1">
      <alignment horizontal="center" vertical="center" wrapText="1"/>
    </xf>
    <xf numFmtId="166" fontId="25" fillId="4" borderId="0" xfId="4" applyNumberFormat="1" applyFont="1" applyFill="1" applyAlignment="1">
      <alignment horizontal="center" vertical="center" wrapText="1"/>
    </xf>
    <xf numFmtId="166" fontId="13" fillId="4" borderId="22" xfId="4" applyNumberFormat="1" applyFont="1" applyFill="1" applyBorder="1" applyAlignment="1">
      <alignment horizontal="center" vertical="center" wrapText="1"/>
    </xf>
    <xf numFmtId="0" fontId="4" fillId="4" borderId="0" xfId="4" applyFont="1" applyFill="1"/>
    <xf numFmtId="166" fontId="13" fillId="4" borderId="0" xfId="4" applyNumberFormat="1" applyFont="1" applyFill="1" applyAlignment="1">
      <alignment horizontal="center" vertical="center"/>
    </xf>
    <xf numFmtId="166" fontId="26" fillId="4" borderId="0" xfId="4" applyNumberFormat="1" applyFont="1" applyFill="1" applyAlignment="1">
      <alignment horizontal="center" vertical="center" wrapText="1"/>
    </xf>
    <xf numFmtId="0" fontId="2" fillId="4" borderId="23" xfId="4" applyFill="1" applyBorder="1"/>
    <xf numFmtId="0" fontId="20" fillId="2" borderId="9" xfId="4" applyFont="1" applyFill="1" applyBorder="1" applyAlignment="1">
      <alignment horizontal="left" vertical="center"/>
    </xf>
    <xf numFmtId="166" fontId="22" fillId="4" borderId="23" xfId="4" applyNumberFormat="1" applyFont="1" applyFill="1" applyBorder="1" applyAlignment="1">
      <alignment horizontal="center" vertical="center" wrapText="1"/>
    </xf>
    <xf numFmtId="0" fontId="20" fillId="2" borderId="11" xfId="4" applyFont="1" applyFill="1" applyBorder="1" applyAlignment="1">
      <alignment horizontal="left" vertical="center"/>
    </xf>
    <xf numFmtId="49" fontId="3" fillId="4" borderId="30" xfId="4" applyNumberFormat="1" applyFont="1" applyFill="1" applyBorder="1" applyAlignment="1">
      <alignment horizontal="center" vertical="center"/>
    </xf>
    <xf numFmtId="0" fontId="2" fillId="4" borderId="0" xfId="4" applyFill="1" applyAlignment="1">
      <alignment horizontal="center"/>
    </xf>
    <xf numFmtId="0" fontId="20" fillId="2" borderId="35" xfId="4" applyFont="1" applyFill="1" applyBorder="1" applyAlignment="1">
      <alignment horizontal="left" vertical="center"/>
    </xf>
    <xf numFmtId="166" fontId="2" fillId="4" borderId="10" xfId="4" applyNumberFormat="1" applyFill="1" applyBorder="1" applyAlignment="1">
      <alignment horizontal="center" vertical="center" wrapText="1"/>
    </xf>
    <xf numFmtId="166" fontId="2" fillId="4" borderId="0" xfId="4" applyNumberFormat="1" applyFill="1" applyAlignment="1">
      <alignment horizontal="center" vertical="center" wrapText="1"/>
    </xf>
    <xf numFmtId="166" fontId="17" fillId="4" borderId="23" xfId="4" applyNumberFormat="1" applyFont="1" applyFill="1" applyBorder="1" applyAlignment="1">
      <alignment horizontal="center" vertical="center" wrapText="1"/>
    </xf>
    <xf numFmtId="0" fontId="22" fillId="4" borderId="0" xfId="4" applyFont="1" applyFill="1"/>
    <xf numFmtId="1" fontId="30" fillId="4" borderId="46" xfId="4" applyNumberFormat="1" applyFont="1" applyFill="1" applyBorder="1" applyAlignment="1">
      <alignment horizontal="center" vertical="center" wrapText="1"/>
    </xf>
    <xf numFmtId="166" fontId="2" fillId="4" borderId="0" xfId="4" applyNumberFormat="1" applyFill="1" applyAlignment="1">
      <alignment horizontal="left" vertical="center"/>
    </xf>
    <xf numFmtId="166" fontId="2" fillId="4" borderId="0" xfId="4" applyNumberFormat="1" applyFill="1" applyAlignment="1">
      <alignment horizontal="center" vertical="center"/>
    </xf>
    <xf numFmtId="166" fontId="22" fillId="4" borderId="0" xfId="4" applyNumberFormat="1" applyFont="1" applyFill="1" applyAlignment="1">
      <alignment horizontal="left" vertical="center"/>
    </xf>
    <xf numFmtId="1" fontId="2" fillId="4" borderId="46" xfId="4" applyNumberFormat="1" applyFill="1" applyBorder="1" applyAlignment="1">
      <alignment horizontal="center" vertical="center" wrapText="1"/>
    </xf>
    <xf numFmtId="166" fontId="13" fillId="4" borderId="47" xfId="4" applyNumberFormat="1" applyFont="1" applyFill="1" applyBorder="1" applyAlignment="1">
      <alignment horizontal="center" vertical="center" wrapText="1"/>
    </xf>
    <xf numFmtId="166" fontId="13" fillId="4" borderId="48" xfId="4" applyNumberFormat="1" applyFont="1" applyFill="1" applyBorder="1" applyAlignment="1">
      <alignment horizontal="center" vertical="center" wrapText="1"/>
    </xf>
    <xf numFmtId="166" fontId="2" fillId="4" borderId="48" xfId="4" applyNumberFormat="1" applyFill="1" applyBorder="1" applyAlignment="1">
      <alignment horizontal="left" vertical="top"/>
    </xf>
    <xf numFmtId="166" fontId="17" fillId="4" borderId="49" xfId="4" applyNumberFormat="1" applyFont="1" applyFill="1" applyBorder="1" applyAlignment="1">
      <alignment horizontal="center" vertical="center" wrapText="1"/>
    </xf>
    <xf numFmtId="0" fontId="2" fillId="4" borderId="19" xfId="4" applyFill="1" applyBorder="1"/>
    <xf numFmtId="0" fontId="2" fillId="4" borderId="22" xfId="4" applyFill="1" applyBorder="1"/>
    <xf numFmtId="0" fontId="29" fillId="4" borderId="0" xfId="4" applyFont="1" applyFill="1" applyAlignment="1">
      <alignment horizontal="left" vertical="center" wrapText="1"/>
    </xf>
    <xf numFmtId="0" fontId="2" fillId="4" borderId="0" xfId="7" applyFill="1"/>
    <xf numFmtId="0" fontId="20" fillId="2" borderId="44" xfId="4" applyFont="1" applyFill="1" applyBorder="1" applyAlignment="1">
      <alignment horizontal="left" vertical="center"/>
    </xf>
    <xf numFmtId="0" fontId="20" fillId="2" borderId="8" xfId="4" applyFont="1" applyFill="1" applyBorder="1" applyAlignment="1">
      <alignment horizontal="left" vertical="center" wrapText="1"/>
    </xf>
    <xf numFmtId="0" fontId="3" fillId="0" borderId="26" xfId="4" applyFont="1" applyBorder="1" applyAlignment="1">
      <alignment horizontal="center" vertical="center"/>
    </xf>
    <xf numFmtId="0" fontId="33" fillId="4" borderId="0" xfId="4" applyFont="1" applyFill="1" applyAlignment="1">
      <alignment horizontal="left" indent="1"/>
    </xf>
    <xf numFmtId="0" fontId="20" fillId="2" borderId="36" xfId="4" applyFont="1" applyFill="1" applyBorder="1" applyAlignment="1">
      <alignment horizontal="left" vertical="center" wrapText="1"/>
    </xf>
    <xf numFmtId="0" fontId="20" fillId="2" borderId="36" xfId="4" applyFont="1" applyFill="1" applyBorder="1" applyAlignment="1">
      <alignment horizontal="left" vertical="center"/>
    </xf>
    <xf numFmtId="0" fontId="34" fillId="4" borderId="0" xfId="4" applyFont="1" applyFill="1" applyAlignment="1">
      <alignment horizontal="left" indent="1"/>
    </xf>
    <xf numFmtId="0" fontId="20" fillId="2" borderId="16" xfId="4" applyFont="1" applyFill="1" applyBorder="1" applyAlignment="1">
      <alignment horizontal="left" vertical="center"/>
    </xf>
    <xf numFmtId="0" fontId="20" fillId="4" borderId="0" xfId="4" applyFont="1" applyFill="1" applyAlignment="1">
      <alignment horizontal="left"/>
    </xf>
    <xf numFmtId="0" fontId="21" fillId="4" borderId="0" xfId="4" applyFont="1" applyFill="1" applyAlignment="1">
      <alignment horizontal="center" vertical="center"/>
    </xf>
    <xf numFmtId="0" fontId="29" fillId="4" borderId="0" xfId="4" applyFont="1" applyFill="1" applyAlignment="1">
      <alignment horizontal="left" vertical="center"/>
    </xf>
    <xf numFmtId="0" fontId="31" fillId="3" borderId="50" xfId="4" applyFont="1" applyFill="1" applyBorder="1" applyAlignment="1">
      <alignment vertical="center"/>
    </xf>
    <xf numFmtId="0" fontId="31" fillId="3" borderId="32" xfId="4" applyFont="1" applyFill="1" applyBorder="1" applyAlignment="1">
      <alignment vertical="center"/>
    </xf>
    <xf numFmtId="0" fontId="31" fillId="3" borderId="40" xfId="4" applyFont="1" applyFill="1" applyBorder="1" applyAlignment="1">
      <alignment vertical="center"/>
    </xf>
    <xf numFmtId="0" fontId="20" fillId="2" borderId="55" xfId="4" applyFont="1" applyFill="1" applyBorder="1" applyAlignment="1">
      <alignment horizontal="left" vertical="center"/>
    </xf>
    <xf numFmtId="166" fontId="68" fillId="4" borderId="19" xfId="4" applyNumberFormat="1" applyFont="1" applyFill="1" applyBorder="1" applyAlignment="1">
      <alignment horizontal="left" vertical="center"/>
    </xf>
    <xf numFmtId="0" fontId="20" fillId="2" borderId="8" xfId="4" applyFont="1" applyFill="1" applyBorder="1" applyAlignment="1">
      <alignment horizontal="left" vertical="center"/>
    </xf>
    <xf numFmtId="0" fontId="31" fillId="4" borderId="55" xfId="4" applyFont="1" applyFill="1" applyBorder="1" applyAlignment="1">
      <alignment vertical="center"/>
    </xf>
    <xf numFmtId="0" fontId="5" fillId="15" borderId="87" xfId="0" applyFont="1" applyFill="1" applyBorder="1" applyAlignment="1">
      <alignment horizontal="left" vertical="center"/>
    </xf>
    <xf numFmtId="0" fontId="11" fillId="4" borderId="87" xfId="0" applyFont="1" applyFill="1" applyBorder="1" applyAlignment="1">
      <alignment horizontal="center" vertical="center"/>
    </xf>
    <xf numFmtId="0" fontId="5" fillId="15" borderId="86" xfId="0" applyFont="1" applyFill="1" applyBorder="1" applyAlignment="1">
      <alignment horizontal="left" vertical="center"/>
    </xf>
    <xf numFmtId="0" fontId="11" fillId="4" borderId="88" xfId="0" applyFont="1" applyFill="1" applyBorder="1" applyAlignment="1">
      <alignment horizontal="center" vertical="center"/>
    </xf>
    <xf numFmtId="0" fontId="5" fillId="15" borderId="71" xfId="0" applyFont="1" applyFill="1" applyBorder="1" applyAlignment="1">
      <alignment vertical="center"/>
    </xf>
    <xf numFmtId="9" fontId="11" fillId="4" borderId="85" xfId="1" applyFont="1" applyFill="1" applyBorder="1" applyAlignment="1" applyProtection="1">
      <alignment horizontal="center" vertical="center"/>
    </xf>
    <xf numFmtId="1" fontId="11" fillId="4" borderId="84" xfId="0" applyNumberFormat="1" applyFont="1" applyFill="1" applyBorder="1" applyAlignment="1">
      <alignment horizontal="center" vertical="center"/>
    </xf>
    <xf numFmtId="9" fontId="11" fillId="4" borderId="84" xfId="1" applyFont="1" applyFill="1" applyBorder="1" applyAlignment="1" applyProtection="1">
      <alignment horizontal="center" vertical="center"/>
    </xf>
    <xf numFmtId="0" fontId="20" fillId="2" borderId="55" xfId="4" applyFont="1" applyFill="1" applyBorder="1" applyAlignment="1">
      <alignment horizontal="center"/>
    </xf>
    <xf numFmtId="0" fontId="20" fillId="2" borderId="46" xfId="4" applyFont="1" applyFill="1" applyBorder="1" applyAlignment="1">
      <alignment horizontal="center"/>
    </xf>
    <xf numFmtId="0" fontId="21" fillId="4" borderId="11" xfId="4" applyFont="1" applyFill="1" applyBorder="1" applyAlignment="1">
      <alignment horizontal="left" vertical="center" indent="2"/>
    </xf>
    <xf numFmtId="0" fontId="5" fillId="15" borderId="72" xfId="0" applyFont="1" applyFill="1" applyBorder="1" applyAlignment="1">
      <alignment vertical="center"/>
    </xf>
    <xf numFmtId="9" fontId="11" fillId="4" borderId="83" xfId="0" applyNumberFormat="1" applyFont="1" applyFill="1" applyBorder="1" applyAlignment="1">
      <alignment horizontal="center" vertical="center"/>
    </xf>
    <xf numFmtId="0" fontId="2" fillId="4" borderId="138" xfId="4" applyFill="1" applyBorder="1"/>
    <xf numFmtId="0" fontId="2" fillId="4" borderId="142" xfId="4" applyFill="1" applyBorder="1"/>
    <xf numFmtId="0" fontId="87" fillId="9" borderId="109" xfId="0" applyFont="1" applyFill="1" applyBorder="1" applyAlignment="1">
      <alignment vertical="center"/>
    </xf>
    <xf numFmtId="9" fontId="49" fillId="9" borderId="137" xfId="4" applyNumberFormat="1" applyFont="1" applyFill="1" applyBorder="1" applyAlignment="1">
      <alignment vertical="center"/>
    </xf>
    <xf numFmtId="9" fontId="49" fillId="9" borderId="0" xfId="4" applyNumberFormat="1" applyFont="1" applyFill="1" applyAlignment="1">
      <alignment vertical="center"/>
    </xf>
    <xf numFmtId="0" fontId="50" fillId="4" borderId="140" xfId="4" applyFont="1" applyFill="1" applyBorder="1"/>
    <xf numFmtId="0" fontId="21" fillId="4" borderId="35" xfId="4" applyFont="1" applyFill="1" applyBorder="1" applyAlignment="1">
      <alignment horizontal="left" vertical="center" indent="2"/>
    </xf>
    <xf numFmtId="0" fontId="21" fillId="4" borderId="40" xfId="4" applyFont="1" applyFill="1" applyBorder="1" applyAlignment="1">
      <alignment horizontal="center" vertical="center"/>
    </xf>
    <xf numFmtId="0" fontId="86" fillId="9" borderId="109" xfId="0" applyFont="1" applyFill="1" applyBorder="1" applyAlignment="1">
      <alignment vertical="center"/>
    </xf>
    <xf numFmtId="0" fontId="86" fillId="4" borderId="139" xfId="0" applyFont="1" applyFill="1" applyBorder="1" applyAlignment="1">
      <alignment horizontal="center" vertical="center"/>
    </xf>
    <xf numFmtId="0" fontId="86" fillId="9" borderId="138" xfId="0" applyFont="1" applyFill="1" applyBorder="1" applyAlignment="1">
      <alignment vertical="center"/>
    </xf>
    <xf numFmtId="0" fontId="2" fillId="4" borderId="140" xfId="4" applyFill="1" applyBorder="1"/>
    <xf numFmtId="0" fontId="36" fillId="4" borderId="0" xfId="4" applyFont="1" applyFill="1"/>
    <xf numFmtId="0" fontId="58" fillId="4" borderId="0" xfId="4" applyFont="1" applyFill="1"/>
    <xf numFmtId="0" fontId="20" fillId="4" borderId="13" xfId="4" applyFont="1" applyFill="1" applyBorder="1"/>
    <xf numFmtId="0" fontId="20" fillId="4" borderId="0" xfId="4" applyFont="1" applyFill="1"/>
    <xf numFmtId="0" fontId="20" fillId="2" borderId="44" xfId="4" applyFont="1" applyFill="1" applyBorder="1" applyAlignment="1">
      <alignment horizontal="center" wrapText="1"/>
    </xf>
    <xf numFmtId="0" fontId="20" fillId="2" borderId="110" xfId="4" applyFont="1" applyFill="1" applyBorder="1" applyAlignment="1">
      <alignment horizontal="center" vertical="center" wrapText="1"/>
    </xf>
    <xf numFmtId="0" fontId="20" fillId="4" borderId="0" xfId="4" applyFont="1" applyFill="1" applyAlignment="1">
      <alignment horizontal="center" vertical="center"/>
    </xf>
    <xf numFmtId="0" fontId="21" fillId="4" borderId="56" xfId="4" applyFont="1" applyFill="1" applyBorder="1" applyAlignment="1">
      <alignment horizontal="left" vertical="center" indent="2"/>
    </xf>
    <xf numFmtId="0" fontId="20" fillId="2" borderId="44" xfId="4" applyFont="1" applyFill="1" applyBorder="1" applyAlignment="1">
      <alignment horizontal="center" vertical="center"/>
    </xf>
    <xf numFmtId="2" fontId="21" fillId="4" borderId="40" xfId="4" applyNumberFormat="1" applyFont="1" applyFill="1" applyBorder="1" applyAlignment="1">
      <alignment horizontal="center" vertical="center"/>
    </xf>
    <xf numFmtId="0" fontId="2" fillId="4" borderId="47" xfId="4" applyFill="1" applyBorder="1"/>
    <xf numFmtId="0" fontId="2" fillId="4" borderId="48" xfId="4" applyFill="1" applyBorder="1"/>
    <xf numFmtId="0" fontId="6" fillId="4" borderId="0" xfId="4" applyFont="1" applyFill="1" applyAlignment="1">
      <alignment horizontal="center"/>
    </xf>
    <xf numFmtId="0" fontId="45" fillId="11" borderId="30" xfId="12" applyFont="1" applyFill="1" applyBorder="1"/>
    <xf numFmtId="0" fontId="0" fillId="4" borderId="0" xfId="0" applyFill="1"/>
    <xf numFmtId="0" fontId="21" fillId="3" borderId="55" xfId="4" applyFont="1" applyFill="1" applyBorder="1" applyAlignment="1" applyProtection="1">
      <alignment vertical="top"/>
      <protection locked="0"/>
    </xf>
    <xf numFmtId="49" fontId="31" fillId="3" borderId="16" xfId="4" applyNumberFormat="1" applyFont="1" applyFill="1" applyBorder="1" applyAlignment="1" applyProtection="1">
      <alignment vertical="center"/>
      <protection locked="0"/>
    </xf>
    <xf numFmtId="0" fontId="21" fillId="3" borderId="8" xfId="4" applyFont="1" applyFill="1" applyBorder="1" applyAlignment="1" applyProtection="1">
      <alignment horizontal="left" vertical="center" indent="2"/>
      <protection locked="0"/>
    </xf>
    <xf numFmtId="0" fontId="21" fillId="3" borderId="36" xfId="4" applyFont="1" applyFill="1" applyBorder="1" applyAlignment="1" applyProtection="1">
      <alignment horizontal="left" vertical="center" indent="2"/>
      <protection locked="0"/>
    </xf>
    <xf numFmtId="0" fontId="21" fillId="3" borderId="16" xfId="4" applyFont="1" applyFill="1" applyBorder="1" applyAlignment="1" applyProtection="1">
      <alignment horizontal="left" vertical="center" indent="2"/>
      <protection locked="0"/>
    </xf>
    <xf numFmtId="166" fontId="70" fillId="4" borderId="0" xfId="4" applyNumberFormat="1" applyFont="1" applyFill="1" applyAlignment="1">
      <alignment horizontal="left" vertical="center"/>
    </xf>
    <xf numFmtId="0" fontId="84" fillId="0" borderId="0" xfId="0" applyFont="1"/>
    <xf numFmtId="0" fontId="79" fillId="0" borderId="135" xfId="0" applyFont="1" applyBorder="1"/>
    <xf numFmtId="0" fontId="0" fillId="4" borderId="136" xfId="0" applyFill="1" applyBorder="1"/>
    <xf numFmtId="0" fontId="80" fillId="4" borderId="130" xfId="0" applyFont="1" applyFill="1" applyBorder="1"/>
    <xf numFmtId="0" fontId="81" fillId="4" borderId="131" xfId="0" applyFont="1" applyFill="1" applyBorder="1" applyAlignment="1">
      <alignment horizontal="center"/>
    </xf>
    <xf numFmtId="0" fontId="80" fillId="4" borderId="132" xfId="0" applyFont="1" applyFill="1" applyBorder="1"/>
    <xf numFmtId="0" fontId="81" fillId="4" borderId="133" xfId="0" applyFont="1" applyFill="1" applyBorder="1" applyAlignment="1">
      <alignment horizontal="center"/>
    </xf>
    <xf numFmtId="0" fontId="79" fillId="4" borderId="135" xfId="0" applyFont="1" applyFill="1" applyBorder="1"/>
    <xf numFmtId="0" fontId="85" fillId="4" borderId="0" xfId="0" applyFont="1" applyFill="1"/>
    <xf numFmtId="15" fontId="0" fillId="4" borderId="0" xfId="0" applyNumberFormat="1" applyFill="1"/>
    <xf numFmtId="15" fontId="0" fillId="4" borderId="0" xfId="0" applyNumberFormat="1" applyFill="1" applyAlignment="1">
      <alignment horizontal="center"/>
    </xf>
    <xf numFmtId="0" fontId="21" fillId="3" borderId="29" xfId="4" applyFont="1" applyFill="1" applyBorder="1" applyAlignment="1" applyProtection="1">
      <alignment horizontal="center" vertical="center"/>
      <protection locked="0"/>
    </xf>
    <xf numFmtId="0" fontId="21" fillId="3" borderId="31" xfId="4" applyFont="1" applyFill="1" applyBorder="1" applyAlignment="1" applyProtection="1">
      <alignment horizontal="center" vertical="center"/>
      <protection locked="0"/>
    </xf>
    <xf numFmtId="0" fontId="21" fillId="3" borderId="25" xfId="4" applyFont="1" applyFill="1" applyBorder="1" applyAlignment="1" applyProtection="1">
      <alignment horizontal="center" vertical="center"/>
      <protection locked="0"/>
    </xf>
    <xf numFmtId="0" fontId="21" fillId="3" borderId="32" xfId="4" applyFont="1" applyFill="1" applyBorder="1" applyAlignment="1" applyProtection="1">
      <alignment horizontal="center" vertical="center"/>
      <protection locked="0"/>
    </xf>
    <xf numFmtId="0" fontId="21" fillId="3" borderId="46" xfId="4" applyFont="1" applyFill="1" applyBorder="1" applyAlignment="1" applyProtection="1">
      <alignment horizontal="center" vertical="center"/>
      <protection locked="0"/>
    </xf>
    <xf numFmtId="166" fontId="17" fillId="4" borderId="0" xfId="4" applyNumberFormat="1" applyFont="1" applyFill="1" applyAlignment="1">
      <alignment horizontal="center" vertical="center" wrapText="1"/>
    </xf>
    <xf numFmtId="0" fontId="90" fillId="4" borderId="0" xfId="0" applyFont="1" applyFill="1" applyAlignment="1">
      <alignment horizontal="center" vertical="center" wrapText="1"/>
    </xf>
    <xf numFmtId="0" fontId="90" fillId="4" borderId="2" xfId="0" applyFont="1" applyFill="1" applyBorder="1" applyAlignment="1">
      <alignment horizontal="center"/>
    </xf>
    <xf numFmtId="166" fontId="19" fillId="4" borderId="19" xfId="4" applyNumberFormat="1" applyFont="1" applyFill="1" applyBorder="1" applyAlignment="1">
      <alignment horizontal="left" vertical="center"/>
    </xf>
    <xf numFmtId="166" fontId="55" fillId="4" borderId="38" xfId="0" applyNumberFormat="1" applyFont="1" applyFill="1" applyBorder="1" applyAlignment="1" applyProtection="1">
      <alignment horizontal="center" vertical="center"/>
      <protection locked="0"/>
    </xf>
    <xf numFmtId="0" fontId="55" fillId="4" borderId="28" xfId="0" applyFont="1" applyFill="1" applyBorder="1" applyAlignment="1" applyProtection="1">
      <alignment horizontal="center" vertical="center"/>
      <protection locked="0"/>
    </xf>
    <xf numFmtId="0" fontId="55" fillId="4" borderId="38" xfId="0" applyFont="1" applyFill="1" applyBorder="1" applyAlignment="1" applyProtection="1">
      <alignment horizontal="center" vertical="center"/>
      <protection locked="0"/>
    </xf>
    <xf numFmtId="166" fontId="19" fillId="4" borderId="0" xfId="4" applyNumberFormat="1" applyFont="1" applyFill="1" applyAlignment="1">
      <alignment horizontal="left" vertical="center"/>
    </xf>
    <xf numFmtId="9" fontId="21" fillId="3" borderId="31" xfId="1" applyFont="1" applyFill="1" applyBorder="1" applyAlignment="1" applyProtection="1">
      <alignment horizontal="center" vertical="center"/>
      <protection locked="0"/>
    </xf>
    <xf numFmtId="0" fontId="94" fillId="4" borderId="0" xfId="0" applyFont="1" applyFill="1" applyAlignment="1">
      <alignment horizontal="right" vertical="center"/>
    </xf>
    <xf numFmtId="2" fontId="21" fillId="3" borderId="29" xfId="1" applyNumberFormat="1" applyFont="1" applyFill="1" applyBorder="1" applyAlignment="1" applyProtection="1">
      <alignment horizontal="center" vertical="center"/>
      <protection locked="0"/>
    </xf>
    <xf numFmtId="0" fontId="2" fillId="4" borderId="12" xfId="4" applyFill="1" applyBorder="1"/>
    <xf numFmtId="0" fontId="52" fillId="4" borderId="0" xfId="4" applyFont="1" applyFill="1" applyAlignment="1">
      <alignment vertical="top" wrapText="1"/>
    </xf>
    <xf numFmtId="166" fontId="2" fillId="4" borderId="28" xfId="4" applyNumberFormat="1" applyFill="1" applyBorder="1" applyAlignment="1" applyProtection="1">
      <alignment horizontal="center" vertical="center" wrapText="1"/>
      <protection hidden="1"/>
    </xf>
    <xf numFmtId="9" fontId="27" fillId="4" borderId="28" xfId="1" applyFont="1" applyFill="1" applyBorder="1" applyAlignment="1" applyProtection="1">
      <alignment horizontal="center" vertical="center" wrapText="1"/>
      <protection hidden="1"/>
    </xf>
    <xf numFmtId="166" fontId="2" fillId="4" borderId="11" xfId="4" applyNumberFormat="1" applyFill="1" applyBorder="1" applyAlignment="1" applyProtection="1">
      <alignment horizontal="center" vertical="center" wrapText="1"/>
      <protection hidden="1"/>
    </xf>
    <xf numFmtId="9" fontId="27" fillId="4" borderId="32" xfId="1" applyFont="1" applyFill="1" applyBorder="1" applyAlignment="1" applyProtection="1">
      <alignment horizontal="center" vertical="center"/>
      <protection hidden="1"/>
    </xf>
    <xf numFmtId="166" fontId="2" fillId="4" borderId="34" xfId="4" applyNumberFormat="1" applyFill="1" applyBorder="1" applyAlignment="1" applyProtection="1">
      <alignment horizontal="center" vertical="center" wrapText="1"/>
      <protection hidden="1"/>
    </xf>
    <xf numFmtId="9" fontId="27" fillId="4" borderId="38" xfId="1" applyFont="1" applyFill="1" applyBorder="1" applyAlignment="1" applyProtection="1">
      <alignment horizontal="center" vertical="center" wrapText="1"/>
      <protection hidden="1"/>
    </xf>
    <xf numFmtId="166" fontId="3" fillId="4" borderId="0" xfId="4" applyNumberFormat="1" applyFont="1" applyFill="1" applyAlignment="1" applyProtection="1">
      <alignment vertical="center" wrapText="1"/>
      <protection hidden="1"/>
    </xf>
    <xf numFmtId="166" fontId="3" fillId="4" borderId="0" xfId="4" applyNumberFormat="1" applyFont="1" applyFill="1" applyAlignment="1" applyProtection="1">
      <alignment horizontal="center" vertical="center" wrapText="1"/>
      <protection hidden="1"/>
    </xf>
    <xf numFmtId="0" fontId="2" fillId="4" borderId="0" xfId="4" applyFill="1" applyProtection="1">
      <protection hidden="1"/>
    </xf>
    <xf numFmtId="0" fontId="24" fillId="4" borderId="6" xfId="4" applyFont="1" applyFill="1" applyBorder="1" applyAlignment="1" applyProtection="1">
      <alignment horizontal="center" vertical="center"/>
      <protection hidden="1"/>
    </xf>
    <xf numFmtId="166" fontId="24" fillId="4" borderId="6" xfId="4" applyNumberFormat="1" applyFont="1" applyFill="1" applyBorder="1" applyAlignment="1" applyProtection="1">
      <alignment horizontal="left" vertical="center" wrapText="1"/>
      <protection hidden="1"/>
    </xf>
    <xf numFmtId="0" fontId="2" fillId="4" borderId="6" xfId="4" applyFill="1" applyBorder="1" applyAlignment="1" applyProtection="1">
      <alignment horizontal="center"/>
      <protection hidden="1"/>
    </xf>
    <xf numFmtId="166" fontId="24" fillId="4" borderId="6" xfId="4" applyNumberFormat="1" applyFont="1" applyFill="1" applyBorder="1" applyAlignment="1" applyProtection="1">
      <alignment horizontal="center" vertical="center" wrapText="1"/>
      <protection hidden="1"/>
    </xf>
    <xf numFmtId="0" fontId="24" fillId="4" borderId="6" xfId="7" quotePrefix="1" applyFont="1" applyFill="1" applyBorder="1" applyAlignment="1" applyProtection="1">
      <alignment horizontal="center" vertical="center"/>
      <protection hidden="1"/>
    </xf>
    <xf numFmtId="166" fontId="24" fillId="4" borderId="6" xfId="4" applyNumberFormat="1" applyFont="1" applyFill="1" applyBorder="1" applyAlignment="1" applyProtection="1">
      <alignment horizontal="left" vertical="center"/>
      <protection hidden="1"/>
    </xf>
    <xf numFmtId="0" fontId="24" fillId="4" borderId="6" xfId="7" applyFont="1" applyFill="1" applyBorder="1" applyAlignment="1" applyProtection="1">
      <alignment horizontal="center" vertical="center"/>
      <protection hidden="1"/>
    </xf>
    <xf numFmtId="0" fontId="2" fillId="4" borderId="0" xfId="4" applyFill="1" applyAlignment="1" applyProtection="1">
      <alignment horizontal="left" vertical="top"/>
      <protection hidden="1"/>
    </xf>
    <xf numFmtId="166" fontId="2" fillId="4" borderId="75" xfId="4" applyNumberFormat="1" applyFill="1" applyBorder="1" applyAlignment="1" applyProtection="1">
      <alignment horizontal="center" vertical="center" wrapText="1"/>
      <protection hidden="1"/>
    </xf>
    <xf numFmtId="15" fontId="0" fillId="0" borderId="0" xfId="0" applyNumberFormat="1"/>
    <xf numFmtId="0" fontId="0" fillId="4" borderId="152" xfId="0" applyFill="1" applyBorder="1"/>
    <xf numFmtId="0" fontId="95" fillId="4" borderId="0" xfId="0" applyFont="1" applyFill="1"/>
    <xf numFmtId="0" fontId="96" fillId="4" borderId="0" xfId="14" applyFill="1"/>
    <xf numFmtId="0" fontId="96" fillId="0" borderId="107" xfId="14" applyBorder="1"/>
    <xf numFmtId="0" fontId="96" fillId="0" borderId="0" xfId="14"/>
    <xf numFmtId="0" fontId="96" fillId="0" borderId="0" xfId="14" applyAlignment="1">
      <alignment horizontal="center" vertical="center"/>
    </xf>
    <xf numFmtId="0" fontId="96" fillId="4" borderId="107" xfId="14" applyFill="1" applyBorder="1"/>
    <xf numFmtId="0" fontId="2" fillId="0" borderId="107" xfId="14" applyFont="1" applyBorder="1"/>
    <xf numFmtId="0" fontId="96" fillId="0" borderId="157" xfId="14" applyBorder="1"/>
    <xf numFmtId="0" fontId="96" fillId="0" borderId="160" xfId="14" applyBorder="1"/>
    <xf numFmtId="0" fontId="96" fillId="0" borderId="161" xfId="14" applyBorder="1"/>
    <xf numFmtId="0" fontId="96" fillId="4" borderId="157" xfId="14" applyFill="1" applyBorder="1"/>
    <xf numFmtId="0" fontId="96" fillId="4" borderId="162" xfId="14" applyFill="1" applyBorder="1" applyAlignment="1">
      <alignment horizontal="left" wrapText="1"/>
    </xf>
    <xf numFmtId="0" fontId="96" fillId="4" borderId="0" xfId="14" applyFill="1" applyAlignment="1">
      <alignment horizontal="left" wrapText="1"/>
    </xf>
    <xf numFmtId="0" fontId="96" fillId="4" borderId="106" xfId="14" applyFill="1" applyBorder="1" applyAlignment="1">
      <alignment horizontal="left" wrapText="1"/>
    </xf>
    <xf numFmtId="0" fontId="96" fillId="4" borderId="163" xfId="14" applyFill="1" applyBorder="1"/>
    <xf numFmtId="0" fontId="96" fillId="4" borderId="158" xfId="14" applyFill="1" applyBorder="1"/>
    <xf numFmtId="0" fontId="9" fillId="2" borderId="164" xfId="14" applyFont="1" applyFill="1" applyBorder="1"/>
    <xf numFmtId="0" fontId="5" fillId="2" borderId="164" xfId="14" applyFont="1" applyFill="1" applyBorder="1"/>
    <xf numFmtId="0" fontId="96" fillId="0" borderId="165" xfId="14" applyBorder="1"/>
    <xf numFmtId="0" fontId="5" fillId="2" borderId="166" xfId="14" applyFont="1" applyFill="1" applyBorder="1"/>
    <xf numFmtId="0" fontId="96" fillId="0" borderId="167" xfId="14" applyBorder="1"/>
    <xf numFmtId="0" fontId="96" fillId="4" borderId="153" xfId="14" applyFill="1" applyBorder="1"/>
    <xf numFmtId="0" fontId="6" fillId="0" borderId="168" xfId="14" applyFont="1" applyBorder="1"/>
    <xf numFmtId="0" fontId="96" fillId="4" borderId="169" xfId="14" applyFill="1" applyBorder="1"/>
    <xf numFmtId="0" fontId="96" fillId="4" borderId="170" xfId="14" applyFill="1" applyBorder="1"/>
    <xf numFmtId="0" fontId="96" fillId="4" borderId="171" xfId="14" applyFill="1" applyBorder="1"/>
    <xf numFmtId="0" fontId="96" fillId="0" borderId="172" xfId="14" applyBorder="1"/>
    <xf numFmtId="0" fontId="96" fillId="0" borderId="173" xfId="14" applyBorder="1"/>
    <xf numFmtId="0" fontId="96" fillId="0" borderId="171" xfId="14" applyBorder="1"/>
    <xf numFmtId="0" fontId="98" fillId="0" borderId="174" xfId="14" applyFont="1" applyBorder="1" applyAlignment="1">
      <alignment horizontal="right"/>
    </xf>
    <xf numFmtId="0" fontId="96" fillId="0" borderId="177" xfId="14" applyBorder="1" applyAlignment="1">
      <alignment horizontal="center" vertical="center"/>
    </xf>
    <xf numFmtId="0" fontId="96" fillId="0" borderId="178" xfId="14" applyBorder="1"/>
    <xf numFmtId="0" fontId="96" fillId="4" borderId="179" xfId="14" applyFill="1" applyBorder="1"/>
    <xf numFmtId="0" fontId="98" fillId="0" borderId="180" xfId="14" applyFont="1" applyBorder="1" applyAlignment="1">
      <alignment horizontal="right"/>
    </xf>
    <xf numFmtId="0" fontId="96" fillId="0" borderId="181" xfId="14" applyBorder="1"/>
    <xf numFmtId="0" fontId="96" fillId="4" borderId="184" xfId="14" applyFill="1" applyBorder="1"/>
    <xf numFmtId="0" fontId="2" fillId="4" borderId="185" xfId="14" applyFont="1" applyFill="1" applyBorder="1"/>
    <xf numFmtId="0" fontId="96" fillId="4" borderId="186" xfId="14" applyFill="1" applyBorder="1"/>
    <xf numFmtId="0" fontId="96" fillId="4" borderId="187" xfId="14" applyFill="1" applyBorder="1"/>
    <xf numFmtId="0" fontId="96" fillId="0" borderId="186" xfId="14" applyBorder="1"/>
    <xf numFmtId="0" fontId="2" fillId="0" borderId="172" xfId="14" applyFont="1" applyBorder="1"/>
    <xf numFmtId="0" fontId="6" fillId="4" borderId="0" xfId="14" applyFont="1" applyFill="1" applyAlignment="1">
      <alignment vertical="center"/>
    </xf>
    <xf numFmtId="0" fontId="96" fillId="0" borderId="188" xfId="14" applyBorder="1"/>
    <xf numFmtId="0" fontId="96" fillId="0" borderId="189" xfId="14" applyBorder="1"/>
    <xf numFmtId="0" fontId="96" fillId="0" borderId="190" xfId="14" applyBorder="1" applyAlignment="1">
      <alignment horizontal="center" vertical="center"/>
    </xf>
    <xf numFmtId="0" fontId="96" fillId="0" borderId="191" xfId="14" applyBorder="1"/>
    <xf numFmtId="0" fontId="96" fillId="0" borderId="192" xfId="14" applyBorder="1"/>
    <xf numFmtId="0" fontId="2" fillId="0" borderId="168" xfId="14" applyFont="1" applyBorder="1"/>
    <xf numFmtId="0" fontId="96" fillId="0" borderId="137" xfId="14" applyBorder="1"/>
    <xf numFmtId="0" fontId="96" fillId="4" borderId="194" xfId="14" applyFill="1" applyBorder="1"/>
    <xf numFmtId="0" fontId="96" fillId="4" borderId="162" xfId="14" applyFill="1" applyBorder="1" applyAlignment="1">
      <alignment horizontal="right" vertical="center"/>
    </xf>
    <xf numFmtId="0" fontId="96" fillId="0" borderId="196" xfId="14" applyBorder="1"/>
    <xf numFmtId="0" fontId="96" fillId="0" borderId="176" xfId="14" applyBorder="1" applyAlignment="1">
      <alignment horizontal="center" vertical="center"/>
    </xf>
    <xf numFmtId="0" fontId="96" fillId="4" borderId="197" xfId="14" applyFill="1" applyBorder="1"/>
    <xf numFmtId="0" fontId="98" fillId="0" borderId="172" xfId="14" applyFont="1" applyBorder="1" applyAlignment="1">
      <alignment horizontal="right"/>
    </xf>
    <xf numFmtId="0" fontId="96" fillId="4" borderId="196" xfId="14" applyFill="1" applyBorder="1" applyAlignment="1">
      <alignment horizontal="center" vertical="center"/>
    </xf>
    <xf numFmtId="0" fontId="96" fillId="0" borderId="198" xfId="14" applyBorder="1"/>
    <xf numFmtId="0" fontId="100" fillId="0" borderId="174" xfId="14" applyFont="1" applyBorder="1" applyAlignment="1">
      <alignment horizontal="right"/>
    </xf>
    <xf numFmtId="0" fontId="6" fillId="4" borderId="199" xfId="14" applyFont="1" applyFill="1" applyBorder="1" applyAlignment="1">
      <alignment vertical="center"/>
    </xf>
    <xf numFmtId="0" fontId="96" fillId="0" borderId="200" xfId="14" applyBorder="1"/>
    <xf numFmtId="0" fontId="96" fillId="0" borderId="163" xfId="14" applyBorder="1"/>
    <xf numFmtId="0" fontId="96" fillId="0" borderId="201" xfId="14" applyBorder="1"/>
    <xf numFmtId="0" fontId="96" fillId="0" borderId="202" xfId="14" applyBorder="1" applyAlignment="1">
      <alignment horizontal="center" vertical="center"/>
    </xf>
    <xf numFmtId="0" fontId="96" fillId="0" borderId="158" xfId="14" applyBorder="1"/>
    <xf numFmtId="0" fontId="96" fillId="4" borderId="203" xfId="14" applyFill="1" applyBorder="1" applyAlignment="1">
      <alignment horizontal="center"/>
    </xf>
    <xf numFmtId="0" fontId="6" fillId="20" borderId="204" xfId="14" applyFont="1" applyFill="1" applyBorder="1" applyAlignment="1">
      <alignment horizontal="center" vertical="center"/>
    </xf>
    <xf numFmtId="0" fontId="96" fillId="4" borderId="178" xfId="14" applyFill="1" applyBorder="1"/>
    <xf numFmtId="0" fontId="96" fillId="0" borderId="205" xfId="14" applyBorder="1"/>
    <xf numFmtId="0" fontId="96" fillId="0" borderId="206" xfId="14" applyBorder="1"/>
    <xf numFmtId="0" fontId="96" fillId="0" borderId="207" xfId="14" applyBorder="1"/>
    <xf numFmtId="0" fontId="96" fillId="0" borderId="208" xfId="14" applyBorder="1"/>
    <xf numFmtId="0" fontId="96" fillId="0" borderId="209" xfId="14" applyBorder="1"/>
    <xf numFmtId="0" fontId="96" fillId="4" borderId="155" xfId="14" applyFill="1" applyBorder="1"/>
    <xf numFmtId="0" fontId="100" fillId="4" borderId="172" xfId="14" applyFont="1" applyFill="1" applyBorder="1" applyAlignment="1">
      <alignment horizontal="right"/>
    </xf>
    <xf numFmtId="0" fontId="96" fillId="4" borderId="137" xfId="14" applyFill="1" applyBorder="1"/>
    <xf numFmtId="0" fontId="96" fillId="4" borderId="201" xfId="14" applyFill="1" applyBorder="1"/>
    <xf numFmtId="0" fontId="96" fillId="4" borderId="172" xfId="14" applyFill="1" applyBorder="1"/>
    <xf numFmtId="0" fontId="6" fillId="20" borderId="210" xfId="14" applyFont="1" applyFill="1" applyBorder="1" applyAlignment="1">
      <alignment horizontal="center" vertical="center"/>
    </xf>
    <xf numFmtId="0" fontId="96" fillId="4" borderId="167" xfId="14" applyFill="1" applyBorder="1"/>
    <xf numFmtId="0" fontId="96" fillId="4" borderId="206" xfId="14" applyFill="1" applyBorder="1"/>
    <xf numFmtId="0" fontId="96" fillId="4" borderId="211" xfId="14" applyFill="1" applyBorder="1"/>
    <xf numFmtId="0" fontId="96" fillId="4" borderId="211" xfId="14" applyFill="1" applyBorder="1" applyAlignment="1">
      <alignment horizontal="center"/>
    </xf>
    <xf numFmtId="0" fontId="96" fillId="4" borderId="211" xfId="14" applyFill="1" applyBorder="1" applyAlignment="1">
      <alignment horizontal="center" vertical="center"/>
    </xf>
    <xf numFmtId="0" fontId="96" fillId="4" borderId="207" xfId="14" applyFill="1" applyBorder="1"/>
    <xf numFmtId="0" fontId="96" fillId="4" borderId="212" xfId="14" applyFill="1" applyBorder="1"/>
    <xf numFmtId="0" fontId="100" fillId="4" borderId="107" xfId="14" applyFont="1" applyFill="1" applyBorder="1" applyAlignment="1">
      <alignment horizontal="right"/>
    </xf>
    <xf numFmtId="0" fontId="96" fillId="4" borderId="0" xfId="14" applyFill="1" applyAlignment="1">
      <alignment horizontal="center"/>
    </xf>
    <xf numFmtId="0" fontId="96" fillId="4" borderId="0" xfId="14" applyFill="1" applyAlignment="1">
      <alignment horizontal="center" vertical="center"/>
    </xf>
    <xf numFmtId="0" fontId="96" fillId="0" borderId="0" xfId="14" applyAlignment="1">
      <alignment horizontal="center"/>
    </xf>
    <xf numFmtId="0" fontId="2" fillId="0" borderId="0" xfId="14" applyFont="1"/>
    <xf numFmtId="0" fontId="96" fillId="0" borderId="2" xfId="14" applyBorder="1" applyAlignment="1">
      <alignment vertical="center"/>
    </xf>
    <xf numFmtId="0" fontId="71" fillId="0" borderId="0" xfId="14" applyFont="1" applyAlignment="1">
      <alignment horizontal="left" vertical="center"/>
    </xf>
    <xf numFmtId="0" fontId="96" fillId="0" borderId="0" xfId="14" applyAlignment="1">
      <alignment vertical="center"/>
    </xf>
    <xf numFmtId="0" fontId="96" fillId="0" borderId="2" xfId="14" applyBorder="1"/>
    <xf numFmtId="0" fontId="96" fillId="0" borderId="2" xfId="14" applyBorder="1" applyAlignment="1">
      <alignment horizontal="left" vertical="center"/>
    </xf>
    <xf numFmtId="0" fontId="102" fillId="0" borderId="2" xfId="14" applyFont="1" applyBorder="1" applyAlignment="1">
      <alignment vertical="center"/>
    </xf>
    <xf numFmtId="0" fontId="96" fillId="0" borderId="0" xfId="14" applyAlignment="1">
      <alignment horizontal="left" vertical="center"/>
    </xf>
    <xf numFmtId="0" fontId="71" fillId="0" borderId="0" xfId="14" applyFont="1"/>
    <xf numFmtId="0" fontId="71" fillId="0" borderId="2" xfId="14" applyFont="1" applyBorder="1"/>
    <xf numFmtId="0" fontId="96" fillId="0" borderId="0" xfId="14" applyAlignment="1">
      <alignment horizontal="right"/>
    </xf>
    <xf numFmtId="0" fontId="2" fillId="0" borderId="0" xfId="14" applyFont="1" applyAlignment="1">
      <alignment horizontal="right"/>
    </xf>
    <xf numFmtId="0" fontId="4" fillId="0" borderId="0" xfId="14" applyFont="1"/>
    <xf numFmtId="0" fontId="24" fillId="3" borderId="9" xfId="4" applyFont="1" applyFill="1" applyBorder="1" applyAlignment="1" applyProtection="1">
      <alignment horizontal="center" vertical="center"/>
      <protection locked="0"/>
    </xf>
    <xf numFmtId="0" fontId="24" fillId="3" borderId="15" xfId="4" applyFont="1" applyFill="1" applyBorder="1" applyAlignment="1" applyProtection="1">
      <alignment horizontal="center" vertical="center" wrapText="1"/>
      <protection locked="0"/>
    </xf>
    <xf numFmtId="0" fontId="24" fillId="3" borderId="17" xfId="4" applyFont="1" applyFill="1" applyBorder="1" applyAlignment="1" applyProtection="1">
      <alignment horizontal="center" vertical="center" wrapText="1"/>
      <protection locked="0"/>
    </xf>
    <xf numFmtId="0" fontId="103" fillId="2" borderId="8" xfId="4" applyFont="1" applyFill="1" applyBorder="1" applyAlignment="1">
      <alignment horizontal="left"/>
    </xf>
    <xf numFmtId="0" fontId="103" fillId="2" borderId="11" xfId="4" applyFont="1" applyFill="1" applyBorder="1" applyAlignment="1">
      <alignment horizontal="left"/>
    </xf>
    <xf numFmtId="0" fontId="103" fillId="2" borderId="16" xfId="4" applyFont="1" applyFill="1" applyBorder="1" applyAlignment="1">
      <alignment horizontal="left"/>
    </xf>
    <xf numFmtId="0" fontId="103" fillId="2" borderId="36" xfId="4" applyFont="1" applyFill="1" applyBorder="1" applyAlignment="1">
      <alignment horizontal="left"/>
    </xf>
    <xf numFmtId="49" fontId="24" fillId="3" borderId="79" xfId="4" applyNumberFormat="1" applyFont="1" applyFill="1" applyBorder="1" applyAlignment="1" applyProtection="1">
      <alignment horizontal="center" vertical="center" wrapText="1"/>
      <protection locked="0"/>
    </xf>
    <xf numFmtId="0" fontId="71" fillId="0" borderId="162" xfId="14" applyFont="1" applyBorder="1"/>
    <xf numFmtId="0" fontId="96" fillId="0" borderId="106" xfId="14" applyBorder="1"/>
    <xf numFmtId="0" fontId="105" fillId="0" borderId="158" xfId="14" applyFont="1" applyBorder="1"/>
    <xf numFmtId="0" fontId="106" fillId="20" borderId="159" xfId="14" applyFont="1" applyFill="1" applyBorder="1" applyAlignment="1">
      <alignment horizontal="center" vertical="center"/>
    </xf>
    <xf numFmtId="0" fontId="24" fillId="0" borderId="79" xfId="4" applyFont="1" applyBorder="1" applyAlignment="1">
      <alignment horizontal="center" vertical="center"/>
    </xf>
    <xf numFmtId="0" fontId="0" fillId="4" borderId="152" xfId="0" applyFill="1" applyBorder="1" applyAlignment="1">
      <alignment horizontal="center" vertical="top"/>
    </xf>
    <xf numFmtId="14" fontId="0" fillId="4" borderId="152" xfId="0" applyNumberFormat="1" applyFill="1" applyBorder="1" applyAlignment="1">
      <alignment horizontal="center" vertical="top"/>
    </xf>
    <xf numFmtId="0" fontId="0" fillId="4" borderId="152" xfId="0" applyFill="1" applyBorder="1" applyAlignment="1">
      <alignment horizontal="left" vertical="top"/>
    </xf>
    <xf numFmtId="0" fontId="0" fillId="4" borderId="152" xfId="0" applyFill="1" applyBorder="1" applyAlignment="1">
      <alignment horizontal="left" vertical="top" wrapText="1"/>
    </xf>
    <xf numFmtId="0" fontId="71" fillId="4" borderId="152" xfId="0" applyFont="1" applyFill="1" applyBorder="1"/>
    <xf numFmtId="0" fontId="2" fillId="14" borderId="0" xfId="4" applyFill="1" applyAlignment="1">
      <alignment horizontal="center"/>
    </xf>
    <xf numFmtId="0" fontId="17" fillId="4" borderId="0" xfId="4" applyFont="1" applyFill="1" applyAlignment="1">
      <alignment horizontal="left" vertical="center" wrapText="1"/>
    </xf>
    <xf numFmtId="0" fontId="29" fillId="4" borderId="0" xfId="4" applyFont="1" applyFill="1"/>
    <xf numFmtId="0" fontId="2" fillId="7" borderId="2" xfId="4" applyFill="1" applyBorder="1"/>
    <xf numFmtId="0" fontId="12" fillId="4" borderId="0" xfId="5" applyNumberFormat="1" applyFill="1"/>
    <xf numFmtId="0" fontId="2" fillId="4" borderId="2" xfId="4" applyFill="1" applyBorder="1"/>
    <xf numFmtId="0" fontId="2" fillId="18" borderId="2" xfId="4" applyFill="1" applyBorder="1" applyProtection="1">
      <protection locked="0"/>
    </xf>
    <xf numFmtId="0" fontId="52" fillId="19" borderId="2" xfId="4" applyFont="1" applyFill="1" applyBorder="1"/>
    <xf numFmtId="0" fontId="20" fillId="19" borderId="2" xfId="4" applyFont="1" applyFill="1" applyBorder="1" applyAlignment="1">
      <alignment horizontal="center"/>
    </xf>
    <xf numFmtId="0" fontId="20" fillId="2" borderId="9" xfId="4" applyFont="1" applyFill="1" applyBorder="1" applyAlignment="1">
      <alignment horizontal="left"/>
    </xf>
    <xf numFmtId="0" fontId="69" fillId="4" borderId="46" xfId="4" applyFont="1" applyFill="1" applyBorder="1" applyAlignment="1">
      <alignment horizontal="center" vertical="center"/>
    </xf>
    <xf numFmtId="0" fontId="20" fillId="2" borderId="11" xfId="4" applyFont="1" applyFill="1" applyBorder="1" applyAlignment="1">
      <alignment horizontal="left"/>
    </xf>
    <xf numFmtId="0" fontId="2" fillId="4" borderId="2" xfId="4" applyFill="1" applyBorder="1" applyAlignment="1">
      <alignment wrapText="1"/>
    </xf>
    <xf numFmtId="0" fontId="2" fillId="4" borderId="44" xfId="4" applyFill="1" applyBorder="1" applyAlignment="1">
      <alignment wrapText="1"/>
    </xf>
    <xf numFmtId="0" fontId="2" fillId="4" borderId="46" xfId="4" applyFill="1" applyBorder="1" applyAlignment="1">
      <alignment wrapText="1"/>
    </xf>
    <xf numFmtId="0" fontId="2" fillId="4" borderId="0" xfId="4" applyFill="1" applyAlignment="1">
      <alignment wrapText="1"/>
    </xf>
    <xf numFmtId="0" fontId="20" fillId="2" borderId="35" xfId="4" applyFont="1" applyFill="1" applyBorder="1" applyAlignment="1">
      <alignment horizontal="left"/>
    </xf>
    <xf numFmtId="0" fontId="2" fillId="4" borderId="0" xfId="4" applyFill="1" applyAlignment="1">
      <alignment horizontal="center" vertical="center" wrapText="1"/>
    </xf>
    <xf numFmtId="0" fontId="21" fillId="3" borderId="29" xfId="4" applyFont="1" applyFill="1" applyBorder="1" applyAlignment="1" applyProtection="1">
      <alignment vertical="center"/>
      <protection locked="0"/>
    </xf>
    <xf numFmtId="0" fontId="20" fillId="4" borderId="0" xfId="8" applyFont="1" applyFill="1" applyAlignment="1" applyProtection="1">
      <alignment vertical="center" wrapText="1"/>
      <protection hidden="1"/>
    </xf>
    <xf numFmtId="0" fontId="40" fillId="0" borderId="30" xfId="9" applyNumberFormat="1" applyFont="1" applyFill="1" applyBorder="1" applyAlignment="1" applyProtection="1">
      <alignment horizontal="center" vertical="top"/>
      <protection hidden="1"/>
    </xf>
    <xf numFmtId="0" fontId="40" fillId="0" borderId="30" xfId="8" applyFont="1" applyBorder="1" applyAlignment="1" applyProtection="1">
      <alignment horizontal="center" vertical="top" wrapText="1"/>
      <protection hidden="1"/>
    </xf>
    <xf numFmtId="0" fontId="40" fillId="9" borderId="30" xfId="8" applyFont="1" applyFill="1" applyBorder="1" applyAlignment="1" applyProtection="1">
      <alignment horizontal="center" vertical="top" wrapText="1"/>
      <protection hidden="1"/>
    </xf>
    <xf numFmtId="0" fontId="21" fillId="4" borderId="55" xfId="4" applyFont="1" applyFill="1" applyBorder="1" applyAlignment="1">
      <alignment wrapText="1"/>
    </xf>
    <xf numFmtId="0" fontId="41" fillId="9" borderId="55" xfId="4" applyFont="1" applyFill="1" applyBorder="1" applyProtection="1">
      <protection locked="0"/>
    </xf>
    <xf numFmtId="0" fontId="2" fillId="14" borderId="0" xfId="4" applyFill="1"/>
    <xf numFmtId="0" fontId="42" fillId="0" borderId="30" xfId="9" applyNumberFormat="1" applyFont="1" applyFill="1" applyBorder="1" applyAlignment="1" applyProtection="1">
      <alignment horizontal="center"/>
      <protection hidden="1"/>
    </xf>
    <xf numFmtId="0" fontId="42" fillId="0" borderId="30" xfId="8" applyFont="1" applyBorder="1" applyAlignment="1" applyProtection="1">
      <alignment horizontal="center"/>
      <protection hidden="1"/>
    </xf>
    <xf numFmtId="0" fontId="21" fillId="10" borderId="30" xfId="4" applyFont="1" applyFill="1" applyBorder="1" applyAlignment="1" applyProtection="1">
      <alignment horizontal="center"/>
      <protection hidden="1"/>
    </xf>
    <xf numFmtId="0" fontId="42" fillId="0" borderId="30" xfId="10" applyFont="1" applyBorder="1" applyAlignment="1" applyProtection="1">
      <alignment horizontal="center" vertical="center"/>
      <protection hidden="1"/>
    </xf>
    <xf numFmtId="0" fontId="42" fillId="9" borderId="30" xfId="10" applyFont="1" applyFill="1" applyBorder="1" applyAlignment="1" applyProtection="1">
      <alignment horizontal="center" vertical="center"/>
      <protection hidden="1"/>
    </xf>
    <xf numFmtId="0" fontId="21" fillId="4" borderId="55" xfId="4" applyFont="1" applyFill="1" applyBorder="1"/>
    <xf numFmtId="0" fontId="41" fillId="9" borderId="55" xfId="4" applyFont="1" applyFill="1" applyBorder="1" applyAlignment="1" applyProtection="1">
      <alignment vertical="center"/>
      <protection locked="0"/>
    </xf>
    <xf numFmtId="0" fontId="20" fillId="11" borderId="60" xfId="4" applyFont="1" applyFill="1" applyBorder="1" applyProtection="1">
      <protection hidden="1"/>
    </xf>
    <xf numFmtId="0" fontId="20" fillId="11" borderId="61" xfId="4" applyFont="1" applyFill="1" applyBorder="1" applyAlignment="1" applyProtection="1">
      <alignment horizontal="center"/>
      <protection hidden="1"/>
    </xf>
    <xf numFmtId="0" fontId="20" fillId="11" borderId="62" xfId="4" applyFont="1" applyFill="1" applyBorder="1" applyAlignment="1" applyProtection="1">
      <alignment horizontal="center"/>
      <protection hidden="1"/>
    </xf>
    <xf numFmtId="0" fontId="43" fillId="11" borderId="60" xfId="4" applyFont="1" applyFill="1" applyBorder="1" applyProtection="1">
      <protection hidden="1"/>
    </xf>
    <xf numFmtId="0" fontId="43" fillId="11" borderId="61" xfId="4" applyFont="1" applyFill="1" applyBorder="1" applyAlignment="1" applyProtection="1">
      <alignment horizontal="center"/>
      <protection hidden="1"/>
    </xf>
    <xf numFmtId="0" fontId="39" fillId="11" borderId="61" xfId="4" applyFont="1" applyFill="1" applyBorder="1" applyAlignment="1" applyProtection="1">
      <alignment horizontal="center"/>
      <protection hidden="1"/>
    </xf>
    <xf numFmtId="0" fontId="39" fillId="11" borderId="62" xfId="4" applyFont="1" applyFill="1" applyBorder="1" applyAlignment="1" applyProtection="1">
      <alignment horizontal="center"/>
      <protection hidden="1"/>
    </xf>
    <xf numFmtId="0" fontId="56" fillId="14" borderId="55" xfId="4" applyFont="1" applyFill="1" applyBorder="1" applyProtection="1">
      <protection locked="0"/>
    </xf>
    <xf numFmtId="0" fontId="9" fillId="11" borderId="30" xfId="11" applyFont="1" applyFill="1" applyBorder="1"/>
    <xf numFmtId="0" fontId="5" fillId="11" borderId="30" xfId="4" applyFont="1" applyFill="1" applyBorder="1" applyAlignment="1">
      <alignment horizontal="center"/>
    </xf>
    <xf numFmtId="0" fontId="5" fillId="11" borderId="0" xfId="4" applyFont="1" applyFill="1" applyAlignment="1">
      <alignment horizontal="center"/>
    </xf>
    <xf numFmtId="0" fontId="44" fillId="11" borderId="61" xfId="4" applyFont="1" applyFill="1" applyBorder="1" applyAlignment="1" applyProtection="1">
      <alignment horizontal="center"/>
      <protection hidden="1"/>
    </xf>
    <xf numFmtId="0" fontId="45" fillId="11" borderId="30" xfId="4" applyFont="1" applyFill="1" applyBorder="1" applyAlignment="1">
      <alignment horizontal="center"/>
    </xf>
    <xf numFmtId="0" fontId="45" fillId="11" borderId="0" xfId="4" applyFont="1" applyFill="1" applyAlignment="1">
      <alignment horizontal="center"/>
    </xf>
    <xf numFmtId="0" fontId="21" fillId="4" borderId="61" xfId="4" applyFont="1" applyFill="1" applyBorder="1" applyAlignment="1" applyProtection="1">
      <alignment horizontal="center"/>
      <protection hidden="1"/>
    </xf>
    <xf numFmtId="0" fontId="21" fillId="4" borderId="62" xfId="4" applyFont="1" applyFill="1" applyBorder="1" applyAlignment="1" applyProtection="1">
      <alignment horizontal="center"/>
      <protection hidden="1"/>
    </xf>
    <xf numFmtId="0" fontId="40" fillId="0" borderId="30" xfId="9" applyNumberFormat="1" applyFont="1" applyFill="1" applyBorder="1" applyAlignment="1" applyProtection="1">
      <alignment horizontal="center"/>
      <protection hidden="1"/>
    </xf>
    <xf numFmtId="0" fontId="40" fillId="0" borderId="30" xfId="8" applyFont="1" applyBorder="1" applyAlignment="1" applyProtection="1">
      <alignment horizontal="center"/>
      <protection hidden="1"/>
    </xf>
    <xf numFmtId="0" fontId="40" fillId="10" borderId="30" xfId="8" applyFont="1" applyFill="1" applyBorder="1" applyAlignment="1" applyProtection="1">
      <alignment horizontal="center"/>
      <protection hidden="1"/>
    </xf>
    <xf numFmtId="0" fontId="40" fillId="0" borderId="30" xfId="10" applyFont="1" applyBorder="1" applyAlignment="1" applyProtection="1">
      <alignment horizontal="center" vertical="center"/>
      <protection hidden="1"/>
    </xf>
    <xf numFmtId="0" fontId="40" fillId="9" borderId="30" xfId="10" applyFont="1" applyFill="1" applyBorder="1" applyAlignment="1" applyProtection="1">
      <alignment horizontal="center" vertical="center"/>
      <protection hidden="1"/>
    </xf>
    <xf numFmtId="0" fontId="2" fillId="4" borderId="0" xfId="4" applyFill="1" applyAlignment="1">
      <alignment horizontal="right" vertical="top"/>
    </xf>
    <xf numFmtId="0" fontId="21" fillId="4" borderId="0" xfId="4" applyFont="1" applyFill="1"/>
    <xf numFmtId="0" fontId="42" fillId="4" borderId="58" xfId="9" applyNumberFormat="1" applyFont="1" applyFill="1" applyBorder="1" applyAlignment="1" applyProtection="1">
      <alignment horizontal="center"/>
    </xf>
    <xf numFmtId="0" fontId="20" fillId="8" borderId="30" xfId="9" applyNumberFormat="1" applyFont="1" applyFill="1" applyBorder="1" applyAlignment="1" applyProtection="1">
      <alignment horizontal="center" vertical="center"/>
      <protection hidden="1"/>
    </xf>
    <xf numFmtId="0" fontId="20" fillId="8" borderId="30" xfId="9" applyNumberFormat="1" applyFont="1" applyFill="1" applyBorder="1" applyAlignment="1" applyProtection="1">
      <alignment horizontal="center" vertical="center" wrapText="1"/>
      <protection hidden="1"/>
    </xf>
    <xf numFmtId="0" fontId="20" fillId="8" borderId="30" xfId="13" applyNumberFormat="1" applyFont="1" applyFill="1" applyBorder="1" applyAlignment="1" applyProtection="1">
      <alignment horizontal="center" vertical="center" wrapText="1"/>
      <protection hidden="1"/>
    </xf>
    <xf numFmtId="0" fontId="39" fillId="8" borderId="30" xfId="13" applyNumberFormat="1" applyFont="1" applyFill="1" applyBorder="1" applyAlignment="1" applyProtection="1">
      <alignment horizontal="center" vertical="center" wrapText="1"/>
      <protection hidden="1"/>
    </xf>
    <xf numFmtId="0" fontId="40" fillId="4" borderId="30" xfId="9" applyNumberFormat="1" applyFont="1" applyFill="1" applyBorder="1" applyAlignment="1" applyProtection="1">
      <alignment horizontal="left" vertical="top"/>
      <protection hidden="1"/>
    </xf>
    <xf numFmtId="0" fontId="42" fillId="12" borderId="30" xfId="8" applyFont="1" applyFill="1" applyBorder="1" applyAlignment="1" applyProtection="1">
      <alignment horizontal="center"/>
      <protection hidden="1"/>
    </xf>
    <xf numFmtId="0" fontId="42" fillId="13" borderId="30" xfId="8" applyFont="1" applyFill="1" applyBorder="1" applyAlignment="1" applyProtection="1">
      <alignment horizontal="center"/>
      <protection hidden="1"/>
    </xf>
    <xf numFmtId="0" fontId="42" fillId="0" borderId="30" xfId="9" applyNumberFormat="1" applyFont="1" applyFill="1" applyBorder="1" applyAlignment="1" applyProtection="1">
      <alignment horizontal="left"/>
      <protection hidden="1"/>
    </xf>
    <xf numFmtId="0" fontId="42" fillId="4" borderId="30" xfId="13" applyNumberFormat="1" applyFont="1" applyFill="1" applyBorder="1" applyAlignment="1" applyProtection="1">
      <alignment horizontal="center"/>
      <protection hidden="1"/>
    </xf>
    <xf numFmtId="0" fontId="21" fillId="4" borderId="61" xfId="4" applyFont="1" applyFill="1" applyBorder="1" applyAlignment="1" applyProtection="1">
      <alignment horizontal="center" wrapText="1"/>
      <protection hidden="1"/>
    </xf>
    <xf numFmtId="0" fontId="40" fillId="0" borderId="30" xfId="9" applyNumberFormat="1" applyFont="1" applyFill="1" applyBorder="1" applyAlignment="1" applyProtection="1">
      <alignment horizontal="left"/>
      <protection hidden="1"/>
    </xf>
    <xf numFmtId="0" fontId="40" fillId="0" borderId="30" xfId="3" applyNumberFormat="1" applyFont="1" applyFill="1" applyBorder="1" applyAlignment="1" applyProtection="1">
      <alignment horizontal="center"/>
      <protection hidden="1"/>
    </xf>
    <xf numFmtId="0" fontId="40" fillId="4" borderId="30" xfId="3" applyNumberFormat="1" applyFont="1" applyFill="1" applyBorder="1" applyAlignment="1" applyProtection="1">
      <alignment horizontal="center"/>
      <protection hidden="1"/>
    </xf>
    <xf numFmtId="0" fontId="40" fillId="4" borderId="0" xfId="9" applyNumberFormat="1" applyFont="1" applyFill="1" applyBorder="1" applyAlignment="1" applyProtection="1">
      <alignment horizontal="left"/>
      <protection hidden="1"/>
    </xf>
    <xf numFmtId="0" fontId="40" fillId="4" borderId="0" xfId="8" applyFont="1" applyFill="1" applyAlignment="1" applyProtection="1">
      <alignment horizontal="center"/>
      <protection hidden="1"/>
    </xf>
    <xf numFmtId="0" fontId="40" fillId="0" borderId="0" xfId="10" applyFont="1" applyAlignment="1" applyProtection="1">
      <alignment vertical="center" wrapText="1"/>
      <protection hidden="1"/>
    </xf>
    <xf numFmtId="0" fontId="40" fillId="4" borderId="2" xfId="10" applyFont="1" applyFill="1" applyBorder="1" applyAlignment="1" applyProtection="1">
      <alignment vertical="center" wrapText="1"/>
      <protection hidden="1"/>
    </xf>
    <xf numFmtId="0" fontId="49" fillId="4" borderId="2" xfId="4" applyFont="1" applyFill="1" applyBorder="1" applyAlignment="1">
      <alignment wrapText="1"/>
    </xf>
    <xf numFmtId="0" fontId="45" fillId="11" borderId="30" xfId="12" applyFont="1" applyFill="1" applyBorder="1" applyAlignment="1">
      <alignment vertical="top"/>
    </xf>
    <xf numFmtId="0" fontId="45" fillId="11" borderId="30" xfId="4" applyFont="1" applyFill="1" applyBorder="1" applyAlignment="1">
      <alignment horizontal="center" vertical="top"/>
    </xf>
    <xf numFmtId="0" fontId="45" fillId="11" borderId="0" xfId="4" applyFont="1" applyFill="1" applyAlignment="1">
      <alignment horizontal="center" vertical="top"/>
    </xf>
    <xf numFmtId="0" fontId="21" fillId="4" borderId="61" xfId="4" applyFont="1" applyFill="1" applyBorder="1" applyAlignment="1" applyProtection="1">
      <alignment horizontal="center" vertical="top"/>
      <protection hidden="1"/>
    </xf>
    <xf numFmtId="0" fontId="21" fillId="4" borderId="62" xfId="4" applyFont="1" applyFill="1" applyBorder="1" applyAlignment="1" applyProtection="1">
      <alignment horizontal="center" vertical="top"/>
      <protection hidden="1"/>
    </xf>
    <xf numFmtId="0" fontId="20" fillId="8" borderId="30" xfId="10" applyFont="1" applyFill="1" applyBorder="1" applyAlignment="1" applyProtection="1">
      <alignment vertical="center" wrapText="1"/>
      <protection hidden="1"/>
    </xf>
    <xf numFmtId="0" fontId="20" fillId="8" borderId="59" xfId="10" applyFont="1" applyFill="1" applyBorder="1" applyAlignment="1" applyProtection="1">
      <alignment vertical="center" wrapText="1"/>
      <protection hidden="1"/>
    </xf>
    <xf numFmtId="0" fontId="20" fillId="8" borderId="65" xfId="10" applyFont="1" applyFill="1" applyBorder="1" applyAlignment="1" applyProtection="1">
      <alignment vertical="center" wrapText="1"/>
      <protection hidden="1"/>
    </xf>
    <xf numFmtId="0" fontId="39" fillId="8" borderId="65" xfId="8" applyFont="1" applyFill="1" applyBorder="1" applyAlignment="1" applyProtection="1">
      <alignment horizontal="center" vertical="center" wrapText="1"/>
      <protection hidden="1"/>
    </xf>
    <xf numFmtId="0" fontId="39" fillId="8" borderId="66" xfId="10" applyFont="1" applyFill="1" applyBorder="1" applyAlignment="1" applyProtection="1">
      <alignment vertical="center" wrapText="1"/>
      <protection hidden="1"/>
    </xf>
    <xf numFmtId="0" fontId="39" fillId="8" borderId="30" xfId="8" applyFont="1" applyFill="1" applyBorder="1" applyAlignment="1" applyProtection="1">
      <alignment horizontal="center" vertical="center" wrapText="1"/>
      <protection hidden="1"/>
    </xf>
    <xf numFmtId="0" fontId="39" fillId="8" borderId="68" xfId="8" applyFont="1" applyFill="1" applyBorder="1" applyAlignment="1" applyProtection="1">
      <alignment horizontal="center" vertical="center" wrapText="1"/>
      <protection hidden="1"/>
    </xf>
    <xf numFmtId="0" fontId="39" fillId="8" borderId="69" xfId="8" applyFont="1" applyFill="1" applyBorder="1" applyAlignment="1" applyProtection="1">
      <alignment horizontal="center" vertical="center" wrapText="1"/>
      <protection hidden="1"/>
    </xf>
    <xf numFmtId="0" fontId="44" fillId="11" borderId="61" xfId="4" applyFont="1" applyFill="1" applyBorder="1" applyAlignment="1" applyProtection="1">
      <alignment horizontal="center" wrapText="1"/>
      <protection hidden="1"/>
    </xf>
    <xf numFmtId="0" fontId="42" fillId="4" borderId="30" xfId="8" applyFont="1" applyFill="1" applyBorder="1" applyAlignment="1" applyProtection="1">
      <alignment horizontal="center"/>
      <protection hidden="1"/>
    </xf>
    <xf numFmtId="0" fontId="45" fillId="11" borderId="69" xfId="12" applyFont="1" applyFill="1" applyBorder="1"/>
    <xf numFmtId="0" fontId="40" fillId="4" borderId="30" xfId="8" applyFont="1" applyFill="1" applyBorder="1" applyAlignment="1" applyProtection="1">
      <alignment horizontal="right"/>
      <protection hidden="1"/>
    </xf>
    <xf numFmtId="0" fontId="40" fillId="11" borderId="30" xfId="13" applyNumberFormat="1" applyFont="1" applyFill="1" applyBorder="1" applyAlignment="1" applyProtection="1">
      <alignment horizontal="center"/>
      <protection hidden="1"/>
    </xf>
    <xf numFmtId="0" fontId="42" fillId="11" borderId="30" xfId="13" applyNumberFormat="1" applyFont="1" applyFill="1" applyBorder="1" applyAlignment="1" applyProtection="1">
      <alignment horizontal="center"/>
      <protection hidden="1"/>
    </xf>
    <xf numFmtId="0" fontId="40" fillId="4" borderId="30" xfId="13" applyNumberFormat="1" applyFont="1" applyFill="1" applyBorder="1" applyAlignment="1" applyProtection="1">
      <alignment horizontal="center"/>
      <protection hidden="1"/>
    </xf>
    <xf numFmtId="0" fontId="51" fillId="4" borderId="0" xfId="4" applyFont="1" applyFill="1"/>
    <xf numFmtId="0" fontId="52" fillId="11" borderId="30" xfId="4" applyFont="1" applyFill="1" applyBorder="1" applyAlignment="1">
      <alignment wrapText="1"/>
    </xf>
    <xf numFmtId="0" fontId="2" fillId="3" borderId="0" xfId="4" applyFill="1"/>
    <xf numFmtId="0" fontId="21" fillId="4" borderId="30" xfId="4" applyFont="1" applyFill="1" applyBorder="1" applyAlignment="1">
      <alignment horizontal="center"/>
    </xf>
    <xf numFmtId="0" fontId="21" fillId="4" borderId="0" xfId="4" applyFont="1" applyFill="1" applyAlignment="1">
      <alignment horizontal="center"/>
    </xf>
    <xf numFmtId="0" fontId="20" fillId="15" borderId="1" xfId="9" applyNumberFormat="1" applyFont="1" applyFill="1" applyBorder="1" applyAlignment="1" applyProtection="1">
      <alignment vertical="center"/>
      <protection hidden="1"/>
    </xf>
    <xf numFmtId="0" fontId="20" fillId="15" borderId="1" xfId="9" applyNumberFormat="1" applyFont="1" applyFill="1" applyBorder="1" applyAlignment="1" applyProtection="1">
      <alignment horizontal="center" vertical="center"/>
      <protection hidden="1"/>
    </xf>
    <xf numFmtId="0" fontId="52" fillId="15" borderId="0" xfId="4" applyFont="1" applyFill="1" applyAlignment="1">
      <alignment vertical="center"/>
    </xf>
    <xf numFmtId="0" fontId="39" fillId="15" borderId="0" xfId="4" applyFont="1" applyFill="1" applyAlignment="1">
      <alignment horizontal="center" vertical="center" wrapText="1"/>
    </xf>
    <xf numFmtId="0" fontId="42" fillId="4" borderId="1" xfId="8" applyFont="1" applyFill="1" applyBorder="1" applyProtection="1">
      <protection hidden="1"/>
    </xf>
    <xf numFmtId="0" fontId="21" fillId="4" borderId="2" xfId="1" applyNumberFormat="1" applyFont="1" applyFill="1" applyBorder="1" applyAlignment="1" applyProtection="1">
      <alignment horizontal="center"/>
    </xf>
    <xf numFmtId="0" fontId="42" fillId="4" borderId="2" xfId="1" applyNumberFormat="1" applyFont="1" applyFill="1" applyBorder="1" applyAlignment="1" applyProtection="1">
      <alignment horizontal="center"/>
      <protection hidden="1"/>
    </xf>
    <xf numFmtId="0" fontId="20" fillId="4" borderId="0" xfId="9" applyNumberFormat="1" applyFont="1" applyFill="1" applyBorder="1" applyAlignment="1" applyProtection="1">
      <alignment vertical="center"/>
      <protection hidden="1"/>
    </xf>
    <xf numFmtId="0" fontId="20" fillId="4" borderId="0" xfId="13" applyNumberFormat="1" applyFont="1" applyFill="1" applyBorder="1" applyAlignment="1" applyProtection="1">
      <alignment horizontal="center" vertical="center" wrapText="1"/>
      <protection hidden="1"/>
    </xf>
    <xf numFmtId="0" fontId="52" fillId="15" borderId="2" xfId="4" applyFont="1" applyFill="1" applyBorder="1" applyAlignment="1">
      <alignment horizontal="center"/>
    </xf>
    <xf numFmtId="0" fontId="21" fillId="4" borderId="2" xfId="4" applyFont="1" applyFill="1" applyBorder="1" applyAlignment="1">
      <alignment horizontal="center"/>
    </xf>
    <xf numFmtId="0" fontId="21" fillId="4" borderId="2" xfId="4" applyFont="1" applyFill="1" applyBorder="1" applyAlignment="1">
      <alignment horizontal="center" wrapText="1"/>
    </xf>
    <xf numFmtId="0" fontId="42" fillId="4" borderId="2" xfId="8" applyFont="1" applyFill="1" applyBorder="1" applyAlignment="1" applyProtection="1">
      <alignment horizontal="center"/>
      <protection hidden="1"/>
    </xf>
    <xf numFmtId="0" fontId="55" fillId="4" borderId="2" xfId="0" applyFont="1" applyFill="1" applyBorder="1" applyAlignment="1">
      <alignment horizontal="center"/>
    </xf>
    <xf numFmtId="0" fontId="42" fillId="4" borderId="2" xfId="8" applyFont="1" applyFill="1" applyBorder="1" applyAlignment="1" applyProtection="1">
      <alignment horizontal="center" wrapText="1"/>
      <protection hidden="1"/>
    </xf>
    <xf numFmtId="0" fontId="52" fillId="4" borderId="0" xfId="4" applyFont="1" applyFill="1" applyAlignment="1">
      <alignment horizontal="center"/>
    </xf>
    <xf numFmtId="0" fontId="67" fillId="2" borderId="2" xfId="4" applyFont="1" applyFill="1" applyBorder="1" applyAlignment="1">
      <alignment horizontal="center"/>
    </xf>
    <xf numFmtId="0" fontId="0" fillId="4" borderId="0" xfId="0" applyFill="1" applyAlignment="1">
      <alignment wrapText="1"/>
    </xf>
    <xf numFmtId="0" fontId="21" fillId="4" borderId="2" xfId="8" applyFont="1" applyFill="1" applyBorder="1" applyAlignment="1" applyProtection="1">
      <alignment horizontal="center"/>
      <protection hidden="1"/>
    </xf>
    <xf numFmtId="0" fontId="55" fillId="2" borderId="2" xfId="0" applyFont="1" applyFill="1" applyBorder="1" applyAlignment="1">
      <alignment horizontal="center"/>
    </xf>
    <xf numFmtId="0" fontId="0" fillId="4" borderId="2" xfId="0" applyFill="1" applyBorder="1"/>
    <xf numFmtId="0" fontId="12" fillId="0" borderId="0" xfId="5" applyNumberFormat="1" applyProtection="1"/>
    <xf numFmtId="0" fontId="21" fillId="4" borderId="3" xfId="8" applyFont="1" applyFill="1" applyBorder="1" applyAlignment="1" applyProtection="1">
      <alignment horizontal="center"/>
      <protection hidden="1"/>
    </xf>
    <xf numFmtId="0" fontId="55" fillId="4" borderId="3" xfId="0" applyFont="1" applyFill="1" applyBorder="1" applyAlignment="1">
      <alignment horizontal="center"/>
    </xf>
    <xf numFmtId="0" fontId="21" fillId="4" borderId="90" xfId="4" applyFont="1" applyFill="1" applyBorder="1" applyAlignment="1">
      <alignment horizontal="center"/>
    </xf>
    <xf numFmtId="0" fontId="52" fillId="15" borderId="113" xfId="4" applyFont="1" applyFill="1" applyBorder="1" applyAlignment="1">
      <alignment horizontal="center"/>
    </xf>
    <xf numFmtId="0" fontId="0" fillId="4" borderId="2" xfId="1" applyNumberFormat="1" applyFont="1" applyFill="1" applyBorder="1" applyProtection="1"/>
    <xf numFmtId="0" fontId="2" fillId="4" borderId="114" xfId="4" applyFill="1" applyBorder="1"/>
    <xf numFmtId="0" fontId="2" fillId="4" borderId="115" xfId="4" applyFill="1" applyBorder="1"/>
    <xf numFmtId="0" fontId="0" fillId="4" borderId="114" xfId="0" applyFill="1" applyBorder="1"/>
    <xf numFmtId="0" fontId="0" fillId="4" borderId="115" xfId="1" applyNumberFormat="1" applyFont="1" applyFill="1" applyBorder="1" applyProtection="1"/>
    <xf numFmtId="0" fontId="52" fillId="15" borderId="3" xfId="4" applyFont="1" applyFill="1" applyBorder="1" applyAlignment="1">
      <alignment horizontal="center"/>
    </xf>
    <xf numFmtId="0" fontId="0" fillId="4" borderId="115" xfId="0" applyFill="1" applyBorder="1"/>
    <xf numFmtId="0" fontId="52" fillId="15" borderId="117" xfId="4" applyFont="1" applyFill="1" applyBorder="1" applyAlignment="1">
      <alignment horizontal="center"/>
    </xf>
    <xf numFmtId="0" fontId="52" fillId="15" borderId="5" xfId="4" applyFont="1" applyFill="1" applyBorder="1" applyAlignment="1">
      <alignment horizontal="center"/>
    </xf>
    <xf numFmtId="0" fontId="52" fillId="15" borderId="92" xfId="4" applyFont="1" applyFill="1" applyBorder="1" applyAlignment="1">
      <alignment horizontal="center"/>
    </xf>
    <xf numFmtId="0" fontId="2" fillId="4" borderId="2" xfId="1" applyNumberFormat="1" applyFont="1" applyFill="1" applyBorder="1" applyProtection="1"/>
    <xf numFmtId="0" fontId="2" fillId="4" borderId="51" xfId="4" applyFill="1" applyBorder="1"/>
    <xf numFmtId="0" fontId="2" fillId="4" borderId="94" xfId="4" applyFill="1" applyBorder="1"/>
    <xf numFmtId="0" fontId="2" fillId="4" borderId="118" xfId="4" applyFill="1" applyBorder="1"/>
    <xf numFmtId="0" fontId="2" fillId="4" borderId="119" xfId="4" applyFill="1" applyBorder="1"/>
    <xf numFmtId="0" fontId="2" fillId="4" borderId="120" xfId="4" applyFill="1" applyBorder="1"/>
    <xf numFmtId="0" fontId="0" fillId="7" borderId="0" xfId="0" applyFill="1"/>
    <xf numFmtId="0" fontId="10" fillId="7" borderId="0" xfId="0" applyFont="1" applyFill="1"/>
    <xf numFmtId="0" fontId="10" fillId="7" borderId="0" xfId="0" applyFont="1" applyFill="1" applyAlignment="1">
      <alignment horizontal="center"/>
    </xf>
    <xf numFmtId="0" fontId="0" fillId="7" borderId="30" xfId="0" applyFill="1" applyBorder="1"/>
    <xf numFmtId="0" fontId="0" fillId="7" borderId="30" xfId="0" applyFill="1" applyBorder="1" applyAlignment="1">
      <alignment horizontal="center"/>
    </xf>
    <xf numFmtId="0" fontId="2" fillId="7" borderId="0" xfId="4" applyFill="1"/>
    <xf numFmtId="0" fontId="8" fillId="7" borderId="30" xfId="4" applyFont="1" applyFill="1" applyBorder="1" applyAlignment="1">
      <alignment horizontal="center"/>
    </xf>
    <xf numFmtId="0" fontId="2" fillId="7" borderId="30" xfId="4" applyFill="1" applyBorder="1" applyAlignment="1">
      <alignment horizontal="center"/>
    </xf>
    <xf numFmtId="165" fontId="58" fillId="4" borderId="73" xfId="1" applyNumberFormat="1" applyFont="1" applyFill="1" applyBorder="1" applyAlignment="1" applyProtection="1">
      <alignment horizontal="center" vertical="center"/>
    </xf>
    <xf numFmtId="166" fontId="19" fillId="4" borderId="0" xfId="4" applyNumberFormat="1" applyFont="1" applyFill="1" applyAlignment="1">
      <alignment horizontal="left" vertical="center"/>
    </xf>
    <xf numFmtId="0" fontId="0" fillId="0" borderId="0" xfId="0" applyBorder="1"/>
    <xf numFmtId="0" fontId="80" fillId="4" borderId="213" xfId="0" applyFont="1" applyFill="1" applyBorder="1"/>
    <xf numFmtId="0" fontId="81" fillId="4" borderId="214" xfId="0" applyFont="1" applyFill="1" applyBorder="1" applyAlignment="1">
      <alignment horizontal="center"/>
    </xf>
    <xf numFmtId="0" fontId="23" fillId="4" borderId="0" xfId="4" applyFont="1" applyFill="1" applyBorder="1" applyAlignment="1">
      <alignment horizontal="center" vertical="center"/>
    </xf>
    <xf numFmtId="0" fontId="107" fillId="0" borderId="0" xfId="5" applyFont="1" applyBorder="1" applyAlignment="1">
      <alignment vertical="center" wrapText="1"/>
    </xf>
    <xf numFmtId="0" fontId="107" fillId="0" borderId="216" xfId="5" applyFont="1" applyBorder="1"/>
    <xf numFmtId="0" fontId="0" fillId="0" borderId="217" xfId="0" applyBorder="1"/>
    <xf numFmtId="0" fontId="107" fillId="0" borderId="218" xfId="5" applyFont="1" applyBorder="1" applyAlignment="1">
      <alignment vertical="center" wrapText="1"/>
    </xf>
    <xf numFmtId="0" fontId="0" fillId="0" borderId="219" xfId="0" applyBorder="1"/>
    <xf numFmtId="0" fontId="107" fillId="0" borderId="220" xfId="5" applyFont="1" applyBorder="1" applyAlignment="1">
      <alignment vertical="center" wrapText="1"/>
    </xf>
    <xf numFmtId="0" fontId="23" fillId="4" borderId="215" xfId="4" applyFont="1" applyFill="1" applyBorder="1" applyAlignment="1">
      <alignment horizontal="left" vertical="center"/>
    </xf>
    <xf numFmtId="0" fontId="23" fillId="4" borderId="6" xfId="4" applyFont="1" applyFill="1" applyBorder="1" applyAlignment="1">
      <alignment horizontal="left" vertical="center"/>
    </xf>
    <xf numFmtId="166" fontId="18" fillId="15" borderId="0" xfId="7" applyNumberFormat="1" applyFont="1" applyFill="1" applyBorder="1" applyAlignment="1">
      <alignment horizontal="center" vertical="center"/>
    </xf>
    <xf numFmtId="0" fontId="2" fillId="3" borderId="0" xfId="4" applyFont="1" applyFill="1" applyBorder="1" applyAlignment="1">
      <alignment horizontal="center" vertical="center"/>
    </xf>
    <xf numFmtId="0" fontId="55" fillId="4" borderId="0" xfId="0" applyFont="1" applyFill="1" applyBorder="1" applyAlignment="1">
      <alignment horizontal="center"/>
    </xf>
    <xf numFmtId="0" fontId="107" fillId="0" borderId="0" xfId="5" applyFont="1" applyBorder="1"/>
    <xf numFmtId="0" fontId="0" fillId="0" borderId="18" xfId="0" applyBorder="1"/>
    <xf numFmtId="0" fontId="0" fillId="0" borderId="19" xfId="0" applyBorder="1"/>
    <xf numFmtId="0" fontId="0" fillId="0" borderId="20" xfId="0" applyBorder="1"/>
    <xf numFmtId="0" fontId="0" fillId="0" borderId="22" xfId="0" applyBorder="1"/>
    <xf numFmtId="0" fontId="0" fillId="0" borderId="23" xfId="0" applyBorder="1"/>
    <xf numFmtId="0" fontId="0" fillId="0" borderId="47" xfId="0" applyBorder="1"/>
    <xf numFmtId="0" fontId="0" fillId="0" borderId="48" xfId="0" applyBorder="1"/>
    <xf numFmtId="0" fontId="0" fillId="0" borderId="49" xfId="0" applyBorder="1"/>
    <xf numFmtId="0" fontId="41" fillId="4" borderId="6" xfId="0" applyFont="1" applyFill="1" applyBorder="1" applyAlignment="1">
      <alignment horizontal="center"/>
    </xf>
    <xf numFmtId="0" fontId="2" fillId="3" borderId="6" xfId="4" applyFont="1" applyFill="1" applyBorder="1" applyAlignment="1" applyProtection="1">
      <alignment horizontal="center" vertical="center"/>
      <protection locked="0"/>
    </xf>
    <xf numFmtId="0" fontId="108" fillId="2" borderId="6" xfId="4" applyFont="1" applyFill="1" applyBorder="1" applyAlignment="1">
      <alignment vertical="center"/>
    </xf>
    <xf numFmtId="0" fontId="108" fillId="2" borderId="6" xfId="4" applyFont="1" applyFill="1" applyBorder="1" applyAlignment="1">
      <alignment horizontal="center" vertical="center" wrapText="1"/>
    </xf>
    <xf numFmtId="0" fontId="108" fillId="2" borderId="6" xfId="4" applyFont="1" applyFill="1" applyBorder="1" applyAlignment="1">
      <alignment horizontal="left" vertical="center"/>
    </xf>
    <xf numFmtId="0" fontId="109" fillId="0" borderId="6" xfId="0" applyFont="1" applyBorder="1" applyAlignment="1">
      <alignment vertical="center" wrapText="1"/>
    </xf>
    <xf numFmtId="0" fontId="58" fillId="3" borderId="6" xfId="0" applyFont="1" applyFill="1" applyBorder="1" applyAlignment="1" applyProtection="1">
      <alignment horizontal="center" vertical="center"/>
      <protection locked="0"/>
    </xf>
    <xf numFmtId="0" fontId="58" fillId="3" borderId="6" xfId="0" applyFont="1" applyFill="1" applyBorder="1" applyAlignment="1" applyProtection="1">
      <alignment horizontal="center"/>
      <protection locked="0"/>
    </xf>
    <xf numFmtId="0" fontId="58" fillId="3" borderId="6" xfId="0" applyFont="1" applyFill="1" applyBorder="1" applyAlignment="1" applyProtection="1">
      <protection locked="0"/>
    </xf>
    <xf numFmtId="0" fontId="58" fillId="0" borderId="6" xfId="0" applyFont="1" applyBorder="1" applyAlignment="1">
      <alignment vertical="center" wrapText="1"/>
    </xf>
    <xf numFmtId="0" fontId="58" fillId="3" borderId="6" xfId="0" applyFont="1" applyFill="1" applyBorder="1" applyAlignment="1" applyProtection="1">
      <alignment vertical="center" wrapText="1"/>
      <protection locked="0"/>
    </xf>
    <xf numFmtId="0" fontId="109" fillId="0" borderId="6" xfId="0" applyFont="1" applyBorder="1" applyAlignment="1">
      <alignment horizontal="justify" vertical="center" wrapText="1"/>
    </xf>
    <xf numFmtId="0" fontId="96" fillId="4" borderId="0" xfId="14" applyFill="1" applyAlignment="1">
      <alignment horizontal="center" vertical="center" wrapText="1"/>
    </xf>
    <xf numFmtId="1" fontId="6" fillId="4" borderId="175" xfId="14" applyNumberFormat="1" applyFont="1" applyFill="1" applyBorder="1" applyAlignment="1">
      <alignment horizontal="left" vertical="center" wrapText="1"/>
    </xf>
    <xf numFmtId="1" fontId="6" fillId="4" borderId="182" xfId="14" applyNumberFormat="1" applyFont="1" applyFill="1" applyBorder="1" applyAlignment="1">
      <alignment horizontal="left" vertical="center" wrapText="1"/>
    </xf>
    <xf numFmtId="0" fontId="6" fillId="4" borderId="176" xfId="15" applyFont="1" applyFill="1" applyBorder="1" applyAlignment="1">
      <alignment horizontal="center" vertical="center"/>
    </xf>
    <xf numFmtId="0" fontId="6" fillId="4" borderId="183" xfId="15" applyFont="1" applyFill="1" applyBorder="1" applyAlignment="1">
      <alignment horizontal="center" vertical="center"/>
    </xf>
    <xf numFmtId="1" fontId="6" fillId="4" borderId="176" xfId="14" applyNumberFormat="1" applyFont="1" applyFill="1" applyBorder="1" applyAlignment="1">
      <alignment horizontal="left" vertical="center" wrapText="1"/>
    </xf>
    <xf numFmtId="1" fontId="6" fillId="4" borderId="183" xfId="14" applyNumberFormat="1" applyFont="1" applyFill="1" applyBorder="1" applyAlignment="1">
      <alignment horizontal="left" vertical="center" wrapText="1"/>
    </xf>
    <xf numFmtId="0" fontId="6" fillId="3" borderId="193" xfId="15" applyFont="1" applyFill="1" applyBorder="1" applyAlignment="1" applyProtection="1">
      <alignment horizontal="center" vertical="center"/>
      <protection locked="0"/>
    </xf>
    <xf numFmtId="0" fontId="6" fillId="3" borderId="195" xfId="15" applyFont="1" applyFill="1" applyBorder="1" applyAlignment="1" applyProtection="1">
      <alignment horizontal="center" vertical="center"/>
      <protection locked="0"/>
    </xf>
    <xf numFmtId="0" fontId="6" fillId="3" borderId="193" xfId="15" applyFont="1" applyFill="1" applyBorder="1" applyAlignment="1" applyProtection="1">
      <alignment horizontal="center" vertical="center" wrapText="1"/>
      <protection locked="0"/>
    </xf>
    <xf numFmtId="0" fontId="6" fillId="3" borderId="195" xfId="15" applyFont="1" applyFill="1" applyBorder="1" applyAlignment="1" applyProtection="1">
      <alignment horizontal="center" vertical="center" wrapText="1"/>
      <protection locked="0"/>
    </xf>
    <xf numFmtId="0" fontId="97" fillId="0" borderId="153" xfId="14" applyFont="1" applyBorder="1" applyAlignment="1">
      <alignment horizontal="left" vertical="center" wrapText="1"/>
    </xf>
    <xf numFmtId="0" fontId="97" fillId="0" borderId="154" xfId="14" applyFont="1" applyBorder="1" applyAlignment="1">
      <alignment horizontal="left" vertical="center" wrapText="1"/>
    </xf>
    <xf numFmtId="0" fontId="97" fillId="0" borderId="155" xfId="14" applyFont="1" applyBorder="1" applyAlignment="1">
      <alignment horizontal="left" vertical="center" wrapText="1"/>
    </xf>
    <xf numFmtId="0" fontId="97" fillId="0" borderId="156" xfId="14" applyFont="1" applyBorder="1" applyAlignment="1">
      <alignment horizontal="left" vertical="center" wrapText="1"/>
    </xf>
    <xf numFmtId="0" fontId="96" fillId="0" borderId="162" xfId="14" applyBorder="1" applyAlignment="1">
      <alignment horizontal="left" wrapText="1"/>
    </xf>
    <xf numFmtId="0" fontId="96" fillId="0" borderId="0" xfId="14" applyAlignment="1">
      <alignment horizontal="left" wrapText="1"/>
    </xf>
    <xf numFmtId="0" fontId="96" fillId="0" borderId="106" xfId="14" applyBorder="1" applyAlignment="1">
      <alignment horizontal="left" wrapText="1"/>
    </xf>
    <xf numFmtId="0" fontId="96" fillId="0" borderId="155" xfId="14" applyBorder="1" applyAlignment="1">
      <alignment horizontal="left" wrapText="1"/>
    </xf>
    <xf numFmtId="0" fontId="96" fillId="0" borderId="109" xfId="14" applyBorder="1" applyAlignment="1">
      <alignment horizontal="left" wrapText="1"/>
    </xf>
    <xf numFmtId="0" fontId="96" fillId="0" borderId="156" xfId="14" applyBorder="1" applyAlignment="1">
      <alignment horizontal="left" wrapText="1"/>
    </xf>
    <xf numFmtId="0" fontId="6" fillId="3" borderId="176" xfId="15" applyFont="1" applyFill="1" applyBorder="1" applyAlignment="1" applyProtection="1">
      <alignment horizontal="center" vertical="center" wrapText="1"/>
      <protection locked="0"/>
    </xf>
    <xf numFmtId="0" fontId="6" fillId="3" borderId="183" xfId="15" applyFont="1" applyFill="1" applyBorder="1" applyAlignment="1" applyProtection="1">
      <alignment horizontal="center" vertical="center" wrapText="1"/>
      <protection locked="0"/>
    </xf>
    <xf numFmtId="0" fontId="6" fillId="3" borderId="176" xfId="15" applyFont="1" applyFill="1" applyBorder="1" applyAlignment="1" applyProtection="1">
      <alignment horizontal="center" vertical="center"/>
      <protection locked="0"/>
    </xf>
    <xf numFmtId="0" fontId="6" fillId="3" borderId="183" xfId="15" applyFont="1" applyFill="1" applyBorder="1" applyAlignment="1" applyProtection="1">
      <alignment horizontal="center" vertical="center"/>
      <protection locked="0"/>
    </xf>
    <xf numFmtId="0" fontId="100" fillId="4" borderId="0" xfId="14" applyFont="1" applyFill="1" applyAlignment="1">
      <alignment horizontal="center" vertical="center" wrapText="1"/>
    </xf>
    <xf numFmtId="0" fontId="20" fillId="15" borderId="111" xfId="9" applyNumberFormat="1" applyFont="1" applyFill="1" applyBorder="1" applyAlignment="1" applyProtection="1">
      <alignment horizontal="center" vertical="center"/>
      <protection hidden="1"/>
    </xf>
    <xf numFmtId="0" fontId="20" fillId="15" borderId="112" xfId="9" applyNumberFormat="1" applyFont="1" applyFill="1" applyBorder="1" applyAlignment="1" applyProtection="1">
      <alignment horizontal="center" vertical="center"/>
      <protection hidden="1"/>
    </xf>
    <xf numFmtId="0" fontId="20" fillId="15" borderId="116" xfId="9" applyNumberFormat="1" applyFont="1" applyFill="1" applyBorder="1" applyAlignment="1" applyProtection="1">
      <alignment horizontal="center" vertical="center"/>
      <protection hidden="1"/>
    </xf>
    <xf numFmtId="0" fontId="20" fillId="15" borderId="93" xfId="9" applyNumberFormat="1" applyFont="1" applyFill="1" applyBorder="1" applyAlignment="1" applyProtection="1">
      <alignment horizontal="center" vertical="center"/>
      <protection hidden="1"/>
    </xf>
    <xf numFmtId="0" fontId="2" fillId="4" borderId="1" xfId="4" applyFill="1" applyBorder="1" applyAlignment="1">
      <alignment horizontal="left"/>
    </xf>
    <xf numFmtId="0" fontId="2" fillId="4" borderId="80" xfId="4" applyFill="1" applyBorder="1" applyAlignment="1">
      <alignment horizontal="left"/>
    </xf>
    <xf numFmtId="0" fontId="40" fillId="4" borderId="1" xfId="8" applyFont="1" applyFill="1" applyBorder="1" applyAlignment="1" applyProtection="1">
      <alignment horizontal="left"/>
      <protection hidden="1"/>
    </xf>
    <xf numFmtId="0" fontId="40" fillId="4" borderId="80" xfId="8" applyFont="1" applyFill="1" applyBorder="1" applyAlignment="1" applyProtection="1">
      <alignment horizontal="left"/>
      <protection hidden="1"/>
    </xf>
    <xf numFmtId="0" fontId="40" fillId="4" borderId="89" xfId="8" applyFont="1" applyFill="1" applyBorder="1" applyAlignment="1" applyProtection="1">
      <alignment horizontal="left"/>
      <protection hidden="1"/>
    </xf>
    <xf numFmtId="0" fontId="40" fillId="4" borderId="91" xfId="8" applyFont="1" applyFill="1" applyBorder="1" applyAlignment="1" applyProtection="1">
      <alignment horizontal="left"/>
      <protection hidden="1"/>
    </xf>
    <xf numFmtId="0" fontId="0" fillId="4" borderId="90" xfId="0" applyFill="1" applyBorder="1" applyAlignment="1">
      <alignment horizontal="center"/>
    </xf>
    <xf numFmtId="0" fontId="21" fillId="4" borderId="55" xfId="4" applyFont="1" applyFill="1" applyBorder="1" applyAlignment="1">
      <alignment horizontal="center" vertical="center"/>
    </xf>
    <xf numFmtId="0" fontId="21" fillId="4" borderId="1" xfId="4" applyFont="1" applyFill="1" applyBorder="1" applyAlignment="1">
      <alignment horizontal="center"/>
    </xf>
    <xf numFmtId="0" fontId="21" fillId="4" borderId="80" xfId="4" applyFont="1" applyFill="1" applyBorder="1" applyAlignment="1">
      <alignment horizontal="center"/>
    </xf>
    <xf numFmtId="0" fontId="0" fillId="4" borderId="2" xfId="0" applyFill="1" applyBorder="1" applyAlignment="1">
      <alignment horizontal="center"/>
    </xf>
    <xf numFmtId="0" fontId="40" fillId="4" borderId="2" xfId="8" applyFont="1" applyFill="1" applyBorder="1" applyAlignment="1" applyProtection="1">
      <alignment horizontal="left"/>
      <protection hidden="1"/>
    </xf>
    <xf numFmtId="0" fontId="20" fillId="8" borderId="30" xfId="9" applyNumberFormat="1" applyFont="1" applyFill="1" applyBorder="1" applyAlignment="1" applyProtection="1">
      <alignment horizontal="center" vertical="center"/>
      <protection hidden="1"/>
    </xf>
    <xf numFmtId="0" fontId="20" fillId="8" borderId="65" xfId="10" applyFont="1" applyFill="1" applyBorder="1" applyAlignment="1" applyProtection="1">
      <alignment horizontal="center" vertical="center" wrapText="1"/>
      <protection hidden="1"/>
    </xf>
    <xf numFmtId="0" fontId="20" fillId="8" borderId="67" xfId="10" applyFont="1" applyFill="1" applyBorder="1" applyAlignment="1" applyProtection="1">
      <alignment horizontal="center" vertical="center" wrapText="1"/>
      <protection hidden="1"/>
    </xf>
    <xf numFmtId="0" fontId="20" fillId="8" borderId="66" xfId="10" applyFont="1" applyFill="1" applyBorder="1" applyAlignment="1" applyProtection="1">
      <alignment horizontal="center" vertical="center" wrapText="1"/>
      <protection hidden="1"/>
    </xf>
    <xf numFmtId="0" fontId="21" fillId="4" borderId="68" xfId="4" applyFont="1" applyFill="1" applyBorder="1" applyAlignment="1">
      <alignment horizontal="center"/>
    </xf>
    <xf numFmtId="0" fontId="21" fillId="4" borderId="69" xfId="4" applyFont="1" applyFill="1" applyBorder="1" applyAlignment="1">
      <alignment horizontal="center"/>
    </xf>
    <xf numFmtId="0" fontId="20" fillId="15" borderId="1" xfId="9" applyNumberFormat="1" applyFont="1" applyFill="1" applyBorder="1" applyAlignment="1" applyProtection="1">
      <alignment horizontal="center" vertical="center"/>
      <protection hidden="1"/>
    </xf>
    <xf numFmtId="0" fontId="20" fillId="15" borderId="80" xfId="9" applyNumberFormat="1" applyFont="1" applyFill="1" applyBorder="1" applyAlignment="1" applyProtection="1">
      <alignment horizontal="center" vertical="center"/>
      <protection hidden="1"/>
    </xf>
    <xf numFmtId="0" fontId="48" fillId="4" borderId="1" xfId="10" applyFont="1" applyFill="1" applyBorder="1" applyAlignment="1" applyProtection="1">
      <alignment horizontal="center" vertical="center" wrapText="1"/>
      <protection hidden="1"/>
    </xf>
    <xf numFmtId="0" fontId="48" fillId="4" borderId="151" xfId="10" applyFont="1" applyFill="1" applyBorder="1" applyAlignment="1" applyProtection="1">
      <alignment horizontal="center" vertical="center" wrapText="1"/>
      <protection hidden="1"/>
    </xf>
    <xf numFmtId="0" fontId="48" fillId="4" borderId="80" xfId="10" applyFont="1" applyFill="1" applyBorder="1" applyAlignment="1" applyProtection="1">
      <alignment horizontal="center" vertical="center" wrapText="1"/>
      <protection hidden="1"/>
    </xf>
    <xf numFmtId="0" fontId="20" fillId="8" borderId="30" xfId="8" applyFont="1" applyFill="1" applyBorder="1" applyAlignment="1" applyProtection="1">
      <alignment horizontal="center" vertical="center" wrapText="1"/>
      <protection hidden="1"/>
    </xf>
    <xf numFmtId="0" fontId="20" fillId="8" borderId="58" xfId="9" applyNumberFormat="1" applyFont="1" applyFill="1" applyBorder="1" applyAlignment="1" applyProtection="1">
      <alignment horizontal="center" vertical="center"/>
      <protection hidden="1"/>
    </xf>
    <xf numFmtId="0" fontId="20" fillId="8" borderId="59" xfId="9" applyNumberFormat="1" applyFont="1" applyFill="1" applyBorder="1" applyAlignment="1" applyProtection="1">
      <alignment horizontal="center" vertical="center"/>
      <protection hidden="1"/>
    </xf>
    <xf numFmtId="0" fontId="20" fillId="2" borderId="51" xfId="4" applyFont="1" applyFill="1" applyBorder="1" applyAlignment="1" applyProtection="1">
      <alignment horizontal="left" vertical="center"/>
      <protection locked="0"/>
    </xf>
    <xf numFmtId="0" fontId="20" fillId="2" borderId="94" xfId="4" applyFont="1" applyFill="1" applyBorder="1" applyAlignment="1" applyProtection="1">
      <alignment horizontal="left" vertical="center"/>
      <protection locked="0"/>
    </xf>
    <xf numFmtId="0" fontId="46" fillId="0" borderId="0" xfId="4" applyFont="1" applyAlignment="1">
      <alignment horizontal="left" vertical="top" wrapText="1"/>
    </xf>
    <xf numFmtId="0" fontId="39" fillId="8" borderId="63" xfId="8" applyFont="1" applyFill="1" applyBorder="1" applyAlignment="1" applyProtection="1">
      <alignment horizontal="center" vertical="center" wrapText="1"/>
      <protection hidden="1"/>
    </xf>
    <xf numFmtId="0" fontId="39" fillId="8" borderId="64" xfId="8" applyFont="1" applyFill="1" applyBorder="1" applyAlignment="1" applyProtection="1">
      <alignment horizontal="center" vertical="center" wrapText="1"/>
      <protection hidden="1"/>
    </xf>
    <xf numFmtId="0" fontId="39" fillId="8" borderId="65" xfId="8" applyFont="1" applyFill="1" applyBorder="1" applyAlignment="1" applyProtection="1">
      <alignment horizontal="center" vertical="center" wrapText="1"/>
      <protection hidden="1"/>
    </xf>
    <xf numFmtId="0" fontId="21" fillId="3" borderId="29" xfId="4" applyFont="1" applyFill="1" applyBorder="1" applyAlignment="1" applyProtection="1">
      <alignment horizontal="center" vertical="center"/>
      <protection locked="0"/>
    </xf>
    <xf numFmtId="0" fontId="21" fillId="3" borderId="30" xfId="4" applyFont="1" applyFill="1" applyBorder="1" applyAlignment="1" applyProtection="1">
      <alignment horizontal="center" vertical="center"/>
      <protection locked="0"/>
    </xf>
    <xf numFmtId="0" fontId="21" fillId="3" borderId="31" xfId="4" applyFont="1" applyFill="1" applyBorder="1" applyAlignment="1" applyProtection="1">
      <alignment horizontal="center" vertical="center"/>
      <protection locked="0"/>
    </xf>
    <xf numFmtId="0" fontId="2" fillId="4" borderId="55" xfId="4" applyFill="1" applyBorder="1" applyAlignment="1">
      <alignment horizontal="center" vertical="center"/>
    </xf>
    <xf numFmtId="0" fontId="4" fillId="4" borderId="0" xfId="4" applyFont="1" applyFill="1" applyAlignment="1">
      <alignment horizontal="center" wrapText="1"/>
    </xf>
    <xf numFmtId="0" fontId="2" fillId="4" borderId="55" xfId="4" applyFill="1" applyBorder="1" applyAlignment="1">
      <alignment horizontal="center" wrapText="1"/>
    </xf>
    <xf numFmtId="0" fontId="21" fillId="4" borderId="52" xfId="4" applyFont="1" applyFill="1" applyBorder="1" applyAlignment="1">
      <alignment horizontal="center" vertical="center"/>
    </xf>
    <xf numFmtId="0" fontId="21" fillId="4" borderId="53" xfId="4" applyFont="1" applyFill="1" applyBorder="1" applyAlignment="1">
      <alignment horizontal="center" vertical="center"/>
    </xf>
    <xf numFmtId="0" fontId="21" fillId="4" borderId="54" xfId="4" applyFont="1" applyFill="1" applyBorder="1" applyAlignment="1">
      <alignment horizontal="center" vertical="center"/>
    </xf>
    <xf numFmtId="0" fontId="5" fillId="4" borderId="141" xfId="0" applyFont="1" applyFill="1" applyBorder="1" applyAlignment="1">
      <alignment horizontal="center" vertical="center"/>
    </xf>
    <xf numFmtId="0" fontId="23" fillId="4" borderId="121" xfId="4" applyFont="1" applyFill="1" applyBorder="1" applyAlignment="1">
      <alignment horizontal="center" vertical="center"/>
    </xf>
    <xf numFmtId="0" fontId="23" fillId="4" borderId="70" xfId="4" applyFont="1" applyFill="1" applyBorder="1" applyAlignment="1">
      <alignment horizontal="center" vertical="center"/>
    </xf>
    <xf numFmtId="0" fontId="23" fillId="4" borderId="72" xfId="4" applyFont="1" applyFill="1" applyBorder="1" applyAlignment="1">
      <alignment horizontal="center" vertical="center"/>
    </xf>
    <xf numFmtId="0" fontId="5" fillId="15" borderId="70" xfId="0" applyFont="1" applyFill="1" applyBorder="1" applyAlignment="1">
      <alignment horizontal="center" vertical="center"/>
    </xf>
    <xf numFmtId="0" fontId="5" fillId="15" borderId="123" xfId="0" applyFont="1" applyFill="1" applyBorder="1" applyAlignment="1">
      <alignment horizontal="center" vertical="center"/>
    </xf>
    <xf numFmtId="0" fontId="32" fillId="3" borderId="39" xfId="4" applyFont="1" applyFill="1" applyBorder="1" applyAlignment="1">
      <alignment horizontal="left" vertical="center" wrapText="1"/>
    </xf>
    <xf numFmtId="0" fontId="32" fillId="3" borderId="40" xfId="4" applyFont="1" applyFill="1" applyBorder="1" applyAlignment="1">
      <alignment horizontal="left" vertical="center" wrapText="1"/>
    </xf>
    <xf numFmtId="0" fontId="21" fillId="3" borderId="25" xfId="4" applyFont="1" applyFill="1" applyBorder="1" applyAlignment="1" applyProtection="1">
      <alignment horizontal="center" vertical="center"/>
      <protection locked="0"/>
    </xf>
    <xf numFmtId="2" fontId="21" fillId="3" borderId="26" xfId="4" applyNumberFormat="1" applyFont="1" applyFill="1" applyBorder="1" applyAlignment="1" applyProtection="1">
      <alignment horizontal="center" vertical="center"/>
      <protection locked="0"/>
    </xf>
    <xf numFmtId="2" fontId="21" fillId="3" borderId="27" xfId="4" applyNumberFormat="1" applyFont="1" applyFill="1" applyBorder="1" applyAlignment="1" applyProtection="1">
      <alignment horizontal="center" vertical="center"/>
      <protection locked="0"/>
    </xf>
    <xf numFmtId="49" fontId="21" fillId="3" borderId="30" xfId="4" applyNumberFormat="1" applyFont="1" applyFill="1" applyBorder="1" applyAlignment="1" applyProtection="1">
      <alignment horizontal="center" vertical="center"/>
      <protection locked="0"/>
    </xf>
    <xf numFmtId="49" fontId="21" fillId="3" borderId="31" xfId="4" applyNumberFormat="1" applyFont="1" applyFill="1" applyBorder="1" applyAlignment="1" applyProtection="1">
      <alignment horizontal="center" vertical="center"/>
      <protection locked="0"/>
    </xf>
    <xf numFmtId="0" fontId="21" fillId="3" borderId="36" xfId="4" applyFont="1" applyFill="1" applyBorder="1" applyAlignment="1" applyProtection="1">
      <alignment horizontal="center" vertical="center"/>
      <protection locked="0"/>
    </xf>
    <xf numFmtId="0" fontId="21" fillId="3" borderId="37" xfId="4" applyFont="1" applyFill="1" applyBorder="1" applyAlignment="1" applyProtection="1">
      <alignment horizontal="center" vertical="center"/>
      <protection locked="0"/>
    </xf>
    <xf numFmtId="0" fontId="21" fillId="3" borderId="32" xfId="4" applyFont="1" applyFill="1" applyBorder="1" applyAlignment="1" applyProtection="1">
      <alignment horizontal="center" vertical="center"/>
      <protection locked="0"/>
    </xf>
    <xf numFmtId="0" fontId="28" fillId="4" borderId="16" xfId="4" applyFont="1" applyFill="1" applyBorder="1" applyAlignment="1">
      <alignment horizontal="left" vertical="center" wrapText="1"/>
    </xf>
    <xf numFmtId="0" fontId="28" fillId="4" borderId="39" xfId="4" applyFont="1" applyFill="1" applyBorder="1" applyAlignment="1">
      <alignment horizontal="left" vertical="center" wrapText="1"/>
    </xf>
    <xf numFmtId="0" fontId="28" fillId="4" borderId="40" xfId="4" applyFont="1" applyFill="1" applyBorder="1" applyAlignment="1">
      <alignment horizontal="left" vertical="center" wrapText="1"/>
    </xf>
    <xf numFmtId="166" fontId="21" fillId="4" borderId="41" xfId="4" applyNumberFormat="1" applyFont="1" applyFill="1" applyBorder="1" applyAlignment="1" applyProtection="1">
      <alignment horizontal="center" vertical="center"/>
      <protection hidden="1"/>
    </xf>
    <xf numFmtId="166" fontId="21" fillId="4" borderId="42" xfId="4" applyNumberFormat="1" applyFont="1" applyFill="1" applyBorder="1" applyAlignment="1" applyProtection="1">
      <alignment horizontal="center" vertical="center"/>
      <protection hidden="1"/>
    </xf>
    <xf numFmtId="166" fontId="21" fillId="4" borderId="43" xfId="4" applyNumberFormat="1" applyFont="1" applyFill="1" applyBorder="1" applyAlignment="1" applyProtection="1">
      <alignment horizontal="center" vertical="center"/>
      <protection hidden="1"/>
    </xf>
    <xf numFmtId="166" fontId="30" fillId="4" borderId="44" xfId="4" applyNumberFormat="1" applyFont="1" applyFill="1" applyBorder="1" applyAlignment="1">
      <alignment horizontal="center" vertical="center"/>
    </xf>
    <xf numFmtId="166" fontId="30" fillId="4" borderId="45" xfId="4" applyNumberFormat="1" applyFont="1" applyFill="1" applyBorder="1" applyAlignment="1">
      <alignment horizontal="center" vertical="center"/>
    </xf>
    <xf numFmtId="166" fontId="30" fillId="4" borderId="46" xfId="4" applyNumberFormat="1" applyFont="1" applyFill="1" applyBorder="1" applyAlignment="1">
      <alignment horizontal="center" vertical="center"/>
    </xf>
    <xf numFmtId="166" fontId="2" fillId="4" borderId="44" xfId="4" applyNumberFormat="1" applyFill="1" applyBorder="1" applyAlignment="1">
      <alignment horizontal="center" vertical="center"/>
    </xf>
    <xf numFmtId="166" fontId="2" fillId="4" borderId="45" xfId="4" applyNumberFormat="1" applyFill="1" applyBorder="1" applyAlignment="1">
      <alignment horizontal="center" vertical="center"/>
    </xf>
    <xf numFmtId="166" fontId="2" fillId="4" borderId="46" xfId="4" applyNumberFormat="1" applyFill="1" applyBorder="1" applyAlignment="1">
      <alignment horizontal="center" vertical="center"/>
    </xf>
    <xf numFmtId="0" fontId="21" fillId="3" borderId="44" xfId="4" applyFont="1" applyFill="1" applyBorder="1" applyAlignment="1" applyProtection="1">
      <alignment horizontal="center" vertical="center"/>
      <protection locked="0"/>
    </xf>
    <xf numFmtId="0" fontId="21" fillId="3" borderId="45" xfId="4" applyFont="1" applyFill="1" applyBorder="1" applyAlignment="1" applyProtection="1">
      <alignment horizontal="center" vertical="center"/>
      <protection locked="0"/>
    </xf>
    <xf numFmtId="0" fontId="21" fillId="3" borderId="46" xfId="4" applyFont="1" applyFill="1" applyBorder="1" applyAlignment="1" applyProtection="1">
      <alignment horizontal="center" vertical="center"/>
      <protection locked="0"/>
    </xf>
    <xf numFmtId="0" fontId="21" fillId="4" borderId="29" xfId="4" applyFont="1" applyFill="1" applyBorder="1" applyAlignment="1">
      <alignment horizontal="center" vertical="center"/>
    </xf>
    <xf numFmtId="0" fontId="21" fillId="4" borderId="30" xfId="4" applyFont="1" applyFill="1" applyBorder="1" applyAlignment="1">
      <alignment horizontal="center" vertical="center"/>
    </xf>
    <xf numFmtId="0" fontId="21" fillId="4" borderId="31" xfId="4" applyFont="1" applyFill="1" applyBorder="1" applyAlignment="1">
      <alignment horizontal="center" vertical="center"/>
    </xf>
    <xf numFmtId="0" fontId="34" fillId="4" borderId="51" xfId="4" applyFont="1" applyFill="1" applyBorder="1" applyAlignment="1">
      <alignment horizontal="left" wrapText="1" indent="1"/>
    </xf>
    <xf numFmtId="0" fontId="34" fillId="4" borderId="0" xfId="4" applyFont="1" applyFill="1" applyAlignment="1">
      <alignment horizontal="left" wrapText="1" indent="1"/>
    </xf>
    <xf numFmtId="0" fontId="34" fillId="4" borderId="23" xfId="4" applyFont="1" applyFill="1" applyBorder="1" applyAlignment="1">
      <alignment horizontal="left" wrapText="1" indent="1"/>
    </xf>
    <xf numFmtId="166" fontId="17" fillId="4" borderId="0" xfId="4" applyNumberFormat="1" applyFont="1" applyFill="1" applyAlignment="1">
      <alignment horizontal="center" vertical="center" wrapText="1"/>
    </xf>
    <xf numFmtId="166" fontId="24" fillId="4" borderId="21" xfId="4" applyNumberFormat="1" applyFont="1" applyFill="1" applyBorder="1" applyAlignment="1" applyProtection="1">
      <alignment horizontal="center" vertical="center" wrapText="1"/>
      <protection hidden="1"/>
    </xf>
    <xf numFmtId="166" fontId="24" fillId="4" borderId="24" xfId="4" applyNumberFormat="1" applyFont="1" applyFill="1" applyBorder="1" applyAlignment="1" applyProtection="1">
      <alignment horizontal="center" vertical="center" wrapText="1"/>
      <protection hidden="1"/>
    </xf>
    <xf numFmtId="166" fontId="24" fillId="4" borderId="33" xfId="4" applyNumberFormat="1" applyFont="1" applyFill="1" applyBorder="1" applyAlignment="1" applyProtection="1">
      <alignment horizontal="center" vertical="center" wrapText="1"/>
      <protection hidden="1"/>
    </xf>
    <xf numFmtId="0" fontId="90" fillId="4" borderId="0" xfId="0" applyFont="1" applyFill="1" applyAlignment="1">
      <alignment horizontal="center" vertical="center" wrapText="1"/>
    </xf>
    <xf numFmtId="0" fontId="48" fillId="4" borderId="0" xfId="0" applyFont="1" applyFill="1" applyAlignment="1">
      <alignment horizontal="left" vertical="center" wrapText="1"/>
    </xf>
    <xf numFmtId="0" fontId="48" fillId="4" borderId="7" xfId="0" applyFont="1" applyFill="1" applyBorder="1" applyAlignment="1">
      <alignment horizontal="left" vertical="center" wrapText="1"/>
    </xf>
    <xf numFmtId="0" fontId="20" fillId="2" borderId="28" xfId="4" applyFont="1" applyFill="1" applyBorder="1" applyAlignment="1">
      <alignment horizontal="center" vertical="center" wrapText="1"/>
    </xf>
    <xf numFmtId="0" fontId="20" fillId="2" borderId="38" xfId="4" applyFont="1" applyFill="1" applyBorder="1" applyAlignment="1">
      <alignment horizontal="center" vertical="center" wrapText="1"/>
    </xf>
    <xf numFmtId="0" fontId="20" fillId="2" borderId="28" xfId="4" applyFont="1" applyFill="1" applyBorder="1" applyAlignment="1">
      <alignment horizontal="center" vertical="center"/>
    </xf>
    <xf numFmtId="0" fontId="20" fillId="2" borderId="38" xfId="4" applyFont="1" applyFill="1" applyBorder="1" applyAlignment="1">
      <alignment horizontal="center" vertical="center"/>
    </xf>
    <xf numFmtId="0" fontId="90" fillId="4" borderId="2" xfId="0" applyFont="1" applyFill="1" applyBorder="1" applyAlignment="1">
      <alignment horizontal="center"/>
    </xf>
    <xf numFmtId="166" fontId="19" fillId="4" borderId="0" xfId="4" applyNumberFormat="1" applyFont="1" applyFill="1" applyAlignment="1">
      <alignment horizontal="left" vertical="center"/>
    </xf>
    <xf numFmtId="166" fontId="19" fillId="4" borderId="19" xfId="4" applyNumberFormat="1" applyFont="1" applyFill="1" applyBorder="1" applyAlignment="1">
      <alignment horizontal="left" vertical="center"/>
    </xf>
    <xf numFmtId="0" fontId="20" fillId="2" borderId="34" xfId="4" applyFont="1" applyFill="1" applyBorder="1" applyAlignment="1">
      <alignment horizontal="center" vertical="center" wrapText="1"/>
    </xf>
    <xf numFmtId="0" fontId="55" fillId="4" borderId="28" xfId="0" applyFont="1" applyFill="1" applyBorder="1" applyAlignment="1">
      <alignment horizontal="center" vertical="center"/>
    </xf>
    <xf numFmtId="0" fontId="55" fillId="4" borderId="34" xfId="0" applyFont="1" applyFill="1" applyBorder="1" applyAlignment="1">
      <alignment horizontal="center" vertical="center"/>
    </xf>
    <xf numFmtId="0" fontId="55" fillId="4" borderId="38" xfId="0" applyFont="1" applyFill="1" applyBorder="1" applyAlignment="1">
      <alignment horizontal="center" vertical="center"/>
    </xf>
    <xf numFmtId="165" fontId="55" fillId="4" borderId="28" xfId="1" applyNumberFormat="1" applyFont="1" applyFill="1" applyBorder="1" applyAlignment="1" applyProtection="1">
      <alignment horizontal="center" vertical="center"/>
    </xf>
    <xf numFmtId="165" fontId="55" fillId="4" borderId="38" xfId="1" applyNumberFormat="1" applyFont="1" applyFill="1" applyBorder="1" applyAlignment="1" applyProtection="1">
      <alignment horizontal="center" vertical="center"/>
    </xf>
    <xf numFmtId="0" fontId="58" fillId="4" borderId="28" xfId="0" applyFont="1" applyFill="1" applyBorder="1" applyAlignment="1">
      <alignment horizontal="right" vertical="center" wrapText="1"/>
    </xf>
    <xf numFmtId="0" fontId="58" fillId="4" borderId="38" xfId="0" applyFont="1" applyFill="1" applyBorder="1" applyAlignment="1">
      <alignment horizontal="right" vertical="center" wrapText="1"/>
    </xf>
    <xf numFmtId="0" fontId="58" fillId="4" borderId="34" xfId="0" applyFont="1" applyFill="1" applyBorder="1" applyAlignment="1">
      <alignment horizontal="right" vertical="center" wrapText="1"/>
    </xf>
    <xf numFmtId="166" fontId="55" fillId="4" borderId="28" xfId="0" applyNumberFormat="1" applyFont="1" applyFill="1" applyBorder="1" applyAlignment="1" applyProtection="1">
      <alignment horizontal="center" vertical="center"/>
      <protection locked="0"/>
    </xf>
    <xf numFmtId="166" fontId="55" fillId="4" borderId="34" xfId="0" applyNumberFormat="1" applyFont="1" applyFill="1" applyBorder="1" applyAlignment="1" applyProtection="1">
      <alignment horizontal="center" vertical="center"/>
      <protection locked="0"/>
    </xf>
    <xf numFmtId="166" fontId="55" fillId="4" borderId="38" xfId="0" applyNumberFormat="1" applyFont="1" applyFill="1" applyBorder="1" applyAlignment="1" applyProtection="1">
      <alignment horizontal="center" vertical="center"/>
      <protection locked="0"/>
    </xf>
    <xf numFmtId="165" fontId="55" fillId="4" borderId="34" xfId="1" applyNumberFormat="1" applyFont="1" applyFill="1" applyBorder="1" applyAlignment="1" applyProtection="1">
      <alignment horizontal="center" vertical="center"/>
    </xf>
    <xf numFmtId="0" fontId="55" fillId="4" borderId="28" xfId="0" applyFont="1" applyFill="1" applyBorder="1" applyAlignment="1" applyProtection="1">
      <alignment horizontal="center" vertical="center"/>
      <protection locked="0"/>
    </xf>
    <xf numFmtId="0" fontId="55" fillId="4" borderId="38" xfId="0" applyFont="1" applyFill="1" applyBorder="1" applyAlignment="1" applyProtection="1">
      <alignment horizontal="center" vertical="center"/>
      <protection locked="0"/>
    </xf>
    <xf numFmtId="0" fontId="61" fillId="4" borderId="0" xfId="0" applyFont="1" applyFill="1" applyAlignment="1">
      <alignment horizontal="left" vertical="center"/>
    </xf>
    <xf numFmtId="166" fontId="18" fillId="15" borderId="87" xfId="7" applyNumberFormat="1" applyFont="1" applyFill="1" applyBorder="1" applyAlignment="1">
      <alignment horizontal="center" vertical="center"/>
    </xf>
    <xf numFmtId="166" fontId="18" fillId="15" borderId="134" xfId="7" applyNumberFormat="1" applyFont="1" applyFill="1" applyBorder="1" applyAlignment="1">
      <alignment horizontal="center" vertical="center"/>
    </xf>
    <xf numFmtId="0" fontId="62" fillId="6" borderId="4" xfId="0" applyFont="1" applyFill="1" applyBorder="1" applyAlignment="1">
      <alignment horizontal="center" textRotation="90"/>
    </xf>
    <xf numFmtId="2" fontId="18" fillId="15" borderId="87" xfId="7" applyNumberFormat="1" applyFont="1" applyFill="1" applyBorder="1" applyAlignment="1">
      <alignment horizontal="center" vertical="center"/>
    </xf>
    <xf numFmtId="2" fontId="18" fillId="15" borderId="134" xfId="7" applyNumberFormat="1" applyFont="1" applyFill="1" applyBorder="1" applyAlignment="1">
      <alignment horizontal="center" vertical="center"/>
    </xf>
    <xf numFmtId="0" fontId="23" fillId="4" borderId="108" xfId="4" applyFont="1" applyFill="1" applyBorder="1" applyAlignment="1">
      <alignment horizontal="center" vertical="center"/>
    </xf>
    <xf numFmtId="0" fontId="23" fillId="4" borderId="124" xfId="4" applyFont="1" applyFill="1" applyBorder="1" applyAlignment="1">
      <alignment horizontal="center" vertical="center"/>
    </xf>
    <xf numFmtId="0" fontId="73" fillId="11" borderId="95" xfId="0" applyFont="1" applyFill="1" applyBorder="1" applyAlignment="1">
      <alignment horizontal="center" vertical="center"/>
    </xf>
    <xf numFmtId="0" fontId="73" fillId="11" borderId="96" xfId="0" applyFont="1" applyFill="1" applyBorder="1" applyAlignment="1">
      <alignment horizontal="center" vertical="center"/>
    </xf>
    <xf numFmtId="0" fontId="73" fillId="11" borderId="97" xfId="0" applyFont="1" applyFill="1" applyBorder="1" applyAlignment="1">
      <alignment horizontal="center" vertical="center"/>
    </xf>
    <xf numFmtId="0" fontId="73" fillId="11" borderId="98" xfId="0" applyFont="1" applyFill="1" applyBorder="1" applyAlignment="1">
      <alignment horizontal="justify" vertical="center"/>
    </xf>
    <xf numFmtId="0" fontId="73" fillId="11" borderId="101" xfId="0" applyFont="1" applyFill="1" applyBorder="1" applyAlignment="1">
      <alignment horizontal="justify" vertical="center"/>
    </xf>
  </cellXfs>
  <cellStyles count="17">
    <cellStyle name="Comma" xfId="3" builtinId="3"/>
    <cellStyle name="Comma_Green_Star_NZ_Industrial_PILOT_Dec_08_v0(1).3.3" xfId="9" xr:uid="{E8BBF679-6663-41B9-A361-1C06891A76A7}"/>
    <cellStyle name="Hyperlink" xfId="5" builtinId="8"/>
    <cellStyle name="Normal" xfId="0" builtinId="0"/>
    <cellStyle name="Normal 10" xfId="4" xr:uid="{1FF0E3AB-6FA7-40CD-8D06-0200B4893C33}"/>
    <cellStyle name="Normal 2" xfId="7" xr:uid="{469032AB-071D-41AD-9346-4730ECCE9894}"/>
    <cellStyle name="Normal 3" xfId="11" xr:uid="{FB969DA1-CA4A-4100-917B-07E9BD6A5179}"/>
    <cellStyle name="Normal 3 2" xfId="12" xr:uid="{89A0957B-F7ED-4159-9A62-E3A42D9B49F9}"/>
    <cellStyle name="Normal 4" xfId="14" xr:uid="{5BE00311-C70A-4EF0-8D5C-45A67CC5E7BE}"/>
    <cellStyle name="Normal_Green_Star_NZ_Office_09_v2.9-DRAFT" xfId="8" xr:uid="{61A7791D-8687-436B-BFAF-949EA1FFCACB}"/>
    <cellStyle name="Normal_Green_Star_NZ_Office_Built_PILOT_2008_09_18" xfId="6" xr:uid="{F23359BD-CE3E-4831-A25E-6672453A2A25}"/>
    <cellStyle name="Normal_office as built edit.xls 2" xfId="10" xr:uid="{E8007A35-5523-40EB-9CA6-AC92D7DC59BD}"/>
    <cellStyle name="Per cent" xfId="1" builtinId="5"/>
    <cellStyle name="Percent 2" xfId="13" xr:uid="{A7A5BE7D-BA10-43C7-B89A-050094287890}"/>
    <cellStyle name="Prozent 2" xfId="16" xr:uid="{B2B7676C-445B-4241-A04F-12228DCE8402}"/>
    <cellStyle name="Standard_HWB Kurzverf. Formular" xfId="2" xr:uid="{3A28A306-E332-418D-98F2-2AD7A3271EE7}"/>
    <cellStyle name="Standard_HWB Kurzverf. Formular (2)" xfId="15" xr:uid="{B54CF9CA-C745-4CC6-86FE-E6754CE52EE4}"/>
  </cellStyles>
  <dxfs count="45">
    <dxf>
      <fill>
        <patternFill>
          <bgColor theme="0" tint="-0.14996795556505021"/>
        </patternFill>
      </fill>
      <border>
        <vertical/>
        <horizontal/>
      </border>
    </dxf>
    <dxf>
      <fill>
        <patternFill>
          <bgColor theme="0"/>
        </patternFill>
      </fill>
      <border>
        <vertical/>
        <horizontal/>
      </border>
    </dxf>
    <dxf>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dxf>
    <dxf>
      <border>
        <vertical/>
        <horizontal/>
      </border>
    </dxf>
    <dxf>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theme="0"/>
        </patternFill>
      </fill>
    </dxf>
    <dxf>
      <fill>
        <patternFill patternType="solid">
          <bgColor theme="0"/>
        </patternFill>
      </fill>
      <border>
        <vertical/>
        <horizontal/>
      </border>
    </dxf>
    <dxf>
      <fill>
        <patternFill>
          <bgColor theme="0"/>
        </patternFill>
      </fill>
    </dxf>
    <dxf>
      <fill>
        <patternFill>
          <bgColor theme="0"/>
        </patternFill>
      </fill>
      <border>
        <vertical/>
        <horizontal/>
      </border>
    </dxf>
    <dxf>
      <fill>
        <patternFill>
          <bgColor theme="0" tint="-0.14996795556505021"/>
        </patternFill>
      </fill>
    </dxf>
    <dxf>
      <fill>
        <patternFill>
          <bgColor theme="0"/>
        </patternFill>
      </fill>
    </dxf>
    <dxf>
      <fill>
        <patternFill>
          <bgColor theme="7" tint="0.79998168889431442"/>
        </patternFill>
      </fill>
    </dxf>
    <dxf>
      <fill>
        <patternFill>
          <bgColor rgb="FFFF0000"/>
        </patternFill>
      </fill>
    </dxf>
    <dxf>
      <fill>
        <patternFill>
          <bgColor theme="9" tint="0.79998168889431442"/>
        </patternFill>
      </fill>
    </dxf>
  </dxfs>
  <tableStyles count="0" defaultTableStyle="TableStyleMedium2" defaultPivotStyle="PivotStyleLight16"/>
  <colors>
    <mruColors>
      <color rgb="FF006C5B"/>
      <color rgb="FFFFFFCC"/>
      <color rgb="FFE53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ustomXml" Target="../customXml/item3.xml"/><Relationship Id="rId10" Type="http://schemas.openxmlformats.org/officeDocument/2006/relationships/externalLink" Target="externalLinks/externalLink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2.xml"/></Relationships>
</file>

<file path=xl/ctrlProps/ctrlProp1.xml><?xml version="1.0" encoding="utf-8"?>
<formControlPr xmlns="http://schemas.microsoft.com/office/spreadsheetml/2009/9/main" objectType="CheckBox" fmlaLink="$P$101" lockText="1" noThreeD="1"/>
</file>

<file path=xl/ctrlProps/ctrlProp2.xml><?xml version="1.0" encoding="utf-8"?>
<formControlPr xmlns="http://schemas.microsoft.com/office/spreadsheetml/2009/9/main" objectType="CheckBox" fmlaLink="$P$102" noThreeD="1"/>
</file>

<file path=xl/ctrlProps/ctrlProp3.xml><?xml version="1.0" encoding="utf-8"?>
<formControlPr xmlns="http://schemas.microsoft.com/office/spreadsheetml/2009/9/main" objectType="CheckBox" fmlaLink="$P$103" noThreeD="1"/>
</file>

<file path=xl/ctrlProps/ctrlProp4.xml><?xml version="1.0" encoding="utf-8"?>
<formControlPr xmlns="http://schemas.microsoft.com/office/spreadsheetml/2009/9/main" objectType="CheckBox" fmlaLink="$P$104" noThreeD="1"/>
</file>

<file path=xl/ctrlProps/ctrlProp5.xml><?xml version="1.0" encoding="utf-8"?>
<formControlPr xmlns="http://schemas.microsoft.com/office/spreadsheetml/2009/9/main" objectType="CheckBox" fmlaLink="$P$100" noThreeD="1"/>
</file>

<file path=xl/ctrlProps/ctrlProp6.xml><?xml version="1.0" encoding="utf-8"?>
<formControlPr xmlns="http://schemas.microsoft.com/office/spreadsheetml/2009/9/main" objectType="CheckBox" fmlaLink="$P$105" noThreeD="1"/>
</file>

<file path=xl/ctrlProps/ctrlProp7.xml><?xml version="1.0" encoding="utf-8"?>
<formControlPr xmlns="http://schemas.microsoft.com/office/spreadsheetml/2009/9/main" objectType="CheckBox" fmlaLink="$P$106" noThreeD="1"/>
</file>

<file path=xl/ctrlProps/ctrlProp8.xml><?xml version="1.0" encoding="utf-8"?>
<formControlPr xmlns="http://schemas.microsoft.com/office/spreadsheetml/2009/9/main" objectType="CheckBox" fmlaLink="$P$107"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xdr:col>
      <xdr:colOff>396240</xdr:colOff>
      <xdr:row>1</xdr:row>
      <xdr:rowOff>39411</xdr:rowOff>
    </xdr:from>
    <xdr:to>
      <xdr:col>3</xdr:col>
      <xdr:colOff>503238</xdr:colOff>
      <xdr:row>8</xdr:row>
      <xdr:rowOff>177801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0214"/>
        <a:stretch/>
      </xdr:blipFill>
      <xdr:spPr>
        <a:xfrm>
          <a:off x="609600" y="229911"/>
          <a:ext cx="3947160" cy="16750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0</xdr:row>
      <xdr:rowOff>190500</xdr:rowOff>
    </xdr:from>
    <xdr:to>
      <xdr:col>5</xdr:col>
      <xdr:colOff>512669</xdr:colOff>
      <xdr:row>3</xdr:row>
      <xdr:rowOff>110378</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71450" y="190500"/>
          <a:ext cx="5873339" cy="5828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3000" b="1"/>
            <a:t>Water Calculator</a:t>
          </a:r>
        </a:p>
      </xdr:txBody>
    </xdr:sp>
    <xdr:clientData/>
  </xdr:twoCellAnchor>
  <mc:AlternateContent xmlns:mc="http://schemas.openxmlformats.org/markup-compatibility/2006">
    <mc:Choice xmlns:a14="http://schemas.microsoft.com/office/drawing/2010/main" Requires="a14">
      <xdr:twoCellAnchor editAs="oneCell">
        <xdr:from>
          <xdr:col>2</xdr:col>
          <xdr:colOff>0</xdr:colOff>
          <xdr:row>44</xdr:row>
          <xdr:rowOff>190500</xdr:rowOff>
        </xdr:from>
        <xdr:to>
          <xdr:col>2</xdr:col>
          <xdr:colOff>228600</xdr:colOff>
          <xdr:row>46</xdr:row>
          <xdr:rowOff>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46</xdr:row>
          <xdr:rowOff>0</xdr:rowOff>
        </xdr:from>
        <xdr:to>
          <xdr:col>2</xdr:col>
          <xdr:colOff>228600</xdr:colOff>
          <xdr:row>46</xdr:row>
          <xdr:rowOff>152400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46</xdr:row>
          <xdr:rowOff>190500</xdr:rowOff>
        </xdr:from>
        <xdr:to>
          <xdr:col>2</xdr:col>
          <xdr:colOff>228600</xdr:colOff>
          <xdr:row>48</xdr:row>
          <xdr:rowOff>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48</xdr:row>
          <xdr:rowOff>0</xdr:rowOff>
        </xdr:from>
        <xdr:to>
          <xdr:col>2</xdr:col>
          <xdr:colOff>228600</xdr:colOff>
          <xdr:row>49</xdr:row>
          <xdr:rowOff>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xdr:twoCellAnchor editAs="oneCell">
    <xdr:from>
      <xdr:col>6</xdr:col>
      <xdr:colOff>363855</xdr:colOff>
      <xdr:row>0</xdr:row>
      <xdr:rowOff>213357</xdr:rowOff>
    </xdr:from>
    <xdr:to>
      <xdr:col>9</xdr:col>
      <xdr:colOff>57970</xdr:colOff>
      <xdr:row>3</xdr:row>
      <xdr:rowOff>117213</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532" b="18554"/>
        <a:stretch/>
      </xdr:blipFill>
      <xdr:spPr>
        <a:xfrm>
          <a:off x="6848475" y="213357"/>
          <a:ext cx="2624005" cy="5820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304800</xdr:colOff>
          <xdr:row>28</xdr:row>
          <xdr:rowOff>76200</xdr:rowOff>
        </xdr:from>
        <xdr:to>
          <xdr:col>3</xdr:col>
          <xdr:colOff>495300</xdr:colOff>
          <xdr:row>28</xdr:row>
          <xdr:rowOff>190500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200-000005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647700</xdr:colOff>
          <xdr:row>78</xdr:row>
          <xdr:rowOff>0</xdr:rowOff>
        </xdr:from>
        <xdr:to>
          <xdr:col>8</xdr:col>
          <xdr:colOff>0</xdr:colOff>
          <xdr:row>78</xdr:row>
          <xdr:rowOff>200025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200-00000B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59</xdr:row>
          <xdr:rowOff>190500</xdr:rowOff>
        </xdr:from>
        <xdr:to>
          <xdr:col>3</xdr:col>
          <xdr:colOff>619125</xdr:colOff>
          <xdr:row>60</xdr:row>
          <xdr:rowOff>190500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200-00000C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60</xdr:row>
          <xdr:rowOff>190500</xdr:rowOff>
        </xdr:from>
        <xdr:to>
          <xdr:col>3</xdr:col>
          <xdr:colOff>619125</xdr:colOff>
          <xdr:row>61</xdr:row>
          <xdr:rowOff>190500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200-00000F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11</xdr:col>
      <xdr:colOff>397809</xdr:colOff>
      <xdr:row>2</xdr:row>
      <xdr:rowOff>174812</xdr:rowOff>
    </xdr:from>
    <xdr:to>
      <xdr:col>14</xdr:col>
      <xdr:colOff>201246</xdr:colOff>
      <xdr:row>5</xdr:row>
      <xdr:rowOff>231666</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532" b="18554"/>
        <a:stretch/>
      </xdr:blipFill>
      <xdr:spPr>
        <a:xfrm>
          <a:off x="9179859" y="546287"/>
          <a:ext cx="2552985" cy="626449"/>
        </a:xfrm>
        <a:prstGeom prst="rect">
          <a:avLst/>
        </a:prstGeom>
      </xdr:spPr>
    </xdr:pic>
    <xdr:clientData/>
  </xdr:twoCellAnchor>
  <xdr:twoCellAnchor editAs="oneCell">
    <xdr:from>
      <xdr:col>15</xdr:col>
      <xdr:colOff>221876</xdr:colOff>
      <xdr:row>11</xdr:row>
      <xdr:rowOff>72313</xdr:rowOff>
    </xdr:from>
    <xdr:to>
      <xdr:col>24</xdr:col>
      <xdr:colOff>31375</xdr:colOff>
      <xdr:row>35</xdr:row>
      <xdr:rowOff>47264</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05459" y="2220730"/>
          <a:ext cx="6932083" cy="4546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7</xdr:col>
      <xdr:colOff>459441</xdr:colOff>
      <xdr:row>2</xdr:row>
      <xdr:rowOff>324971</xdr:rowOff>
    </xdr:from>
    <xdr:ext cx="2639606" cy="609079"/>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532" b="18554"/>
        <a:stretch/>
      </xdr:blipFill>
      <xdr:spPr>
        <a:xfrm>
          <a:off x="4859991" y="540236"/>
          <a:ext cx="2639606" cy="609079"/>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95250</xdr:colOff>
      <xdr:row>1</xdr:row>
      <xdr:rowOff>19050</xdr:rowOff>
    </xdr:from>
    <xdr:ext cx="2639606" cy="609079"/>
    <xdr:pic>
      <xdr:nvPicPr>
        <xdr:cNvPr id="2" name="Picture 1">
          <a:extLst>
            <a:ext uri="{FF2B5EF4-FFF2-40B4-BE49-F238E27FC236}">
              <a16:creationId xmlns:a16="http://schemas.microsoft.com/office/drawing/2014/main" id="{135A6FA0-EBF6-4D63-AFE0-71971C722D2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1532" b="18554"/>
        <a:stretch/>
      </xdr:blipFill>
      <xdr:spPr>
        <a:xfrm>
          <a:off x="9410700" y="200025"/>
          <a:ext cx="2639606" cy="60907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01\users\sites\homestar\01_Administration%20Doc%20Library\Tool%20Review%20&amp;%20Dev\Version%205\PHPP%20modelling%20tool\ECCHO\HSTT11%20ECCHO_NZGBC_v1.1.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Green%20Star-%20Multi%20Unit%20Residential%20v1%20(Master).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Green%20Star%20-%20Office%20As%20Built%20v2%20WI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nzgbc.sharepoint.com/personal/sam_archer_nzgbc_org_nz/Documents/ECCHO_NZGBC_Beta_v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nzgbc.sharepoint.com/Phix/phi/daten/okah/00_Projekte_aktuell/PHPP/01_Master_CD_PHPP_V8.6_Deutsch_20140918/PHPP_Beispiel/PHPP_V8.6_Beispi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Tool%20Devt%20&amp;%20Review\02.%20New%20Generation%20Rating%20Tools\GS%20Design%20&amp;%20As%20Built\02.%20Working%20Copy\01.%20Calculators%20and%20Scorecard\29.%20Refrigerant%20Impacts\Potable%20Water%20Calculator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viewInst"/>
      <sheetName val="Refrig Properties"/>
      <sheetName val="Summary"/>
      <sheetName val="HSv5 Points"/>
      <sheetName val="Overheating"/>
      <sheetName val="Data"/>
      <sheetName val="Systems, Lights, &amp; Appliances"/>
      <sheetName val="R-values"/>
      <sheetName val="U-Values"/>
      <sheetName val="Walls, Roofs, Floors, &amp; Spaces"/>
      <sheetName val="Windows &amp; Skylights"/>
      <sheetName val="Areas"/>
      <sheetName val="V5Calc"/>
      <sheetName val="Refrigerant calculator"/>
      <sheetName val="NZS4218"/>
      <sheetName val="Change Log"/>
      <sheetName val="Übersicht"/>
      <sheetName val="Check"/>
      <sheetName val="PHeco"/>
      <sheetName val="Comparison"/>
      <sheetName val="Climate"/>
      <sheetName val="Components"/>
      <sheetName val="Windows"/>
      <sheetName val="Shading"/>
      <sheetName val="V5ToolData"/>
      <sheetName val="Ventilation"/>
      <sheetName val="Additional Vent"/>
      <sheetName val="Annual heating"/>
      <sheetName val="Heating"/>
      <sheetName val="Heating Load"/>
      <sheetName val="SummVent"/>
      <sheetName val="Summer"/>
      <sheetName val="Cooling"/>
      <sheetName val="Ground"/>
      <sheetName val="Variants"/>
      <sheetName val="Verification"/>
      <sheetName val="Cooling units"/>
      <sheetName val="Cooling load"/>
      <sheetName val="DHW+Distribution"/>
      <sheetName val="SolarDHW"/>
      <sheetName val="PV"/>
      <sheetName val="Electricity"/>
      <sheetName val="Use non-res"/>
      <sheetName val="Electricity non-res"/>
      <sheetName val="Aux Electricity"/>
      <sheetName val="IHG"/>
      <sheetName val="IHG non-res"/>
      <sheetName val="PER"/>
      <sheetName val="Compact"/>
      <sheetName val="HP"/>
      <sheetName val="HP Ground"/>
      <sheetName val="Boiler"/>
      <sheetName val="District heating"/>
      <sheetName val="HSTT11 ECCHO_NZGBC_v1.1"/>
    </sheetNames>
    <sheetDataSet>
      <sheetData sheetId="0"/>
      <sheetData sheetId="1" refreshError="1"/>
      <sheetData sheetId="2"/>
      <sheetData sheetId="3"/>
      <sheetData sheetId="4" refreshError="1"/>
      <sheetData sheetId="5"/>
      <sheetData sheetId="6"/>
      <sheetData sheetId="7" refreshError="1"/>
      <sheetData sheetId="8" refreshError="1"/>
      <sheetData sheetId="9"/>
      <sheetData sheetId="10" refreshError="1"/>
      <sheetData sheetId="11" refreshError="1"/>
      <sheetData sheetId="12"/>
      <sheetData sheetId="13"/>
      <sheetData sheetId="14" refreshError="1"/>
      <sheetData sheetId="15" refreshError="1"/>
      <sheetData sheetId="16" refreshError="1"/>
      <sheetData sheetId="17" refreshError="1"/>
      <sheetData sheetId="18"/>
      <sheetData sheetId="19" refreshError="1"/>
      <sheetData sheetId="20" refreshError="1"/>
      <sheetData sheetId="21"/>
      <sheetData sheetId="22"/>
      <sheetData sheetId="23"/>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refreshError="1"/>
      <sheetData sheetId="39"/>
      <sheetData sheetId="40"/>
      <sheetData sheetId="41" refreshError="1"/>
      <sheetData sheetId="42" refreshError="1"/>
      <sheetData sheetId="43"/>
      <sheetData sheetId="44" refreshError="1"/>
      <sheetData sheetId="45" refreshError="1"/>
      <sheetData sheetId="46"/>
      <sheetData sheetId="47"/>
      <sheetData sheetId="48"/>
      <sheetData sheetId="49" refreshError="1"/>
      <sheetData sheetId="50"/>
      <sheetData sheetId="51" refreshError="1"/>
      <sheetData sheetId="52"/>
      <sheetData sheetId="53"/>
      <sheetData sheetId="5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een Star"/>
      <sheetName val="Introduction"/>
      <sheetName val="How to Use"/>
      <sheetName val="Disclaimer"/>
      <sheetName val="Building Input"/>
      <sheetName val="Management"/>
      <sheetName val="IEQ"/>
      <sheetName val="Energy"/>
      <sheetName val="Ene-Con Calculator"/>
      <sheetName val="GHG Emissions Calculator"/>
      <sheetName val="Transport"/>
      <sheetName val="Mass Transport Calculator"/>
      <sheetName val="Water"/>
      <sheetName val="Potable Water Calculator"/>
      <sheetName val="Materials"/>
      <sheetName val="Flooring Calculator"/>
      <sheetName val="Joinery Calculator"/>
      <sheetName val="Internal Walls Calculator"/>
      <sheetName val="Land Use &amp; Ecology"/>
      <sheetName val="Ecology Calculator"/>
      <sheetName val="Emissions"/>
      <sheetName val="Sewage Calculator"/>
      <sheetName val="Innovation"/>
      <sheetName val="Credit Summary"/>
      <sheetName val="Graphical Summary"/>
      <sheetName val="Changelog"/>
      <sheetName val="Changelog_internal"/>
      <sheetName val="Calculation hidden"/>
      <sheetName val="Green Star- Multi Unit Resident"/>
      <sheetName val="Sheet1"/>
      <sheetName val="hid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een Star"/>
      <sheetName val="Introduction"/>
      <sheetName val="How to Use"/>
      <sheetName val="Disclaimer"/>
      <sheetName val="Building Input"/>
      <sheetName val="Management"/>
      <sheetName val="IEQ"/>
      <sheetName val="Energy"/>
      <sheetName val="Transport"/>
      <sheetName val="Transport Calculator"/>
      <sheetName val="Water"/>
      <sheetName val="Water Calculator"/>
      <sheetName val="Materials"/>
      <sheetName val="Land Use &amp; Ecology"/>
      <sheetName val="Ecology Calculator"/>
      <sheetName val="Emissions"/>
      <sheetName val="Sewerage Calculator"/>
      <sheetName val="Innovation"/>
      <sheetName val="Credit Summary"/>
      <sheetName val="Graphical Summary"/>
      <sheetName val="Calculation"/>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refreshError="1"/>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V5Calc"/>
      <sheetName val="ReviewInst"/>
      <sheetName val="Summary"/>
      <sheetName val="R-Values"/>
      <sheetName val="Walls, Roofs &amp; Floors"/>
      <sheetName val="Windows &amp; Skylights"/>
      <sheetName val="Hot water, lights &amp; Appliances"/>
      <sheetName val="Übersicht"/>
      <sheetName val="Check"/>
      <sheetName val="PHeco"/>
      <sheetName val="Comparison"/>
      <sheetName val="Climate"/>
      <sheetName val="U-Values"/>
      <sheetName val="Components"/>
      <sheetName val="Windows"/>
      <sheetName val="Shading"/>
      <sheetName val="Ventilation"/>
      <sheetName val="Additional Vent"/>
      <sheetName val="Annual heating"/>
      <sheetName val="Heating"/>
      <sheetName val="Heating Load"/>
      <sheetName val="SummVent"/>
      <sheetName val="Summer"/>
      <sheetName val="Cooling"/>
      <sheetName val="V5ToolData"/>
      <sheetName val="Areas"/>
      <sheetName val="Ground"/>
      <sheetName val="Variants"/>
      <sheetName val="Verification"/>
      <sheetName val="Cooling units"/>
      <sheetName val="Cooling load"/>
      <sheetName val="DHW+Distribution"/>
      <sheetName val="SolarDHW"/>
      <sheetName val="PV"/>
      <sheetName val="Electricity"/>
      <sheetName val="Use non-res"/>
      <sheetName val="Electricity non-res"/>
      <sheetName val="Aux Electricity"/>
      <sheetName val="IHG"/>
      <sheetName val="IHG non-res"/>
      <sheetName val="PER"/>
      <sheetName val="Compact"/>
      <sheetName val="HP"/>
      <sheetName val="HP Ground"/>
      <sheetName val="Boiler"/>
      <sheetName val="District heating"/>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n"/>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Change Log"/>
      <sheetName val="Potable Water Calculator"/>
      <sheetName val="hidden"/>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3" Type="http://schemas.openxmlformats.org/officeDocument/2006/relationships/printerSettings" Target="../printerSettings/printerSettings3.bin"/><Relationship Id="rId7" Type="http://schemas.openxmlformats.org/officeDocument/2006/relationships/ctrlProp" Target="../ctrlProps/ctrlProp2.xml"/><Relationship Id="rId12" Type="http://schemas.openxmlformats.org/officeDocument/2006/relationships/ctrlProp" Target="../ctrlProps/ctrlProp7.xml"/><Relationship Id="rId2" Type="http://schemas.openxmlformats.org/officeDocument/2006/relationships/hyperlink" Target="http://www.thewatercalculator.org.uk/guide.pdf" TargetMode="External"/><Relationship Id="rId1" Type="http://schemas.openxmlformats.org/officeDocument/2006/relationships/hyperlink" Target="http://www.vitrex.co.za/ve_technical.html" TargetMode="External"/><Relationship Id="rId6" Type="http://schemas.openxmlformats.org/officeDocument/2006/relationships/ctrlProp" Target="../ctrlProps/ctrlProp1.xml"/><Relationship Id="rId11" Type="http://schemas.openxmlformats.org/officeDocument/2006/relationships/ctrlProp" Target="../ctrlProps/ctrlProp6.xml"/><Relationship Id="rId5" Type="http://schemas.openxmlformats.org/officeDocument/2006/relationships/vmlDrawing" Target="../drawings/vmlDrawing1.vml"/><Relationship Id="rId10" Type="http://schemas.openxmlformats.org/officeDocument/2006/relationships/ctrlProp" Target="../ctrlProps/ctrlProp5.xml"/><Relationship Id="rId4" Type="http://schemas.openxmlformats.org/officeDocument/2006/relationships/drawing" Target="../drawings/drawing2.xml"/><Relationship Id="rId9" Type="http://schemas.openxmlformats.org/officeDocument/2006/relationships/ctrlProp" Target="../ctrlProps/ctrlProp4.xml"/><Relationship Id="rId1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naturalhazardsportal.govt.nz/s/natural-hazard-risk/natural-hazards-in-your-area" TargetMode="External"/><Relationship Id="rId2" Type="http://schemas.openxmlformats.org/officeDocument/2006/relationships/hyperlink" Target="https://experience.arcgis.com/experience/8e3d7262cc9846968f0bfb86da0806f8" TargetMode="External"/><Relationship Id="rId1" Type="http://schemas.openxmlformats.org/officeDocument/2006/relationships/hyperlink" Target="https://www.fireandemergency.nz/outdoor-and-rural-fire-safety/protect-your-home-from-outdoor-fires/"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29CAC-642A-4341-A358-160B6913C077}">
  <sheetPr codeName="Sheet1">
    <tabColor rgb="FF92D050"/>
  </sheetPr>
  <dimension ref="A1:K47"/>
  <sheetViews>
    <sheetView showGridLines="0" tabSelected="1" zoomScaleNormal="100" workbookViewId="0">
      <selection activeCell="D16" sqref="D16"/>
    </sheetView>
  </sheetViews>
  <sheetFormatPr defaultColWidth="9.140625" defaultRowHeight="15" x14ac:dyDescent="0.25"/>
  <cols>
    <col min="1" max="1" width="3.42578125" customWidth="1"/>
    <col min="3" max="3" width="47.42578125" customWidth="1"/>
    <col min="4" max="4" width="41.42578125" customWidth="1"/>
    <col min="5" max="5" width="18" customWidth="1"/>
    <col min="7" max="7" width="11.42578125" customWidth="1"/>
    <col min="10" max="10" width="12" customWidth="1"/>
  </cols>
  <sheetData>
    <row r="1" spans="1:11" ht="15.75" thickBot="1" x14ac:dyDescent="0.3">
      <c r="A1" s="307"/>
      <c r="B1" s="307"/>
      <c r="C1" s="307"/>
      <c r="D1" s="307"/>
      <c r="E1" s="307"/>
      <c r="F1" s="307"/>
      <c r="G1" s="307"/>
      <c r="H1" s="307"/>
      <c r="I1" s="307"/>
      <c r="J1" s="307"/>
    </row>
    <row r="2" spans="1:11" ht="18" x14ac:dyDescent="0.25">
      <c r="A2" s="167"/>
      <c r="B2" s="220"/>
      <c r="C2" s="149"/>
      <c r="D2" s="149"/>
      <c r="E2" s="149"/>
      <c r="F2" s="149"/>
      <c r="G2" s="149"/>
      <c r="H2" s="149"/>
      <c r="I2" s="149"/>
      <c r="J2" s="149"/>
      <c r="K2" s="222"/>
    </row>
    <row r="3" spans="1:11" ht="18" x14ac:dyDescent="0.25">
      <c r="A3" s="307"/>
      <c r="B3" s="222"/>
      <c r="C3" s="307"/>
      <c r="D3" s="307"/>
      <c r="E3" s="307"/>
      <c r="F3" s="307"/>
      <c r="G3" s="307"/>
      <c r="H3" s="307"/>
      <c r="I3" s="307"/>
      <c r="J3" s="307"/>
      <c r="K3" s="222"/>
    </row>
    <row r="4" spans="1:11" ht="18" x14ac:dyDescent="0.25">
      <c r="A4" s="307"/>
      <c r="B4" s="222"/>
      <c r="C4" s="307"/>
      <c r="D4" s="307"/>
      <c r="E4" s="307"/>
      <c r="F4" s="307"/>
      <c r="G4" s="307"/>
      <c r="H4" s="307"/>
      <c r="I4" s="307"/>
      <c r="J4" s="307"/>
      <c r="K4" s="222"/>
    </row>
    <row r="5" spans="1:11" ht="18" x14ac:dyDescent="0.25">
      <c r="A5" s="307"/>
      <c r="B5" s="222"/>
      <c r="C5" s="307"/>
      <c r="D5" s="307"/>
      <c r="E5" s="307"/>
      <c r="F5" s="307"/>
      <c r="G5" s="307"/>
      <c r="H5" s="307"/>
      <c r="I5" s="307"/>
      <c r="J5" s="307"/>
      <c r="K5" s="222"/>
    </row>
    <row r="6" spans="1:11" ht="18" x14ac:dyDescent="0.25">
      <c r="A6" s="307"/>
      <c r="B6" s="222"/>
      <c r="C6" s="307"/>
      <c r="D6" s="307"/>
      <c r="E6" s="307"/>
      <c r="F6" s="307"/>
      <c r="G6" s="307"/>
      <c r="H6" s="307"/>
      <c r="I6" s="307"/>
      <c r="J6" s="307"/>
      <c r="K6" s="222"/>
    </row>
    <row r="7" spans="1:11" ht="18" x14ac:dyDescent="0.25">
      <c r="A7" s="307"/>
      <c r="B7" s="222"/>
      <c r="C7" s="307"/>
      <c r="D7" s="307"/>
      <c r="E7" s="307"/>
      <c r="F7" s="307"/>
      <c r="G7" s="307"/>
      <c r="H7" s="307"/>
      <c r="I7" s="307"/>
      <c r="J7" s="307"/>
      <c r="K7" s="222"/>
    </row>
    <row r="8" spans="1:11" ht="18" x14ac:dyDescent="0.25">
      <c r="A8" s="307"/>
      <c r="B8" s="222"/>
      <c r="C8" s="307"/>
      <c r="D8" s="307"/>
      <c r="E8" s="307"/>
      <c r="F8" s="307"/>
      <c r="G8" s="307"/>
      <c r="H8" s="307"/>
      <c r="I8" s="307"/>
      <c r="J8" s="307"/>
      <c r="K8" s="222"/>
    </row>
    <row r="9" spans="1:11" ht="18" x14ac:dyDescent="0.25">
      <c r="A9" s="307"/>
      <c r="B9" s="222"/>
      <c r="C9" s="307"/>
      <c r="D9" s="307"/>
      <c r="E9" s="307"/>
      <c r="F9" s="307"/>
      <c r="G9" s="307"/>
      <c r="H9" s="307"/>
      <c r="I9" s="307"/>
      <c r="J9" s="307"/>
      <c r="K9" s="222"/>
    </row>
    <row r="10" spans="1:11" ht="30" x14ac:dyDescent="0.25">
      <c r="A10" s="307"/>
      <c r="B10" s="222"/>
      <c r="C10" s="313" t="s">
        <v>0</v>
      </c>
      <c r="D10" s="339" t="s">
        <v>1</v>
      </c>
      <c r="E10" s="307"/>
      <c r="F10" s="307"/>
      <c r="G10" s="307"/>
      <c r="H10" s="307"/>
      <c r="I10" s="307"/>
      <c r="J10" s="307"/>
      <c r="K10" s="222"/>
    </row>
    <row r="11" spans="1:11" ht="18" x14ac:dyDescent="0.25">
      <c r="A11" s="307"/>
      <c r="B11" s="222"/>
      <c r="C11" s="314" t="s">
        <v>2</v>
      </c>
      <c r="D11" s="307"/>
      <c r="E11" s="307"/>
      <c r="F11" s="307"/>
      <c r="G11" s="307"/>
      <c r="H11" s="307"/>
      <c r="I11" s="307"/>
      <c r="J11" s="307"/>
      <c r="K11" s="222"/>
    </row>
    <row r="12" spans="1:11" ht="15" customHeight="1" x14ac:dyDescent="0.25">
      <c r="A12" s="307"/>
      <c r="B12" s="222"/>
      <c r="C12" s="313"/>
      <c r="D12" s="307"/>
      <c r="E12" s="307"/>
      <c r="F12" s="307"/>
      <c r="G12" s="307"/>
      <c r="H12" s="307"/>
      <c r="I12" s="307"/>
      <c r="J12" s="307"/>
      <c r="K12" s="222"/>
    </row>
    <row r="13" spans="1:11" ht="18" x14ac:dyDescent="0.25">
      <c r="A13" s="167"/>
      <c r="B13" s="222"/>
      <c r="C13" s="203"/>
      <c r="D13" s="203"/>
      <c r="E13" s="203"/>
      <c r="F13" s="307"/>
      <c r="G13" s="307"/>
      <c r="H13" s="307"/>
      <c r="I13" s="307"/>
      <c r="J13" s="307"/>
      <c r="K13" s="222"/>
    </row>
    <row r="14" spans="1:11" ht="18.75" thickBot="1" x14ac:dyDescent="0.3">
      <c r="A14" s="203"/>
      <c r="B14" s="222"/>
      <c r="C14" s="337" t="s">
        <v>3</v>
      </c>
      <c r="D14" s="203"/>
      <c r="E14" s="203"/>
      <c r="F14" s="307"/>
      <c r="G14" s="307"/>
      <c r="H14" s="307"/>
      <c r="I14" s="307"/>
      <c r="J14" s="307"/>
      <c r="K14" s="222"/>
    </row>
    <row r="15" spans="1:11" ht="18" x14ac:dyDescent="0.25">
      <c r="A15" s="203"/>
      <c r="B15" s="222"/>
      <c r="C15" s="468" t="s">
        <v>4</v>
      </c>
      <c r="D15" s="465"/>
      <c r="E15" s="236"/>
      <c r="F15" s="307"/>
      <c r="G15" s="307"/>
      <c r="H15" s="307"/>
      <c r="I15" s="307"/>
      <c r="J15" s="307"/>
      <c r="K15" s="222"/>
    </row>
    <row r="16" spans="1:11" ht="18.75" customHeight="1" x14ac:dyDescent="0.25">
      <c r="A16" s="203"/>
      <c r="B16" s="222"/>
      <c r="C16" s="469" t="s">
        <v>5</v>
      </c>
      <c r="D16" s="472"/>
      <c r="E16" s="236"/>
      <c r="F16" s="307"/>
      <c r="G16" s="307"/>
      <c r="H16" s="307"/>
      <c r="I16" s="307"/>
      <c r="J16" s="307"/>
      <c r="K16" s="222"/>
    </row>
    <row r="17" spans="1:11" ht="18" customHeight="1" x14ac:dyDescent="0.25">
      <c r="A17" s="203"/>
      <c r="B17" s="222"/>
      <c r="C17" s="471" t="s">
        <v>6</v>
      </c>
      <c r="D17" s="477" t="e">
        <f>VLOOKUP($D$16,HS_Location_Master,6, FALSE)</f>
        <v>#N/A</v>
      </c>
      <c r="E17" s="236"/>
      <c r="F17" s="307"/>
      <c r="G17" s="307"/>
      <c r="H17" s="307"/>
      <c r="I17" s="307"/>
      <c r="J17" s="307"/>
      <c r="K17" s="222"/>
    </row>
    <row r="18" spans="1:11" ht="18" customHeight="1" x14ac:dyDescent="0.25">
      <c r="A18" s="203"/>
      <c r="B18" s="222"/>
      <c r="C18" s="471" t="s">
        <v>7</v>
      </c>
      <c r="D18" s="477" t="e">
        <f>VLOOKUP($D$16,HS_Location_Master,9, FALSE)</f>
        <v>#N/A</v>
      </c>
      <c r="E18" s="236"/>
      <c r="F18" s="307"/>
      <c r="G18" s="307"/>
      <c r="H18" s="307"/>
      <c r="I18" s="307"/>
      <c r="J18" s="307"/>
      <c r="K18" s="222"/>
    </row>
    <row r="19" spans="1:11" ht="18" customHeight="1" x14ac:dyDescent="0.25">
      <c r="A19" s="203"/>
      <c r="B19" s="222"/>
      <c r="C19" s="471" t="s">
        <v>8</v>
      </c>
      <c r="D19" s="477" t="e">
        <f>VLOOKUP($D$16,HS_Location_Master,5, FALSE)</f>
        <v>#N/A</v>
      </c>
      <c r="E19" s="236"/>
      <c r="F19" s="307"/>
      <c r="G19" s="307"/>
      <c r="H19" s="307"/>
      <c r="I19" s="307"/>
      <c r="J19" s="307"/>
      <c r="K19" s="222"/>
    </row>
    <row r="20" spans="1:11" ht="18" customHeight="1" x14ac:dyDescent="0.25">
      <c r="A20" s="203"/>
      <c r="B20" s="222"/>
      <c r="C20" s="471" t="s">
        <v>9</v>
      </c>
      <c r="D20" s="477" t="e">
        <f>VLOOKUP($D$16,HS_Location_Master,7, FALSE)</f>
        <v>#N/A</v>
      </c>
      <c r="E20" s="236"/>
      <c r="F20" s="307"/>
      <c r="G20" s="307"/>
      <c r="H20" s="307"/>
      <c r="I20" s="307"/>
      <c r="J20" s="307"/>
      <c r="K20" s="222"/>
    </row>
    <row r="21" spans="1:11" ht="18" x14ac:dyDescent="0.25">
      <c r="A21" s="203"/>
      <c r="B21" s="222"/>
      <c r="C21" s="469" t="s">
        <v>10</v>
      </c>
      <c r="D21" s="466"/>
      <c r="E21" s="236" t="s">
        <v>11</v>
      </c>
      <c r="F21" s="307"/>
      <c r="G21" s="307"/>
      <c r="H21" s="307"/>
      <c r="I21" s="307"/>
      <c r="J21" s="307"/>
      <c r="K21" s="222"/>
    </row>
    <row r="22" spans="1:11" ht="15" customHeight="1" x14ac:dyDescent="0.25">
      <c r="A22" s="203"/>
      <c r="B22" s="222"/>
      <c r="C22" s="469" t="s">
        <v>12</v>
      </c>
      <c r="D22" s="466"/>
      <c r="E22" s="236"/>
      <c r="F22" s="307"/>
      <c r="G22" s="307"/>
      <c r="H22" s="307"/>
      <c r="I22" s="307"/>
      <c r="J22" s="307"/>
      <c r="K22" s="222"/>
    </row>
    <row r="23" spans="1:11" ht="18.75" thickBot="1" x14ac:dyDescent="0.3">
      <c r="B23" s="222"/>
      <c r="C23" s="470" t="s">
        <v>13</v>
      </c>
      <c r="D23" s="467"/>
      <c r="E23" s="236" t="s">
        <v>14</v>
      </c>
      <c r="F23" s="307"/>
      <c r="G23" s="307"/>
      <c r="H23" s="307"/>
      <c r="I23" s="307"/>
      <c r="J23" s="307"/>
      <c r="K23" s="222"/>
    </row>
    <row r="24" spans="1:11" ht="18" x14ac:dyDescent="0.25">
      <c r="A24" s="307"/>
      <c r="B24" s="222"/>
      <c r="C24" s="307"/>
      <c r="D24" s="307"/>
      <c r="E24" s="307"/>
      <c r="F24" s="307"/>
      <c r="G24" s="307"/>
      <c r="H24" s="307"/>
      <c r="I24" s="307"/>
      <c r="J24" s="307"/>
      <c r="K24" s="222"/>
    </row>
    <row r="25" spans="1:11" ht="18" x14ac:dyDescent="0.25">
      <c r="A25" s="307"/>
      <c r="B25" s="222"/>
      <c r="C25" s="307"/>
      <c r="D25" s="307"/>
      <c r="E25" s="307"/>
      <c r="F25" s="307"/>
      <c r="G25" s="307"/>
      <c r="H25" s="307"/>
      <c r="I25" s="307"/>
      <c r="J25" s="307"/>
      <c r="K25" s="222"/>
    </row>
    <row r="26" spans="1:11" ht="18" x14ac:dyDescent="0.25">
      <c r="A26" s="307"/>
      <c r="B26" s="222"/>
      <c r="C26" s="307"/>
      <c r="D26" s="307"/>
      <c r="E26" s="307"/>
      <c r="F26" s="307"/>
      <c r="G26" s="307"/>
      <c r="H26" s="307"/>
      <c r="I26" s="307"/>
      <c r="J26" s="307"/>
      <c r="K26" s="222"/>
    </row>
    <row r="27" spans="1:11" ht="18" x14ac:dyDescent="0.25">
      <c r="A27" s="307"/>
      <c r="B27" s="222"/>
      <c r="C27" s="307"/>
      <c r="D27" s="307"/>
      <c r="E27" s="307"/>
      <c r="F27" s="307"/>
      <c r="G27" s="307"/>
      <c r="H27" s="307"/>
      <c r="I27" s="307"/>
      <c r="J27" s="307"/>
      <c r="K27" s="222"/>
    </row>
    <row r="28" spans="1:11" ht="18.75" thickBot="1" x14ac:dyDescent="0.3">
      <c r="A28" s="307"/>
      <c r="B28" s="222"/>
      <c r="C28" s="337" t="s">
        <v>15</v>
      </c>
      <c r="D28" s="307" t="s">
        <v>16</v>
      </c>
      <c r="E28" s="307"/>
      <c r="F28" s="307"/>
      <c r="G28" s="307"/>
      <c r="H28" s="307"/>
      <c r="I28" s="307"/>
      <c r="J28" s="307"/>
      <c r="K28" s="222"/>
    </row>
    <row r="29" spans="1:11" ht="18" x14ac:dyDescent="0.25">
      <c r="A29" s="307"/>
      <c r="B29" s="222"/>
      <c r="C29" s="315" t="s">
        <v>17</v>
      </c>
      <c r="D29" s="316"/>
      <c r="E29" s="307"/>
      <c r="F29" s="307"/>
      <c r="G29" s="307"/>
      <c r="H29" s="307"/>
      <c r="I29" s="307"/>
      <c r="J29" s="307"/>
      <c r="K29" s="222"/>
    </row>
    <row r="30" spans="1:11" ht="18" x14ac:dyDescent="0.25">
      <c r="A30" s="307"/>
      <c r="B30" s="222"/>
      <c r="C30" s="317" t="s">
        <v>18</v>
      </c>
      <c r="D30" s="318">
        <f>IFERROR(DRE!$P$8,0)</f>
        <v>4</v>
      </c>
      <c r="E30" s="307"/>
      <c r="F30" s="307"/>
      <c r="G30" s="307"/>
      <c r="H30" s="307"/>
      <c r="I30" s="307"/>
      <c r="J30" s="307"/>
      <c r="K30" s="222"/>
    </row>
    <row r="31" spans="1:11" ht="18" x14ac:dyDescent="0.25">
      <c r="A31" s="307"/>
      <c r="B31" s="222"/>
      <c r="C31" s="636" t="s">
        <v>868</v>
      </c>
      <c r="D31" s="637">
        <f>DRE!P9</f>
        <v>0</v>
      </c>
      <c r="E31" s="307"/>
      <c r="F31" s="307"/>
      <c r="G31" s="307"/>
      <c r="H31" s="307"/>
      <c r="I31" s="307"/>
      <c r="J31" s="307"/>
      <c r="K31" s="222"/>
    </row>
    <row r="32" spans="1:11" ht="18.75" thickBot="1" x14ac:dyDescent="0.3">
      <c r="A32" s="307"/>
      <c r="B32" s="222"/>
      <c r="C32" s="319" t="s">
        <v>19</v>
      </c>
      <c r="D32" s="320">
        <f>'Water Calculator'!$F$6+'Water Calculator'!$F$7</f>
        <v>0</v>
      </c>
      <c r="E32" s="307"/>
      <c r="F32" s="307"/>
      <c r="G32" s="307"/>
      <c r="H32" s="307"/>
      <c r="I32" s="307"/>
      <c r="J32" s="307"/>
      <c r="K32" s="222"/>
    </row>
    <row r="33" spans="1:11" ht="18" x14ac:dyDescent="0.25">
      <c r="A33" s="307"/>
      <c r="B33" s="222"/>
      <c r="C33" s="307"/>
      <c r="D33" s="307"/>
      <c r="E33" s="307"/>
      <c r="F33" s="307"/>
      <c r="G33" s="307"/>
      <c r="H33" s="307"/>
      <c r="I33" s="307"/>
      <c r="J33" s="307"/>
      <c r="K33" s="222"/>
    </row>
    <row r="34" spans="1:11" ht="18.75" thickBot="1" x14ac:dyDescent="0.3">
      <c r="A34" s="307"/>
      <c r="B34" s="222"/>
      <c r="C34" s="307"/>
      <c r="D34" s="307"/>
      <c r="E34" s="307"/>
      <c r="F34" s="307"/>
      <c r="G34" s="307"/>
      <c r="H34" s="307"/>
      <c r="I34" s="307"/>
      <c r="J34" s="307"/>
      <c r="K34" s="222"/>
    </row>
    <row r="35" spans="1:11" ht="18" x14ac:dyDescent="0.25">
      <c r="A35" s="307"/>
      <c r="B35" s="222"/>
      <c r="C35" s="321" t="s">
        <v>20</v>
      </c>
      <c r="D35" s="316"/>
      <c r="E35" s="307"/>
      <c r="F35" s="307"/>
      <c r="H35" s="307"/>
      <c r="I35" s="307"/>
      <c r="J35" s="307"/>
      <c r="K35" s="222"/>
    </row>
    <row r="36" spans="1:11" ht="18" x14ac:dyDescent="0.25">
      <c r="A36" s="307"/>
      <c r="B36" s="222"/>
      <c r="C36" s="317" t="s">
        <v>21</v>
      </c>
      <c r="D36" s="318">
        <f>'Natural Light Calculator'!$D$7</f>
        <v>0</v>
      </c>
      <c r="E36" s="307"/>
      <c r="F36" s="307"/>
      <c r="G36" s="323"/>
      <c r="H36" s="307"/>
      <c r="I36" s="307"/>
      <c r="J36" s="307"/>
      <c r="K36" s="222"/>
    </row>
    <row r="37" spans="1:11" ht="18.75" thickBot="1" x14ac:dyDescent="0.3">
      <c r="A37" s="307"/>
      <c r="B37" s="222"/>
      <c r="C37" s="319" t="s">
        <v>22</v>
      </c>
      <c r="D37" s="320">
        <f>'Materials Calculator'!H9</f>
        <v>0</v>
      </c>
      <c r="E37" s="307"/>
      <c r="F37" s="307"/>
      <c r="G37" s="323"/>
      <c r="H37" s="307"/>
      <c r="I37" s="307"/>
      <c r="J37" s="307"/>
      <c r="K37" s="222"/>
    </row>
    <row r="38" spans="1:11" ht="18" x14ac:dyDescent="0.25">
      <c r="A38" s="307"/>
      <c r="B38" s="222"/>
      <c r="C38" s="307"/>
      <c r="D38" s="307"/>
      <c r="E38" s="307"/>
      <c r="F38" s="307"/>
      <c r="G38" s="324"/>
      <c r="H38" s="307"/>
      <c r="I38" s="307"/>
      <c r="J38" s="307"/>
      <c r="K38" s="222"/>
    </row>
    <row r="39" spans="1:11" ht="18.75" thickBot="1" x14ac:dyDescent="0.3">
      <c r="A39" s="307"/>
      <c r="B39" s="222"/>
      <c r="C39" s="307"/>
      <c r="D39" s="307"/>
      <c r="E39" s="307"/>
      <c r="F39" s="307"/>
      <c r="G39" s="324"/>
      <c r="H39" s="307"/>
      <c r="I39" s="307"/>
      <c r="J39" s="307"/>
      <c r="K39" s="222"/>
    </row>
    <row r="40" spans="1:11" ht="18" x14ac:dyDescent="0.25">
      <c r="A40" s="307"/>
      <c r="B40" s="222"/>
      <c r="C40" s="321" t="s">
        <v>23</v>
      </c>
      <c r="D40" s="316"/>
      <c r="E40" s="307"/>
      <c r="F40" s="307"/>
      <c r="G40" s="324"/>
      <c r="H40" s="307"/>
      <c r="I40" s="307"/>
      <c r="J40" s="307"/>
      <c r="K40" s="222"/>
    </row>
    <row r="41" spans="1:11" ht="18" x14ac:dyDescent="0.25">
      <c r="A41" s="307"/>
      <c r="B41" s="222"/>
      <c r="C41" s="317" t="s">
        <v>24</v>
      </c>
      <c r="D41" s="318">
        <f>'Materials Calculator'!D9</f>
        <v>0</v>
      </c>
      <c r="E41" s="307"/>
      <c r="F41" s="307"/>
      <c r="G41" s="323"/>
      <c r="H41" s="307"/>
      <c r="I41" s="307"/>
      <c r="J41" s="307"/>
      <c r="K41" s="222"/>
    </row>
    <row r="42" spans="1:11" ht="18.75" thickBot="1" x14ac:dyDescent="0.3">
      <c r="A42" s="307"/>
      <c r="B42" s="222"/>
      <c r="C42" s="319" t="s">
        <v>25</v>
      </c>
      <c r="D42" s="320">
        <f>'Water Calculator'!$F$8+'Water Calculator'!$F$9+'Water Calculator'!$F$10+'Water Calculator'!$F$11</f>
        <v>0</v>
      </c>
      <c r="E42" s="307"/>
      <c r="F42" s="307"/>
      <c r="G42" s="322" t="s">
        <v>26</v>
      </c>
      <c r="H42" s="307"/>
      <c r="I42" s="307"/>
      <c r="J42" s="307"/>
      <c r="K42" s="222"/>
    </row>
    <row r="43" spans="1:11" ht="18" x14ac:dyDescent="0.25">
      <c r="A43" s="307"/>
      <c r="B43" s="222"/>
      <c r="C43" s="307"/>
      <c r="D43" s="307"/>
      <c r="E43" s="307"/>
      <c r="F43" s="307"/>
      <c r="G43" s="323">
        <v>45642</v>
      </c>
      <c r="H43" s="307" t="s">
        <v>27</v>
      </c>
      <c r="I43" s="307"/>
      <c r="J43" s="307"/>
      <c r="K43" s="222"/>
    </row>
    <row r="44" spans="1:11" ht="18.75" thickBot="1" x14ac:dyDescent="0.3">
      <c r="B44" s="222"/>
      <c r="G44" s="361"/>
      <c r="H44" s="307"/>
      <c r="J44" s="307"/>
      <c r="K44" s="222"/>
    </row>
    <row r="45" spans="1:11" ht="18" x14ac:dyDescent="0.25">
      <c r="B45" s="149"/>
      <c r="C45" s="149"/>
      <c r="D45" s="149"/>
      <c r="E45" s="149"/>
      <c r="F45" s="149"/>
      <c r="G45" s="149"/>
      <c r="H45" s="149"/>
      <c r="I45" s="149"/>
      <c r="J45" s="149"/>
    </row>
    <row r="46" spans="1:11" x14ac:dyDescent="0.25">
      <c r="B46" s="307"/>
      <c r="C46" s="307"/>
      <c r="D46" s="307"/>
      <c r="E46" s="307"/>
      <c r="F46" s="307"/>
      <c r="G46" s="307"/>
      <c r="H46" s="307"/>
      <c r="I46" s="307"/>
    </row>
    <row r="47" spans="1:11" x14ac:dyDescent="0.25">
      <c r="B47" s="307"/>
      <c r="C47" s="307"/>
      <c r="D47" s="307"/>
      <c r="E47" s="307"/>
      <c r="F47" s="307"/>
      <c r="G47" s="307"/>
      <c r="H47" s="307"/>
      <c r="I47" s="307"/>
    </row>
  </sheetData>
  <sheetProtection algorithmName="SHA-512" hashValue="XWj+pVp3YHG6eNhLOLJAsb4U9q3a6vqkv4yoFBKBDS9EwamZYSb0bfBasSBPIHE3YV7DtslS3F+zopYB7JV7yA==" saltValue="xKLUfrR1va5YPHGIMIQHyA==" spinCount="100000" sheet="1" selectLockedCells="1"/>
  <dataValidations count="2">
    <dataValidation type="list" operator="greaterThan" allowBlank="1" showInputMessage="1" showErrorMessage="1" sqref="D15" xr:uid="{F78AF5AE-BD21-4635-BCCF-E629924E00C2}">
      <formula1>"Standalone,Terraced House,,Apartment"</formula1>
    </dataValidation>
    <dataValidation type="list" allowBlank="1" showInputMessage="1" showErrorMessage="1" sqref="D16" xr:uid="{DC91D6BF-6D08-4A08-9570-5FDCFAA212B1}">
      <formula1>HS_Location</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FA2A6-08F0-4DE8-82E8-F6ED0704201F}">
  <sheetPr>
    <tabColor rgb="FF006C5B"/>
  </sheetPr>
  <dimension ref="A1:AS487"/>
  <sheetViews>
    <sheetView showGridLines="0" showRowColHeaders="0" zoomScaleNormal="100" workbookViewId="0">
      <selection activeCell="E17" sqref="E17:E18"/>
    </sheetView>
  </sheetViews>
  <sheetFormatPr defaultColWidth="9.140625" defaultRowHeight="12.75" x14ac:dyDescent="0.2"/>
  <cols>
    <col min="1" max="1" width="4.42578125" style="364" customWidth="1"/>
    <col min="2" max="2" width="10.42578125" style="364" hidden="1" customWidth="1"/>
    <col min="3" max="3" width="20" style="365" customWidth="1"/>
    <col min="4" max="4" width="48.42578125" style="366" customWidth="1"/>
    <col min="5" max="5" width="29.140625" style="451" customWidth="1"/>
    <col min="6" max="6" width="13.42578125" style="367" bestFit="1" customWidth="1"/>
    <col min="7" max="7" width="5.7109375" style="365" hidden="1" customWidth="1"/>
    <col min="8" max="8" width="2.85546875" style="368" customWidth="1"/>
    <col min="9" max="9" width="5.140625" style="364" customWidth="1"/>
    <col min="10" max="10" width="21.85546875" style="365" customWidth="1"/>
    <col min="11" max="11" width="61.42578125" style="365" customWidth="1"/>
    <col min="12" max="12" width="27.85546875" style="365" customWidth="1"/>
    <col min="13" max="13" width="12.140625" style="365" bestFit="1" customWidth="1"/>
    <col min="14" max="14" width="6.140625" style="365" hidden="1" customWidth="1"/>
    <col min="15" max="15" width="5.140625" style="365" customWidth="1"/>
    <col min="16" max="45" width="9.140625" style="365"/>
    <col min="46" max="16384" width="9.140625" style="366"/>
  </cols>
  <sheetData>
    <row r="1" spans="1:16" x14ac:dyDescent="0.2">
      <c r="E1" s="365"/>
    </row>
    <row r="2" spans="1:16" x14ac:dyDescent="0.2">
      <c r="C2" s="682" t="s">
        <v>28</v>
      </c>
      <c r="D2" s="683"/>
      <c r="E2" s="365"/>
      <c r="F2" s="365"/>
    </row>
    <row r="3" spans="1:16" x14ac:dyDescent="0.2">
      <c r="C3" s="684"/>
      <c r="D3" s="685"/>
      <c r="E3" s="365"/>
      <c r="F3" s="365"/>
    </row>
    <row r="4" spans="1:16" x14ac:dyDescent="0.2">
      <c r="C4" s="369" t="s">
        <v>29</v>
      </c>
      <c r="D4" s="364"/>
      <c r="E4" s="365"/>
      <c r="F4" s="365"/>
    </row>
    <row r="5" spans="1:16" x14ac:dyDescent="0.2">
      <c r="C5" s="365" t="s">
        <v>30</v>
      </c>
      <c r="D5" s="364"/>
      <c r="E5" s="365"/>
      <c r="F5" s="365"/>
    </row>
    <row r="6" spans="1:16" x14ac:dyDescent="0.2">
      <c r="D6" s="370"/>
      <c r="E6" s="370"/>
      <c r="F6" s="365"/>
    </row>
    <row r="7" spans="1:16" s="365" customFormat="1" ht="16.5" customHeight="1" x14ac:dyDescent="0.25">
      <c r="A7" s="368"/>
      <c r="B7" s="368"/>
      <c r="C7" s="475" t="s">
        <v>31</v>
      </c>
      <c r="D7" s="476" t="str">
        <f>IF(COUNTIF(E14:L33,"-")&gt;=1,"Please fill in all cells",CONCATENATE(Data!$A$60,"/",54))</f>
        <v>Please fill in all cells</v>
      </c>
      <c r="E7" s="371"/>
      <c r="F7" s="372"/>
      <c r="H7" s="368"/>
      <c r="I7" s="364"/>
    </row>
    <row r="8" spans="1:16" s="365" customFormat="1" ht="6" customHeight="1" x14ac:dyDescent="0.25">
      <c r="A8" s="368"/>
      <c r="B8" s="368"/>
      <c r="C8" s="473"/>
      <c r="D8" s="473"/>
      <c r="E8" s="474"/>
      <c r="F8" s="383"/>
      <c r="H8" s="368"/>
      <c r="I8" s="364"/>
    </row>
    <row r="9" spans="1:16" s="365" customFormat="1" x14ac:dyDescent="0.2">
      <c r="A9" s="368"/>
      <c r="B9" s="368"/>
      <c r="C9" s="686" t="str">
        <f>IF(D7="Please fill in all cells","",CONCATENATE(IF(Data!A60&gt;=Data!A63,Data!B63,""),IF(AND(Data!A60&gt;Data!A65,Data!A60&lt;Data!A63),Data!B64,""),IF(Data!A60&lt;=Data!A65,Data!B65,"")))</f>
        <v/>
      </c>
      <c r="D9" s="687"/>
      <c r="E9" s="688"/>
      <c r="H9" s="368"/>
      <c r="I9" s="364"/>
    </row>
    <row r="10" spans="1:16" s="365" customFormat="1" x14ac:dyDescent="0.2">
      <c r="A10" s="368"/>
      <c r="B10" s="368"/>
      <c r="C10" s="689"/>
      <c r="D10" s="690"/>
      <c r="E10" s="691"/>
      <c r="H10" s="368"/>
      <c r="I10" s="364"/>
      <c r="J10" s="366"/>
    </row>
    <row r="11" spans="1:16" s="368" customFormat="1" ht="13.5" thickBot="1" x14ac:dyDescent="0.25">
      <c r="C11" s="373"/>
      <c r="D11" s="374"/>
      <c r="E11" s="375"/>
      <c r="F11" s="376"/>
      <c r="G11" s="373"/>
      <c r="H11" s="373"/>
      <c r="I11" s="364"/>
      <c r="J11" s="377"/>
    </row>
    <row r="12" spans="1:16" s="365" customFormat="1" ht="16.5" thickTop="1" thickBot="1" x14ac:dyDescent="0.3">
      <c r="A12" s="368"/>
      <c r="B12" s="378"/>
      <c r="C12" s="379" t="s">
        <v>32</v>
      </c>
      <c r="D12" s="380"/>
      <c r="E12" s="380"/>
      <c r="F12" s="380"/>
      <c r="G12" s="381"/>
      <c r="H12" s="382"/>
      <c r="I12" s="364"/>
      <c r="J12" s="379" t="s">
        <v>33</v>
      </c>
      <c r="K12" s="380"/>
      <c r="L12" s="380"/>
      <c r="M12" s="380"/>
      <c r="N12" s="380"/>
      <c r="O12" s="382"/>
      <c r="P12" s="383"/>
    </row>
    <row r="13" spans="1:16" s="365" customFormat="1" ht="13.5" thickTop="1" x14ac:dyDescent="0.2">
      <c r="A13" s="373"/>
      <c r="B13" s="384"/>
      <c r="C13" s="385"/>
      <c r="D13" s="386"/>
      <c r="E13" s="387"/>
      <c r="F13" s="370"/>
      <c r="H13" s="388"/>
      <c r="I13" s="364"/>
      <c r="J13" s="389"/>
      <c r="K13" s="364"/>
      <c r="L13" s="364"/>
      <c r="M13" s="390"/>
      <c r="O13" s="391"/>
      <c r="P13" s="383"/>
    </row>
    <row r="14" spans="1:16" x14ac:dyDescent="0.2">
      <c r="B14" s="671" t="s">
        <v>34</v>
      </c>
      <c r="C14" s="392" t="s">
        <v>35</v>
      </c>
      <c r="D14" s="672" t="s">
        <v>36</v>
      </c>
      <c r="E14" s="674" t="e">
        <f>IF(Summary!D19="","-",Summary!D19)</f>
        <v>#N/A</v>
      </c>
      <c r="F14" s="393" t="e">
        <f>VLOOKUP(E14,LocationTable,16,FALSE)</f>
        <v>#N/A</v>
      </c>
      <c r="G14" s="394"/>
      <c r="H14" s="395"/>
      <c r="J14" s="396" t="s">
        <v>37</v>
      </c>
      <c r="K14" s="676" t="s">
        <v>38</v>
      </c>
      <c r="L14" s="692" t="s">
        <v>39</v>
      </c>
      <c r="M14" s="393" t="str">
        <f>VLOOKUP(L14,Data!$A$4:$B$61,2,FALSE)</f>
        <v>n/a</v>
      </c>
      <c r="N14" s="394"/>
      <c r="O14" s="397"/>
      <c r="P14" s="383"/>
    </row>
    <row r="15" spans="1:16" x14ac:dyDescent="0.2">
      <c r="B15" s="671"/>
      <c r="C15" s="392" t="s">
        <v>40</v>
      </c>
      <c r="D15" s="673"/>
      <c r="E15" s="675"/>
      <c r="F15" s="393">
        <f>IFERROR((IF(F14="Low risk",Data!$A$68,0)+IF(F14="Medium risk",Data!$A$69,0)+IF(F14="High risk",Data!$A$70,0))*RIGHT(G15,1),0)</f>
        <v>0</v>
      </c>
      <c r="G15" s="394" t="s">
        <v>41</v>
      </c>
      <c r="H15" s="398"/>
      <c r="J15" s="392" t="s">
        <v>42</v>
      </c>
      <c r="K15" s="677"/>
      <c r="L15" s="693"/>
      <c r="M15" s="393">
        <f>IFERROR((IF(M14="Low risk",Data!$A$68,0)+IF(M14="Medium risk",Data!$A$69,0)+IF(M14="High risk",Data!$A$70,0))*RIGHT(N15,1),0)</f>
        <v>0</v>
      </c>
      <c r="N15" s="394" t="s">
        <v>43</v>
      </c>
      <c r="O15" s="397"/>
      <c r="P15" s="383"/>
    </row>
    <row r="16" spans="1:16" s="365" customFormat="1" x14ac:dyDescent="0.2">
      <c r="A16" s="364"/>
      <c r="B16" s="671"/>
      <c r="C16" s="399"/>
      <c r="D16" s="400"/>
      <c r="E16" s="401"/>
      <c r="F16" s="402"/>
      <c r="G16" s="364"/>
      <c r="H16" s="388"/>
      <c r="I16" s="364"/>
      <c r="J16" s="403"/>
      <c r="K16" s="404"/>
      <c r="L16" s="404"/>
      <c r="M16" s="405"/>
      <c r="O16" s="391"/>
      <c r="P16" s="383"/>
    </row>
    <row r="17" spans="1:17" x14ac:dyDescent="0.2">
      <c r="B17" s="671"/>
      <c r="C17" s="396" t="s">
        <v>44</v>
      </c>
      <c r="D17" s="676" t="s">
        <v>45</v>
      </c>
      <c r="E17" s="694" t="s">
        <v>39</v>
      </c>
      <c r="F17" s="367" t="str">
        <f>VLOOKUP(E17,Data!$A$4:$B$61,2,FALSE)</f>
        <v>n/a</v>
      </c>
      <c r="G17" s="406"/>
      <c r="H17" s="395"/>
      <c r="J17" s="392" t="s">
        <v>46</v>
      </c>
      <c r="K17" s="676" t="s">
        <v>47</v>
      </c>
      <c r="L17" s="694" t="s">
        <v>39</v>
      </c>
      <c r="M17" s="407" t="str">
        <f>VLOOKUP(L17,Data!$A$4:$B$61,2,FALSE)</f>
        <v>n/a</v>
      </c>
      <c r="N17" s="394"/>
      <c r="O17" s="397"/>
      <c r="P17" s="383"/>
    </row>
    <row r="18" spans="1:17" x14ac:dyDescent="0.2">
      <c r="B18" s="671"/>
      <c r="C18" s="396" t="s">
        <v>48</v>
      </c>
      <c r="D18" s="677"/>
      <c r="E18" s="695"/>
      <c r="F18" s="393">
        <f>IFERROR((IF(F17="Low risk",Data!$A$68,0)+IF(F17="Medium risk",Data!$A$69,0)+IF(F17="High risk",Data!$A$70,0))*RIGHT(G18,1),0)</f>
        <v>0</v>
      </c>
      <c r="G18" s="408" t="s">
        <v>43</v>
      </c>
      <c r="H18" s="398"/>
      <c r="J18" s="392" t="s">
        <v>49</v>
      </c>
      <c r="K18" s="677"/>
      <c r="L18" s="695"/>
      <c r="M18" s="393">
        <f>IFERROR((IF(M17="Low risk",Data!$A$69,0)+IF(M17="Medium risk",Data!$A$68,0)+IF(M17="High risk",Data!$A$68,0))*RIGHT(N18,1),0)</f>
        <v>0</v>
      </c>
      <c r="N18" s="409" t="s">
        <v>50</v>
      </c>
      <c r="O18" s="397"/>
      <c r="P18" s="383"/>
    </row>
    <row r="19" spans="1:17" s="365" customFormat="1" x14ac:dyDescent="0.2">
      <c r="A19" s="378"/>
      <c r="B19" s="671"/>
      <c r="C19" s="410"/>
      <c r="D19" s="364"/>
      <c r="E19" s="364"/>
      <c r="F19" s="411"/>
      <c r="H19" s="388"/>
      <c r="I19" s="364"/>
      <c r="J19" s="403"/>
      <c r="K19" s="404"/>
      <c r="L19" s="404"/>
      <c r="M19" s="411"/>
      <c r="O19" s="391"/>
      <c r="P19" s="383"/>
    </row>
    <row r="20" spans="1:17" x14ac:dyDescent="0.2">
      <c r="B20" s="671"/>
      <c r="C20" s="392" t="s">
        <v>51</v>
      </c>
      <c r="D20" s="676" t="s">
        <v>52</v>
      </c>
      <c r="E20" s="678" t="s">
        <v>39</v>
      </c>
      <c r="F20" s="393" t="str">
        <f>VLOOKUP(E20,Data!$A$4:$B$61,2,FALSE)</f>
        <v>n/a</v>
      </c>
      <c r="G20" s="383"/>
      <c r="H20" s="412"/>
      <c r="J20" s="392" t="s">
        <v>53</v>
      </c>
      <c r="K20" s="676" t="s">
        <v>54</v>
      </c>
      <c r="L20" s="680" t="s">
        <v>39</v>
      </c>
      <c r="M20" s="393" t="str">
        <f>VLOOKUP(L20,Data!$A$4:$B$61,2,FALSE)</f>
        <v>n/a</v>
      </c>
      <c r="N20" s="394"/>
      <c r="O20" s="397"/>
      <c r="P20" s="383"/>
    </row>
    <row r="21" spans="1:17" x14ac:dyDescent="0.2">
      <c r="B21" s="671"/>
      <c r="C21" s="392" t="s">
        <v>55</v>
      </c>
      <c r="D21" s="677"/>
      <c r="E21" s="679"/>
      <c r="F21" s="393">
        <f>IFERROR((IF(F20="Low risk",Data!$A$68,0)+IF(F20="Medium risk",Data!$A$69,0)+IF(F20="High risk",Data!$A$70,0))*RIGHT(G21,1),0)</f>
        <v>0</v>
      </c>
      <c r="G21" s="383" t="s">
        <v>41</v>
      </c>
      <c r="H21" s="412"/>
      <c r="J21" s="392" t="s">
        <v>56</v>
      </c>
      <c r="K21" s="677"/>
      <c r="L21" s="681"/>
      <c r="M21" s="393">
        <f>IFERROR((IF(M20="Low risk",Data!$A$70,0)+IF(M20="Medium risk",Data!$A$69,0)+IF(M20="High risk",Data!$A$68,0))*RIGHT(N21,1),0)</f>
        <v>0</v>
      </c>
      <c r="N21" s="394" t="s">
        <v>43</v>
      </c>
      <c r="O21" s="397"/>
      <c r="P21" s="383"/>
    </row>
    <row r="22" spans="1:17" s="365" customFormat="1" x14ac:dyDescent="0.2">
      <c r="A22" s="373"/>
      <c r="B22" s="413"/>
      <c r="C22" s="410"/>
      <c r="D22" s="364"/>
      <c r="E22" s="364"/>
      <c r="F22" s="414"/>
      <c r="H22" s="388"/>
      <c r="I22" s="364"/>
      <c r="J22" s="403"/>
      <c r="K22" s="404"/>
      <c r="L22" s="404"/>
      <c r="M22" s="405"/>
      <c r="O22" s="391"/>
      <c r="P22" s="383"/>
    </row>
    <row r="23" spans="1:17" x14ac:dyDescent="0.2">
      <c r="B23" s="696" t="s">
        <v>57</v>
      </c>
      <c r="C23" s="392" t="s">
        <v>58</v>
      </c>
      <c r="D23" s="676" t="s">
        <v>59</v>
      </c>
      <c r="E23" s="694" t="s">
        <v>39</v>
      </c>
      <c r="F23" s="415" t="str">
        <f>VLOOKUP(E23,Data!$A$4:$B$61,2,FALSE)</f>
        <v>n/a</v>
      </c>
      <c r="G23" s="394"/>
      <c r="H23" s="395"/>
      <c r="J23" s="396" t="s">
        <v>60</v>
      </c>
      <c r="K23" s="676" t="s">
        <v>61</v>
      </c>
      <c r="L23" s="678" t="s">
        <v>39</v>
      </c>
      <c r="M23" s="393" t="str">
        <f>VLOOKUP(L23,Data!$A$4:$B$61,2,FALSE)</f>
        <v>n/a</v>
      </c>
      <c r="N23" s="409"/>
      <c r="O23" s="397"/>
      <c r="P23" s="383"/>
    </row>
    <row r="24" spans="1:17" x14ac:dyDescent="0.2">
      <c r="B24" s="696"/>
      <c r="C24" s="392" t="s">
        <v>62</v>
      </c>
      <c r="D24" s="677"/>
      <c r="E24" s="695"/>
      <c r="F24" s="393">
        <f>IFERROR((IF(F23="Low risk",Data!$A$68,0)+IF(F23="Medium risk",Data!$A$69,0)+IF(F23="High risk",Data!$A$70,0))*RIGHT(G24,1),0)</f>
        <v>0</v>
      </c>
      <c r="G24" s="394" t="s">
        <v>50</v>
      </c>
      <c r="H24" s="416"/>
      <c r="J24" s="392" t="s">
        <v>63</v>
      </c>
      <c r="K24" s="677"/>
      <c r="L24" s="679"/>
      <c r="M24" s="393">
        <f>IFERROR((IF(M23="Low risk",Data!$A$68,0)+IF(M23="Medium risk",Data!$A$69,0)+IF(M23="High risk",Data!$A$70,0))*RIGHT(N24,1),0)</f>
        <v>0</v>
      </c>
      <c r="N24" s="394" t="s">
        <v>50</v>
      </c>
      <c r="O24" s="397"/>
      <c r="P24" s="383"/>
    </row>
    <row r="25" spans="1:17" x14ac:dyDescent="0.2">
      <c r="B25" s="696"/>
      <c r="C25" s="417"/>
      <c r="D25" s="404"/>
      <c r="E25" s="404"/>
      <c r="F25" s="418"/>
      <c r="H25" s="412"/>
      <c r="J25" s="403"/>
      <c r="K25" s="404"/>
      <c r="L25" s="404"/>
      <c r="M25" s="419"/>
      <c r="O25" s="391"/>
      <c r="P25" s="383"/>
    </row>
    <row r="26" spans="1:17" x14ac:dyDescent="0.2">
      <c r="B26" s="696"/>
      <c r="C26" s="392" t="s">
        <v>64</v>
      </c>
      <c r="D26" s="676" t="s">
        <v>65</v>
      </c>
      <c r="E26" s="694" t="s">
        <v>39</v>
      </c>
      <c r="F26" s="415" t="str">
        <f>VLOOKUP(E26,Data!$A$4:$B$61,2,FALSE)</f>
        <v>n/a</v>
      </c>
      <c r="G26" s="383"/>
      <c r="H26" s="412"/>
      <c r="J26" s="392" t="s">
        <v>66</v>
      </c>
      <c r="K26" s="676" t="s">
        <v>67</v>
      </c>
      <c r="L26" s="694" t="s">
        <v>39</v>
      </c>
      <c r="M26" s="407" t="str">
        <f>VLOOKUP(L26,Data!$A$4:$B$61,2,FALSE)</f>
        <v>n/a</v>
      </c>
      <c r="N26" s="394"/>
      <c r="O26" s="397"/>
      <c r="P26" s="383"/>
    </row>
    <row r="27" spans="1:17" ht="15" x14ac:dyDescent="0.25">
      <c r="B27" s="696"/>
      <c r="C27" s="392" t="s">
        <v>68</v>
      </c>
      <c r="D27" s="677"/>
      <c r="E27" s="695"/>
      <c r="F27" s="393">
        <f>IFERROR((IF(F26="Low risk",Data!$A$68,0)+IF(F26="Medium risk",Data!$A$69,0)+IF(F26="High risk",Data!$A$70,0))*RIGHT(G27,1),0)</f>
        <v>0</v>
      </c>
      <c r="G27" s="383" t="s">
        <v>69</v>
      </c>
      <c r="H27" s="412"/>
      <c r="J27" s="420" t="s">
        <v>70</v>
      </c>
      <c r="K27" s="677"/>
      <c r="L27" s="695"/>
      <c r="M27" s="393">
        <f>IFERROR((IF(M26="Low risk",Data!$A$68,0)+IF(M26="Medium risk",Data!$A$69,0)+IF(M26="High risk",Data!$A$70,0))*RIGHT(N27,1),0)</f>
        <v>0</v>
      </c>
      <c r="N27" s="394" t="s">
        <v>43</v>
      </c>
      <c r="O27" s="397"/>
      <c r="P27" s="383"/>
    </row>
    <row r="28" spans="1:17" s="365" customFormat="1" x14ac:dyDescent="0.2">
      <c r="A28" s="378"/>
      <c r="B28" s="696"/>
      <c r="C28" s="417"/>
      <c r="D28" s="421"/>
      <c r="E28" s="404"/>
      <c r="F28" s="422"/>
      <c r="H28" s="388"/>
      <c r="I28" s="364"/>
      <c r="J28" s="389"/>
      <c r="K28" s="423"/>
      <c r="L28" s="419"/>
      <c r="M28" s="424"/>
      <c r="O28" s="391"/>
      <c r="P28" s="383"/>
    </row>
    <row r="29" spans="1:17" x14ac:dyDescent="0.2">
      <c r="B29" s="696"/>
      <c r="C29" s="392" t="s">
        <v>71</v>
      </c>
      <c r="D29" s="676" t="s">
        <v>72</v>
      </c>
      <c r="E29" s="692" t="s">
        <v>39</v>
      </c>
      <c r="F29" s="425" t="str">
        <f>VLOOKUP(E29,Data!$A$4:$B$61,2,FALSE)</f>
        <v>n/a</v>
      </c>
      <c r="G29" s="383"/>
      <c r="H29" s="412"/>
      <c r="J29" s="389"/>
      <c r="K29" s="426"/>
      <c r="L29" s="427" t="s">
        <v>73</v>
      </c>
      <c r="M29" s="428">
        <f>SUM(M14:M27)</f>
        <v>0</v>
      </c>
      <c r="N29" s="429"/>
      <c r="O29" s="430"/>
      <c r="P29" s="383"/>
    </row>
    <row r="30" spans="1:17" ht="13.5" thickBot="1" x14ac:dyDescent="0.25">
      <c r="B30" s="696"/>
      <c r="C30" s="392" t="s">
        <v>74</v>
      </c>
      <c r="D30" s="677"/>
      <c r="E30" s="693"/>
      <c r="F30" s="393">
        <f>IFERROR((IF(F29="Low risk",Data!$A$68,0)+IF(F29="Medium risk",Data!$A$69,0)+IF(F29="High risk",Data!$A$70,0))*RIGHT(G30,1),0)</f>
        <v>0</v>
      </c>
      <c r="G30" s="383" t="s">
        <v>50</v>
      </c>
      <c r="H30" s="412"/>
      <c r="J30" s="431"/>
      <c r="K30" s="432"/>
      <c r="L30" s="433"/>
      <c r="M30" s="433"/>
      <c r="N30" s="432"/>
      <c r="O30" s="434"/>
      <c r="P30" s="383"/>
    </row>
    <row r="31" spans="1:17" s="365" customFormat="1" ht="13.5" thickTop="1" x14ac:dyDescent="0.2">
      <c r="A31" s="378"/>
      <c r="B31" s="696"/>
      <c r="C31" s="417"/>
      <c r="D31" s="404"/>
      <c r="E31" s="404"/>
      <c r="F31" s="419"/>
      <c r="H31" s="388"/>
      <c r="I31" s="364"/>
      <c r="J31" s="423"/>
      <c r="K31" s="423"/>
      <c r="L31" s="423"/>
      <c r="M31" s="423"/>
      <c r="N31" s="423"/>
      <c r="O31" s="423"/>
    </row>
    <row r="32" spans="1:17" x14ac:dyDescent="0.2">
      <c r="B32" s="696"/>
      <c r="C32" s="392" t="s">
        <v>75</v>
      </c>
      <c r="D32" s="676" t="s">
        <v>76</v>
      </c>
      <c r="E32" s="678" t="s">
        <v>39</v>
      </c>
      <c r="F32" s="393" t="str">
        <f>VLOOKUP(E32,Data!$A$4:$B$61,2,FALSE)</f>
        <v>n/a</v>
      </c>
      <c r="G32" s="394"/>
      <c r="H32" s="395"/>
      <c r="Q32" s="368"/>
    </row>
    <row r="33" spans="2:45" x14ac:dyDescent="0.2">
      <c r="B33" s="696"/>
      <c r="C33" s="392" t="s">
        <v>77</v>
      </c>
      <c r="D33" s="677"/>
      <c r="E33" s="679"/>
      <c r="F33" s="393">
        <f>IFERROR((IF(F32="Low risk",Data!$A$68,0)+IF(F32="Medium risk",Data!$A$69,0)+IF(F32="High risk",Data!$A$70,0))*RIGHT(G33,1),0)</f>
        <v>0</v>
      </c>
      <c r="G33" s="394" t="s">
        <v>41</v>
      </c>
      <c r="H33" s="398"/>
    </row>
    <row r="34" spans="2:45" s="368" customFormat="1" ht="15" x14ac:dyDescent="0.25">
      <c r="B34" s="435"/>
      <c r="C34" s="436"/>
      <c r="D34" s="377"/>
      <c r="E34" s="437"/>
      <c r="F34" s="438"/>
      <c r="H34" s="388"/>
      <c r="I34" s="364"/>
    </row>
    <row r="35" spans="2:45" s="364" customFormat="1" x14ac:dyDescent="0.2">
      <c r="C35" s="439"/>
      <c r="E35" s="427" t="s">
        <v>73</v>
      </c>
      <c r="F35" s="440" t="e">
        <f>SUM(F14:F33)</f>
        <v>#N/A</v>
      </c>
      <c r="G35" s="441"/>
      <c r="H35" s="412"/>
      <c r="J35" s="368"/>
      <c r="K35" s="368"/>
      <c r="L35" s="368"/>
      <c r="M35" s="368"/>
      <c r="N35" s="368"/>
      <c r="O35" s="368"/>
      <c r="P35" s="368"/>
      <c r="Q35" s="368"/>
      <c r="R35" s="368"/>
      <c r="S35" s="368"/>
      <c r="T35" s="368"/>
      <c r="U35" s="368"/>
      <c r="V35" s="368"/>
      <c r="W35" s="368"/>
      <c r="X35" s="368"/>
      <c r="Y35" s="368"/>
      <c r="Z35" s="368"/>
      <c r="AA35" s="368"/>
      <c r="AB35" s="368"/>
      <c r="AC35" s="368"/>
      <c r="AD35" s="368"/>
      <c r="AE35" s="368"/>
      <c r="AF35" s="368"/>
      <c r="AG35" s="368"/>
      <c r="AH35" s="368"/>
      <c r="AI35" s="368"/>
      <c r="AJ35" s="368"/>
      <c r="AK35" s="368"/>
      <c r="AL35" s="368"/>
      <c r="AM35" s="368"/>
      <c r="AN35" s="368"/>
      <c r="AO35" s="368"/>
      <c r="AP35" s="368"/>
      <c r="AQ35" s="368"/>
      <c r="AR35" s="368"/>
      <c r="AS35" s="368"/>
    </row>
    <row r="36" spans="2:45" s="364" customFormat="1" ht="13.5" thickBot="1" x14ac:dyDescent="0.25">
      <c r="C36" s="442"/>
      <c r="D36" s="443"/>
      <c r="E36" s="444"/>
      <c r="F36" s="445"/>
      <c r="G36" s="446"/>
      <c r="H36" s="447"/>
      <c r="J36" s="441"/>
      <c r="K36" s="368"/>
      <c r="L36" s="368"/>
      <c r="M36" s="368"/>
      <c r="N36" s="368"/>
      <c r="O36" s="368"/>
      <c r="P36" s="368"/>
      <c r="Q36" s="368"/>
      <c r="R36" s="368"/>
      <c r="S36" s="368"/>
      <c r="T36" s="368"/>
      <c r="U36" s="368"/>
      <c r="V36" s="368"/>
      <c r="W36" s="368"/>
      <c r="X36" s="368"/>
      <c r="Y36" s="368"/>
      <c r="Z36" s="368"/>
      <c r="AA36" s="368"/>
      <c r="AB36" s="368"/>
      <c r="AC36" s="368"/>
      <c r="AD36" s="368"/>
      <c r="AE36" s="368"/>
      <c r="AF36" s="368"/>
      <c r="AG36" s="368"/>
      <c r="AH36" s="368"/>
      <c r="AI36" s="368"/>
      <c r="AJ36" s="368"/>
      <c r="AK36" s="368"/>
      <c r="AL36" s="368"/>
      <c r="AM36" s="368"/>
      <c r="AN36" s="368"/>
      <c r="AO36" s="368"/>
      <c r="AP36" s="368"/>
      <c r="AQ36" s="368"/>
      <c r="AR36" s="368"/>
      <c r="AS36" s="368"/>
    </row>
    <row r="37" spans="2:45" s="368" customFormat="1" ht="15.75" thickTop="1" x14ac:dyDescent="0.25">
      <c r="B37" s="448"/>
      <c r="C37" s="377"/>
      <c r="D37" s="377"/>
      <c r="E37" s="377"/>
      <c r="F37" s="364"/>
      <c r="G37" s="377"/>
      <c r="H37" s="377"/>
      <c r="I37" s="364"/>
    </row>
    <row r="38" spans="2:45" s="364" customFormat="1" x14ac:dyDescent="0.2">
      <c r="C38" s="368"/>
      <c r="E38" s="449"/>
      <c r="F38" s="450"/>
      <c r="G38" s="368"/>
      <c r="J38" s="368"/>
      <c r="K38" s="368"/>
      <c r="L38" s="368"/>
      <c r="M38" s="368"/>
      <c r="N38" s="368"/>
      <c r="O38" s="368"/>
      <c r="P38" s="368"/>
      <c r="Q38" s="368"/>
      <c r="R38" s="368"/>
      <c r="S38" s="368"/>
      <c r="T38" s="368"/>
      <c r="U38" s="368"/>
      <c r="V38" s="368"/>
      <c r="W38" s="368"/>
      <c r="X38" s="368"/>
      <c r="Y38" s="368"/>
      <c r="Z38" s="368"/>
      <c r="AA38" s="368"/>
      <c r="AB38" s="368"/>
      <c r="AC38" s="368"/>
      <c r="AD38" s="368"/>
      <c r="AE38" s="368"/>
      <c r="AF38" s="368"/>
      <c r="AG38" s="368"/>
      <c r="AH38" s="368"/>
      <c r="AI38" s="368"/>
      <c r="AJ38" s="368"/>
      <c r="AK38" s="368"/>
      <c r="AL38" s="368"/>
      <c r="AM38" s="368"/>
      <c r="AN38" s="368"/>
      <c r="AO38" s="368"/>
      <c r="AP38" s="368"/>
      <c r="AQ38" s="368"/>
      <c r="AR38" s="368"/>
      <c r="AS38" s="368"/>
    </row>
    <row r="39" spans="2:45" s="364" customFormat="1" x14ac:dyDescent="0.2">
      <c r="C39" s="368"/>
      <c r="E39" s="449"/>
      <c r="F39" s="450"/>
      <c r="G39" s="368"/>
      <c r="J39" s="368"/>
      <c r="K39" s="368"/>
      <c r="L39" s="368"/>
      <c r="M39" s="368"/>
      <c r="N39" s="368"/>
      <c r="O39" s="368"/>
      <c r="P39" s="368"/>
      <c r="Q39" s="368"/>
      <c r="R39" s="368"/>
      <c r="S39" s="368"/>
      <c r="T39" s="368"/>
      <c r="U39" s="368"/>
      <c r="V39" s="368"/>
      <c r="W39" s="368"/>
      <c r="X39" s="368"/>
      <c r="Y39" s="368"/>
      <c r="Z39" s="368"/>
      <c r="AA39" s="368"/>
      <c r="AB39" s="368"/>
      <c r="AC39" s="368"/>
      <c r="AD39" s="368"/>
      <c r="AE39" s="368"/>
      <c r="AF39" s="368"/>
      <c r="AG39" s="368"/>
      <c r="AH39" s="368"/>
      <c r="AI39" s="368"/>
      <c r="AJ39" s="368"/>
      <c r="AK39" s="368"/>
      <c r="AL39" s="368"/>
      <c r="AM39" s="368"/>
      <c r="AN39" s="368"/>
      <c r="AO39" s="368"/>
      <c r="AP39" s="368"/>
      <c r="AQ39" s="368"/>
      <c r="AR39" s="368"/>
      <c r="AS39" s="368"/>
    </row>
    <row r="40" spans="2:45" s="368" customFormat="1" ht="15" x14ac:dyDescent="0.25">
      <c r="C40" s="448"/>
      <c r="I40" s="364"/>
    </row>
    <row r="41" spans="2:45" s="364" customFormat="1" x14ac:dyDescent="0.2">
      <c r="J41" s="368"/>
      <c r="K41" s="368"/>
      <c r="L41" s="368"/>
      <c r="M41" s="368"/>
      <c r="N41" s="368"/>
      <c r="O41" s="368"/>
      <c r="P41" s="368"/>
      <c r="Q41" s="368"/>
      <c r="R41" s="368"/>
      <c r="S41" s="368"/>
      <c r="T41" s="368"/>
      <c r="U41" s="368"/>
      <c r="V41" s="368"/>
      <c r="W41" s="368"/>
      <c r="X41" s="368"/>
      <c r="Y41" s="368"/>
      <c r="Z41" s="368"/>
      <c r="AA41" s="368"/>
      <c r="AB41" s="368"/>
      <c r="AC41" s="368"/>
      <c r="AD41" s="368"/>
      <c r="AE41" s="368"/>
      <c r="AF41" s="368"/>
      <c r="AG41" s="368"/>
      <c r="AH41" s="368"/>
      <c r="AI41" s="368"/>
      <c r="AJ41" s="368"/>
      <c r="AK41" s="368"/>
      <c r="AL41" s="368"/>
      <c r="AM41" s="368"/>
      <c r="AN41" s="368"/>
      <c r="AO41" s="368"/>
      <c r="AP41" s="368"/>
      <c r="AQ41" s="368"/>
      <c r="AR41" s="368"/>
      <c r="AS41" s="368"/>
    </row>
    <row r="42" spans="2:45" s="364" customFormat="1" x14ac:dyDescent="0.2">
      <c r="J42" s="368"/>
      <c r="K42" s="368"/>
      <c r="L42" s="368"/>
      <c r="M42" s="368"/>
      <c r="N42" s="368"/>
      <c r="O42" s="368"/>
      <c r="P42" s="368"/>
      <c r="Q42" s="368"/>
      <c r="R42" s="368"/>
      <c r="S42" s="368"/>
      <c r="T42" s="368"/>
      <c r="U42" s="368"/>
      <c r="V42" s="368"/>
      <c r="W42" s="368"/>
      <c r="X42" s="368"/>
      <c r="Y42" s="368"/>
      <c r="Z42" s="368"/>
      <c r="AA42" s="368"/>
      <c r="AB42" s="368"/>
      <c r="AC42" s="368"/>
      <c r="AD42" s="368"/>
      <c r="AE42" s="368"/>
      <c r="AF42" s="368"/>
      <c r="AG42" s="368"/>
      <c r="AH42" s="368"/>
      <c r="AI42" s="368"/>
      <c r="AJ42" s="368"/>
      <c r="AK42" s="368"/>
      <c r="AL42" s="368"/>
      <c r="AM42" s="368"/>
      <c r="AN42" s="368"/>
      <c r="AO42" s="368"/>
      <c r="AP42" s="368"/>
      <c r="AQ42" s="368"/>
      <c r="AR42" s="368"/>
      <c r="AS42" s="368"/>
    </row>
    <row r="43" spans="2:45" s="368" customFormat="1" x14ac:dyDescent="0.2">
      <c r="C43" s="364"/>
      <c r="D43" s="364"/>
      <c r="E43" s="364"/>
      <c r="F43" s="364"/>
      <c r="G43" s="364"/>
      <c r="H43" s="364"/>
      <c r="I43" s="364"/>
    </row>
    <row r="44" spans="2:45" s="368" customFormat="1" x14ac:dyDescent="0.2">
      <c r="C44" s="364"/>
      <c r="D44" s="364"/>
      <c r="E44" s="364"/>
      <c r="F44" s="364"/>
      <c r="G44" s="364"/>
      <c r="H44" s="364"/>
      <c r="I44" s="364"/>
    </row>
    <row r="45" spans="2:45" s="368" customFormat="1" x14ac:dyDescent="0.2">
      <c r="C45" s="364"/>
      <c r="D45" s="364"/>
      <c r="E45" s="364"/>
      <c r="F45" s="364"/>
      <c r="G45" s="364"/>
      <c r="H45" s="364"/>
      <c r="I45" s="364"/>
    </row>
    <row r="46" spans="2:45" s="364" customFormat="1" x14ac:dyDescent="0.2">
      <c r="J46" s="368"/>
      <c r="K46" s="368"/>
      <c r="L46" s="368"/>
      <c r="M46" s="368"/>
      <c r="N46" s="368"/>
      <c r="O46" s="368"/>
      <c r="P46" s="368"/>
      <c r="Q46" s="368"/>
      <c r="R46" s="368"/>
      <c r="S46" s="368"/>
      <c r="T46" s="368"/>
      <c r="U46" s="368"/>
      <c r="V46" s="368"/>
      <c r="W46" s="368"/>
      <c r="X46" s="368"/>
      <c r="Y46" s="368"/>
      <c r="Z46" s="368"/>
      <c r="AA46" s="368"/>
      <c r="AB46" s="368"/>
      <c r="AC46" s="368"/>
      <c r="AD46" s="368"/>
      <c r="AE46" s="368"/>
      <c r="AF46" s="368"/>
      <c r="AG46" s="368"/>
      <c r="AH46" s="368"/>
      <c r="AI46" s="368"/>
      <c r="AJ46" s="368"/>
      <c r="AK46" s="368"/>
      <c r="AL46" s="368"/>
      <c r="AM46" s="368"/>
      <c r="AN46" s="368"/>
      <c r="AO46" s="368"/>
      <c r="AP46" s="368"/>
      <c r="AQ46" s="368"/>
      <c r="AR46" s="368"/>
      <c r="AS46" s="368"/>
    </row>
    <row r="47" spans="2:45" s="364" customFormat="1" x14ac:dyDescent="0.2">
      <c r="J47" s="368"/>
      <c r="K47" s="368"/>
      <c r="L47" s="368"/>
      <c r="M47" s="368"/>
      <c r="N47" s="368"/>
      <c r="O47" s="368"/>
      <c r="P47" s="368"/>
      <c r="Q47" s="368"/>
      <c r="R47" s="368"/>
      <c r="S47" s="368"/>
      <c r="T47" s="368"/>
      <c r="U47" s="368"/>
      <c r="V47" s="368"/>
      <c r="W47" s="368"/>
      <c r="X47" s="368"/>
      <c r="Y47" s="368"/>
      <c r="Z47" s="368"/>
      <c r="AA47" s="368"/>
      <c r="AB47" s="368"/>
      <c r="AC47" s="368"/>
      <c r="AD47" s="368"/>
      <c r="AE47" s="368"/>
      <c r="AF47" s="368"/>
      <c r="AG47" s="368"/>
      <c r="AH47" s="368"/>
      <c r="AI47" s="368"/>
      <c r="AJ47" s="368"/>
      <c r="AK47" s="368"/>
      <c r="AL47" s="368"/>
      <c r="AM47" s="368"/>
      <c r="AN47" s="368"/>
      <c r="AO47" s="368"/>
      <c r="AP47" s="368"/>
      <c r="AQ47" s="368"/>
      <c r="AR47" s="368"/>
      <c r="AS47" s="368"/>
    </row>
    <row r="48" spans="2:45" s="368" customFormat="1" x14ac:dyDescent="0.2">
      <c r="C48" s="364"/>
      <c r="D48" s="364"/>
      <c r="E48" s="364"/>
      <c r="F48" s="364"/>
      <c r="G48" s="364"/>
      <c r="H48" s="364"/>
      <c r="I48" s="364"/>
    </row>
    <row r="49" spans="3:45" s="364" customFormat="1" x14ac:dyDescent="0.2">
      <c r="J49" s="368"/>
      <c r="K49" s="368"/>
      <c r="L49" s="368"/>
      <c r="M49" s="368"/>
      <c r="N49" s="368"/>
      <c r="O49" s="368"/>
      <c r="P49" s="368"/>
      <c r="Q49" s="368"/>
      <c r="R49" s="368"/>
      <c r="S49" s="368"/>
      <c r="T49" s="368"/>
      <c r="U49" s="368"/>
      <c r="V49" s="368"/>
      <c r="W49" s="368"/>
      <c r="X49" s="368"/>
      <c r="Y49" s="368"/>
      <c r="Z49" s="368"/>
      <c r="AA49" s="368"/>
      <c r="AB49" s="368"/>
      <c r="AC49" s="368"/>
      <c r="AD49" s="368"/>
      <c r="AE49" s="368"/>
      <c r="AF49" s="368"/>
      <c r="AG49" s="368"/>
      <c r="AH49" s="368"/>
      <c r="AI49" s="368"/>
      <c r="AJ49" s="368"/>
      <c r="AK49" s="368"/>
      <c r="AL49" s="368"/>
      <c r="AM49" s="368"/>
      <c r="AN49" s="368"/>
      <c r="AO49" s="368"/>
      <c r="AP49" s="368"/>
      <c r="AQ49" s="368"/>
      <c r="AR49" s="368"/>
      <c r="AS49" s="368"/>
    </row>
    <row r="50" spans="3:45" s="364" customFormat="1" x14ac:dyDescent="0.2">
      <c r="J50" s="368"/>
      <c r="K50" s="368"/>
      <c r="L50" s="368"/>
      <c r="M50" s="368"/>
      <c r="N50" s="368"/>
      <c r="O50" s="368"/>
      <c r="P50" s="368"/>
      <c r="Q50" s="368"/>
      <c r="R50" s="368"/>
      <c r="S50" s="368"/>
      <c r="T50" s="368"/>
      <c r="U50" s="368"/>
      <c r="V50" s="368"/>
      <c r="W50" s="368"/>
      <c r="X50" s="368"/>
      <c r="Y50" s="368"/>
      <c r="Z50" s="368"/>
      <c r="AA50" s="368"/>
      <c r="AB50" s="368"/>
      <c r="AC50" s="368"/>
      <c r="AD50" s="368"/>
      <c r="AE50" s="368"/>
      <c r="AF50" s="368"/>
      <c r="AG50" s="368"/>
      <c r="AH50" s="368"/>
      <c r="AI50" s="368"/>
      <c r="AJ50" s="368"/>
      <c r="AK50" s="368"/>
      <c r="AL50" s="368"/>
      <c r="AM50" s="368"/>
      <c r="AN50" s="368"/>
      <c r="AO50" s="368"/>
      <c r="AP50" s="368"/>
      <c r="AQ50" s="368"/>
      <c r="AR50" s="368"/>
      <c r="AS50" s="368"/>
    </row>
    <row r="51" spans="3:45" s="368" customFormat="1" x14ac:dyDescent="0.2">
      <c r="C51" s="364"/>
      <c r="D51" s="364"/>
      <c r="E51" s="364"/>
      <c r="F51" s="364"/>
      <c r="G51" s="364"/>
      <c r="H51" s="364"/>
      <c r="I51" s="364"/>
    </row>
    <row r="52" spans="3:45" s="364" customFormat="1" x14ac:dyDescent="0.2">
      <c r="J52" s="368"/>
      <c r="K52" s="368"/>
      <c r="L52" s="368"/>
      <c r="M52" s="368"/>
      <c r="N52" s="368"/>
      <c r="O52" s="368"/>
      <c r="P52" s="368"/>
      <c r="Q52" s="368"/>
      <c r="R52" s="368"/>
      <c r="S52" s="368"/>
      <c r="T52" s="368"/>
      <c r="U52" s="368"/>
      <c r="V52" s="368"/>
      <c r="W52" s="368"/>
      <c r="X52" s="368"/>
      <c r="Y52" s="368"/>
      <c r="Z52" s="368"/>
      <c r="AA52" s="368"/>
      <c r="AB52" s="368"/>
      <c r="AC52" s="368"/>
      <c r="AD52" s="368"/>
      <c r="AE52" s="368"/>
      <c r="AF52" s="368"/>
      <c r="AG52" s="368"/>
      <c r="AH52" s="368"/>
      <c r="AI52" s="368"/>
      <c r="AJ52" s="368"/>
      <c r="AK52" s="368"/>
      <c r="AL52" s="368"/>
      <c r="AM52" s="368"/>
      <c r="AN52" s="368"/>
      <c r="AO52" s="368"/>
      <c r="AP52" s="368"/>
      <c r="AQ52" s="368"/>
      <c r="AR52" s="368"/>
      <c r="AS52" s="368"/>
    </row>
    <row r="53" spans="3:45" s="364" customFormat="1" x14ac:dyDescent="0.2">
      <c r="C53" s="368"/>
      <c r="E53" s="449"/>
      <c r="F53" s="450"/>
      <c r="G53" s="368"/>
      <c r="H53" s="368"/>
      <c r="J53" s="368"/>
      <c r="K53" s="368"/>
      <c r="L53" s="368"/>
      <c r="M53" s="368"/>
      <c r="N53" s="368"/>
      <c r="O53" s="368"/>
      <c r="P53" s="368"/>
      <c r="Q53" s="368"/>
      <c r="R53" s="368"/>
      <c r="S53" s="368"/>
      <c r="T53" s="368"/>
      <c r="U53" s="368"/>
      <c r="V53" s="368"/>
      <c r="W53" s="368"/>
      <c r="X53" s="368"/>
      <c r="Y53" s="368"/>
      <c r="Z53" s="368"/>
      <c r="AA53" s="368"/>
      <c r="AB53" s="368"/>
      <c r="AC53" s="368"/>
      <c r="AD53" s="368"/>
      <c r="AE53" s="368"/>
      <c r="AF53" s="368"/>
      <c r="AG53" s="368"/>
      <c r="AH53" s="368"/>
      <c r="AI53" s="368"/>
      <c r="AJ53" s="368"/>
      <c r="AK53" s="368"/>
      <c r="AL53" s="368"/>
      <c r="AM53" s="368"/>
      <c r="AN53" s="368"/>
      <c r="AO53" s="368"/>
      <c r="AP53" s="368"/>
      <c r="AQ53" s="368"/>
      <c r="AR53" s="368"/>
      <c r="AS53" s="368"/>
    </row>
    <row r="54" spans="3:45" s="368" customFormat="1" ht="15" x14ac:dyDescent="0.25">
      <c r="C54" s="448"/>
      <c r="I54" s="364"/>
    </row>
    <row r="55" spans="3:45" s="364" customFormat="1" x14ac:dyDescent="0.2">
      <c r="C55" s="368"/>
      <c r="E55" s="449"/>
      <c r="F55" s="450"/>
      <c r="G55" s="368"/>
      <c r="H55" s="368"/>
      <c r="J55" s="368"/>
      <c r="K55" s="368"/>
      <c r="L55" s="368"/>
      <c r="M55" s="368"/>
      <c r="N55" s="368"/>
      <c r="O55" s="368"/>
      <c r="P55" s="368"/>
      <c r="Q55" s="368"/>
      <c r="R55" s="368"/>
      <c r="S55" s="368"/>
      <c r="T55" s="368"/>
      <c r="U55" s="368"/>
      <c r="V55" s="368"/>
      <c r="W55" s="368"/>
      <c r="X55" s="368"/>
      <c r="Y55" s="368"/>
      <c r="Z55" s="368"/>
      <c r="AA55" s="368"/>
      <c r="AB55" s="368"/>
      <c r="AC55" s="368"/>
      <c r="AD55" s="368"/>
      <c r="AE55" s="368"/>
      <c r="AF55" s="368"/>
      <c r="AG55" s="368"/>
      <c r="AH55" s="368"/>
      <c r="AI55" s="368"/>
      <c r="AJ55" s="368"/>
      <c r="AK55" s="368"/>
      <c r="AL55" s="368"/>
      <c r="AM55" s="368"/>
      <c r="AN55" s="368"/>
      <c r="AO55" s="368"/>
      <c r="AP55" s="368"/>
      <c r="AQ55" s="368"/>
      <c r="AR55" s="368"/>
      <c r="AS55" s="368"/>
    </row>
    <row r="56" spans="3:45" s="364" customFormat="1" x14ac:dyDescent="0.2">
      <c r="C56" s="368"/>
      <c r="E56" s="449"/>
      <c r="F56" s="450"/>
      <c r="G56" s="368"/>
      <c r="H56" s="368"/>
      <c r="J56" s="368"/>
      <c r="K56" s="368"/>
      <c r="L56" s="368"/>
      <c r="M56" s="368"/>
      <c r="N56" s="368"/>
      <c r="O56" s="368"/>
      <c r="P56" s="368"/>
      <c r="Q56" s="368"/>
      <c r="R56" s="368"/>
      <c r="S56" s="368"/>
      <c r="T56" s="368"/>
      <c r="U56" s="368"/>
      <c r="V56" s="368"/>
      <c r="W56" s="368"/>
      <c r="X56" s="368"/>
      <c r="Y56" s="368"/>
      <c r="Z56" s="368"/>
      <c r="AA56" s="368"/>
      <c r="AB56" s="368"/>
      <c r="AC56" s="368"/>
      <c r="AD56" s="368"/>
      <c r="AE56" s="368"/>
      <c r="AF56" s="368"/>
      <c r="AG56" s="368"/>
      <c r="AH56" s="368"/>
      <c r="AI56" s="368"/>
      <c r="AJ56" s="368"/>
      <c r="AK56" s="368"/>
      <c r="AL56" s="368"/>
      <c r="AM56" s="368"/>
      <c r="AN56" s="368"/>
      <c r="AO56" s="368"/>
      <c r="AP56" s="368"/>
      <c r="AQ56" s="368"/>
      <c r="AR56" s="368"/>
      <c r="AS56" s="368"/>
    </row>
    <row r="57" spans="3:45" s="368" customFormat="1" ht="15" x14ac:dyDescent="0.25">
      <c r="C57" s="448"/>
      <c r="I57" s="364"/>
    </row>
    <row r="58" spans="3:45" s="368" customFormat="1" ht="15" x14ac:dyDescent="0.25">
      <c r="C58" s="448"/>
      <c r="I58" s="364"/>
    </row>
    <row r="59" spans="3:45" s="368" customFormat="1" ht="15" x14ac:dyDescent="0.25">
      <c r="C59" s="448"/>
      <c r="I59" s="364"/>
    </row>
    <row r="60" spans="3:45" s="368" customFormat="1" ht="15" x14ac:dyDescent="0.25">
      <c r="C60" s="448"/>
      <c r="I60" s="364"/>
    </row>
    <row r="61" spans="3:45" s="368" customFormat="1" ht="15" x14ac:dyDescent="0.25">
      <c r="C61" s="448"/>
      <c r="I61" s="364"/>
    </row>
    <row r="62" spans="3:45" s="368" customFormat="1" ht="15" x14ac:dyDescent="0.25">
      <c r="C62" s="448"/>
      <c r="I62" s="364"/>
    </row>
    <row r="63" spans="3:45" s="368" customFormat="1" ht="15" x14ac:dyDescent="0.25">
      <c r="C63" s="448"/>
      <c r="I63" s="364"/>
    </row>
    <row r="64" spans="3:45" s="368" customFormat="1" ht="15" x14ac:dyDescent="0.25">
      <c r="C64" s="448"/>
      <c r="I64" s="364"/>
    </row>
    <row r="65" spans="3:9" s="368" customFormat="1" ht="15" x14ac:dyDescent="0.25">
      <c r="C65" s="448"/>
      <c r="I65" s="364"/>
    </row>
    <row r="66" spans="3:9" s="368" customFormat="1" ht="15" x14ac:dyDescent="0.25">
      <c r="C66" s="448"/>
      <c r="I66" s="364"/>
    </row>
    <row r="67" spans="3:9" s="368" customFormat="1" ht="15" x14ac:dyDescent="0.25">
      <c r="C67" s="448"/>
      <c r="I67" s="364"/>
    </row>
    <row r="68" spans="3:9" s="368" customFormat="1" ht="15" x14ac:dyDescent="0.25">
      <c r="C68" s="448"/>
      <c r="I68" s="364"/>
    </row>
    <row r="69" spans="3:9" s="368" customFormat="1" ht="15" x14ac:dyDescent="0.25">
      <c r="C69" s="448"/>
      <c r="I69" s="364"/>
    </row>
    <row r="70" spans="3:9" s="368" customFormat="1" ht="15" x14ac:dyDescent="0.25">
      <c r="C70" s="448"/>
      <c r="I70" s="364"/>
    </row>
    <row r="71" spans="3:9" s="368" customFormat="1" x14ac:dyDescent="0.2">
      <c r="I71" s="364"/>
    </row>
    <row r="72" spans="3:9" s="368" customFormat="1" x14ac:dyDescent="0.2">
      <c r="I72" s="364"/>
    </row>
    <row r="73" spans="3:9" s="368" customFormat="1" x14ac:dyDescent="0.2">
      <c r="I73" s="364"/>
    </row>
    <row r="74" spans="3:9" s="368" customFormat="1" x14ac:dyDescent="0.2">
      <c r="I74" s="364"/>
    </row>
    <row r="75" spans="3:9" s="368" customFormat="1" x14ac:dyDescent="0.2">
      <c r="I75" s="364"/>
    </row>
    <row r="76" spans="3:9" s="368" customFormat="1" x14ac:dyDescent="0.2">
      <c r="I76" s="364"/>
    </row>
    <row r="77" spans="3:9" s="368" customFormat="1" x14ac:dyDescent="0.2">
      <c r="I77" s="364"/>
    </row>
    <row r="78" spans="3:9" s="368" customFormat="1" x14ac:dyDescent="0.2">
      <c r="I78" s="364"/>
    </row>
    <row r="79" spans="3:9" s="368" customFormat="1" x14ac:dyDescent="0.2">
      <c r="I79" s="364"/>
    </row>
    <row r="80" spans="3:9" s="368" customFormat="1" x14ac:dyDescent="0.2">
      <c r="I80" s="364"/>
    </row>
    <row r="81" spans="9:9" s="368" customFormat="1" x14ac:dyDescent="0.2">
      <c r="I81" s="364"/>
    </row>
    <row r="82" spans="9:9" s="368" customFormat="1" x14ac:dyDescent="0.2">
      <c r="I82" s="364"/>
    </row>
    <row r="83" spans="9:9" s="368" customFormat="1" x14ac:dyDescent="0.2">
      <c r="I83" s="364"/>
    </row>
    <row r="84" spans="9:9" s="368" customFormat="1" x14ac:dyDescent="0.2">
      <c r="I84" s="364"/>
    </row>
    <row r="85" spans="9:9" s="368" customFormat="1" x14ac:dyDescent="0.2">
      <c r="I85" s="364"/>
    </row>
    <row r="86" spans="9:9" s="368" customFormat="1" x14ac:dyDescent="0.2">
      <c r="I86" s="364"/>
    </row>
    <row r="87" spans="9:9" s="368" customFormat="1" x14ac:dyDescent="0.2">
      <c r="I87" s="364"/>
    </row>
    <row r="88" spans="9:9" s="368" customFormat="1" x14ac:dyDescent="0.2">
      <c r="I88" s="364"/>
    </row>
    <row r="89" spans="9:9" s="368" customFormat="1" x14ac:dyDescent="0.2">
      <c r="I89" s="364"/>
    </row>
    <row r="90" spans="9:9" s="368" customFormat="1" x14ac:dyDescent="0.2">
      <c r="I90" s="364"/>
    </row>
    <row r="91" spans="9:9" s="368" customFormat="1" x14ac:dyDescent="0.2">
      <c r="I91" s="364"/>
    </row>
    <row r="92" spans="9:9" s="368" customFormat="1" x14ac:dyDescent="0.2">
      <c r="I92" s="364"/>
    </row>
    <row r="93" spans="9:9" s="368" customFormat="1" x14ac:dyDescent="0.2">
      <c r="I93" s="364"/>
    </row>
    <row r="94" spans="9:9" s="368" customFormat="1" x14ac:dyDescent="0.2">
      <c r="I94" s="364"/>
    </row>
    <row r="95" spans="9:9" s="368" customFormat="1" x14ac:dyDescent="0.2">
      <c r="I95" s="364"/>
    </row>
    <row r="96" spans="9:9" s="368" customFormat="1" x14ac:dyDescent="0.2">
      <c r="I96" s="364"/>
    </row>
    <row r="97" spans="9:9" s="368" customFormat="1" x14ac:dyDescent="0.2">
      <c r="I97" s="364"/>
    </row>
    <row r="98" spans="9:9" s="368" customFormat="1" x14ac:dyDescent="0.2">
      <c r="I98" s="364"/>
    </row>
    <row r="99" spans="9:9" s="368" customFormat="1" x14ac:dyDescent="0.2">
      <c r="I99" s="364"/>
    </row>
    <row r="100" spans="9:9" s="368" customFormat="1" x14ac:dyDescent="0.2">
      <c r="I100" s="364"/>
    </row>
    <row r="101" spans="9:9" s="368" customFormat="1" x14ac:dyDescent="0.2">
      <c r="I101" s="364"/>
    </row>
    <row r="102" spans="9:9" s="368" customFormat="1" x14ac:dyDescent="0.2">
      <c r="I102" s="364"/>
    </row>
    <row r="103" spans="9:9" s="368" customFormat="1" x14ac:dyDescent="0.2">
      <c r="I103" s="364"/>
    </row>
    <row r="104" spans="9:9" s="368" customFormat="1" x14ac:dyDescent="0.2">
      <c r="I104" s="364"/>
    </row>
    <row r="105" spans="9:9" s="368" customFormat="1" x14ac:dyDescent="0.2">
      <c r="I105" s="364"/>
    </row>
    <row r="106" spans="9:9" s="368" customFormat="1" x14ac:dyDescent="0.2">
      <c r="I106" s="364"/>
    </row>
    <row r="107" spans="9:9" s="368" customFormat="1" x14ac:dyDescent="0.2">
      <c r="I107" s="364"/>
    </row>
    <row r="108" spans="9:9" s="368" customFormat="1" x14ac:dyDescent="0.2">
      <c r="I108" s="364"/>
    </row>
    <row r="109" spans="9:9" s="368" customFormat="1" x14ac:dyDescent="0.2">
      <c r="I109" s="364"/>
    </row>
    <row r="110" spans="9:9" s="368" customFormat="1" x14ac:dyDescent="0.2">
      <c r="I110" s="364"/>
    </row>
    <row r="111" spans="9:9" s="368" customFormat="1" x14ac:dyDescent="0.2">
      <c r="I111" s="364"/>
    </row>
    <row r="112" spans="9:9" s="368" customFormat="1" x14ac:dyDescent="0.2">
      <c r="I112" s="364"/>
    </row>
    <row r="113" spans="9:9" s="368" customFormat="1" x14ac:dyDescent="0.2">
      <c r="I113" s="364"/>
    </row>
    <row r="114" spans="9:9" s="368" customFormat="1" x14ac:dyDescent="0.2">
      <c r="I114" s="364"/>
    </row>
    <row r="115" spans="9:9" s="368" customFormat="1" x14ac:dyDescent="0.2">
      <c r="I115" s="364"/>
    </row>
    <row r="116" spans="9:9" s="368" customFormat="1" x14ac:dyDescent="0.2">
      <c r="I116" s="364"/>
    </row>
    <row r="117" spans="9:9" s="368" customFormat="1" x14ac:dyDescent="0.2">
      <c r="I117" s="364"/>
    </row>
    <row r="118" spans="9:9" s="368" customFormat="1" x14ac:dyDescent="0.2">
      <c r="I118" s="364"/>
    </row>
    <row r="119" spans="9:9" s="368" customFormat="1" x14ac:dyDescent="0.2">
      <c r="I119" s="364"/>
    </row>
    <row r="120" spans="9:9" s="368" customFormat="1" x14ac:dyDescent="0.2">
      <c r="I120" s="364"/>
    </row>
    <row r="121" spans="9:9" s="368" customFormat="1" x14ac:dyDescent="0.2">
      <c r="I121" s="364"/>
    </row>
    <row r="122" spans="9:9" s="368" customFormat="1" x14ac:dyDescent="0.2">
      <c r="I122" s="364"/>
    </row>
    <row r="123" spans="9:9" s="368" customFormat="1" x14ac:dyDescent="0.2">
      <c r="I123" s="364"/>
    </row>
    <row r="124" spans="9:9" s="368" customFormat="1" x14ac:dyDescent="0.2">
      <c r="I124" s="364"/>
    </row>
    <row r="125" spans="9:9" s="368" customFormat="1" x14ac:dyDescent="0.2">
      <c r="I125" s="364"/>
    </row>
    <row r="126" spans="9:9" s="368" customFormat="1" x14ac:dyDescent="0.2">
      <c r="I126" s="364"/>
    </row>
    <row r="127" spans="9:9" s="368" customFormat="1" x14ac:dyDescent="0.2">
      <c r="I127" s="364"/>
    </row>
    <row r="128" spans="9:9" s="368" customFormat="1" x14ac:dyDescent="0.2">
      <c r="I128" s="364"/>
    </row>
    <row r="129" spans="9:9" s="368" customFormat="1" x14ac:dyDescent="0.2">
      <c r="I129" s="364"/>
    </row>
    <row r="130" spans="9:9" s="368" customFormat="1" x14ac:dyDescent="0.2">
      <c r="I130" s="364"/>
    </row>
    <row r="131" spans="9:9" s="368" customFormat="1" x14ac:dyDescent="0.2">
      <c r="I131" s="364"/>
    </row>
    <row r="132" spans="9:9" s="368" customFormat="1" x14ac:dyDescent="0.2">
      <c r="I132" s="364"/>
    </row>
    <row r="133" spans="9:9" s="368" customFormat="1" x14ac:dyDescent="0.2">
      <c r="I133" s="364"/>
    </row>
    <row r="134" spans="9:9" s="368" customFormat="1" x14ac:dyDescent="0.2">
      <c r="I134" s="364"/>
    </row>
    <row r="135" spans="9:9" s="368" customFormat="1" x14ac:dyDescent="0.2">
      <c r="I135" s="364"/>
    </row>
    <row r="136" spans="9:9" s="368" customFormat="1" x14ac:dyDescent="0.2">
      <c r="I136" s="364"/>
    </row>
    <row r="137" spans="9:9" s="368" customFormat="1" x14ac:dyDescent="0.2">
      <c r="I137" s="364"/>
    </row>
    <row r="138" spans="9:9" s="368" customFormat="1" x14ac:dyDescent="0.2">
      <c r="I138" s="364"/>
    </row>
    <row r="139" spans="9:9" s="368" customFormat="1" x14ac:dyDescent="0.2">
      <c r="I139" s="364"/>
    </row>
    <row r="140" spans="9:9" s="368" customFormat="1" x14ac:dyDescent="0.2">
      <c r="I140" s="364"/>
    </row>
    <row r="141" spans="9:9" s="368" customFormat="1" x14ac:dyDescent="0.2">
      <c r="I141" s="364"/>
    </row>
    <row r="142" spans="9:9" s="368" customFormat="1" x14ac:dyDescent="0.2">
      <c r="I142" s="364"/>
    </row>
    <row r="143" spans="9:9" s="368" customFormat="1" x14ac:dyDescent="0.2">
      <c r="I143" s="364"/>
    </row>
    <row r="144" spans="9:9" s="368" customFormat="1" x14ac:dyDescent="0.2">
      <c r="I144" s="364"/>
    </row>
    <row r="145" spans="9:9" s="368" customFormat="1" x14ac:dyDescent="0.2">
      <c r="I145" s="364"/>
    </row>
    <row r="146" spans="9:9" s="368" customFormat="1" x14ac:dyDescent="0.2">
      <c r="I146" s="364"/>
    </row>
    <row r="147" spans="9:9" s="368" customFormat="1" x14ac:dyDescent="0.2">
      <c r="I147" s="364"/>
    </row>
    <row r="148" spans="9:9" s="368" customFormat="1" x14ac:dyDescent="0.2">
      <c r="I148" s="364"/>
    </row>
    <row r="149" spans="9:9" s="368" customFormat="1" x14ac:dyDescent="0.2">
      <c r="I149" s="364"/>
    </row>
    <row r="150" spans="9:9" s="368" customFormat="1" x14ac:dyDescent="0.2">
      <c r="I150" s="364"/>
    </row>
    <row r="151" spans="9:9" s="368" customFormat="1" x14ac:dyDescent="0.2">
      <c r="I151" s="364"/>
    </row>
    <row r="152" spans="9:9" s="368" customFormat="1" x14ac:dyDescent="0.2">
      <c r="I152" s="364"/>
    </row>
    <row r="153" spans="9:9" s="368" customFormat="1" x14ac:dyDescent="0.2">
      <c r="I153" s="364"/>
    </row>
    <row r="154" spans="9:9" s="368" customFormat="1" x14ac:dyDescent="0.2">
      <c r="I154" s="364"/>
    </row>
    <row r="155" spans="9:9" s="368" customFormat="1" x14ac:dyDescent="0.2">
      <c r="I155" s="364"/>
    </row>
    <row r="156" spans="9:9" s="368" customFormat="1" x14ac:dyDescent="0.2">
      <c r="I156" s="364"/>
    </row>
    <row r="157" spans="9:9" s="368" customFormat="1" x14ac:dyDescent="0.2">
      <c r="I157" s="364"/>
    </row>
    <row r="158" spans="9:9" s="368" customFormat="1" x14ac:dyDescent="0.2">
      <c r="I158" s="364"/>
    </row>
    <row r="159" spans="9:9" s="368" customFormat="1" x14ac:dyDescent="0.2">
      <c r="I159" s="364"/>
    </row>
    <row r="160" spans="9:9" s="368" customFormat="1" x14ac:dyDescent="0.2">
      <c r="I160" s="364"/>
    </row>
    <row r="161" spans="1:9" s="368" customFormat="1" x14ac:dyDescent="0.2">
      <c r="I161" s="364"/>
    </row>
    <row r="162" spans="1:9" s="368" customFormat="1" x14ac:dyDescent="0.2">
      <c r="I162" s="364"/>
    </row>
    <row r="163" spans="1:9" s="368" customFormat="1" x14ac:dyDescent="0.2">
      <c r="I163" s="364"/>
    </row>
    <row r="164" spans="1:9" s="368" customFormat="1" x14ac:dyDescent="0.2">
      <c r="I164" s="364"/>
    </row>
    <row r="165" spans="1:9" s="368" customFormat="1" x14ac:dyDescent="0.2">
      <c r="I165" s="364"/>
    </row>
    <row r="166" spans="1:9" s="365" customFormat="1" x14ac:dyDescent="0.2">
      <c r="A166" s="368"/>
      <c r="B166" s="368"/>
      <c r="H166" s="368"/>
      <c r="I166" s="364"/>
    </row>
    <row r="167" spans="1:9" s="365" customFormat="1" x14ac:dyDescent="0.2">
      <c r="A167" s="368"/>
      <c r="B167" s="368"/>
      <c r="H167" s="368"/>
      <c r="I167" s="364"/>
    </row>
    <row r="168" spans="1:9" s="365" customFormat="1" x14ac:dyDescent="0.2">
      <c r="A168" s="368"/>
      <c r="B168" s="368"/>
      <c r="H168" s="368"/>
      <c r="I168" s="364"/>
    </row>
    <row r="169" spans="1:9" s="365" customFormat="1" x14ac:dyDescent="0.2">
      <c r="A169" s="368"/>
      <c r="B169" s="368"/>
      <c r="H169" s="368"/>
      <c r="I169" s="364"/>
    </row>
    <row r="170" spans="1:9" s="365" customFormat="1" x14ac:dyDescent="0.2">
      <c r="A170" s="368"/>
      <c r="B170" s="368"/>
      <c r="H170" s="368"/>
      <c r="I170" s="364"/>
    </row>
    <row r="171" spans="1:9" s="365" customFormat="1" x14ac:dyDescent="0.2">
      <c r="A171" s="368"/>
      <c r="B171" s="368"/>
      <c r="H171" s="368"/>
      <c r="I171" s="364"/>
    </row>
    <row r="172" spans="1:9" s="365" customFormat="1" x14ac:dyDescent="0.2">
      <c r="A172" s="368"/>
      <c r="B172" s="368"/>
      <c r="H172" s="368"/>
      <c r="I172" s="364"/>
    </row>
    <row r="173" spans="1:9" s="365" customFormat="1" x14ac:dyDescent="0.2">
      <c r="A173" s="368"/>
      <c r="B173" s="368"/>
      <c r="H173" s="368"/>
      <c r="I173" s="364"/>
    </row>
    <row r="174" spans="1:9" s="365" customFormat="1" x14ac:dyDescent="0.2">
      <c r="A174" s="368"/>
      <c r="B174" s="368"/>
      <c r="H174" s="368"/>
      <c r="I174" s="364"/>
    </row>
    <row r="175" spans="1:9" s="365" customFormat="1" x14ac:dyDescent="0.2">
      <c r="A175" s="368"/>
      <c r="B175" s="368"/>
      <c r="H175" s="368"/>
      <c r="I175" s="364"/>
    </row>
    <row r="176" spans="1:9" s="365" customFormat="1" x14ac:dyDescent="0.2">
      <c r="A176" s="368"/>
      <c r="B176" s="368"/>
      <c r="H176" s="368"/>
      <c r="I176" s="364"/>
    </row>
    <row r="177" spans="1:9" s="365" customFormat="1" x14ac:dyDescent="0.2">
      <c r="A177" s="368"/>
      <c r="B177" s="368"/>
      <c r="H177" s="368"/>
      <c r="I177" s="364"/>
    </row>
    <row r="178" spans="1:9" s="365" customFormat="1" x14ac:dyDescent="0.2">
      <c r="A178" s="368"/>
      <c r="B178" s="368"/>
      <c r="H178" s="368"/>
      <c r="I178" s="364"/>
    </row>
    <row r="179" spans="1:9" s="365" customFormat="1" x14ac:dyDescent="0.2">
      <c r="A179" s="368"/>
      <c r="B179" s="368"/>
      <c r="H179" s="368"/>
      <c r="I179" s="364"/>
    </row>
    <row r="180" spans="1:9" s="365" customFormat="1" x14ac:dyDescent="0.2">
      <c r="A180" s="368"/>
      <c r="B180" s="368"/>
      <c r="H180" s="368"/>
      <c r="I180" s="364"/>
    </row>
    <row r="181" spans="1:9" s="365" customFormat="1" x14ac:dyDescent="0.2">
      <c r="A181" s="368"/>
      <c r="B181" s="368"/>
      <c r="H181" s="368"/>
      <c r="I181" s="364"/>
    </row>
    <row r="182" spans="1:9" s="365" customFormat="1" x14ac:dyDescent="0.2">
      <c r="A182" s="368"/>
      <c r="B182" s="368"/>
      <c r="H182" s="368"/>
      <c r="I182" s="364"/>
    </row>
    <row r="183" spans="1:9" s="365" customFormat="1" x14ac:dyDescent="0.2">
      <c r="A183" s="368"/>
      <c r="B183" s="368"/>
      <c r="H183" s="368"/>
      <c r="I183" s="364"/>
    </row>
    <row r="184" spans="1:9" s="365" customFormat="1" x14ac:dyDescent="0.2">
      <c r="A184" s="368"/>
      <c r="B184" s="368"/>
      <c r="H184" s="368"/>
      <c r="I184" s="364"/>
    </row>
    <row r="185" spans="1:9" s="365" customFormat="1" x14ac:dyDescent="0.2">
      <c r="A185" s="368"/>
      <c r="B185" s="368"/>
      <c r="H185" s="368"/>
      <c r="I185" s="364"/>
    </row>
    <row r="186" spans="1:9" s="365" customFormat="1" x14ac:dyDescent="0.2">
      <c r="A186" s="368"/>
      <c r="B186" s="368"/>
      <c r="H186" s="368"/>
      <c r="I186" s="364"/>
    </row>
    <row r="187" spans="1:9" s="365" customFormat="1" x14ac:dyDescent="0.2">
      <c r="A187" s="368"/>
      <c r="B187" s="368"/>
      <c r="H187" s="368"/>
      <c r="I187" s="364"/>
    </row>
    <row r="188" spans="1:9" s="365" customFormat="1" x14ac:dyDescent="0.2">
      <c r="A188" s="368"/>
      <c r="B188" s="368"/>
      <c r="H188" s="368"/>
      <c r="I188" s="364"/>
    </row>
    <row r="189" spans="1:9" s="365" customFormat="1" x14ac:dyDescent="0.2">
      <c r="A189" s="368"/>
      <c r="B189" s="368"/>
      <c r="H189" s="368"/>
      <c r="I189" s="364"/>
    </row>
    <row r="190" spans="1:9" s="365" customFormat="1" x14ac:dyDescent="0.2">
      <c r="A190" s="368"/>
      <c r="B190" s="368"/>
      <c r="H190" s="368"/>
      <c r="I190" s="364"/>
    </row>
    <row r="191" spans="1:9" s="365" customFormat="1" x14ac:dyDescent="0.2">
      <c r="A191" s="368"/>
      <c r="B191" s="368"/>
      <c r="H191" s="368"/>
      <c r="I191" s="364"/>
    </row>
    <row r="192" spans="1:9" s="365" customFormat="1" x14ac:dyDescent="0.2">
      <c r="A192" s="368"/>
      <c r="B192" s="368"/>
      <c r="H192" s="368"/>
      <c r="I192" s="364"/>
    </row>
    <row r="193" spans="1:9" s="365" customFormat="1" x14ac:dyDescent="0.2">
      <c r="A193" s="368"/>
      <c r="B193" s="368"/>
      <c r="H193" s="368"/>
      <c r="I193" s="364"/>
    </row>
    <row r="194" spans="1:9" s="365" customFormat="1" x14ac:dyDescent="0.2">
      <c r="A194" s="368"/>
      <c r="B194" s="368"/>
      <c r="H194" s="368"/>
      <c r="I194" s="364"/>
    </row>
    <row r="195" spans="1:9" s="365" customFormat="1" x14ac:dyDescent="0.2">
      <c r="A195" s="368"/>
      <c r="B195" s="368"/>
      <c r="H195" s="368"/>
      <c r="I195" s="364"/>
    </row>
    <row r="196" spans="1:9" s="365" customFormat="1" x14ac:dyDescent="0.2">
      <c r="A196" s="368"/>
      <c r="B196" s="368"/>
      <c r="H196" s="368"/>
      <c r="I196" s="364"/>
    </row>
    <row r="197" spans="1:9" s="365" customFormat="1" x14ac:dyDescent="0.2">
      <c r="A197" s="368"/>
      <c r="B197" s="368"/>
      <c r="H197" s="368"/>
      <c r="I197" s="364"/>
    </row>
    <row r="198" spans="1:9" s="365" customFormat="1" x14ac:dyDescent="0.2">
      <c r="A198" s="368"/>
      <c r="B198" s="368"/>
      <c r="H198" s="368"/>
      <c r="I198" s="364"/>
    </row>
    <row r="199" spans="1:9" s="365" customFormat="1" x14ac:dyDescent="0.2">
      <c r="A199" s="368"/>
      <c r="B199" s="368"/>
      <c r="H199" s="368"/>
      <c r="I199" s="364"/>
    </row>
    <row r="200" spans="1:9" s="365" customFormat="1" x14ac:dyDescent="0.2">
      <c r="A200" s="368"/>
      <c r="B200" s="368"/>
      <c r="H200" s="368"/>
      <c r="I200" s="364"/>
    </row>
    <row r="201" spans="1:9" s="365" customFormat="1" x14ac:dyDescent="0.2">
      <c r="A201" s="368"/>
      <c r="B201" s="368"/>
      <c r="H201" s="368"/>
      <c r="I201" s="364"/>
    </row>
    <row r="202" spans="1:9" s="365" customFormat="1" x14ac:dyDescent="0.2">
      <c r="A202" s="368"/>
      <c r="B202" s="368"/>
      <c r="H202" s="368"/>
      <c r="I202" s="364"/>
    </row>
    <row r="203" spans="1:9" s="365" customFormat="1" x14ac:dyDescent="0.2">
      <c r="A203" s="368"/>
      <c r="B203" s="368"/>
      <c r="H203" s="368"/>
      <c r="I203" s="364"/>
    </row>
    <row r="204" spans="1:9" s="365" customFormat="1" x14ac:dyDescent="0.2">
      <c r="A204" s="368"/>
      <c r="B204" s="368"/>
      <c r="H204" s="368"/>
      <c r="I204" s="364"/>
    </row>
    <row r="205" spans="1:9" s="365" customFormat="1" x14ac:dyDescent="0.2">
      <c r="A205" s="368"/>
      <c r="B205" s="368"/>
      <c r="H205" s="368"/>
      <c r="I205" s="364"/>
    </row>
    <row r="206" spans="1:9" s="365" customFormat="1" x14ac:dyDescent="0.2">
      <c r="A206" s="368"/>
      <c r="B206" s="368"/>
      <c r="H206" s="368"/>
      <c r="I206" s="364"/>
    </row>
    <row r="207" spans="1:9" s="365" customFormat="1" x14ac:dyDescent="0.2">
      <c r="A207" s="368"/>
      <c r="B207" s="368"/>
      <c r="H207" s="368"/>
      <c r="I207" s="364"/>
    </row>
    <row r="208" spans="1:9" s="365" customFormat="1" x14ac:dyDescent="0.2">
      <c r="A208" s="368"/>
      <c r="B208" s="368"/>
      <c r="H208" s="368"/>
      <c r="I208" s="364"/>
    </row>
    <row r="209" spans="1:9" s="365" customFormat="1" x14ac:dyDescent="0.2">
      <c r="A209" s="368"/>
      <c r="B209" s="368"/>
      <c r="H209" s="368"/>
      <c r="I209" s="364"/>
    </row>
    <row r="210" spans="1:9" s="365" customFormat="1" x14ac:dyDescent="0.2">
      <c r="A210" s="368"/>
      <c r="B210" s="368"/>
      <c r="H210" s="368"/>
      <c r="I210" s="364"/>
    </row>
    <row r="211" spans="1:9" s="365" customFormat="1" x14ac:dyDescent="0.2">
      <c r="A211" s="368"/>
      <c r="B211" s="368"/>
      <c r="H211" s="368"/>
      <c r="I211" s="364"/>
    </row>
    <row r="212" spans="1:9" s="365" customFormat="1" x14ac:dyDescent="0.2">
      <c r="A212" s="368"/>
      <c r="B212" s="368"/>
      <c r="H212" s="368"/>
      <c r="I212" s="364"/>
    </row>
    <row r="213" spans="1:9" s="365" customFormat="1" x14ac:dyDescent="0.2">
      <c r="A213" s="368"/>
      <c r="B213" s="368"/>
      <c r="H213" s="368"/>
      <c r="I213" s="364"/>
    </row>
    <row r="214" spans="1:9" s="365" customFormat="1" x14ac:dyDescent="0.2">
      <c r="A214" s="368"/>
      <c r="B214" s="368"/>
      <c r="H214" s="368"/>
      <c r="I214" s="364"/>
    </row>
    <row r="215" spans="1:9" s="365" customFormat="1" x14ac:dyDescent="0.2">
      <c r="A215" s="368"/>
      <c r="B215" s="368"/>
      <c r="H215" s="368"/>
      <c r="I215" s="364"/>
    </row>
    <row r="216" spans="1:9" s="365" customFormat="1" x14ac:dyDescent="0.2">
      <c r="A216" s="368"/>
      <c r="B216" s="368"/>
      <c r="H216" s="368"/>
      <c r="I216" s="364"/>
    </row>
    <row r="217" spans="1:9" s="365" customFormat="1" x14ac:dyDescent="0.2">
      <c r="A217" s="368"/>
      <c r="B217" s="368"/>
      <c r="H217" s="368"/>
      <c r="I217" s="364"/>
    </row>
    <row r="218" spans="1:9" s="365" customFormat="1" x14ac:dyDescent="0.2">
      <c r="A218" s="368"/>
      <c r="B218" s="368"/>
      <c r="H218" s="368"/>
      <c r="I218" s="364"/>
    </row>
    <row r="219" spans="1:9" s="365" customFormat="1" x14ac:dyDescent="0.2">
      <c r="A219" s="368"/>
      <c r="B219" s="368"/>
      <c r="H219" s="368"/>
      <c r="I219" s="364"/>
    </row>
    <row r="220" spans="1:9" s="365" customFormat="1" x14ac:dyDescent="0.2">
      <c r="A220" s="368"/>
      <c r="B220" s="368"/>
      <c r="H220" s="368"/>
      <c r="I220" s="364"/>
    </row>
    <row r="221" spans="1:9" s="365" customFormat="1" x14ac:dyDescent="0.2">
      <c r="A221" s="368"/>
      <c r="B221" s="368"/>
      <c r="H221" s="368"/>
      <c r="I221" s="364"/>
    </row>
    <row r="222" spans="1:9" s="365" customFormat="1" x14ac:dyDescent="0.2">
      <c r="A222" s="368"/>
      <c r="B222" s="368"/>
      <c r="H222" s="368"/>
      <c r="I222" s="364"/>
    </row>
    <row r="223" spans="1:9" s="365" customFormat="1" x14ac:dyDescent="0.2">
      <c r="A223" s="368"/>
      <c r="B223" s="368"/>
      <c r="H223" s="368"/>
      <c r="I223" s="364"/>
    </row>
    <row r="224" spans="1:9" s="365" customFormat="1" x14ac:dyDescent="0.2">
      <c r="A224" s="368"/>
      <c r="B224" s="368"/>
      <c r="H224" s="368"/>
      <c r="I224" s="364"/>
    </row>
    <row r="225" spans="1:9" s="365" customFormat="1" x14ac:dyDescent="0.2">
      <c r="A225" s="368"/>
      <c r="B225" s="368"/>
      <c r="H225" s="368"/>
      <c r="I225" s="364"/>
    </row>
    <row r="226" spans="1:9" s="365" customFormat="1" x14ac:dyDescent="0.2">
      <c r="A226" s="368"/>
      <c r="B226" s="368"/>
      <c r="H226" s="368"/>
      <c r="I226" s="364"/>
    </row>
    <row r="227" spans="1:9" s="365" customFormat="1" x14ac:dyDescent="0.2">
      <c r="A227" s="368"/>
      <c r="B227" s="368"/>
      <c r="H227" s="368"/>
      <c r="I227" s="364"/>
    </row>
    <row r="228" spans="1:9" s="365" customFormat="1" x14ac:dyDescent="0.2">
      <c r="A228" s="368"/>
      <c r="B228" s="368"/>
      <c r="H228" s="368"/>
      <c r="I228" s="364"/>
    </row>
    <row r="229" spans="1:9" s="365" customFormat="1" x14ac:dyDescent="0.2">
      <c r="A229" s="368"/>
      <c r="B229" s="368"/>
      <c r="H229" s="368"/>
      <c r="I229" s="364"/>
    </row>
    <row r="230" spans="1:9" s="365" customFormat="1" x14ac:dyDescent="0.2">
      <c r="A230" s="368"/>
      <c r="B230" s="368"/>
      <c r="H230" s="368"/>
      <c r="I230" s="364"/>
    </row>
    <row r="231" spans="1:9" s="365" customFormat="1" x14ac:dyDescent="0.2">
      <c r="A231" s="368"/>
      <c r="B231" s="368"/>
      <c r="H231" s="368"/>
      <c r="I231" s="364"/>
    </row>
    <row r="232" spans="1:9" s="365" customFormat="1" x14ac:dyDescent="0.2">
      <c r="A232" s="368"/>
      <c r="B232" s="368"/>
      <c r="H232" s="368"/>
      <c r="I232" s="364"/>
    </row>
    <row r="233" spans="1:9" s="365" customFormat="1" x14ac:dyDescent="0.2">
      <c r="A233" s="368"/>
      <c r="B233" s="368"/>
      <c r="H233" s="368"/>
      <c r="I233" s="364"/>
    </row>
    <row r="234" spans="1:9" s="365" customFormat="1" x14ac:dyDescent="0.2">
      <c r="A234" s="368"/>
      <c r="B234" s="368"/>
      <c r="H234" s="368"/>
      <c r="I234" s="364"/>
    </row>
    <row r="235" spans="1:9" s="365" customFormat="1" x14ac:dyDescent="0.2">
      <c r="A235" s="368"/>
      <c r="B235" s="368"/>
      <c r="H235" s="368"/>
      <c r="I235" s="364"/>
    </row>
    <row r="236" spans="1:9" s="365" customFormat="1" x14ac:dyDescent="0.2">
      <c r="A236" s="368"/>
      <c r="B236" s="368"/>
      <c r="H236" s="368"/>
      <c r="I236" s="364"/>
    </row>
    <row r="237" spans="1:9" s="365" customFormat="1" x14ac:dyDescent="0.2">
      <c r="A237" s="368"/>
      <c r="B237" s="368"/>
      <c r="H237" s="368"/>
      <c r="I237" s="364"/>
    </row>
    <row r="238" spans="1:9" s="365" customFormat="1" x14ac:dyDescent="0.2">
      <c r="A238" s="368"/>
      <c r="B238" s="368"/>
      <c r="H238" s="368"/>
      <c r="I238" s="364"/>
    </row>
    <row r="239" spans="1:9" s="365" customFormat="1" x14ac:dyDescent="0.2">
      <c r="A239" s="368"/>
      <c r="B239" s="368"/>
      <c r="H239" s="368"/>
      <c r="I239" s="364"/>
    </row>
    <row r="240" spans="1:9" s="365" customFormat="1" x14ac:dyDescent="0.2">
      <c r="A240" s="368"/>
      <c r="B240" s="368"/>
      <c r="H240" s="368"/>
      <c r="I240" s="364"/>
    </row>
    <row r="241" spans="1:9" s="365" customFormat="1" x14ac:dyDescent="0.2">
      <c r="A241" s="368"/>
      <c r="B241" s="368"/>
      <c r="H241" s="368"/>
      <c r="I241" s="364"/>
    </row>
    <row r="242" spans="1:9" s="365" customFormat="1" x14ac:dyDescent="0.2">
      <c r="A242" s="368"/>
      <c r="B242" s="368"/>
      <c r="H242" s="368"/>
      <c r="I242" s="364"/>
    </row>
    <row r="243" spans="1:9" s="365" customFormat="1" x14ac:dyDescent="0.2">
      <c r="A243" s="368"/>
      <c r="B243" s="368"/>
      <c r="H243" s="368"/>
      <c r="I243" s="364"/>
    </row>
    <row r="244" spans="1:9" s="365" customFormat="1" x14ac:dyDescent="0.2">
      <c r="A244" s="368"/>
      <c r="B244" s="368"/>
      <c r="H244" s="368"/>
      <c r="I244" s="364"/>
    </row>
    <row r="245" spans="1:9" s="365" customFormat="1" x14ac:dyDescent="0.2">
      <c r="A245" s="368"/>
      <c r="B245" s="368"/>
      <c r="H245" s="368"/>
      <c r="I245" s="364"/>
    </row>
    <row r="246" spans="1:9" s="365" customFormat="1" x14ac:dyDescent="0.2">
      <c r="A246" s="368"/>
      <c r="B246" s="368"/>
      <c r="H246" s="368"/>
      <c r="I246" s="364"/>
    </row>
    <row r="247" spans="1:9" s="365" customFormat="1" x14ac:dyDescent="0.2">
      <c r="A247" s="368"/>
      <c r="B247" s="368"/>
      <c r="H247" s="368"/>
      <c r="I247" s="364"/>
    </row>
    <row r="248" spans="1:9" s="365" customFormat="1" x14ac:dyDescent="0.2">
      <c r="A248" s="368"/>
      <c r="B248" s="368"/>
      <c r="H248" s="368"/>
      <c r="I248" s="364"/>
    </row>
    <row r="249" spans="1:9" s="365" customFormat="1" x14ac:dyDescent="0.2">
      <c r="A249" s="368"/>
      <c r="B249" s="368"/>
      <c r="H249" s="368"/>
      <c r="I249" s="364"/>
    </row>
    <row r="250" spans="1:9" s="365" customFormat="1" x14ac:dyDescent="0.2">
      <c r="A250" s="368"/>
      <c r="B250" s="368"/>
      <c r="H250" s="368"/>
      <c r="I250" s="364"/>
    </row>
    <row r="251" spans="1:9" s="365" customFormat="1" x14ac:dyDescent="0.2">
      <c r="A251" s="368"/>
      <c r="B251" s="368"/>
      <c r="H251" s="368"/>
      <c r="I251" s="364"/>
    </row>
    <row r="252" spans="1:9" s="365" customFormat="1" x14ac:dyDescent="0.2">
      <c r="A252" s="368"/>
      <c r="B252" s="368"/>
      <c r="H252" s="368"/>
      <c r="I252" s="364"/>
    </row>
    <row r="253" spans="1:9" s="365" customFormat="1" x14ac:dyDescent="0.2">
      <c r="A253" s="368"/>
      <c r="B253" s="368"/>
      <c r="H253" s="368"/>
      <c r="I253" s="364"/>
    </row>
    <row r="254" spans="1:9" s="365" customFormat="1" x14ac:dyDescent="0.2">
      <c r="A254" s="368"/>
      <c r="B254" s="368"/>
      <c r="H254" s="368"/>
      <c r="I254" s="364"/>
    </row>
    <row r="255" spans="1:9" s="365" customFormat="1" x14ac:dyDescent="0.2">
      <c r="A255" s="368"/>
      <c r="B255" s="368"/>
      <c r="H255" s="368"/>
      <c r="I255" s="364"/>
    </row>
    <row r="256" spans="1:9" s="365" customFormat="1" x14ac:dyDescent="0.2">
      <c r="A256" s="368"/>
      <c r="B256" s="368"/>
      <c r="H256" s="368"/>
      <c r="I256" s="364"/>
    </row>
    <row r="257" spans="1:9" s="365" customFormat="1" x14ac:dyDescent="0.2">
      <c r="A257" s="368"/>
      <c r="B257" s="368"/>
      <c r="H257" s="368"/>
      <c r="I257" s="364"/>
    </row>
    <row r="258" spans="1:9" s="365" customFormat="1" x14ac:dyDescent="0.2">
      <c r="A258" s="368"/>
      <c r="B258" s="368"/>
      <c r="H258" s="368"/>
      <c r="I258" s="364"/>
    </row>
    <row r="259" spans="1:9" s="365" customFormat="1" x14ac:dyDescent="0.2">
      <c r="A259" s="368"/>
      <c r="B259" s="368"/>
      <c r="H259" s="368"/>
      <c r="I259" s="364"/>
    </row>
    <row r="260" spans="1:9" s="365" customFormat="1" x14ac:dyDescent="0.2">
      <c r="A260" s="368"/>
      <c r="B260" s="368"/>
      <c r="H260" s="368"/>
      <c r="I260" s="364"/>
    </row>
    <row r="261" spans="1:9" s="365" customFormat="1" x14ac:dyDescent="0.2">
      <c r="A261" s="368"/>
      <c r="B261" s="368"/>
      <c r="H261" s="368"/>
      <c r="I261" s="364"/>
    </row>
    <row r="262" spans="1:9" s="365" customFormat="1" x14ac:dyDescent="0.2">
      <c r="A262" s="368"/>
      <c r="B262" s="368"/>
      <c r="H262" s="368"/>
      <c r="I262" s="364"/>
    </row>
    <row r="263" spans="1:9" s="365" customFormat="1" x14ac:dyDescent="0.2">
      <c r="A263" s="368"/>
      <c r="B263" s="368"/>
      <c r="H263" s="368"/>
      <c r="I263" s="364"/>
    </row>
    <row r="264" spans="1:9" s="365" customFormat="1" x14ac:dyDescent="0.2">
      <c r="A264" s="368"/>
      <c r="B264" s="368"/>
      <c r="H264" s="368"/>
      <c r="I264" s="364"/>
    </row>
    <row r="265" spans="1:9" s="365" customFormat="1" x14ac:dyDescent="0.2">
      <c r="A265" s="368"/>
      <c r="B265" s="368"/>
      <c r="H265" s="368"/>
      <c r="I265" s="364"/>
    </row>
    <row r="266" spans="1:9" s="365" customFormat="1" x14ac:dyDescent="0.2">
      <c r="A266" s="368"/>
      <c r="B266" s="368"/>
      <c r="H266" s="368"/>
      <c r="I266" s="364"/>
    </row>
    <row r="267" spans="1:9" s="365" customFormat="1" x14ac:dyDescent="0.2">
      <c r="A267" s="368"/>
      <c r="B267" s="368"/>
      <c r="H267" s="368"/>
      <c r="I267" s="364"/>
    </row>
    <row r="268" spans="1:9" s="365" customFormat="1" x14ac:dyDescent="0.2">
      <c r="A268" s="368"/>
      <c r="B268" s="368"/>
      <c r="H268" s="368"/>
      <c r="I268" s="364"/>
    </row>
    <row r="269" spans="1:9" s="365" customFormat="1" x14ac:dyDescent="0.2">
      <c r="A269" s="368"/>
      <c r="B269" s="368"/>
      <c r="H269" s="368"/>
      <c r="I269" s="364"/>
    </row>
    <row r="270" spans="1:9" s="365" customFormat="1" x14ac:dyDescent="0.2">
      <c r="A270" s="368"/>
      <c r="B270" s="368"/>
      <c r="H270" s="368"/>
      <c r="I270" s="364"/>
    </row>
    <row r="271" spans="1:9" s="365" customFormat="1" x14ac:dyDescent="0.2">
      <c r="A271" s="368"/>
      <c r="B271" s="368"/>
      <c r="H271" s="368"/>
      <c r="I271" s="364"/>
    </row>
    <row r="272" spans="1:9" s="365" customFormat="1" x14ac:dyDescent="0.2">
      <c r="A272" s="368"/>
      <c r="B272" s="368"/>
      <c r="H272" s="368"/>
      <c r="I272" s="364"/>
    </row>
    <row r="273" spans="1:9" s="365" customFormat="1" x14ac:dyDescent="0.2">
      <c r="A273" s="368"/>
      <c r="B273" s="368"/>
      <c r="H273" s="368"/>
      <c r="I273" s="364"/>
    </row>
    <row r="274" spans="1:9" s="365" customFormat="1" x14ac:dyDescent="0.2">
      <c r="A274" s="368"/>
      <c r="B274" s="368"/>
      <c r="H274" s="368"/>
      <c r="I274" s="364"/>
    </row>
    <row r="275" spans="1:9" s="365" customFormat="1" x14ac:dyDescent="0.2">
      <c r="A275" s="368"/>
      <c r="B275" s="368"/>
      <c r="H275" s="368"/>
      <c r="I275" s="364"/>
    </row>
    <row r="276" spans="1:9" s="365" customFormat="1" x14ac:dyDescent="0.2">
      <c r="A276" s="368"/>
      <c r="B276" s="368"/>
      <c r="H276" s="368"/>
      <c r="I276" s="364"/>
    </row>
    <row r="277" spans="1:9" s="365" customFormat="1" x14ac:dyDescent="0.2">
      <c r="A277" s="368"/>
      <c r="B277" s="368"/>
      <c r="H277" s="368"/>
      <c r="I277" s="364"/>
    </row>
    <row r="278" spans="1:9" s="365" customFormat="1" x14ac:dyDescent="0.2">
      <c r="A278" s="368"/>
      <c r="B278" s="368"/>
      <c r="H278" s="368"/>
      <c r="I278" s="364"/>
    </row>
    <row r="279" spans="1:9" s="365" customFormat="1" x14ac:dyDescent="0.2">
      <c r="A279" s="368"/>
      <c r="B279" s="368"/>
      <c r="H279" s="368"/>
      <c r="I279" s="364"/>
    </row>
    <row r="280" spans="1:9" s="365" customFormat="1" x14ac:dyDescent="0.2">
      <c r="A280" s="368"/>
      <c r="B280" s="368"/>
      <c r="H280" s="368"/>
      <c r="I280" s="364"/>
    </row>
    <row r="281" spans="1:9" s="365" customFormat="1" x14ac:dyDescent="0.2">
      <c r="A281" s="368"/>
      <c r="B281" s="368"/>
      <c r="H281" s="368"/>
      <c r="I281" s="364"/>
    </row>
    <row r="282" spans="1:9" s="365" customFormat="1" x14ac:dyDescent="0.2">
      <c r="A282" s="368"/>
      <c r="B282" s="368"/>
      <c r="H282" s="368"/>
      <c r="I282" s="364"/>
    </row>
    <row r="283" spans="1:9" s="365" customFormat="1" x14ac:dyDescent="0.2">
      <c r="A283" s="368"/>
      <c r="B283" s="368"/>
      <c r="H283" s="368"/>
      <c r="I283" s="364"/>
    </row>
    <row r="284" spans="1:9" s="365" customFormat="1" x14ac:dyDescent="0.2">
      <c r="A284" s="368"/>
      <c r="B284" s="368"/>
      <c r="H284" s="368"/>
      <c r="I284" s="364"/>
    </row>
    <row r="285" spans="1:9" s="365" customFormat="1" x14ac:dyDescent="0.2">
      <c r="A285" s="368"/>
      <c r="B285" s="368"/>
      <c r="H285" s="368"/>
      <c r="I285" s="364"/>
    </row>
    <row r="286" spans="1:9" s="365" customFormat="1" x14ac:dyDescent="0.2">
      <c r="A286" s="368"/>
      <c r="B286" s="368"/>
      <c r="H286" s="368"/>
      <c r="I286" s="364"/>
    </row>
    <row r="287" spans="1:9" s="365" customFormat="1" x14ac:dyDescent="0.2">
      <c r="A287" s="368"/>
      <c r="B287" s="368"/>
      <c r="H287" s="368"/>
      <c r="I287" s="364"/>
    </row>
    <row r="288" spans="1:9" s="365" customFormat="1" x14ac:dyDescent="0.2">
      <c r="A288" s="368"/>
      <c r="B288" s="368"/>
      <c r="H288" s="368"/>
      <c r="I288" s="364"/>
    </row>
    <row r="289" spans="1:9" s="365" customFormat="1" x14ac:dyDescent="0.2">
      <c r="A289" s="368"/>
      <c r="B289" s="368"/>
      <c r="H289" s="368"/>
      <c r="I289" s="364"/>
    </row>
    <row r="290" spans="1:9" s="365" customFormat="1" x14ac:dyDescent="0.2">
      <c r="A290" s="368"/>
      <c r="B290" s="368"/>
      <c r="H290" s="368"/>
      <c r="I290" s="364"/>
    </row>
    <row r="291" spans="1:9" s="365" customFormat="1" x14ac:dyDescent="0.2">
      <c r="A291" s="368"/>
      <c r="B291" s="368"/>
      <c r="H291" s="368"/>
      <c r="I291" s="364"/>
    </row>
    <row r="292" spans="1:9" s="365" customFormat="1" x14ac:dyDescent="0.2">
      <c r="A292" s="368"/>
      <c r="B292" s="368"/>
      <c r="H292" s="368"/>
      <c r="I292" s="364"/>
    </row>
    <row r="293" spans="1:9" s="365" customFormat="1" x14ac:dyDescent="0.2">
      <c r="A293" s="368"/>
      <c r="B293" s="368"/>
      <c r="H293" s="368"/>
      <c r="I293" s="364"/>
    </row>
    <row r="294" spans="1:9" s="365" customFormat="1" x14ac:dyDescent="0.2">
      <c r="A294" s="368"/>
      <c r="B294" s="368"/>
      <c r="H294" s="368"/>
      <c r="I294" s="364"/>
    </row>
    <row r="295" spans="1:9" s="365" customFormat="1" x14ac:dyDescent="0.2">
      <c r="A295" s="368"/>
      <c r="B295" s="368"/>
      <c r="H295" s="368"/>
      <c r="I295" s="364"/>
    </row>
    <row r="296" spans="1:9" s="365" customFormat="1" x14ac:dyDescent="0.2">
      <c r="A296" s="368"/>
      <c r="B296" s="368"/>
      <c r="H296" s="368"/>
      <c r="I296" s="364"/>
    </row>
    <row r="297" spans="1:9" s="365" customFormat="1" x14ac:dyDescent="0.2">
      <c r="A297" s="368"/>
      <c r="B297" s="368"/>
      <c r="H297" s="368"/>
      <c r="I297" s="364"/>
    </row>
    <row r="298" spans="1:9" s="365" customFormat="1" x14ac:dyDescent="0.2">
      <c r="A298" s="368"/>
      <c r="B298" s="368"/>
      <c r="H298" s="368"/>
      <c r="I298" s="364"/>
    </row>
    <row r="299" spans="1:9" s="365" customFormat="1" x14ac:dyDescent="0.2">
      <c r="A299" s="368"/>
      <c r="B299" s="368"/>
      <c r="H299" s="368"/>
      <c r="I299" s="364"/>
    </row>
    <row r="300" spans="1:9" s="365" customFormat="1" x14ac:dyDescent="0.2">
      <c r="A300" s="368"/>
      <c r="B300" s="368"/>
      <c r="H300" s="368"/>
      <c r="I300" s="364"/>
    </row>
    <row r="301" spans="1:9" s="365" customFormat="1" x14ac:dyDescent="0.2">
      <c r="A301" s="368"/>
      <c r="B301" s="368"/>
      <c r="H301" s="368"/>
      <c r="I301" s="364"/>
    </row>
    <row r="302" spans="1:9" s="365" customFormat="1" x14ac:dyDescent="0.2">
      <c r="A302" s="368"/>
      <c r="B302" s="368"/>
      <c r="H302" s="368"/>
      <c r="I302" s="364"/>
    </row>
    <row r="303" spans="1:9" s="365" customFormat="1" x14ac:dyDescent="0.2">
      <c r="A303" s="368"/>
      <c r="B303" s="368"/>
      <c r="H303" s="368"/>
      <c r="I303" s="364"/>
    </row>
    <row r="304" spans="1:9" s="365" customFormat="1" x14ac:dyDescent="0.2">
      <c r="A304" s="368"/>
      <c r="B304" s="368"/>
      <c r="H304" s="368"/>
      <c r="I304" s="364"/>
    </row>
    <row r="305" spans="1:9" s="365" customFormat="1" x14ac:dyDescent="0.2">
      <c r="A305" s="368"/>
      <c r="B305" s="368"/>
      <c r="H305" s="368"/>
      <c r="I305" s="364"/>
    </row>
    <row r="306" spans="1:9" s="365" customFormat="1" x14ac:dyDescent="0.2">
      <c r="A306" s="368"/>
      <c r="B306" s="368"/>
      <c r="H306" s="368"/>
      <c r="I306" s="364"/>
    </row>
    <row r="307" spans="1:9" s="365" customFormat="1" x14ac:dyDescent="0.2">
      <c r="A307" s="368"/>
      <c r="B307" s="368"/>
      <c r="H307" s="368"/>
      <c r="I307" s="364"/>
    </row>
    <row r="308" spans="1:9" s="365" customFormat="1" x14ac:dyDescent="0.2">
      <c r="A308" s="368"/>
      <c r="B308" s="368"/>
      <c r="H308" s="368"/>
      <c r="I308" s="364"/>
    </row>
    <row r="309" spans="1:9" s="365" customFormat="1" x14ac:dyDescent="0.2">
      <c r="A309" s="368"/>
      <c r="B309" s="368"/>
      <c r="H309" s="368"/>
      <c r="I309" s="364"/>
    </row>
    <row r="310" spans="1:9" s="365" customFormat="1" x14ac:dyDescent="0.2">
      <c r="A310" s="368"/>
      <c r="B310" s="368"/>
      <c r="H310" s="368"/>
      <c r="I310" s="364"/>
    </row>
    <row r="311" spans="1:9" s="365" customFormat="1" x14ac:dyDescent="0.2">
      <c r="A311" s="368"/>
      <c r="B311" s="368"/>
      <c r="H311" s="368"/>
      <c r="I311" s="364"/>
    </row>
    <row r="312" spans="1:9" s="365" customFormat="1" x14ac:dyDescent="0.2">
      <c r="A312" s="368"/>
      <c r="B312" s="368"/>
      <c r="H312" s="368"/>
      <c r="I312" s="364"/>
    </row>
    <row r="313" spans="1:9" s="365" customFormat="1" x14ac:dyDescent="0.2">
      <c r="A313" s="368"/>
      <c r="B313" s="368"/>
      <c r="H313" s="368"/>
      <c r="I313" s="364"/>
    </row>
    <row r="314" spans="1:9" s="365" customFormat="1" x14ac:dyDescent="0.2">
      <c r="A314" s="368"/>
      <c r="B314" s="368"/>
      <c r="H314" s="368"/>
      <c r="I314" s="364"/>
    </row>
    <row r="315" spans="1:9" s="365" customFormat="1" x14ac:dyDescent="0.2">
      <c r="A315" s="368"/>
      <c r="B315" s="368"/>
      <c r="H315" s="368"/>
      <c r="I315" s="364"/>
    </row>
    <row r="316" spans="1:9" s="365" customFormat="1" x14ac:dyDescent="0.2">
      <c r="A316" s="368"/>
      <c r="B316" s="368"/>
      <c r="H316" s="368"/>
      <c r="I316" s="364"/>
    </row>
    <row r="317" spans="1:9" s="365" customFormat="1" x14ac:dyDescent="0.2">
      <c r="A317" s="368"/>
      <c r="B317" s="368"/>
      <c r="H317" s="368"/>
      <c r="I317" s="364"/>
    </row>
    <row r="318" spans="1:9" s="365" customFormat="1" x14ac:dyDescent="0.2">
      <c r="A318" s="368"/>
      <c r="B318" s="368"/>
      <c r="H318" s="368"/>
      <c r="I318" s="364"/>
    </row>
    <row r="319" spans="1:9" s="365" customFormat="1" x14ac:dyDescent="0.2">
      <c r="A319" s="368"/>
      <c r="B319" s="368"/>
      <c r="H319" s="368"/>
      <c r="I319" s="364"/>
    </row>
    <row r="320" spans="1:9" s="365" customFormat="1" x14ac:dyDescent="0.2">
      <c r="A320" s="368"/>
      <c r="B320" s="368"/>
      <c r="H320" s="368"/>
      <c r="I320" s="364"/>
    </row>
    <row r="321" spans="1:9" s="365" customFormat="1" x14ac:dyDescent="0.2">
      <c r="A321" s="368"/>
      <c r="B321" s="368"/>
      <c r="H321" s="368"/>
      <c r="I321" s="364"/>
    </row>
    <row r="322" spans="1:9" s="365" customFormat="1" x14ac:dyDescent="0.2">
      <c r="A322" s="368"/>
      <c r="B322" s="368"/>
      <c r="H322" s="368"/>
      <c r="I322" s="364"/>
    </row>
    <row r="323" spans="1:9" s="365" customFormat="1" x14ac:dyDescent="0.2">
      <c r="A323" s="368"/>
      <c r="B323" s="368"/>
      <c r="H323" s="368"/>
      <c r="I323" s="364"/>
    </row>
    <row r="324" spans="1:9" s="365" customFormat="1" x14ac:dyDescent="0.2">
      <c r="A324" s="368"/>
      <c r="B324" s="368"/>
      <c r="H324" s="368"/>
      <c r="I324" s="364"/>
    </row>
    <row r="325" spans="1:9" s="365" customFormat="1" x14ac:dyDescent="0.2">
      <c r="A325" s="368"/>
      <c r="B325" s="368"/>
      <c r="H325" s="368"/>
      <c r="I325" s="364"/>
    </row>
    <row r="326" spans="1:9" s="365" customFormat="1" x14ac:dyDescent="0.2">
      <c r="A326" s="368"/>
      <c r="B326" s="368"/>
      <c r="H326" s="368"/>
      <c r="I326" s="364"/>
    </row>
    <row r="327" spans="1:9" s="365" customFormat="1" x14ac:dyDescent="0.2">
      <c r="A327" s="368"/>
      <c r="B327" s="368"/>
      <c r="H327" s="368"/>
      <c r="I327" s="364"/>
    </row>
    <row r="328" spans="1:9" s="365" customFormat="1" x14ac:dyDescent="0.2">
      <c r="A328" s="368"/>
      <c r="B328" s="368"/>
      <c r="H328" s="368"/>
      <c r="I328" s="364"/>
    </row>
    <row r="329" spans="1:9" s="365" customFormat="1" x14ac:dyDescent="0.2">
      <c r="A329" s="368"/>
      <c r="B329" s="368"/>
      <c r="H329" s="368"/>
      <c r="I329" s="364"/>
    </row>
    <row r="330" spans="1:9" s="365" customFormat="1" x14ac:dyDescent="0.2">
      <c r="A330" s="368"/>
      <c r="B330" s="368"/>
      <c r="H330" s="368"/>
      <c r="I330" s="364"/>
    </row>
    <row r="331" spans="1:9" s="365" customFormat="1" x14ac:dyDescent="0.2">
      <c r="A331" s="368"/>
      <c r="B331" s="368"/>
      <c r="H331" s="368"/>
      <c r="I331" s="364"/>
    </row>
    <row r="332" spans="1:9" s="365" customFormat="1" x14ac:dyDescent="0.2">
      <c r="A332" s="368"/>
      <c r="B332" s="368"/>
      <c r="H332" s="368"/>
      <c r="I332" s="364"/>
    </row>
    <row r="333" spans="1:9" s="365" customFormat="1" x14ac:dyDescent="0.2">
      <c r="A333" s="368"/>
      <c r="B333" s="368"/>
      <c r="H333" s="368"/>
      <c r="I333" s="364"/>
    </row>
    <row r="334" spans="1:9" s="365" customFormat="1" x14ac:dyDescent="0.2">
      <c r="A334" s="368"/>
      <c r="B334" s="368"/>
      <c r="H334" s="368"/>
      <c r="I334" s="364"/>
    </row>
    <row r="335" spans="1:9" s="365" customFormat="1" x14ac:dyDescent="0.2">
      <c r="A335" s="368"/>
      <c r="B335" s="368"/>
      <c r="H335" s="368"/>
      <c r="I335" s="364"/>
    </row>
    <row r="336" spans="1:9" s="365" customFormat="1" x14ac:dyDescent="0.2">
      <c r="A336" s="368"/>
      <c r="B336" s="368"/>
      <c r="H336" s="368"/>
      <c r="I336" s="364"/>
    </row>
    <row r="337" spans="1:9" s="365" customFormat="1" x14ac:dyDescent="0.2">
      <c r="A337" s="368"/>
      <c r="B337" s="368"/>
      <c r="H337" s="368"/>
      <c r="I337" s="364"/>
    </row>
    <row r="338" spans="1:9" s="365" customFormat="1" x14ac:dyDescent="0.2">
      <c r="A338" s="368"/>
      <c r="B338" s="368"/>
      <c r="H338" s="368"/>
      <c r="I338" s="364"/>
    </row>
    <row r="339" spans="1:9" s="365" customFormat="1" x14ac:dyDescent="0.2">
      <c r="A339" s="368"/>
      <c r="B339" s="368"/>
      <c r="H339" s="368"/>
      <c r="I339" s="364"/>
    </row>
    <row r="340" spans="1:9" s="365" customFormat="1" x14ac:dyDescent="0.2">
      <c r="A340" s="368"/>
      <c r="B340" s="368"/>
      <c r="H340" s="368"/>
      <c r="I340" s="364"/>
    </row>
    <row r="341" spans="1:9" s="365" customFormat="1" x14ac:dyDescent="0.2">
      <c r="A341" s="368"/>
      <c r="B341" s="368"/>
      <c r="H341" s="368"/>
      <c r="I341" s="364"/>
    </row>
    <row r="342" spans="1:9" s="365" customFormat="1" x14ac:dyDescent="0.2">
      <c r="A342" s="368"/>
      <c r="B342" s="368"/>
      <c r="H342" s="368"/>
      <c r="I342" s="364"/>
    </row>
    <row r="343" spans="1:9" s="365" customFormat="1" x14ac:dyDescent="0.2">
      <c r="A343" s="368"/>
      <c r="B343" s="368"/>
      <c r="H343" s="368"/>
      <c r="I343" s="364"/>
    </row>
    <row r="344" spans="1:9" s="365" customFormat="1" x14ac:dyDescent="0.2">
      <c r="A344" s="368"/>
      <c r="B344" s="368"/>
      <c r="H344" s="368"/>
      <c r="I344" s="364"/>
    </row>
    <row r="345" spans="1:9" s="365" customFormat="1" x14ac:dyDescent="0.2">
      <c r="A345" s="368"/>
      <c r="B345" s="368"/>
      <c r="H345" s="368"/>
      <c r="I345" s="364"/>
    </row>
    <row r="346" spans="1:9" s="365" customFormat="1" x14ac:dyDescent="0.2">
      <c r="A346" s="368"/>
      <c r="B346" s="368"/>
      <c r="H346" s="368"/>
      <c r="I346" s="364"/>
    </row>
    <row r="347" spans="1:9" s="365" customFormat="1" x14ac:dyDescent="0.2">
      <c r="A347" s="368"/>
      <c r="B347" s="368"/>
      <c r="H347" s="368"/>
      <c r="I347" s="364"/>
    </row>
    <row r="348" spans="1:9" s="365" customFormat="1" x14ac:dyDescent="0.2">
      <c r="A348" s="368"/>
      <c r="B348" s="368"/>
      <c r="H348" s="368"/>
      <c r="I348" s="364"/>
    </row>
    <row r="349" spans="1:9" s="365" customFormat="1" x14ac:dyDescent="0.2">
      <c r="A349" s="368"/>
      <c r="B349" s="368"/>
      <c r="H349" s="368"/>
      <c r="I349" s="364"/>
    </row>
    <row r="350" spans="1:9" s="365" customFormat="1" x14ac:dyDescent="0.2">
      <c r="A350" s="368"/>
      <c r="B350" s="368"/>
      <c r="H350" s="368"/>
      <c r="I350" s="364"/>
    </row>
    <row r="351" spans="1:9" s="365" customFormat="1" x14ac:dyDescent="0.2">
      <c r="A351" s="368"/>
      <c r="B351" s="368"/>
      <c r="H351" s="368"/>
      <c r="I351" s="364"/>
    </row>
    <row r="352" spans="1:9" s="365" customFormat="1" x14ac:dyDescent="0.2">
      <c r="A352" s="368"/>
      <c r="B352" s="368"/>
      <c r="H352" s="368"/>
      <c r="I352" s="364"/>
    </row>
    <row r="353" spans="1:9" s="365" customFormat="1" x14ac:dyDescent="0.2">
      <c r="A353" s="368"/>
      <c r="B353" s="368"/>
      <c r="H353" s="368"/>
      <c r="I353" s="364"/>
    </row>
    <row r="354" spans="1:9" s="365" customFormat="1" x14ac:dyDescent="0.2">
      <c r="A354" s="368"/>
      <c r="B354" s="368"/>
      <c r="H354" s="368"/>
      <c r="I354" s="364"/>
    </row>
    <row r="355" spans="1:9" s="365" customFormat="1" x14ac:dyDescent="0.2">
      <c r="A355" s="368"/>
      <c r="B355" s="368"/>
      <c r="H355" s="368"/>
      <c r="I355" s="364"/>
    </row>
    <row r="356" spans="1:9" s="365" customFormat="1" x14ac:dyDescent="0.2">
      <c r="A356" s="368"/>
      <c r="B356" s="368"/>
      <c r="H356" s="368"/>
      <c r="I356" s="364"/>
    </row>
    <row r="357" spans="1:9" s="365" customFormat="1" x14ac:dyDescent="0.2">
      <c r="A357" s="368"/>
      <c r="B357" s="368"/>
      <c r="H357" s="368"/>
      <c r="I357" s="364"/>
    </row>
    <row r="358" spans="1:9" s="365" customFormat="1" x14ac:dyDescent="0.2">
      <c r="A358" s="368"/>
      <c r="B358" s="368"/>
      <c r="H358" s="368"/>
      <c r="I358" s="364"/>
    </row>
    <row r="359" spans="1:9" s="365" customFormat="1" x14ac:dyDescent="0.2">
      <c r="A359" s="368"/>
      <c r="B359" s="368"/>
      <c r="H359" s="368"/>
      <c r="I359" s="364"/>
    </row>
    <row r="360" spans="1:9" s="365" customFormat="1" x14ac:dyDescent="0.2">
      <c r="A360" s="368"/>
      <c r="B360" s="368"/>
      <c r="H360" s="368"/>
      <c r="I360" s="364"/>
    </row>
    <row r="361" spans="1:9" s="365" customFormat="1" x14ac:dyDescent="0.2">
      <c r="A361" s="368"/>
      <c r="B361" s="368"/>
      <c r="H361" s="368"/>
      <c r="I361" s="364"/>
    </row>
    <row r="362" spans="1:9" s="365" customFormat="1" x14ac:dyDescent="0.2">
      <c r="A362" s="368"/>
      <c r="B362" s="368"/>
      <c r="H362" s="368"/>
      <c r="I362" s="364"/>
    </row>
    <row r="363" spans="1:9" s="365" customFormat="1" x14ac:dyDescent="0.2">
      <c r="A363" s="368"/>
      <c r="B363" s="368"/>
      <c r="H363" s="368"/>
      <c r="I363" s="364"/>
    </row>
    <row r="364" spans="1:9" s="365" customFormat="1" x14ac:dyDescent="0.2">
      <c r="A364" s="368"/>
      <c r="B364" s="368"/>
      <c r="H364" s="368"/>
      <c r="I364" s="364"/>
    </row>
    <row r="365" spans="1:9" s="365" customFormat="1" x14ac:dyDescent="0.2">
      <c r="A365" s="368"/>
      <c r="B365" s="368"/>
      <c r="H365" s="368"/>
      <c r="I365" s="364"/>
    </row>
    <row r="366" spans="1:9" s="365" customFormat="1" x14ac:dyDescent="0.2">
      <c r="A366" s="368"/>
      <c r="B366" s="368"/>
      <c r="H366" s="368"/>
      <c r="I366" s="364"/>
    </row>
    <row r="367" spans="1:9" s="365" customFormat="1" x14ac:dyDescent="0.2">
      <c r="A367" s="368"/>
      <c r="B367" s="368"/>
      <c r="H367" s="368"/>
      <c r="I367" s="364"/>
    </row>
    <row r="368" spans="1:9" s="365" customFormat="1" x14ac:dyDescent="0.2">
      <c r="A368" s="368"/>
      <c r="B368" s="368"/>
      <c r="H368" s="368"/>
      <c r="I368" s="364"/>
    </row>
    <row r="369" spans="1:9" s="365" customFormat="1" x14ac:dyDescent="0.2">
      <c r="A369" s="368"/>
      <c r="B369" s="368"/>
      <c r="H369" s="368"/>
      <c r="I369" s="364"/>
    </row>
    <row r="370" spans="1:9" s="365" customFormat="1" x14ac:dyDescent="0.2">
      <c r="A370" s="368"/>
      <c r="B370" s="368"/>
      <c r="H370" s="368"/>
      <c r="I370" s="364"/>
    </row>
    <row r="371" spans="1:9" s="365" customFormat="1" x14ac:dyDescent="0.2">
      <c r="A371" s="368"/>
      <c r="B371" s="368"/>
      <c r="H371" s="368"/>
      <c r="I371" s="364"/>
    </row>
    <row r="372" spans="1:9" s="365" customFormat="1" x14ac:dyDescent="0.2">
      <c r="A372" s="368"/>
      <c r="B372" s="368"/>
      <c r="H372" s="368"/>
      <c r="I372" s="364"/>
    </row>
    <row r="373" spans="1:9" s="365" customFormat="1" x14ac:dyDescent="0.2">
      <c r="A373" s="368"/>
      <c r="B373" s="368"/>
      <c r="H373" s="368"/>
      <c r="I373" s="364"/>
    </row>
    <row r="374" spans="1:9" s="365" customFormat="1" x14ac:dyDescent="0.2">
      <c r="A374" s="368"/>
      <c r="B374" s="368"/>
      <c r="H374" s="368"/>
      <c r="I374" s="364"/>
    </row>
    <row r="375" spans="1:9" s="365" customFormat="1" x14ac:dyDescent="0.2">
      <c r="A375" s="368"/>
      <c r="B375" s="368"/>
      <c r="H375" s="368"/>
      <c r="I375" s="364"/>
    </row>
    <row r="376" spans="1:9" s="365" customFormat="1" x14ac:dyDescent="0.2">
      <c r="A376" s="368"/>
      <c r="B376" s="368"/>
      <c r="H376" s="368"/>
      <c r="I376" s="364"/>
    </row>
    <row r="377" spans="1:9" s="365" customFormat="1" x14ac:dyDescent="0.2">
      <c r="A377" s="368"/>
      <c r="B377" s="368"/>
      <c r="H377" s="368"/>
      <c r="I377" s="364"/>
    </row>
    <row r="378" spans="1:9" s="365" customFormat="1" x14ac:dyDescent="0.2">
      <c r="A378" s="368"/>
      <c r="B378" s="368"/>
      <c r="H378" s="368"/>
      <c r="I378" s="364"/>
    </row>
    <row r="379" spans="1:9" s="365" customFormat="1" x14ac:dyDescent="0.2">
      <c r="A379" s="368"/>
      <c r="B379" s="368"/>
      <c r="H379" s="368"/>
      <c r="I379" s="364"/>
    </row>
    <row r="380" spans="1:9" s="365" customFormat="1" x14ac:dyDescent="0.2">
      <c r="A380" s="368"/>
      <c r="B380" s="368"/>
      <c r="H380" s="368"/>
      <c r="I380" s="364"/>
    </row>
    <row r="381" spans="1:9" s="365" customFormat="1" x14ac:dyDescent="0.2">
      <c r="A381" s="368"/>
      <c r="B381" s="368"/>
      <c r="H381" s="368"/>
      <c r="I381" s="364"/>
    </row>
    <row r="382" spans="1:9" s="365" customFormat="1" x14ac:dyDescent="0.2">
      <c r="A382" s="368"/>
      <c r="B382" s="368"/>
      <c r="H382" s="368"/>
      <c r="I382" s="364"/>
    </row>
    <row r="383" spans="1:9" s="365" customFormat="1" x14ac:dyDescent="0.2">
      <c r="A383" s="368"/>
      <c r="B383" s="368"/>
      <c r="H383" s="368"/>
      <c r="I383" s="364"/>
    </row>
    <row r="384" spans="1:9" s="365" customFormat="1" x14ac:dyDescent="0.2">
      <c r="A384" s="368"/>
      <c r="B384" s="368"/>
      <c r="H384" s="368"/>
      <c r="I384" s="364"/>
    </row>
    <row r="385" spans="1:9" s="365" customFormat="1" x14ac:dyDescent="0.2">
      <c r="A385" s="368"/>
      <c r="B385" s="368"/>
      <c r="H385" s="368"/>
      <c r="I385" s="364"/>
    </row>
    <row r="386" spans="1:9" s="365" customFormat="1" x14ac:dyDescent="0.2">
      <c r="A386" s="368"/>
      <c r="B386" s="368"/>
      <c r="H386" s="368"/>
      <c r="I386" s="364"/>
    </row>
    <row r="387" spans="1:9" s="365" customFormat="1" x14ac:dyDescent="0.2">
      <c r="A387" s="368"/>
      <c r="B387" s="368"/>
      <c r="H387" s="368"/>
      <c r="I387" s="364"/>
    </row>
    <row r="388" spans="1:9" s="365" customFormat="1" x14ac:dyDescent="0.2">
      <c r="A388" s="368"/>
      <c r="B388" s="368"/>
      <c r="H388" s="368"/>
      <c r="I388" s="364"/>
    </row>
    <row r="389" spans="1:9" s="365" customFormat="1" x14ac:dyDescent="0.2">
      <c r="A389" s="368"/>
      <c r="B389" s="368"/>
      <c r="H389" s="368"/>
      <c r="I389" s="364"/>
    </row>
    <row r="390" spans="1:9" s="365" customFormat="1" x14ac:dyDescent="0.2">
      <c r="A390" s="368"/>
      <c r="B390" s="368"/>
      <c r="H390" s="368"/>
      <c r="I390" s="364"/>
    </row>
    <row r="391" spans="1:9" s="365" customFormat="1" x14ac:dyDescent="0.2">
      <c r="A391" s="368"/>
      <c r="B391" s="368"/>
      <c r="H391" s="368"/>
      <c r="I391" s="364"/>
    </row>
    <row r="392" spans="1:9" s="365" customFormat="1" x14ac:dyDescent="0.2">
      <c r="A392" s="368"/>
      <c r="B392" s="368"/>
      <c r="H392" s="368"/>
      <c r="I392" s="364"/>
    </row>
    <row r="393" spans="1:9" s="365" customFormat="1" x14ac:dyDescent="0.2">
      <c r="A393" s="368"/>
      <c r="B393" s="368"/>
      <c r="H393" s="368"/>
      <c r="I393" s="364"/>
    </row>
    <row r="394" spans="1:9" s="365" customFormat="1" x14ac:dyDescent="0.2">
      <c r="A394" s="368"/>
      <c r="B394" s="368"/>
      <c r="H394" s="368"/>
      <c r="I394" s="364"/>
    </row>
    <row r="395" spans="1:9" s="365" customFormat="1" x14ac:dyDescent="0.2">
      <c r="A395" s="368"/>
      <c r="B395" s="368"/>
      <c r="H395" s="368"/>
      <c r="I395" s="364"/>
    </row>
    <row r="396" spans="1:9" s="365" customFormat="1" x14ac:dyDescent="0.2">
      <c r="A396" s="368"/>
      <c r="B396" s="368"/>
      <c r="H396" s="368"/>
      <c r="I396" s="364"/>
    </row>
    <row r="397" spans="1:9" s="365" customFormat="1" x14ac:dyDescent="0.2">
      <c r="A397" s="368"/>
      <c r="B397" s="368"/>
      <c r="H397" s="368"/>
      <c r="I397" s="364"/>
    </row>
    <row r="398" spans="1:9" s="365" customFormat="1" x14ac:dyDescent="0.2">
      <c r="A398" s="368"/>
      <c r="B398" s="368"/>
      <c r="H398" s="368"/>
      <c r="I398" s="364"/>
    </row>
    <row r="399" spans="1:9" s="365" customFormat="1" x14ac:dyDescent="0.2">
      <c r="A399" s="368"/>
      <c r="B399" s="368"/>
      <c r="H399" s="368"/>
      <c r="I399" s="364"/>
    </row>
    <row r="400" spans="1:9" s="365" customFormat="1" x14ac:dyDescent="0.2">
      <c r="A400" s="368"/>
      <c r="B400" s="368"/>
      <c r="H400" s="368"/>
      <c r="I400" s="364"/>
    </row>
    <row r="401" spans="1:9" s="365" customFormat="1" x14ac:dyDescent="0.2">
      <c r="A401" s="368"/>
      <c r="B401" s="368"/>
      <c r="H401" s="368"/>
      <c r="I401" s="364"/>
    </row>
    <row r="402" spans="1:9" s="365" customFormat="1" x14ac:dyDescent="0.2">
      <c r="A402" s="368"/>
      <c r="B402" s="368"/>
      <c r="H402" s="368"/>
      <c r="I402" s="364"/>
    </row>
    <row r="403" spans="1:9" s="365" customFormat="1" x14ac:dyDescent="0.2">
      <c r="A403" s="368"/>
      <c r="B403" s="368"/>
      <c r="H403" s="368"/>
      <c r="I403" s="364"/>
    </row>
    <row r="404" spans="1:9" s="365" customFormat="1" x14ac:dyDescent="0.2">
      <c r="A404" s="368"/>
      <c r="B404" s="368"/>
      <c r="H404" s="368"/>
      <c r="I404" s="364"/>
    </row>
    <row r="405" spans="1:9" s="365" customFormat="1" x14ac:dyDescent="0.2">
      <c r="A405" s="368"/>
      <c r="B405" s="368"/>
      <c r="H405" s="368"/>
      <c r="I405" s="364"/>
    </row>
    <row r="406" spans="1:9" s="365" customFormat="1" x14ac:dyDescent="0.2">
      <c r="A406" s="368"/>
      <c r="B406" s="368"/>
      <c r="H406" s="368"/>
      <c r="I406" s="364"/>
    </row>
    <row r="407" spans="1:9" s="365" customFormat="1" x14ac:dyDescent="0.2">
      <c r="A407" s="368"/>
      <c r="B407" s="368"/>
      <c r="H407" s="368"/>
      <c r="I407" s="364"/>
    </row>
    <row r="408" spans="1:9" s="365" customFormat="1" x14ac:dyDescent="0.2">
      <c r="A408" s="368"/>
      <c r="B408" s="368"/>
      <c r="H408" s="368"/>
      <c r="I408" s="364"/>
    </row>
    <row r="409" spans="1:9" s="365" customFormat="1" x14ac:dyDescent="0.2">
      <c r="A409" s="368"/>
      <c r="B409" s="368"/>
      <c r="H409" s="368"/>
      <c r="I409" s="364"/>
    </row>
    <row r="410" spans="1:9" s="365" customFormat="1" x14ac:dyDescent="0.2">
      <c r="A410" s="368"/>
      <c r="B410" s="368"/>
      <c r="H410" s="368"/>
      <c r="I410" s="364"/>
    </row>
    <row r="411" spans="1:9" s="365" customFormat="1" x14ac:dyDescent="0.2">
      <c r="A411" s="368"/>
      <c r="B411" s="368"/>
      <c r="H411" s="368"/>
      <c r="I411" s="364"/>
    </row>
    <row r="412" spans="1:9" s="365" customFormat="1" x14ac:dyDescent="0.2">
      <c r="A412" s="368"/>
      <c r="B412" s="368"/>
      <c r="H412" s="368"/>
      <c r="I412" s="364"/>
    </row>
    <row r="413" spans="1:9" s="365" customFormat="1" x14ac:dyDescent="0.2">
      <c r="A413" s="368"/>
      <c r="B413" s="368"/>
      <c r="H413" s="368"/>
      <c r="I413" s="364"/>
    </row>
    <row r="414" spans="1:9" s="365" customFormat="1" x14ac:dyDescent="0.2">
      <c r="A414" s="368"/>
      <c r="B414" s="368"/>
      <c r="H414" s="368"/>
      <c r="I414" s="364"/>
    </row>
    <row r="415" spans="1:9" s="365" customFormat="1" x14ac:dyDescent="0.2">
      <c r="A415" s="368"/>
      <c r="B415" s="368"/>
      <c r="H415" s="368"/>
      <c r="I415" s="364"/>
    </row>
    <row r="416" spans="1:9" s="365" customFormat="1" x14ac:dyDescent="0.2">
      <c r="A416" s="368"/>
      <c r="B416" s="368"/>
      <c r="H416" s="368"/>
      <c r="I416" s="364"/>
    </row>
    <row r="417" spans="1:9" s="365" customFormat="1" x14ac:dyDescent="0.2">
      <c r="A417" s="368"/>
      <c r="B417" s="368"/>
      <c r="H417" s="368"/>
      <c r="I417" s="364"/>
    </row>
    <row r="418" spans="1:9" s="365" customFormat="1" x14ac:dyDescent="0.2">
      <c r="A418" s="368"/>
      <c r="B418" s="368"/>
      <c r="H418" s="368"/>
      <c r="I418" s="364"/>
    </row>
    <row r="419" spans="1:9" s="365" customFormat="1" x14ac:dyDescent="0.2">
      <c r="A419" s="368"/>
      <c r="B419" s="368"/>
      <c r="H419" s="368"/>
      <c r="I419" s="364"/>
    </row>
    <row r="420" spans="1:9" s="365" customFormat="1" x14ac:dyDescent="0.2">
      <c r="A420" s="368"/>
      <c r="B420" s="368"/>
      <c r="H420" s="368"/>
      <c r="I420" s="364"/>
    </row>
    <row r="421" spans="1:9" s="365" customFormat="1" x14ac:dyDescent="0.2">
      <c r="A421" s="368"/>
      <c r="B421" s="368"/>
      <c r="H421" s="368"/>
      <c r="I421" s="364"/>
    </row>
    <row r="422" spans="1:9" s="365" customFormat="1" x14ac:dyDescent="0.2">
      <c r="A422" s="368"/>
      <c r="B422" s="368"/>
      <c r="H422" s="368"/>
      <c r="I422" s="364"/>
    </row>
    <row r="423" spans="1:9" s="365" customFormat="1" x14ac:dyDescent="0.2">
      <c r="A423" s="368"/>
      <c r="B423" s="368"/>
      <c r="H423" s="368"/>
      <c r="I423" s="364"/>
    </row>
    <row r="424" spans="1:9" s="365" customFormat="1" x14ac:dyDescent="0.2">
      <c r="A424" s="368"/>
      <c r="B424" s="368"/>
      <c r="H424" s="368"/>
      <c r="I424" s="364"/>
    </row>
    <row r="425" spans="1:9" s="365" customFormat="1" x14ac:dyDescent="0.2">
      <c r="A425" s="368"/>
      <c r="B425" s="368"/>
      <c r="H425" s="368"/>
      <c r="I425" s="364"/>
    </row>
    <row r="426" spans="1:9" s="365" customFormat="1" x14ac:dyDescent="0.2">
      <c r="A426" s="368"/>
      <c r="B426" s="368"/>
      <c r="H426" s="368"/>
      <c r="I426" s="364"/>
    </row>
    <row r="427" spans="1:9" s="365" customFormat="1" x14ac:dyDescent="0.2">
      <c r="A427" s="368"/>
      <c r="B427" s="368"/>
      <c r="H427" s="368"/>
      <c r="I427" s="364"/>
    </row>
    <row r="428" spans="1:9" s="365" customFormat="1" x14ac:dyDescent="0.2">
      <c r="A428" s="368"/>
      <c r="B428" s="368"/>
      <c r="H428" s="368"/>
      <c r="I428" s="364"/>
    </row>
    <row r="429" spans="1:9" s="365" customFormat="1" x14ac:dyDescent="0.2">
      <c r="A429" s="368"/>
      <c r="B429" s="368"/>
      <c r="H429" s="368"/>
      <c r="I429" s="364"/>
    </row>
    <row r="430" spans="1:9" s="365" customFormat="1" x14ac:dyDescent="0.2">
      <c r="A430" s="368"/>
      <c r="B430" s="368"/>
      <c r="H430" s="368"/>
      <c r="I430" s="364"/>
    </row>
    <row r="431" spans="1:9" s="365" customFormat="1" x14ac:dyDescent="0.2">
      <c r="A431" s="368"/>
      <c r="B431" s="368"/>
      <c r="H431" s="368"/>
      <c r="I431" s="364"/>
    </row>
    <row r="432" spans="1:9" s="365" customFormat="1" x14ac:dyDescent="0.2">
      <c r="A432" s="368"/>
      <c r="B432" s="368"/>
      <c r="H432" s="368"/>
      <c r="I432" s="364"/>
    </row>
    <row r="433" spans="1:9" s="365" customFormat="1" x14ac:dyDescent="0.2">
      <c r="A433" s="368"/>
      <c r="B433" s="368"/>
      <c r="H433" s="368"/>
      <c r="I433" s="364"/>
    </row>
    <row r="434" spans="1:9" s="365" customFormat="1" x14ac:dyDescent="0.2">
      <c r="A434" s="368"/>
      <c r="B434" s="368"/>
      <c r="H434" s="368"/>
      <c r="I434" s="364"/>
    </row>
    <row r="435" spans="1:9" s="365" customFormat="1" x14ac:dyDescent="0.2">
      <c r="A435" s="368"/>
      <c r="B435" s="368"/>
      <c r="H435" s="368"/>
      <c r="I435" s="364"/>
    </row>
    <row r="436" spans="1:9" s="365" customFormat="1" x14ac:dyDescent="0.2">
      <c r="A436" s="368"/>
      <c r="B436" s="368"/>
      <c r="H436" s="368"/>
      <c r="I436" s="364"/>
    </row>
    <row r="437" spans="1:9" s="365" customFormat="1" x14ac:dyDescent="0.2">
      <c r="A437" s="368"/>
      <c r="B437" s="368"/>
      <c r="H437" s="368"/>
      <c r="I437" s="364"/>
    </row>
    <row r="438" spans="1:9" s="365" customFormat="1" x14ac:dyDescent="0.2">
      <c r="A438" s="368"/>
      <c r="B438" s="368"/>
      <c r="H438" s="368"/>
      <c r="I438" s="364"/>
    </row>
    <row r="439" spans="1:9" s="365" customFormat="1" x14ac:dyDescent="0.2">
      <c r="A439" s="368"/>
      <c r="B439" s="368"/>
      <c r="H439" s="368"/>
      <c r="I439" s="364"/>
    </row>
    <row r="440" spans="1:9" s="365" customFormat="1" x14ac:dyDescent="0.2">
      <c r="A440" s="368"/>
      <c r="B440" s="368"/>
      <c r="H440" s="368"/>
      <c r="I440" s="364"/>
    </row>
    <row r="441" spans="1:9" s="365" customFormat="1" x14ac:dyDescent="0.2">
      <c r="A441" s="368"/>
      <c r="B441" s="368"/>
      <c r="H441" s="368"/>
      <c r="I441" s="364"/>
    </row>
    <row r="442" spans="1:9" s="365" customFormat="1" x14ac:dyDescent="0.2">
      <c r="A442" s="368"/>
      <c r="B442" s="368"/>
      <c r="H442" s="368"/>
      <c r="I442" s="364"/>
    </row>
    <row r="443" spans="1:9" s="365" customFormat="1" x14ac:dyDescent="0.2">
      <c r="A443" s="368"/>
      <c r="B443" s="368"/>
      <c r="H443" s="368"/>
      <c r="I443" s="364"/>
    </row>
    <row r="444" spans="1:9" s="365" customFormat="1" x14ac:dyDescent="0.2">
      <c r="A444" s="368"/>
      <c r="B444" s="368"/>
      <c r="H444" s="368"/>
      <c r="I444" s="364"/>
    </row>
    <row r="445" spans="1:9" s="365" customFormat="1" x14ac:dyDescent="0.2">
      <c r="A445" s="368"/>
      <c r="B445" s="368"/>
      <c r="H445" s="368"/>
      <c r="I445" s="364"/>
    </row>
    <row r="446" spans="1:9" s="365" customFormat="1" x14ac:dyDescent="0.2">
      <c r="A446" s="368"/>
      <c r="B446" s="368"/>
      <c r="H446" s="368"/>
      <c r="I446" s="364"/>
    </row>
    <row r="447" spans="1:9" s="365" customFormat="1" x14ac:dyDescent="0.2">
      <c r="A447" s="368"/>
      <c r="B447" s="368"/>
      <c r="H447" s="368"/>
      <c r="I447" s="364"/>
    </row>
    <row r="448" spans="1:9" s="365" customFormat="1" x14ac:dyDescent="0.2">
      <c r="A448" s="368"/>
      <c r="B448" s="368"/>
      <c r="H448" s="368"/>
      <c r="I448" s="364"/>
    </row>
    <row r="449" spans="1:9" s="365" customFormat="1" x14ac:dyDescent="0.2">
      <c r="A449" s="368"/>
      <c r="B449" s="368"/>
      <c r="H449" s="368"/>
      <c r="I449" s="364"/>
    </row>
    <row r="450" spans="1:9" s="365" customFormat="1" x14ac:dyDescent="0.2">
      <c r="A450" s="368"/>
      <c r="B450" s="368"/>
      <c r="H450" s="368"/>
      <c r="I450" s="364"/>
    </row>
    <row r="451" spans="1:9" s="365" customFormat="1" x14ac:dyDescent="0.2">
      <c r="A451" s="368"/>
      <c r="B451" s="368"/>
      <c r="H451" s="368"/>
      <c r="I451" s="364"/>
    </row>
    <row r="452" spans="1:9" s="365" customFormat="1" x14ac:dyDescent="0.2">
      <c r="A452" s="368"/>
      <c r="B452" s="368"/>
      <c r="H452" s="368"/>
      <c r="I452" s="364"/>
    </row>
    <row r="453" spans="1:9" s="365" customFormat="1" x14ac:dyDescent="0.2">
      <c r="A453" s="368"/>
      <c r="B453" s="368"/>
      <c r="H453" s="368"/>
      <c r="I453" s="364"/>
    </row>
    <row r="454" spans="1:9" s="365" customFormat="1" x14ac:dyDescent="0.2">
      <c r="A454" s="368"/>
      <c r="B454" s="368"/>
      <c r="H454" s="368"/>
      <c r="I454" s="364"/>
    </row>
    <row r="455" spans="1:9" s="365" customFormat="1" x14ac:dyDescent="0.2">
      <c r="A455" s="368"/>
      <c r="B455" s="368"/>
      <c r="H455" s="368"/>
      <c r="I455" s="364"/>
    </row>
    <row r="456" spans="1:9" s="365" customFormat="1" x14ac:dyDescent="0.2">
      <c r="A456" s="368"/>
      <c r="B456" s="368"/>
      <c r="H456" s="368"/>
      <c r="I456" s="364"/>
    </row>
    <row r="457" spans="1:9" s="365" customFormat="1" x14ac:dyDescent="0.2">
      <c r="A457" s="368"/>
      <c r="B457" s="368"/>
      <c r="H457" s="368"/>
      <c r="I457" s="364"/>
    </row>
    <row r="458" spans="1:9" s="365" customFormat="1" x14ac:dyDescent="0.2">
      <c r="A458" s="368"/>
      <c r="B458" s="368"/>
      <c r="H458" s="368"/>
      <c r="I458" s="364"/>
    </row>
    <row r="459" spans="1:9" s="365" customFormat="1" x14ac:dyDescent="0.2">
      <c r="A459" s="368"/>
      <c r="B459" s="368"/>
      <c r="H459" s="368"/>
      <c r="I459" s="364"/>
    </row>
    <row r="460" spans="1:9" s="365" customFormat="1" x14ac:dyDescent="0.2">
      <c r="A460" s="368"/>
      <c r="B460" s="368"/>
      <c r="H460" s="368"/>
      <c r="I460" s="364"/>
    </row>
    <row r="461" spans="1:9" s="365" customFormat="1" x14ac:dyDescent="0.2">
      <c r="A461" s="368"/>
      <c r="B461" s="368"/>
      <c r="H461" s="368"/>
      <c r="I461" s="364"/>
    </row>
    <row r="462" spans="1:9" s="365" customFormat="1" x14ac:dyDescent="0.2">
      <c r="A462" s="368"/>
      <c r="B462" s="368"/>
      <c r="H462" s="368"/>
      <c r="I462" s="364"/>
    </row>
    <row r="463" spans="1:9" s="365" customFormat="1" x14ac:dyDescent="0.2">
      <c r="A463" s="368"/>
      <c r="B463" s="368"/>
      <c r="H463" s="368"/>
      <c r="I463" s="364"/>
    </row>
    <row r="464" spans="1:9" s="365" customFormat="1" x14ac:dyDescent="0.2">
      <c r="A464" s="368"/>
      <c r="B464" s="368"/>
      <c r="H464" s="368"/>
      <c r="I464" s="364"/>
    </row>
    <row r="465" spans="1:9" s="365" customFormat="1" x14ac:dyDescent="0.2">
      <c r="A465" s="368"/>
      <c r="B465" s="368"/>
      <c r="H465" s="368"/>
      <c r="I465" s="364"/>
    </row>
    <row r="466" spans="1:9" s="365" customFormat="1" x14ac:dyDescent="0.2">
      <c r="A466" s="368"/>
      <c r="B466" s="368"/>
      <c r="H466" s="368"/>
      <c r="I466" s="364"/>
    </row>
    <row r="467" spans="1:9" s="365" customFormat="1" x14ac:dyDescent="0.2">
      <c r="A467" s="368"/>
      <c r="B467" s="368"/>
      <c r="H467" s="368"/>
      <c r="I467" s="364"/>
    </row>
    <row r="468" spans="1:9" s="365" customFormat="1" x14ac:dyDescent="0.2">
      <c r="A468" s="368"/>
      <c r="B468" s="368"/>
      <c r="H468" s="368"/>
      <c r="I468" s="364"/>
    </row>
    <row r="469" spans="1:9" s="365" customFormat="1" x14ac:dyDescent="0.2">
      <c r="A469" s="368"/>
      <c r="B469" s="368"/>
      <c r="H469" s="368"/>
      <c r="I469" s="364"/>
    </row>
    <row r="470" spans="1:9" s="365" customFormat="1" x14ac:dyDescent="0.2">
      <c r="A470" s="368"/>
      <c r="B470" s="368"/>
      <c r="H470" s="368"/>
      <c r="I470" s="364"/>
    </row>
    <row r="471" spans="1:9" s="365" customFormat="1" x14ac:dyDescent="0.2">
      <c r="A471" s="368"/>
      <c r="B471" s="368"/>
      <c r="H471" s="368"/>
      <c r="I471" s="364"/>
    </row>
    <row r="472" spans="1:9" s="365" customFormat="1" x14ac:dyDescent="0.2">
      <c r="A472" s="368"/>
      <c r="B472" s="368"/>
      <c r="H472" s="368"/>
      <c r="I472" s="364"/>
    </row>
    <row r="473" spans="1:9" s="365" customFormat="1" x14ac:dyDescent="0.2">
      <c r="A473" s="368"/>
      <c r="B473" s="368"/>
      <c r="H473" s="368"/>
      <c r="I473" s="364"/>
    </row>
    <row r="474" spans="1:9" s="365" customFormat="1" x14ac:dyDescent="0.2">
      <c r="A474" s="368"/>
      <c r="B474" s="368"/>
      <c r="H474" s="368"/>
      <c r="I474" s="364"/>
    </row>
    <row r="475" spans="1:9" s="365" customFormat="1" x14ac:dyDescent="0.2">
      <c r="A475" s="368"/>
      <c r="B475" s="368"/>
      <c r="H475" s="368"/>
      <c r="I475" s="364"/>
    </row>
    <row r="476" spans="1:9" s="365" customFormat="1" x14ac:dyDescent="0.2">
      <c r="A476" s="368"/>
      <c r="B476" s="368"/>
      <c r="H476" s="368"/>
      <c r="I476" s="364"/>
    </row>
    <row r="477" spans="1:9" s="365" customFormat="1" x14ac:dyDescent="0.2">
      <c r="A477" s="368"/>
      <c r="B477" s="368"/>
      <c r="H477" s="368"/>
      <c r="I477" s="364"/>
    </row>
    <row r="478" spans="1:9" s="365" customFormat="1" x14ac:dyDescent="0.2">
      <c r="A478" s="368"/>
      <c r="B478" s="368"/>
      <c r="H478" s="368"/>
      <c r="I478" s="364"/>
    </row>
    <row r="479" spans="1:9" s="365" customFormat="1" x14ac:dyDescent="0.2">
      <c r="A479" s="368"/>
      <c r="B479" s="368"/>
      <c r="H479" s="368"/>
      <c r="I479" s="364"/>
    </row>
    <row r="480" spans="1:9" s="365" customFormat="1" x14ac:dyDescent="0.2">
      <c r="A480" s="368"/>
      <c r="B480" s="368"/>
      <c r="H480" s="368"/>
      <c r="I480" s="364"/>
    </row>
    <row r="481" spans="1:9" s="365" customFormat="1" x14ac:dyDescent="0.2">
      <c r="A481" s="368"/>
      <c r="B481" s="368"/>
      <c r="H481" s="368"/>
      <c r="I481" s="364"/>
    </row>
    <row r="482" spans="1:9" s="365" customFormat="1" x14ac:dyDescent="0.2">
      <c r="A482" s="368"/>
      <c r="B482" s="368"/>
      <c r="H482" s="368"/>
      <c r="I482" s="364"/>
    </row>
    <row r="483" spans="1:9" s="365" customFormat="1" x14ac:dyDescent="0.2">
      <c r="A483" s="368"/>
      <c r="B483" s="368"/>
      <c r="H483" s="368"/>
      <c r="I483" s="364"/>
    </row>
    <row r="484" spans="1:9" s="365" customFormat="1" x14ac:dyDescent="0.2">
      <c r="A484" s="368"/>
      <c r="B484" s="368"/>
      <c r="H484" s="368"/>
      <c r="I484" s="364"/>
    </row>
    <row r="485" spans="1:9" s="365" customFormat="1" x14ac:dyDescent="0.2">
      <c r="A485" s="368"/>
      <c r="B485" s="368"/>
      <c r="H485" s="368"/>
      <c r="I485" s="364"/>
    </row>
    <row r="486" spans="1:9" s="365" customFormat="1" x14ac:dyDescent="0.2">
      <c r="A486" s="368"/>
      <c r="B486" s="368"/>
      <c r="H486" s="368"/>
      <c r="I486" s="364"/>
    </row>
    <row r="487" spans="1:9" s="365" customFormat="1" x14ac:dyDescent="0.2">
      <c r="A487" s="368"/>
      <c r="B487" s="368"/>
      <c r="H487" s="368"/>
      <c r="I487" s="364"/>
    </row>
  </sheetData>
  <sheetProtection algorithmName="SHA-512" hashValue="UGmDN0dzkXqy4NI3E3FX6BL9E8PsemJ63H4+7mmxqassptCM0z41BnitcO69tUpC848Y+r6adcInktjr6U+fRw==" saltValue="iT4YYjoi8zN1YRBSIU0ljQ==" spinCount="100000" sheet="1" formatCells="0" formatColumns="0" formatRows="0" selectLockedCells="1"/>
  <mergeCells count="28">
    <mergeCell ref="E29:E30"/>
    <mergeCell ref="D32:D33"/>
    <mergeCell ref="E32:E33"/>
    <mergeCell ref="B23:B33"/>
    <mergeCell ref="D23:D24"/>
    <mergeCell ref="E23:E24"/>
    <mergeCell ref="D29:D30"/>
    <mergeCell ref="K23:K24"/>
    <mergeCell ref="L23:L24"/>
    <mergeCell ref="D26:D27"/>
    <mergeCell ref="E26:E27"/>
    <mergeCell ref="K26:K27"/>
    <mergeCell ref="L26:L27"/>
    <mergeCell ref="L20:L21"/>
    <mergeCell ref="C2:D3"/>
    <mergeCell ref="C9:E10"/>
    <mergeCell ref="L14:L15"/>
    <mergeCell ref="D17:D18"/>
    <mergeCell ref="E17:E18"/>
    <mergeCell ref="K17:K18"/>
    <mergeCell ref="L17:L18"/>
    <mergeCell ref="B14:B21"/>
    <mergeCell ref="D14:D15"/>
    <mergeCell ref="E14:E15"/>
    <mergeCell ref="K14:K15"/>
    <mergeCell ref="D20:D21"/>
    <mergeCell ref="E20:E21"/>
    <mergeCell ref="K20:K21"/>
  </mergeCells>
  <pageMargins left="0.7" right="0.7" top="0.75" bottom="0.75" header="0.3" footer="0.3"/>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expression" priority="1" id="{8E283C60-FA20-4FE8-9E0A-6DF27E4BEC63}">
            <xm:f>Data!$A$60&lt;19</xm:f>
            <x14:dxf>
              <fill>
                <patternFill>
                  <bgColor theme="9" tint="0.79998168889431442"/>
                </patternFill>
              </fill>
            </x14:dxf>
          </x14:cfRule>
          <x14:cfRule type="expression" priority="2" id="{28B3B19B-DC09-4676-BB47-E4808019AE50}">
            <xm:f>Data!$A$60&gt;35</xm:f>
            <x14:dxf>
              <fill>
                <patternFill>
                  <bgColor rgb="FFFF0000"/>
                </patternFill>
              </fill>
            </x14:dxf>
          </x14:cfRule>
          <x14:cfRule type="expression" priority="3" id="{01BB34D9-138A-4BC0-A0E3-030F506D1F6E}">
            <xm:f>Data!$A$60&gt;18</xm:f>
            <x14:dxf>
              <fill>
                <patternFill>
                  <bgColor theme="7" tint="0.79998168889431442"/>
                </patternFill>
              </fill>
            </x14:dxf>
          </x14:cfRule>
          <xm:sqref>D7</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InputMessage="1" showErrorMessage="1" xr:uid="{C6A9DF09-56D0-4EF5-B7AC-924CFCD40D67}">
          <x14:formula1>
            <xm:f>Data!$A$9:$A$12</xm:f>
          </x14:formula1>
          <xm:sqref>E17:E18</xm:sqref>
        </x14:dataValidation>
        <x14:dataValidation type="list" allowBlank="1" showInputMessage="1" showErrorMessage="1" xr:uid="{227EAB7D-3A57-42DC-B9D8-ACA78E42AD6F}">
          <x14:formula1>
            <xm:f>Data!$A$14:$A$18</xm:f>
          </x14:formula1>
          <xm:sqref>E20:E21</xm:sqref>
        </x14:dataValidation>
        <x14:dataValidation type="list" allowBlank="1" showInputMessage="1" showErrorMessage="1" xr:uid="{D91045ED-64C5-4E22-B301-74F9F64F55DD}">
          <x14:formula1>
            <xm:f>Data!$A$20:$A$23</xm:f>
          </x14:formula1>
          <xm:sqref>E23:E24</xm:sqref>
        </x14:dataValidation>
        <x14:dataValidation type="list" allowBlank="1" showInputMessage="1" showErrorMessage="1" xr:uid="{9E33464E-E8FD-4885-80B2-993FE00AF557}">
          <x14:formula1>
            <xm:f>Data!$A$25:$A$28</xm:f>
          </x14:formula1>
          <xm:sqref>E26:E27</xm:sqref>
        </x14:dataValidation>
        <x14:dataValidation type="list" allowBlank="1" showInputMessage="1" showErrorMessage="1" xr:uid="{33B3FC47-08C1-4AD1-8DC3-A916F7F26CF2}">
          <x14:formula1>
            <xm:f>Data!$A$30:$A$33</xm:f>
          </x14:formula1>
          <xm:sqref>E29:E30</xm:sqref>
        </x14:dataValidation>
        <x14:dataValidation type="list" allowBlank="1" showInputMessage="1" showErrorMessage="1" xr:uid="{7DB53356-2F47-4BEF-AEDD-C6AAD0D6EC98}">
          <x14:formula1>
            <xm:f>Data!$A$50:$A$53</xm:f>
          </x14:formula1>
          <xm:sqref>E32:E33</xm:sqref>
        </x14:dataValidation>
        <x14:dataValidation type="list" allowBlank="1" showInputMessage="1" showErrorMessage="1" xr:uid="{55A62607-3D79-43E8-BB4C-E9801E5792F0}">
          <x14:formula1>
            <xm:f>Data!$A$40:$A$43</xm:f>
          </x14:formula1>
          <xm:sqref>L14:L15</xm:sqref>
        </x14:dataValidation>
        <x14:dataValidation type="list" allowBlank="1" showInputMessage="1" showErrorMessage="1" xr:uid="{D656CC67-7A02-4729-B55F-08797AE88002}">
          <x14:formula1>
            <xm:f>Data!$A$45:$A$48</xm:f>
          </x14:formula1>
          <xm:sqref>L17:L18</xm:sqref>
        </x14:dataValidation>
        <x14:dataValidation type="list" allowBlank="1" showInputMessage="1" showErrorMessage="1" xr:uid="{EABE8BF0-A7D0-46F1-96CD-1363C8BDF65A}">
          <x14:formula1>
            <xm:f>Data!$A$35:$A$38</xm:f>
          </x14:formula1>
          <xm:sqref>L20:L21</xm:sqref>
        </x14:dataValidation>
        <x14:dataValidation type="list" allowBlank="1" showInputMessage="1" showErrorMessage="1" xr:uid="{6347D946-7E5A-4545-803F-21143E25B78B}">
          <x14:formula1>
            <xm:f>Data!$A$56:$A$58</xm:f>
          </x14:formula1>
          <xm:sqref>L23:L24 L26:L27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77DB-B4AA-4B41-9D99-DDA8F3B1A4D8}">
  <sheetPr codeName="Sheet2">
    <tabColor theme="4" tint="-0.249977111117893"/>
  </sheetPr>
  <dimension ref="A1:BC271"/>
  <sheetViews>
    <sheetView showRowColHeaders="0" zoomScaleNormal="100" workbookViewId="0">
      <selection activeCell="C26" sqref="C26"/>
    </sheetView>
  </sheetViews>
  <sheetFormatPr defaultColWidth="9.42578125" defaultRowHeight="12.75" outlineLevelRow="1" x14ac:dyDescent="0.2"/>
  <cols>
    <col min="1" max="1" width="2.42578125" style="203" customWidth="1"/>
    <col min="2" max="2" width="3.42578125" style="203" customWidth="1"/>
    <col min="3" max="3" width="64.42578125" style="203" customWidth="1"/>
    <col min="4" max="4" width="12.140625" style="203" customWidth="1"/>
    <col min="5" max="5" width="13.140625" style="203" customWidth="1"/>
    <col min="6" max="6" width="13.42578125" style="203" customWidth="1"/>
    <col min="7" max="7" width="16.85546875" style="203" customWidth="1"/>
    <col min="8" max="8" width="13.42578125" style="203" customWidth="1"/>
    <col min="9" max="9" width="12.42578125" style="203" customWidth="1"/>
    <col min="10" max="10" width="11.42578125" style="203" customWidth="1"/>
    <col min="11" max="11" width="15.42578125" style="203" customWidth="1"/>
    <col min="12" max="12" width="14.42578125" style="203" customWidth="1"/>
    <col min="13" max="13" width="15" style="203" customWidth="1"/>
    <col min="14" max="14" width="16.42578125" style="203" customWidth="1"/>
    <col min="15" max="15" width="18" style="203" customWidth="1"/>
    <col min="16" max="16" width="12.42578125" style="203" customWidth="1"/>
    <col min="17" max="17" width="17.42578125" style="203" customWidth="1"/>
    <col min="18" max="18" width="11.42578125" style="203" customWidth="1"/>
    <col min="19" max="19" width="64.42578125" style="203" customWidth="1"/>
    <col min="20" max="20" width="16.42578125" style="203" customWidth="1"/>
    <col min="21" max="22" width="8.42578125" style="305" customWidth="1"/>
    <col min="23" max="24" width="9.42578125" style="203" customWidth="1"/>
    <col min="25" max="25" width="17.42578125" style="203" customWidth="1"/>
    <col min="26" max="52" width="9.42578125" style="203" customWidth="1"/>
    <col min="53" max="16384" width="9.42578125" style="203"/>
  </cols>
  <sheetData>
    <row r="1" spans="1:27" s="200" customFormat="1" ht="18" x14ac:dyDescent="0.2">
      <c r="A1" s="167"/>
      <c r="B1" s="167"/>
      <c r="C1" s="167"/>
      <c r="D1" s="167"/>
      <c r="E1" s="167"/>
      <c r="F1" s="167"/>
      <c r="G1" s="167"/>
      <c r="H1" s="167"/>
      <c r="I1" s="167"/>
      <c r="J1" s="167"/>
      <c r="K1" s="167"/>
      <c r="L1" s="167"/>
      <c r="M1" s="167"/>
      <c r="N1" s="167"/>
    </row>
    <row r="2" spans="1:27" ht="18" x14ac:dyDescent="0.2">
      <c r="A2" s="167"/>
      <c r="B2" s="167"/>
      <c r="C2" s="167"/>
      <c r="D2" s="167"/>
      <c r="E2" s="167"/>
      <c r="F2" s="167"/>
      <c r="G2" s="167"/>
      <c r="H2" s="167"/>
      <c r="I2" s="167"/>
      <c r="J2" s="167"/>
      <c r="K2" s="167"/>
      <c r="L2" s="167"/>
      <c r="M2" s="167"/>
      <c r="N2" s="167"/>
      <c r="O2" s="201"/>
      <c r="P2" s="201"/>
      <c r="Q2" s="201"/>
      <c r="R2" s="201"/>
      <c r="S2" s="202"/>
      <c r="U2" s="203"/>
      <c r="V2" s="203"/>
    </row>
    <row r="3" spans="1:27" ht="18" x14ac:dyDescent="0.2">
      <c r="A3" s="167"/>
      <c r="B3" s="167"/>
      <c r="C3" s="167"/>
      <c r="D3" s="167"/>
      <c r="E3" s="167"/>
      <c r="F3" s="167"/>
      <c r="G3" s="167"/>
      <c r="H3" s="167"/>
      <c r="I3" s="167"/>
      <c r="J3" s="167"/>
      <c r="K3" s="167"/>
      <c r="L3" s="167"/>
      <c r="M3" s="167"/>
      <c r="N3" s="779"/>
      <c r="O3" s="779"/>
      <c r="P3" s="779"/>
      <c r="Q3" s="779"/>
      <c r="R3" s="779"/>
      <c r="S3" s="779"/>
      <c r="T3" s="779"/>
      <c r="U3" s="779"/>
      <c r="V3" s="779"/>
    </row>
    <row r="4" spans="1:27" ht="18" x14ac:dyDescent="0.25">
      <c r="A4" s="167"/>
      <c r="B4" s="167"/>
      <c r="G4" s="167"/>
      <c r="H4" s="167"/>
      <c r="I4" s="167"/>
      <c r="J4" s="167"/>
      <c r="K4" s="167"/>
      <c r="N4" s="204"/>
      <c r="O4" s="205"/>
      <c r="P4" s="204"/>
      <c r="Q4" s="205"/>
      <c r="R4" s="204"/>
      <c r="S4" s="205"/>
      <c r="T4" s="204"/>
      <c r="U4" s="203"/>
      <c r="V4" s="205"/>
      <c r="Y4" s="167"/>
      <c r="Z4" s="167"/>
      <c r="AA4" s="167"/>
    </row>
    <row r="5" spans="1:27" ht="18.75" customHeight="1" thickBot="1" x14ac:dyDescent="0.3">
      <c r="C5" s="337"/>
      <c r="D5" s="206" t="s">
        <v>78</v>
      </c>
      <c r="P5" s="204"/>
      <c r="Q5" s="205"/>
      <c r="R5" s="204"/>
      <c r="S5" s="205"/>
      <c r="T5" s="204"/>
      <c r="U5" s="203"/>
      <c r="V5" s="167"/>
      <c r="Y5" s="779"/>
      <c r="Z5" s="779"/>
      <c r="AA5" s="779"/>
    </row>
    <row r="6" spans="1:27" ht="18.75" customHeight="1" x14ac:dyDescent="0.25">
      <c r="D6" s="743" t="s">
        <v>79</v>
      </c>
      <c r="E6" s="207" t="s">
        <v>80</v>
      </c>
      <c r="F6" s="208">
        <f>E162</f>
        <v>0</v>
      </c>
      <c r="P6" s="204"/>
      <c r="Q6" s="205"/>
      <c r="R6" s="204"/>
      <c r="S6" s="205"/>
      <c r="T6" s="204"/>
      <c r="U6" s="203"/>
      <c r="V6" s="167"/>
      <c r="Y6" s="330"/>
      <c r="Z6" s="330"/>
      <c r="AA6" s="330"/>
    </row>
    <row r="7" spans="1:27" ht="18.75" customHeight="1" thickBot="1" x14ac:dyDescent="0.3">
      <c r="D7" s="745"/>
      <c r="E7" s="209" t="s">
        <v>81</v>
      </c>
      <c r="F7" s="210">
        <f>IFERROR(IF(D35="yes",IF($D$92="Apartment",$M$158,$I$158),0),0)</f>
        <v>0</v>
      </c>
      <c r="P7" s="204"/>
      <c r="Q7" s="205"/>
      <c r="R7" s="204"/>
      <c r="S7" s="205"/>
      <c r="T7" s="204"/>
      <c r="U7" s="203"/>
      <c r="V7" s="167"/>
      <c r="Y7" s="330"/>
      <c r="Z7" s="330"/>
      <c r="AA7" s="330"/>
    </row>
    <row r="8" spans="1:27" ht="15.75" x14ac:dyDescent="0.25">
      <c r="D8" s="743" t="s">
        <v>82</v>
      </c>
      <c r="E8" s="207" t="s">
        <v>83</v>
      </c>
      <c r="F8" s="211">
        <f>IF(P106,0.5,0)</f>
        <v>0</v>
      </c>
      <c r="O8" s="212"/>
      <c r="R8" s="213"/>
      <c r="U8" s="203"/>
      <c r="V8" s="203"/>
      <c r="Y8" s="204"/>
      <c r="AA8" s="205"/>
    </row>
    <row r="9" spans="1:27" ht="18" x14ac:dyDescent="0.25">
      <c r="A9" s="167"/>
      <c r="B9" s="167"/>
      <c r="D9" s="744"/>
      <c r="E9" s="214" t="s">
        <v>84</v>
      </c>
      <c r="F9" s="215">
        <f>E190</f>
        <v>0</v>
      </c>
      <c r="I9" s="167"/>
      <c r="J9" s="167"/>
      <c r="K9" s="167"/>
      <c r="L9" s="167"/>
      <c r="M9" s="167"/>
      <c r="N9" s="167"/>
      <c r="O9" s="212"/>
      <c r="Q9" s="204"/>
      <c r="R9" s="213"/>
      <c r="U9" s="203"/>
      <c r="V9" s="203"/>
    </row>
    <row r="10" spans="1:27" ht="18" x14ac:dyDescent="0.25">
      <c r="A10" s="167"/>
      <c r="B10" s="167"/>
      <c r="C10" s="167"/>
      <c r="D10" s="744"/>
      <c r="E10" s="214" t="s">
        <v>85</v>
      </c>
      <c r="F10" s="216">
        <f>J190</f>
        <v>0</v>
      </c>
      <c r="I10" s="167"/>
      <c r="J10" s="167"/>
      <c r="K10" s="167"/>
      <c r="L10" s="167"/>
      <c r="M10" s="167"/>
      <c r="N10" s="167"/>
      <c r="O10" s="212"/>
      <c r="Q10" s="204"/>
      <c r="R10" s="213"/>
      <c r="U10" s="203"/>
      <c r="V10" s="203"/>
    </row>
    <row r="11" spans="1:27" ht="18.75" thickBot="1" x14ac:dyDescent="0.25">
      <c r="A11" s="167"/>
      <c r="B11" s="167"/>
      <c r="C11" s="167"/>
      <c r="D11" s="745"/>
      <c r="E11" s="209" t="s">
        <v>86</v>
      </c>
      <c r="F11" s="217">
        <f>IF(P107,1,0)</f>
        <v>0</v>
      </c>
      <c r="K11" s="218" t="s">
        <v>87</v>
      </c>
      <c r="L11" s="218"/>
      <c r="M11" s="218"/>
      <c r="N11" s="219"/>
      <c r="O11" s="213"/>
      <c r="P11" s="213"/>
      <c r="Q11" s="213"/>
      <c r="R11" s="213"/>
      <c r="U11" s="203"/>
      <c r="V11" s="203"/>
    </row>
    <row r="12" spans="1:27" ht="18" x14ac:dyDescent="0.2">
      <c r="A12" s="167"/>
      <c r="B12" s="167"/>
      <c r="C12" s="167"/>
      <c r="D12" s="167"/>
      <c r="K12" s="218"/>
      <c r="L12" s="218"/>
      <c r="M12" s="218"/>
      <c r="N12" s="219"/>
      <c r="O12" s="213"/>
      <c r="P12" s="213"/>
      <c r="Q12" s="213"/>
      <c r="R12" s="213"/>
      <c r="U12" s="203"/>
      <c r="V12" s="203"/>
    </row>
    <row r="13" spans="1:27" ht="32.25" thickBot="1" x14ac:dyDescent="0.25">
      <c r="A13" s="167"/>
      <c r="B13" s="167"/>
      <c r="C13" s="167"/>
      <c r="D13" s="167"/>
      <c r="E13" s="167"/>
      <c r="F13" s="167"/>
      <c r="G13" s="167"/>
      <c r="K13" s="349" t="s">
        <v>88</v>
      </c>
      <c r="L13" s="350" t="s">
        <v>89</v>
      </c>
      <c r="M13" s="350" t="s">
        <v>90</v>
      </c>
      <c r="N13" s="351"/>
      <c r="P13" s="218"/>
      <c r="R13" s="213"/>
      <c r="U13" s="203"/>
      <c r="V13" s="203"/>
    </row>
    <row r="14" spans="1:27" ht="18" x14ac:dyDescent="0.25">
      <c r="A14" s="167"/>
      <c r="B14" s="220"/>
      <c r="C14" s="333" t="s">
        <v>91</v>
      </c>
      <c r="D14" s="149"/>
      <c r="E14" s="149"/>
      <c r="F14" s="149"/>
      <c r="G14" s="149"/>
      <c r="H14" s="149"/>
      <c r="I14" s="150"/>
      <c r="K14" s="780" t="s">
        <v>92</v>
      </c>
      <c r="L14" s="352">
        <v>1</v>
      </c>
      <c r="M14" s="352">
        <v>16</v>
      </c>
      <c r="N14" s="353" t="s">
        <v>93</v>
      </c>
      <c r="P14" s="212"/>
      <c r="Q14" s="212"/>
      <c r="R14" s="212"/>
      <c r="S14"/>
      <c r="U14" s="203"/>
      <c r="V14" s="203"/>
      <c r="Z14" s="221"/>
      <c r="AA14" s="205"/>
    </row>
    <row r="15" spans="1:27" ht="18" customHeight="1" thickBot="1" x14ac:dyDescent="0.25">
      <c r="A15" s="167"/>
      <c r="B15" s="222"/>
      <c r="C15" s="223" t="s">
        <v>94</v>
      </c>
      <c r="D15" s="224"/>
      <c r="E15" s="224"/>
      <c r="F15" s="224"/>
      <c r="G15" s="225" t="s">
        <v>95</v>
      </c>
      <c r="H15" s="225" t="s">
        <v>96</v>
      </c>
      <c r="I15" s="226"/>
      <c r="K15" s="781"/>
      <c r="L15" s="352">
        <v>2</v>
      </c>
      <c r="M15" s="352">
        <v>12</v>
      </c>
      <c r="N15" s="353" t="s">
        <v>93</v>
      </c>
      <c r="P15" s="212"/>
      <c r="Q15" s="212"/>
      <c r="R15" s="212"/>
      <c r="S15" s="213"/>
      <c r="U15" s="203"/>
      <c r="V15" s="203"/>
    </row>
    <row r="16" spans="1:27" ht="18" customHeight="1" x14ac:dyDescent="0.2">
      <c r="A16" s="167"/>
      <c r="B16" s="222"/>
      <c r="C16" s="227" t="s">
        <v>97</v>
      </c>
      <c r="D16" s="750"/>
      <c r="E16" s="751"/>
      <c r="F16" s="752"/>
      <c r="G16" s="343">
        <f xml:space="preserve"> IF(D16="",12,D16)*6.21*IF(G20&gt;0,4.37/5.6,1)</f>
        <v>74.52</v>
      </c>
      <c r="H16" s="344">
        <f t="shared" ref="H16:H23" si="0">G16/$G$27</f>
        <v>0.4524590163934426</v>
      </c>
      <c r="I16" s="228" t="s">
        <v>98</v>
      </c>
      <c r="K16" s="781"/>
      <c r="L16" s="352">
        <v>3</v>
      </c>
      <c r="M16" s="352">
        <v>9</v>
      </c>
      <c r="N16" s="353" t="s">
        <v>93</v>
      </c>
      <c r="U16" s="203"/>
      <c r="V16" s="203"/>
    </row>
    <row r="17" spans="1:22" ht="18" customHeight="1" x14ac:dyDescent="0.2">
      <c r="A17" s="167"/>
      <c r="B17" s="222"/>
      <c r="C17" s="229" t="s">
        <v>99</v>
      </c>
      <c r="D17" s="325"/>
      <c r="E17" s="230" t="s">
        <v>100</v>
      </c>
      <c r="F17" s="326"/>
      <c r="G17" s="345">
        <f>IF(AND(D17="",F17=""),(6+(3*4)),IF(D17+F17=D17,D17*5,(4*F17)+D17))</f>
        <v>18</v>
      </c>
      <c r="H17" s="346">
        <f t="shared" si="0"/>
        <v>0.10928961748633881</v>
      </c>
      <c r="I17" s="228" t="s">
        <v>98</v>
      </c>
      <c r="K17" s="782"/>
      <c r="L17" s="352" t="s">
        <v>101</v>
      </c>
      <c r="M17" s="352">
        <v>7.5</v>
      </c>
      <c r="N17" s="353" t="s">
        <v>93</v>
      </c>
      <c r="U17" s="203"/>
      <c r="V17" s="203"/>
    </row>
    <row r="18" spans="1:22" ht="18" x14ac:dyDescent="0.2">
      <c r="A18" s="167"/>
      <c r="B18" s="222"/>
      <c r="C18" s="229" t="s">
        <v>102</v>
      </c>
      <c r="D18" s="733"/>
      <c r="E18" s="753"/>
      <c r="F18" s="754"/>
      <c r="G18" s="347">
        <f>(IF(D18="",12,D18)*0.44)+10.36</f>
        <v>15.64</v>
      </c>
      <c r="H18" s="346">
        <f t="shared" si="0"/>
        <v>9.4960534304796604E-2</v>
      </c>
      <c r="I18" s="228" t="s">
        <v>103</v>
      </c>
      <c r="K18" s="780" t="s">
        <v>104</v>
      </c>
      <c r="L18" s="354">
        <v>4</v>
      </c>
      <c r="M18" s="352">
        <v>7.5</v>
      </c>
      <c r="N18" s="353" t="s">
        <v>93</v>
      </c>
      <c r="U18" s="203"/>
      <c r="V18" s="203"/>
    </row>
    <row r="19" spans="1:22" ht="18" x14ac:dyDescent="0.2">
      <c r="A19" s="167"/>
      <c r="B19" s="222"/>
      <c r="C19" s="229" t="s">
        <v>105</v>
      </c>
      <c r="D19" s="733"/>
      <c r="E19" s="753"/>
      <c r="F19" s="754"/>
      <c r="G19" s="345">
        <f>(IF(D19="",12,D19)*1.58)+1.58</f>
        <v>20.54</v>
      </c>
      <c r="H19" s="346">
        <f t="shared" si="0"/>
        <v>0.12471159684274438</v>
      </c>
      <c r="I19" s="228" t="s">
        <v>103</v>
      </c>
      <c r="K19" s="781"/>
      <c r="L19" s="354">
        <v>5</v>
      </c>
      <c r="M19" s="355">
        <v>6</v>
      </c>
      <c r="N19" s="353" t="s">
        <v>93</v>
      </c>
      <c r="R19" s="231"/>
      <c r="U19" s="203"/>
      <c r="V19" s="203"/>
    </row>
    <row r="20" spans="1:22" ht="18" x14ac:dyDescent="0.2">
      <c r="A20" s="167"/>
      <c r="B20" s="222"/>
      <c r="C20" s="229" t="s">
        <v>106</v>
      </c>
      <c r="D20" s="733"/>
      <c r="E20" s="753"/>
      <c r="F20" s="754"/>
      <c r="G20" s="347">
        <f>D20*0.11</f>
        <v>0</v>
      </c>
      <c r="H20" s="346">
        <f t="shared" si="0"/>
        <v>0</v>
      </c>
      <c r="I20" s="228" t="s">
        <v>103</v>
      </c>
      <c r="K20" s="782"/>
      <c r="L20" s="354">
        <v>6</v>
      </c>
      <c r="M20" s="355">
        <v>4.5</v>
      </c>
      <c r="N20" s="353" t="s">
        <v>93</v>
      </c>
      <c r="U20" s="203"/>
      <c r="V20" s="203"/>
    </row>
    <row r="21" spans="1:22" ht="18" x14ac:dyDescent="0.2">
      <c r="A21" s="167"/>
      <c r="B21" s="222"/>
      <c r="C21" s="229" t="s">
        <v>107</v>
      </c>
      <c r="D21" s="325"/>
      <c r="E21" s="230" t="s">
        <v>100</v>
      </c>
      <c r="F21" s="326"/>
      <c r="G21" s="345">
        <f>IFERROR(IF(D21/F21=0,1.25,D21/F21),1.25)*3.6</f>
        <v>4.5</v>
      </c>
      <c r="H21" s="346">
        <f t="shared" si="0"/>
        <v>2.7322404371584702E-2</v>
      </c>
      <c r="I21" s="228" t="s">
        <v>103</v>
      </c>
      <c r="K21" s="780" t="s">
        <v>108</v>
      </c>
      <c r="L21" s="352">
        <v>3</v>
      </c>
      <c r="M21" s="356" t="s">
        <v>109</v>
      </c>
      <c r="N21" s="357" t="s">
        <v>110</v>
      </c>
      <c r="U21" s="203"/>
      <c r="V21" s="203"/>
    </row>
    <row r="22" spans="1:22" ht="18" x14ac:dyDescent="0.2">
      <c r="A22" s="167"/>
      <c r="B22" s="222"/>
      <c r="C22" s="229" t="s">
        <v>111</v>
      </c>
      <c r="D22" s="325"/>
      <c r="E22" s="230" t="s">
        <v>100</v>
      </c>
      <c r="F22" s="326"/>
      <c r="G22" s="345">
        <f>IFERROR(IF(D22/F22=0,15,D22/F22),15)*2.1</f>
        <v>31.5</v>
      </c>
      <c r="H22" s="346">
        <f t="shared" si="0"/>
        <v>0.19125683060109291</v>
      </c>
      <c r="I22" s="228" t="s">
        <v>103</v>
      </c>
      <c r="K22" s="781"/>
      <c r="L22" s="355">
        <v>4</v>
      </c>
      <c r="M22" s="356" t="s">
        <v>112</v>
      </c>
      <c r="N22" s="357" t="s">
        <v>110</v>
      </c>
      <c r="U22" s="203"/>
      <c r="V22" s="203"/>
    </row>
    <row r="23" spans="1:22" ht="18.75" thickBot="1" x14ac:dyDescent="0.25">
      <c r="A23" s="167"/>
      <c r="B23" s="222"/>
      <c r="C23" s="229" t="s">
        <v>113</v>
      </c>
      <c r="D23" s="755" t="s">
        <v>114</v>
      </c>
      <c r="E23" s="756"/>
      <c r="F23" s="757"/>
      <c r="G23" s="360">
        <f>IF(D23="yes",3.08,0)</f>
        <v>0</v>
      </c>
      <c r="H23" s="348">
        <f t="shared" si="0"/>
        <v>0</v>
      </c>
      <c r="I23" s="228" t="s">
        <v>103</v>
      </c>
      <c r="K23" s="782"/>
      <c r="L23" s="355">
        <v>4.5</v>
      </c>
      <c r="M23" s="358">
        <v>2.5</v>
      </c>
      <c r="N23" s="357" t="s">
        <v>115</v>
      </c>
      <c r="U23" s="203"/>
      <c r="V23" s="203"/>
    </row>
    <row r="24" spans="1:22" ht="54.75" customHeight="1" thickBot="1" x14ac:dyDescent="0.25">
      <c r="A24" s="167"/>
      <c r="B24" s="222"/>
      <c r="C24" s="758" t="s">
        <v>116</v>
      </c>
      <c r="D24" s="759"/>
      <c r="E24" s="759"/>
      <c r="F24" s="760"/>
      <c r="G24" s="233"/>
      <c r="H24" s="1"/>
      <c r="I24" s="228"/>
      <c r="K24" s="359" t="s">
        <v>117</v>
      </c>
      <c r="N24" s="223"/>
      <c r="O24" s="167"/>
      <c r="P24" s="213"/>
      <c r="Q24" s="213"/>
      <c r="R24" s="221"/>
      <c r="T24" s="337"/>
      <c r="U24" s="203"/>
      <c r="V24" s="203"/>
    </row>
    <row r="25" spans="1:22" ht="18.75" thickBot="1" x14ac:dyDescent="0.25">
      <c r="A25" s="167"/>
      <c r="B25" s="222"/>
      <c r="G25" s="234"/>
      <c r="I25" s="228"/>
      <c r="K25" s="337"/>
      <c r="N25" s="223"/>
      <c r="O25" s="167"/>
      <c r="P25" s="213"/>
      <c r="Q25" s="213"/>
      <c r="R25" s="221"/>
      <c r="T25" s="337"/>
      <c r="U25" s="203"/>
      <c r="V25" s="203"/>
    </row>
    <row r="26" spans="1:22" ht="18.75" thickBot="1" x14ac:dyDescent="0.25">
      <c r="A26" s="167"/>
      <c r="B26" s="222"/>
      <c r="C26" s="232" t="s">
        <v>118</v>
      </c>
      <c r="D26" s="761">
        <f>IFERROR(VLOOKUP(H95,F91:H94,3,FALSE),H92)</f>
        <v>1.0120645336651892</v>
      </c>
      <c r="E26" s="762"/>
      <c r="F26" s="763"/>
      <c r="G26" s="341"/>
      <c r="H26" s="234"/>
      <c r="I26" s="235"/>
      <c r="K26" s="236"/>
      <c r="U26" s="203"/>
      <c r="V26" s="203"/>
    </row>
    <row r="27" spans="1:22" ht="18.75" thickBot="1" x14ac:dyDescent="0.25">
      <c r="A27" s="167"/>
      <c r="B27" s="222"/>
      <c r="C27" s="167"/>
      <c r="D27" s="764" t="s">
        <v>119</v>
      </c>
      <c r="E27" s="765"/>
      <c r="F27" s="766"/>
      <c r="G27" s="237">
        <f>SUM(G16:G23)</f>
        <v>164.7</v>
      </c>
      <c r="H27" s="238" t="s">
        <v>120</v>
      </c>
      <c r="I27" s="235"/>
      <c r="K27" s="223"/>
      <c r="L27" s="223"/>
      <c r="M27" s="223"/>
      <c r="N27" s="223"/>
      <c r="O27" s="223"/>
      <c r="P27" s="223"/>
      <c r="U27" s="203"/>
      <c r="V27" s="203"/>
    </row>
    <row r="28" spans="1:22" ht="18" x14ac:dyDescent="0.2">
      <c r="A28" s="167"/>
      <c r="B28" s="222"/>
      <c r="C28" s="167"/>
      <c r="D28" s="239"/>
      <c r="E28" s="239"/>
      <c r="F28" s="239"/>
      <c r="G28" s="234"/>
      <c r="H28" s="238"/>
      <c r="I28" s="235"/>
      <c r="K28" s="223"/>
      <c r="L28" s="223"/>
      <c r="M28" s="223"/>
      <c r="N28" s="223"/>
      <c r="O28" s="223"/>
      <c r="P28" s="223"/>
      <c r="U28" s="203"/>
      <c r="V28" s="203"/>
    </row>
    <row r="29" spans="1:22" ht="18.75" thickBot="1" x14ac:dyDescent="0.25">
      <c r="A29" s="167"/>
      <c r="B29" s="222"/>
      <c r="C29" s="229" t="s">
        <v>121</v>
      </c>
      <c r="D29" s="309" t="b">
        <v>1</v>
      </c>
      <c r="E29" s="748" t="str">
        <f>IF(D29,"Homestar assumes a further 5% reduction in consumption with metered billing","")</f>
        <v>Homestar assumes a further 5% reduction in consumption with metered billing</v>
      </c>
      <c r="F29" s="749"/>
      <c r="G29" s="240" t="s">
        <v>122</v>
      </c>
      <c r="H29" s="238"/>
      <c r="I29" s="235"/>
      <c r="K29" s="223"/>
      <c r="L29" s="223"/>
      <c r="M29" s="223"/>
      <c r="N29" s="223"/>
      <c r="O29" s="223"/>
      <c r="P29" s="223"/>
      <c r="U29" s="203"/>
      <c r="V29" s="203"/>
    </row>
    <row r="30" spans="1:22" ht="18.75" thickBot="1" x14ac:dyDescent="0.25">
      <c r="A30" s="167"/>
      <c r="B30" s="222"/>
      <c r="C30" s="167"/>
      <c r="D30" s="767" t="s">
        <v>123</v>
      </c>
      <c r="E30" s="768"/>
      <c r="F30" s="769"/>
      <c r="G30" s="241">
        <f>IF(P100,G27*0.95,G27)</f>
        <v>164.7</v>
      </c>
      <c r="H30" s="238"/>
      <c r="I30" s="235"/>
      <c r="K30" s="223"/>
      <c r="L30" s="223"/>
      <c r="M30" s="223"/>
      <c r="N30" s="223"/>
      <c r="O30" s="223"/>
      <c r="P30" s="223"/>
      <c r="U30" s="203"/>
      <c r="V30" s="203"/>
    </row>
    <row r="31" spans="1:22" ht="18" x14ac:dyDescent="0.2">
      <c r="A31" s="167"/>
      <c r="B31" s="222"/>
      <c r="C31" s="167"/>
      <c r="D31" s="239"/>
      <c r="E31" s="239"/>
      <c r="F31" s="239"/>
      <c r="G31" s="234"/>
      <c r="H31" s="238"/>
      <c r="I31" s="235"/>
      <c r="K31" s="223"/>
      <c r="L31" s="223"/>
      <c r="M31" s="223"/>
      <c r="N31" s="223"/>
      <c r="O31" s="223"/>
      <c r="P31" s="223"/>
      <c r="U31" s="203"/>
      <c r="V31" s="203"/>
    </row>
    <row r="32" spans="1:22" ht="18.75" thickBot="1" x14ac:dyDescent="0.25">
      <c r="A32" s="167"/>
      <c r="B32" s="242"/>
      <c r="C32" s="243"/>
      <c r="D32" s="243"/>
      <c r="E32" s="243"/>
      <c r="F32" s="243"/>
      <c r="G32" s="243"/>
      <c r="H32" s="244"/>
      <c r="I32" s="245"/>
      <c r="K32" s="223"/>
      <c r="L32" s="223"/>
      <c r="M32" s="223"/>
      <c r="N32" s="223"/>
      <c r="O32" s="223"/>
      <c r="P32" s="223"/>
      <c r="U32" s="203"/>
      <c r="V32" s="203"/>
    </row>
    <row r="33" spans="1:22" ht="17.45" customHeight="1" x14ac:dyDescent="0.2">
      <c r="A33" s="167"/>
      <c r="B33" s="220"/>
      <c r="C33" s="333" t="s">
        <v>124</v>
      </c>
      <c r="D33" s="149"/>
      <c r="E33" s="149"/>
      <c r="F33" s="149"/>
      <c r="G33" s="149"/>
      <c r="H33" s="149"/>
      <c r="I33" s="246"/>
      <c r="J33" s="247"/>
      <c r="K33" s="342" t="s">
        <v>125</v>
      </c>
      <c r="L33" s="342"/>
      <c r="M33" s="342"/>
      <c r="N33" s="342"/>
      <c r="O33" s="223"/>
      <c r="P33" s="223"/>
      <c r="U33" s="203"/>
      <c r="V33" s="203"/>
    </row>
    <row r="34" spans="1:22" ht="29.25" customHeight="1" outlineLevel="1" thickBot="1" x14ac:dyDescent="0.25">
      <c r="B34" s="247"/>
      <c r="C34" s="223" t="s">
        <v>126</v>
      </c>
      <c r="D34" s="248"/>
      <c r="E34" s="248"/>
      <c r="F34" s="249"/>
      <c r="G34" s="249"/>
      <c r="H34" s="249"/>
      <c r="J34" s="247"/>
      <c r="K34" s="342"/>
      <c r="L34" s="342"/>
      <c r="M34" s="342"/>
      <c r="N34" s="342"/>
      <c r="O34" s="223"/>
      <c r="P34" s="223"/>
      <c r="U34" s="203"/>
      <c r="V34" s="203"/>
    </row>
    <row r="35" spans="1:22" ht="13.5" outlineLevel="1" thickBot="1" x14ac:dyDescent="0.25">
      <c r="B35" s="247"/>
      <c r="C35" s="250" t="s">
        <v>127</v>
      </c>
      <c r="D35" s="770"/>
      <c r="E35" s="771"/>
      <c r="F35" s="772"/>
      <c r="G35" s="249"/>
      <c r="J35" s="247"/>
      <c r="K35" s="342"/>
      <c r="L35" s="342"/>
      <c r="M35" s="342"/>
      <c r="N35" s="342"/>
      <c r="O35" s="223"/>
      <c r="P35" s="223"/>
      <c r="U35" s="203"/>
      <c r="V35" s="203"/>
    </row>
    <row r="36" spans="1:22" ht="13.5" outlineLevel="1" thickBot="1" x14ac:dyDescent="0.25">
      <c r="B36" s="247"/>
      <c r="C36" s="248"/>
      <c r="D36" s="248"/>
      <c r="E36" s="248"/>
      <c r="F36" s="249"/>
      <c r="G36" s="249"/>
      <c r="J36" s="247"/>
      <c r="K36" s="342"/>
      <c r="L36" s="342"/>
      <c r="M36" s="342"/>
      <c r="N36" s="342"/>
      <c r="O36" s="223"/>
      <c r="P36" s="223"/>
      <c r="U36" s="203"/>
      <c r="V36" s="203"/>
    </row>
    <row r="37" spans="1:22" ht="25.5" customHeight="1" outlineLevel="1" x14ac:dyDescent="0.2">
      <c r="B37" s="247"/>
      <c r="C37" s="251" t="s">
        <v>128</v>
      </c>
      <c r="D37" s="327"/>
      <c r="E37" s="252" t="s">
        <v>100</v>
      </c>
      <c r="F37" s="2"/>
      <c r="G37" s="253"/>
      <c r="H37" s="236"/>
      <c r="J37" s="247"/>
      <c r="K37" s="342"/>
      <c r="L37" s="342"/>
      <c r="M37" s="342"/>
      <c r="N37" s="342"/>
      <c r="O37" s="223"/>
      <c r="P37" s="223"/>
      <c r="U37" s="203"/>
      <c r="V37" s="203"/>
    </row>
    <row r="38" spans="1:22" ht="25.5" customHeight="1" outlineLevel="1" x14ac:dyDescent="0.2">
      <c r="B38" s="247"/>
      <c r="C38" s="254" t="s">
        <v>129</v>
      </c>
      <c r="D38" s="733"/>
      <c r="E38" s="734"/>
      <c r="F38" s="735"/>
      <c r="G38" s="776"/>
      <c r="H38" s="777"/>
      <c r="I38" s="778"/>
      <c r="J38" s="247"/>
      <c r="K38" s="342"/>
      <c r="L38" s="342"/>
      <c r="M38" s="342"/>
      <c r="N38" s="342"/>
      <c r="O38" s="223"/>
      <c r="P38" s="223"/>
      <c r="U38" s="203"/>
      <c r="V38" s="203"/>
    </row>
    <row r="39" spans="1:22" ht="18.75" customHeight="1" outlineLevel="1" x14ac:dyDescent="0.2">
      <c r="B39" s="247"/>
      <c r="C39" s="255" t="s">
        <v>130</v>
      </c>
      <c r="D39" s="773">
        <f>IF(OR(F37=0,F37=D95),D38,IFERROR(VLOOKUP(H95,F91:I94,4,FALSE),D38))</f>
        <v>0</v>
      </c>
      <c r="E39" s="774"/>
      <c r="F39" s="775"/>
      <c r="G39" s="256"/>
      <c r="H39" s="236"/>
      <c r="J39" s="247"/>
      <c r="K39" s="342"/>
      <c r="L39" s="342"/>
      <c r="M39" s="342"/>
      <c r="N39" s="342"/>
      <c r="O39" s="223"/>
      <c r="P39" s="223"/>
      <c r="U39" s="203"/>
      <c r="V39" s="203"/>
    </row>
    <row r="40" spans="1:22" ht="18.75" customHeight="1" outlineLevel="1" x14ac:dyDescent="0.2">
      <c r="B40" s="247"/>
      <c r="C40" s="255" t="s">
        <v>131</v>
      </c>
      <c r="D40" s="733"/>
      <c r="E40" s="734"/>
      <c r="F40" s="735"/>
      <c r="G40" s="256"/>
      <c r="J40" s="247"/>
      <c r="K40" s="223"/>
      <c r="L40" s="223"/>
      <c r="M40" s="223"/>
      <c r="N40" s="223"/>
      <c r="O40" s="223"/>
      <c r="P40" s="223"/>
      <c r="U40" s="203"/>
      <c r="V40" s="203"/>
    </row>
    <row r="41" spans="1:22" ht="18.75" customHeight="1" outlineLevel="1" x14ac:dyDescent="0.2">
      <c r="B41" s="247"/>
      <c r="C41" s="255" t="s">
        <v>132</v>
      </c>
      <c r="D41" s="733"/>
      <c r="E41" s="734"/>
      <c r="F41" s="735"/>
      <c r="J41" s="247"/>
      <c r="K41" s="223"/>
      <c r="L41" s="223"/>
      <c r="M41" s="223"/>
      <c r="N41" s="223"/>
      <c r="O41" s="223"/>
      <c r="P41" s="223"/>
      <c r="U41" s="203"/>
      <c r="V41" s="203"/>
    </row>
    <row r="42" spans="1:22" ht="18.75" customHeight="1" outlineLevel="1" x14ac:dyDescent="0.2">
      <c r="B42" s="247"/>
      <c r="C42" s="255" t="s">
        <v>133</v>
      </c>
      <c r="D42" s="340"/>
      <c r="E42" s="255" t="s">
        <v>134</v>
      </c>
      <c r="F42" s="338"/>
      <c r="J42" s="247"/>
      <c r="K42" s="223"/>
      <c r="L42" s="223"/>
      <c r="M42" s="223"/>
      <c r="N42" s="223"/>
      <c r="O42" s="223"/>
      <c r="P42" s="223"/>
      <c r="U42" s="203"/>
      <c r="V42" s="203"/>
    </row>
    <row r="43" spans="1:22" ht="18.75" customHeight="1" outlineLevel="1" thickBot="1" x14ac:dyDescent="0.25">
      <c r="B43" s="247"/>
      <c r="C43" s="257" t="s">
        <v>135</v>
      </c>
      <c r="D43" s="739">
        <f>IFERROR(VLOOKUP(D41,K101:L102,2,FALSE)+IF(L111&lt;=5%,-0.05,IF(L111&lt;=10%,0,IF(L111&lt;=20%,0.05,0.1))),0)</f>
        <v>0</v>
      </c>
      <c r="E43" s="740"/>
      <c r="F43" s="741"/>
      <c r="J43" s="247"/>
      <c r="K43" s="223"/>
      <c r="L43" s="223"/>
      <c r="M43" s="223"/>
      <c r="N43" s="223"/>
      <c r="O43" s="223"/>
      <c r="P43" s="223"/>
      <c r="U43" s="203"/>
      <c r="V43" s="203"/>
    </row>
    <row r="44" spans="1:22" outlineLevel="1" x14ac:dyDescent="0.2">
      <c r="B44" s="247"/>
      <c r="C44" s="258"/>
      <c r="D44" s="259"/>
      <c r="E44" s="259"/>
      <c r="F44" s="259"/>
      <c r="J44" s="247"/>
      <c r="K44" s="223"/>
      <c r="L44" s="223"/>
      <c r="M44" s="223"/>
      <c r="N44" s="223"/>
      <c r="O44" s="223"/>
      <c r="P44" s="223"/>
      <c r="U44" s="203"/>
      <c r="V44" s="203"/>
    </row>
    <row r="45" spans="1:22" ht="15" customHeight="1" outlineLevel="1" thickBot="1" x14ac:dyDescent="0.25">
      <c r="B45" s="247"/>
      <c r="C45" s="260" t="s">
        <v>136</v>
      </c>
      <c r="F45" s="260"/>
      <c r="J45" s="247"/>
      <c r="K45" s="223"/>
      <c r="L45" s="223"/>
      <c r="M45" s="223"/>
      <c r="N45" s="223"/>
      <c r="O45" s="223"/>
      <c r="P45" s="223"/>
      <c r="U45" s="203"/>
      <c r="V45" s="203"/>
    </row>
    <row r="46" spans="1:22" ht="15" customHeight="1" outlineLevel="1" x14ac:dyDescent="0.2">
      <c r="B46" s="247"/>
      <c r="C46" s="310" t="s">
        <v>137</v>
      </c>
      <c r="D46" s="261"/>
      <c r="J46" s="247"/>
      <c r="K46" s="223"/>
      <c r="L46" s="223"/>
      <c r="M46" s="223"/>
      <c r="N46" s="223"/>
      <c r="O46" s="223"/>
      <c r="P46" s="223"/>
      <c r="U46" s="203"/>
      <c r="V46" s="203"/>
    </row>
    <row r="47" spans="1:22" ht="15" customHeight="1" outlineLevel="1" x14ac:dyDescent="0.2">
      <c r="B47" s="247"/>
      <c r="C47" s="311" t="s">
        <v>138</v>
      </c>
      <c r="D47" s="262"/>
      <c r="J47" s="247"/>
      <c r="K47" s="223"/>
      <c r="L47" s="223"/>
      <c r="M47" s="223"/>
      <c r="N47" s="223"/>
      <c r="O47" s="223"/>
      <c r="P47" s="223"/>
      <c r="U47" s="203"/>
      <c r="V47" s="203"/>
    </row>
    <row r="48" spans="1:22" ht="15" customHeight="1" outlineLevel="1" x14ac:dyDescent="0.2">
      <c r="B48" s="247"/>
      <c r="C48" s="311" t="s">
        <v>139</v>
      </c>
      <c r="D48" s="262"/>
      <c r="J48" s="247"/>
      <c r="K48" s="223"/>
      <c r="L48" s="223"/>
      <c r="M48" s="223"/>
      <c r="N48" s="223"/>
      <c r="O48" s="223"/>
      <c r="P48" s="223"/>
      <c r="U48" s="203"/>
      <c r="V48" s="203"/>
    </row>
    <row r="49" spans="2:22" ht="13.5" outlineLevel="1" thickBot="1" x14ac:dyDescent="0.25">
      <c r="B49" s="247"/>
      <c r="C49" s="312" t="s">
        <v>140</v>
      </c>
      <c r="D49" s="263"/>
      <c r="J49" s="247"/>
      <c r="K49" s="223"/>
      <c r="L49" s="223"/>
      <c r="M49" s="223"/>
      <c r="N49" s="223"/>
      <c r="O49" s="223"/>
      <c r="P49" s="223"/>
      <c r="U49" s="203"/>
      <c r="V49" s="203"/>
    </row>
    <row r="50" spans="2:22" outlineLevel="1" x14ac:dyDescent="0.2">
      <c r="B50" s="247"/>
      <c r="J50" s="247"/>
      <c r="K50" s="223"/>
      <c r="L50" s="223"/>
      <c r="M50" s="223"/>
      <c r="N50" s="223"/>
      <c r="O50" s="223"/>
      <c r="P50" s="223"/>
      <c r="U50" s="203"/>
      <c r="V50" s="203"/>
    </row>
    <row r="51" spans="2:22" outlineLevel="1" x14ac:dyDescent="0.2">
      <c r="B51" s="247"/>
      <c r="J51" s="247"/>
      <c r="K51" s="223"/>
      <c r="L51" s="223"/>
      <c r="M51" s="223"/>
      <c r="N51" s="223"/>
      <c r="O51" s="223"/>
      <c r="P51" s="223"/>
      <c r="U51" s="203"/>
      <c r="V51" s="203"/>
    </row>
    <row r="52" spans="2:22" ht="13.5" outlineLevel="1" thickBot="1" x14ac:dyDescent="0.25">
      <c r="B52" s="247"/>
      <c r="C52" s="260" t="s">
        <v>141</v>
      </c>
      <c r="J52" s="247"/>
      <c r="K52" s="223"/>
      <c r="L52" s="223"/>
      <c r="M52" s="223"/>
      <c r="N52" s="223"/>
      <c r="O52" s="223"/>
      <c r="P52" s="223"/>
      <c r="U52" s="203"/>
      <c r="V52" s="203"/>
    </row>
    <row r="53" spans="2:22" ht="13.5" outlineLevel="1" thickBot="1" x14ac:dyDescent="0.25">
      <c r="B53" s="247"/>
      <c r="C53" s="264" t="s">
        <v>142</v>
      </c>
      <c r="D53" s="329"/>
      <c r="E53" s="240" t="s">
        <v>143</v>
      </c>
      <c r="J53" s="247"/>
      <c r="K53" s="223"/>
      <c r="L53" s="223"/>
      <c r="M53" s="223"/>
      <c r="N53" s="223"/>
      <c r="O53" s="223"/>
      <c r="P53" s="223"/>
      <c r="U53" s="203"/>
      <c r="V53" s="203"/>
    </row>
    <row r="54" spans="2:22" ht="13.5" thickBot="1" x14ac:dyDescent="0.25">
      <c r="B54" s="247"/>
      <c r="J54" s="247"/>
      <c r="K54" s="223"/>
      <c r="L54" s="223"/>
      <c r="M54" s="223"/>
      <c r="N54" s="223"/>
      <c r="O54" s="223"/>
      <c r="P54" s="223"/>
      <c r="U54" s="203"/>
      <c r="V54" s="203"/>
    </row>
    <row r="55" spans="2:22" ht="18" x14ac:dyDescent="0.2">
      <c r="B55" s="220"/>
      <c r="C55" s="333" t="s">
        <v>144</v>
      </c>
      <c r="D55" s="149"/>
      <c r="E55" s="149"/>
      <c r="F55" s="149"/>
      <c r="G55" s="149"/>
      <c r="H55" s="265"/>
      <c r="I55" s="246"/>
      <c r="J55" s="247"/>
      <c r="K55" s="223"/>
      <c r="L55" s="223"/>
      <c r="M55" s="223"/>
      <c r="N55" s="223"/>
      <c r="O55" s="223"/>
      <c r="P55" s="223"/>
      <c r="U55" s="203"/>
      <c r="V55" s="203"/>
    </row>
    <row r="56" spans="2:22" ht="13.5" outlineLevel="1" thickBot="1" x14ac:dyDescent="0.25">
      <c r="B56" s="247"/>
      <c r="J56" s="247"/>
      <c r="K56" s="223"/>
      <c r="L56" s="223"/>
      <c r="M56" s="223"/>
      <c r="N56" s="223"/>
      <c r="O56" s="223"/>
      <c r="P56" s="223"/>
      <c r="U56" s="203"/>
      <c r="V56" s="203"/>
    </row>
    <row r="57" spans="2:22" ht="16.5" customHeight="1" outlineLevel="1" thickBot="1" x14ac:dyDescent="0.25">
      <c r="B57" s="247"/>
      <c r="C57" s="266" t="s">
        <v>145</v>
      </c>
      <c r="D57" s="37"/>
      <c r="J57" s="247"/>
      <c r="K57" s="223"/>
      <c r="L57" s="223"/>
      <c r="M57" s="223"/>
      <c r="N57" s="223"/>
      <c r="O57" s="223"/>
      <c r="P57" s="223"/>
      <c r="U57" s="203"/>
      <c r="V57" s="203"/>
    </row>
    <row r="58" spans="2:22" ht="16.5" customHeight="1" outlineLevel="1" thickBot="1" x14ac:dyDescent="0.25">
      <c r="B58" s="247"/>
      <c r="C58" s="255" t="s">
        <v>146</v>
      </c>
      <c r="D58" s="37"/>
      <c r="G58" s="223" t="s">
        <v>147</v>
      </c>
      <c r="J58" s="247"/>
      <c r="K58" s="223"/>
      <c r="L58" s="223"/>
      <c r="M58" s="223"/>
      <c r="N58" s="223"/>
      <c r="O58" s="223"/>
      <c r="P58" s="223"/>
      <c r="U58" s="203"/>
      <c r="V58" s="203"/>
    </row>
    <row r="59" spans="2:22" ht="16.5" customHeight="1" outlineLevel="1" thickBot="1" x14ac:dyDescent="0.25">
      <c r="B59" s="247"/>
      <c r="C59" s="255" t="s">
        <v>148</v>
      </c>
      <c r="D59" s="267">
        <f>$D$57-Summary!$D$21</f>
        <v>0</v>
      </c>
      <c r="G59" s="268" t="s">
        <v>83</v>
      </c>
      <c r="H59" s="269" t="str">
        <f>IF($P$106,"Yes","No")</f>
        <v>No</v>
      </c>
      <c r="J59" s="247"/>
      <c r="K59" s="223"/>
      <c r="L59" s="223"/>
      <c r="M59" s="223"/>
      <c r="N59" s="223"/>
      <c r="O59" s="223"/>
      <c r="P59" s="223"/>
      <c r="U59" s="203"/>
      <c r="V59" s="203"/>
    </row>
    <row r="60" spans="2:22" ht="16.5" customHeight="1" outlineLevel="1" thickBot="1" x14ac:dyDescent="0.25">
      <c r="B60" s="247"/>
      <c r="C60" s="255" t="s">
        <v>149</v>
      </c>
      <c r="D60" s="267">
        <f>D57-D58</f>
        <v>0</v>
      </c>
      <c r="G60" s="270"/>
      <c r="H60" s="271"/>
      <c r="J60" s="247"/>
      <c r="K60" s="223"/>
      <c r="L60" s="223"/>
      <c r="M60" s="223"/>
      <c r="N60" s="223"/>
      <c r="O60" s="223"/>
      <c r="P60" s="223"/>
      <c r="U60" s="203"/>
      <c r="V60" s="203"/>
    </row>
    <row r="61" spans="2:22" ht="16.5" customHeight="1" outlineLevel="1" thickBot="1" x14ac:dyDescent="0.25">
      <c r="B61" s="247"/>
      <c r="C61" s="255" t="s">
        <v>150</v>
      </c>
      <c r="D61" s="308"/>
      <c r="G61" s="272" t="s">
        <v>151</v>
      </c>
      <c r="H61" s="273">
        <f>IFERROR((D67)/D59,0)</f>
        <v>0</v>
      </c>
      <c r="J61" s="247"/>
      <c r="K61" s="223"/>
      <c r="L61" s="223"/>
      <c r="M61" s="223"/>
      <c r="N61" s="223"/>
      <c r="O61" s="223"/>
      <c r="P61" s="223"/>
      <c r="U61" s="203"/>
      <c r="V61" s="203"/>
    </row>
    <row r="62" spans="2:22" ht="16.5" customHeight="1" outlineLevel="1" thickBot="1" x14ac:dyDescent="0.25">
      <c r="B62" s="247"/>
      <c r="C62" s="255" t="s">
        <v>152</v>
      </c>
      <c r="D62" s="37"/>
      <c r="G62" s="272" t="s">
        <v>86</v>
      </c>
      <c r="H62" s="274" t="str">
        <f>IF(P107,"Yes","No")</f>
        <v>No</v>
      </c>
      <c r="J62" s="247"/>
      <c r="K62" s="223"/>
      <c r="L62" s="223"/>
      <c r="M62" s="223"/>
      <c r="N62" s="223"/>
      <c r="O62" s="223"/>
      <c r="P62" s="223"/>
      <c r="U62" s="203"/>
      <c r="V62" s="203"/>
    </row>
    <row r="63" spans="2:22" ht="15" customHeight="1" outlineLevel="1" x14ac:dyDescent="0.2">
      <c r="B63" s="247"/>
      <c r="G63" s="746" t="s">
        <v>153</v>
      </c>
      <c r="H63" s="747"/>
      <c r="J63" s="247"/>
      <c r="K63" s="223"/>
      <c r="L63" s="223"/>
      <c r="M63" s="223"/>
      <c r="N63" s="223"/>
      <c r="O63" s="223"/>
      <c r="P63" s="223"/>
      <c r="U63" s="203"/>
      <c r="V63" s="203"/>
    </row>
    <row r="64" spans="2:22" ht="13.5" outlineLevel="1" thickBot="1" x14ac:dyDescent="0.25">
      <c r="B64" s="247"/>
      <c r="G64" s="272" t="s">
        <v>154</v>
      </c>
      <c r="H64" s="275">
        <f>IFERROR(D70/D57,0)</f>
        <v>0</v>
      </c>
      <c r="J64" s="247"/>
      <c r="K64" s="223"/>
      <c r="L64" s="223"/>
      <c r="M64" s="223"/>
      <c r="N64" s="223"/>
      <c r="O64" s="223"/>
      <c r="P64" s="223"/>
      <c r="U64" s="203"/>
      <c r="V64" s="203"/>
    </row>
    <row r="65" spans="2:22" ht="13.5" outlineLevel="1" thickBot="1" x14ac:dyDescent="0.25">
      <c r="B65" s="247"/>
      <c r="C65" s="276" t="s">
        <v>155</v>
      </c>
      <c r="D65" s="277" t="s">
        <v>156</v>
      </c>
      <c r="G65" s="272" t="s">
        <v>157</v>
      </c>
      <c r="H65" s="275">
        <f>IFERROR(MIN(100%, SUM(D78:D81,D83,D84,D85)/D57),0)</f>
        <v>0</v>
      </c>
      <c r="J65" s="247"/>
      <c r="M65" s="223"/>
      <c r="N65" s="223"/>
      <c r="O65" s="223"/>
      <c r="P65" s="223"/>
      <c r="U65" s="203"/>
      <c r="V65" s="203"/>
    </row>
    <row r="66" spans="2:22" outlineLevel="1" x14ac:dyDescent="0.2">
      <c r="B66" s="247"/>
      <c r="C66" s="278" t="s">
        <v>158</v>
      </c>
      <c r="D66" s="3"/>
      <c r="G66" s="272" t="s">
        <v>159</v>
      </c>
      <c r="H66" s="275">
        <f>$H$64+$H$65</f>
        <v>0</v>
      </c>
      <c r="J66" s="247"/>
      <c r="M66" s="223"/>
      <c r="N66" s="223"/>
      <c r="O66" s="223"/>
      <c r="P66" s="223"/>
      <c r="U66" s="203"/>
      <c r="V66" s="203"/>
    </row>
    <row r="67" spans="2:22" ht="13.5" outlineLevel="1" thickBot="1" x14ac:dyDescent="0.25">
      <c r="B67" s="247"/>
      <c r="C67" s="278" t="s">
        <v>160</v>
      </c>
      <c r="D67" s="328"/>
      <c r="G67" s="279" t="s">
        <v>161</v>
      </c>
      <c r="H67" s="280">
        <f>J183</f>
        <v>0</v>
      </c>
      <c r="J67" s="247"/>
      <c r="M67" s="223"/>
      <c r="N67" s="223"/>
      <c r="O67" s="223"/>
      <c r="P67" s="223"/>
      <c r="U67" s="203"/>
      <c r="V67" s="203"/>
    </row>
    <row r="68" spans="2:22" ht="13.5" outlineLevel="1" thickBot="1" x14ac:dyDescent="0.25">
      <c r="B68" s="247"/>
      <c r="C68" s="278" t="s">
        <v>162</v>
      </c>
      <c r="D68" s="328"/>
      <c r="F68" s="281"/>
      <c r="G68" s="742"/>
      <c r="H68" s="742"/>
      <c r="J68" s="247"/>
      <c r="M68" s="223"/>
      <c r="N68" s="223"/>
      <c r="O68" s="223"/>
      <c r="P68" s="223"/>
      <c r="U68" s="203"/>
      <c r="V68" s="203"/>
    </row>
    <row r="69" spans="2:22" outlineLevel="1" x14ac:dyDescent="0.2">
      <c r="B69" s="247"/>
      <c r="C69" s="278" t="s">
        <v>163</v>
      </c>
      <c r="D69" s="328"/>
      <c r="E69" s="282"/>
      <c r="F69" s="283" t="s">
        <v>164</v>
      </c>
      <c r="G69" s="284" t="s">
        <v>165</v>
      </c>
      <c r="H69" s="285" t="s">
        <v>166</v>
      </c>
      <c r="I69" s="286"/>
      <c r="J69" s="247"/>
      <c r="M69" s="223"/>
      <c r="N69" s="223"/>
      <c r="O69" s="223"/>
      <c r="P69" s="223"/>
      <c r="U69" s="203"/>
      <c r="V69" s="203"/>
    </row>
    <row r="70" spans="2:22" ht="13.5" outlineLevel="1" thickBot="1" x14ac:dyDescent="0.25">
      <c r="B70" s="247"/>
      <c r="C70" s="287" t="s">
        <v>167</v>
      </c>
      <c r="D70" s="288">
        <f>D60-D66</f>
        <v>0</v>
      </c>
      <c r="E70" s="282"/>
      <c r="F70" s="289" t="s">
        <v>168</v>
      </c>
      <c r="G70" s="290" t="str">
        <f>"Manage " &amp; ROUND(J169,0) &amp; " L"</f>
        <v>Manage 0 L</v>
      </c>
      <c r="H70" s="290" t="str">
        <f>"Manage " &amp; ROUND(K169,0) &amp; " L"</f>
        <v>Manage 0 L</v>
      </c>
      <c r="J70" s="247"/>
      <c r="M70" s="223"/>
      <c r="N70" s="223"/>
      <c r="O70" s="223"/>
      <c r="P70" s="223"/>
      <c r="U70" s="203"/>
      <c r="V70" s="203"/>
    </row>
    <row r="71" spans="2:22" ht="13.5" outlineLevel="1" thickBot="1" x14ac:dyDescent="0.25">
      <c r="B71" s="247"/>
      <c r="E71" s="282"/>
      <c r="F71" s="291" t="s">
        <v>169</v>
      </c>
      <c r="G71" s="290" t="str">
        <f>"Manage " &amp; ROUND(J170,0) &amp; " L"</f>
        <v>Manage 0 L</v>
      </c>
      <c r="H71" s="290" t="str">
        <f>"Manage " &amp; ROUND(K170,0) &amp; " L"</f>
        <v>Manage 0 L</v>
      </c>
      <c r="I71" s="292"/>
      <c r="J71" s="247"/>
      <c r="K71" s="223"/>
      <c r="L71" s="223"/>
      <c r="M71" s="223"/>
      <c r="N71" s="223"/>
      <c r="O71" s="223"/>
      <c r="P71" s="223"/>
      <c r="U71" s="203"/>
      <c r="V71" s="203"/>
    </row>
    <row r="72" spans="2:22" outlineLevel="1" x14ac:dyDescent="0.2">
      <c r="B72" s="247"/>
      <c r="C72" s="293" t="s">
        <v>170</v>
      </c>
      <c r="G72" s="294"/>
      <c r="J72" s="247"/>
      <c r="K72" s="223"/>
      <c r="L72" s="223"/>
      <c r="M72" s="223"/>
      <c r="N72" s="223"/>
      <c r="O72" s="223"/>
      <c r="P72" s="223"/>
      <c r="U72" s="203"/>
      <c r="V72" s="203"/>
    </row>
    <row r="73" spans="2:22" outlineLevel="1" x14ac:dyDescent="0.2">
      <c r="B73" s="247"/>
      <c r="C73" s="203" t="s">
        <v>171</v>
      </c>
      <c r="J73" s="247"/>
      <c r="K73" s="223"/>
      <c r="L73" s="223"/>
      <c r="M73" s="223"/>
      <c r="N73" s="223"/>
      <c r="O73" s="223"/>
      <c r="P73" s="223"/>
      <c r="U73" s="203"/>
      <c r="V73" s="203"/>
    </row>
    <row r="74" spans="2:22" outlineLevel="1" x14ac:dyDescent="0.2">
      <c r="B74" s="247"/>
      <c r="C74" s="203" t="s">
        <v>172</v>
      </c>
      <c r="J74" s="247"/>
      <c r="K74" s="223"/>
      <c r="L74" s="223"/>
      <c r="M74" s="223"/>
      <c r="N74" s="223"/>
      <c r="O74" s="223"/>
      <c r="P74" s="223"/>
      <c r="U74" s="203"/>
      <c r="V74" s="203"/>
    </row>
    <row r="75" spans="2:22" outlineLevel="1" x14ac:dyDescent="0.2">
      <c r="B75" s="247"/>
      <c r="J75" s="247"/>
      <c r="K75" s="223"/>
      <c r="L75" s="223"/>
      <c r="M75" s="223"/>
      <c r="N75" s="223"/>
      <c r="O75" s="223"/>
      <c r="P75" s="223"/>
      <c r="U75" s="203"/>
      <c r="V75" s="203"/>
    </row>
    <row r="76" spans="2:22" ht="15" customHeight="1" outlineLevel="1" thickBot="1" x14ac:dyDescent="0.25">
      <c r="B76" s="247"/>
      <c r="C76" s="223" t="s">
        <v>173</v>
      </c>
      <c r="D76" s="295"/>
      <c r="E76" s="296"/>
      <c r="J76" s="247"/>
      <c r="K76" s="223"/>
      <c r="L76" s="223"/>
      <c r="M76" s="223"/>
      <c r="N76" s="223"/>
      <c r="O76" s="223"/>
      <c r="P76" s="223"/>
      <c r="U76" s="203"/>
      <c r="V76" s="203"/>
    </row>
    <row r="77" spans="2:22" ht="44.25" customHeight="1" outlineLevel="1" thickBot="1" x14ac:dyDescent="0.25">
      <c r="B77" s="247"/>
      <c r="C77" s="297" t="s">
        <v>174</v>
      </c>
      <c r="D77" s="298" t="s">
        <v>175</v>
      </c>
      <c r="E77" s="299"/>
      <c r="G77" s="737" t="s">
        <v>176</v>
      </c>
      <c r="H77" s="737"/>
      <c r="J77" s="247"/>
      <c r="K77" s="223"/>
      <c r="L77" s="223"/>
      <c r="M77" s="223"/>
      <c r="N77" s="223"/>
      <c r="O77" s="223"/>
      <c r="P77" s="223"/>
      <c r="U77" s="203"/>
      <c r="V77" s="203"/>
    </row>
    <row r="78" spans="2:22" ht="17.25" customHeight="1" outlineLevel="1" thickBot="1" x14ac:dyDescent="0.25">
      <c r="B78" s="247"/>
      <c r="C78" s="300" t="s">
        <v>177</v>
      </c>
      <c r="D78" s="3"/>
      <c r="E78" s="35"/>
      <c r="G78" s="301" t="s">
        <v>178</v>
      </c>
      <c r="H78" s="2"/>
      <c r="I78" s="240" t="s">
        <v>179</v>
      </c>
      <c r="J78" s="247"/>
      <c r="K78" s="223"/>
      <c r="L78" s="223"/>
      <c r="M78" s="223"/>
      <c r="N78" s="223"/>
      <c r="O78" s="223"/>
      <c r="P78" s="223"/>
      <c r="U78" s="203"/>
      <c r="V78" s="203"/>
    </row>
    <row r="79" spans="2:22" ht="17.25" customHeight="1" outlineLevel="1" thickBot="1" x14ac:dyDescent="0.25">
      <c r="B79" s="247"/>
      <c r="C79" s="278" t="s">
        <v>180</v>
      </c>
      <c r="D79" s="328"/>
      <c r="E79" s="259"/>
      <c r="G79" s="727" t="s">
        <v>181</v>
      </c>
      <c r="H79" s="728"/>
      <c r="I79" s="240" t="s">
        <v>179</v>
      </c>
      <c r="J79" s="247"/>
      <c r="K79" s="223"/>
      <c r="L79" s="223"/>
      <c r="M79" s="223"/>
      <c r="N79" s="223"/>
      <c r="O79" s="223"/>
      <c r="P79" s="223"/>
      <c r="U79" s="203"/>
      <c r="V79" s="203"/>
    </row>
    <row r="80" spans="2:22" ht="17.25" customHeight="1" outlineLevel="1" thickBot="1" x14ac:dyDescent="0.25">
      <c r="B80" s="247"/>
      <c r="C80" s="278" t="s">
        <v>182</v>
      </c>
      <c r="D80" s="328"/>
      <c r="E80" s="35"/>
      <c r="G80" s="301" t="s">
        <v>183</v>
      </c>
      <c r="H80" s="36"/>
      <c r="I80" s="240" t="str">
        <f>IF($P$105,"Complete", "Leave blank")</f>
        <v>Leave blank</v>
      </c>
      <c r="J80" s="247"/>
      <c r="K80" s="223"/>
      <c r="L80" s="223"/>
      <c r="M80" s="223"/>
      <c r="N80" s="223"/>
      <c r="O80" s="223"/>
      <c r="P80" s="223"/>
      <c r="U80" s="203"/>
      <c r="V80" s="203"/>
    </row>
    <row r="81" spans="1:22" ht="17.25" customHeight="1" outlineLevel="1" x14ac:dyDescent="0.2">
      <c r="B81" s="247"/>
      <c r="C81" s="278" t="s">
        <v>184</v>
      </c>
      <c r="D81" s="328"/>
      <c r="E81" s="35"/>
      <c r="G81" s="203" t="s">
        <v>185</v>
      </c>
      <c r="J81" s="247"/>
      <c r="K81" s="223"/>
      <c r="L81" s="223"/>
      <c r="M81" s="223"/>
      <c r="N81" s="223"/>
      <c r="O81" s="223"/>
      <c r="P81" s="223"/>
      <c r="U81" s="203"/>
      <c r="V81" s="203"/>
    </row>
    <row r="82" spans="1:22" ht="17.25" customHeight="1" outlineLevel="1" x14ac:dyDescent="0.2">
      <c r="B82" s="247"/>
      <c r="C82" s="278" t="s">
        <v>186</v>
      </c>
      <c r="D82" s="328"/>
      <c r="E82" s="35"/>
      <c r="G82" s="203" t="s">
        <v>187</v>
      </c>
      <c r="J82" s="247"/>
      <c r="K82" s="223"/>
      <c r="L82" s="223"/>
      <c r="M82" s="223"/>
      <c r="N82" s="223"/>
      <c r="O82" s="223"/>
      <c r="P82" s="223"/>
      <c r="U82" s="203"/>
      <c r="V82" s="203"/>
    </row>
    <row r="83" spans="1:22" ht="17.25" customHeight="1" outlineLevel="1" x14ac:dyDescent="0.2">
      <c r="B83" s="247"/>
      <c r="C83" s="278" t="s">
        <v>188</v>
      </c>
      <c r="D83" s="32">
        <f>IFERROR(G180,0)</f>
        <v>0</v>
      </c>
      <c r="E83" s="34"/>
      <c r="G83" s="203" t="s">
        <v>189</v>
      </c>
      <c r="J83" s="247"/>
      <c r="K83" s="223"/>
      <c r="L83" s="223"/>
      <c r="M83" s="223"/>
      <c r="N83" s="223"/>
      <c r="O83" s="223"/>
      <c r="P83" s="223"/>
      <c r="U83" s="203"/>
      <c r="V83" s="203"/>
    </row>
    <row r="84" spans="1:22" ht="17.25" customHeight="1" outlineLevel="1" x14ac:dyDescent="0.2">
      <c r="B84" s="247"/>
      <c r="C84" s="278" t="s">
        <v>190</v>
      </c>
      <c r="D84" s="328"/>
      <c r="E84" s="35"/>
      <c r="G84" s="203" t="s">
        <v>191</v>
      </c>
      <c r="J84" s="247"/>
      <c r="K84" s="223"/>
      <c r="L84" s="223"/>
      <c r="M84" s="223"/>
      <c r="N84" s="223"/>
      <c r="O84" s="223"/>
      <c r="P84" s="223"/>
      <c r="U84" s="203"/>
      <c r="V84" s="203"/>
    </row>
    <row r="85" spans="1:22" ht="17.25" customHeight="1" outlineLevel="1" x14ac:dyDescent="0.2">
      <c r="B85" s="247"/>
      <c r="C85" s="278" t="s">
        <v>192</v>
      </c>
      <c r="D85" s="328"/>
      <c r="E85" s="35"/>
      <c r="G85" s="203" t="s">
        <v>193</v>
      </c>
      <c r="J85" s="247"/>
      <c r="K85" s="223"/>
      <c r="L85" s="223"/>
      <c r="M85" s="223"/>
      <c r="N85" s="223"/>
      <c r="O85" s="223"/>
      <c r="P85" s="223"/>
      <c r="U85" s="203"/>
      <c r="V85" s="203"/>
    </row>
    <row r="86" spans="1:22" ht="17.25" customHeight="1" outlineLevel="1" thickBot="1" x14ac:dyDescent="0.25">
      <c r="B86" s="247"/>
      <c r="C86" s="287" t="s">
        <v>194</v>
      </c>
      <c r="D86" s="302">
        <f>MAX(0,D57-D70-SUM(D78:D81,D83,D84,D85))</f>
        <v>0</v>
      </c>
      <c r="E86" s="33"/>
      <c r="J86" s="247"/>
      <c r="U86" s="203"/>
      <c r="V86" s="203"/>
    </row>
    <row r="87" spans="1:22" ht="16.5" customHeight="1" thickBot="1" x14ac:dyDescent="0.25">
      <c r="B87" s="303"/>
      <c r="C87" s="304"/>
      <c r="D87" s="304"/>
      <c r="E87" s="304"/>
      <c r="F87" s="304"/>
      <c r="G87" s="304"/>
      <c r="H87" s="304"/>
      <c r="I87" s="304"/>
      <c r="J87" s="247"/>
      <c r="U87" s="203"/>
      <c r="V87" s="203"/>
    </row>
    <row r="88" spans="1:22" ht="16.5" customHeight="1" x14ac:dyDescent="0.2">
      <c r="U88" s="203"/>
      <c r="V88" s="203"/>
    </row>
    <row r="89" spans="1:22" ht="18" hidden="1" x14ac:dyDescent="0.2">
      <c r="A89" s="483" t="s">
        <v>195</v>
      </c>
      <c r="C89" s="484" t="s">
        <v>196</v>
      </c>
      <c r="F89" s="203" t="s">
        <v>197</v>
      </c>
      <c r="N89" s="223" t="s">
        <v>198</v>
      </c>
      <c r="U89" s="203"/>
      <c r="V89" s="203"/>
    </row>
    <row r="90" spans="1:22" ht="15" hidden="1" x14ac:dyDescent="0.25">
      <c r="A90" s="483"/>
      <c r="C90" s="485" t="s">
        <v>199</v>
      </c>
      <c r="F90" s="486" t="s">
        <v>200</v>
      </c>
      <c r="G90" s="486" t="s">
        <v>201</v>
      </c>
      <c r="H90" s="486" t="s">
        <v>202</v>
      </c>
      <c r="I90" s="486" t="s">
        <v>203</v>
      </c>
      <c r="N90" s="487" t="s">
        <v>204</v>
      </c>
      <c r="U90" s="203"/>
      <c r="V90" s="203"/>
    </row>
    <row r="91" spans="1:22" ht="13.5" hidden="1" thickBot="1" x14ac:dyDescent="0.25">
      <c r="A91" s="483"/>
      <c r="C91" s="485"/>
      <c r="F91" s="488" t="s">
        <v>205</v>
      </c>
      <c r="G91" s="488" t="s">
        <v>206</v>
      </c>
      <c r="H91" s="489">
        <v>1</v>
      </c>
      <c r="I91" s="488">
        <f>IFERROR(D38*(H91)/(D37+F37),0)</f>
        <v>0</v>
      </c>
      <c r="N91" s="490"/>
      <c r="O91" s="490"/>
      <c r="P91" s="491" t="s">
        <v>207</v>
      </c>
      <c r="Q91" s="491" t="s">
        <v>208</v>
      </c>
      <c r="U91" s="203"/>
      <c r="V91" s="203"/>
    </row>
    <row r="92" spans="1:22" ht="13.5" hidden="1" thickBot="1" x14ac:dyDescent="0.25">
      <c r="A92" s="483"/>
      <c r="C92" s="492" t="s">
        <v>4</v>
      </c>
      <c r="D92" s="493">
        <f>Summary!D15</f>
        <v>0</v>
      </c>
      <c r="F92" s="488" t="s">
        <v>209</v>
      </c>
      <c r="G92" s="488" t="s">
        <v>210</v>
      </c>
      <c r="H92" s="488">
        <f>D95+1</f>
        <v>2</v>
      </c>
      <c r="I92" s="488">
        <f>IFERROR(D38*(H92)/(D37+F37),0)</f>
        <v>0</v>
      </c>
      <c r="N92" s="488" t="s">
        <v>211</v>
      </c>
      <c r="O92" s="488" t="s">
        <v>212</v>
      </c>
      <c r="P92" s="488">
        <v>8.17</v>
      </c>
      <c r="Q92" s="488">
        <v>2.1</v>
      </c>
      <c r="U92" s="203"/>
      <c r="V92" s="203"/>
    </row>
    <row r="93" spans="1:22" ht="13.5" hidden="1" thickBot="1" x14ac:dyDescent="0.25">
      <c r="A93" s="483"/>
      <c r="C93" s="494" t="s">
        <v>213</v>
      </c>
      <c r="D93" s="493" t="e">
        <f>VLOOKUP(Summary!D16, HS_Location_Master, 7, FALSE)</f>
        <v>#N/A</v>
      </c>
      <c r="F93" s="488" t="s">
        <v>214</v>
      </c>
      <c r="G93" s="488" t="s">
        <v>215</v>
      </c>
      <c r="H93" s="488">
        <f>1+1.9*(1-EXP(-0.00013*(D94-7)^2))+(0.001*D94)</f>
        <v>1.0120645336651892</v>
      </c>
      <c r="I93" s="488">
        <f>IFERROR(D38*(D95/F37),0)</f>
        <v>0</v>
      </c>
      <c r="K93" s="485" t="s">
        <v>216</v>
      </c>
      <c r="N93" s="488" t="s">
        <v>140</v>
      </c>
      <c r="O93" s="488" t="s">
        <v>217</v>
      </c>
      <c r="P93" s="488">
        <v>1.25</v>
      </c>
      <c r="Q93" s="488">
        <v>3.6</v>
      </c>
      <c r="U93" s="203"/>
      <c r="V93" s="203"/>
    </row>
    <row r="94" spans="1:22" ht="39" hidden="1" thickBot="1" x14ac:dyDescent="0.25">
      <c r="A94" s="483"/>
      <c r="C94" s="494" t="s">
        <v>218</v>
      </c>
      <c r="D94" s="493">
        <f>Summary!D22</f>
        <v>0</v>
      </c>
      <c r="F94" s="488" t="s">
        <v>219</v>
      </c>
      <c r="G94" s="495" t="s">
        <v>220</v>
      </c>
      <c r="H94" s="488">
        <f>D95*2</f>
        <v>2</v>
      </c>
      <c r="I94" s="488">
        <f>IFERROR(D38*(H94)/(F37*2),0)</f>
        <v>0</v>
      </c>
      <c r="K94" s="496" t="s">
        <v>221</v>
      </c>
      <c r="L94" s="497">
        <v>25</v>
      </c>
      <c r="M94" s="498" t="s">
        <v>222</v>
      </c>
      <c r="U94" s="203"/>
      <c r="V94" s="203"/>
    </row>
    <row r="95" spans="1:22" ht="26.25" hidden="1" thickBot="1" x14ac:dyDescent="0.25">
      <c r="A95" s="483"/>
      <c r="C95" s="499" t="s">
        <v>223</v>
      </c>
      <c r="D95" s="493">
        <f>IF(Summary!D23=0,1,Summary!D23)</f>
        <v>1</v>
      </c>
      <c r="G95" s="500" t="s">
        <v>224</v>
      </c>
      <c r="H95" s="501" t="s">
        <v>214</v>
      </c>
      <c r="K95" s="496" t="s">
        <v>225</v>
      </c>
      <c r="L95" s="497">
        <f>D67+D69+D68</f>
        <v>0</v>
      </c>
      <c r="M95" s="498" t="s">
        <v>226</v>
      </c>
      <c r="U95" s="203"/>
      <c r="V95" s="203"/>
    </row>
    <row r="96" spans="1:22" hidden="1" x14ac:dyDescent="0.2">
      <c r="A96" s="483" t="s">
        <v>227</v>
      </c>
      <c r="C96" s="485" t="s">
        <v>228</v>
      </c>
      <c r="I96" s="502"/>
      <c r="U96" s="203"/>
      <c r="V96" s="203"/>
    </row>
    <row r="97" spans="1:47" ht="12.6" hidden="1" customHeight="1" x14ac:dyDescent="0.2">
      <c r="A97" s="483" t="s">
        <v>229</v>
      </c>
      <c r="C97" s="713" t="s">
        <v>230</v>
      </c>
      <c r="D97" s="724" t="s">
        <v>231</v>
      </c>
      <c r="E97" s="724" t="s">
        <v>232</v>
      </c>
      <c r="F97" s="724" t="s">
        <v>233</v>
      </c>
      <c r="G97" s="724" t="s">
        <v>234</v>
      </c>
      <c r="H97" s="724" t="s">
        <v>235</v>
      </c>
      <c r="I97" s="724" t="s">
        <v>236</v>
      </c>
      <c r="U97" s="203"/>
      <c r="V97" s="203"/>
    </row>
    <row r="98" spans="1:47" ht="35.25" hidden="1" customHeight="1" thickBot="1" x14ac:dyDescent="0.25">
      <c r="A98" s="483" t="s">
        <v>237</v>
      </c>
      <c r="C98" s="713"/>
      <c r="D98" s="724"/>
      <c r="E98" s="724"/>
      <c r="F98" s="724"/>
      <c r="G98" s="724"/>
      <c r="H98" s="724"/>
      <c r="I98" s="724"/>
      <c r="K98" s="485" t="s">
        <v>238</v>
      </c>
      <c r="N98" s="485" t="s">
        <v>239</v>
      </c>
      <c r="U98" s="203"/>
      <c r="V98" s="203"/>
    </row>
    <row r="99" spans="1:47" ht="14.25" hidden="1" customHeight="1" thickBot="1" x14ac:dyDescent="0.25">
      <c r="A99" s="483"/>
      <c r="C99" s="503"/>
      <c r="D99" s="504"/>
      <c r="E99" s="504"/>
      <c r="F99" s="504"/>
      <c r="G99" s="504"/>
      <c r="H99" s="504"/>
      <c r="I99" s="505"/>
      <c r="K99" s="725" t="s">
        <v>240</v>
      </c>
      <c r="L99" s="725" t="s">
        <v>241</v>
      </c>
      <c r="N99" s="738" t="s">
        <v>242</v>
      </c>
      <c r="O99" s="506" t="s">
        <v>243</v>
      </c>
      <c r="P99" s="507" t="b">
        <v>0</v>
      </c>
      <c r="U99" s="203"/>
      <c r="V99" s="203"/>
    </row>
    <row r="100" spans="1:47" ht="13.5" hidden="1" thickBot="1" x14ac:dyDescent="0.25">
      <c r="A100" s="508"/>
      <c r="C100" s="509" t="s">
        <v>244</v>
      </c>
      <c r="D100" s="510">
        <f>31/7</f>
        <v>4.4285714285714288</v>
      </c>
      <c r="E100" s="511">
        <f>IF(ISERROR(LOOKUP($D$93,$T$107:$AI$135,W$107:W$135)),0,LOOKUP($D$93,$T$107:$AI$135,W$107:W$135))</f>
        <v>0</v>
      </c>
      <c r="F100" s="511" t="str">
        <f>IF(ISERROR(LOOKUP(D93,$T$107:$AU$135,$AJ$107:$AJ$135)),"0",LOOKUP(D93,$T$107:$AU$135,$AJ$107:$AJ$135))</f>
        <v>0</v>
      </c>
      <c r="G100" s="510">
        <f>IF(ISERROR(E100/F100),0,E100/F100)</f>
        <v>0</v>
      </c>
      <c r="H100" s="512">
        <f t="shared" ref="H100:H111" si="1">E100/D100</f>
        <v>0</v>
      </c>
      <c r="I100" s="513">
        <f t="shared" ref="I100:I111" si="2">$D$40*$D$43*E100</f>
        <v>0</v>
      </c>
      <c r="K100" s="726"/>
      <c r="L100" s="726"/>
      <c r="N100" s="738"/>
      <c r="O100" s="514" t="s">
        <v>245</v>
      </c>
      <c r="P100" s="515" t="b">
        <v>0</v>
      </c>
      <c r="U100" s="203"/>
      <c r="V100" s="203"/>
    </row>
    <row r="101" spans="1:47" ht="13.5" hidden="1" thickBot="1" x14ac:dyDescent="0.25">
      <c r="A101" s="508"/>
      <c r="C101" s="509" t="s">
        <v>246</v>
      </c>
      <c r="D101" s="510">
        <f>28/7</f>
        <v>4</v>
      </c>
      <c r="E101" s="511">
        <f>IF(ISERROR(LOOKUP($D$93,$T$107:$AI$135,X$107:X$135)),0,LOOKUP($D$93,$T$107:$AI$135,X$107:X$135))</f>
        <v>0</v>
      </c>
      <c r="F101" s="511" t="str">
        <f>IF(ISERROR(LOOKUP(D93,$T$107:$AU$135,$AK$107:$AK$135)),"0",LOOKUP(D93,$T$107:$AU$135,$AK$107:$AK$135))</f>
        <v>0</v>
      </c>
      <c r="G101" s="510">
        <f>IF(ISERROR(E101/F101),0,E101/F101)</f>
        <v>0</v>
      </c>
      <c r="H101" s="512">
        <f t="shared" si="1"/>
        <v>0</v>
      </c>
      <c r="I101" s="513">
        <f t="shared" si="2"/>
        <v>0</v>
      </c>
      <c r="K101" s="203" t="s">
        <v>247</v>
      </c>
      <c r="L101" s="203">
        <v>0.9</v>
      </c>
      <c r="N101" s="736" t="s">
        <v>248</v>
      </c>
      <c r="O101" s="514" t="s">
        <v>249</v>
      </c>
      <c r="P101" s="515" t="b">
        <v>0</v>
      </c>
      <c r="U101" s="203"/>
      <c r="V101" s="203"/>
      <c r="W101" s="202"/>
      <c r="X101" s="202"/>
      <c r="Y101" s="202"/>
      <c r="Z101" s="202"/>
      <c r="AA101" s="202"/>
    </row>
    <row r="102" spans="1:47" ht="13.5" hidden="1" thickBot="1" x14ac:dyDescent="0.25">
      <c r="A102" s="508"/>
      <c r="C102" s="509" t="s">
        <v>250</v>
      </c>
      <c r="D102" s="510">
        <f>31/7</f>
        <v>4.4285714285714288</v>
      </c>
      <c r="E102" s="511">
        <f>IF(ISERROR(LOOKUP($D$93,$T$107:$AI$135,Y$107:Y$135)),0,LOOKUP($D$93,$T$107:$AI$135,Y$107:Y$135))</f>
        <v>0</v>
      </c>
      <c r="F102" s="511" t="str">
        <f>IF(ISERROR(LOOKUP(D93,$T$107:$AU$135,$AL$107:$AL$135)),"0",LOOKUP(D93,$T$107:$AU$135,$AL$107:$AL$135))</f>
        <v>0</v>
      </c>
      <c r="G102" s="510">
        <f t="shared" ref="G102:G111" si="3">IF(ISERROR(E102/F102),0,E102/F102)</f>
        <v>0</v>
      </c>
      <c r="H102" s="512">
        <f t="shared" si="1"/>
        <v>0</v>
      </c>
      <c r="I102" s="513">
        <f t="shared" si="2"/>
        <v>0</v>
      </c>
      <c r="K102" s="203" t="s">
        <v>251</v>
      </c>
      <c r="L102" s="203">
        <v>0.8</v>
      </c>
      <c r="N102" s="736"/>
      <c r="O102" s="514" t="s">
        <v>252</v>
      </c>
      <c r="P102" s="515" t="b">
        <v>0</v>
      </c>
      <c r="U102" s="203"/>
      <c r="V102" s="203"/>
    </row>
    <row r="103" spans="1:47" ht="13.5" hidden="1" thickBot="1" x14ac:dyDescent="0.25">
      <c r="A103" s="508"/>
      <c r="C103" s="509" t="s">
        <v>253</v>
      </c>
      <c r="D103" s="510">
        <f>30/7</f>
        <v>4.2857142857142856</v>
      </c>
      <c r="E103" s="511" t="str">
        <f>IF(ISERROR(LOOKUP(D93,$T$107:$AI$135,$Z$107:$Z$135)),"0",LOOKUP(D93,$T$107:$AI$135,$Z$107:$Z$135))</f>
        <v>0</v>
      </c>
      <c r="F103" s="511" t="str">
        <f>IF(ISERROR(LOOKUP(D93,$T$107:$AU$135,$AM$107:$AM$135)),"0",LOOKUP(D93,$T$107:$AU$135,$AM$107:$AM$135))</f>
        <v>0</v>
      </c>
      <c r="G103" s="510">
        <f t="shared" si="3"/>
        <v>0</v>
      </c>
      <c r="H103" s="512">
        <f t="shared" si="1"/>
        <v>0</v>
      </c>
      <c r="I103" s="513">
        <f t="shared" si="2"/>
        <v>0</v>
      </c>
      <c r="N103" s="736"/>
      <c r="O103" s="514" t="s">
        <v>139</v>
      </c>
      <c r="P103" s="515" t="b">
        <v>0</v>
      </c>
      <c r="W103" s="516" t="s">
        <v>254</v>
      </c>
      <c r="X103" s="517"/>
      <c r="Y103" s="517"/>
      <c r="Z103" s="517"/>
      <c r="AA103" s="517"/>
      <c r="AB103" s="517"/>
      <c r="AC103" s="517"/>
      <c r="AD103" s="517"/>
      <c r="AE103" s="517"/>
      <c r="AF103" s="517"/>
      <c r="AG103" s="517"/>
      <c r="AH103" s="517"/>
      <c r="AI103" s="518"/>
      <c r="AJ103" s="516" t="s">
        <v>255</v>
      </c>
      <c r="AK103" s="517"/>
      <c r="AL103" s="517"/>
      <c r="AM103" s="517"/>
      <c r="AN103" s="517"/>
      <c r="AO103" s="517"/>
      <c r="AP103" s="517"/>
      <c r="AQ103" s="517"/>
      <c r="AR103" s="517"/>
      <c r="AS103" s="517"/>
      <c r="AT103" s="517"/>
      <c r="AU103" s="517"/>
    </row>
    <row r="104" spans="1:47" ht="13.5" hidden="1" thickBot="1" x14ac:dyDescent="0.25">
      <c r="A104" s="508"/>
      <c r="C104" s="509" t="s">
        <v>256</v>
      </c>
      <c r="D104" s="510">
        <f>31/7</f>
        <v>4.4285714285714288</v>
      </c>
      <c r="E104" s="511" t="str">
        <f>IF(ISERROR(LOOKUP(D93,$T$107:$AI$135,$AA$107:$AA$135)),"0",LOOKUP(D93,$T$107:$AI$135,$AA$107:$AA$135))</f>
        <v>0</v>
      </c>
      <c r="F104" s="511" t="str">
        <f>IF(ISERROR(LOOKUP(D93,$T$107:$AU$135,$AN$107:$AN$135)),"0",LOOKUP(D93,$T$107:$AU$135,$AN$107:$AN$135))</f>
        <v>0</v>
      </c>
      <c r="G104" s="510">
        <f t="shared" si="3"/>
        <v>0</v>
      </c>
      <c r="H104" s="512">
        <f t="shared" si="1"/>
        <v>0</v>
      </c>
      <c r="I104" s="513">
        <f t="shared" si="2"/>
        <v>0</v>
      </c>
      <c r="K104" s="485" t="s">
        <v>257</v>
      </c>
      <c r="N104" s="736"/>
      <c r="O104" s="514" t="s">
        <v>140</v>
      </c>
      <c r="P104" s="515" t="b">
        <v>0</v>
      </c>
      <c r="W104" s="519" t="s">
        <v>258</v>
      </c>
      <c r="X104" s="520"/>
      <c r="Y104" s="520"/>
      <c r="Z104" s="520"/>
      <c r="AA104" s="520"/>
      <c r="AB104" s="520"/>
      <c r="AC104" s="520"/>
      <c r="AD104" s="520"/>
      <c r="AE104" s="521"/>
      <c r="AF104" s="521"/>
      <c r="AG104" s="521"/>
      <c r="AH104" s="521"/>
      <c r="AI104" s="522"/>
      <c r="AJ104" s="519" t="s">
        <v>258</v>
      </c>
      <c r="AK104" s="520"/>
      <c r="AL104" s="520"/>
      <c r="AM104" s="520"/>
      <c r="AN104" s="520"/>
      <c r="AO104" s="520"/>
      <c r="AP104" s="520"/>
      <c r="AQ104" s="520"/>
      <c r="AR104" s="521"/>
      <c r="AS104" s="521"/>
      <c r="AT104" s="521"/>
      <c r="AU104" s="521"/>
    </row>
    <row r="105" spans="1:47" ht="13.5" hidden="1" thickBot="1" x14ac:dyDescent="0.25">
      <c r="A105" s="508"/>
      <c r="C105" s="509" t="s">
        <v>259</v>
      </c>
      <c r="D105" s="510">
        <f>30/7</f>
        <v>4.2857142857142856</v>
      </c>
      <c r="E105" s="511" t="str">
        <f>IF(ISERROR(LOOKUP(D93,$T$107:$AI$135,$AB$107:$AB$135)),"0",LOOKUP(D93,$T$107:$AI$135,$AB$107:$AB$135))</f>
        <v>0</v>
      </c>
      <c r="F105" s="511" t="str">
        <f>IF(ISERROR(LOOKUP(D93,$T$107:$AU$135,$AO$107:$AO$135)),"0",LOOKUP(D93,$T$107:$AU$135,$AO$107:$AO$135))</f>
        <v>0</v>
      </c>
      <c r="G105" s="510">
        <f t="shared" si="3"/>
        <v>0</v>
      </c>
      <c r="H105" s="512">
        <f t="shared" si="1"/>
        <v>0</v>
      </c>
      <c r="I105" s="513">
        <f t="shared" si="2"/>
        <v>0</v>
      </c>
      <c r="K105" s="725" t="s">
        <v>260</v>
      </c>
      <c r="L105" s="725" t="s">
        <v>261</v>
      </c>
      <c r="N105" s="708" t="s">
        <v>84</v>
      </c>
      <c r="O105" s="514" t="s">
        <v>262</v>
      </c>
      <c r="P105" s="523" t="b">
        <v>0</v>
      </c>
      <c r="W105" s="519" t="s">
        <v>263</v>
      </c>
      <c r="X105" s="520"/>
      <c r="Y105" s="520"/>
      <c r="Z105" s="520"/>
      <c r="AA105" s="520"/>
      <c r="AB105" s="520"/>
      <c r="AC105" s="520"/>
      <c r="AD105" s="520"/>
      <c r="AE105" s="521"/>
      <c r="AF105" s="521"/>
      <c r="AG105" s="521"/>
      <c r="AH105" s="521"/>
      <c r="AI105" s="522"/>
      <c r="AJ105" s="519" t="s">
        <v>263</v>
      </c>
      <c r="AK105" s="520"/>
      <c r="AL105" s="520"/>
      <c r="AM105" s="520"/>
      <c r="AN105" s="520"/>
      <c r="AO105" s="520"/>
      <c r="AP105" s="520"/>
      <c r="AQ105" s="520"/>
      <c r="AR105" s="521"/>
      <c r="AS105" s="521"/>
      <c r="AT105" s="521"/>
      <c r="AU105" s="521"/>
    </row>
    <row r="106" spans="1:47" ht="15.75" hidden="1" thickBot="1" x14ac:dyDescent="0.3">
      <c r="A106" s="508"/>
      <c r="C106" s="509" t="s">
        <v>264</v>
      </c>
      <c r="D106" s="510">
        <f>31/7</f>
        <v>4.4285714285714288</v>
      </c>
      <c r="E106" s="511" t="str">
        <f>IF(ISERROR(LOOKUP(D93,$T$107:$AI$135,$AC$107:$AC$135)),"0",LOOKUP(D93,$T$107:$AI$135,$AC$107:$AC$135))</f>
        <v>0</v>
      </c>
      <c r="F106" s="511" t="str">
        <f>IF(ISERROR(LOOKUP(D93,$T$107:$AU$135,$AP$107:$AP$135)),"0",LOOKUP(D93,$T$107:$AU$135,$AP$107:$AP$135))</f>
        <v>0</v>
      </c>
      <c r="G106" s="510">
        <f t="shared" si="3"/>
        <v>0</v>
      </c>
      <c r="H106" s="512">
        <f t="shared" si="1"/>
        <v>0</v>
      </c>
      <c r="I106" s="513">
        <f t="shared" si="2"/>
        <v>0</v>
      </c>
      <c r="K106" s="726"/>
      <c r="L106" s="726"/>
      <c r="N106" s="708"/>
      <c r="O106" s="514" t="s">
        <v>83</v>
      </c>
      <c r="P106" s="523" t="b">
        <v>0</v>
      </c>
      <c r="T106" s="524" t="s">
        <v>265</v>
      </c>
      <c r="U106" s="525" t="s">
        <v>266</v>
      </c>
      <c r="V106" s="526" t="s">
        <v>267</v>
      </c>
      <c r="W106" s="527" t="s">
        <v>268</v>
      </c>
      <c r="X106" s="527" t="s">
        <v>269</v>
      </c>
      <c r="Y106" s="527" t="s">
        <v>270</v>
      </c>
      <c r="Z106" s="527" t="s">
        <v>271</v>
      </c>
      <c r="AA106" s="527" t="s">
        <v>272</v>
      </c>
      <c r="AB106" s="527" t="s">
        <v>273</v>
      </c>
      <c r="AC106" s="527" t="s">
        <v>274</v>
      </c>
      <c r="AD106" s="527" t="s">
        <v>275</v>
      </c>
      <c r="AE106" s="517" t="s">
        <v>276</v>
      </c>
      <c r="AF106" s="517" t="s">
        <v>277</v>
      </c>
      <c r="AG106" s="517" t="s">
        <v>278</v>
      </c>
      <c r="AH106" s="517" t="s">
        <v>279</v>
      </c>
      <c r="AI106" s="518" t="s">
        <v>280</v>
      </c>
      <c r="AJ106" s="527" t="s">
        <v>268</v>
      </c>
      <c r="AK106" s="527" t="s">
        <v>269</v>
      </c>
      <c r="AL106" s="527" t="s">
        <v>270</v>
      </c>
      <c r="AM106" s="527" t="s">
        <v>271</v>
      </c>
      <c r="AN106" s="527" t="s">
        <v>272</v>
      </c>
      <c r="AO106" s="527" t="s">
        <v>273</v>
      </c>
      <c r="AP106" s="527" t="s">
        <v>274</v>
      </c>
      <c r="AQ106" s="527" t="s">
        <v>275</v>
      </c>
      <c r="AR106" s="517" t="s">
        <v>276</v>
      </c>
      <c r="AS106" s="517" t="s">
        <v>277</v>
      </c>
      <c r="AT106" s="517" t="s">
        <v>278</v>
      </c>
      <c r="AU106" s="517" t="s">
        <v>279</v>
      </c>
    </row>
    <row r="107" spans="1:47" ht="13.5" hidden="1" thickBot="1" x14ac:dyDescent="0.25">
      <c r="A107" s="508"/>
      <c r="C107" s="509" t="s">
        <v>281</v>
      </c>
      <c r="D107" s="510">
        <f>31/7</f>
        <v>4.4285714285714288</v>
      </c>
      <c r="E107" s="511" t="str">
        <f>IF(ISERROR(LOOKUP(D93,$T$107:$AI$135,$AD$107:$AD$135)),"0",LOOKUP(D93,$T$107:$AI$135,$AD$107:$AD$135))</f>
        <v>0</v>
      </c>
      <c r="F107" s="511" t="str">
        <f>IF(ISERROR(LOOKUP(D93,$T$107:$AU$135,$AQ$107:$AQ$135)),"0",LOOKUP(D93,$T$107:$AU$135,$AQ$107:$AQ$135))</f>
        <v>0</v>
      </c>
      <c r="G107" s="510">
        <f t="shared" si="3"/>
        <v>0</v>
      </c>
      <c r="H107" s="512">
        <f t="shared" si="1"/>
        <v>0</v>
      </c>
      <c r="I107" s="513">
        <f t="shared" si="2"/>
        <v>0</v>
      </c>
      <c r="K107" s="203">
        <v>0.05</v>
      </c>
      <c r="L107" s="203">
        <v>-0.05</v>
      </c>
      <c r="N107" s="708"/>
      <c r="O107" s="514" t="s">
        <v>86</v>
      </c>
      <c r="P107" s="523" t="b">
        <v>0</v>
      </c>
      <c r="T107" s="306" t="s">
        <v>282</v>
      </c>
      <c r="U107" s="528" t="s">
        <v>237</v>
      </c>
      <c r="V107" s="529" t="s">
        <v>283</v>
      </c>
      <c r="W107" s="530">
        <v>29</v>
      </c>
      <c r="X107" s="530">
        <v>22</v>
      </c>
      <c r="Y107" s="530">
        <v>40</v>
      </c>
      <c r="Z107" s="530">
        <v>34</v>
      </c>
      <c r="AA107" s="530">
        <v>35</v>
      </c>
      <c r="AB107" s="530">
        <v>26</v>
      </c>
      <c r="AC107" s="530">
        <v>23</v>
      </c>
      <c r="AD107" s="530">
        <v>24</v>
      </c>
      <c r="AE107" s="530">
        <v>27</v>
      </c>
      <c r="AF107" s="530">
        <v>41</v>
      </c>
      <c r="AG107" s="530">
        <v>26</v>
      </c>
      <c r="AH107" s="530">
        <v>43</v>
      </c>
      <c r="AI107" s="531">
        <f>SUM(W107:AH107)</f>
        <v>370</v>
      </c>
      <c r="AJ107" s="530">
        <v>6</v>
      </c>
      <c r="AK107" s="530">
        <v>5</v>
      </c>
      <c r="AL107" s="530">
        <v>6</v>
      </c>
      <c r="AM107" s="530">
        <v>6</v>
      </c>
      <c r="AN107" s="530">
        <v>6</v>
      </c>
      <c r="AO107" s="530">
        <v>4</v>
      </c>
      <c r="AP107" s="530">
        <v>5</v>
      </c>
      <c r="AQ107" s="530">
        <v>5</v>
      </c>
      <c r="AR107" s="530">
        <v>5</v>
      </c>
      <c r="AS107" s="530">
        <v>6</v>
      </c>
      <c r="AT107" s="530">
        <v>6</v>
      </c>
      <c r="AU107" s="530">
        <v>8</v>
      </c>
    </row>
    <row r="108" spans="1:47" ht="13.5" hidden="1" thickBot="1" x14ac:dyDescent="0.25">
      <c r="A108" s="508"/>
      <c r="C108" s="509" t="s">
        <v>284</v>
      </c>
      <c r="D108" s="510">
        <f>30/7</f>
        <v>4.2857142857142856</v>
      </c>
      <c r="E108" s="511" t="str">
        <f>IF(ISERROR(LOOKUP(D93,$T$107:$AI$135,$AE$107:$AE$135)),"0",LOOKUP(D93,$T$107:$AI$135,$AE$107:$AE$135))</f>
        <v>0</v>
      </c>
      <c r="F108" s="511" t="str">
        <f>IF(ISERROR(LOOKUP(D93,$T$107:$AU$135,$AR$107:$AR$135)),"0",LOOKUP(D93,$T$107:$AU$135,$AR$107:$AR$135))</f>
        <v>0</v>
      </c>
      <c r="G108" s="510">
        <f t="shared" si="3"/>
        <v>0</v>
      </c>
      <c r="H108" s="512">
        <f t="shared" si="1"/>
        <v>0</v>
      </c>
      <c r="I108" s="513">
        <f t="shared" si="2"/>
        <v>0</v>
      </c>
      <c r="K108" s="203">
        <v>0.1</v>
      </c>
      <c r="L108" s="203">
        <v>0</v>
      </c>
      <c r="N108" s="223" t="s">
        <v>285</v>
      </c>
      <c r="T108" s="306" t="s">
        <v>286</v>
      </c>
      <c r="U108" s="528" t="s">
        <v>287</v>
      </c>
      <c r="V108" s="529">
        <v>1</v>
      </c>
      <c r="W108" s="530">
        <v>75</v>
      </c>
      <c r="X108" s="530">
        <v>65</v>
      </c>
      <c r="Y108" s="530">
        <v>94</v>
      </c>
      <c r="Z108" s="530">
        <v>105</v>
      </c>
      <c r="AA108" s="530">
        <v>103</v>
      </c>
      <c r="AB108" s="530">
        <v>139</v>
      </c>
      <c r="AC108" s="530">
        <v>146</v>
      </c>
      <c r="AD108" s="530">
        <v>121</v>
      </c>
      <c r="AE108" s="530">
        <v>116</v>
      </c>
      <c r="AF108" s="530">
        <v>91</v>
      </c>
      <c r="AG108" s="530">
        <v>93</v>
      </c>
      <c r="AH108" s="530">
        <v>91</v>
      </c>
      <c r="AI108" s="531">
        <f t="shared" ref="AI108:AI130" si="4">SUM(W108:AH108)</f>
        <v>1239</v>
      </c>
      <c r="AJ108" s="530">
        <v>8</v>
      </c>
      <c r="AK108" s="530">
        <v>7</v>
      </c>
      <c r="AL108" s="530">
        <v>9</v>
      </c>
      <c r="AM108" s="530">
        <v>11</v>
      </c>
      <c r="AN108" s="530">
        <v>12</v>
      </c>
      <c r="AO108" s="530">
        <v>15</v>
      </c>
      <c r="AP108" s="530">
        <v>16</v>
      </c>
      <c r="AQ108" s="530">
        <v>15</v>
      </c>
      <c r="AR108" s="530">
        <v>14</v>
      </c>
      <c r="AS108" s="530">
        <v>12</v>
      </c>
      <c r="AT108" s="530">
        <v>11</v>
      </c>
      <c r="AU108" s="530">
        <v>9</v>
      </c>
    </row>
    <row r="109" spans="1:47" ht="13.5" hidden="1" thickBot="1" x14ac:dyDescent="0.25">
      <c r="A109" s="508"/>
      <c r="C109" s="509" t="s">
        <v>288</v>
      </c>
      <c r="D109" s="510">
        <f>31/7</f>
        <v>4.4285714285714288</v>
      </c>
      <c r="E109" s="511" t="str">
        <f>IF(ISERROR(LOOKUP(D93,$T$107:$AI$135,$AF$107:$AF$135)),"0",LOOKUP(D93,$T$107:$AI$135,$AF$107:$AF$135))</f>
        <v>0</v>
      </c>
      <c r="F109" s="511" t="str">
        <f>IF(ISERROR(LOOKUP(D93,$T$107:$AU$135,$AS$107:$AS$135)),"0",LOOKUP(D93,$T$107:$AU$135,$AS$107:$AS$135))</f>
        <v>0</v>
      </c>
      <c r="G109" s="510">
        <f t="shared" si="3"/>
        <v>0</v>
      </c>
      <c r="H109" s="512">
        <f t="shared" si="1"/>
        <v>0</v>
      </c>
      <c r="I109" s="513">
        <f t="shared" si="2"/>
        <v>0</v>
      </c>
      <c r="K109" s="203">
        <v>0.2</v>
      </c>
      <c r="L109" s="203">
        <v>0.05</v>
      </c>
      <c r="N109" s="203" t="s">
        <v>289</v>
      </c>
      <c r="T109" s="306" t="s">
        <v>290</v>
      </c>
      <c r="U109" s="528" t="s">
        <v>237</v>
      </c>
      <c r="V109" s="529" t="s">
        <v>291</v>
      </c>
      <c r="W109" s="530">
        <v>47</v>
      </c>
      <c r="X109" s="530">
        <v>27</v>
      </c>
      <c r="Y109" s="530">
        <v>54</v>
      </c>
      <c r="Z109" s="530">
        <v>64</v>
      </c>
      <c r="AA109" s="530">
        <v>58</v>
      </c>
      <c r="AB109" s="530">
        <v>56</v>
      </c>
      <c r="AC109" s="530">
        <v>71</v>
      </c>
      <c r="AD109" s="530">
        <v>70</v>
      </c>
      <c r="AE109" s="530">
        <v>44</v>
      </c>
      <c r="AF109" s="530">
        <v>70</v>
      </c>
      <c r="AG109" s="530">
        <v>43</v>
      </c>
      <c r="AH109" s="530">
        <v>54</v>
      </c>
      <c r="AI109" s="531">
        <f>SUM(W109:AH109)</f>
        <v>658</v>
      </c>
      <c r="AJ109" s="530">
        <v>5</v>
      </c>
      <c r="AK109" s="530">
        <v>4</v>
      </c>
      <c r="AL109" s="530">
        <v>6</v>
      </c>
      <c r="AM109" s="530">
        <v>5</v>
      </c>
      <c r="AN109" s="530">
        <v>7</v>
      </c>
      <c r="AO109" s="530">
        <v>7</v>
      </c>
      <c r="AP109" s="530">
        <v>8</v>
      </c>
      <c r="AQ109" s="530">
        <v>7</v>
      </c>
      <c r="AR109" s="530">
        <v>8</v>
      </c>
      <c r="AS109" s="530">
        <v>8</v>
      </c>
      <c r="AT109" s="530">
        <v>5</v>
      </c>
      <c r="AU109" s="530">
        <v>6</v>
      </c>
    </row>
    <row r="110" spans="1:47" ht="13.5" hidden="1" thickBot="1" x14ac:dyDescent="0.25">
      <c r="A110" s="508"/>
      <c r="C110" s="509" t="s">
        <v>292</v>
      </c>
      <c r="D110" s="510">
        <f>30/7</f>
        <v>4.2857142857142856</v>
      </c>
      <c r="E110" s="511" t="str">
        <f>IF(ISERROR(LOOKUP(D93,$T$107:$AI$135,$AG$107:$AG$135)),"0",LOOKUP(D93,$T$107:$AI$135,$AG$107:$AG$135))</f>
        <v>0</v>
      </c>
      <c r="F110" s="511" t="str">
        <f>IF(ISERROR(LOOKUP(D93,$T$107:$AU$135,$AT$107:$AT$135)),"0",LOOKUP(D93,$T$107:$AU$135,$AT$107:$AT$135))</f>
        <v>0</v>
      </c>
      <c r="G110" s="510">
        <f t="shared" si="3"/>
        <v>0</v>
      </c>
      <c r="H110" s="512">
        <f t="shared" si="1"/>
        <v>0</v>
      </c>
      <c r="I110" s="513">
        <f t="shared" si="2"/>
        <v>0</v>
      </c>
      <c r="K110" s="203" t="s">
        <v>293</v>
      </c>
      <c r="L110" s="203">
        <v>0.1</v>
      </c>
      <c r="N110" s="203" t="s">
        <v>294</v>
      </c>
      <c r="T110" s="306" t="s">
        <v>295</v>
      </c>
      <c r="U110" s="528" t="s">
        <v>237</v>
      </c>
      <c r="V110" s="529" t="s">
        <v>283</v>
      </c>
      <c r="W110" s="530">
        <v>29</v>
      </c>
      <c r="X110" s="530">
        <v>22</v>
      </c>
      <c r="Y110" s="530">
        <v>40</v>
      </c>
      <c r="Z110" s="530">
        <v>34</v>
      </c>
      <c r="AA110" s="530">
        <v>35</v>
      </c>
      <c r="AB110" s="530">
        <v>26</v>
      </c>
      <c r="AC110" s="530">
        <v>23</v>
      </c>
      <c r="AD110" s="530">
        <v>24</v>
      </c>
      <c r="AE110" s="530">
        <v>27</v>
      </c>
      <c r="AF110" s="530">
        <v>41</v>
      </c>
      <c r="AG110" s="530">
        <v>26</v>
      </c>
      <c r="AH110" s="530">
        <v>43</v>
      </c>
      <c r="AI110" s="531">
        <f>SUM(W110:AH110)</f>
        <v>370</v>
      </c>
      <c r="AJ110" s="530">
        <v>6</v>
      </c>
      <c r="AK110" s="530">
        <v>5</v>
      </c>
      <c r="AL110" s="530">
        <v>6</v>
      </c>
      <c r="AM110" s="530">
        <v>6</v>
      </c>
      <c r="AN110" s="530">
        <v>6</v>
      </c>
      <c r="AO110" s="530">
        <v>4</v>
      </c>
      <c r="AP110" s="530">
        <v>5</v>
      </c>
      <c r="AQ110" s="530">
        <v>5</v>
      </c>
      <c r="AR110" s="530">
        <v>5</v>
      </c>
      <c r="AS110" s="530">
        <v>6</v>
      </c>
      <c r="AT110" s="530">
        <v>6</v>
      </c>
      <c r="AU110" s="530">
        <v>8</v>
      </c>
    </row>
    <row r="111" spans="1:47" ht="13.5" hidden="1" thickBot="1" x14ac:dyDescent="0.25">
      <c r="A111" s="508"/>
      <c r="C111" s="509" t="s">
        <v>296</v>
      </c>
      <c r="D111" s="510">
        <f>31/7</f>
        <v>4.4285714285714288</v>
      </c>
      <c r="E111" s="511" t="str">
        <f>IF(ISERROR(LOOKUP(D93,$T$107:$AI$135,$AH$107:$AH$135)),"0",LOOKUP(D93,$T$107:$AI$135,$AH$107:$AH$135))</f>
        <v>0</v>
      </c>
      <c r="F111" s="511" t="str">
        <f>IF(ISERROR(LOOKUP(D93,$T$107:$AU$135,$AU$107:$AU$135)),"0",LOOKUP(D93,$T$107:$AU$135,$AU$107:$AU$135))</f>
        <v>0</v>
      </c>
      <c r="G111" s="510">
        <f t="shared" si="3"/>
        <v>0</v>
      </c>
      <c r="H111" s="512">
        <f t="shared" si="1"/>
        <v>0</v>
      </c>
      <c r="I111" s="513">
        <f t="shared" si="2"/>
        <v>0</v>
      </c>
      <c r="K111" s="488" t="s">
        <v>297</v>
      </c>
      <c r="L111" s="488">
        <f>IF($F$42="slope",$D$42, TAN(RADIANS($D$42)))</f>
        <v>0</v>
      </c>
      <c r="N111" s="203" t="s">
        <v>298</v>
      </c>
      <c r="T111" s="306" t="s">
        <v>299</v>
      </c>
      <c r="U111" s="528" t="s">
        <v>229</v>
      </c>
      <c r="V111" s="529" t="s">
        <v>291</v>
      </c>
      <c r="W111" s="530">
        <v>54</v>
      </c>
      <c r="X111" s="530">
        <v>55</v>
      </c>
      <c r="Y111" s="530">
        <v>74</v>
      </c>
      <c r="Z111" s="530">
        <v>70</v>
      </c>
      <c r="AA111" s="530">
        <v>93</v>
      </c>
      <c r="AB111" s="530">
        <v>99</v>
      </c>
      <c r="AC111" s="530">
        <v>95</v>
      </c>
      <c r="AD111" s="530">
        <v>76</v>
      </c>
      <c r="AE111" s="530">
        <v>71</v>
      </c>
      <c r="AF111" s="530">
        <v>63</v>
      </c>
      <c r="AG111" s="530">
        <v>59</v>
      </c>
      <c r="AH111" s="530">
        <v>55</v>
      </c>
      <c r="AI111" s="531">
        <f t="shared" si="4"/>
        <v>864</v>
      </c>
      <c r="AJ111" s="530">
        <v>8</v>
      </c>
      <c r="AK111" s="530">
        <v>7</v>
      </c>
      <c r="AL111" s="530">
        <v>10</v>
      </c>
      <c r="AM111" s="530">
        <v>10</v>
      </c>
      <c r="AN111" s="530">
        <v>15</v>
      </c>
      <c r="AO111" s="530">
        <v>15</v>
      </c>
      <c r="AP111" s="530">
        <v>16</v>
      </c>
      <c r="AQ111" s="530">
        <v>14</v>
      </c>
      <c r="AR111" s="530">
        <v>12</v>
      </c>
      <c r="AS111" s="530">
        <v>10</v>
      </c>
      <c r="AT111" s="530">
        <v>9</v>
      </c>
      <c r="AU111" s="530">
        <v>8</v>
      </c>
    </row>
    <row r="112" spans="1:47" ht="13.5" hidden="1" thickBot="1" x14ac:dyDescent="0.25">
      <c r="A112" s="508"/>
      <c r="C112" s="532" t="s">
        <v>300</v>
      </c>
      <c r="D112" s="533">
        <f>SUM(D100:D111)</f>
        <v>52.142857142857146</v>
      </c>
      <c r="E112" s="534">
        <f>SUM(E100:E111)</f>
        <v>0</v>
      </c>
      <c r="F112" s="534">
        <f>SUM(F100:F111)</f>
        <v>0</v>
      </c>
      <c r="G112" s="533">
        <f>SUM(G100:G111)</f>
        <v>0</v>
      </c>
      <c r="H112" s="535"/>
      <c r="I112" s="536">
        <f>SUM(I100:I111)</f>
        <v>0</v>
      </c>
      <c r="N112" s="203" t="s">
        <v>301</v>
      </c>
      <c r="T112" s="306" t="s">
        <v>302</v>
      </c>
      <c r="U112" s="528" t="s">
        <v>237</v>
      </c>
      <c r="V112" s="529" t="s">
        <v>291</v>
      </c>
      <c r="W112" s="530">
        <v>42</v>
      </c>
      <c r="X112" s="530">
        <v>39</v>
      </c>
      <c r="Y112" s="530">
        <v>54</v>
      </c>
      <c r="Z112" s="530">
        <v>54</v>
      </c>
      <c r="AA112" s="530">
        <v>56</v>
      </c>
      <c r="AB112" s="530">
        <v>66</v>
      </c>
      <c r="AC112" s="530">
        <v>79</v>
      </c>
      <c r="AD112" s="530">
        <v>69</v>
      </c>
      <c r="AE112" s="530">
        <v>47</v>
      </c>
      <c r="AF112" s="530">
        <v>53</v>
      </c>
      <c r="AG112" s="530">
        <v>44</v>
      </c>
      <c r="AH112" s="530">
        <v>49</v>
      </c>
      <c r="AI112" s="531">
        <f t="shared" si="4"/>
        <v>652</v>
      </c>
      <c r="AJ112" s="530">
        <v>6</v>
      </c>
      <c r="AK112" s="530">
        <v>6</v>
      </c>
      <c r="AL112" s="530">
        <v>6</v>
      </c>
      <c r="AM112" s="530">
        <v>7</v>
      </c>
      <c r="AN112" s="530">
        <v>7</v>
      </c>
      <c r="AO112" s="530">
        <v>9</v>
      </c>
      <c r="AP112" s="530">
        <v>9</v>
      </c>
      <c r="AQ112" s="530">
        <v>8</v>
      </c>
      <c r="AR112" s="530">
        <v>7</v>
      </c>
      <c r="AS112" s="530">
        <v>7</v>
      </c>
      <c r="AT112" s="530">
        <v>7</v>
      </c>
      <c r="AU112" s="530">
        <v>7</v>
      </c>
    </row>
    <row r="113" spans="1:47" ht="15.75" hidden="1" thickBot="1" x14ac:dyDescent="0.25">
      <c r="A113" s="508"/>
      <c r="C113" s="537"/>
      <c r="D113" s="729"/>
      <c r="E113" s="729"/>
      <c r="F113" s="729"/>
      <c r="N113" s="203" t="s">
        <v>303</v>
      </c>
      <c r="T113" s="306" t="s">
        <v>304</v>
      </c>
      <c r="U113" s="528" t="s">
        <v>229</v>
      </c>
      <c r="V113" s="529" t="s">
        <v>291</v>
      </c>
      <c r="W113" s="530">
        <v>72</v>
      </c>
      <c r="X113" s="530">
        <v>63</v>
      </c>
      <c r="Y113" s="530">
        <v>70</v>
      </c>
      <c r="Z113" s="530">
        <v>60</v>
      </c>
      <c r="AA113" s="530">
        <v>72</v>
      </c>
      <c r="AB113" s="530">
        <v>74</v>
      </c>
      <c r="AC113" s="530">
        <v>69</v>
      </c>
      <c r="AD113" s="530">
        <v>65</v>
      </c>
      <c r="AE113" s="530">
        <v>53</v>
      </c>
      <c r="AF113" s="530">
        <v>71</v>
      </c>
      <c r="AG113" s="530">
        <v>63</v>
      </c>
      <c r="AH113" s="530">
        <v>82</v>
      </c>
      <c r="AI113" s="531">
        <f t="shared" si="4"/>
        <v>814</v>
      </c>
      <c r="AJ113" s="530">
        <v>10</v>
      </c>
      <c r="AK113" s="530">
        <v>8</v>
      </c>
      <c r="AL113" s="530">
        <v>10</v>
      </c>
      <c r="AM113" s="530">
        <v>9</v>
      </c>
      <c r="AN113" s="530">
        <v>11</v>
      </c>
      <c r="AO113" s="530">
        <v>10</v>
      </c>
      <c r="AP113" s="530">
        <v>11</v>
      </c>
      <c r="AQ113" s="530">
        <v>11</v>
      </c>
      <c r="AR113" s="530">
        <v>10</v>
      </c>
      <c r="AS113" s="530">
        <v>11</v>
      </c>
      <c r="AT113" s="530">
        <v>11</v>
      </c>
      <c r="AU113" s="530">
        <v>12</v>
      </c>
    </row>
    <row r="114" spans="1:47" ht="13.5" hidden="1" thickBot="1" x14ac:dyDescent="0.25">
      <c r="A114" s="508"/>
      <c r="C114" s="485" t="s">
        <v>305</v>
      </c>
      <c r="N114" s="203" t="s">
        <v>306</v>
      </c>
      <c r="T114" s="306" t="s">
        <v>307</v>
      </c>
      <c r="U114" s="528" t="s">
        <v>229</v>
      </c>
      <c r="V114" s="529">
        <v>2</v>
      </c>
      <c r="W114" s="530">
        <v>54</v>
      </c>
      <c r="X114" s="530">
        <v>78</v>
      </c>
      <c r="Y114" s="530">
        <v>99</v>
      </c>
      <c r="Z114" s="530">
        <v>103</v>
      </c>
      <c r="AA114" s="530">
        <v>97</v>
      </c>
      <c r="AB114" s="530">
        <v>125</v>
      </c>
      <c r="AC114" s="530">
        <v>119</v>
      </c>
      <c r="AD114" s="530">
        <v>93</v>
      </c>
      <c r="AE114" s="530">
        <v>101</v>
      </c>
      <c r="AF114" s="530">
        <v>63</v>
      </c>
      <c r="AG114" s="530">
        <v>65</v>
      </c>
      <c r="AH114" s="530">
        <v>67</v>
      </c>
      <c r="AI114" s="531">
        <f t="shared" si="4"/>
        <v>1064</v>
      </c>
      <c r="AJ114" s="530">
        <v>7</v>
      </c>
      <c r="AK114" s="530">
        <v>7</v>
      </c>
      <c r="AL114" s="530">
        <v>9</v>
      </c>
      <c r="AM114" s="530">
        <v>9</v>
      </c>
      <c r="AN114" s="530">
        <v>9</v>
      </c>
      <c r="AO114" s="530">
        <v>12</v>
      </c>
      <c r="AP114" s="530">
        <v>12</v>
      </c>
      <c r="AQ114" s="530">
        <v>11</v>
      </c>
      <c r="AR114" s="530">
        <v>10</v>
      </c>
      <c r="AS114" s="530">
        <v>9</v>
      </c>
      <c r="AT114" s="530">
        <v>8</v>
      </c>
      <c r="AU114" s="530">
        <v>8</v>
      </c>
    </row>
    <row r="115" spans="1:47" ht="13.5" hidden="1" thickBot="1" x14ac:dyDescent="0.25">
      <c r="A115" s="508"/>
      <c r="C115" s="538" t="s">
        <v>308</v>
      </c>
      <c r="F115" s="539">
        <f>G30*D26</f>
        <v>166.68702869465665</v>
      </c>
      <c r="N115" s="203" t="s">
        <v>309</v>
      </c>
      <c r="T115" s="306" t="s">
        <v>310</v>
      </c>
      <c r="U115" s="528" t="s">
        <v>287</v>
      </c>
      <c r="V115" s="529">
        <v>2</v>
      </c>
      <c r="W115" s="530">
        <v>85</v>
      </c>
      <c r="X115" s="530">
        <v>71</v>
      </c>
      <c r="Y115" s="530">
        <v>87</v>
      </c>
      <c r="Z115" s="530">
        <v>95</v>
      </c>
      <c r="AA115" s="530">
        <v>102</v>
      </c>
      <c r="AB115" s="530">
        <v>119</v>
      </c>
      <c r="AC115" s="530">
        <v>126</v>
      </c>
      <c r="AD115" s="530">
        <v>117</v>
      </c>
      <c r="AE115" s="530">
        <v>102</v>
      </c>
      <c r="AF115" s="530">
        <v>96</v>
      </c>
      <c r="AG115" s="530">
        <v>93</v>
      </c>
      <c r="AH115" s="530">
        <v>95</v>
      </c>
      <c r="AI115" s="531">
        <f t="shared" si="4"/>
        <v>1188</v>
      </c>
      <c r="AJ115" s="530">
        <v>8</v>
      </c>
      <c r="AK115" s="530">
        <v>6</v>
      </c>
      <c r="AL115" s="530">
        <v>8</v>
      </c>
      <c r="AM115" s="530">
        <v>9</v>
      </c>
      <c r="AN115" s="530">
        <v>11</v>
      </c>
      <c r="AO115" s="530">
        <v>13</v>
      </c>
      <c r="AP115" s="530">
        <v>14</v>
      </c>
      <c r="AQ115" s="530">
        <v>14</v>
      </c>
      <c r="AR115" s="530">
        <v>14</v>
      </c>
      <c r="AS115" s="530">
        <v>12</v>
      </c>
      <c r="AT115" s="530">
        <v>11</v>
      </c>
      <c r="AU115" s="530">
        <v>9</v>
      </c>
    </row>
    <row r="116" spans="1:47" ht="31.5" hidden="1" customHeight="1" thickBot="1" x14ac:dyDescent="0.25">
      <c r="A116" s="508"/>
      <c r="C116" s="540" t="s">
        <v>230</v>
      </c>
      <c r="D116" s="541" t="s">
        <v>311</v>
      </c>
      <c r="E116" s="541" t="s">
        <v>312</v>
      </c>
      <c r="F116" s="541" t="s">
        <v>211</v>
      </c>
      <c r="G116" s="541" t="s">
        <v>313</v>
      </c>
      <c r="H116" s="541" t="s">
        <v>140</v>
      </c>
      <c r="I116" s="541" t="s">
        <v>314</v>
      </c>
      <c r="J116" s="541" t="s">
        <v>315</v>
      </c>
      <c r="K116" s="541" t="s">
        <v>316</v>
      </c>
      <c r="L116" s="541" t="s">
        <v>317</v>
      </c>
      <c r="M116" s="730" t="s">
        <v>318</v>
      </c>
      <c r="N116" s="223" t="s">
        <v>319</v>
      </c>
      <c r="T116" s="306" t="s">
        <v>320</v>
      </c>
      <c r="U116" s="528" t="s">
        <v>321</v>
      </c>
      <c r="V116" s="529" t="s">
        <v>291</v>
      </c>
      <c r="W116" s="530">
        <v>250</v>
      </c>
      <c r="X116" s="530">
        <v>172</v>
      </c>
      <c r="Y116" s="530">
        <v>217</v>
      </c>
      <c r="Z116" s="530">
        <v>249</v>
      </c>
      <c r="AA116" s="530">
        <v>245</v>
      </c>
      <c r="AB116" s="530">
        <v>233</v>
      </c>
      <c r="AC116" s="530">
        <v>232</v>
      </c>
      <c r="AD116" s="530">
        <v>224</v>
      </c>
      <c r="AE116" s="530">
        <v>250</v>
      </c>
      <c r="AF116" s="530">
        <v>286</v>
      </c>
      <c r="AG116" s="530">
        <v>240</v>
      </c>
      <c r="AH116" s="530">
        <v>278</v>
      </c>
      <c r="AI116" s="531">
        <f t="shared" si="4"/>
        <v>2876</v>
      </c>
      <c r="AJ116" s="530">
        <v>13</v>
      </c>
      <c r="AK116" s="530">
        <v>10</v>
      </c>
      <c r="AL116" s="530">
        <v>13</v>
      </c>
      <c r="AM116" s="530">
        <v>13</v>
      </c>
      <c r="AN116" s="530">
        <v>15</v>
      </c>
      <c r="AO116" s="530">
        <v>14</v>
      </c>
      <c r="AP116" s="530">
        <v>14</v>
      </c>
      <c r="AQ116" s="530">
        <v>15</v>
      </c>
      <c r="AR116" s="530">
        <v>16</v>
      </c>
      <c r="AS116" s="530">
        <v>17</v>
      </c>
      <c r="AT116" s="530">
        <v>15</v>
      </c>
      <c r="AU116" s="530">
        <v>16</v>
      </c>
    </row>
    <row r="117" spans="1:47" ht="45.75" hidden="1" thickBot="1" x14ac:dyDescent="0.25">
      <c r="A117" s="508"/>
      <c r="C117" s="540" t="s">
        <v>322</v>
      </c>
      <c r="D117" s="542"/>
      <c r="E117" s="543" t="s">
        <v>323</v>
      </c>
      <c r="F117" s="542">
        <f>H22</f>
        <v>0.19125683060109291</v>
      </c>
      <c r="G117" s="542">
        <f>H17</f>
        <v>0.10928961748633881</v>
      </c>
      <c r="H117" s="542">
        <f>H21</f>
        <v>2.7322404371584702E-2</v>
      </c>
      <c r="I117" s="542"/>
      <c r="J117" s="542">
        <f>H16+H19+H20</f>
        <v>0.57717061323618701</v>
      </c>
      <c r="K117" s="542">
        <f>H18+H23</f>
        <v>9.4960534304796604E-2</v>
      </c>
      <c r="L117" s="542">
        <f>SUM(E117:K117)</f>
        <v>1</v>
      </c>
      <c r="M117" s="731"/>
      <c r="N117" s="203" t="s">
        <v>324</v>
      </c>
      <c r="T117" s="306" t="s">
        <v>325</v>
      </c>
      <c r="U117" s="528" t="s">
        <v>287</v>
      </c>
      <c r="V117" s="529" t="s">
        <v>291</v>
      </c>
      <c r="W117" s="530">
        <v>114</v>
      </c>
      <c r="X117" s="530">
        <v>79</v>
      </c>
      <c r="Y117" s="530">
        <v>94</v>
      </c>
      <c r="Z117" s="530">
        <v>100</v>
      </c>
      <c r="AA117" s="530">
        <v>114</v>
      </c>
      <c r="AB117" s="530">
        <v>99</v>
      </c>
      <c r="AC117" s="530">
        <v>88</v>
      </c>
      <c r="AD117" s="530">
        <v>71</v>
      </c>
      <c r="AE117" s="530">
        <v>80</v>
      </c>
      <c r="AF117" s="530">
        <v>95</v>
      </c>
      <c r="AG117" s="530">
        <v>81</v>
      </c>
      <c r="AH117" s="530">
        <v>100</v>
      </c>
      <c r="AI117" s="531">
        <f t="shared" si="4"/>
        <v>1115</v>
      </c>
      <c r="AJ117" s="530">
        <v>13</v>
      </c>
      <c r="AK117" s="530">
        <v>10</v>
      </c>
      <c r="AL117" s="530">
        <v>12</v>
      </c>
      <c r="AM117" s="530">
        <v>13</v>
      </c>
      <c r="AN117" s="530">
        <v>16</v>
      </c>
      <c r="AO117" s="530">
        <v>15</v>
      </c>
      <c r="AP117" s="530">
        <v>14</v>
      </c>
      <c r="AQ117" s="530">
        <v>13</v>
      </c>
      <c r="AR117" s="530">
        <v>12</v>
      </c>
      <c r="AS117" s="530">
        <v>14</v>
      </c>
      <c r="AT117" s="530">
        <v>12</v>
      </c>
      <c r="AU117" s="530">
        <v>14</v>
      </c>
    </row>
    <row r="118" spans="1:47" ht="13.5" hidden="1" thickBot="1" x14ac:dyDescent="0.25">
      <c r="A118" s="508"/>
      <c r="C118" s="540" t="s">
        <v>326</v>
      </c>
      <c r="D118" s="542"/>
      <c r="E118" s="542"/>
      <c r="F118" s="542">
        <f>H22</f>
        <v>0.19125683060109291</v>
      </c>
      <c r="G118" s="542">
        <f>H17</f>
        <v>0.10928961748633881</v>
      </c>
      <c r="H118" s="542">
        <f>H21</f>
        <v>2.7322404371584702E-2</v>
      </c>
      <c r="I118" s="542"/>
      <c r="J118" s="542">
        <f>H16+H19+H20</f>
        <v>0.57717061323618701</v>
      </c>
      <c r="K118" s="542">
        <f>H18+H23</f>
        <v>9.4960534304796604E-2</v>
      </c>
      <c r="L118" s="542">
        <f>SUM(E118:K118)</f>
        <v>1</v>
      </c>
      <c r="M118" s="731"/>
      <c r="N118" s="203" t="s">
        <v>327</v>
      </c>
      <c r="T118" s="306" t="s">
        <v>328</v>
      </c>
      <c r="U118" s="528" t="s">
        <v>229</v>
      </c>
      <c r="V118" s="529" t="s">
        <v>291</v>
      </c>
      <c r="W118" s="530">
        <v>47</v>
      </c>
      <c r="X118" s="530">
        <v>59</v>
      </c>
      <c r="Y118" s="530">
        <v>92</v>
      </c>
      <c r="Z118" s="530">
        <v>81</v>
      </c>
      <c r="AA118" s="530">
        <v>71</v>
      </c>
      <c r="AB118" s="530">
        <v>75</v>
      </c>
      <c r="AC118" s="530">
        <v>80</v>
      </c>
      <c r="AD118" s="530">
        <v>78</v>
      </c>
      <c r="AE118" s="530">
        <v>70</v>
      </c>
      <c r="AF118" s="530">
        <v>74</v>
      </c>
      <c r="AG118" s="530">
        <v>60</v>
      </c>
      <c r="AH118" s="530">
        <v>54</v>
      </c>
      <c r="AI118" s="531">
        <f t="shared" si="4"/>
        <v>841</v>
      </c>
      <c r="AJ118" s="530">
        <v>6</v>
      </c>
      <c r="AK118" s="530">
        <v>7</v>
      </c>
      <c r="AL118" s="530">
        <v>7</v>
      </c>
      <c r="AM118" s="530">
        <v>7</v>
      </c>
      <c r="AN118" s="530">
        <v>7</v>
      </c>
      <c r="AO118" s="530">
        <v>8</v>
      </c>
      <c r="AP118" s="530">
        <v>8</v>
      </c>
      <c r="AQ118" s="530">
        <v>8</v>
      </c>
      <c r="AR118" s="530">
        <v>8</v>
      </c>
      <c r="AS118" s="530">
        <v>8</v>
      </c>
      <c r="AT118" s="530">
        <v>7</v>
      </c>
      <c r="AU118" s="530">
        <v>7</v>
      </c>
    </row>
    <row r="119" spans="1:47" ht="13.5" hidden="1" thickBot="1" x14ac:dyDescent="0.25">
      <c r="A119" s="508"/>
      <c r="C119" s="544" t="s">
        <v>329</v>
      </c>
      <c r="D119" s="542"/>
      <c r="E119" s="545">
        <f>IF(P101,25,0)</f>
        <v>0</v>
      </c>
      <c r="F119" s="546">
        <f t="shared" ref="F119:K119" si="5">F117*$F115</f>
        <v>31.880032810453461</v>
      </c>
      <c r="G119" s="546">
        <f t="shared" si="5"/>
        <v>18.217161605973406</v>
      </c>
      <c r="H119" s="546">
        <f t="shared" si="5"/>
        <v>4.5542904014933514</v>
      </c>
      <c r="I119" s="546"/>
      <c r="J119" s="546">
        <f t="shared" si="5"/>
        <v>96.206854570212883</v>
      </c>
      <c r="K119" s="546">
        <f t="shared" si="5"/>
        <v>15.828689306523559</v>
      </c>
      <c r="L119" s="546">
        <f>SUM(F119:K119)</f>
        <v>166.68702869465668</v>
      </c>
      <c r="M119" s="731"/>
      <c r="N119" s="203" t="s">
        <v>330</v>
      </c>
      <c r="T119" s="306" t="s">
        <v>331</v>
      </c>
      <c r="U119" s="528" t="s">
        <v>287</v>
      </c>
      <c r="V119" s="529">
        <v>1</v>
      </c>
      <c r="W119" s="530">
        <v>82</v>
      </c>
      <c r="X119" s="530">
        <v>79</v>
      </c>
      <c r="Y119" s="530">
        <v>78</v>
      </c>
      <c r="Z119" s="530">
        <v>95</v>
      </c>
      <c r="AA119" s="530">
        <v>119</v>
      </c>
      <c r="AB119" s="530">
        <v>149</v>
      </c>
      <c r="AC119" s="530">
        <v>166</v>
      </c>
      <c r="AD119" s="530">
        <v>152</v>
      </c>
      <c r="AE119" s="530">
        <v>133</v>
      </c>
      <c r="AF119" s="530">
        <v>93</v>
      </c>
      <c r="AG119" s="530">
        <v>94</v>
      </c>
      <c r="AH119" s="530">
        <v>97</v>
      </c>
      <c r="AI119" s="531">
        <f t="shared" si="4"/>
        <v>1337</v>
      </c>
      <c r="AJ119" s="530">
        <v>8</v>
      </c>
      <c r="AK119" s="530">
        <v>7</v>
      </c>
      <c r="AL119" s="530">
        <v>8</v>
      </c>
      <c r="AM119" s="530">
        <v>11</v>
      </c>
      <c r="AN119" s="530">
        <v>12</v>
      </c>
      <c r="AO119" s="530">
        <v>14</v>
      </c>
      <c r="AP119" s="530">
        <v>17</v>
      </c>
      <c r="AQ119" s="530">
        <v>16</v>
      </c>
      <c r="AR119" s="530">
        <v>14</v>
      </c>
      <c r="AS119" s="530">
        <v>10</v>
      </c>
      <c r="AT119" s="530">
        <v>10</v>
      </c>
      <c r="AU119" s="530">
        <v>9</v>
      </c>
    </row>
    <row r="120" spans="1:47" ht="13.5" hidden="1" thickBot="1" x14ac:dyDescent="0.25">
      <c r="A120" s="508"/>
      <c r="C120" s="544" t="s">
        <v>332</v>
      </c>
      <c r="D120" s="542"/>
      <c r="E120" s="545">
        <v>0</v>
      </c>
      <c r="F120" s="546">
        <f t="shared" ref="F120" si="6">F118*$F115</f>
        <v>31.880032810453461</v>
      </c>
      <c r="G120" s="546">
        <f>G118*$F115</f>
        <v>18.217161605973406</v>
      </c>
      <c r="H120" s="546">
        <f>H118*$F115</f>
        <v>4.5542904014933514</v>
      </c>
      <c r="I120" s="546"/>
      <c r="J120" s="546">
        <f>J118*$F115</f>
        <v>96.206854570212883</v>
      </c>
      <c r="K120" s="546">
        <f>K118*$F115</f>
        <v>15.828689306523559</v>
      </c>
      <c r="L120" s="546">
        <f t="shared" ref="L120" si="7">SUM(E120:K120)</f>
        <v>166.68702869465668</v>
      </c>
      <c r="M120" s="732"/>
      <c r="N120" s="203" t="s">
        <v>333</v>
      </c>
      <c r="T120" s="306" t="s">
        <v>334</v>
      </c>
      <c r="U120" s="528" t="s">
        <v>237</v>
      </c>
      <c r="V120" s="529" t="s">
        <v>283</v>
      </c>
      <c r="W120" s="530">
        <v>41</v>
      </c>
      <c r="X120" s="530">
        <v>35</v>
      </c>
      <c r="Y120" s="530">
        <v>52</v>
      </c>
      <c r="Z120" s="530">
        <v>52</v>
      </c>
      <c r="AA120" s="530">
        <v>50</v>
      </c>
      <c r="AB120" s="530">
        <v>58</v>
      </c>
      <c r="AC120" s="530">
        <v>52</v>
      </c>
      <c r="AD120" s="530">
        <v>62</v>
      </c>
      <c r="AE120" s="530">
        <v>51</v>
      </c>
      <c r="AF120" s="530">
        <v>57</v>
      </c>
      <c r="AG120" s="530">
        <v>41</v>
      </c>
      <c r="AH120" s="530">
        <v>48</v>
      </c>
      <c r="AI120" s="531">
        <f t="shared" si="4"/>
        <v>599</v>
      </c>
      <c r="AJ120" s="530">
        <v>5</v>
      </c>
      <c r="AK120" s="530">
        <v>5</v>
      </c>
      <c r="AL120" s="530">
        <v>6</v>
      </c>
      <c r="AM120" s="530">
        <v>6</v>
      </c>
      <c r="AN120" s="530">
        <v>7</v>
      </c>
      <c r="AO120" s="530">
        <v>7</v>
      </c>
      <c r="AP120" s="530">
        <v>7</v>
      </c>
      <c r="AQ120" s="530">
        <v>7</v>
      </c>
      <c r="AR120" s="530">
        <v>7</v>
      </c>
      <c r="AS120" s="530">
        <v>8</v>
      </c>
      <c r="AT120" s="530">
        <v>6</v>
      </c>
      <c r="AU120" s="530">
        <v>7</v>
      </c>
    </row>
    <row r="121" spans="1:47" ht="13.5" hidden="1" thickBot="1" x14ac:dyDescent="0.25">
      <c r="A121" s="508"/>
      <c r="C121" s="547" t="s">
        <v>244</v>
      </c>
      <c r="D121" s="510">
        <v>31</v>
      </c>
      <c r="E121" s="510">
        <f t="shared" ref="E121:K124" si="8">E$119*$D121</f>
        <v>0</v>
      </c>
      <c r="F121" s="510">
        <f t="shared" si="8"/>
        <v>988.28101712405726</v>
      </c>
      <c r="G121" s="510">
        <f t="shared" si="8"/>
        <v>564.73200978517559</v>
      </c>
      <c r="H121" s="510">
        <f t="shared" si="8"/>
        <v>141.1830024462939</v>
      </c>
      <c r="I121" s="510"/>
      <c r="J121" s="510">
        <f t="shared" si="8"/>
        <v>2982.4124916765995</v>
      </c>
      <c r="K121" s="510">
        <f t="shared" si="8"/>
        <v>490.68936850223031</v>
      </c>
      <c r="L121" s="510">
        <f>SUM(F121:K121)</f>
        <v>5167.2978895343567</v>
      </c>
      <c r="M121" s="548">
        <f t="shared" ref="M121:M132" si="9">(F121+G121+H121)</f>
        <v>1694.1960293555267</v>
      </c>
      <c r="T121" s="306" t="s">
        <v>335</v>
      </c>
      <c r="U121" s="528" t="s">
        <v>321</v>
      </c>
      <c r="V121" s="529" t="s">
        <v>291</v>
      </c>
      <c r="W121" s="530">
        <v>717</v>
      </c>
      <c r="X121" s="530">
        <v>499</v>
      </c>
      <c r="Y121" s="530">
        <v>640</v>
      </c>
      <c r="Z121" s="530">
        <v>585</v>
      </c>
      <c r="AA121" s="530">
        <v>641</v>
      </c>
      <c r="AB121" s="530">
        <v>440</v>
      </c>
      <c r="AC121" s="530">
        <v>418</v>
      </c>
      <c r="AD121" s="530">
        <v>427</v>
      </c>
      <c r="AE121" s="530">
        <v>523</v>
      </c>
      <c r="AF121" s="530">
        <v>688</v>
      </c>
      <c r="AG121" s="530">
        <v>522</v>
      </c>
      <c r="AH121" s="530">
        <v>648</v>
      </c>
      <c r="AI121" s="531">
        <f t="shared" si="4"/>
        <v>6748</v>
      </c>
      <c r="AJ121" s="549">
        <v>16</v>
      </c>
      <c r="AK121" s="549">
        <v>13</v>
      </c>
      <c r="AL121" s="549">
        <v>15</v>
      </c>
      <c r="AM121" s="549">
        <v>15</v>
      </c>
      <c r="AN121" s="549">
        <v>16</v>
      </c>
      <c r="AO121" s="549">
        <v>14</v>
      </c>
      <c r="AP121" s="549">
        <v>15</v>
      </c>
      <c r="AQ121" s="549">
        <v>15</v>
      </c>
      <c r="AR121" s="549">
        <v>16</v>
      </c>
      <c r="AS121" s="549">
        <v>19</v>
      </c>
      <c r="AT121" s="549">
        <v>15</v>
      </c>
      <c r="AU121" s="549">
        <v>17</v>
      </c>
    </row>
    <row r="122" spans="1:47" ht="13.5" hidden="1" thickBot="1" x14ac:dyDescent="0.25">
      <c r="A122" s="508"/>
      <c r="C122" s="547" t="s">
        <v>246</v>
      </c>
      <c r="D122" s="510">
        <v>28</v>
      </c>
      <c r="E122" s="510">
        <f t="shared" si="8"/>
        <v>0</v>
      </c>
      <c r="F122" s="510">
        <f t="shared" si="8"/>
        <v>892.64091869269691</v>
      </c>
      <c r="G122" s="510">
        <f t="shared" si="8"/>
        <v>510.08052496725537</v>
      </c>
      <c r="H122" s="510">
        <f t="shared" si="8"/>
        <v>127.52013124181384</v>
      </c>
      <c r="I122" s="510"/>
      <c r="J122" s="510">
        <f t="shared" si="8"/>
        <v>2693.7919279659609</v>
      </c>
      <c r="K122" s="510">
        <f t="shared" si="8"/>
        <v>443.20330058265966</v>
      </c>
      <c r="L122" s="510">
        <f t="shared" ref="L122:L132" si="10">SUM(F122:K122)</f>
        <v>4667.236803450387</v>
      </c>
      <c r="M122" s="548">
        <f t="shared" si="9"/>
        <v>1530.2415749017662</v>
      </c>
      <c r="N122" s="203" t="s">
        <v>336</v>
      </c>
      <c r="T122" s="306" t="s">
        <v>337</v>
      </c>
      <c r="U122" s="528" t="s">
        <v>229</v>
      </c>
      <c r="V122" s="529" t="s">
        <v>283</v>
      </c>
      <c r="W122" s="530">
        <v>411</v>
      </c>
      <c r="X122" s="530">
        <v>255</v>
      </c>
      <c r="Y122" s="530">
        <v>422</v>
      </c>
      <c r="Z122" s="530">
        <v>362</v>
      </c>
      <c r="AA122" s="530">
        <v>365</v>
      </c>
      <c r="AB122" s="530">
        <v>287</v>
      </c>
      <c r="AC122" s="530">
        <v>278</v>
      </c>
      <c r="AD122" s="530">
        <v>298</v>
      </c>
      <c r="AE122" s="530">
        <v>310</v>
      </c>
      <c r="AF122" s="530">
        <v>452</v>
      </c>
      <c r="AG122" s="530">
        <v>390</v>
      </c>
      <c r="AH122" s="530">
        <v>461</v>
      </c>
      <c r="AI122" s="531">
        <f t="shared" si="4"/>
        <v>4291</v>
      </c>
      <c r="AJ122" s="530">
        <v>12</v>
      </c>
      <c r="AK122" s="530">
        <v>10</v>
      </c>
      <c r="AL122" s="530">
        <v>13</v>
      </c>
      <c r="AM122" s="530">
        <v>13</v>
      </c>
      <c r="AN122" s="530">
        <v>13</v>
      </c>
      <c r="AO122" s="530">
        <v>13</v>
      </c>
      <c r="AP122" s="530">
        <v>13</v>
      </c>
      <c r="AQ122" s="530">
        <v>14</v>
      </c>
      <c r="AR122" s="530">
        <v>14</v>
      </c>
      <c r="AS122" s="530">
        <v>16</v>
      </c>
      <c r="AT122" s="530">
        <v>14</v>
      </c>
      <c r="AU122" s="530">
        <v>15</v>
      </c>
    </row>
    <row r="123" spans="1:47" ht="13.5" hidden="1" thickBot="1" x14ac:dyDescent="0.25">
      <c r="A123" s="508"/>
      <c r="C123" s="547" t="s">
        <v>250</v>
      </c>
      <c r="D123" s="510">
        <v>31</v>
      </c>
      <c r="E123" s="510">
        <f t="shared" si="8"/>
        <v>0</v>
      </c>
      <c r="F123" s="510">
        <f t="shared" si="8"/>
        <v>988.28101712405726</v>
      </c>
      <c r="G123" s="510">
        <f t="shared" si="8"/>
        <v>564.73200978517559</v>
      </c>
      <c r="H123" s="510">
        <f t="shared" si="8"/>
        <v>141.1830024462939</v>
      </c>
      <c r="I123" s="510"/>
      <c r="J123" s="510">
        <f t="shared" si="8"/>
        <v>2982.4124916765995</v>
      </c>
      <c r="K123" s="510">
        <f t="shared" si="8"/>
        <v>490.68936850223031</v>
      </c>
      <c r="L123" s="510">
        <f t="shared" si="10"/>
        <v>5167.2978895343567</v>
      </c>
      <c r="M123" s="548">
        <f t="shared" si="9"/>
        <v>1694.1960293555267</v>
      </c>
      <c r="N123" s="203" t="s">
        <v>338</v>
      </c>
      <c r="T123" s="306" t="s">
        <v>339</v>
      </c>
      <c r="U123" s="528" t="s">
        <v>237</v>
      </c>
      <c r="V123" s="529">
        <v>2</v>
      </c>
      <c r="W123" s="530">
        <v>48</v>
      </c>
      <c r="X123" s="530">
        <v>62</v>
      </c>
      <c r="Y123" s="530">
        <v>85</v>
      </c>
      <c r="Z123" s="530">
        <v>75</v>
      </c>
      <c r="AA123" s="530">
        <v>62</v>
      </c>
      <c r="AB123" s="530">
        <v>81</v>
      </c>
      <c r="AC123" s="530">
        <v>92</v>
      </c>
      <c r="AD123" s="530">
        <v>67</v>
      </c>
      <c r="AE123" s="530">
        <v>65</v>
      </c>
      <c r="AF123" s="530">
        <v>55</v>
      </c>
      <c r="AG123" s="530">
        <v>57</v>
      </c>
      <c r="AH123" s="530">
        <v>56</v>
      </c>
      <c r="AI123" s="531">
        <f t="shared" si="4"/>
        <v>805</v>
      </c>
      <c r="AJ123" s="530">
        <v>6</v>
      </c>
      <c r="AK123" s="530">
        <v>6</v>
      </c>
      <c r="AL123" s="530">
        <v>8</v>
      </c>
      <c r="AM123" s="530">
        <v>8</v>
      </c>
      <c r="AN123" s="530">
        <v>7</v>
      </c>
      <c r="AO123" s="530">
        <v>9</v>
      </c>
      <c r="AP123" s="530">
        <v>9</v>
      </c>
      <c r="AQ123" s="530">
        <v>9</v>
      </c>
      <c r="AR123" s="530">
        <v>9</v>
      </c>
      <c r="AS123" s="530">
        <v>7</v>
      </c>
      <c r="AT123" s="530">
        <v>6</v>
      </c>
      <c r="AU123" s="530">
        <v>6</v>
      </c>
    </row>
    <row r="124" spans="1:47" ht="13.5" hidden="1" thickBot="1" x14ac:dyDescent="0.25">
      <c r="A124" s="508"/>
      <c r="C124" s="547" t="s">
        <v>253</v>
      </c>
      <c r="D124" s="510">
        <v>30</v>
      </c>
      <c r="E124" s="510">
        <f t="shared" si="8"/>
        <v>0</v>
      </c>
      <c r="F124" s="510">
        <f t="shared" si="8"/>
        <v>956.40098431360377</v>
      </c>
      <c r="G124" s="510">
        <f t="shared" si="8"/>
        <v>546.5148481792022</v>
      </c>
      <c r="H124" s="510">
        <f t="shared" si="8"/>
        <v>136.62871204480055</v>
      </c>
      <c r="I124" s="510"/>
      <c r="J124" s="510">
        <f t="shared" si="8"/>
        <v>2886.2056371063863</v>
      </c>
      <c r="K124" s="510">
        <f t="shared" si="8"/>
        <v>474.86067919570678</v>
      </c>
      <c r="L124" s="510">
        <f t="shared" si="10"/>
        <v>5000.6108608396989</v>
      </c>
      <c r="M124" s="548">
        <f t="shared" si="9"/>
        <v>1639.5445445376065</v>
      </c>
      <c r="N124" s="203" t="s">
        <v>340</v>
      </c>
      <c r="T124" s="306" t="s">
        <v>341</v>
      </c>
      <c r="U124" s="528" t="s">
        <v>229</v>
      </c>
      <c r="V124" s="529" t="s">
        <v>291</v>
      </c>
      <c r="W124" s="530">
        <v>72</v>
      </c>
      <c r="X124" s="530">
        <v>57</v>
      </c>
      <c r="Y124" s="530">
        <v>78</v>
      </c>
      <c r="Z124" s="530">
        <v>86</v>
      </c>
      <c r="AA124" s="530">
        <v>77</v>
      </c>
      <c r="AB124" s="530">
        <v>85</v>
      </c>
      <c r="AC124" s="530">
        <v>86</v>
      </c>
      <c r="AD124" s="530">
        <v>90</v>
      </c>
      <c r="AE124" s="530">
        <v>73</v>
      </c>
      <c r="AF124" s="530">
        <v>92</v>
      </c>
      <c r="AG124" s="530">
        <v>82</v>
      </c>
      <c r="AH124" s="530">
        <v>75</v>
      </c>
      <c r="AI124" s="531">
        <f t="shared" si="4"/>
        <v>953</v>
      </c>
      <c r="AJ124" s="530">
        <v>6</v>
      </c>
      <c r="AK124" s="530">
        <v>6</v>
      </c>
      <c r="AL124" s="530">
        <v>7</v>
      </c>
      <c r="AM124" s="530">
        <v>7</v>
      </c>
      <c r="AN124" s="530">
        <v>7</v>
      </c>
      <c r="AO124" s="530">
        <v>8</v>
      </c>
      <c r="AP124" s="530">
        <v>8</v>
      </c>
      <c r="AQ124" s="530">
        <v>9</v>
      </c>
      <c r="AR124" s="530">
        <v>10</v>
      </c>
      <c r="AS124" s="530">
        <v>10</v>
      </c>
      <c r="AT124" s="530">
        <v>8</v>
      </c>
      <c r="AU124" s="530">
        <v>8</v>
      </c>
    </row>
    <row r="125" spans="1:47" ht="13.5" hidden="1" thickBot="1" x14ac:dyDescent="0.25">
      <c r="A125" s="508"/>
      <c r="C125" s="547" t="s">
        <v>256</v>
      </c>
      <c r="D125" s="510">
        <v>31</v>
      </c>
      <c r="E125" s="510">
        <f t="shared" ref="E125:K129" si="11">E$120*$D125</f>
        <v>0</v>
      </c>
      <c r="F125" s="510">
        <f t="shared" si="11"/>
        <v>988.28101712405726</v>
      </c>
      <c r="G125" s="510">
        <f t="shared" si="11"/>
        <v>564.73200978517559</v>
      </c>
      <c r="H125" s="510">
        <f t="shared" si="11"/>
        <v>141.1830024462939</v>
      </c>
      <c r="I125" s="510"/>
      <c r="J125" s="510">
        <f t="shared" si="11"/>
        <v>2982.4124916765995</v>
      </c>
      <c r="K125" s="510">
        <f t="shared" si="11"/>
        <v>490.68936850223031</v>
      </c>
      <c r="L125" s="510">
        <f t="shared" si="10"/>
        <v>5167.2978895343567</v>
      </c>
      <c r="M125" s="548">
        <f t="shared" si="9"/>
        <v>1694.1960293555267</v>
      </c>
      <c r="N125" s="203" t="s">
        <v>342</v>
      </c>
      <c r="T125" s="306" t="s">
        <v>343</v>
      </c>
      <c r="U125" s="528" t="s">
        <v>344</v>
      </c>
      <c r="V125" s="529">
        <v>2</v>
      </c>
      <c r="W125" s="530">
        <v>97</v>
      </c>
      <c r="X125" s="530">
        <v>95</v>
      </c>
      <c r="Y125" s="530">
        <v>117</v>
      </c>
      <c r="Z125" s="530">
        <v>131</v>
      </c>
      <c r="AA125" s="530">
        <v>124</v>
      </c>
      <c r="AB125" s="530">
        <v>145</v>
      </c>
      <c r="AC125" s="530">
        <v>143</v>
      </c>
      <c r="AD125" s="530">
        <v>127</v>
      </c>
      <c r="AE125" s="530">
        <v>110</v>
      </c>
      <c r="AF125" s="530">
        <v>124</v>
      </c>
      <c r="AG125" s="530">
        <v>108</v>
      </c>
      <c r="AH125" s="530">
        <v>103</v>
      </c>
      <c r="AI125" s="531">
        <f t="shared" si="4"/>
        <v>1424</v>
      </c>
      <c r="AJ125" s="530">
        <v>9</v>
      </c>
      <c r="AK125" s="530">
        <v>7</v>
      </c>
      <c r="AL125" s="530">
        <v>9</v>
      </c>
      <c r="AM125" s="530">
        <v>10</v>
      </c>
      <c r="AN125" s="530">
        <v>13</v>
      </c>
      <c r="AO125" s="530">
        <v>13</v>
      </c>
      <c r="AP125" s="530">
        <v>14</v>
      </c>
      <c r="AQ125" s="530">
        <v>15</v>
      </c>
      <c r="AR125" s="530">
        <v>13</v>
      </c>
      <c r="AS125" s="530">
        <v>14</v>
      </c>
      <c r="AT125" s="530">
        <v>11</v>
      </c>
      <c r="AU125" s="530">
        <v>10</v>
      </c>
    </row>
    <row r="126" spans="1:47" ht="13.5" hidden="1" thickBot="1" x14ac:dyDescent="0.25">
      <c r="A126" s="508"/>
      <c r="C126" s="547" t="s">
        <v>259</v>
      </c>
      <c r="D126" s="510">
        <v>30</v>
      </c>
      <c r="E126" s="510">
        <f t="shared" si="11"/>
        <v>0</v>
      </c>
      <c r="F126" s="510">
        <f t="shared" si="11"/>
        <v>956.40098431360377</v>
      </c>
      <c r="G126" s="510">
        <f t="shared" si="11"/>
        <v>546.5148481792022</v>
      </c>
      <c r="H126" s="510">
        <f t="shared" si="11"/>
        <v>136.62871204480055</v>
      </c>
      <c r="I126" s="510"/>
      <c r="J126" s="510">
        <f t="shared" si="11"/>
        <v>2886.2056371063863</v>
      </c>
      <c r="K126" s="510">
        <f t="shared" si="11"/>
        <v>474.86067919570678</v>
      </c>
      <c r="L126" s="510">
        <f t="shared" si="10"/>
        <v>5000.6108608396989</v>
      </c>
      <c r="M126" s="548">
        <f t="shared" si="9"/>
        <v>1639.5445445376065</v>
      </c>
      <c r="N126" s="203" t="s">
        <v>345</v>
      </c>
      <c r="T126" s="306" t="s">
        <v>346</v>
      </c>
      <c r="U126" s="528" t="s">
        <v>229</v>
      </c>
      <c r="V126" s="529">
        <v>2</v>
      </c>
      <c r="W126" s="530">
        <v>65</v>
      </c>
      <c r="X126" s="530">
        <v>62</v>
      </c>
      <c r="Y126" s="530">
        <v>74</v>
      </c>
      <c r="Z126" s="530">
        <v>76</v>
      </c>
      <c r="AA126" s="530">
        <v>94</v>
      </c>
      <c r="AB126" s="530">
        <v>87</v>
      </c>
      <c r="AC126" s="530">
        <v>94</v>
      </c>
      <c r="AD126" s="530">
        <v>82</v>
      </c>
      <c r="AE126" s="530">
        <v>83</v>
      </c>
      <c r="AF126" s="530">
        <v>90</v>
      </c>
      <c r="AG126" s="530">
        <v>78</v>
      </c>
      <c r="AH126" s="530">
        <v>83</v>
      </c>
      <c r="AI126" s="531">
        <f t="shared" si="4"/>
        <v>968</v>
      </c>
      <c r="AJ126" s="530">
        <v>7</v>
      </c>
      <c r="AK126" s="530">
        <v>6</v>
      </c>
      <c r="AL126" s="530">
        <v>8</v>
      </c>
      <c r="AM126" s="530">
        <v>9</v>
      </c>
      <c r="AN126" s="530">
        <v>11</v>
      </c>
      <c r="AO126" s="530">
        <v>11</v>
      </c>
      <c r="AP126" s="530">
        <v>12</v>
      </c>
      <c r="AQ126" s="530">
        <v>12</v>
      </c>
      <c r="AR126" s="530">
        <v>12</v>
      </c>
      <c r="AS126" s="530">
        <v>12</v>
      </c>
      <c r="AT126" s="530">
        <v>10</v>
      </c>
      <c r="AU126" s="530">
        <v>9</v>
      </c>
    </row>
    <row r="127" spans="1:47" ht="13.5" hidden="1" thickBot="1" x14ac:dyDescent="0.25">
      <c r="A127" s="508"/>
      <c r="C127" s="547" t="s">
        <v>264</v>
      </c>
      <c r="D127" s="510">
        <v>31</v>
      </c>
      <c r="E127" s="510">
        <f t="shared" si="11"/>
        <v>0</v>
      </c>
      <c r="F127" s="510">
        <f t="shared" si="11"/>
        <v>988.28101712405726</v>
      </c>
      <c r="G127" s="510">
        <f t="shared" si="11"/>
        <v>564.73200978517559</v>
      </c>
      <c r="H127" s="510">
        <f t="shared" si="11"/>
        <v>141.1830024462939</v>
      </c>
      <c r="I127" s="510"/>
      <c r="J127" s="510">
        <f t="shared" si="11"/>
        <v>2982.4124916765995</v>
      </c>
      <c r="K127" s="510">
        <f t="shared" si="11"/>
        <v>490.68936850223031</v>
      </c>
      <c r="L127" s="510">
        <f t="shared" si="10"/>
        <v>5167.2978895343567</v>
      </c>
      <c r="M127" s="548">
        <f t="shared" si="9"/>
        <v>1694.1960293555267</v>
      </c>
      <c r="N127" s="203" t="s">
        <v>347</v>
      </c>
      <c r="T127" s="306" t="s">
        <v>348</v>
      </c>
      <c r="U127" s="528" t="s">
        <v>229</v>
      </c>
      <c r="V127" s="529" t="s">
        <v>283</v>
      </c>
      <c r="W127" s="530">
        <v>78</v>
      </c>
      <c r="X127" s="530">
        <v>58</v>
      </c>
      <c r="Y127" s="530">
        <v>80</v>
      </c>
      <c r="Z127" s="530">
        <v>75</v>
      </c>
      <c r="AA127" s="530">
        <v>89</v>
      </c>
      <c r="AB127" s="530">
        <v>82</v>
      </c>
      <c r="AC127" s="530">
        <v>65</v>
      </c>
      <c r="AD127" s="530">
        <v>73</v>
      </c>
      <c r="AE127" s="530">
        <v>69</v>
      </c>
      <c r="AF127" s="530">
        <v>95</v>
      </c>
      <c r="AG127" s="530">
        <v>72</v>
      </c>
      <c r="AH127" s="530">
        <v>77</v>
      </c>
      <c r="AI127" s="531">
        <f t="shared" si="4"/>
        <v>913</v>
      </c>
      <c r="AJ127" s="530">
        <v>8</v>
      </c>
      <c r="AK127" s="530">
        <v>6</v>
      </c>
      <c r="AL127" s="530">
        <v>8</v>
      </c>
      <c r="AM127" s="530">
        <v>8</v>
      </c>
      <c r="AN127" s="530">
        <v>10</v>
      </c>
      <c r="AO127" s="530">
        <v>9</v>
      </c>
      <c r="AP127" s="530">
        <v>8</v>
      </c>
      <c r="AQ127" s="530">
        <v>8</v>
      </c>
      <c r="AR127" s="530">
        <v>8</v>
      </c>
      <c r="AS127" s="530">
        <v>10</v>
      </c>
      <c r="AT127" s="530">
        <v>8</v>
      </c>
      <c r="AU127" s="530">
        <v>9</v>
      </c>
    </row>
    <row r="128" spans="1:47" ht="13.5" hidden="1" thickBot="1" x14ac:dyDescent="0.25">
      <c r="A128" s="508"/>
      <c r="C128" s="547" t="s">
        <v>281</v>
      </c>
      <c r="D128" s="510">
        <v>31</v>
      </c>
      <c r="E128" s="510">
        <f t="shared" si="11"/>
        <v>0</v>
      </c>
      <c r="F128" s="510">
        <f t="shared" si="11"/>
        <v>988.28101712405726</v>
      </c>
      <c r="G128" s="510">
        <f t="shared" si="11"/>
        <v>564.73200978517559</v>
      </c>
      <c r="H128" s="510">
        <f t="shared" si="11"/>
        <v>141.1830024462939</v>
      </c>
      <c r="I128" s="510"/>
      <c r="J128" s="510">
        <f t="shared" si="11"/>
        <v>2982.4124916765995</v>
      </c>
      <c r="K128" s="510">
        <f t="shared" si="11"/>
        <v>490.68936850223031</v>
      </c>
      <c r="L128" s="510">
        <f t="shared" si="10"/>
        <v>5167.2978895343567</v>
      </c>
      <c r="M128" s="548">
        <f t="shared" si="9"/>
        <v>1694.1960293555267</v>
      </c>
      <c r="N128" s="203" t="s">
        <v>349</v>
      </c>
      <c r="T128" s="306" t="s">
        <v>350</v>
      </c>
      <c r="U128" s="528" t="s">
        <v>287</v>
      </c>
      <c r="V128" s="529">
        <v>2</v>
      </c>
      <c r="W128" s="530">
        <v>99</v>
      </c>
      <c r="X128" s="530">
        <v>101</v>
      </c>
      <c r="Y128" s="530">
        <v>115</v>
      </c>
      <c r="Z128" s="530">
        <v>112</v>
      </c>
      <c r="AA128" s="530">
        <v>104</v>
      </c>
      <c r="AB128" s="530">
        <v>134</v>
      </c>
      <c r="AC128" s="530">
        <v>130</v>
      </c>
      <c r="AD128" s="530">
        <v>148</v>
      </c>
      <c r="AE128" s="530">
        <v>119</v>
      </c>
      <c r="AF128" s="530">
        <v>122</v>
      </c>
      <c r="AG128" s="530">
        <v>102</v>
      </c>
      <c r="AH128" s="530">
        <v>115</v>
      </c>
      <c r="AI128" s="531">
        <f t="shared" si="4"/>
        <v>1401</v>
      </c>
      <c r="AJ128" s="530">
        <v>8</v>
      </c>
      <c r="AK128" s="530">
        <v>7</v>
      </c>
      <c r="AL128" s="530">
        <v>8</v>
      </c>
      <c r="AM128" s="530">
        <v>9</v>
      </c>
      <c r="AN128" s="530">
        <v>9</v>
      </c>
      <c r="AO128" s="530">
        <v>10</v>
      </c>
      <c r="AP128" s="530">
        <v>11</v>
      </c>
      <c r="AQ128" s="530">
        <v>12</v>
      </c>
      <c r="AR128" s="530">
        <v>12</v>
      </c>
      <c r="AS128" s="530">
        <v>11</v>
      </c>
      <c r="AT128" s="530">
        <v>10</v>
      </c>
      <c r="AU128" s="530">
        <v>10</v>
      </c>
    </row>
    <row r="129" spans="1:53" ht="13.5" hidden="1" thickBot="1" x14ac:dyDescent="0.25">
      <c r="A129" s="508"/>
      <c r="C129" s="547" t="s">
        <v>284</v>
      </c>
      <c r="D129" s="510">
        <v>30</v>
      </c>
      <c r="E129" s="510">
        <f t="shared" si="11"/>
        <v>0</v>
      </c>
      <c r="F129" s="510">
        <f t="shared" si="11"/>
        <v>956.40098431360377</v>
      </c>
      <c r="G129" s="510">
        <f t="shared" si="11"/>
        <v>546.5148481792022</v>
      </c>
      <c r="H129" s="510">
        <f t="shared" si="11"/>
        <v>136.62871204480055</v>
      </c>
      <c r="I129" s="510"/>
      <c r="J129" s="510">
        <f t="shared" si="11"/>
        <v>2886.2056371063863</v>
      </c>
      <c r="K129" s="510">
        <f t="shared" si="11"/>
        <v>474.86067919570678</v>
      </c>
      <c r="L129" s="510">
        <f t="shared" si="10"/>
        <v>5000.6108608396989</v>
      </c>
      <c r="M129" s="548">
        <f t="shared" si="9"/>
        <v>1639.5445445376065</v>
      </c>
      <c r="T129" s="306" t="s">
        <v>351</v>
      </c>
      <c r="U129" s="528" t="s">
        <v>229</v>
      </c>
      <c r="V129" s="529" t="s">
        <v>291</v>
      </c>
      <c r="W129" s="530">
        <v>85</v>
      </c>
      <c r="X129" s="530">
        <v>77</v>
      </c>
      <c r="Y129" s="530">
        <v>83</v>
      </c>
      <c r="Z129" s="530">
        <v>74</v>
      </c>
      <c r="AA129" s="530">
        <v>87</v>
      </c>
      <c r="AB129" s="530">
        <v>99</v>
      </c>
      <c r="AC129" s="530">
        <v>105</v>
      </c>
      <c r="AD129" s="530">
        <v>109</v>
      </c>
      <c r="AE129" s="530">
        <v>90</v>
      </c>
      <c r="AF129" s="530">
        <v>102</v>
      </c>
      <c r="AG129" s="530">
        <v>85</v>
      </c>
      <c r="AH129" s="530">
        <v>108</v>
      </c>
      <c r="AI129" s="531">
        <f t="shared" si="4"/>
        <v>1104</v>
      </c>
      <c r="AJ129" s="530">
        <v>8</v>
      </c>
      <c r="AK129" s="530">
        <v>6</v>
      </c>
      <c r="AL129" s="530">
        <v>8</v>
      </c>
      <c r="AM129" s="530">
        <v>8</v>
      </c>
      <c r="AN129" s="530">
        <v>9</v>
      </c>
      <c r="AO129" s="530">
        <v>11</v>
      </c>
      <c r="AP129" s="530">
        <v>11</v>
      </c>
      <c r="AQ129" s="530">
        <v>12</v>
      </c>
      <c r="AR129" s="530">
        <v>11</v>
      </c>
      <c r="AS129" s="530">
        <v>11</v>
      </c>
      <c r="AT129" s="530">
        <v>10</v>
      </c>
      <c r="AU129" s="530">
        <v>10</v>
      </c>
    </row>
    <row r="130" spans="1:53" ht="13.5" hidden="1" thickBot="1" x14ac:dyDescent="0.25">
      <c r="A130" s="508"/>
      <c r="C130" s="547" t="s">
        <v>288</v>
      </c>
      <c r="D130" s="510">
        <v>31</v>
      </c>
      <c r="E130" s="510">
        <f t="shared" ref="E130:K132" si="12">E$119*$D130</f>
        <v>0</v>
      </c>
      <c r="F130" s="510">
        <f t="shared" si="12"/>
        <v>988.28101712405726</v>
      </c>
      <c r="G130" s="510">
        <f t="shared" si="12"/>
        <v>564.73200978517559</v>
      </c>
      <c r="H130" s="510">
        <f t="shared" si="12"/>
        <v>141.1830024462939</v>
      </c>
      <c r="I130" s="510"/>
      <c r="J130" s="510">
        <f t="shared" si="12"/>
        <v>2982.4124916765995</v>
      </c>
      <c r="K130" s="510">
        <f t="shared" si="12"/>
        <v>490.68936850223031</v>
      </c>
      <c r="L130" s="510">
        <f t="shared" si="10"/>
        <v>5167.2978895343567</v>
      </c>
      <c r="M130" s="548">
        <f t="shared" si="9"/>
        <v>1694.1960293555267</v>
      </c>
      <c r="N130" s="203" t="s">
        <v>352</v>
      </c>
      <c r="T130" s="306" t="s">
        <v>353</v>
      </c>
      <c r="U130" s="528" t="s">
        <v>287</v>
      </c>
      <c r="V130" s="529">
        <v>2</v>
      </c>
      <c r="W130" s="530">
        <v>74</v>
      </c>
      <c r="X130" s="530">
        <v>78</v>
      </c>
      <c r="Y130" s="530">
        <v>128</v>
      </c>
      <c r="Z130" s="530">
        <v>105</v>
      </c>
      <c r="AA130" s="530">
        <v>91</v>
      </c>
      <c r="AB130" s="530">
        <v>128</v>
      </c>
      <c r="AC130" s="530">
        <v>122</v>
      </c>
      <c r="AD130" s="530">
        <v>115</v>
      </c>
      <c r="AE130" s="530">
        <v>104</v>
      </c>
      <c r="AF130" s="530">
        <v>94</v>
      </c>
      <c r="AG130" s="530">
        <v>85</v>
      </c>
      <c r="AH130" s="530">
        <v>87</v>
      </c>
      <c r="AI130" s="531">
        <f t="shared" si="4"/>
        <v>1211</v>
      </c>
      <c r="AJ130" s="530">
        <v>6</v>
      </c>
      <c r="AK130" s="530">
        <v>7</v>
      </c>
      <c r="AL130" s="530">
        <v>8</v>
      </c>
      <c r="AM130" s="530">
        <v>9</v>
      </c>
      <c r="AN130" s="530">
        <v>9</v>
      </c>
      <c r="AO130" s="530">
        <v>11</v>
      </c>
      <c r="AP130" s="530">
        <v>11</v>
      </c>
      <c r="AQ130" s="530">
        <v>12</v>
      </c>
      <c r="AR130" s="530">
        <v>12</v>
      </c>
      <c r="AS130" s="530">
        <v>10</v>
      </c>
      <c r="AT130" s="530">
        <v>9</v>
      </c>
      <c r="AU130" s="530">
        <v>8</v>
      </c>
    </row>
    <row r="131" spans="1:53" ht="13.5" hidden="1" thickBot="1" x14ac:dyDescent="0.25">
      <c r="A131" s="508"/>
      <c r="C131" s="547" t="s">
        <v>292</v>
      </c>
      <c r="D131" s="510">
        <v>30</v>
      </c>
      <c r="E131" s="510">
        <f t="shared" si="12"/>
        <v>0</v>
      </c>
      <c r="F131" s="510">
        <f t="shared" si="12"/>
        <v>956.40098431360377</v>
      </c>
      <c r="G131" s="510">
        <f t="shared" si="12"/>
        <v>546.5148481792022</v>
      </c>
      <c r="H131" s="510">
        <f t="shared" si="12"/>
        <v>136.62871204480055</v>
      </c>
      <c r="I131" s="510"/>
      <c r="J131" s="510">
        <f t="shared" si="12"/>
        <v>2886.2056371063863</v>
      </c>
      <c r="K131" s="510">
        <f t="shared" si="12"/>
        <v>474.86067919570678</v>
      </c>
      <c r="L131" s="510">
        <f t="shared" si="10"/>
        <v>5000.6108608396989</v>
      </c>
      <c r="M131" s="548">
        <f t="shared" si="9"/>
        <v>1639.5445445376065</v>
      </c>
      <c r="N131" s="203" t="s">
        <v>354</v>
      </c>
      <c r="T131" s="306" t="s">
        <v>355</v>
      </c>
      <c r="U131" s="528" t="s">
        <v>237</v>
      </c>
      <c r="V131" s="529" t="s">
        <v>291</v>
      </c>
      <c r="W131" s="530">
        <v>46</v>
      </c>
      <c r="X131" s="530">
        <v>38</v>
      </c>
      <c r="Y131" s="530">
        <v>52</v>
      </c>
      <c r="Z131" s="530">
        <v>66</v>
      </c>
      <c r="AA131" s="530">
        <v>42</v>
      </c>
      <c r="AB131" s="530">
        <v>41</v>
      </c>
      <c r="AC131" s="530">
        <v>43</v>
      </c>
      <c r="AD131" s="530">
        <v>45</v>
      </c>
      <c r="AE131" s="530">
        <v>35</v>
      </c>
      <c r="AF131" s="530">
        <v>55</v>
      </c>
      <c r="AG131" s="530">
        <v>48</v>
      </c>
      <c r="AH131" s="530">
        <v>53</v>
      </c>
      <c r="AI131" s="531">
        <f>SUM(W131:AH131)</f>
        <v>564</v>
      </c>
      <c r="AJ131" s="530">
        <v>7</v>
      </c>
      <c r="AK131" s="530">
        <v>6</v>
      </c>
      <c r="AL131" s="530">
        <v>7</v>
      </c>
      <c r="AM131" s="530">
        <v>8</v>
      </c>
      <c r="AN131" s="530">
        <v>6</v>
      </c>
      <c r="AO131" s="530">
        <v>5</v>
      </c>
      <c r="AP131" s="530">
        <v>7</v>
      </c>
      <c r="AQ131" s="530">
        <v>6</v>
      </c>
      <c r="AR131" s="530">
        <v>6</v>
      </c>
      <c r="AS131" s="530">
        <v>7</v>
      </c>
      <c r="AT131" s="530">
        <v>7</v>
      </c>
      <c r="AU131" s="530">
        <v>8</v>
      </c>
    </row>
    <row r="132" spans="1:53" ht="13.5" hidden="1" thickBot="1" x14ac:dyDescent="0.25">
      <c r="A132" s="508"/>
      <c r="C132" s="547" t="s">
        <v>296</v>
      </c>
      <c r="D132" s="510">
        <v>31</v>
      </c>
      <c r="E132" s="510">
        <f t="shared" si="12"/>
        <v>0</v>
      </c>
      <c r="F132" s="510">
        <f t="shared" si="12"/>
        <v>988.28101712405726</v>
      </c>
      <c r="G132" s="510">
        <f t="shared" si="12"/>
        <v>564.73200978517559</v>
      </c>
      <c r="H132" s="510">
        <f t="shared" si="12"/>
        <v>141.1830024462939</v>
      </c>
      <c r="I132" s="510"/>
      <c r="J132" s="510">
        <f t="shared" si="12"/>
        <v>2982.4124916765995</v>
      </c>
      <c r="K132" s="510">
        <f t="shared" si="12"/>
        <v>490.68936850223031</v>
      </c>
      <c r="L132" s="510">
        <f t="shared" si="10"/>
        <v>5167.2978895343567</v>
      </c>
      <c r="M132" s="548">
        <f t="shared" si="9"/>
        <v>1694.1960293555267</v>
      </c>
      <c r="N132" s="203" t="s">
        <v>356</v>
      </c>
      <c r="T132" s="306" t="s">
        <v>357</v>
      </c>
      <c r="U132" s="528" t="s">
        <v>229</v>
      </c>
      <c r="V132" s="529">
        <v>2</v>
      </c>
      <c r="W132" s="530">
        <v>62</v>
      </c>
      <c r="X132" s="530">
        <v>65</v>
      </c>
      <c r="Y132" s="530">
        <v>68</v>
      </c>
      <c r="Z132" s="530">
        <v>71</v>
      </c>
      <c r="AA132" s="530">
        <v>81</v>
      </c>
      <c r="AB132" s="530">
        <v>82</v>
      </c>
      <c r="AC132" s="530">
        <v>88</v>
      </c>
      <c r="AD132" s="530">
        <v>70</v>
      </c>
      <c r="AE132" s="530">
        <v>72</v>
      </c>
      <c r="AF132" s="530">
        <v>81</v>
      </c>
      <c r="AG132" s="530">
        <v>74</v>
      </c>
      <c r="AH132" s="530">
        <v>70</v>
      </c>
      <c r="AI132" s="531">
        <f>SUM(W132:AH132)</f>
        <v>884</v>
      </c>
      <c r="AJ132" s="530">
        <v>7</v>
      </c>
      <c r="AK132" s="530">
        <v>7</v>
      </c>
      <c r="AL132" s="530">
        <v>8</v>
      </c>
      <c r="AM132" s="530">
        <v>9</v>
      </c>
      <c r="AN132" s="530">
        <v>10</v>
      </c>
      <c r="AO132" s="530">
        <v>12</v>
      </c>
      <c r="AP132" s="530">
        <v>12</v>
      </c>
      <c r="AQ132" s="530">
        <v>11</v>
      </c>
      <c r="AR132" s="530">
        <v>11</v>
      </c>
      <c r="AS132" s="530">
        <v>10</v>
      </c>
      <c r="AT132" s="530">
        <v>9</v>
      </c>
      <c r="AU132" s="530">
        <v>9</v>
      </c>
    </row>
    <row r="133" spans="1:53" ht="13.5" hidden="1" thickBot="1" x14ac:dyDescent="0.25">
      <c r="A133" s="508"/>
      <c r="C133" s="550" t="s">
        <v>300</v>
      </c>
      <c r="D133" s="551">
        <f t="shared" ref="D133:K133" si="13">SUM(D121:D132)</f>
        <v>365</v>
      </c>
      <c r="E133" s="551">
        <f>SUM(E121:E132)</f>
        <v>0</v>
      </c>
      <c r="F133" s="551">
        <f t="shared" si="13"/>
        <v>11636.211975815515</v>
      </c>
      <c r="G133" s="551">
        <f t="shared" si="13"/>
        <v>6649.2639861802927</v>
      </c>
      <c r="H133" s="551">
        <f t="shared" si="13"/>
        <v>1662.3159965450732</v>
      </c>
      <c r="I133" s="551">
        <f t="shared" si="13"/>
        <v>0</v>
      </c>
      <c r="J133" s="551">
        <f t="shared" si="13"/>
        <v>35115.501918127717</v>
      </c>
      <c r="K133" s="551">
        <f t="shared" si="13"/>
        <v>5777.4715968811006</v>
      </c>
      <c r="L133" s="551">
        <f>SUM(L121:L132)</f>
        <v>60840.765473549669</v>
      </c>
      <c r="M133" s="552">
        <f>AVERAGE(M121:M132)</f>
        <v>1662.3159965450734</v>
      </c>
      <c r="N133" s="203" t="s">
        <v>358</v>
      </c>
      <c r="T133" s="306" t="s">
        <v>359</v>
      </c>
      <c r="U133" s="528" t="s">
        <v>287</v>
      </c>
      <c r="V133" s="529">
        <v>2</v>
      </c>
      <c r="W133" s="530">
        <v>72</v>
      </c>
      <c r="X133" s="530">
        <v>62</v>
      </c>
      <c r="Y133" s="530">
        <v>92</v>
      </c>
      <c r="Z133" s="530">
        <v>100</v>
      </c>
      <c r="AA133" s="530">
        <v>117</v>
      </c>
      <c r="AB133" s="530">
        <v>147</v>
      </c>
      <c r="AC133" s="530">
        <v>136</v>
      </c>
      <c r="AD133" s="530">
        <v>123</v>
      </c>
      <c r="AE133" s="530">
        <v>100</v>
      </c>
      <c r="AF133" s="530">
        <v>115</v>
      </c>
      <c r="AG133" s="530">
        <v>99</v>
      </c>
      <c r="AH133" s="530">
        <v>86</v>
      </c>
      <c r="AI133" s="531">
        <f>SUM(W133:AH133)</f>
        <v>1249</v>
      </c>
      <c r="AJ133" s="530">
        <v>7</v>
      </c>
      <c r="AK133" s="530">
        <v>7</v>
      </c>
      <c r="AL133" s="530">
        <v>8</v>
      </c>
      <c r="AM133" s="530">
        <v>9</v>
      </c>
      <c r="AN133" s="530">
        <v>11</v>
      </c>
      <c r="AO133" s="530">
        <v>14</v>
      </c>
      <c r="AP133" s="530">
        <v>13</v>
      </c>
      <c r="AQ133" s="530">
        <v>13</v>
      </c>
      <c r="AR133" s="530">
        <v>12</v>
      </c>
      <c r="AS133" s="530">
        <v>12</v>
      </c>
      <c r="AT133" s="530">
        <v>10</v>
      </c>
      <c r="AU133" s="530">
        <v>8</v>
      </c>
    </row>
    <row r="134" spans="1:53" ht="13.5" hidden="1" thickBot="1" x14ac:dyDescent="0.25">
      <c r="A134" s="508"/>
      <c r="C134" s="553"/>
      <c r="D134" s="554"/>
      <c r="E134" s="554"/>
      <c r="F134" s="554"/>
      <c r="N134" s="203" t="s">
        <v>360</v>
      </c>
      <c r="T134" s="306" t="s">
        <v>361</v>
      </c>
      <c r="U134" s="528" t="s">
        <v>321</v>
      </c>
      <c r="V134" s="529" t="s">
        <v>291</v>
      </c>
      <c r="W134" s="530">
        <v>189</v>
      </c>
      <c r="X134" s="530">
        <v>133</v>
      </c>
      <c r="Y134" s="530">
        <v>171</v>
      </c>
      <c r="Z134" s="530">
        <v>192</v>
      </c>
      <c r="AA134" s="530">
        <v>209</v>
      </c>
      <c r="AB134" s="530">
        <v>199</v>
      </c>
      <c r="AC134" s="530">
        <v>187</v>
      </c>
      <c r="AD134" s="530">
        <v>187</v>
      </c>
      <c r="AE134" s="530">
        <v>201</v>
      </c>
      <c r="AF134" s="530">
        <v>198</v>
      </c>
      <c r="AG134" s="530">
        <v>183</v>
      </c>
      <c r="AH134" s="530">
        <v>215</v>
      </c>
      <c r="AI134" s="531">
        <f>SUM(W134:AH134)</f>
        <v>2264</v>
      </c>
      <c r="AJ134" s="530">
        <v>13</v>
      </c>
      <c r="AK134" s="530">
        <v>10</v>
      </c>
      <c r="AL134" s="530">
        <v>12</v>
      </c>
      <c r="AM134" s="530">
        <v>13</v>
      </c>
      <c r="AN134" s="530">
        <v>16</v>
      </c>
      <c r="AO134" s="530">
        <v>14</v>
      </c>
      <c r="AP134" s="530">
        <v>15</v>
      </c>
      <c r="AQ134" s="530">
        <v>15</v>
      </c>
      <c r="AR134" s="530">
        <v>17</v>
      </c>
      <c r="AS134" s="530">
        <v>17</v>
      </c>
      <c r="AT134" s="530">
        <v>14</v>
      </c>
      <c r="AU134" s="530">
        <v>15</v>
      </c>
    </row>
    <row r="135" spans="1:53" ht="89.25" hidden="1" customHeight="1" thickBot="1" x14ac:dyDescent="0.25">
      <c r="A135" s="508"/>
      <c r="C135" s="553" t="s">
        <v>362</v>
      </c>
      <c r="D135" s="555"/>
      <c r="E135" s="556" t="s">
        <v>363</v>
      </c>
      <c r="F135" s="556" t="s">
        <v>364</v>
      </c>
      <c r="G135" s="721" t="s">
        <v>365</v>
      </c>
      <c r="H135" s="722"/>
      <c r="I135" s="723"/>
      <c r="K135" s="557" t="s">
        <v>366</v>
      </c>
      <c r="L135" s="557" t="s">
        <v>367</v>
      </c>
      <c r="M135" s="557" t="s">
        <v>368</v>
      </c>
      <c r="T135" s="558" t="s">
        <v>369</v>
      </c>
      <c r="U135" s="559" t="s">
        <v>344</v>
      </c>
      <c r="V135" s="560">
        <v>1</v>
      </c>
      <c r="W135" s="561">
        <v>90</v>
      </c>
      <c r="X135" s="561">
        <v>112</v>
      </c>
      <c r="Y135" s="561">
        <v>142</v>
      </c>
      <c r="Z135" s="561">
        <v>129</v>
      </c>
      <c r="AA135" s="561">
        <v>120</v>
      </c>
      <c r="AB135" s="561">
        <v>179</v>
      </c>
      <c r="AC135" s="561">
        <v>151</v>
      </c>
      <c r="AD135" s="561">
        <v>146</v>
      </c>
      <c r="AE135" s="561">
        <v>130</v>
      </c>
      <c r="AF135" s="561">
        <v>116</v>
      </c>
      <c r="AG135" s="561">
        <v>80</v>
      </c>
      <c r="AH135" s="561">
        <v>92</v>
      </c>
      <c r="AI135" s="562">
        <f>SUM(W135:AH135)</f>
        <v>1487</v>
      </c>
      <c r="AJ135" s="561">
        <v>7</v>
      </c>
      <c r="AK135" s="561">
        <v>8</v>
      </c>
      <c r="AL135" s="561">
        <v>10</v>
      </c>
      <c r="AM135" s="561">
        <v>11</v>
      </c>
      <c r="AN135" s="561">
        <v>11</v>
      </c>
      <c r="AO135" s="561">
        <v>14</v>
      </c>
      <c r="AP135" s="561">
        <v>15</v>
      </c>
      <c r="AQ135" s="561">
        <v>14</v>
      </c>
      <c r="AR135" s="561">
        <v>13</v>
      </c>
      <c r="AS135" s="561">
        <v>10</v>
      </c>
      <c r="AT135" s="561">
        <v>9</v>
      </c>
      <c r="AU135" s="561">
        <v>8</v>
      </c>
    </row>
    <row r="136" spans="1:53" ht="39" hidden="1" customHeight="1" thickBot="1" x14ac:dyDescent="0.25">
      <c r="A136" s="508"/>
      <c r="C136" s="713" t="s">
        <v>230</v>
      </c>
      <c r="D136" s="563" t="s">
        <v>370</v>
      </c>
      <c r="E136" s="564" t="s">
        <v>371</v>
      </c>
      <c r="F136" s="565"/>
      <c r="G136" s="566" t="s">
        <v>372</v>
      </c>
      <c r="H136" s="567" t="s">
        <v>373</v>
      </c>
      <c r="I136" s="565" t="s">
        <v>374</v>
      </c>
      <c r="J136" s="714" t="s">
        <v>375</v>
      </c>
      <c r="K136" s="715"/>
      <c r="L136" s="715"/>
      <c r="M136" s="716"/>
      <c r="T136" s="203" t="s">
        <v>376</v>
      </c>
      <c r="U136" s="203"/>
      <c r="V136" s="203"/>
    </row>
    <row r="137" spans="1:53" ht="68.25" hidden="1" thickBot="1" x14ac:dyDescent="0.3">
      <c r="A137" s="508"/>
      <c r="C137" s="713"/>
      <c r="D137" s="568" t="s">
        <v>377</v>
      </c>
      <c r="E137" s="568" t="s">
        <v>378</v>
      </c>
      <c r="F137" s="569" t="s">
        <v>379</v>
      </c>
      <c r="G137" s="569" t="s">
        <v>380</v>
      </c>
      <c r="H137" s="568" t="s">
        <v>381</v>
      </c>
      <c r="I137" s="568" t="s">
        <v>382</v>
      </c>
      <c r="J137" s="570" t="s">
        <v>383</v>
      </c>
      <c r="K137" s="568" t="s">
        <v>384</v>
      </c>
      <c r="L137" s="568" t="s">
        <v>385</v>
      </c>
      <c r="M137" s="568" t="s">
        <v>386</v>
      </c>
      <c r="T137" s="524" t="s">
        <v>265</v>
      </c>
      <c r="U137" s="525" t="s">
        <v>266</v>
      </c>
      <c r="V137" s="526"/>
      <c r="W137" s="571" t="s">
        <v>387</v>
      </c>
      <c r="X137" s="571" t="s">
        <v>388</v>
      </c>
      <c r="Y137" s="527"/>
      <c r="Z137" s="527"/>
    </row>
    <row r="138" spans="1:53" ht="13.5" hidden="1" thickBot="1" x14ac:dyDescent="0.25">
      <c r="A138" s="508"/>
      <c r="C138" s="509" t="s">
        <v>244</v>
      </c>
      <c r="D138" s="572">
        <f>I100</f>
        <v>0</v>
      </c>
      <c r="E138" s="548">
        <f t="shared" ref="E138:E149" si="14">(M121/D100)*2</f>
        <v>765.12078745088297</v>
      </c>
      <c r="F138" s="548">
        <f t="shared" ref="F138:F149" si="15">G100*2*$D$40*$D$43</f>
        <v>0</v>
      </c>
      <c r="G138" s="548">
        <f t="shared" ref="G138:G149" si="16">IF(($L$94-H100)&lt;0,0,$L$94-H100)*$L$95*2</f>
        <v>0</v>
      </c>
      <c r="H138" s="548">
        <f t="shared" ref="H138:H149" si="17">IF($L$95=0,E121*IF($D$92="Apartment",($D$37+$F$37)/$D$26,1),G138)</f>
        <v>0</v>
      </c>
      <c r="I138" s="548">
        <f t="shared" ref="I138:I149" si="18">IF($P$101,((IF($D$92="Apartment",$D$53,0)*2/D100)+H138)*IF($D$92="Apartment",$D$26/($D$37+$F$37),1),0)</f>
        <v>0</v>
      </c>
      <c r="J138" s="548" t="e">
        <f t="shared" ref="J138:J149" si="19">MIN(2*(D138/D100)*($D$39/$D$38),$D$39)</f>
        <v>#DIV/0!</v>
      </c>
      <c r="K138" s="548">
        <f t="shared" ref="K138:K149" si="20">(2*(IF($P$102,F121,0)+IF($P$103,G121,0)+IF($P$104,H121,0))/D100)+I138</f>
        <v>0</v>
      </c>
      <c r="L138" s="548">
        <f t="shared" ref="L138:L149" si="21">IFERROR(MIN(100%,J138/K138),0)</f>
        <v>0</v>
      </c>
      <c r="M138" s="548">
        <f t="shared" ref="M138:M149" si="22">L138*(K138/(I138+E138))</f>
        <v>0</v>
      </c>
      <c r="T138" s="306" t="s">
        <v>282</v>
      </c>
      <c r="U138" s="528" t="s">
        <v>237</v>
      </c>
      <c r="V138" s="529"/>
      <c r="W138" s="530">
        <v>31.3</v>
      </c>
      <c r="X138" s="530">
        <f>W138/1000</f>
        <v>3.1300000000000001E-2</v>
      </c>
      <c r="Y138" s="530"/>
      <c r="Z138" s="530"/>
      <c r="BA138" s="306"/>
    </row>
    <row r="139" spans="1:53" ht="13.5" hidden="1" thickBot="1" x14ac:dyDescent="0.25">
      <c r="A139" s="508"/>
      <c r="C139" s="509" t="s">
        <v>246</v>
      </c>
      <c r="D139" s="572">
        <f t="shared" ref="D139:D149" si="23">I101</f>
        <v>0</v>
      </c>
      <c r="E139" s="548">
        <f t="shared" si="14"/>
        <v>765.12078745088309</v>
      </c>
      <c r="F139" s="548">
        <f t="shared" si="15"/>
        <v>0</v>
      </c>
      <c r="G139" s="548">
        <f t="shared" si="16"/>
        <v>0</v>
      </c>
      <c r="H139" s="548">
        <f t="shared" si="17"/>
        <v>0</v>
      </c>
      <c r="I139" s="548">
        <f t="shared" si="18"/>
        <v>0</v>
      </c>
      <c r="J139" s="548" t="e">
        <f t="shared" si="19"/>
        <v>#DIV/0!</v>
      </c>
      <c r="K139" s="548">
        <f t="shared" si="20"/>
        <v>0</v>
      </c>
      <c r="L139" s="548">
        <f t="shared" si="21"/>
        <v>0</v>
      </c>
      <c r="M139" s="548">
        <f t="shared" si="22"/>
        <v>0</v>
      </c>
      <c r="T139" s="306" t="s">
        <v>286</v>
      </c>
      <c r="U139" s="528" t="s">
        <v>287</v>
      </c>
      <c r="V139" s="529"/>
      <c r="W139" s="530">
        <v>81.2</v>
      </c>
      <c r="X139" s="530">
        <f t="shared" ref="X139:X168" si="24">W139/1000</f>
        <v>8.1200000000000008E-2</v>
      </c>
      <c r="Y139" s="530"/>
      <c r="Z139" s="530"/>
      <c r="BA139" s="306"/>
    </row>
    <row r="140" spans="1:53" ht="13.5" hidden="1" thickBot="1" x14ac:dyDescent="0.25">
      <c r="A140" s="508"/>
      <c r="C140" s="509" t="s">
        <v>250</v>
      </c>
      <c r="D140" s="572">
        <f t="shared" si="23"/>
        <v>0</v>
      </c>
      <c r="E140" s="548">
        <f t="shared" si="14"/>
        <v>765.12078745088297</v>
      </c>
      <c r="F140" s="548">
        <f t="shared" si="15"/>
        <v>0</v>
      </c>
      <c r="G140" s="548">
        <f t="shared" si="16"/>
        <v>0</v>
      </c>
      <c r="H140" s="548">
        <f t="shared" si="17"/>
        <v>0</v>
      </c>
      <c r="I140" s="548">
        <f t="shared" si="18"/>
        <v>0</v>
      </c>
      <c r="J140" s="548" t="e">
        <f t="shared" si="19"/>
        <v>#DIV/0!</v>
      </c>
      <c r="K140" s="548">
        <f t="shared" si="20"/>
        <v>0</v>
      </c>
      <c r="L140" s="548">
        <f t="shared" si="21"/>
        <v>0</v>
      </c>
      <c r="M140" s="548">
        <f t="shared" si="22"/>
        <v>0</v>
      </c>
      <c r="T140" s="306" t="s">
        <v>290</v>
      </c>
      <c r="U140" s="528" t="s">
        <v>237</v>
      </c>
      <c r="V140" s="529"/>
      <c r="W140" s="530">
        <v>60.4</v>
      </c>
      <c r="X140" s="530">
        <f t="shared" si="24"/>
        <v>6.0399999999999995E-2</v>
      </c>
      <c r="Y140" s="530"/>
      <c r="Z140" s="530"/>
      <c r="BA140" s="306"/>
    </row>
    <row r="141" spans="1:53" ht="13.5" hidden="1" thickBot="1" x14ac:dyDescent="0.25">
      <c r="A141" s="508"/>
      <c r="C141" s="509" t="s">
        <v>253</v>
      </c>
      <c r="D141" s="572">
        <f t="shared" si="23"/>
        <v>0</v>
      </c>
      <c r="E141" s="548">
        <f t="shared" si="14"/>
        <v>765.12078745088309</v>
      </c>
      <c r="F141" s="548">
        <f t="shared" si="15"/>
        <v>0</v>
      </c>
      <c r="G141" s="548">
        <f t="shared" si="16"/>
        <v>0</v>
      </c>
      <c r="H141" s="548">
        <f t="shared" si="17"/>
        <v>0</v>
      </c>
      <c r="I141" s="548">
        <f t="shared" si="18"/>
        <v>0</v>
      </c>
      <c r="J141" s="548" t="e">
        <f t="shared" si="19"/>
        <v>#DIV/0!</v>
      </c>
      <c r="K141" s="548">
        <f t="shared" si="20"/>
        <v>0</v>
      </c>
      <c r="L141" s="548">
        <f t="shared" si="21"/>
        <v>0</v>
      </c>
      <c r="M141" s="548">
        <f t="shared" si="22"/>
        <v>0</v>
      </c>
      <c r="T141" s="306" t="s">
        <v>295</v>
      </c>
      <c r="U141" s="528" t="s">
        <v>237</v>
      </c>
      <c r="V141" s="529"/>
      <c r="W141" s="530">
        <v>67.5</v>
      </c>
      <c r="X141" s="530">
        <f t="shared" si="24"/>
        <v>6.7500000000000004E-2</v>
      </c>
      <c r="Y141" s="530"/>
      <c r="Z141" s="530"/>
      <c r="BA141" s="306"/>
    </row>
    <row r="142" spans="1:53" ht="13.5" hidden="1" thickBot="1" x14ac:dyDescent="0.25">
      <c r="A142" s="508" t="s">
        <v>195</v>
      </c>
      <c r="C142" s="509" t="s">
        <v>256</v>
      </c>
      <c r="D142" s="572">
        <f t="shared" si="23"/>
        <v>0</v>
      </c>
      <c r="E142" s="548">
        <f t="shared" si="14"/>
        <v>765.12078745088297</v>
      </c>
      <c r="F142" s="548">
        <f t="shared" si="15"/>
        <v>0</v>
      </c>
      <c r="G142" s="548">
        <f t="shared" si="16"/>
        <v>0</v>
      </c>
      <c r="H142" s="548">
        <f t="shared" si="17"/>
        <v>0</v>
      </c>
      <c r="I142" s="548">
        <f t="shared" si="18"/>
        <v>0</v>
      </c>
      <c r="J142" s="548" t="e">
        <f t="shared" si="19"/>
        <v>#DIV/0!</v>
      </c>
      <c r="K142" s="548">
        <f t="shared" si="20"/>
        <v>0</v>
      </c>
      <c r="L142" s="548">
        <f t="shared" si="21"/>
        <v>0</v>
      </c>
      <c r="M142" s="548">
        <f t="shared" si="22"/>
        <v>0</v>
      </c>
      <c r="T142" s="306" t="s">
        <v>299</v>
      </c>
      <c r="U142" s="528" t="s">
        <v>229</v>
      </c>
      <c r="V142" s="529"/>
      <c r="W142" s="530">
        <v>118.6</v>
      </c>
      <c r="X142" s="530">
        <f t="shared" si="24"/>
        <v>0.1186</v>
      </c>
      <c r="Y142" s="530"/>
      <c r="Z142" s="530"/>
      <c r="BA142" s="306"/>
    </row>
    <row r="143" spans="1:53" ht="13.5" hidden="1" thickBot="1" x14ac:dyDescent="0.25">
      <c r="A143" s="508" t="s">
        <v>227</v>
      </c>
      <c r="C143" s="509" t="s">
        <v>259</v>
      </c>
      <c r="D143" s="572">
        <f t="shared" si="23"/>
        <v>0</v>
      </c>
      <c r="E143" s="548">
        <f t="shared" si="14"/>
        <v>765.12078745088309</v>
      </c>
      <c r="F143" s="548">
        <f t="shared" si="15"/>
        <v>0</v>
      </c>
      <c r="G143" s="548">
        <f t="shared" si="16"/>
        <v>0</v>
      </c>
      <c r="H143" s="548">
        <f t="shared" si="17"/>
        <v>0</v>
      </c>
      <c r="I143" s="548">
        <f t="shared" si="18"/>
        <v>0</v>
      </c>
      <c r="J143" s="548" t="e">
        <f t="shared" si="19"/>
        <v>#DIV/0!</v>
      </c>
      <c r="K143" s="548">
        <f t="shared" si="20"/>
        <v>0</v>
      </c>
      <c r="L143" s="548">
        <f t="shared" si="21"/>
        <v>0</v>
      </c>
      <c r="M143" s="548">
        <f t="shared" si="22"/>
        <v>0</v>
      </c>
      <c r="T143" s="306" t="s">
        <v>302</v>
      </c>
      <c r="U143" s="528" t="s">
        <v>237</v>
      </c>
      <c r="V143" s="529"/>
      <c r="W143" s="530">
        <v>64.7</v>
      </c>
      <c r="X143" s="530">
        <f t="shared" si="24"/>
        <v>6.4700000000000008E-2</v>
      </c>
      <c r="Y143" s="530"/>
      <c r="Z143" s="530"/>
      <c r="BA143" s="306"/>
    </row>
    <row r="144" spans="1:53" ht="13.5" hidden="1" thickBot="1" x14ac:dyDescent="0.25">
      <c r="A144" s="508" t="s">
        <v>229</v>
      </c>
      <c r="C144" s="509" t="s">
        <v>264</v>
      </c>
      <c r="D144" s="572">
        <f t="shared" si="23"/>
        <v>0</v>
      </c>
      <c r="E144" s="548">
        <f t="shared" si="14"/>
        <v>765.12078745088297</v>
      </c>
      <c r="F144" s="548">
        <f t="shared" si="15"/>
        <v>0</v>
      </c>
      <c r="G144" s="548">
        <f t="shared" si="16"/>
        <v>0</v>
      </c>
      <c r="H144" s="548">
        <f t="shared" si="17"/>
        <v>0</v>
      </c>
      <c r="I144" s="548">
        <f t="shared" si="18"/>
        <v>0</v>
      </c>
      <c r="J144" s="548" t="e">
        <f t="shared" si="19"/>
        <v>#DIV/0!</v>
      </c>
      <c r="K144" s="548">
        <f t="shared" si="20"/>
        <v>0</v>
      </c>
      <c r="L144" s="548">
        <f t="shared" si="21"/>
        <v>0</v>
      </c>
      <c r="M144" s="548">
        <f t="shared" si="22"/>
        <v>0</v>
      </c>
      <c r="T144" s="306" t="s">
        <v>304</v>
      </c>
      <c r="U144" s="528" t="s">
        <v>229</v>
      </c>
      <c r="V144" s="529"/>
      <c r="W144" s="530">
        <v>57.9</v>
      </c>
      <c r="X144" s="530">
        <f t="shared" si="24"/>
        <v>5.79E-2</v>
      </c>
      <c r="Y144" s="530"/>
      <c r="Z144" s="530"/>
      <c r="BA144" s="306"/>
    </row>
    <row r="145" spans="1:53" ht="13.5" hidden="1" thickBot="1" x14ac:dyDescent="0.25">
      <c r="A145" s="508" t="s">
        <v>237</v>
      </c>
      <c r="C145" s="509" t="s">
        <v>281</v>
      </c>
      <c r="D145" s="572">
        <f t="shared" si="23"/>
        <v>0</v>
      </c>
      <c r="E145" s="548">
        <f t="shared" si="14"/>
        <v>765.12078745088297</v>
      </c>
      <c r="F145" s="548">
        <f t="shared" si="15"/>
        <v>0</v>
      </c>
      <c r="G145" s="548">
        <f t="shared" si="16"/>
        <v>0</v>
      </c>
      <c r="H145" s="548">
        <f t="shared" si="17"/>
        <v>0</v>
      </c>
      <c r="I145" s="548">
        <f t="shared" si="18"/>
        <v>0</v>
      </c>
      <c r="J145" s="548" t="e">
        <f t="shared" si="19"/>
        <v>#DIV/0!</v>
      </c>
      <c r="K145" s="548">
        <f t="shared" si="20"/>
        <v>0</v>
      </c>
      <c r="L145" s="548">
        <f t="shared" si="21"/>
        <v>0</v>
      </c>
      <c r="M145" s="548">
        <f t="shared" si="22"/>
        <v>0</v>
      </c>
      <c r="T145" s="306" t="s">
        <v>307</v>
      </c>
      <c r="U145" s="528" t="s">
        <v>229</v>
      </c>
      <c r="V145" s="529"/>
      <c r="W145" s="530">
        <v>87.1</v>
      </c>
      <c r="X145" s="530">
        <f t="shared" si="24"/>
        <v>8.7099999999999997E-2</v>
      </c>
      <c r="Y145" s="530"/>
      <c r="Z145" s="530"/>
      <c r="BA145" s="306"/>
    </row>
    <row r="146" spans="1:53" ht="13.5" hidden="1" thickBot="1" x14ac:dyDescent="0.25">
      <c r="A146" s="508" t="s">
        <v>195</v>
      </c>
      <c r="C146" s="509" t="s">
        <v>284</v>
      </c>
      <c r="D146" s="572">
        <f t="shared" si="23"/>
        <v>0</v>
      </c>
      <c r="E146" s="548">
        <f t="shared" si="14"/>
        <v>765.12078745088309</v>
      </c>
      <c r="F146" s="548">
        <f t="shared" si="15"/>
        <v>0</v>
      </c>
      <c r="G146" s="548">
        <f t="shared" si="16"/>
        <v>0</v>
      </c>
      <c r="H146" s="548">
        <f t="shared" si="17"/>
        <v>0</v>
      </c>
      <c r="I146" s="548">
        <f t="shared" si="18"/>
        <v>0</v>
      </c>
      <c r="J146" s="548" t="e">
        <f t="shared" si="19"/>
        <v>#DIV/0!</v>
      </c>
      <c r="K146" s="548">
        <f t="shared" si="20"/>
        <v>0</v>
      </c>
      <c r="L146" s="548">
        <f t="shared" si="21"/>
        <v>0</v>
      </c>
      <c r="M146" s="548">
        <f t="shared" si="22"/>
        <v>0</v>
      </c>
      <c r="T146" s="306" t="s">
        <v>310</v>
      </c>
      <c r="U146" s="528" t="s">
        <v>287</v>
      </c>
      <c r="V146" s="529"/>
      <c r="W146" s="530">
        <v>66.5</v>
      </c>
      <c r="X146" s="530">
        <f t="shared" si="24"/>
        <v>6.6500000000000004E-2</v>
      </c>
      <c r="Y146" s="530"/>
      <c r="Z146" s="530"/>
      <c r="BA146" s="306"/>
    </row>
    <row r="147" spans="1:53" ht="13.5" hidden="1" thickBot="1" x14ac:dyDescent="0.25">
      <c r="A147" s="508" t="s">
        <v>227</v>
      </c>
      <c r="C147" s="509" t="s">
        <v>288</v>
      </c>
      <c r="D147" s="572">
        <f t="shared" si="23"/>
        <v>0</v>
      </c>
      <c r="E147" s="548">
        <f t="shared" si="14"/>
        <v>765.12078745088297</v>
      </c>
      <c r="F147" s="548">
        <f t="shared" si="15"/>
        <v>0</v>
      </c>
      <c r="G147" s="548">
        <f t="shared" si="16"/>
        <v>0</v>
      </c>
      <c r="H147" s="548">
        <f t="shared" si="17"/>
        <v>0</v>
      </c>
      <c r="I147" s="548">
        <f t="shared" si="18"/>
        <v>0</v>
      </c>
      <c r="J147" s="548" t="e">
        <f t="shared" si="19"/>
        <v>#DIV/0!</v>
      </c>
      <c r="K147" s="548">
        <f t="shared" si="20"/>
        <v>0</v>
      </c>
      <c r="L147" s="548">
        <f t="shared" si="21"/>
        <v>0</v>
      </c>
      <c r="M147" s="548">
        <f t="shared" si="22"/>
        <v>0</v>
      </c>
      <c r="T147" s="306" t="s">
        <v>320</v>
      </c>
      <c r="U147" s="528" t="s">
        <v>321</v>
      </c>
      <c r="V147" s="529"/>
      <c r="W147" s="530">
        <v>127.2</v>
      </c>
      <c r="X147" s="530">
        <f t="shared" si="24"/>
        <v>0.12720000000000001</v>
      </c>
      <c r="Y147" s="530"/>
      <c r="Z147" s="530"/>
      <c r="BA147" s="306"/>
    </row>
    <row r="148" spans="1:53" ht="13.5" hidden="1" thickBot="1" x14ac:dyDescent="0.25">
      <c r="A148" s="508" t="s">
        <v>229</v>
      </c>
      <c r="C148" s="509" t="s">
        <v>292</v>
      </c>
      <c r="D148" s="572">
        <f t="shared" si="23"/>
        <v>0</v>
      </c>
      <c r="E148" s="548">
        <f t="shared" si="14"/>
        <v>765.12078745088309</v>
      </c>
      <c r="F148" s="548">
        <f t="shared" si="15"/>
        <v>0</v>
      </c>
      <c r="G148" s="548">
        <f t="shared" si="16"/>
        <v>0</v>
      </c>
      <c r="H148" s="548">
        <f t="shared" si="17"/>
        <v>0</v>
      </c>
      <c r="I148" s="548">
        <f t="shared" si="18"/>
        <v>0</v>
      </c>
      <c r="J148" s="548" t="e">
        <f t="shared" si="19"/>
        <v>#DIV/0!</v>
      </c>
      <c r="K148" s="548">
        <f t="shared" si="20"/>
        <v>0</v>
      </c>
      <c r="L148" s="548">
        <f t="shared" si="21"/>
        <v>0</v>
      </c>
      <c r="M148" s="548">
        <f t="shared" si="22"/>
        <v>0</v>
      </c>
      <c r="T148" s="573" t="s">
        <v>325</v>
      </c>
      <c r="U148" s="528" t="s">
        <v>287</v>
      </c>
      <c r="V148" s="529"/>
      <c r="W148" s="530">
        <v>49.5</v>
      </c>
      <c r="X148" s="530">
        <f t="shared" si="24"/>
        <v>4.9500000000000002E-2</v>
      </c>
      <c r="Y148" s="530"/>
      <c r="Z148" s="530"/>
      <c r="BA148" s="306"/>
    </row>
    <row r="149" spans="1:53" ht="13.5" hidden="1" thickBot="1" x14ac:dyDescent="0.25">
      <c r="A149" s="508" t="s">
        <v>237</v>
      </c>
      <c r="C149" s="509" t="s">
        <v>296</v>
      </c>
      <c r="D149" s="572">
        <f t="shared" si="23"/>
        <v>0</v>
      </c>
      <c r="E149" s="548">
        <f t="shared" si="14"/>
        <v>765.12078745088297</v>
      </c>
      <c r="F149" s="548">
        <f t="shared" si="15"/>
        <v>0</v>
      </c>
      <c r="G149" s="548">
        <f t="shared" si="16"/>
        <v>0</v>
      </c>
      <c r="H149" s="548">
        <f t="shared" si="17"/>
        <v>0</v>
      </c>
      <c r="I149" s="548">
        <f t="shared" si="18"/>
        <v>0</v>
      </c>
      <c r="J149" s="548" t="e">
        <f t="shared" si="19"/>
        <v>#DIV/0!</v>
      </c>
      <c r="K149" s="548">
        <f t="shared" si="20"/>
        <v>0</v>
      </c>
      <c r="L149" s="548">
        <f t="shared" si="21"/>
        <v>0</v>
      </c>
      <c r="M149" s="548">
        <f t="shared" si="22"/>
        <v>0</v>
      </c>
      <c r="T149" s="573" t="s">
        <v>328</v>
      </c>
      <c r="U149" s="528" t="s">
        <v>229</v>
      </c>
      <c r="V149" s="529"/>
      <c r="W149" s="530">
        <v>101.1</v>
      </c>
      <c r="X149" s="530">
        <f t="shared" si="24"/>
        <v>0.1011</v>
      </c>
      <c r="Y149" s="530"/>
      <c r="Z149" s="530"/>
      <c r="BA149" s="306"/>
    </row>
    <row r="150" spans="1:53" ht="13.5" hidden="1" thickBot="1" x14ac:dyDescent="0.25">
      <c r="A150" s="508"/>
      <c r="C150" s="532"/>
      <c r="D150" s="574" t="s">
        <v>389</v>
      </c>
      <c r="E150" s="548">
        <f>AVERAGE(E138:E149)</f>
        <v>765.12078745088309</v>
      </c>
      <c r="F150" s="564"/>
      <c r="G150" s="564"/>
      <c r="H150" s="564"/>
      <c r="I150" s="575"/>
      <c r="J150" s="548" t="e">
        <f>AVERAGE(J138:J149)</f>
        <v>#DIV/0!</v>
      </c>
      <c r="K150" s="576"/>
      <c r="L150" s="576"/>
      <c r="M150" s="577">
        <f>AVERAGE(M138:M149)</f>
        <v>0</v>
      </c>
      <c r="T150" s="573" t="s">
        <v>331</v>
      </c>
      <c r="U150" s="528" t="s">
        <v>287</v>
      </c>
      <c r="V150" s="529"/>
      <c r="W150" s="530">
        <v>96.7</v>
      </c>
      <c r="X150" s="530">
        <f t="shared" si="24"/>
        <v>9.6700000000000008E-2</v>
      </c>
      <c r="Y150" s="530"/>
      <c r="Z150" s="530"/>
      <c r="BA150" s="306"/>
    </row>
    <row r="151" spans="1:53" ht="13.5" hidden="1" thickBot="1" x14ac:dyDescent="0.25">
      <c r="A151" s="508"/>
      <c r="C151" s="578" t="s">
        <v>390</v>
      </c>
      <c r="G151" s="578" t="s">
        <v>391</v>
      </c>
      <c r="T151" s="573" t="s">
        <v>334</v>
      </c>
      <c r="U151" s="528" t="s">
        <v>237</v>
      </c>
      <c r="V151" s="529"/>
      <c r="W151" s="530">
        <v>53.9</v>
      </c>
      <c r="X151" s="530">
        <f t="shared" si="24"/>
        <v>5.3899999999999997E-2</v>
      </c>
      <c r="Y151" s="530"/>
      <c r="Z151" s="530"/>
      <c r="BA151" s="306"/>
    </row>
    <row r="152" spans="1:53" ht="15" hidden="1" customHeight="1" thickBot="1" x14ac:dyDescent="0.25">
      <c r="A152" s="508"/>
      <c r="C152" s="203" t="s">
        <v>392</v>
      </c>
      <c r="G152" s="203" t="s">
        <v>393</v>
      </c>
      <c r="K152" s="203" t="s">
        <v>394</v>
      </c>
      <c r="T152" s="573" t="s">
        <v>335</v>
      </c>
      <c r="U152" s="528" t="s">
        <v>321</v>
      </c>
      <c r="V152" s="529"/>
      <c r="W152" s="530">
        <v>325</v>
      </c>
      <c r="X152" s="530">
        <f t="shared" si="24"/>
        <v>0.32500000000000001</v>
      </c>
      <c r="Y152" s="530"/>
      <c r="Z152" s="530"/>
      <c r="BA152" s="306"/>
    </row>
    <row r="153" spans="1:53" ht="26.25" hidden="1" thickBot="1" x14ac:dyDescent="0.25">
      <c r="A153" s="508"/>
      <c r="C153" s="579" t="s">
        <v>395</v>
      </c>
      <c r="D153" s="579" t="s">
        <v>396</v>
      </c>
      <c r="E153" s="579" t="s">
        <v>397</v>
      </c>
      <c r="F153" s="580" t="s">
        <v>398</v>
      </c>
      <c r="G153" s="579" t="s">
        <v>399</v>
      </c>
      <c r="H153" s="579" t="s">
        <v>400</v>
      </c>
      <c r="I153" s="579" t="s">
        <v>397</v>
      </c>
      <c r="K153" s="579" t="s">
        <v>399</v>
      </c>
      <c r="L153" s="579" t="s">
        <v>400</v>
      </c>
      <c r="M153" s="579" t="s">
        <v>397</v>
      </c>
      <c r="T153" s="573" t="s">
        <v>337</v>
      </c>
      <c r="U153" s="528" t="s">
        <v>229</v>
      </c>
      <c r="V153" s="529"/>
      <c r="W153" s="530">
        <v>568.9</v>
      </c>
      <c r="X153" s="530">
        <f t="shared" si="24"/>
        <v>0.56889999999999996</v>
      </c>
      <c r="Y153" s="530"/>
      <c r="Z153" s="530"/>
      <c r="BA153" s="306"/>
    </row>
    <row r="154" spans="1:53" ht="13.5" hidden="1" thickBot="1" x14ac:dyDescent="0.25">
      <c r="A154" s="508"/>
      <c r="C154" s="581" t="s">
        <v>401</v>
      </c>
      <c r="D154" s="581">
        <f>IF($M$150&gt;=C154,0.5,0)</f>
        <v>0</v>
      </c>
      <c r="E154" s="581">
        <v>0</v>
      </c>
      <c r="F154" s="581" t="s">
        <v>401</v>
      </c>
      <c r="G154" s="581">
        <v>0.2</v>
      </c>
      <c r="H154" s="581">
        <v>0.5</v>
      </c>
      <c r="I154" s="581">
        <f>IF($M$150&gt;=G154,H154,0)</f>
        <v>0</v>
      </c>
      <c r="K154" s="581">
        <v>0.05</v>
      </c>
      <c r="L154" s="581">
        <v>0.5</v>
      </c>
      <c r="M154" s="581">
        <f>IF($M$150&gt;=K154,L154,0)</f>
        <v>0</v>
      </c>
      <c r="T154" s="573" t="s">
        <v>339</v>
      </c>
      <c r="U154" s="528" t="s">
        <v>237</v>
      </c>
      <c r="V154" s="529"/>
      <c r="W154" s="530">
        <v>74.900000000000006</v>
      </c>
      <c r="X154" s="530">
        <f t="shared" si="24"/>
        <v>7.4900000000000008E-2</v>
      </c>
      <c r="Y154" s="530"/>
      <c r="Z154" s="530"/>
      <c r="BA154" s="306"/>
    </row>
    <row r="155" spans="1:53" ht="13.5" hidden="1" thickBot="1" x14ac:dyDescent="0.25">
      <c r="A155" s="508"/>
      <c r="C155" s="581">
        <v>145</v>
      </c>
      <c r="D155" s="581">
        <v>4</v>
      </c>
      <c r="E155" s="581">
        <f t="shared" ref="E155:E161" si="25">IF($G$30&lt;=C155,D155,0)</f>
        <v>0</v>
      </c>
      <c r="F155" s="581">
        <v>165</v>
      </c>
      <c r="G155" s="581">
        <v>0.4</v>
      </c>
      <c r="H155" s="581">
        <v>1</v>
      </c>
      <c r="I155" s="581">
        <f>IF($M$150&gt;=G155,H155,0)</f>
        <v>0</v>
      </c>
      <c r="K155" s="581">
        <v>0.1</v>
      </c>
      <c r="L155" s="581">
        <v>1</v>
      </c>
      <c r="M155" s="581">
        <f t="shared" ref="M155" si="26">IF($M$150&gt;=K155,L155,0)</f>
        <v>0</v>
      </c>
      <c r="T155" s="573" t="s">
        <v>341</v>
      </c>
      <c r="U155" s="528" t="s">
        <v>229</v>
      </c>
      <c r="V155" s="529"/>
      <c r="W155" s="530">
        <v>95.4</v>
      </c>
      <c r="X155" s="530">
        <f t="shared" si="24"/>
        <v>9.5400000000000013E-2</v>
      </c>
      <c r="Y155" s="530"/>
      <c r="Z155" s="530"/>
      <c r="BA155" s="306"/>
    </row>
    <row r="156" spans="1:53" ht="13.5" hidden="1" thickBot="1" x14ac:dyDescent="0.25">
      <c r="A156" s="508"/>
      <c r="C156" s="581">
        <v>138</v>
      </c>
      <c r="D156" s="581">
        <v>5</v>
      </c>
      <c r="E156" s="581">
        <f t="shared" si="25"/>
        <v>0</v>
      </c>
      <c r="F156" s="581">
        <v>150</v>
      </c>
      <c r="G156" s="581">
        <v>0.6</v>
      </c>
      <c r="H156" s="581">
        <v>1.5</v>
      </c>
      <c r="I156" s="581">
        <f>IF($M$150&gt;=G156,H156,0)</f>
        <v>0</v>
      </c>
      <c r="K156" s="581">
        <v>0.15</v>
      </c>
      <c r="L156" s="581">
        <v>1.5</v>
      </c>
      <c r="M156" s="581">
        <f>IF($M$150&gt;=K156,L156,0)</f>
        <v>0</v>
      </c>
      <c r="T156" s="573" t="s">
        <v>343</v>
      </c>
      <c r="U156" s="528" t="s">
        <v>344</v>
      </c>
      <c r="V156" s="529"/>
      <c r="W156" s="530">
        <v>87.3</v>
      </c>
      <c r="X156" s="530">
        <f t="shared" si="24"/>
        <v>8.7300000000000003E-2</v>
      </c>
      <c r="Y156" s="530"/>
      <c r="Z156" s="530"/>
      <c r="BA156" s="306"/>
    </row>
    <row r="157" spans="1:53" ht="13.5" hidden="1" thickBot="1" x14ac:dyDescent="0.25">
      <c r="A157" s="508"/>
      <c r="C157" s="581">
        <v>132</v>
      </c>
      <c r="D157" s="581">
        <v>6</v>
      </c>
      <c r="E157" s="581">
        <f t="shared" si="25"/>
        <v>0</v>
      </c>
      <c r="F157" s="581">
        <v>135</v>
      </c>
      <c r="G157" s="581">
        <v>0.8</v>
      </c>
      <c r="H157" s="581">
        <v>2</v>
      </c>
      <c r="I157" s="581">
        <f>IF($M$150&gt;=G157,H157,0)</f>
        <v>0</v>
      </c>
      <c r="K157" s="581">
        <v>0.2</v>
      </c>
      <c r="L157" s="581">
        <v>2</v>
      </c>
      <c r="M157" s="581">
        <f>IF($M$150&gt;=K157,L157,0)</f>
        <v>0</v>
      </c>
      <c r="T157" s="573" t="s">
        <v>346</v>
      </c>
      <c r="U157" s="528" t="s">
        <v>229</v>
      </c>
      <c r="V157" s="529"/>
      <c r="W157" s="530">
        <v>57</v>
      </c>
      <c r="X157" s="530">
        <f t="shared" si="24"/>
        <v>5.7000000000000002E-2</v>
      </c>
      <c r="Y157" s="530"/>
      <c r="Z157" s="530"/>
      <c r="BA157" s="306"/>
    </row>
    <row r="158" spans="1:53" ht="13.5" hidden="1" thickBot="1" x14ac:dyDescent="0.25">
      <c r="A158" s="508"/>
      <c r="C158" s="581">
        <v>126</v>
      </c>
      <c r="D158" s="581">
        <v>7</v>
      </c>
      <c r="E158" s="581">
        <f t="shared" si="25"/>
        <v>0</v>
      </c>
      <c r="F158" s="581">
        <v>120</v>
      </c>
      <c r="G158" s="717" t="s">
        <v>402</v>
      </c>
      <c r="H158" s="718"/>
      <c r="I158" s="581">
        <f>MAX(I154:I157)</f>
        <v>0</v>
      </c>
      <c r="K158" s="717" t="s">
        <v>402</v>
      </c>
      <c r="L158" s="718"/>
      <c r="M158" s="581">
        <f>MAX(M154:M157)</f>
        <v>0</v>
      </c>
      <c r="T158" s="573" t="s">
        <v>348</v>
      </c>
      <c r="U158" s="528" t="s">
        <v>229</v>
      </c>
      <c r="V158" s="529"/>
      <c r="W158" s="530">
        <v>60.1</v>
      </c>
      <c r="X158" s="530">
        <f t="shared" si="24"/>
        <v>6.0100000000000001E-2</v>
      </c>
      <c r="Y158" s="530"/>
      <c r="Z158" s="530"/>
      <c r="BA158" s="306"/>
    </row>
    <row r="159" spans="1:53" ht="13.5" hidden="1" thickBot="1" x14ac:dyDescent="0.25">
      <c r="A159" s="508"/>
      <c r="C159" s="581">
        <v>120</v>
      </c>
      <c r="D159" s="581">
        <v>8</v>
      </c>
      <c r="E159" s="581">
        <f t="shared" si="25"/>
        <v>0</v>
      </c>
      <c r="F159" s="581">
        <v>105</v>
      </c>
      <c r="T159" s="573" t="s">
        <v>350</v>
      </c>
      <c r="U159" s="528" t="s">
        <v>287</v>
      </c>
      <c r="V159" s="529"/>
      <c r="W159" s="530">
        <v>98.5</v>
      </c>
      <c r="X159" s="530">
        <f t="shared" si="24"/>
        <v>9.8500000000000004E-2</v>
      </c>
      <c r="Y159" s="530"/>
      <c r="Z159" s="530"/>
      <c r="BA159" s="306"/>
    </row>
    <row r="160" spans="1:53" ht="13.5" hidden="1" thickBot="1" x14ac:dyDescent="0.25">
      <c r="A160" s="508"/>
      <c r="C160" s="581">
        <v>114</v>
      </c>
      <c r="D160" s="581">
        <v>9</v>
      </c>
      <c r="E160" s="581">
        <f t="shared" si="25"/>
        <v>0</v>
      </c>
      <c r="F160" s="581">
        <v>90</v>
      </c>
      <c r="T160" s="573" t="s">
        <v>351</v>
      </c>
      <c r="U160" s="528" t="s">
        <v>229</v>
      </c>
      <c r="V160" s="529"/>
      <c r="W160" s="530">
        <v>70.900000000000006</v>
      </c>
      <c r="X160" s="530">
        <f t="shared" si="24"/>
        <v>7.0900000000000005E-2</v>
      </c>
      <c r="Y160" s="530"/>
      <c r="Z160" s="530"/>
      <c r="BA160" s="306"/>
    </row>
    <row r="161" spans="1:55" ht="13.5" hidden="1" thickBot="1" x14ac:dyDescent="0.25">
      <c r="A161" s="508"/>
      <c r="C161" s="581">
        <v>108</v>
      </c>
      <c r="D161" s="581">
        <v>10</v>
      </c>
      <c r="E161" s="581">
        <f t="shared" si="25"/>
        <v>0</v>
      </c>
      <c r="F161" s="581">
        <v>75</v>
      </c>
      <c r="T161" s="573" t="s">
        <v>353</v>
      </c>
      <c r="U161" s="528" t="s">
        <v>287</v>
      </c>
      <c r="V161" s="529"/>
      <c r="W161" s="530">
        <v>113.2</v>
      </c>
      <c r="X161" s="530">
        <f t="shared" si="24"/>
        <v>0.11320000000000001</v>
      </c>
      <c r="Y161" s="530"/>
      <c r="Z161" s="530"/>
      <c r="BA161" s="306"/>
    </row>
    <row r="162" spans="1:55" ht="13.5" hidden="1" thickBot="1" x14ac:dyDescent="0.25">
      <c r="A162" s="508"/>
      <c r="C162" s="717" t="s">
        <v>402</v>
      </c>
      <c r="D162" s="718"/>
      <c r="E162" s="581">
        <f>MAX(E154:E161)</f>
        <v>0</v>
      </c>
      <c r="F162" s="580"/>
      <c r="T162" s="573" t="s">
        <v>355</v>
      </c>
      <c r="U162" s="528" t="s">
        <v>237</v>
      </c>
      <c r="V162" s="529"/>
      <c r="W162" s="530">
        <v>45.7</v>
      </c>
      <c r="X162" s="530">
        <f t="shared" si="24"/>
        <v>4.5700000000000005E-2</v>
      </c>
      <c r="Y162" s="530"/>
      <c r="Z162" s="530"/>
      <c r="BA162" s="306"/>
    </row>
    <row r="163" spans="1:55" ht="13.5" hidden="1" thickBot="1" x14ac:dyDescent="0.25">
      <c r="A163" s="508"/>
      <c r="C163" s="582"/>
      <c r="D163" s="582"/>
      <c r="E163" s="582"/>
      <c r="T163" s="573"/>
      <c r="U163" s="528"/>
      <c r="V163" s="529"/>
      <c r="W163" s="530"/>
      <c r="X163" s="530"/>
      <c r="Y163" s="530"/>
      <c r="Z163" s="530"/>
      <c r="BA163" s="306"/>
    </row>
    <row r="164" spans="1:55" ht="18.75" hidden="1" thickBot="1" x14ac:dyDescent="0.25">
      <c r="A164" s="508"/>
      <c r="C164" s="484" t="s">
        <v>403</v>
      </c>
      <c r="D164" s="582"/>
      <c r="E164" s="582"/>
      <c r="T164" s="573"/>
      <c r="U164" s="528"/>
      <c r="V164" s="529"/>
      <c r="W164" s="530"/>
      <c r="X164" s="530"/>
      <c r="Y164" s="530"/>
      <c r="Z164" s="530"/>
      <c r="BA164" s="306"/>
    </row>
    <row r="165" spans="1:55" ht="13.5" hidden="1" thickBot="1" x14ac:dyDescent="0.25">
      <c r="A165" s="508"/>
      <c r="T165" s="573" t="s">
        <v>357</v>
      </c>
      <c r="U165" s="528" t="s">
        <v>229</v>
      </c>
      <c r="V165" s="529"/>
      <c r="W165" s="530">
        <v>59.1</v>
      </c>
      <c r="X165" s="530">
        <f t="shared" si="24"/>
        <v>5.91E-2</v>
      </c>
      <c r="Y165" s="530"/>
      <c r="Z165" s="530"/>
      <c r="BA165" s="306"/>
    </row>
    <row r="166" spans="1:55" ht="15" hidden="1" customHeight="1" thickBot="1" x14ac:dyDescent="0.25">
      <c r="A166" s="508"/>
      <c r="C166" s="203" t="s">
        <v>404</v>
      </c>
      <c r="F166" s="203" t="s">
        <v>405</v>
      </c>
      <c r="T166" s="573" t="s">
        <v>359</v>
      </c>
      <c r="U166" s="528" t="s">
        <v>287</v>
      </c>
      <c r="V166" s="529"/>
      <c r="W166" s="530">
        <v>73.5</v>
      </c>
      <c r="X166" s="530">
        <f t="shared" si="24"/>
        <v>7.3499999999999996E-2</v>
      </c>
      <c r="Y166" s="530"/>
      <c r="Z166" s="530"/>
      <c r="BA166" s="306"/>
    </row>
    <row r="167" spans="1:55" ht="23.45" hidden="1" customHeight="1" thickBot="1" x14ac:dyDescent="0.25">
      <c r="A167" s="508"/>
      <c r="C167" s="583" t="s">
        <v>155</v>
      </c>
      <c r="D167" s="584" t="s">
        <v>406</v>
      </c>
      <c r="F167" s="585"/>
      <c r="G167" s="586" t="s">
        <v>407</v>
      </c>
      <c r="H167" s="586" t="s">
        <v>408</v>
      </c>
      <c r="I167" s="586" t="s">
        <v>409</v>
      </c>
      <c r="J167" s="586">
        <v>0.5</v>
      </c>
      <c r="K167" s="586">
        <v>0.9</v>
      </c>
      <c r="T167" s="573" t="s">
        <v>361</v>
      </c>
      <c r="U167" s="528" t="s">
        <v>321</v>
      </c>
      <c r="V167" s="529"/>
      <c r="W167" s="530">
        <v>92.5</v>
      </c>
      <c r="X167" s="530">
        <f t="shared" si="24"/>
        <v>9.2499999999999999E-2</v>
      </c>
      <c r="Y167" s="530"/>
      <c r="Z167" s="530"/>
      <c r="BA167" s="306"/>
    </row>
    <row r="168" spans="1:55" ht="13.5" hidden="1" thickBot="1" x14ac:dyDescent="0.25">
      <c r="A168" s="508"/>
      <c r="C168" s="587" t="s">
        <v>410</v>
      </c>
      <c r="D168" s="588">
        <f>IFERROR(D66/$D$57,0)</f>
        <v>0</v>
      </c>
      <c r="F168" s="203" t="s">
        <v>411</v>
      </c>
      <c r="G168" s="203">
        <f>D60-D70</f>
        <v>0</v>
      </c>
      <c r="H168" s="203">
        <f>D58-D85</f>
        <v>0</v>
      </c>
      <c r="I168" s="203">
        <f>G168+H168</f>
        <v>0</v>
      </c>
      <c r="J168" s="203">
        <f>I168*0.5</f>
        <v>0</v>
      </c>
      <c r="K168" s="203">
        <f>I168*0.9</f>
        <v>0</v>
      </c>
      <c r="T168" s="573" t="s">
        <v>369</v>
      </c>
      <c r="U168" s="528" t="s">
        <v>344</v>
      </c>
      <c r="V168" s="529"/>
      <c r="W168" s="530">
        <v>118.6</v>
      </c>
      <c r="X168" s="530">
        <f t="shared" si="24"/>
        <v>0.1186</v>
      </c>
      <c r="Y168" s="530"/>
      <c r="Z168" s="530"/>
      <c r="BA168" s="306"/>
    </row>
    <row r="169" spans="1:55" hidden="1" x14ac:dyDescent="0.2">
      <c r="A169" s="508"/>
      <c r="C169" s="587" t="s">
        <v>412</v>
      </c>
      <c r="D169" s="589">
        <f>IFERROR(D67/$D$57,0)</f>
        <v>0</v>
      </c>
      <c r="F169" s="203" t="s">
        <v>413</v>
      </c>
      <c r="G169" s="203" t="e">
        <f>(VLOOKUP($D$93,T138:X168,5,FALSE)/3)*G168*1000</f>
        <v>#N/A</v>
      </c>
      <c r="H169" s="203" t="e">
        <f>(VLOOKUP($D$93,T138:X168,5,FALSE)/3)*H168*1000*D43</f>
        <v>#N/A</v>
      </c>
      <c r="I169" s="203">
        <f>IFERROR(G169+H169,0)</f>
        <v>0</v>
      </c>
      <c r="J169" s="203">
        <f t="shared" ref="J169:J170" si="27">I169*0.5</f>
        <v>0</v>
      </c>
      <c r="K169" s="203">
        <f t="shared" ref="K169:K170" si="28">I169*0.9</f>
        <v>0</v>
      </c>
      <c r="W169" s="305"/>
      <c r="X169" s="305"/>
      <c r="BA169" s="306"/>
    </row>
    <row r="170" spans="1:55" ht="15" hidden="1" x14ac:dyDescent="0.25">
      <c r="A170" s="508"/>
      <c r="B170"/>
      <c r="C170" s="587" t="s">
        <v>414</v>
      </c>
      <c r="D170" s="588">
        <f>IFERROR(D68/$D$57,0)</f>
        <v>0</v>
      </c>
      <c r="E170"/>
      <c r="F170" s="203" t="s">
        <v>415</v>
      </c>
      <c r="G170">
        <f>G168*0.01*1000</f>
        <v>0</v>
      </c>
      <c r="H170">
        <f>H168*0.01*1000*D43</f>
        <v>0</v>
      </c>
      <c r="I170" s="203">
        <f>IFERROR(G170+H170,0)</f>
        <v>0</v>
      </c>
      <c r="J170" s="203">
        <f t="shared" si="27"/>
        <v>0</v>
      </c>
      <c r="K170" s="203">
        <f t="shared" si="28"/>
        <v>0</v>
      </c>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row>
    <row r="171" spans="1:55" ht="15" hidden="1" x14ac:dyDescent="0.25">
      <c r="A171" s="508"/>
      <c r="B171"/>
      <c r="C171" s="587" t="s">
        <v>163</v>
      </c>
      <c r="D171" s="589">
        <f>IFERROR(D69/$D$57,0)</f>
        <v>0</v>
      </c>
      <c r="G171"/>
      <c r="H171"/>
      <c r="L171"/>
      <c r="M171"/>
      <c r="N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row>
    <row r="172" spans="1:55" ht="15" hidden="1" x14ac:dyDescent="0.25">
      <c r="A172" s="508"/>
      <c r="B172"/>
      <c r="C172" s="587" t="s">
        <v>167</v>
      </c>
      <c r="D172" s="588">
        <f>IFERROR(D70/$D$57,0)</f>
        <v>0</v>
      </c>
      <c r="E172"/>
      <c r="F172"/>
      <c r="G172"/>
      <c r="H172"/>
      <c r="I172"/>
      <c r="K172"/>
      <c r="L172"/>
      <c r="N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row>
    <row r="173" spans="1:55" ht="15" hidden="1" x14ac:dyDescent="0.25">
      <c r="A173" s="508"/>
      <c r="B173" s="307"/>
      <c r="C173" s="590" t="s">
        <v>416</v>
      </c>
      <c r="D173" s="590"/>
      <c r="E173" s="591"/>
      <c r="L173"/>
      <c r="N173"/>
      <c r="T173"/>
      <c r="U173"/>
      <c r="V173"/>
      <c r="W173"/>
      <c r="X173"/>
      <c r="Y173"/>
      <c r="Z173"/>
      <c r="AA173"/>
      <c r="AB173"/>
      <c r="AC173" t="s">
        <v>417</v>
      </c>
      <c r="AD173"/>
      <c r="AE173"/>
      <c r="AF173"/>
      <c r="AG173"/>
      <c r="AH173"/>
      <c r="AI173"/>
      <c r="AJ173"/>
      <c r="AK173"/>
      <c r="AL173"/>
      <c r="AM173"/>
      <c r="AN173"/>
      <c r="AO173"/>
      <c r="AP173"/>
      <c r="AQ173"/>
      <c r="AR173"/>
      <c r="AS173"/>
      <c r="AT173"/>
      <c r="AU173"/>
      <c r="AV173"/>
      <c r="AW173"/>
      <c r="AX173"/>
      <c r="AY173"/>
      <c r="AZ173"/>
      <c r="BA173"/>
      <c r="BB173"/>
      <c r="BC173"/>
    </row>
    <row r="174" spans="1:55" ht="15" hidden="1" x14ac:dyDescent="0.25">
      <c r="A174" s="508"/>
      <c r="B174" s="307"/>
      <c r="C174" s="719" t="s">
        <v>418</v>
      </c>
      <c r="D174" s="720"/>
      <c r="E174" s="592" t="s">
        <v>153</v>
      </c>
      <c r="F174" s="592" t="s">
        <v>419</v>
      </c>
      <c r="G174" s="592" t="s">
        <v>300</v>
      </c>
      <c r="I174" s="592" t="s">
        <v>420</v>
      </c>
      <c r="J174" s="592" t="s">
        <v>421</v>
      </c>
      <c r="K174" s="592" t="s">
        <v>419</v>
      </c>
      <c r="L174"/>
      <c r="N174" s="307"/>
      <c r="T174"/>
      <c r="U174"/>
      <c r="V174"/>
      <c r="W174"/>
      <c r="X174"/>
      <c r="Y174"/>
      <c r="Z174"/>
      <c r="AA174"/>
      <c r="AB174"/>
      <c r="AC174" t="s">
        <v>422</v>
      </c>
      <c r="AD174"/>
      <c r="AE174"/>
      <c r="AF174"/>
      <c r="AG174"/>
      <c r="AH174"/>
      <c r="AI174"/>
      <c r="AJ174"/>
      <c r="AK174"/>
      <c r="AL174"/>
      <c r="AM174"/>
      <c r="AN174"/>
      <c r="AO174"/>
      <c r="AP174"/>
      <c r="AQ174"/>
      <c r="AR174"/>
      <c r="AS174"/>
      <c r="AT174"/>
      <c r="AU174"/>
      <c r="AV174"/>
      <c r="AW174"/>
      <c r="AX174"/>
      <c r="AY174"/>
      <c r="AZ174"/>
      <c r="BA174"/>
      <c r="BB174"/>
      <c r="BC174"/>
    </row>
    <row r="175" spans="1:55" ht="23.25" hidden="1" x14ac:dyDescent="0.25">
      <c r="A175" s="508"/>
      <c r="B175" s="307"/>
      <c r="C175" s="703" t="s">
        <v>423</v>
      </c>
      <c r="D175" s="704"/>
      <c r="E175" s="593">
        <f>IF($D$82&gt;0,$D$82,0)</f>
        <v>0</v>
      </c>
      <c r="F175" s="593">
        <f>IF(MIN($D$40,($D$58-$D$85))&gt;0,MIN($D$40,($D$58-$D$85)),0)</f>
        <v>0</v>
      </c>
      <c r="G175" s="593">
        <f>SUM(E175:F175)</f>
        <v>0</v>
      </c>
      <c r="H175" s="307" t="s">
        <v>424</v>
      </c>
      <c r="I175" s="594" t="s">
        <v>425</v>
      </c>
      <c r="J175" s="593">
        <f>D70</f>
        <v>0</v>
      </c>
      <c r="K175" s="592"/>
      <c r="L175"/>
      <c r="N175" s="307"/>
      <c r="Q175"/>
      <c r="R175"/>
      <c r="S175"/>
      <c r="T175"/>
      <c r="U175"/>
      <c r="V175"/>
      <c r="W175"/>
      <c r="X175"/>
      <c r="Y175"/>
      <c r="Z175"/>
      <c r="AA175"/>
      <c r="AB175"/>
      <c r="AC175" t="s">
        <v>426</v>
      </c>
      <c r="AD175"/>
      <c r="AE175"/>
      <c r="AF175"/>
      <c r="AG175"/>
      <c r="AH175"/>
      <c r="AI175"/>
      <c r="AJ175"/>
      <c r="AK175"/>
      <c r="AL175"/>
      <c r="AM175"/>
      <c r="AN175"/>
      <c r="AO175"/>
      <c r="AP175"/>
      <c r="AQ175"/>
      <c r="AR175"/>
      <c r="AS175"/>
      <c r="AT175"/>
      <c r="AU175"/>
      <c r="AV175"/>
      <c r="AW175"/>
      <c r="AX175"/>
      <c r="AY175"/>
      <c r="AZ175"/>
      <c r="BA175"/>
      <c r="BB175"/>
      <c r="BC175"/>
    </row>
    <row r="176" spans="1:55" ht="23.25" hidden="1" x14ac:dyDescent="0.25">
      <c r="A176" s="508"/>
      <c r="B176" s="307"/>
      <c r="C176" s="712" t="s">
        <v>427</v>
      </c>
      <c r="D176" s="712"/>
      <c r="E176" s="595" t="e">
        <f>(VLOOKUP($D$93,T138:X168,5,FALSE)/3)*E175*1000</f>
        <v>#N/A</v>
      </c>
      <c r="F176" s="596" t="e">
        <f>(VLOOKUP($D$93,T138:X168,5,FALSE)/3)*$D$43*F175*1000</f>
        <v>#N/A</v>
      </c>
      <c r="G176" s="596" t="e">
        <f>E176+F176</f>
        <v>#N/A</v>
      </c>
      <c r="H176" s="307"/>
      <c r="I176" s="597" t="s">
        <v>428</v>
      </c>
      <c r="J176" s="595">
        <f>D79+D81+D84+D78+D58</f>
        <v>0</v>
      </c>
      <c r="K176" s="595">
        <f>D85</f>
        <v>0</v>
      </c>
      <c r="L176"/>
      <c r="M176" s="598"/>
      <c r="N176" s="598"/>
      <c r="P176" s="598"/>
      <c r="Q176" s="598"/>
      <c r="R176" s="598"/>
      <c r="S176" s="598"/>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row>
    <row r="177" spans="1:55" ht="23.25" hidden="1" x14ac:dyDescent="0.25">
      <c r="A177" s="508"/>
      <c r="B177" s="307"/>
      <c r="C177" s="701" t="s">
        <v>429</v>
      </c>
      <c r="D177" s="702"/>
      <c r="E177" s="593">
        <f>IFERROR(E$176/$G$176,0)</f>
        <v>0</v>
      </c>
      <c r="F177" s="593">
        <f>IFERROR(F$176/$G$176,0)</f>
        <v>0</v>
      </c>
      <c r="G177" s="599"/>
      <c r="H177" s="307"/>
      <c r="I177" s="594" t="s">
        <v>430</v>
      </c>
      <c r="J177" s="709">
        <f>IF($P$105,$H$80,$D$38)</f>
        <v>0</v>
      </c>
      <c r="K177" s="710"/>
      <c r="L177"/>
      <c r="N177" s="307"/>
      <c r="P177" s="307"/>
      <c r="Q177" s="600"/>
      <c r="R177" s="600"/>
      <c r="S177" s="600"/>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row>
    <row r="178" spans="1:55" ht="45.75" hidden="1" x14ac:dyDescent="0.25">
      <c r="A178" s="508"/>
      <c r="B178" s="307"/>
      <c r="C178" s="703" t="s">
        <v>431</v>
      </c>
      <c r="D178" s="704"/>
      <c r="E178" s="596">
        <f>IFERROR($G$178*E177,0)</f>
        <v>0</v>
      </c>
      <c r="F178" s="596">
        <f>IFERROR($G$178*F177,0)</f>
        <v>0</v>
      </c>
      <c r="G178" s="596">
        <f>H78</f>
        <v>0</v>
      </c>
      <c r="H178" s="307"/>
      <c r="I178" s="594" t="s">
        <v>432</v>
      </c>
      <c r="J178" s="711">
        <f>($J$177/(1000*0.01))</f>
        <v>0</v>
      </c>
      <c r="K178" s="711"/>
      <c r="L178" t="s">
        <v>433</v>
      </c>
      <c r="N178" s="307"/>
      <c r="S178" s="600"/>
      <c r="T178"/>
      <c r="U178"/>
      <c r="V178"/>
      <c r="W178"/>
      <c r="X178"/>
      <c r="Y178"/>
      <c r="Z178"/>
      <c r="AA178"/>
      <c r="AB178"/>
      <c r="AC178" t="s">
        <v>434</v>
      </c>
      <c r="AD178" t="s">
        <v>435</v>
      </c>
      <c r="AE178"/>
      <c r="AF178"/>
      <c r="AG178"/>
      <c r="AH178"/>
      <c r="AI178"/>
      <c r="AJ178"/>
      <c r="AK178"/>
      <c r="AL178"/>
      <c r="AM178"/>
      <c r="AN178"/>
      <c r="AO178"/>
      <c r="AP178"/>
      <c r="AQ178"/>
      <c r="AR178"/>
      <c r="AS178"/>
      <c r="AT178"/>
      <c r="AU178"/>
      <c r="AV178"/>
      <c r="AW178"/>
      <c r="AX178"/>
      <c r="AY178"/>
      <c r="AZ178"/>
      <c r="BA178"/>
      <c r="BB178"/>
      <c r="BC178"/>
    </row>
    <row r="179" spans="1:55" ht="23.25" hidden="1" x14ac:dyDescent="0.25">
      <c r="A179" s="508"/>
      <c r="B179" s="307"/>
      <c r="C179" s="703" t="s">
        <v>436</v>
      </c>
      <c r="D179" s="704"/>
      <c r="E179" s="601" t="e">
        <f>E178/((VLOOKUP($D$93,T138:X168,5,FALSE)/3)*1000)</f>
        <v>#N/A</v>
      </c>
      <c r="F179" s="596">
        <f>IFERROR(F178/((VLOOKUP($D$93,T138:X168,5,FALSE)/3)*$D$43*1000),0)</f>
        <v>0</v>
      </c>
      <c r="G179" s="602"/>
      <c r="H179" s="307"/>
      <c r="I179" s="594" t="s">
        <v>437</v>
      </c>
      <c r="J179" s="603">
        <f>E177</f>
        <v>0</v>
      </c>
      <c r="K179" s="603">
        <f>F177</f>
        <v>0</v>
      </c>
      <c r="L179"/>
      <c r="S179" s="600"/>
      <c r="U179"/>
      <c r="V179"/>
      <c r="W179"/>
      <c r="X179"/>
      <c r="Y179"/>
      <c r="Z179"/>
      <c r="AA179"/>
      <c r="AB179"/>
      <c r="AC179" t="s">
        <v>438</v>
      </c>
      <c r="AD179">
        <v>0.84</v>
      </c>
      <c r="AE179" s="604" t="s">
        <v>439</v>
      </c>
      <c r="AF179"/>
      <c r="AG179"/>
      <c r="AH179"/>
      <c r="AI179"/>
      <c r="AJ179"/>
      <c r="AK179"/>
      <c r="AL179"/>
      <c r="AM179"/>
      <c r="AN179"/>
      <c r="AO179"/>
      <c r="AP179"/>
      <c r="AQ179"/>
      <c r="AR179"/>
      <c r="AS179"/>
      <c r="AT179"/>
      <c r="AU179"/>
      <c r="AV179"/>
      <c r="AW179"/>
      <c r="AX179"/>
      <c r="AY179"/>
      <c r="AZ179"/>
      <c r="BA179"/>
      <c r="BB179"/>
      <c r="BC179"/>
    </row>
    <row r="180" spans="1:55" ht="23.25" hidden="1" x14ac:dyDescent="0.25">
      <c r="A180" s="508"/>
      <c r="B180" s="307"/>
      <c r="C180" s="705" t="s">
        <v>440</v>
      </c>
      <c r="D180" s="706"/>
      <c r="E180" s="605" t="e">
        <f>ROUND(MIN(E175,E179),1)</f>
        <v>#N/A</v>
      </c>
      <c r="F180" s="605">
        <f>ROUND(MIN(F175,F179),1)</f>
        <v>0</v>
      </c>
      <c r="G180" s="606" t="e">
        <f>E180+F180</f>
        <v>#N/A</v>
      </c>
      <c r="H180" s="307"/>
      <c r="I180" s="594" t="s">
        <v>441</v>
      </c>
      <c r="J180" s="603">
        <f>$J$178*J179</f>
        <v>0</v>
      </c>
      <c r="K180" s="603">
        <f>$J$178*K179*D43</f>
        <v>0</v>
      </c>
      <c r="L180"/>
      <c r="S180" s="600"/>
      <c r="U180"/>
      <c r="V180"/>
      <c r="W180"/>
      <c r="X180"/>
      <c r="Y180"/>
      <c r="Z180"/>
      <c r="AA180"/>
      <c r="AB180"/>
      <c r="AC180" t="s">
        <v>442</v>
      </c>
      <c r="AD180">
        <v>14.9</v>
      </c>
      <c r="AE180" t="s">
        <v>443</v>
      </c>
      <c r="AF180"/>
      <c r="AG180"/>
      <c r="AH180"/>
      <c r="AI180"/>
      <c r="AJ180"/>
      <c r="AK180"/>
      <c r="AL180"/>
      <c r="AM180"/>
      <c r="AN180"/>
      <c r="AO180"/>
      <c r="AP180"/>
      <c r="AQ180"/>
      <c r="AR180"/>
      <c r="AS180"/>
      <c r="AT180"/>
      <c r="AU180"/>
      <c r="AV180"/>
      <c r="AW180"/>
      <c r="AX180"/>
      <c r="AY180"/>
      <c r="AZ180"/>
      <c r="BA180"/>
      <c r="BB180"/>
      <c r="BC180"/>
    </row>
    <row r="181" spans="1:55" ht="46.5" hidden="1" thickBot="1" x14ac:dyDescent="0.3">
      <c r="A181" s="508"/>
      <c r="B181" s="307"/>
      <c r="C181" s="707"/>
      <c r="D181" s="707"/>
      <c r="E181" s="607"/>
      <c r="F181" s="607"/>
      <c r="G181" s="607"/>
      <c r="I181" s="594" t="s">
        <v>444</v>
      </c>
      <c r="J181" s="488" t="e">
        <f>MIN(J180+K180,G180)+J176+J175+K176</f>
        <v>#N/A</v>
      </c>
      <c r="K181" s="592"/>
      <c r="L181"/>
      <c r="M181" s="598"/>
      <c r="S181" s="600"/>
      <c r="U181"/>
      <c r="V181"/>
      <c r="W181"/>
      <c r="X181"/>
      <c r="Y181"/>
      <c r="Z181"/>
      <c r="AA181"/>
      <c r="AB181"/>
      <c r="AC181" t="s">
        <v>445</v>
      </c>
      <c r="AD181">
        <v>172</v>
      </c>
      <c r="AE181" t="s">
        <v>446</v>
      </c>
      <c r="AF181"/>
      <c r="AG181"/>
      <c r="AH181"/>
      <c r="AI181"/>
      <c r="AJ181"/>
      <c r="AK181"/>
      <c r="AL181"/>
      <c r="AM181"/>
      <c r="AN181"/>
      <c r="AO181"/>
      <c r="AP181"/>
      <c r="AQ181"/>
      <c r="AR181"/>
      <c r="AS181"/>
      <c r="AT181"/>
      <c r="AU181"/>
      <c r="AV181"/>
      <c r="AW181"/>
      <c r="AX181"/>
      <c r="AY181"/>
      <c r="AZ181"/>
      <c r="BA181"/>
      <c r="BB181"/>
      <c r="BC181"/>
    </row>
    <row r="182" spans="1:55" ht="23.25" hidden="1" x14ac:dyDescent="0.25">
      <c r="A182" s="508"/>
      <c r="B182" s="307"/>
      <c r="C182" s="697" t="s">
        <v>447</v>
      </c>
      <c r="D182" s="698"/>
      <c r="E182" s="608" t="s">
        <v>153</v>
      </c>
      <c r="F182" s="582"/>
      <c r="G182" s="582"/>
      <c r="H182" s="307"/>
      <c r="I182" s="594" t="s">
        <v>448</v>
      </c>
      <c r="J182" s="609">
        <f>IFERROR(MIN(100%,$J$181/$D$57),0)</f>
        <v>0</v>
      </c>
      <c r="K182" s="592"/>
      <c r="L182"/>
      <c r="S182" s="600"/>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row>
    <row r="183" spans="1:55" ht="23.25" hidden="1" x14ac:dyDescent="0.25">
      <c r="A183" s="508"/>
      <c r="B183" s="307"/>
      <c r="C183" s="610" t="s">
        <v>449</v>
      </c>
      <c r="D183" s="488"/>
      <c r="E183" s="611">
        <f>H66</f>
        <v>0</v>
      </c>
      <c r="F183" s="582"/>
      <c r="G183" s="307"/>
      <c r="H183" s="307"/>
      <c r="I183" s="594" t="s">
        <v>450</v>
      </c>
      <c r="J183" s="609">
        <f>IF(J177=0, D172,MIN(IF($J$182&gt;=N187,N187,IF($J$182&gt;=N186,N186,0)),E183))</f>
        <v>0</v>
      </c>
      <c r="K183" s="592"/>
      <c r="L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row>
    <row r="184" spans="1:55" ht="15" hidden="1" x14ac:dyDescent="0.25">
      <c r="A184" s="508"/>
      <c r="B184" s="307"/>
      <c r="C184" s="612" t="s">
        <v>451</v>
      </c>
      <c r="D184" s="603"/>
      <c r="E184" s="613">
        <f>IF($E$183&gt;=N187,N187,IF($E$183&gt;=N186,N186,0))</f>
        <v>0</v>
      </c>
      <c r="F184" s="582"/>
      <c r="G184" s="307"/>
      <c r="H184" s="307"/>
      <c r="I184" s="307"/>
      <c r="J184" s="307"/>
      <c r="K184"/>
      <c r="L184"/>
      <c r="N184" s="614" t="s">
        <v>421</v>
      </c>
      <c r="O184" s="614" t="s">
        <v>402</v>
      </c>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row>
    <row r="185" spans="1:55" ht="15" hidden="1" x14ac:dyDescent="0.25">
      <c r="A185" s="508"/>
      <c r="B185" s="307"/>
      <c r="C185" s="612" t="s">
        <v>402</v>
      </c>
      <c r="D185" s="603"/>
      <c r="E185" s="615">
        <f>IFERROR(VLOOKUP(E$184,$N$186:$O$187,2,FALSE),0)</f>
        <v>0</v>
      </c>
      <c r="F185" s="582"/>
      <c r="G185" s="307"/>
      <c r="H185" s="307"/>
      <c r="I185" s="307" t="s">
        <v>85</v>
      </c>
      <c r="J185" s="307"/>
      <c r="K185"/>
      <c r="L185"/>
      <c r="M185" s="488"/>
      <c r="N185" s="488"/>
      <c r="O185" s="488"/>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row>
    <row r="186" spans="1:55" ht="15" hidden="1" x14ac:dyDescent="0.25">
      <c r="A186" s="508"/>
      <c r="B186" s="307"/>
      <c r="C186" s="699" t="s">
        <v>452</v>
      </c>
      <c r="D186" s="700"/>
      <c r="E186" s="616" t="s">
        <v>153</v>
      </c>
      <c r="F186" s="582"/>
      <c r="G186" s="307"/>
      <c r="H186" s="307"/>
      <c r="I186" s="617" t="s">
        <v>453</v>
      </c>
      <c r="J186" s="618" t="s">
        <v>402</v>
      </c>
      <c r="K186"/>
      <c r="L186"/>
      <c r="M186" s="488" t="s">
        <v>454</v>
      </c>
      <c r="N186" s="619">
        <v>0.5</v>
      </c>
      <c r="O186" s="488">
        <v>0.5</v>
      </c>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row>
    <row r="187" spans="1:55" ht="15" hidden="1" x14ac:dyDescent="0.25">
      <c r="A187" s="508"/>
      <c r="B187" s="307"/>
      <c r="C187" s="612" t="s">
        <v>451</v>
      </c>
      <c r="D187" s="603"/>
      <c r="E187" s="613">
        <f>J183</f>
        <v>0</v>
      </c>
      <c r="F187" s="582"/>
      <c r="G187" s="307"/>
      <c r="H187" s="307"/>
      <c r="I187" s="619"/>
      <c r="J187" s="488"/>
      <c r="K187"/>
      <c r="L187"/>
      <c r="M187" s="488" t="s">
        <v>455</v>
      </c>
      <c r="N187" s="619">
        <v>0.9</v>
      </c>
      <c r="O187" s="488">
        <v>1</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row>
    <row r="188" spans="1:55" ht="15" hidden="1" x14ac:dyDescent="0.25">
      <c r="A188" s="508"/>
      <c r="C188" s="612" t="s">
        <v>402</v>
      </c>
      <c r="D188" s="603"/>
      <c r="E188" s="615">
        <f>IF(E187=0,0,IF(E187&gt;=E184,0.5,0))</f>
        <v>0</v>
      </c>
      <c r="F188" s="582"/>
      <c r="I188" s="609">
        <v>0.25</v>
      </c>
      <c r="J188" s="609">
        <v>0.5</v>
      </c>
      <c r="K188"/>
      <c r="L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row>
    <row r="189" spans="1:55" ht="15" hidden="1" x14ac:dyDescent="0.25">
      <c r="A189" s="508"/>
      <c r="C189" s="620"/>
      <c r="E189" s="621"/>
      <c r="F189" s="582"/>
      <c r="I189" s="609">
        <v>0.5</v>
      </c>
      <c r="J189" s="609">
        <v>1</v>
      </c>
      <c r="K189"/>
      <c r="L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row>
    <row r="190" spans="1:55" ht="15.75" hidden="1" thickBot="1" x14ac:dyDescent="0.3">
      <c r="A190" s="508"/>
      <c r="C190" s="622" t="s">
        <v>78</v>
      </c>
      <c r="D190" s="623"/>
      <c r="E190" s="624">
        <f>E185+E188</f>
        <v>0</v>
      </c>
      <c r="F190" s="582"/>
      <c r="I190" s="619">
        <f>H61</f>
        <v>0</v>
      </c>
      <c r="J190" s="488">
        <f>IF($I$190&gt;=I189,J189,IF($I$190&gt;=I188,J188,0))</f>
        <v>0</v>
      </c>
      <c r="K190"/>
      <c r="L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row>
    <row r="191" spans="1:55" ht="15" hidden="1" x14ac:dyDescent="0.25">
      <c r="A191" s="508"/>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row>
    <row r="192" spans="1:55" ht="15" hidden="1" x14ac:dyDescent="0.25">
      <c r="A192" s="508"/>
      <c r="B192" s="625"/>
      <c r="C192" s="626" t="s">
        <v>265</v>
      </c>
      <c r="D192" s="626" t="s">
        <v>456</v>
      </c>
      <c r="E192" s="627" t="s">
        <v>457</v>
      </c>
      <c r="F192" s="627" t="s">
        <v>458</v>
      </c>
      <c r="G192" s="627"/>
      <c r="H192" s="625"/>
      <c r="I192" s="625"/>
      <c r="J192" s="625"/>
      <c r="M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row>
    <row r="193" spans="1:55" ht="15" hidden="1" x14ac:dyDescent="0.25">
      <c r="A193" s="508"/>
      <c r="B193" s="625"/>
      <c r="C193" s="628" t="s">
        <v>459</v>
      </c>
      <c r="D193" s="628" t="s">
        <v>460</v>
      </c>
      <c r="E193" s="629" t="s">
        <v>331</v>
      </c>
      <c r="F193" s="629">
        <v>1</v>
      </c>
      <c r="G193" s="629" t="s">
        <v>287</v>
      </c>
      <c r="H193" s="625"/>
      <c r="I193" s="625"/>
      <c r="J193" s="625"/>
      <c r="M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row>
    <row r="194" spans="1:55" ht="15" hidden="1" x14ac:dyDescent="0.25">
      <c r="A194" s="508"/>
      <c r="B194" s="625"/>
      <c r="C194" s="628" t="s">
        <v>369</v>
      </c>
      <c r="D194" s="628" t="s">
        <v>460</v>
      </c>
      <c r="E194" s="629" t="s">
        <v>461</v>
      </c>
      <c r="F194" s="629">
        <v>1</v>
      </c>
      <c r="G194" s="629" t="s">
        <v>344</v>
      </c>
      <c r="H194" s="625"/>
      <c r="I194" s="625"/>
      <c r="J194" s="625"/>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row>
    <row r="195" spans="1:55" ht="15" hidden="1" x14ac:dyDescent="0.25">
      <c r="A195" s="508"/>
      <c r="B195" s="625"/>
      <c r="C195" s="628" t="s">
        <v>462</v>
      </c>
      <c r="D195" s="628" t="s">
        <v>460</v>
      </c>
      <c r="E195" s="629" t="s">
        <v>461</v>
      </c>
      <c r="F195" s="629">
        <v>1</v>
      </c>
      <c r="G195" s="629" t="s">
        <v>344</v>
      </c>
      <c r="H195" s="630"/>
      <c r="I195" s="630"/>
      <c r="J195" s="630"/>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row>
    <row r="196" spans="1:55" ht="15" hidden="1" x14ac:dyDescent="0.25">
      <c r="A196" s="508"/>
      <c r="B196" s="625"/>
      <c r="C196" s="628" t="s">
        <v>463</v>
      </c>
      <c r="D196" s="628" t="s">
        <v>286</v>
      </c>
      <c r="E196" s="629" t="s">
        <v>286</v>
      </c>
      <c r="F196" s="629">
        <v>1</v>
      </c>
      <c r="G196" s="629" t="s">
        <v>287</v>
      </c>
      <c r="H196" s="630"/>
      <c r="I196" s="630"/>
      <c r="J196" s="630"/>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row>
    <row r="197" spans="1:55" ht="15" hidden="1" x14ac:dyDescent="0.25">
      <c r="A197" s="508"/>
      <c r="B197" s="625"/>
      <c r="C197" s="628" t="s">
        <v>464</v>
      </c>
      <c r="D197" s="628" t="s">
        <v>286</v>
      </c>
      <c r="E197" s="629" t="s">
        <v>286</v>
      </c>
      <c r="F197" s="629">
        <v>1</v>
      </c>
      <c r="G197" s="629" t="s">
        <v>287</v>
      </c>
      <c r="H197" s="630"/>
      <c r="I197" s="630"/>
      <c r="J197" s="630"/>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row>
    <row r="198" spans="1:55" ht="15" hidden="1" x14ac:dyDescent="0.25">
      <c r="A198" s="508"/>
      <c r="B198" s="625"/>
      <c r="C198" s="628" t="s">
        <v>465</v>
      </c>
      <c r="D198" s="628" t="s">
        <v>286</v>
      </c>
      <c r="E198" s="629" t="s">
        <v>286</v>
      </c>
      <c r="F198" s="629">
        <v>1</v>
      </c>
      <c r="G198" s="629" t="s">
        <v>287</v>
      </c>
      <c r="H198" s="630"/>
      <c r="I198" s="630"/>
      <c r="J198" s="630"/>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row>
    <row r="199" spans="1:55" ht="15" hidden="1" x14ac:dyDescent="0.25">
      <c r="A199" s="508"/>
      <c r="B199" s="625"/>
      <c r="C199" s="628" t="s">
        <v>466</v>
      </c>
      <c r="D199" s="628" t="s">
        <v>286</v>
      </c>
      <c r="E199" s="629" t="s">
        <v>286</v>
      </c>
      <c r="F199" s="629">
        <v>1</v>
      </c>
      <c r="G199" s="629" t="s">
        <v>287</v>
      </c>
      <c r="H199" s="630"/>
      <c r="I199" s="630"/>
      <c r="J199" s="630"/>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row>
    <row r="200" spans="1:55" ht="15" hidden="1" x14ac:dyDescent="0.25">
      <c r="A200" s="508"/>
      <c r="B200" s="625"/>
      <c r="C200" s="628" t="s">
        <v>467</v>
      </c>
      <c r="D200" s="628" t="s">
        <v>286</v>
      </c>
      <c r="E200" s="629" t="s">
        <v>286</v>
      </c>
      <c r="F200" s="629">
        <v>1</v>
      </c>
      <c r="G200" s="629" t="s">
        <v>287</v>
      </c>
      <c r="H200" s="630"/>
      <c r="I200" s="630"/>
      <c r="J200" s="63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row>
    <row r="201" spans="1:55" ht="15" hidden="1" x14ac:dyDescent="0.25">
      <c r="A201" s="508"/>
      <c r="B201" s="625"/>
      <c r="C201" s="628" t="s">
        <v>468</v>
      </c>
      <c r="D201" s="628" t="s">
        <v>286</v>
      </c>
      <c r="E201" s="629" t="s">
        <v>286</v>
      </c>
      <c r="F201" s="629">
        <v>1</v>
      </c>
      <c r="G201" s="629" t="s">
        <v>287</v>
      </c>
      <c r="H201" s="625"/>
      <c r="I201" s="625"/>
      <c r="J201" s="625"/>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row>
    <row r="202" spans="1:55" ht="15" hidden="1" x14ac:dyDescent="0.25">
      <c r="A202" s="508"/>
      <c r="B202" s="625"/>
      <c r="C202" s="628" t="s">
        <v>469</v>
      </c>
      <c r="D202" s="628" t="s">
        <v>286</v>
      </c>
      <c r="E202" s="629" t="s">
        <v>286</v>
      </c>
      <c r="F202" s="629">
        <v>1</v>
      </c>
      <c r="G202" s="629" t="s">
        <v>287</v>
      </c>
      <c r="H202" s="625"/>
      <c r="I202" s="625"/>
      <c r="J202" s="625"/>
    </row>
    <row r="203" spans="1:55" ht="15" hidden="1" x14ac:dyDescent="0.25">
      <c r="A203" s="508"/>
      <c r="B203" s="625"/>
      <c r="C203" s="628" t="s">
        <v>470</v>
      </c>
      <c r="D203" s="628" t="s">
        <v>286</v>
      </c>
      <c r="E203" s="629" t="s">
        <v>286</v>
      </c>
      <c r="F203" s="629">
        <v>1</v>
      </c>
      <c r="G203" s="629" t="s">
        <v>344</v>
      </c>
      <c r="H203" s="625"/>
      <c r="I203" s="625"/>
      <c r="J203" s="625"/>
    </row>
    <row r="204" spans="1:55" ht="15" hidden="1" x14ac:dyDescent="0.25">
      <c r="A204" s="508"/>
      <c r="B204" s="625"/>
      <c r="C204" s="628" t="s">
        <v>471</v>
      </c>
      <c r="D204" s="628" t="s">
        <v>472</v>
      </c>
      <c r="E204" s="629" t="s">
        <v>473</v>
      </c>
      <c r="F204" s="629">
        <v>2</v>
      </c>
      <c r="G204" s="629" t="s">
        <v>321</v>
      </c>
      <c r="H204" s="625"/>
      <c r="I204" s="625"/>
      <c r="J204" s="625"/>
    </row>
    <row r="205" spans="1:55" ht="15" hidden="1" x14ac:dyDescent="0.25">
      <c r="A205" s="508"/>
      <c r="B205" s="625"/>
      <c r="C205" s="628" t="s">
        <v>474</v>
      </c>
      <c r="D205" s="628" t="s">
        <v>472</v>
      </c>
      <c r="E205" s="629" t="s">
        <v>473</v>
      </c>
      <c r="F205" s="629">
        <v>2</v>
      </c>
      <c r="G205" s="629" t="s">
        <v>344</v>
      </c>
      <c r="H205" s="625"/>
      <c r="I205" s="625"/>
      <c r="J205" s="625"/>
    </row>
    <row r="206" spans="1:55" ht="15" hidden="1" x14ac:dyDescent="0.25">
      <c r="A206" s="508"/>
      <c r="B206" s="630"/>
      <c r="C206" s="628" t="s">
        <v>310</v>
      </c>
      <c r="D206" s="628" t="s">
        <v>472</v>
      </c>
      <c r="E206" s="629" t="s">
        <v>473</v>
      </c>
      <c r="F206" s="629">
        <v>2</v>
      </c>
      <c r="G206" s="629" t="s">
        <v>287</v>
      </c>
      <c r="H206" s="630"/>
      <c r="I206" s="630"/>
      <c r="J206" s="630"/>
    </row>
    <row r="207" spans="1:55" ht="15" hidden="1" x14ac:dyDescent="0.25">
      <c r="A207" s="508"/>
      <c r="B207" s="630"/>
      <c r="C207" s="628" t="s">
        <v>475</v>
      </c>
      <c r="D207" s="628" t="s">
        <v>472</v>
      </c>
      <c r="E207" s="629" t="s">
        <v>473</v>
      </c>
      <c r="F207" s="629">
        <v>2</v>
      </c>
      <c r="G207" s="629" t="s">
        <v>287</v>
      </c>
      <c r="H207" s="630"/>
      <c r="I207" s="630"/>
      <c r="J207" s="630"/>
    </row>
    <row r="208" spans="1:55" ht="15" hidden="1" x14ac:dyDescent="0.25">
      <c r="A208" s="508"/>
      <c r="B208" s="630"/>
      <c r="C208" s="628" t="s">
        <v>476</v>
      </c>
      <c r="D208" s="628" t="s">
        <v>472</v>
      </c>
      <c r="E208" s="629" t="s">
        <v>473</v>
      </c>
      <c r="F208" s="629">
        <v>2</v>
      </c>
      <c r="G208" s="629" t="s">
        <v>287</v>
      </c>
      <c r="H208" s="630"/>
      <c r="I208" s="630"/>
      <c r="J208" s="630"/>
    </row>
    <row r="209" spans="1:10" ht="15" hidden="1" x14ac:dyDescent="0.25">
      <c r="A209" s="508"/>
      <c r="B209" s="630"/>
      <c r="C209" s="628" t="s">
        <v>477</v>
      </c>
      <c r="D209" s="628" t="s">
        <v>472</v>
      </c>
      <c r="E209" s="629" t="s">
        <v>473</v>
      </c>
      <c r="F209" s="629">
        <v>2</v>
      </c>
      <c r="G209" s="629" t="s">
        <v>287</v>
      </c>
      <c r="H209" s="630"/>
      <c r="I209" s="630"/>
      <c r="J209" s="630"/>
    </row>
    <row r="210" spans="1:10" ht="15" hidden="1" x14ac:dyDescent="0.25">
      <c r="A210" s="508"/>
      <c r="B210" s="630"/>
      <c r="C210" s="628" t="s">
        <v>478</v>
      </c>
      <c r="D210" s="628" t="s">
        <v>472</v>
      </c>
      <c r="E210" s="629" t="s">
        <v>473</v>
      </c>
      <c r="F210" s="629">
        <v>2</v>
      </c>
      <c r="G210" s="629" t="s">
        <v>344</v>
      </c>
      <c r="H210" s="630"/>
      <c r="I210" s="630"/>
      <c r="J210" s="630"/>
    </row>
    <row r="211" spans="1:10" ht="15" hidden="1" x14ac:dyDescent="0.25">
      <c r="A211" s="508"/>
      <c r="B211" s="630"/>
      <c r="C211" s="628" t="s">
        <v>479</v>
      </c>
      <c r="D211" s="628" t="s">
        <v>472</v>
      </c>
      <c r="E211" s="629" t="s">
        <v>473</v>
      </c>
      <c r="F211" s="629">
        <v>2</v>
      </c>
      <c r="G211" s="629" t="s">
        <v>344</v>
      </c>
      <c r="H211" s="630"/>
      <c r="I211" s="630"/>
      <c r="J211" s="630"/>
    </row>
    <row r="212" spans="1:10" ht="15" hidden="1" x14ac:dyDescent="0.25">
      <c r="A212" s="508"/>
      <c r="B212" s="630"/>
      <c r="C212" s="628" t="s">
        <v>480</v>
      </c>
      <c r="D212" s="628" t="s">
        <v>472</v>
      </c>
      <c r="E212" s="629" t="s">
        <v>473</v>
      </c>
      <c r="F212" s="629">
        <v>2</v>
      </c>
      <c r="G212" s="629" t="s">
        <v>344</v>
      </c>
      <c r="H212" s="630"/>
      <c r="I212" s="630"/>
      <c r="J212" s="630"/>
    </row>
    <row r="213" spans="1:10" ht="15" hidden="1" x14ac:dyDescent="0.25">
      <c r="A213" s="508"/>
      <c r="B213" s="630"/>
      <c r="C213" s="628" t="s">
        <v>351</v>
      </c>
      <c r="D213" s="628" t="s">
        <v>481</v>
      </c>
      <c r="E213" s="629" t="s">
        <v>351</v>
      </c>
      <c r="F213" s="629" t="s">
        <v>291</v>
      </c>
      <c r="G213" s="629" t="s">
        <v>229</v>
      </c>
      <c r="H213" s="630"/>
      <c r="I213" s="630"/>
      <c r="J213" s="630"/>
    </row>
    <row r="214" spans="1:10" ht="15" hidden="1" x14ac:dyDescent="0.25">
      <c r="A214" s="508"/>
      <c r="B214" s="630"/>
      <c r="C214" s="628" t="s">
        <v>482</v>
      </c>
      <c r="D214" s="628" t="s">
        <v>483</v>
      </c>
      <c r="E214" s="629" t="s">
        <v>353</v>
      </c>
      <c r="F214" s="629">
        <v>3</v>
      </c>
      <c r="G214" s="629" t="s">
        <v>287</v>
      </c>
      <c r="H214" s="630"/>
      <c r="I214" s="630"/>
      <c r="J214" s="630"/>
    </row>
    <row r="215" spans="1:10" ht="15" hidden="1" x14ac:dyDescent="0.25">
      <c r="A215" s="508"/>
      <c r="B215" s="630"/>
      <c r="C215" s="628" t="s">
        <v>353</v>
      </c>
      <c r="D215" s="628" t="s">
        <v>483</v>
      </c>
      <c r="E215" s="629" t="s">
        <v>353</v>
      </c>
      <c r="F215" s="629">
        <v>2</v>
      </c>
      <c r="G215" s="629" t="s">
        <v>287</v>
      </c>
      <c r="H215" s="630"/>
      <c r="I215" s="630"/>
      <c r="J215" s="630"/>
    </row>
    <row r="216" spans="1:10" ht="15" hidden="1" x14ac:dyDescent="0.25">
      <c r="A216" s="508"/>
      <c r="B216" s="630"/>
      <c r="C216" s="628" t="s">
        <v>350</v>
      </c>
      <c r="D216" s="628" t="s">
        <v>350</v>
      </c>
      <c r="E216" s="629" t="s">
        <v>350</v>
      </c>
      <c r="F216" s="629">
        <v>2</v>
      </c>
      <c r="G216" s="629" t="s">
        <v>287</v>
      </c>
      <c r="H216" s="630"/>
      <c r="I216" s="630"/>
      <c r="J216" s="630"/>
    </row>
    <row r="217" spans="1:10" ht="15" hidden="1" x14ac:dyDescent="0.25">
      <c r="A217" s="508"/>
      <c r="B217" s="630"/>
      <c r="C217" s="628" t="s">
        <v>484</v>
      </c>
      <c r="D217" s="628" t="s">
        <v>483</v>
      </c>
      <c r="E217" s="629" t="s">
        <v>353</v>
      </c>
      <c r="F217" s="629">
        <v>2</v>
      </c>
      <c r="G217" s="629" t="s">
        <v>287</v>
      </c>
      <c r="H217" s="630"/>
      <c r="I217" s="630"/>
      <c r="J217" s="630"/>
    </row>
    <row r="218" spans="1:10" ht="15" hidden="1" x14ac:dyDescent="0.25">
      <c r="A218" s="508"/>
      <c r="B218" s="630"/>
      <c r="C218" s="628" t="s">
        <v>485</v>
      </c>
      <c r="D218" s="628" t="s">
        <v>483</v>
      </c>
      <c r="E218" s="629" t="s">
        <v>353</v>
      </c>
      <c r="F218" s="629">
        <v>2</v>
      </c>
      <c r="G218" s="629" t="s">
        <v>344</v>
      </c>
      <c r="H218" s="630"/>
      <c r="I218" s="630"/>
      <c r="J218" s="630"/>
    </row>
    <row r="219" spans="1:10" ht="15" hidden="1" x14ac:dyDescent="0.25">
      <c r="A219" s="508"/>
      <c r="B219" s="630"/>
      <c r="C219" s="628" t="s">
        <v>486</v>
      </c>
      <c r="D219" s="628" t="s">
        <v>483</v>
      </c>
      <c r="E219" s="629" t="s">
        <v>353</v>
      </c>
      <c r="F219" s="629">
        <v>2</v>
      </c>
      <c r="G219" s="629" t="s">
        <v>287</v>
      </c>
      <c r="H219" s="630"/>
      <c r="I219" s="630"/>
      <c r="J219" s="630"/>
    </row>
    <row r="220" spans="1:10" ht="15" hidden="1" x14ac:dyDescent="0.25">
      <c r="A220" s="508"/>
      <c r="B220" s="630"/>
      <c r="C220" s="628" t="s">
        <v>307</v>
      </c>
      <c r="D220" s="628" t="s">
        <v>487</v>
      </c>
      <c r="E220" s="631" t="s">
        <v>307</v>
      </c>
      <c r="F220" s="629">
        <v>2</v>
      </c>
      <c r="G220" s="629" t="s">
        <v>229</v>
      </c>
      <c r="H220" s="630"/>
      <c r="I220" s="630"/>
      <c r="J220" s="630"/>
    </row>
    <row r="221" spans="1:10" ht="15" hidden="1" x14ac:dyDescent="0.25">
      <c r="A221" s="508"/>
      <c r="B221" s="630"/>
      <c r="C221" s="628" t="s">
        <v>488</v>
      </c>
      <c r="D221" s="628" t="s">
        <v>487</v>
      </c>
      <c r="E221" s="629" t="s">
        <v>339</v>
      </c>
      <c r="F221" s="629">
        <v>2</v>
      </c>
      <c r="G221" s="629" t="s">
        <v>237</v>
      </c>
      <c r="H221" s="630"/>
      <c r="I221" s="630"/>
      <c r="J221" s="630"/>
    </row>
    <row r="222" spans="1:10" ht="15" hidden="1" x14ac:dyDescent="0.25">
      <c r="A222" s="508"/>
      <c r="B222" s="630"/>
      <c r="C222" s="628" t="s">
        <v>489</v>
      </c>
      <c r="D222" s="628" t="s">
        <v>487</v>
      </c>
      <c r="E222" s="629" t="s">
        <v>339</v>
      </c>
      <c r="F222" s="629">
        <v>2</v>
      </c>
      <c r="G222" s="629" t="s">
        <v>237</v>
      </c>
      <c r="H222" s="630"/>
      <c r="I222" s="630"/>
      <c r="J222" s="630"/>
    </row>
    <row r="223" spans="1:10" ht="15" hidden="1" x14ac:dyDescent="0.25">
      <c r="A223" s="508"/>
      <c r="B223" s="630"/>
      <c r="C223" s="628" t="s">
        <v>490</v>
      </c>
      <c r="D223" s="628" t="s">
        <v>487</v>
      </c>
      <c r="E223" s="629" t="s">
        <v>339</v>
      </c>
      <c r="F223" s="629">
        <v>2</v>
      </c>
      <c r="G223" s="629" t="s">
        <v>237</v>
      </c>
      <c r="H223" s="630"/>
      <c r="I223" s="630"/>
      <c r="J223" s="630"/>
    </row>
    <row r="224" spans="1:10" ht="15" hidden="1" x14ac:dyDescent="0.25">
      <c r="A224" s="508"/>
      <c r="B224" s="630"/>
      <c r="C224" s="628" t="s">
        <v>491</v>
      </c>
      <c r="D224" s="628" t="s">
        <v>487</v>
      </c>
      <c r="E224" s="629" t="s">
        <v>339</v>
      </c>
      <c r="F224" s="629">
        <v>2</v>
      </c>
      <c r="G224" s="629" t="s">
        <v>237</v>
      </c>
      <c r="H224" s="630"/>
      <c r="I224" s="630"/>
      <c r="J224" s="630"/>
    </row>
    <row r="225" spans="1:10" ht="15" hidden="1" x14ac:dyDescent="0.25">
      <c r="A225" s="508"/>
      <c r="B225" s="630"/>
      <c r="C225" s="628" t="s">
        <v>343</v>
      </c>
      <c r="D225" s="628" t="s">
        <v>492</v>
      </c>
      <c r="E225" s="631" t="s">
        <v>343</v>
      </c>
      <c r="F225" s="629">
        <v>2</v>
      </c>
      <c r="G225" s="629" t="s">
        <v>344</v>
      </c>
      <c r="H225" s="630"/>
      <c r="I225" s="630"/>
      <c r="J225" s="630"/>
    </row>
    <row r="226" spans="1:10" ht="15" hidden="1" x14ac:dyDescent="0.25">
      <c r="A226" s="508"/>
      <c r="B226" s="630"/>
      <c r="C226" s="628" t="s">
        <v>493</v>
      </c>
      <c r="D226" s="628" t="s">
        <v>492</v>
      </c>
      <c r="E226" s="631" t="s">
        <v>343</v>
      </c>
      <c r="F226" s="629">
        <v>2</v>
      </c>
      <c r="G226" s="629" t="s">
        <v>321</v>
      </c>
      <c r="H226" s="630"/>
      <c r="I226" s="630"/>
      <c r="J226" s="630"/>
    </row>
    <row r="227" spans="1:10" ht="15" hidden="1" x14ac:dyDescent="0.25">
      <c r="A227" s="508"/>
      <c r="B227" s="630"/>
      <c r="C227" s="628" t="s">
        <v>494</v>
      </c>
      <c r="D227" s="628" t="s">
        <v>492</v>
      </c>
      <c r="E227" s="631" t="s">
        <v>343</v>
      </c>
      <c r="F227" s="629">
        <v>2</v>
      </c>
      <c r="G227" s="629" t="s">
        <v>229</v>
      </c>
      <c r="H227" s="630"/>
      <c r="I227" s="630"/>
      <c r="J227" s="630"/>
    </row>
    <row r="228" spans="1:10" ht="15" hidden="1" x14ac:dyDescent="0.25">
      <c r="A228" s="508"/>
      <c r="B228" s="630"/>
      <c r="C228" s="628" t="s">
        <v>495</v>
      </c>
      <c r="D228" s="628" t="s">
        <v>481</v>
      </c>
      <c r="E228" s="629" t="s">
        <v>351</v>
      </c>
      <c r="F228" s="629" t="s">
        <v>291</v>
      </c>
      <c r="G228" s="629" t="s">
        <v>344</v>
      </c>
      <c r="H228" s="630"/>
      <c r="I228" s="630"/>
      <c r="J228" s="630"/>
    </row>
    <row r="229" spans="1:10" ht="15" hidden="1" x14ac:dyDescent="0.25">
      <c r="A229" s="508"/>
      <c r="B229" s="630"/>
      <c r="C229" s="628" t="s">
        <v>496</v>
      </c>
      <c r="D229" s="628" t="s">
        <v>492</v>
      </c>
      <c r="E229" s="631" t="s">
        <v>343</v>
      </c>
      <c r="F229" s="629">
        <v>2</v>
      </c>
      <c r="G229" s="629" t="s">
        <v>229</v>
      </c>
      <c r="H229" s="630"/>
      <c r="I229" s="630"/>
      <c r="J229" s="630"/>
    </row>
    <row r="230" spans="1:10" ht="15" hidden="1" x14ac:dyDescent="0.25">
      <c r="A230" s="508"/>
      <c r="B230" s="630"/>
      <c r="C230" s="628" t="s">
        <v>497</v>
      </c>
      <c r="D230" s="628" t="s">
        <v>481</v>
      </c>
      <c r="E230" s="629" t="s">
        <v>351</v>
      </c>
      <c r="F230" s="629" t="s">
        <v>291</v>
      </c>
      <c r="G230" s="629" t="s">
        <v>229</v>
      </c>
      <c r="H230" s="630"/>
      <c r="I230" s="630"/>
      <c r="J230" s="630"/>
    </row>
    <row r="231" spans="1:10" ht="15" hidden="1" x14ac:dyDescent="0.25">
      <c r="A231" s="508"/>
      <c r="B231" s="630"/>
      <c r="C231" s="628" t="s">
        <v>498</v>
      </c>
      <c r="D231" s="628" t="s">
        <v>492</v>
      </c>
      <c r="E231" s="631" t="s">
        <v>343</v>
      </c>
      <c r="F231" s="629">
        <v>2</v>
      </c>
      <c r="G231" s="629" t="s">
        <v>229</v>
      </c>
      <c r="H231" s="630"/>
      <c r="I231" s="630"/>
      <c r="J231" s="630"/>
    </row>
    <row r="232" spans="1:10" ht="15" hidden="1" x14ac:dyDescent="0.25">
      <c r="A232" s="508"/>
      <c r="B232" s="630"/>
      <c r="C232" s="628" t="s">
        <v>499</v>
      </c>
      <c r="D232" s="628" t="s">
        <v>492</v>
      </c>
      <c r="E232" s="631" t="s">
        <v>343</v>
      </c>
      <c r="F232" s="629">
        <v>2</v>
      </c>
      <c r="G232" s="629" t="s">
        <v>229</v>
      </c>
      <c r="H232" s="630"/>
      <c r="I232" s="630"/>
      <c r="J232" s="630"/>
    </row>
    <row r="233" spans="1:10" ht="15" hidden="1" x14ac:dyDescent="0.25">
      <c r="A233" s="508"/>
      <c r="B233" s="630"/>
      <c r="C233" s="628" t="s">
        <v>500</v>
      </c>
      <c r="D233" s="628" t="s">
        <v>492</v>
      </c>
      <c r="E233" s="631" t="s">
        <v>343</v>
      </c>
      <c r="F233" s="629">
        <v>2</v>
      </c>
      <c r="G233" s="629" t="s">
        <v>229</v>
      </c>
      <c r="H233" s="630"/>
      <c r="I233" s="630"/>
      <c r="J233" s="630"/>
    </row>
    <row r="234" spans="1:10" ht="15" hidden="1" x14ac:dyDescent="0.25">
      <c r="A234" s="508"/>
      <c r="B234" s="630"/>
      <c r="C234" s="628" t="s">
        <v>501</v>
      </c>
      <c r="D234" s="628" t="s">
        <v>492</v>
      </c>
      <c r="E234" s="631" t="s">
        <v>343</v>
      </c>
      <c r="F234" s="629">
        <v>2</v>
      </c>
      <c r="G234" s="629" t="s">
        <v>229</v>
      </c>
      <c r="H234" s="630"/>
      <c r="I234" s="630"/>
      <c r="J234" s="630"/>
    </row>
    <row r="235" spans="1:10" ht="15" hidden="1" x14ac:dyDescent="0.25">
      <c r="A235" s="508"/>
      <c r="B235" s="630"/>
      <c r="C235" s="628" t="s">
        <v>502</v>
      </c>
      <c r="D235" s="628" t="s">
        <v>492</v>
      </c>
      <c r="E235" s="631" t="s">
        <v>343</v>
      </c>
      <c r="F235" s="629">
        <v>2</v>
      </c>
      <c r="G235" s="629" t="s">
        <v>229</v>
      </c>
      <c r="H235" s="630"/>
      <c r="I235" s="630"/>
      <c r="J235" s="630"/>
    </row>
    <row r="236" spans="1:10" ht="15" hidden="1" x14ac:dyDescent="0.25">
      <c r="A236" s="508"/>
      <c r="B236" s="630"/>
      <c r="C236" s="628" t="s">
        <v>503</v>
      </c>
      <c r="D236" s="628" t="s">
        <v>504</v>
      </c>
      <c r="E236" s="631" t="s">
        <v>359</v>
      </c>
      <c r="F236" s="629">
        <v>2</v>
      </c>
      <c r="G236" s="629" t="s">
        <v>229</v>
      </c>
      <c r="H236" s="630"/>
      <c r="I236" s="630"/>
      <c r="J236" s="630"/>
    </row>
    <row r="237" spans="1:10" ht="15" hidden="1" x14ac:dyDescent="0.25">
      <c r="A237" s="508"/>
      <c r="B237" s="630"/>
      <c r="C237" s="628" t="s">
        <v>505</v>
      </c>
      <c r="D237" s="628" t="s">
        <v>506</v>
      </c>
      <c r="E237" s="629" t="s">
        <v>507</v>
      </c>
      <c r="F237" s="629">
        <v>2</v>
      </c>
      <c r="G237" s="629" t="s">
        <v>287</v>
      </c>
      <c r="H237" s="630"/>
      <c r="I237" s="630"/>
      <c r="J237" s="630"/>
    </row>
    <row r="238" spans="1:10" ht="15" hidden="1" x14ac:dyDescent="0.25">
      <c r="A238" s="508"/>
      <c r="B238" s="630"/>
      <c r="C238" s="628" t="s">
        <v>508</v>
      </c>
      <c r="D238" s="628" t="s">
        <v>504</v>
      </c>
      <c r="E238" s="631" t="s">
        <v>359</v>
      </c>
      <c r="F238" s="629">
        <v>2</v>
      </c>
      <c r="G238" s="629" t="s">
        <v>287</v>
      </c>
      <c r="H238" s="630"/>
      <c r="I238" s="630"/>
      <c r="J238" s="630"/>
    </row>
    <row r="239" spans="1:10" ht="15" hidden="1" x14ac:dyDescent="0.25">
      <c r="A239" s="508"/>
      <c r="B239" s="630"/>
      <c r="C239" s="628" t="s">
        <v>509</v>
      </c>
      <c r="D239" s="628" t="s">
        <v>504</v>
      </c>
      <c r="E239" s="631" t="s">
        <v>359</v>
      </c>
      <c r="F239" s="629">
        <v>2</v>
      </c>
      <c r="G239" s="629" t="s">
        <v>287</v>
      </c>
      <c r="H239" s="630"/>
      <c r="I239" s="630"/>
      <c r="J239" s="630"/>
    </row>
    <row r="240" spans="1:10" ht="15" hidden="1" x14ac:dyDescent="0.25">
      <c r="A240" s="508"/>
      <c r="B240" s="630"/>
      <c r="C240" s="628" t="s">
        <v>507</v>
      </c>
      <c r="D240" s="628" t="s">
        <v>506</v>
      </c>
      <c r="E240" s="629" t="s">
        <v>507</v>
      </c>
      <c r="F240" s="629">
        <v>2</v>
      </c>
      <c r="G240" s="629" t="s">
        <v>229</v>
      </c>
      <c r="H240" s="630"/>
      <c r="I240" s="630"/>
      <c r="J240" s="630"/>
    </row>
    <row r="241" spans="1:10" ht="15" hidden="1" x14ac:dyDescent="0.25">
      <c r="A241" s="508"/>
      <c r="B241" s="630"/>
      <c r="C241" s="628" t="s">
        <v>510</v>
      </c>
      <c r="D241" s="628" t="s">
        <v>506</v>
      </c>
      <c r="E241" s="629" t="s">
        <v>507</v>
      </c>
      <c r="F241" s="629">
        <v>2</v>
      </c>
      <c r="G241" s="629" t="s">
        <v>229</v>
      </c>
      <c r="H241" s="630"/>
      <c r="I241" s="630"/>
      <c r="J241" s="630"/>
    </row>
    <row r="242" spans="1:10" ht="15" hidden="1" x14ac:dyDescent="0.25">
      <c r="A242" s="508"/>
      <c r="B242" s="630"/>
      <c r="C242" s="628" t="s">
        <v>511</v>
      </c>
      <c r="D242" s="628" t="s">
        <v>506</v>
      </c>
      <c r="E242" s="629" t="s">
        <v>507</v>
      </c>
      <c r="F242" s="629">
        <v>2</v>
      </c>
      <c r="G242" s="629" t="s">
        <v>229</v>
      </c>
      <c r="H242" s="630"/>
      <c r="I242" s="630"/>
      <c r="J242" s="630"/>
    </row>
    <row r="243" spans="1:10" ht="15" hidden="1" x14ac:dyDescent="0.25">
      <c r="A243" s="508"/>
      <c r="B243" s="630"/>
      <c r="C243" s="628" t="s">
        <v>512</v>
      </c>
      <c r="D243" s="628" t="s">
        <v>513</v>
      </c>
      <c r="E243" s="632" t="s">
        <v>341</v>
      </c>
      <c r="F243" s="629" t="s">
        <v>291</v>
      </c>
      <c r="G243" s="629" t="s">
        <v>344</v>
      </c>
      <c r="H243" s="630"/>
      <c r="I243" s="630"/>
      <c r="J243" s="630"/>
    </row>
    <row r="244" spans="1:10" ht="15" hidden="1" x14ac:dyDescent="0.25">
      <c r="A244" s="508"/>
      <c r="B244" s="630"/>
      <c r="C244" s="628" t="s">
        <v>514</v>
      </c>
      <c r="D244" s="628" t="s">
        <v>513</v>
      </c>
      <c r="E244" s="632" t="s">
        <v>341</v>
      </c>
      <c r="F244" s="629" t="s">
        <v>291</v>
      </c>
      <c r="G244" s="629" t="s">
        <v>229</v>
      </c>
      <c r="H244" s="630"/>
      <c r="I244" s="630"/>
      <c r="J244" s="630"/>
    </row>
    <row r="245" spans="1:10" ht="15" hidden="1" x14ac:dyDescent="0.25">
      <c r="A245" s="508"/>
      <c r="B245" s="630"/>
      <c r="C245" s="628" t="s">
        <v>515</v>
      </c>
      <c r="D245" s="628" t="s">
        <v>513</v>
      </c>
      <c r="E245" s="632" t="s">
        <v>341</v>
      </c>
      <c r="F245" s="629" t="s">
        <v>291</v>
      </c>
      <c r="G245" s="629" t="s">
        <v>237</v>
      </c>
      <c r="H245" s="630"/>
      <c r="I245" s="630"/>
      <c r="J245" s="630"/>
    </row>
    <row r="246" spans="1:10" ht="15" hidden="1" x14ac:dyDescent="0.25">
      <c r="A246" s="508"/>
      <c r="B246" s="630"/>
      <c r="C246" s="628" t="s">
        <v>328</v>
      </c>
      <c r="D246" s="628" t="s">
        <v>513</v>
      </c>
      <c r="E246" s="632" t="s">
        <v>341</v>
      </c>
      <c r="F246" s="629" t="s">
        <v>291</v>
      </c>
      <c r="G246" s="629" t="s">
        <v>229</v>
      </c>
      <c r="H246" s="630"/>
      <c r="I246" s="630"/>
      <c r="J246" s="630"/>
    </row>
    <row r="247" spans="1:10" ht="15" hidden="1" x14ac:dyDescent="0.25">
      <c r="A247" s="508"/>
      <c r="B247" s="630"/>
      <c r="C247" s="628" t="s">
        <v>516</v>
      </c>
      <c r="D247" s="628" t="s">
        <v>517</v>
      </c>
      <c r="E247" s="631" t="s">
        <v>361</v>
      </c>
      <c r="F247" s="629" t="s">
        <v>291</v>
      </c>
      <c r="G247" s="629" t="s">
        <v>344</v>
      </c>
      <c r="H247" s="630"/>
      <c r="I247" s="630"/>
      <c r="J247" s="630"/>
    </row>
    <row r="248" spans="1:10" ht="15" hidden="1" x14ac:dyDescent="0.25">
      <c r="A248" s="508"/>
      <c r="B248" s="630"/>
      <c r="C248" s="628" t="s">
        <v>518</v>
      </c>
      <c r="D248" s="628" t="s">
        <v>517</v>
      </c>
      <c r="E248" s="632" t="s">
        <v>320</v>
      </c>
      <c r="F248" s="629" t="s">
        <v>291</v>
      </c>
      <c r="G248" s="629" t="s">
        <v>321</v>
      </c>
      <c r="H248" s="630"/>
      <c r="I248" s="630"/>
      <c r="J248" s="630"/>
    </row>
    <row r="249" spans="1:10" ht="15" hidden="1" x14ac:dyDescent="0.25">
      <c r="A249" s="508"/>
      <c r="B249" s="630"/>
      <c r="C249" s="628" t="s">
        <v>519</v>
      </c>
      <c r="D249" s="628" t="s">
        <v>517</v>
      </c>
      <c r="E249" s="632" t="s">
        <v>320</v>
      </c>
      <c r="F249" s="629" t="s">
        <v>291</v>
      </c>
      <c r="G249" s="629" t="s">
        <v>321</v>
      </c>
      <c r="H249" s="630"/>
      <c r="I249" s="630"/>
      <c r="J249" s="630"/>
    </row>
    <row r="250" spans="1:10" ht="15" hidden="1" x14ac:dyDescent="0.25">
      <c r="A250" s="508"/>
      <c r="B250" s="630"/>
      <c r="C250" s="628" t="s">
        <v>520</v>
      </c>
      <c r="D250" s="628" t="s">
        <v>521</v>
      </c>
      <c r="E250" s="632" t="s">
        <v>522</v>
      </c>
      <c r="F250" s="629" t="s">
        <v>291</v>
      </c>
      <c r="G250" s="629" t="s">
        <v>237</v>
      </c>
      <c r="H250" s="630"/>
      <c r="I250" s="630"/>
      <c r="J250" s="630"/>
    </row>
    <row r="251" spans="1:10" ht="15" hidden="1" x14ac:dyDescent="0.25">
      <c r="A251" s="508"/>
      <c r="B251" s="630"/>
      <c r="C251" s="628" t="s">
        <v>523</v>
      </c>
      <c r="D251" s="628" t="s">
        <v>521</v>
      </c>
      <c r="E251" s="632" t="s">
        <v>522</v>
      </c>
      <c r="F251" s="629" t="s">
        <v>291</v>
      </c>
      <c r="G251" s="629" t="s">
        <v>237</v>
      </c>
      <c r="H251" s="630"/>
      <c r="I251" s="630"/>
      <c r="J251" s="630"/>
    </row>
    <row r="252" spans="1:10" ht="15" hidden="1" x14ac:dyDescent="0.25">
      <c r="A252" s="508"/>
      <c r="B252" s="630"/>
      <c r="C252" s="628" t="s">
        <v>302</v>
      </c>
      <c r="D252" s="628" t="s">
        <v>521</v>
      </c>
      <c r="E252" s="632" t="s">
        <v>522</v>
      </c>
      <c r="F252" s="629" t="s">
        <v>291</v>
      </c>
      <c r="G252" s="629" t="s">
        <v>237</v>
      </c>
      <c r="H252" s="630"/>
      <c r="I252" s="630"/>
      <c r="J252" s="630"/>
    </row>
    <row r="253" spans="1:10" ht="15" hidden="1" x14ac:dyDescent="0.25">
      <c r="A253" s="508"/>
      <c r="B253" s="630"/>
      <c r="C253" s="628" t="s">
        <v>524</v>
      </c>
      <c r="D253" s="628" t="s">
        <v>521</v>
      </c>
      <c r="E253" s="632" t="s">
        <v>522</v>
      </c>
      <c r="F253" s="629" t="s">
        <v>291</v>
      </c>
      <c r="G253" s="629" t="s">
        <v>237</v>
      </c>
      <c r="H253" s="630"/>
      <c r="I253" s="630"/>
      <c r="J253" s="630"/>
    </row>
    <row r="254" spans="1:10" ht="15" hidden="1" x14ac:dyDescent="0.25">
      <c r="A254" s="508"/>
      <c r="B254" s="630"/>
      <c r="C254" s="628" t="s">
        <v>525</v>
      </c>
      <c r="D254" s="628" t="s">
        <v>521</v>
      </c>
      <c r="E254" s="632" t="s">
        <v>522</v>
      </c>
      <c r="F254" s="629" t="s">
        <v>291</v>
      </c>
      <c r="G254" s="629" t="s">
        <v>237</v>
      </c>
      <c r="H254" s="630"/>
      <c r="I254" s="630"/>
      <c r="J254" s="630"/>
    </row>
    <row r="255" spans="1:10" ht="15" hidden="1" x14ac:dyDescent="0.25">
      <c r="A255" s="508"/>
      <c r="B255" s="630"/>
      <c r="C255" s="628" t="s">
        <v>355</v>
      </c>
      <c r="D255" s="628" t="s">
        <v>521</v>
      </c>
      <c r="E255" s="632" t="s">
        <v>522</v>
      </c>
      <c r="F255" s="629" t="s">
        <v>291</v>
      </c>
      <c r="G255" s="629" t="s">
        <v>237</v>
      </c>
      <c r="H255" s="630"/>
      <c r="I255" s="630"/>
      <c r="J255" s="630"/>
    </row>
    <row r="256" spans="1:10" ht="15" hidden="1" x14ac:dyDescent="0.25">
      <c r="A256" s="508"/>
      <c r="B256" s="630"/>
      <c r="C256" s="628" t="s">
        <v>526</v>
      </c>
      <c r="D256" s="628" t="s">
        <v>527</v>
      </c>
      <c r="E256" s="632" t="s">
        <v>334</v>
      </c>
      <c r="F256" s="629" t="s">
        <v>283</v>
      </c>
      <c r="G256" s="629" t="s">
        <v>237</v>
      </c>
      <c r="H256" s="630"/>
      <c r="I256" s="630"/>
      <c r="J256" s="630"/>
    </row>
    <row r="257" spans="1:10" ht="15" hidden="1" x14ac:dyDescent="0.25">
      <c r="A257" s="508"/>
      <c r="B257" s="630"/>
      <c r="C257" s="628" t="s">
        <v>528</v>
      </c>
      <c r="D257" s="628" t="s">
        <v>521</v>
      </c>
      <c r="E257" s="632" t="s">
        <v>522</v>
      </c>
      <c r="F257" s="629" t="s">
        <v>291</v>
      </c>
      <c r="G257" s="629" t="s">
        <v>229</v>
      </c>
      <c r="H257" s="630"/>
      <c r="I257" s="630"/>
      <c r="J257" s="630"/>
    </row>
    <row r="258" spans="1:10" ht="15" hidden="1" x14ac:dyDescent="0.25">
      <c r="A258" s="508"/>
      <c r="B258" s="630"/>
      <c r="C258" s="628" t="s">
        <v>529</v>
      </c>
      <c r="D258" s="628" t="s">
        <v>530</v>
      </c>
      <c r="E258" s="629" t="s">
        <v>531</v>
      </c>
      <c r="F258" s="629" t="s">
        <v>291</v>
      </c>
      <c r="G258" s="629" t="s">
        <v>237</v>
      </c>
      <c r="H258" s="630"/>
      <c r="I258" s="630"/>
      <c r="J258" s="630"/>
    </row>
    <row r="259" spans="1:10" ht="15" hidden="1" x14ac:dyDescent="0.25">
      <c r="A259" s="508"/>
      <c r="B259" s="630"/>
      <c r="C259" s="628" t="s">
        <v>295</v>
      </c>
      <c r="D259" s="628" t="s">
        <v>527</v>
      </c>
      <c r="E259" s="632" t="s">
        <v>282</v>
      </c>
      <c r="F259" s="629" t="s">
        <v>283</v>
      </c>
      <c r="G259" s="629" t="s">
        <v>237</v>
      </c>
      <c r="H259" s="630"/>
      <c r="I259" s="630"/>
      <c r="J259" s="630"/>
    </row>
    <row r="260" spans="1:10" ht="15" hidden="1" x14ac:dyDescent="0.25">
      <c r="A260" s="508"/>
      <c r="B260" s="630"/>
      <c r="C260" s="628" t="s">
        <v>532</v>
      </c>
      <c r="D260" s="628" t="s">
        <v>533</v>
      </c>
      <c r="E260" s="632" t="s">
        <v>348</v>
      </c>
      <c r="F260" s="629" t="s">
        <v>283</v>
      </c>
      <c r="G260" s="629" t="s">
        <v>229</v>
      </c>
      <c r="H260" s="630"/>
      <c r="I260" s="630"/>
      <c r="J260" s="630"/>
    </row>
    <row r="261" spans="1:10" ht="15" hidden="1" x14ac:dyDescent="0.25">
      <c r="A261" s="508"/>
      <c r="B261" s="630"/>
      <c r="C261" s="628" t="s">
        <v>304</v>
      </c>
      <c r="D261" s="628" t="s">
        <v>530</v>
      </c>
      <c r="E261" s="629" t="s">
        <v>531</v>
      </c>
      <c r="F261" s="629" t="s">
        <v>291</v>
      </c>
      <c r="G261" s="629" t="s">
        <v>229</v>
      </c>
      <c r="H261" s="630"/>
      <c r="I261" s="630"/>
      <c r="J261" s="630"/>
    </row>
    <row r="262" spans="1:10" ht="15" hidden="1" x14ac:dyDescent="0.25">
      <c r="A262" s="508"/>
      <c r="B262" s="630"/>
      <c r="C262" s="628" t="s">
        <v>534</v>
      </c>
      <c r="D262" s="628" t="s">
        <v>530</v>
      </c>
      <c r="E262" s="629" t="s">
        <v>531</v>
      </c>
      <c r="F262" s="629" t="s">
        <v>291</v>
      </c>
      <c r="G262" s="629" t="s">
        <v>229</v>
      </c>
      <c r="H262" s="630"/>
      <c r="I262" s="630"/>
      <c r="J262" s="630"/>
    </row>
    <row r="263" spans="1:10" ht="15" hidden="1" x14ac:dyDescent="0.25">
      <c r="A263" s="508"/>
      <c r="B263" s="630"/>
      <c r="C263" s="628" t="s">
        <v>535</v>
      </c>
      <c r="D263" s="628" t="s">
        <v>536</v>
      </c>
      <c r="E263" s="632" t="s">
        <v>537</v>
      </c>
      <c r="F263" s="629" t="s">
        <v>291</v>
      </c>
      <c r="G263" s="629" t="s">
        <v>229</v>
      </c>
      <c r="H263" s="630"/>
      <c r="I263" s="630"/>
      <c r="J263" s="630"/>
    </row>
    <row r="264" spans="1:10" ht="15" hidden="1" x14ac:dyDescent="0.25">
      <c r="A264" s="508"/>
      <c r="B264" s="630"/>
      <c r="C264" s="628" t="s">
        <v>538</v>
      </c>
      <c r="D264" s="628" t="s">
        <v>536</v>
      </c>
      <c r="E264" s="629" t="s">
        <v>538</v>
      </c>
      <c r="F264" s="629" t="s">
        <v>291</v>
      </c>
      <c r="G264" s="629" t="s">
        <v>229</v>
      </c>
      <c r="H264" s="630"/>
      <c r="I264" s="630"/>
      <c r="J264" s="630"/>
    </row>
    <row r="265" spans="1:10" ht="15" hidden="1" x14ac:dyDescent="0.25">
      <c r="A265" s="508"/>
      <c r="B265" s="630"/>
      <c r="C265" s="628" t="s">
        <v>325</v>
      </c>
      <c r="D265" s="628" t="s">
        <v>536</v>
      </c>
      <c r="E265" s="632" t="s">
        <v>537</v>
      </c>
      <c r="F265" s="629" t="s">
        <v>291</v>
      </c>
      <c r="G265" s="629" t="s">
        <v>287</v>
      </c>
      <c r="H265" s="630"/>
      <c r="I265" s="630"/>
      <c r="J265" s="630"/>
    </row>
    <row r="266" spans="1:10" ht="15" hidden="1" x14ac:dyDescent="0.25">
      <c r="A266" s="508"/>
      <c r="B266" s="630"/>
      <c r="C266" s="628" t="s">
        <v>539</v>
      </c>
      <c r="D266" s="628" t="s">
        <v>536</v>
      </c>
      <c r="E266" s="632" t="s">
        <v>537</v>
      </c>
      <c r="F266" s="629" t="s">
        <v>291</v>
      </c>
      <c r="G266" s="629" t="s">
        <v>287</v>
      </c>
      <c r="H266" s="630"/>
      <c r="I266" s="630"/>
      <c r="J266" s="630"/>
    </row>
    <row r="267" spans="1:10" ht="15" hidden="1" x14ac:dyDescent="0.25">
      <c r="A267" s="508"/>
      <c r="B267" s="630"/>
      <c r="C267" s="628" t="s">
        <v>540</v>
      </c>
      <c r="D267" s="628" t="s">
        <v>536</v>
      </c>
      <c r="E267" s="632" t="s">
        <v>537</v>
      </c>
      <c r="F267" s="629" t="s">
        <v>291</v>
      </c>
      <c r="G267" s="629" t="s">
        <v>287</v>
      </c>
      <c r="H267" s="630"/>
      <c r="I267" s="630"/>
      <c r="J267" s="630"/>
    </row>
    <row r="268" spans="1:10" hidden="1" x14ac:dyDescent="0.2">
      <c r="A268" s="508"/>
      <c r="B268" s="630"/>
      <c r="C268" s="630"/>
      <c r="D268" s="630"/>
      <c r="E268" s="630"/>
      <c r="F268" s="630"/>
      <c r="G268" s="630"/>
      <c r="H268" s="630"/>
      <c r="I268" s="630"/>
      <c r="J268" s="630"/>
    </row>
    <row r="269" spans="1:10" hidden="1" x14ac:dyDescent="0.2">
      <c r="A269" s="508"/>
    </row>
    <row r="270" spans="1:10" hidden="1" x14ac:dyDescent="0.2">
      <c r="A270" s="508"/>
    </row>
    <row r="271" spans="1:10" hidden="1" x14ac:dyDescent="0.2">
      <c r="A271" s="508"/>
    </row>
  </sheetData>
  <sheetProtection algorithmName="SHA-512" hashValue="IhblQ4dhfHwsa1Kx7on3R5rQ2szoQxWdshvMZsXnZi2owFGMYq0bzkO2me2+7CfXsZZQ9bQ4EcIhthQD7c+Lqw==" saltValue="DhB6HIKYDbNpVQXStOm9Mg==" spinCount="100000" sheet="1" sort="0" autoFilter="0" pivotTables="0"/>
  <mergeCells count="64">
    <mergeCell ref="G38:I38"/>
    <mergeCell ref="T3:V3"/>
    <mergeCell ref="Y5:AA5"/>
    <mergeCell ref="K14:K17"/>
    <mergeCell ref="K18:K20"/>
    <mergeCell ref="N3:O3"/>
    <mergeCell ref="P3:S3"/>
    <mergeCell ref="K21:K23"/>
    <mergeCell ref="D8:D11"/>
    <mergeCell ref="D6:D7"/>
    <mergeCell ref="G63:H63"/>
    <mergeCell ref="E29:F29"/>
    <mergeCell ref="D16:F16"/>
    <mergeCell ref="D18:F18"/>
    <mergeCell ref="D23:F23"/>
    <mergeCell ref="C24:F24"/>
    <mergeCell ref="D26:F26"/>
    <mergeCell ref="D27:F27"/>
    <mergeCell ref="D19:F19"/>
    <mergeCell ref="D20:F20"/>
    <mergeCell ref="D30:F30"/>
    <mergeCell ref="D35:F35"/>
    <mergeCell ref="D38:F38"/>
    <mergeCell ref="D39:F39"/>
    <mergeCell ref="D40:F40"/>
    <mergeCell ref="N101:N104"/>
    <mergeCell ref="K105:K106"/>
    <mergeCell ref="L105:L106"/>
    <mergeCell ref="C97:C98"/>
    <mergeCell ref="D97:D98"/>
    <mergeCell ref="E97:E98"/>
    <mergeCell ref="F97:F98"/>
    <mergeCell ref="G77:H77"/>
    <mergeCell ref="L99:L100"/>
    <mergeCell ref="N99:N100"/>
    <mergeCell ref="D41:F41"/>
    <mergeCell ref="D43:F43"/>
    <mergeCell ref="G68:H68"/>
    <mergeCell ref="G97:G98"/>
    <mergeCell ref="H97:H98"/>
    <mergeCell ref="I97:I98"/>
    <mergeCell ref="K99:K100"/>
    <mergeCell ref="G79:H79"/>
    <mergeCell ref="D113:F113"/>
    <mergeCell ref="M116:M120"/>
    <mergeCell ref="N105:N107"/>
    <mergeCell ref="J177:K177"/>
    <mergeCell ref="J178:K178"/>
    <mergeCell ref="C176:D176"/>
    <mergeCell ref="C136:C137"/>
    <mergeCell ref="J136:M136"/>
    <mergeCell ref="G158:H158"/>
    <mergeCell ref="K158:L158"/>
    <mergeCell ref="C162:D162"/>
    <mergeCell ref="C175:D175"/>
    <mergeCell ref="C174:D174"/>
    <mergeCell ref="G135:I135"/>
    <mergeCell ref="C182:D182"/>
    <mergeCell ref="C186:D186"/>
    <mergeCell ref="C177:D177"/>
    <mergeCell ref="C178:D178"/>
    <mergeCell ref="C179:D179"/>
    <mergeCell ref="C180:D180"/>
    <mergeCell ref="C181:D181"/>
  </mergeCells>
  <phoneticPr fontId="88" type="noConversion"/>
  <dataValidations count="6">
    <dataValidation type="list" allowBlank="1" showInputMessage="1" showErrorMessage="1" sqref="D23:F23" xr:uid="{799AC901-65DD-4415-B3A1-D4766167FFD0}">
      <formula1>"yes,no"</formula1>
    </dataValidation>
    <dataValidation type="list" allowBlank="1" showInputMessage="1" showErrorMessage="1" sqref="D41:F41" xr:uid="{A40383BA-EB7F-4871-92D7-6355FEBD9129}">
      <formula1>$K$101:$K$103</formula1>
    </dataValidation>
    <dataValidation type="list" allowBlank="1" showInputMessage="1" showErrorMessage="1" sqref="D35:F35" xr:uid="{E36CF751-7B66-466F-A17F-CDA4520AEF24}">
      <formula1>"yes, no"</formula1>
    </dataValidation>
    <dataValidation operator="greaterThan" allowBlank="1" showInputMessage="1" showErrorMessage="1" sqref="D38:F40 D37 D26" xr:uid="{96B01CDE-6389-4908-AA0F-1046E9B14648}"/>
    <dataValidation type="list" allowBlank="1" showInputMessage="1" showErrorMessage="1" sqref="F42" xr:uid="{7FD13B0D-516B-4172-80F8-C915ADFB5547}">
      <formula1>"angle,slope"</formula1>
    </dataValidation>
    <dataValidation type="list" allowBlank="1" showInputMessage="1" showErrorMessage="1" sqref="H95" xr:uid="{4704C10A-E188-44A1-A64C-A640B2814735}">
      <formula1>$F$91:$F$94</formula1>
    </dataValidation>
  </dataValidations>
  <hyperlinks>
    <hyperlink ref="AE179" r:id="rId1" xr:uid="{5183322E-902B-4A5C-93B0-9556D519B751}"/>
    <hyperlink ref="N90" r:id="rId2" xr:uid="{5380FA7F-2883-43AF-99CB-33701303A2B0}"/>
    <hyperlink ref="AP102:AQ102" location="ZZINTRO" display="Water Heating Rating Tool  (WHAT HO!) " xr:uid="{A72C5A0D-89F4-4442-81D2-134BF319A686}"/>
  </hyperlinks>
  <pageMargins left="0.7" right="0.7" top="0.75" bottom="0.75" header="0.3" footer="0.3"/>
  <pageSetup paperSize="9" orientation="portrait" r:id="rId3"/>
  <drawing r:id="rId4"/>
  <legacyDrawing r:id="rId5"/>
  <mc:AlternateContent xmlns:mc="http://schemas.openxmlformats.org/markup-compatibility/2006">
    <mc:Choice Requires="x14">
      <controls>
        <mc:AlternateContent xmlns:mc="http://schemas.openxmlformats.org/markup-compatibility/2006">
          <mc:Choice Requires="x14">
            <control shapeId="3073" r:id="rId6" name="Check Box 1">
              <controlPr locked="0" defaultSize="0" autoFill="0" autoLine="0" autoPict="0">
                <anchor moveWithCells="1">
                  <from>
                    <xdr:col>2</xdr:col>
                    <xdr:colOff>0</xdr:colOff>
                    <xdr:row>44</xdr:row>
                    <xdr:rowOff>190500</xdr:rowOff>
                  </from>
                  <to>
                    <xdr:col>2</xdr:col>
                    <xdr:colOff>228600</xdr:colOff>
                    <xdr:row>46</xdr:row>
                    <xdr:rowOff>0</xdr:rowOff>
                  </to>
                </anchor>
              </controlPr>
            </control>
          </mc:Choice>
        </mc:AlternateContent>
        <mc:AlternateContent xmlns:mc="http://schemas.openxmlformats.org/markup-compatibility/2006">
          <mc:Choice Requires="x14">
            <control shapeId="3074" r:id="rId7" name="Check Box 2">
              <controlPr locked="0" defaultSize="0" autoFill="0" autoLine="0" autoPict="0">
                <anchor moveWithCells="1">
                  <from>
                    <xdr:col>2</xdr:col>
                    <xdr:colOff>0</xdr:colOff>
                    <xdr:row>46</xdr:row>
                    <xdr:rowOff>0</xdr:rowOff>
                  </from>
                  <to>
                    <xdr:col>2</xdr:col>
                    <xdr:colOff>228600</xdr:colOff>
                    <xdr:row>46</xdr:row>
                    <xdr:rowOff>152400</xdr:rowOff>
                  </to>
                </anchor>
              </controlPr>
            </control>
          </mc:Choice>
        </mc:AlternateContent>
        <mc:AlternateContent xmlns:mc="http://schemas.openxmlformats.org/markup-compatibility/2006">
          <mc:Choice Requires="x14">
            <control shapeId="3075" r:id="rId8" name="Check Box 3">
              <controlPr locked="0" defaultSize="0" autoFill="0" autoLine="0" autoPict="0">
                <anchor moveWithCells="1">
                  <from>
                    <xdr:col>2</xdr:col>
                    <xdr:colOff>0</xdr:colOff>
                    <xdr:row>46</xdr:row>
                    <xdr:rowOff>190500</xdr:rowOff>
                  </from>
                  <to>
                    <xdr:col>2</xdr:col>
                    <xdr:colOff>228600</xdr:colOff>
                    <xdr:row>48</xdr:row>
                    <xdr:rowOff>0</xdr:rowOff>
                  </to>
                </anchor>
              </controlPr>
            </control>
          </mc:Choice>
        </mc:AlternateContent>
        <mc:AlternateContent xmlns:mc="http://schemas.openxmlformats.org/markup-compatibility/2006">
          <mc:Choice Requires="x14">
            <control shapeId="3076" r:id="rId9" name="Check Box 4">
              <controlPr locked="0" defaultSize="0" autoFill="0" autoLine="0" autoPict="0">
                <anchor moveWithCells="1">
                  <from>
                    <xdr:col>2</xdr:col>
                    <xdr:colOff>0</xdr:colOff>
                    <xdr:row>48</xdr:row>
                    <xdr:rowOff>0</xdr:rowOff>
                  </from>
                  <to>
                    <xdr:col>2</xdr:col>
                    <xdr:colOff>228600</xdr:colOff>
                    <xdr:row>49</xdr:row>
                    <xdr:rowOff>0</xdr:rowOff>
                  </to>
                </anchor>
              </controlPr>
            </control>
          </mc:Choice>
        </mc:AlternateContent>
        <mc:AlternateContent xmlns:mc="http://schemas.openxmlformats.org/markup-compatibility/2006">
          <mc:Choice Requires="x14">
            <control shapeId="3077" r:id="rId10" name="Check Box 5">
              <controlPr locked="0" defaultSize="0" autoFill="0" autoLine="0" autoPict="0">
                <anchor moveWithCells="1">
                  <from>
                    <xdr:col>3</xdr:col>
                    <xdr:colOff>304800</xdr:colOff>
                    <xdr:row>28</xdr:row>
                    <xdr:rowOff>76200</xdr:rowOff>
                  </from>
                  <to>
                    <xdr:col>3</xdr:col>
                    <xdr:colOff>495300</xdr:colOff>
                    <xdr:row>28</xdr:row>
                    <xdr:rowOff>190500</xdr:rowOff>
                  </to>
                </anchor>
              </controlPr>
            </control>
          </mc:Choice>
        </mc:AlternateContent>
        <mc:AlternateContent xmlns:mc="http://schemas.openxmlformats.org/markup-compatibility/2006">
          <mc:Choice Requires="x14">
            <control shapeId="3083" r:id="rId11" name="Check Box 11">
              <controlPr locked="0" defaultSize="0" autoFill="0" autoLine="0" autoPict="0">
                <anchor moveWithCells="1">
                  <from>
                    <xdr:col>7</xdr:col>
                    <xdr:colOff>647700</xdr:colOff>
                    <xdr:row>78</xdr:row>
                    <xdr:rowOff>0</xdr:rowOff>
                  </from>
                  <to>
                    <xdr:col>8</xdr:col>
                    <xdr:colOff>0</xdr:colOff>
                    <xdr:row>78</xdr:row>
                    <xdr:rowOff>200025</xdr:rowOff>
                  </to>
                </anchor>
              </controlPr>
            </control>
          </mc:Choice>
        </mc:AlternateContent>
        <mc:AlternateContent xmlns:mc="http://schemas.openxmlformats.org/markup-compatibility/2006">
          <mc:Choice Requires="x14">
            <control shapeId="3084" r:id="rId12" name="Check Box 12">
              <controlPr locked="0" defaultSize="0" autoFill="0" autoLine="0" autoPict="0">
                <anchor moveWithCells="1">
                  <from>
                    <xdr:col>3</xdr:col>
                    <xdr:colOff>381000</xdr:colOff>
                    <xdr:row>59</xdr:row>
                    <xdr:rowOff>190500</xdr:rowOff>
                  </from>
                  <to>
                    <xdr:col>3</xdr:col>
                    <xdr:colOff>619125</xdr:colOff>
                    <xdr:row>60</xdr:row>
                    <xdr:rowOff>190500</xdr:rowOff>
                  </to>
                </anchor>
              </controlPr>
            </control>
          </mc:Choice>
        </mc:AlternateContent>
        <mc:AlternateContent xmlns:mc="http://schemas.openxmlformats.org/markup-compatibility/2006">
          <mc:Choice Requires="x14">
            <control shapeId="3087" r:id="rId13" name="Check Box 15">
              <controlPr locked="0" defaultSize="0" autoFill="0" autoLine="0" autoPict="0">
                <anchor moveWithCells="1">
                  <from>
                    <xdr:col>3</xdr:col>
                    <xdr:colOff>381000</xdr:colOff>
                    <xdr:row>60</xdr:row>
                    <xdr:rowOff>190500</xdr:rowOff>
                  </from>
                  <to>
                    <xdr:col>3</xdr:col>
                    <xdr:colOff>619125</xdr:colOff>
                    <xdr:row>61</xdr:row>
                    <xdr:rowOff>190500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98A80-4231-4DB7-BAF4-3DFDB44B17FB}">
  <sheetPr codeName="Sheet3">
    <tabColor theme="7" tint="0.39997558519241921"/>
  </sheetPr>
  <dimension ref="A1:IV6260"/>
  <sheetViews>
    <sheetView showRowColHeaders="0" zoomScale="90" zoomScaleNormal="90" zoomScaleSheetLayoutView="110" workbookViewId="0">
      <selection activeCell="D44" sqref="D44"/>
    </sheetView>
  </sheetViews>
  <sheetFormatPr defaultColWidth="9.42578125" defaultRowHeight="14.25" x14ac:dyDescent="0.2"/>
  <cols>
    <col min="1" max="1" width="2.42578125" style="82" customWidth="1"/>
    <col min="2" max="2" width="3.42578125" style="82" customWidth="1"/>
    <col min="3" max="3" width="23.42578125" style="134" customWidth="1"/>
    <col min="4" max="4" width="11.42578125" style="154" customWidth="1"/>
    <col min="5" max="5" width="14.42578125" style="154" customWidth="1"/>
    <col min="6" max="6" width="11.42578125" style="134" customWidth="1"/>
    <col min="7" max="7" width="15.42578125" style="154" customWidth="1"/>
    <col min="8" max="8" width="11.42578125" style="154" customWidth="1"/>
    <col min="9" max="9" width="8" style="134" bestFit="1" customWidth="1"/>
    <col min="10" max="10" width="10.42578125" style="154" customWidth="1"/>
    <col min="11" max="11" width="10.42578125" style="154" bestFit="1" customWidth="1"/>
    <col min="12" max="12" width="12.42578125" style="154" customWidth="1"/>
    <col min="13" max="13" width="15" style="134" customWidth="1"/>
    <col min="14" max="14" width="13.42578125" style="192" customWidth="1"/>
    <col min="15" max="15" width="16.42578125" style="192" customWidth="1"/>
    <col min="16" max="16" width="17" style="154" customWidth="1"/>
    <col min="17" max="17" width="11.42578125" style="154" customWidth="1"/>
    <col min="18" max="18" width="10.42578125" style="154" customWidth="1"/>
    <col min="19" max="19" width="13.42578125" style="154" customWidth="1"/>
    <col min="20" max="20" width="14.42578125" style="192" bestFit="1" customWidth="1"/>
    <col min="21" max="21" width="13.42578125" style="154" customWidth="1"/>
    <col min="22" max="22" width="8.42578125" style="154" customWidth="1"/>
    <col min="23" max="23" width="8.42578125" style="154" bestFit="1" customWidth="1"/>
    <col min="24" max="24" width="4.42578125" style="154" customWidth="1"/>
    <col min="25" max="25" width="9" style="154" customWidth="1"/>
    <col min="26" max="26" width="8.42578125" style="82" customWidth="1"/>
    <col min="27" max="33" width="8.42578125" style="154" customWidth="1"/>
    <col min="34" max="37" width="8.42578125" style="82" customWidth="1"/>
    <col min="38" max="38" width="9.5703125" style="82" customWidth="1"/>
    <col min="39" max="39" width="7.42578125" style="82" customWidth="1"/>
    <col min="40" max="40" width="3.42578125" style="186" customWidth="1"/>
    <col min="41" max="41" width="7.42578125" style="142" customWidth="1"/>
    <col min="42" max="42" width="24.42578125" style="142" customWidth="1"/>
    <col min="43" max="44" width="9.42578125" style="142" customWidth="1"/>
    <col min="45" max="45" width="16.42578125" style="142" customWidth="1"/>
    <col min="46" max="46" width="8.42578125" style="142" customWidth="1"/>
    <col min="47" max="47" width="9" style="142" customWidth="1"/>
    <col min="48" max="48" width="8.42578125" style="142" customWidth="1"/>
    <col min="49" max="49" width="13.42578125" style="142" customWidth="1"/>
    <col min="50" max="50" width="14.42578125" style="142" customWidth="1"/>
    <col min="51" max="51" width="11.42578125" style="142" customWidth="1"/>
    <col min="52" max="52" width="13.42578125" style="142" customWidth="1"/>
    <col min="53" max="53" width="14.42578125" style="142" customWidth="1"/>
    <col min="54" max="54" width="11" style="142" customWidth="1"/>
    <col min="55" max="55" width="13.42578125" style="142" customWidth="1"/>
    <col min="56" max="56" width="15" style="85" customWidth="1"/>
    <col min="57" max="57" width="17.42578125" style="85" customWidth="1"/>
    <col min="58" max="58" width="10.42578125" style="142" customWidth="1"/>
    <col min="59" max="59" width="14.42578125" style="142" customWidth="1"/>
    <col min="60" max="60" width="13.42578125" style="142" customWidth="1"/>
    <col min="61" max="61" width="10.42578125" style="142" customWidth="1"/>
    <col min="62" max="77" width="9.42578125" style="142" customWidth="1"/>
    <col min="78" max="78" width="19.28515625" style="82" customWidth="1"/>
    <col min="79" max="79" width="17" style="82" customWidth="1"/>
    <col min="80" max="158" width="9.42578125" style="82"/>
    <col min="159" max="256" width="9.42578125" style="134"/>
    <col min="257" max="16384" width="9.42578125" style="154"/>
  </cols>
  <sheetData>
    <row r="1" spans="1:158" s="104" customFormat="1" ht="15" customHeight="1" x14ac:dyDescent="0.2">
      <c r="N1" s="135"/>
      <c r="O1" s="135"/>
      <c r="T1" s="135"/>
      <c r="AN1" s="136" t="s">
        <v>541</v>
      </c>
      <c r="AO1" s="137"/>
      <c r="AP1" s="137" t="s">
        <v>542</v>
      </c>
      <c r="AQ1" s="137"/>
      <c r="AR1" s="137"/>
      <c r="AS1" s="137"/>
      <c r="AT1" s="137"/>
      <c r="AU1" s="137"/>
      <c r="AV1" s="137"/>
      <c r="AW1" s="137"/>
      <c r="AX1" s="137"/>
      <c r="AY1" s="137"/>
      <c r="AZ1" s="137"/>
      <c r="BA1" s="137"/>
      <c r="BB1" s="137"/>
      <c r="BC1" s="137"/>
      <c r="BD1" s="138"/>
      <c r="BE1" s="138"/>
      <c r="BF1" s="137"/>
      <c r="BG1" s="137"/>
      <c r="BH1" s="137"/>
      <c r="BI1" s="137"/>
      <c r="BJ1" s="137"/>
      <c r="BK1" s="137"/>
      <c r="BL1" s="137"/>
      <c r="BM1" s="137"/>
      <c r="BN1" s="137"/>
      <c r="BO1" s="137"/>
      <c r="BP1" s="137"/>
      <c r="BQ1" s="137"/>
      <c r="BR1" s="137"/>
      <c r="BS1" s="137"/>
      <c r="BT1" s="137"/>
      <c r="BU1" s="137"/>
      <c r="BV1" s="137"/>
      <c r="BW1" s="137"/>
      <c r="BX1" s="137"/>
      <c r="BY1" s="137"/>
      <c r="BZ1" s="139"/>
      <c r="CA1" s="139"/>
    </row>
    <row r="2" spans="1:158" s="82" customFormat="1" ht="15" customHeight="1" x14ac:dyDescent="0.2">
      <c r="B2" s="808" t="s">
        <v>543</v>
      </c>
      <c r="C2" s="808"/>
      <c r="D2" s="808"/>
      <c r="E2" s="808"/>
      <c r="F2" s="808"/>
      <c r="N2" s="140"/>
      <c r="O2" s="140"/>
      <c r="T2" s="140"/>
      <c r="AN2" s="141"/>
      <c r="AO2" s="85"/>
      <c r="AP2" s="85"/>
      <c r="AQ2" s="85"/>
      <c r="AR2" s="85"/>
      <c r="AS2" s="85"/>
      <c r="AT2" s="85"/>
      <c r="AU2" s="85"/>
      <c r="AV2" s="783" t="s">
        <v>544</v>
      </c>
      <c r="AW2" s="783" t="s">
        <v>545</v>
      </c>
      <c r="AX2" s="783" t="s">
        <v>546</v>
      </c>
      <c r="AY2" s="783" t="s">
        <v>547</v>
      </c>
      <c r="AZ2" s="783" t="s">
        <v>548</v>
      </c>
      <c r="BA2" s="783" t="s">
        <v>549</v>
      </c>
      <c r="BB2" s="783" t="s">
        <v>550</v>
      </c>
      <c r="BC2" s="85"/>
      <c r="BD2" s="85"/>
      <c r="BE2" s="85"/>
      <c r="BF2" s="85"/>
      <c r="BG2" s="85"/>
      <c r="BH2" s="85"/>
      <c r="BI2" s="85"/>
      <c r="BJ2" s="85"/>
      <c r="BK2" s="85"/>
      <c r="BL2" s="85"/>
      <c r="BM2" s="85"/>
      <c r="BN2" s="85"/>
      <c r="BO2" s="85"/>
      <c r="BP2" s="85"/>
      <c r="BQ2" s="142"/>
      <c r="BR2" s="142"/>
      <c r="BS2" s="142"/>
      <c r="BT2" s="142"/>
      <c r="BU2" s="142"/>
      <c r="BV2" s="142"/>
      <c r="BW2" s="142"/>
      <c r="BX2" s="142"/>
      <c r="BY2" s="142"/>
    </row>
    <row r="3" spans="1:158" s="82" customFormat="1" ht="15" customHeight="1" x14ac:dyDescent="0.2">
      <c r="B3" s="808"/>
      <c r="C3" s="808"/>
      <c r="D3" s="808"/>
      <c r="E3" s="808"/>
      <c r="F3" s="808"/>
      <c r="N3" s="140"/>
      <c r="O3" s="140"/>
      <c r="T3" s="140"/>
      <c r="AN3" s="141"/>
      <c r="AO3" s="85"/>
      <c r="AP3" s="331"/>
      <c r="AQ3" s="331" t="s">
        <v>195</v>
      </c>
      <c r="AR3" s="331" t="s">
        <v>229</v>
      </c>
      <c r="AS3" s="331" t="s">
        <v>551</v>
      </c>
      <c r="AT3" s="331" t="s">
        <v>552</v>
      </c>
      <c r="AU3" s="331" t="s">
        <v>553</v>
      </c>
      <c r="AV3" s="783"/>
      <c r="AW3" s="783"/>
      <c r="AX3" s="783"/>
      <c r="AY3" s="783"/>
      <c r="AZ3" s="783"/>
      <c r="BA3" s="783"/>
      <c r="BB3" s="783"/>
      <c r="BC3" s="331"/>
      <c r="BD3" s="85"/>
      <c r="BE3" s="331"/>
      <c r="BF3" s="331"/>
      <c r="BG3" s="331"/>
      <c r="BH3" s="331"/>
      <c r="BI3" s="331"/>
      <c r="BJ3" s="331"/>
      <c r="BK3" s="85"/>
      <c r="BL3" s="85"/>
      <c r="BM3" s="85"/>
      <c r="BN3" s="85"/>
      <c r="BO3" s="85"/>
      <c r="BP3" s="85"/>
      <c r="BQ3" s="142"/>
      <c r="BR3" s="142"/>
      <c r="BS3" s="142"/>
      <c r="BT3" s="142"/>
      <c r="BU3" s="142"/>
      <c r="BV3" s="142"/>
      <c r="BW3" s="142"/>
      <c r="BX3" s="142"/>
      <c r="BY3" s="142"/>
    </row>
    <row r="4" spans="1:158" s="82" customFormat="1" ht="15" customHeight="1" x14ac:dyDescent="0.2">
      <c r="B4" s="808"/>
      <c r="C4" s="808"/>
      <c r="D4" s="808"/>
      <c r="E4" s="808"/>
      <c r="F4" s="808"/>
      <c r="N4" s="140"/>
      <c r="O4" s="140"/>
      <c r="T4" s="140"/>
      <c r="AN4" s="141"/>
      <c r="AO4" s="85"/>
      <c r="AP4" s="85" t="str">
        <f t="shared" ref="AP4:AP17" si="0">C20</f>
        <v>Main Bedroom</v>
      </c>
      <c r="AQ4" s="143">
        <f>IF(N45-AQ26-P45&gt;0,N45-AQ26-P45,0)</f>
        <v>0</v>
      </c>
      <c r="AR4" s="143">
        <f>M45</f>
        <v>0</v>
      </c>
      <c r="AS4" s="143">
        <f>IF($U45&gt;=1,VLOOKUP($T45,$J$15:$N$34,3,FALSE)/2,$Q45/2)</f>
        <v>0</v>
      </c>
      <c r="AT4" s="143">
        <f>IF(AND(M45=0,N45=0),0,DEGREES(ASIN(AQ4/(SQRT((AQ4^2)+(AR4^2))))))</f>
        <v>0</v>
      </c>
      <c r="AU4" s="143" t="e">
        <f>DEGREES(ASIN(O45/(SQRT((O45^2)+(AS4^2)))))</f>
        <v>#DIV/0!</v>
      </c>
      <c r="AV4" s="143">
        <f>(IF(T46="",0,VLOOKUP($T46,$J$15:$N$34,5,FALSE)*U46))+(IF(T45="",0,(VLOOKUP($T45,$J$15:$N$34,5,FALSE)*U45)))+(IF(T47="",0,VLOOKUP($T47,$J$15:$N$34,5,FALSE)*U47))+(Q45*R45)+(Q46*R46)+(Q47*R47)</f>
        <v>0</v>
      </c>
      <c r="AW4" s="143">
        <f>AX4+AY4+AZ4</f>
        <v>0</v>
      </c>
      <c r="AX4" s="143">
        <f>(2*((IF($D$13&gt;0,$D$13,D20)*F20)+(IF($D$13&gt;0,$D$13,D20)*E20)))-AV4</f>
        <v>0</v>
      </c>
      <c r="AY4" s="143">
        <f t="shared" ref="AY4:AY17" si="1">E20*F20</f>
        <v>0</v>
      </c>
      <c r="AZ4" s="143">
        <f>AY4</f>
        <v>0</v>
      </c>
      <c r="BA4" s="143" t="e">
        <f t="shared" ref="BA4:BA17" si="2">((AZ4*VLOOKUP(H20,$BG$4:$BJ$6,2,FALSE))/AW4)+((AX4*VLOOKUP(H20,$BG$4:$BJ$6,3,FALSE))/AW4)+((AY4*VLOOKUP(H20,$BG$4:$BJ$6,4,FALSE))/AW4)</f>
        <v>#N/A</v>
      </c>
      <c r="BB4" s="143" t="e">
        <f>90-AT4-AU4</f>
        <v>#DIV/0!</v>
      </c>
      <c r="BC4" s="93" t="str">
        <f>IF(K15="","",J15)</f>
        <v>Window 1</v>
      </c>
      <c r="BD4" s="85"/>
      <c r="BE4" s="144" t="s">
        <v>554</v>
      </c>
      <c r="BF4" s="145">
        <v>1.4999999999999999E-2</v>
      </c>
      <c r="BG4" s="85" t="s">
        <v>555</v>
      </c>
      <c r="BH4" s="146">
        <v>0.7</v>
      </c>
      <c r="BI4" s="147">
        <v>0.4</v>
      </c>
      <c r="BJ4" s="147"/>
      <c r="BK4" s="85"/>
      <c r="BL4" s="85"/>
      <c r="BM4" s="85"/>
      <c r="BN4" s="85"/>
      <c r="BO4" s="85"/>
      <c r="BP4" s="85"/>
      <c r="BQ4" s="142"/>
      <c r="BR4" s="142"/>
      <c r="BS4" s="142"/>
      <c r="BT4" s="142"/>
      <c r="BU4" s="142"/>
      <c r="BV4" s="142"/>
      <c r="BW4" s="142"/>
      <c r="BX4" s="142"/>
      <c r="BY4" s="142"/>
    </row>
    <row r="5" spans="1:158" s="82" customFormat="1" ht="15" customHeight="1" x14ac:dyDescent="0.25">
      <c r="C5" s="148"/>
      <c r="N5" s="140"/>
      <c r="O5" s="140"/>
      <c r="T5" s="140"/>
      <c r="AN5" s="141"/>
      <c r="AO5" s="85"/>
      <c r="AP5" s="85" t="str">
        <f t="shared" si="0"/>
        <v>Bedroom Two</v>
      </c>
      <c r="AQ5" s="143">
        <f>IF(N48-AQ27-P48&gt;0,N48-AQ27-P48,0)</f>
        <v>0</v>
      </c>
      <c r="AR5" s="143">
        <f>M48</f>
        <v>0</v>
      </c>
      <c r="AS5" s="143">
        <f>IF($U48&gt;=1,VLOOKUP($T48,$J$15:$N$34,3,FALSE)/2,$Q48/2)</f>
        <v>0</v>
      </c>
      <c r="AT5" s="143">
        <f>IF(AND(M48=0,N48=0),0,DEGREES(ASIN(AQ5/(SQRT((AQ5^2)+(AR5^2))))))</f>
        <v>0</v>
      </c>
      <c r="AU5" s="143" t="e">
        <f>DEGREES(ASIN(O48/(SQRT((O48^2)+(AS5^2)))))</f>
        <v>#DIV/0!</v>
      </c>
      <c r="AV5" s="143">
        <f>(IF(T49="",0,VLOOKUP($T49,$J$15:$N$34,5,FALSE)*U49))+(IF(T48="",0,(VLOOKUP($T48,$J$15:$N$34,5,FALSE)*U48)))+(Q48*R48)+(Q49*R49)</f>
        <v>0</v>
      </c>
      <c r="AW5" s="143">
        <f t="shared" ref="AW5:AW17" si="3">AX5+AY5+AZ5</f>
        <v>0</v>
      </c>
      <c r="AX5" s="143">
        <f t="shared" ref="AX5:AX17" si="4">(2*((IF($D$13&gt;0,$D$13,D21)*F21)+(IF($D$13&gt;0,$D$13,D21)*E21)))-AV5</f>
        <v>0</v>
      </c>
      <c r="AY5" s="143">
        <f t="shared" si="1"/>
        <v>0</v>
      </c>
      <c r="AZ5" s="143">
        <f t="shared" ref="AZ5:AZ17" si="5">AY5</f>
        <v>0</v>
      </c>
      <c r="BA5" s="143" t="e">
        <f t="shared" si="2"/>
        <v>#N/A</v>
      </c>
      <c r="BB5" s="143" t="e">
        <f t="shared" ref="BB5:BB17" si="6">90-AT5-AU5</f>
        <v>#DIV/0!</v>
      </c>
      <c r="BC5" s="93" t="str">
        <f t="shared" ref="BC5:BC68" si="7">IF(K16="","",J16)</f>
        <v>Window 2</v>
      </c>
      <c r="BD5" s="85"/>
      <c r="BE5" s="144" t="s">
        <v>556</v>
      </c>
      <c r="BF5" s="145">
        <v>1.4999999999999999E-2</v>
      </c>
      <c r="BG5" s="85" t="s">
        <v>557</v>
      </c>
      <c r="BH5" s="146">
        <v>0.7</v>
      </c>
      <c r="BI5" s="147">
        <v>0.6</v>
      </c>
      <c r="BJ5" s="147"/>
      <c r="BK5" s="85"/>
      <c r="BL5" s="85"/>
      <c r="BM5" s="85"/>
      <c r="BN5" s="85"/>
      <c r="BO5" s="85"/>
      <c r="BP5" s="85"/>
      <c r="BQ5" s="142"/>
      <c r="BR5" s="142"/>
      <c r="BS5" s="142"/>
      <c r="BT5" s="142"/>
      <c r="BU5" s="142"/>
      <c r="BV5" s="142"/>
      <c r="BW5" s="142"/>
      <c r="BX5" s="142"/>
      <c r="BY5" s="142"/>
    </row>
    <row r="6" spans="1:158" s="134" customFormat="1" ht="19.5" customHeight="1" thickBot="1" x14ac:dyDescent="0.25">
      <c r="A6" s="82"/>
      <c r="B6" s="82"/>
      <c r="C6" s="193" t="s">
        <v>558</v>
      </c>
      <c r="D6" s="337"/>
      <c r="E6" s="82"/>
      <c r="F6" s="82"/>
      <c r="G6" s="82"/>
      <c r="H6" s="82"/>
      <c r="I6" s="82"/>
      <c r="J6" s="82"/>
      <c r="K6" s="82"/>
      <c r="L6" s="82"/>
      <c r="M6" s="82"/>
      <c r="N6" s="140"/>
      <c r="O6" s="140"/>
      <c r="P6" s="82"/>
      <c r="Q6" s="82"/>
      <c r="R6" s="82"/>
      <c r="S6" s="82"/>
      <c r="T6" s="140"/>
      <c r="U6" s="82"/>
      <c r="V6" s="82"/>
      <c r="W6" s="82"/>
      <c r="X6" s="82"/>
      <c r="Y6" s="82"/>
      <c r="Z6" s="82"/>
      <c r="AA6" s="82"/>
      <c r="AB6" s="82"/>
      <c r="AC6" s="82"/>
      <c r="AD6" s="82"/>
      <c r="AE6" s="82"/>
      <c r="AF6" s="82"/>
      <c r="AG6" s="82"/>
      <c r="AH6" s="82"/>
      <c r="AI6" s="82"/>
      <c r="AJ6" s="82"/>
      <c r="AK6" s="82"/>
      <c r="AL6" s="82"/>
      <c r="AM6" s="82"/>
      <c r="AN6" s="141"/>
      <c r="AO6" s="85"/>
      <c r="AP6" s="85" t="str">
        <f t="shared" si="0"/>
        <v>-</v>
      </c>
      <c r="AQ6" s="143">
        <f>IF(N50-AQ28-P50&gt;0,N50-AQ28-P50,0)</f>
        <v>0</v>
      </c>
      <c r="AR6" s="143">
        <f>M50</f>
        <v>0</v>
      </c>
      <c r="AS6" s="143">
        <f>IF($U50&gt;=1,VLOOKUP($T50,$J$15:$N$34,3,FALSE)/2,$Q50/2)</f>
        <v>0</v>
      </c>
      <c r="AT6" s="143">
        <f>IF(AND(M50=0,N50=0),0,DEGREES(ASIN(AQ6/(SQRT((AQ6^2)+(AR6^2))))))</f>
        <v>0</v>
      </c>
      <c r="AU6" s="143" t="e">
        <f>DEGREES(ASIN(O50/(SQRT((O50^2)+(AS6^2)))))</f>
        <v>#DIV/0!</v>
      </c>
      <c r="AV6" s="143">
        <f>(IF(T51="",0,VLOOKUP($T51,$J$15:$N$34,5,FALSE)*U51))+(IF(T50="",0,(VLOOKUP($T50,$J$15:$N$34,5,FALSE)*U50)))+(Q50*R50)+(Q51*R51)</f>
        <v>0</v>
      </c>
      <c r="AW6" s="143">
        <f t="shared" si="3"/>
        <v>0</v>
      </c>
      <c r="AX6" s="143">
        <f t="shared" si="4"/>
        <v>0</v>
      </c>
      <c r="AY6" s="143">
        <f t="shared" si="1"/>
        <v>0</v>
      </c>
      <c r="AZ6" s="143">
        <f t="shared" si="5"/>
        <v>0</v>
      </c>
      <c r="BA6" s="143" t="e">
        <f t="shared" si="2"/>
        <v>#N/A</v>
      </c>
      <c r="BB6" s="143" t="e">
        <f t="shared" si="6"/>
        <v>#DIV/0!</v>
      </c>
      <c r="BC6" s="93" t="str">
        <f t="shared" si="7"/>
        <v/>
      </c>
      <c r="BD6" s="85"/>
      <c r="BE6" s="144" t="s">
        <v>559</v>
      </c>
      <c r="BF6" s="145">
        <v>0.02</v>
      </c>
      <c r="BG6" s="85"/>
      <c r="BH6" s="146"/>
      <c r="BI6" s="147"/>
      <c r="BJ6" s="147"/>
      <c r="BK6" s="85"/>
      <c r="BL6" s="85"/>
      <c r="BM6" s="85"/>
      <c r="BN6" s="85"/>
      <c r="BO6" s="85"/>
      <c r="BP6" s="85"/>
      <c r="BQ6" s="142"/>
      <c r="BR6" s="142"/>
      <c r="BS6" s="142"/>
      <c r="BT6" s="142"/>
      <c r="BU6" s="142"/>
      <c r="BV6" s="142"/>
      <c r="BW6" s="142"/>
      <c r="BX6" s="142"/>
      <c r="BY6" s="142"/>
      <c r="BZ6" s="82"/>
      <c r="CA6" s="82"/>
      <c r="CB6" s="82"/>
      <c r="CC6" s="82"/>
      <c r="CD6" s="82"/>
      <c r="CE6" s="82"/>
      <c r="CF6" s="82"/>
      <c r="CG6" s="82"/>
      <c r="CH6" s="82"/>
      <c r="CI6" s="82"/>
      <c r="CJ6" s="82"/>
      <c r="CK6" s="82"/>
      <c r="CL6" s="82"/>
      <c r="CM6" s="82"/>
      <c r="CN6" s="82"/>
      <c r="CO6" s="82"/>
      <c r="CP6" s="82"/>
      <c r="CQ6" s="82"/>
      <c r="CR6" s="82"/>
      <c r="CS6" s="82"/>
      <c r="CT6" s="82"/>
      <c r="CU6" s="82"/>
      <c r="CV6" s="82"/>
      <c r="CW6" s="82"/>
      <c r="CX6" s="82"/>
      <c r="CY6" s="82"/>
      <c r="CZ6" s="82"/>
      <c r="DA6" s="82"/>
      <c r="DB6" s="82"/>
      <c r="DC6" s="82"/>
      <c r="DD6" s="82"/>
      <c r="DE6" s="82"/>
      <c r="DF6" s="82"/>
      <c r="DG6" s="82"/>
      <c r="DH6" s="82"/>
      <c r="DI6" s="82"/>
      <c r="DJ6" s="82"/>
      <c r="DK6" s="82"/>
      <c r="DL6" s="82"/>
      <c r="DM6" s="82"/>
      <c r="DN6" s="82"/>
      <c r="DO6" s="82"/>
      <c r="DP6" s="82"/>
      <c r="DQ6" s="82"/>
      <c r="DR6" s="82"/>
      <c r="DS6" s="82"/>
      <c r="DT6" s="82"/>
      <c r="DU6" s="82"/>
      <c r="DV6" s="82"/>
      <c r="DW6" s="82"/>
      <c r="DX6" s="82"/>
      <c r="DY6" s="82"/>
      <c r="DZ6" s="82"/>
      <c r="EA6" s="82"/>
      <c r="EB6" s="82"/>
      <c r="EC6" s="82"/>
      <c r="ED6" s="82"/>
      <c r="EE6" s="82"/>
      <c r="EF6" s="82"/>
      <c r="EG6" s="82"/>
      <c r="EH6" s="82"/>
      <c r="EI6" s="82"/>
      <c r="EJ6" s="82"/>
      <c r="EK6" s="82"/>
      <c r="EL6" s="82"/>
      <c r="EM6" s="82"/>
      <c r="EN6" s="82"/>
      <c r="EO6" s="82"/>
      <c r="EP6" s="82"/>
      <c r="EQ6" s="82"/>
      <c r="ER6" s="82"/>
      <c r="ES6" s="82"/>
      <c r="ET6" s="82"/>
      <c r="EU6" s="82"/>
      <c r="EV6" s="82"/>
      <c r="EW6" s="82"/>
      <c r="EX6" s="82"/>
      <c r="EY6" s="82"/>
      <c r="EZ6" s="82"/>
      <c r="FA6" s="82"/>
      <c r="FB6" s="82"/>
    </row>
    <row r="7" spans="1:158" s="134" customFormat="1" ht="15" customHeight="1" x14ac:dyDescent="0.2">
      <c r="A7" s="82"/>
      <c r="B7" s="82"/>
      <c r="C7" s="743" t="s">
        <v>560</v>
      </c>
      <c r="D7" s="809">
        <f>IF(CONCATENATE(IF(AND(G13=BK4,G14=BM4),AW24,""),IF(AND(G13=BK5,G14=BM4),SUM(AX24:AY24),""),IF(AND(G13=BK6,G14=BM4),SUM(AZ24:BB24),""),IF(AND(G13=BK4,G14=BM5),BD24,""),IF(AND(G13=BK5,G14=BM5),SUM(BE24:BF24),""),IF(AND(G13=BK6,G14=BM5),SUM(BG24:BI24),""))="",0,CONCATENATE(IF(AND(G13=BK4,G14=BM4),AW24,""),IF(AND(G13=BK5,G14=BM4),SUM(AX24:AY24),""),IF(AND(G13=BK6,G14=BM4),SUM(AZ24:BB24),""),IF(AND(G13=BK4,G14=BM5),BD24,""),IF(AND(G13=BK5,G14=BM5),SUM(BE24:BF24),""),IF(AND(G13=BK6,G14=BM5),SUM(BG24:BI24),"")))</f>
        <v>0</v>
      </c>
      <c r="E7" s="82"/>
      <c r="F7" s="82"/>
      <c r="G7" s="82"/>
      <c r="H7" s="82"/>
      <c r="I7" s="82"/>
      <c r="J7" s="82"/>
      <c r="K7" s="82"/>
      <c r="L7" s="82"/>
      <c r="M7" s="82"/>
      <c r="N7" s="140"/>
      <c r="O7" s="140"/>
      <c r="P7" s="82"/>
      <c r="Q7" s="82"/>
      <c r="R7" s="82"/>
      <c r="S7" s="82"/>
      <c r="T7" s="140"/>
      <c r="U7" s="82"/>
      <c r="V7" s="82"/>
      <c r="W7" s="82"/>
      <c r="X7" s="82"/>
      <c r="Y7" s="82"/>
      <c r="Z7" s="82"/>
      <c r="AA7" s="82"/>
      <c r="AB7" s="82"/>
      <c r="AC7" s="82"/>
      <c r="AD7" s="82"/>
      <c r="AE7" s="82"/>
      <c r="AF7" s="82"/>
      <c r="AG7" s="82"/>
      <c r="AH7" s="82"/>
      <c r="AI7" s="82"/>
      <c r="AJ7" s="82"/>
      <c r="AK7" s="82"/>
      <c r="AL7" s="82"/>
      <c r="AM7" s="82"/>
      <c r="AN7" s="141"/>
      <c r="AO7" s="85"/>
      <c r="AP7" s="85" t="str">
        <f t="shared" si="0"/>
        <v>-</v>
      </c>
      <c r="AQ7" s="143">
        <f>IF(N52-AQ29-P52&gt;0,N52-AQ29-P52,0)</f>
        <v>0</v>
      </c>
      <c r="AR7" s="143">
        <f>M52</f>
        <v>0</v>
      </c>
      <c r="AS7" s="143">
        <f>IF($U52&gt;=1,VLOOKUP($T52,$J$15:$N$34,3,FALSE)/2,$Q52/2)</f>
        <v>0</v>
      </c>
      <c r="AT7" s="143">
        <f>IF(AND(M52=0,N52=0),0,DEGREES(ASIN(AQ7/(SQRT((AQ7^2)+(AR7^2))))))</f>
        <v>0</v>
      </c>
      <c r="AU7" s="143" t="e">
        <f>DEGREES(ASIN(O52/(SQRT((O52^2)+(AS7^2)))))</f>
        <v>#DIV/0!</v>
      </c>
      <c r="AV7" s="143">
        <f>(IF(T53="",0,VLOOKUP($T53,$J$15:$N$34,5,FALSE)*U53))+(IF(T52="",0,(VLOOKUP($T52,$J$15:$N$34,5,FALSE)*U52)))+(Q52*R52)+(Q53*R53)</f>
        <v>0</v>
      </c>
      <c r="AW7" s="143">
        <f t="shared" si="3"/>
        <v>0</v>
      </c>
      <c r="AX7" s="143">
        <f t="shared" si="4"/>
        <v>0</v>
      </c>
      <c r="AY7" s="143">
        <f t="shared" si="1"/>
        <v>0</v>
      </c>
      <c r="AZ7" s="143">
        <f t="shared" si="5"/>
        <v>0</v>
      </c>
      <c r="BA7" s="143" t="e">
        <f t="shared" si="2"/>
        <v>#N/A</v>
      </c>
      <c r="BB7" s="143" t="e">
        <f t="shared" si="6"/>
        <v>#DIV/0!</v>
      </c>
      <c r="BC7" s="93" t="str">
        <f t="shared" si="7"/>
        <v/>
      </c>
      <c r="BD7" s="85"/>
      <c r="BE7" s="144" t="s">
        <v>561</v>
      </c>
      <c r="BF7" s="145">
        <v>0.02</v>
      </c>
      <c r="BG7" s="85"/>
      <c r="BH7" s="85"/>
      <c r="BI7" s="85"/>
      <c r="BJ7" s="85"/>
      <c r="BK7" s="85"/>
      <c r="BL7" s="85"/>
      <c r="BM7" s="85"/>
      <c r="BN7" s="85"/>
      <c r="BO7" s="85"/>
      <c r="BP7" s="85"/>
      <c r="BQ7" s="142"/>
      <c r="BR7" s="142"/>
      <c r="BS7" s="142"/>
      <c r="BT7" s="142"/>
      <c r="BU7" s="142"/>
      <c r="BV7" s="142"/>
      <c r="BW7" s="142"/>
      <c r="BX7" s="142"/>
      <c r="BY7" s="142"/>
      <c r="BZ7" s="82"/>
      <c r="CA7" s="82"/>
      <c r="CB7" s="82"/>
      <c r="CC7" s="82"/>
      <c r="CD7" s="82"/>
      <c r="CE7" s="82"/>
      <c r="CF7" s="82"/>
      <c r="CG7" s="82"/>
      <c r="CH7" s="82"/>
      <c r="CI7" s="82"/>
      <c r="CJ7" s="82"/>
      <c r="CK7" s="82"/>
      <c r="CL7" s="82"/>
      <c r="CM7" s="82"/>
      <c r="CN7" s="82"/>
      <c r="CO7" s="82"/>
      <c r="CP7" s="82"/>
      <c r="CQ7" s="82"/>
      <c r="CR7" s="82"/>
      <c r="CS7" s="82"/>
      <c r="CT7" s="82"/>
      <c r="CU7" s="82"/>
      <c r="CV7" s="82"/>
      <c r="CW7" s="82"/>
      <c r="CX7" s="82"/>
      <c r="CY7" s="82"/>
      <c r="CZ7" s="82"/>
      <c r="DA7" s="82"/>
      <c r="DB7" s="82"/>
      <c r="DC7" s="82"/>
      <c r="DD7" s="82"/>
      <c r="DE7" s="82"/>
      <c r="DF7" s="82"/>
      <c r="DG7" s="82"/>
      <c r="DH7" s="82"/>
      <c r="DI7" s="82"/>
      <c r="DJ7" s="82"/>
      <c r="DK7" s="82"/>
      <c r="DL7" s="82"/>
      <c r="DM7" s="82"/>
      <c r="DN7" s="82"/>
      <c r="DO7" s="82"/>
      <c r="DP7" s="82"/>
      <c r="DQ7" s="82"/>
      <c r="DR7" s="82"/>
      <c r="DS7" s="82"/>
      <c r="DT7" s="82"/>
      <c r="DU7" s="82"/>
      <c r="DV7" s="82"/>
      <c r="DW7" s="82"/>
      <c r="DX7" s="82"/>
      <c r="DY7" s="82"/>
      <c r="DZ7" s="82"/>
      <c r="EA7" s="82"/>
      <c r="EB7" s="82"/>
      <c r="EC7" s="82"/>
      <c r="ED7" s="82"/>
      <c r="EE7" s="82"/>
      <c r="EF7" s="82"/>
      <c r="EG7" s="82"/>
      <c r="EH7" s="82"/>
      <c r="EI7" s="82"/>
      <c r="EJ7" s="82"/>
      <c r="EK7" s="82"/>
      <c r="EL7" s="82"/>
      <c r="EM7" s="82"/>
      <c r="EN7" s="82"/>
      <c r="EO7" s="82"/>
      <c r="EP7" s="82"/>
      <c r="EQ7" s="82"/>
      <c r="ER7" s="82"/>
      <c r="ES7" s="82"/>
      <c r="ET7" s="82"/>
      <c r="EU7" s="82"/>
      <c r="EV7" s="82"/>
      <c r="EW7" s="82"/>
      <c r="EX7" s="82"/>
      <c r="EY7" s="82"/>
      <c r="EZ7" s="82"/>
      <c r="FA7" s="82"/>
      <c r="FB7" s="82"/>
    </row>
    <row r="8" spans="1:158" s="134" customFormat="1" ht="15" customHeight="1" thickBot="1" x14ac:dyDescent="0.25">
      <c r="A8" s="82"/>
      <c r="B8" s="82"/>
      <c r="C8" s="745"/>
      <c r="D8" s="810"/>
      <c r="E8" s="82"/>
      <c r="F8" s="82"/>
      <c r="G8" s="82"/>
      <c r="H8" s="82"/>
      <c r="I8" s="82"/>
      <c r="J8" s="82"/>
      <c r="K8" s="82"/>
      <c r="L8" s="82"/>
      <c r="M8" s="82"/>
      <c r="N8" s="140"/>
      <c r="O8" s="140"/>
      <c r="P8" s="82"/>
      <c r="Q8" s="82"/>
      <c r="R8" s="82"/>
      <c r="S8" s="82"/>
      <c r="T8" s="140"/>
      <c r="U8" s="82"/>
      <c r="V8" s="82"/>
      <c r="W8" s="82"/>
      <c r="X8" s="82"/>
      <c r="Y8" s="82"/>
      <c r="Z8" s="82"/>
      <c r="AA8" s="82"/>
      <c r="AB8" s="82"/>
      <c r="AC8" s="82"/>
      <c r="AD8" s="82"/>
      <c r="AE8" s="82"/>
      <c r="AF8" s="82"/>
      <c r="AG8" s="82"/>
      <c r="AH8" s="82"/>
      <c r="AI8" s="82"/>
      <c r="AJ8" s="82"/>
      <c r="AK8" s="82"/>
      <c r="AL8" s="82"/>
      <c r="AM8" s="82"/>
      <c r="AN8" s="141"/>
      <c r="AO8" s="85"/>
      <c r="AP8" s="85" t="str">
        <f t="shared" si="0"/>
        <v>-</v>
      </c>
      <c r="AQ8" s="143">
        <f>IF(N54-AQ30-P54&gt;0,N54-AQ30-P54,0)</f>
        <v>0</v>
      </c>
      <c r="AR8" s="143">
        <f>M54</f>
        <v>0</v>
      </c>
      <c r="AS8" s="143">
        <f>IF($U54&gt;=1,VLOOKUP($T54,$J$15:$N$34,3,FALSE)/2,$Q54/2)</f>
        <v>0</v>
      </c>
      <c r="AT8" s="143">
        <f>IF(AND(M54=0,N54=0),0,DEGREES(ASIN(AQ8/(SQRT((AQ8^2)+(AR8^2))))))</f>
        <v>0</v>
      </c>
      <c r="AU8" s="143" t="e">
        <f>DEGREES(ASIN(O54/(SQRT((O54^2)+(AS8^2)))))</f>
        <v>#DIV/0!</v>
      </c>
      <c r="AV8" s="143">
        <f>(IF(T55="",0,VLOOKUP($T55,$J$15:$N$34,5,FALSE)*U55))+(IF(T54="",0,(VLOOKUP($T54,$J$15:$N$34,5,FALSE)*U54)))+(Q54*R54)+(Q55*R55)</f>
        <v>0</v>
      </c>
      <c r="AW8" s="143">
        <f t="shared" si="3"/>
        <v>0</v>
      </c>
      <c r="AX8" s="143">
        <f t="shared" si="4"/>
        <v>0</v>
      </c>
      <c r="AY8" s="143">
        <f t="shared" si="1"/>
        <v>0</v>
      </c>
      <c r="AZ8" s="143">
        <f t="shared" si="5"/>
        <v>0</v>
      </c>
      <c r="BA8" s="143" t="e">
        <f t="shared" si="2"/>
        <v>#N/A</v>
      </c>
      <c r="BB8" s="143" t="e">
        <f t="shared" si="6"/>
        <v>#DIV/0!</v>
      </c>
      <c r="BC8" s="93" t="str">
        <f t="shared" si="7"/>
        <v/>
      </c>
      <c r="BD8" s="85"/>
      <c r="BE8" s="144" t="s">
        <v>562</v>
      </c>
      <c r="BF8" s="145">
        <v>1.4999999999999999E-2</v>
      </c>
      <c r="BG8" s="85"/>
      <c r="BH8" s="146"/>
      <c r="BI8" s="147"/>
      <c r="BJ8" s="147"/>
      <c r="BK8" s="85"/>
      <c r="BL8" s="85"/>
      <c r="BM8" s="85"/>
      <c r="BN8" s="85"/>
      <c r="BO8" s="85"/>
      <c r="BP8" s="85"/>
      <c r="BQ8" s="142"/>
      <c r="BR8" s="142"/>
      <c r="BS8" s="142"/>
      <c r="BT8" s="142"/>
      <c r="BU8" s="142"/>
      <c r="BV8" s="142"/>
      <c r="BW8" s="142"/>
      <c r="BX8" s="142"/>
      <c r="BY8" s="14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row>
    <row r="9" spans="1:158" s="134" customFormat="1" ht="15" customHeight="1" thickBot="1" x14ac:dyDescent="0.25">
      <c r="A9" s="82"/>
      <c r="B9" s="82"/>
      <c r="C9" s="98"/>
      <c r="D9" s="98"/>
      <c r="E9" s="82"/>
      <c r="F9" s="82"/>
      <c r="G9" s="82"/>
      <c r="H9" s="82"/>
      <c r="I9" s="82"/>
      <c r="J9" s="82"/>
      <c r="K9" s="82"/>
      <c r="L9" s="82"/>
      <c r="M9" s="82"/>
      <c r="N9" s="140"/>
      <c r="O9" s="140"/>
      <c r="P9" s="82"/>
      <c r="Q9" s="82"/>
      <c r="R9" s="82"/>
      <c r="S9" s="82"/>
      <c r="T9" s="140"/>
      <c r="U9" s="82"/>
      <c r="V9" s="82"/>
      <c r="W9" s="82"/>
      <c r="X9" s="82"/>
      <c r="Y9" s="82"/>
      <c r="Z9" s="82"/>
      <c r="AA9" s="82"/>
      <c r="AB9" s="82"/>
      <c r="AC9" s="82"/>
      <c r="AD9" s="82"/>
      <c r="AE9" s="82"/>
      <c r="AF9" s="82"/>
      <c r="AG9" s="82"/>
      <c r="AH9" s="82"/>
      <c r="AI9" s="82"/>
      <c r="AJ9" s="82"/>
      <c r="AK9" s="82"/>
      <c r="AL9" s="82"/>
      <c r="AM9" s="82"/>
      <c r="AN9" s="141"/>
      <c r="AO9" s="85"/>
      <c r="AP9" s="85" t="str">
        <f t="shared" si="0"/>
        <v>-</v>
      </c>
      <c r="AQ9" s="143">
        <f>IF(N56-AQ31-P56&gt;0,N56-AQ31-P56,0)</f>
        <v>0</v>
      </c>
      <c r="AR9" s="143">
        <f>M56</f>
        <v>0</v>
      </c>
      <c r="AS9" s="143">
        <f>IF($U56&gt;=1,VLOOKUP($T56,$J$15:$N$34,3,FALSE)/2,$Q56/2)</f>
        <v>0</v>
      </c>
      <c r="AT9" s="143">
        <f>IF(AND(M56=0,N56=0),0,DEGREES(ASIN(AQ9/(SQRT((AQ9^2)+(AR9^2))))))</f>
        <v>0</v>
      </c>
      <c r="AU9" s="143" t="e">
        <f>DEGREES(ASIN(O56/(SQRT((O56^2)+(AS9^2)))))</f>
        <v>#DIV/0!</v>
      </c>
      <c r="AV9" s="143">
        <f>(IF(T57="",0,VLOOKUP($T57,$J$15:$N$34,5,FALSE)*U57))+(IF(T56="",0,(VLOOKUP($T56,$J$15:$N$34,5,FALSE)*U56)))+(Q56*R56)+(Q57*R57)</f>
        <v>0</v>
      </c>
      <c r="AW9" s="143">
        <f t="shared" si="3"/>
        <v>0</v>
      </c>
      <c r="AX9" s="143">
        <f t="shared" si="4"/>
        <v>0</v>
      </c>
      <c r="AY9" s="143">
        <f t="shared" si="1"/>
        <v>0</v>
      </c>
      <c r="AZ9" s="143">
        <f t="shared" si="5"/>
        <v>0</v>
      </c>
      <c r="BA9" s="143" t="e">
        <f t="shared" si="2"/>
        <v>#N/A</v>
      </c>
      <c r="BB9" s="143" t="e">
        <f t="shared" si="6"/>
        <v>#DIV/0!</v>
      </c>
      <c r="BC9" s="93" t="str">
        <f t="shared" si="7"/>
        <v/>
      </c>
      <c r="BD9" s="85"/>
      <c r="BE9" s="144" t="s">
        <v>563</v>
      </c>
      <c r="BF9" s="145">
        <v>1.4999999999999999E-2</v>
      </c>
      <c r="BG9" s="85"/>
      <c r="BH9" s="85"/>
      <c r="BI9" s="85"/>
      <c r="BJ9" s="85"/>
      <c r="BK9" s="85"/>
      <c r="BL9" s="85"/>
      <c r="BM9" s="85"/>
      <c r="BN9" s="85"/>
      <c r="BO9" s="85"/>
      <c r="BP9" s="85"/>
      <c r="BQ9" s="142"/>
      <c r="BR9" s="142"/>
      <c r="BS9" s="142"/>
      <c r="BT9" s="142"/>
      <c r="BU9" s="142"/>
      <c r="BV9" s="142"/>
      <c r="BW9" s="142"/>
      <c r="BX9" s="142"/>
      <c r="BY9" s="142"/>
      <c r="BZ9" s="82"/>
      <c r="CA9" s="82"/>
      <c r="CB9" s="82"/>
      <c r="CC9" s="82"/>
      <c r="CD9" s="82"/>
      <c r="CE9" s="82"/>
      <c r="CF9" s="82"/>
      <c r="CG9" s="82"/>
      <c r="CH9" s="82"/>
      <c r="CI9" s="82"/>
      <c r="CJ9" s="82"/>
      <c r="CK9" s="82"/>
      <c r="CL9" s="82"/>
      <c r="CM9" s="82"/>
      <c r="CN9" s="82"/>
      <c r="CO9" s="82"/>
      <c r="CP9" s="82"/>
      <c r="CQ9" s="82"/>
      <c r="CR9" s="82"/>
      <c r="CS9" s="82"/>
      <c r="CT9" s="82"/>
      <c r="CU9" s="82"/>
      <c r="CV9" s="82"/>
      <c r="CW9" s="82"/>
      <c r="CX9" s="82"/>
      <c r="CY9" s="82"/>
      <c r="CZ9" s="82"/>
      <c r="DA9" s="82"/>
      <c r="DB9" s="82"/>
      <c r="DC9" s="82"/>
      <c r="DD9" s="82"/>
      <c r="DE9" s="82"/>
      <c r="DF9" s="82"/>
      <c r="DG9" s="82"/>
      <c r="DH9" s="82"/>
      <c r="DI9" s="82"/>
      <c r="DJ9" s="82"/>
      <c r="DK9" s="82"/>
      <c r="DL9" s="82"/>
      <c r="DM9" s="82"/>
      <c r="DN9" s="82"/>
      <c r="DO9" s="82"/>
      <c r="DP9" s="82"/>
      <c r="DQ9" s="82"/>
      <c r="DR9" s="82"/>
      <c r="DS9" s="82"/>
      <c r="DT9" s="82"/>
      <c r="DU9" s="82"/>
      <c r="DV9" s="82"/>
      <c r="DW9" s="82"/>
      <c r="DX9" s="82"/>
      <c r="DY9" s="82"/>
      <c r="DZ9" s="82"/>
      <c r="EA9" s="82"/>
      <c r="EB9" s="82"/>
      <c r="EC9" s="82"/>
      <c r="ED9" s="82"/>
      <c r="EE9" s="82"/>
      <c r="EF9" s="82"/>
      <c r="EG9" s="82"/>
      <c r="EH9" s="82"/>
      <c r="EI9" s="82"/>
      <c r="EJ9" s="82"/>
      <c r="EK9" s="82"/>
      <c r="EL9" s="82"/>
      <c r="EM9" s="82"/>
      <c r="EN9" s="82"/>
      <c r="EO9" s="82"/>
      <c r="EP9" s="82"/>
      <c r="EQ9" s="82"/>
      <c r="ER9" s="82"/>
      <c r="ES9" s="82"/>
      <c r="ET9" s="82"/>
      <c r="EU9" s="82"/>
      <c r="EV9" s="82"/>
      <c r="EW9" s="82"/>
      <c r="EX9" s="82"/>
      <c r="EY9" s="82"/>
      <c r="EZ9" s="82"/>
      <c r="FA9" s="82"/>
      <c r="FB9" s="82"/>
    </row>
    <row r="10" spans="1:158" s="134" customFormat="1" ht="15" customHeight="1" x14ac:dyDescent="0.2">
      <c r="A10" s="99"/>
      <c r="B10" s="149"/>
      <c r="C10" s="791" t="s">
        <v>564</v>
      </c>
      <c r="D10" s="791"/>
      <c r="E10" s="149"/>
      <c r="F10" s="149"/>
      <c r="G10" s="149"/>
      <c r="H10" s="149"/>
      <c r="I10" s="149"/>
      <c r="J10" s="149"/>
      <c r="K10" s="149"/>
      <c r="L10" s="149"/>
      <c r="M10" s="149"/>
      <c r="N10" s="149"/>
      <c r="O10" s="150"/>
      <c r="P10" s="82"/>
      <c r="Q10" s="82"/>
      <c r="R10" s="82"/>
      <c r="S10" s="82"/>
      <c r="T10" s="140"/>
      <c r="U10" s="82"/>
      <c r="V10" s="82"/>
      <c r="W10" s="82"/>
      <c r="X10" s="82"/>
      <c r="Y10" s="82"/>
      <c r="Z10" s="82"/>
      <c r="AA10" s="82"/>
      <c r="AB10" s="82"/>
      <c r="AC10" s="82"/>
      <c r="AD10" s="82"/>
      <c r="AE10" s="82"/>
      <c r="AF10" s="82"/>
      <c r="AG10" s="82"/>
      <c r="AH10" s="82"/>
      <c r="AI10" s="82"/>
      <c r="AJ10" s="82"/>
      <c r="AK10" s="82"/>
      <c r="AL10" s="82"/>
      <c r="AM10" s="82"/>
      <c r="AN10" s="141"/>
      <c r="AO10" s="85"/>
      <c r="AP10" s="85" t="str">
        <f t="shared" si="0"/>
        <v>-</v>
      </c>
      <c r="AQ10" s="143">
        <f>IF(N58-AQ32-P58&gt;0,N58-AQ32-P58,0)</f>
        <v>0</v>
      </c>
      <c r="AR10" s="143">
        <f>M58</f>
        <v>0</v>
      </c>
      <c r="AS10" s="143">
        <f>IF($U58&gt;=1,VLOOKUP($T58,$J$15:$N$34,3,FALSE)/2,$Q58/2)</f>
        <v>0</v>
      </c>
      <c r="AT10" s="143">
        <f>IF(AND(M58=0,N58=0),0,DEGREES(ASIN(AQ10/(SQRT((AQ10^2)+(AR10^2))))))</f>
        <v>0</v>
      </c>
      <c r="AU10" s="143" t="e">
        <f>DEGREES(ASIN(O58/(SQRT((O58^2)+(AS10^2)))))</f>
        <v>#DIV/0!</v>
      </c>
      <c r="AV10" s="143">
        <f>(IF(T59="",0,VLOOKUP($T59,$J$15:$N$34,5,FALSE)*U59))+(IF(T58="",0,(VLOOKUP($T58,$J$15:$N$34,5,FALSE)*U58)))+(Q58*R58)+(Q59*R59)</f>
        <v>0</v>
      </c>
      <c r="AW10" s="143">
        <f t="shared" si="3"/>
        <v>0</v>
      </c>
      <c r="AX10" s="143">
        <f t="shared" si="4"/>
        <v>0</v>
      </c>
      <c r="AY10" s="143">
        <f t="shared" si="1"/>
        <v>0</v>
      </c>
      <c r="AZ10" s="143">
        <f t="shared" si="5"/>
        <v>0</v>
      </c>
      <c r="BA10" s="143" t="e">
        <f t="shared" si="2"/>
        <v>#N/A</v>
      </c>
      <c r="BB10" s="143" t="e">
        <f t="shared" si="6"/>
        <v>#DIV/0!</v>
      </c>
      <c r="BC10" s="93" t="str">
        <f t="shared" si="7"/>
        <v/>
      </c>
      <c r="BD10" s="85"/>
      <c r="BE10" s="144" t="s">
        <v>565</v>
      </c>
      <c r="BF10" s="145">
        <v>1.4999999999999999E-2</v>
      </c>
      <c r="BG10" s="85"/>
      <c r="BH10" s="85"/>
      <c r="BI10" s="85"/>
      <c r="BJ10" s="85"/>
      <c r="BK10" s="85"/>
      <c r="BL10" s="85"/>
      <c r="BM10" s="85"/>
      <c r="BN10" s="85"/>
      <c r="BO10" s="85"/>
      <c r="BP10" s="85"/>
      <c r="BQ10" s="142"/>
      <c r="BR10" s="142"/>
      <c r="BS10" s="142"/>
      <c r="BT10" s="142"/>
      <c r="BU10" s="142"/>
      <c r="BV10" s="142"/>
      <c r="BW10" s="142"/>
      <c r="BX10" s="142"/>
      <c r="BY10" s="142"/>
      <c r="BZ10" s="82"/>
      <c r="CA10" s="82"/>
      <c r="CB10" s="82"/>
      <c r="CC10" s="82"/>
      <c r="CD10" s="82"/>
      <c r="CE10" s="82"/>
      <c r="CF10" s="8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82"/>
      <c r="DG10" s="82"/>
      <c r="DH10" s="82"/>
      <c r="DI10" s="82"/>
      <c r="DJ10" s="82"/>
      <c r="DK10" s="82"/>
      <c r="DL10" s="82"/>
      <c r="DM10" s="82"/>
      <c r="DN10" s="82"/>
      <c r="DO10" s="82"/>
      <c r="DP10" s="82"/>
      <c r="DQ10" s="82"/>
      <c r="DR10" s="82"/>
      <c r="DS10" s="82"/>
      <c r="DT10" s="82"/>
      <c r="DU10" s="82"/>
      <c r="DV10" s="82"/>
      <c r="DW10" s="82"/>
      <c r="DX10" s="82"/>
      <c r="DY10" s="82"/>
      <c r="DZ10" s="82"/>
      <c r="EA10" s="82"/>
      <c r="EB10" s="82"/>
      <c r="EC10" s="82"/>
      <c r="ED10" s="82"/>
      <c r="EE10" s="82"/>
      <c r="EF10" s="82"/>
      <c r="EG10" s="82"/>
      <c r="EH10" s="82"/>
      <c r="EI10" s="82"/>
      <c r="EJ10" s="82"/>
      <c r="EK10" s="82"/>
      <c r="EL10" s="82"/>
      <c r="EM10" s="82"/>
      <c r="EN10" s="82"/>
      <c r="EO10" s="82"/>
      <c r="EP10" s="82"/>
      <c r="EQ10" s="82"/>
      <c r="ER10" s="82"/>
      <c r="ES10" s="82"/>
      <c r="ET10" s="82"/>
      <c r="EU10" s="82"/>
      <c r="EV10" s="82"/>
      <c r="EW10" s="82"/>
      <c r="EX10" s="82"/>
      <c r="EY10" s="82"/>
      <c r="EZ10" s="82"/>
      <c r="FA10" s="82"/>
      <c r="FB10" s="82"/>
    </row>
    <row r="11" spans="1:158" s="134" customFormat="1" ht="15" customHeight="1" x14ac:dyDescent="0.4">
      <c r="A11" s="99"/>
      <c r="B11" s="82"/>
      <c r="C11" s="791"/>
      <c r="D11" s="791"/>
      <c r="E11" s="151"/>
      <c r="F11" s="82"/>
      <c r="G11" s="82"/>
      <c r="H11" s="82"/>
      <c r="I11" s="82"/>
      <c r="J11" s="784" t="s">
        <v>566</v>
      </c>
      <c r="K11" s="784"/>
      <c r="L11" s="784"/>
      <c r="M11" s="784"/>
      <c r="N11" s="784"/>
      <c r="O11" s="140"/>
      <c r="P11" s="152" t="s">
        <v>567</v>
      </c>
      <c r="Q11" s="82"/>
      <c r="R11" s="82"/>
      <c r="S11" s="82"/>
      <c r="T11" s="140"/>
      <c r="U11" s="82"/>
      <c r="V11" s="82"/>
      <c r="W11" s="82"/>
      <c r="X11" s="82"/>
      <c r="Y11" s="82"/>
      <c r="Z11" s="82"/>
      <c r="AA11" s="82"/>
      <c r="AB11" s="82"/>
      <c r="AC11" s="82"/>
      <c r="AD11" s="82"/>
      <c r="AE11" s="82"/>
      <c r="AF11" s="82"/>
      <c r="AG11" s="82"/>
      <c r="AH11" s="82"/>
      <c r="AI11" s="82"/>
      <c r="AJ11" s="82"/>
      <c r="AK11" s="82"/>
      <c r="AL11" s="82"/>
      <c r="AM11" s="82"/>
      <c r="AN11" s="141"/>
      <c r="AO11" s="85"/>
      <c r="AP11" s="85" t="str">
        <f t="shared" si="0"/>
        <v>-</v>
      </c>
      <c r="AQ11" s="143">
        <f>IF(N60-AQ33-P60&gt;0,N60-AQ33-P60,0)</f>
        <v>0</v>
      </c>
      <c r="AR11" s="143">
        <f>M60</f>
        <v>0</v>
      </c>
      <c r="AS11" s="143">
        <f>IF($U60&gt;=1,VLOOKUP($T60,$J$15:$N$34,3,FALSE)/2,$Q60/2)</f>
        <v>0</v>
      </c>
      <c r="AT11" s="143">
        <f>IF(AND(M60=0,N60=0),0,DEGREES(ASIN(AQ11/(SQRT((AQ11^2)+(AR11^2))))))</f>
        <v>0</v>
      </c>
      <c r="AU11" s="143" t="e">
        <f>DEGREES(ASIN(O60/(SQRT((O60^2)+(AS11^2)))))</f>
        <v>#DIV/0!</v>
      </c>
      <c r="AV11" s="143">
        <f>(IF(T61="",0,VLOOKUP($T61,$J$15:$N$34,5,FALSE)*U61))+(IF(T60="",0,(VLOOKUP($T60,$J$15:$N$34,5,FALSE)*U60)))+(Q60*R60)+(Q61*R61)</f>
        <v>0</v>
      </c>
      <c r="AW11" s="143">
        <f t="shared" si="3"/>
        <v>0</v>
      </c>
      <c r="AX11" s="143">
        <f t="shared" si="4"/>
        <v>0</v>
      </c>
      <c r="AY11" s="143">
        <f t="shared" si="1"/>
        <v>0</v>
      </c>
      <c r="AZ11" s="143">
        <f t="shared" si="5"/>
        <v>0</v>
      </c>
      <c r="BA11" s="143" t="e">
        <f t="shared" si="2"/>
        <v>#N/A</v>
      </c>
      <c r="BB11" s="143" t="e">
        <f t="shared" si="6"/>
        <v>#DIV/0!</v>
      </c>
      <c r="BC11" s="93" t="str">
        <f t="shared" si="7"/>
        <v/>
      </c>
      <c r="BD11" s="85"/>
      <c r="BE11" s="144" t="s">
        <v>568</v>
      </c>
      <c r="BF11" s="145">
        <v>1.4999999999999999E-2</v>
      </c>
      <c r="BG11" s="85"/>
      <c r="BH11" s="85"/>
      <c r="BI11" s="85"/>
      <c r="BJ11" s="85"/>
      <c r="BK11" s="85"/>
      <c r="BL11" s="85"/>
      <c r="BM11" s="85"/>
      <c r="BN11" s="85"/>
      <c r="BO11" s="85"/>
      <c r="BP11" s="85"/>
      <c r="BQ11" s="142"/>
      <c r="BR11" s="142"/>
      <c r="BS11" s="142"/>
      <c r="BT11" s="142"/>
      <c r="BU11" s="142"/>
      <c r="BV11" s="142"/>
      <c r="BW11" s="142"/>
      <c r="BX11" s="142"/>
      <c r="BY11" s="142"/>
      <c r="BZ11" s="82"/>
      <c r="CA11" s="82"/>
      <c r="CB11" s="82"/>
      <c r="CC11" s="82"/>
      <c r="CD11" s="82"/>
      <c r="CE11" s="82"/>
      <c r="CF11" s="8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82"/>
      <c r="DG11" s="82"/>
      <c r="DH11" s="82"/>
      <c r="DI11" s="82"/>
      <c r="DJ11" s="82"/>
      <c r="DK11" s="82"/>
      <c r="DL11" s="82"/>
      <c r="DM11" s="82"/>
      <c r="DN11" s="82"/>
      <c r="DO11" s="82"/>
      <c r="DP11" s="82"/>
      <c r="DQ11" s="82"/>
      <c r="DR11" s="82"/>
      <c r="DS11" s="82"/>
      <c r="DT11" s="82"/>
      <c r="DU11" s="82"/>
      <c r="DV11" s="82"/>
      <c r="DW11" s="82"/>
      <c r="DX11" s="82"/>
      <c r="DY11" s="82"/>
      <c r="DZ11" s="82"/>
      <c r="EA11" s="82"/>
      <c r="EB11" s="82"/>
      <c r="EC11" s="82"/>
      <c r="ED11" s="82"/>
      <c r="EE11" s="82"/>
      <c r="EF11" s="82"/>
      <c r="EG11" s="82"/>
      <c r="EH11" s="82"/>
      <c r="EI11" s="82"/>
      <c r="EJ11" s="82"/>
      <c r="EK11" s="82"/>
      <c r="EL11" s="82"/>
      <c r="EM11" s="82"/>
      <c r="EN11" s="82"/>
      <c r="EO11" s="82"/>
      <c r="EP11" s="82"/>
      <c r="EQ11" s="82"/>
      <c r="ER11" s="82"/>
      <c r="ES11" s="82"/>
      <c r="ET11" s="82"/>
      <c r="EU11" s="82"/>
      <c r="EV11" s="82"/>
      <c r="EW11" s="82"/>
      <c r="EX11" s="82"/>
      <c r="EY11" s="82"/>
      <c r="EZ11" s="82"/>
      <c r="FA11" s="82"/>
      <c r="FB11" s="82"/>
    </row>
    <row r="12" spans="1:158" s="134" customFormat="1" ht="15" customHeight="1" thickBot="1" x14ac:dyDescent="0.25">
      <c r="A12" s="99"/>
      <c r="B12" s="82"/>
      <c r="C12" s="82"/>
      <c r="D12" s="82"/>
      <c r="E12" s="82"/>
      <c r="F12" s="82"/>
      <c r="G12" s="82"/>
      <c r="H12" s="82"/>
      <c r="I12" s="82"/>
      <c r="J12" s="785"/>
      <c r="K12" s="785"/>
      <c r="L12" s="785"/>
      <c r="M12" s="785"/>
      <c r="N12" s="785"/>
      <c r="O12" s="140"/>
      <c r="P12" s="100"/>
      <c r="Q12" s="82"/>
      <c r="R12" s="82"/>
      <c r="S12" s="82"/>
      <c r="T12" s="140"/>
      <c r="U12" s="82"/>
      <c r="V12" s="82"/>
      <c r="W12" s="82"/>
      <c r="X12" s="82"/>
      <c r="Y12" s="82"/>
      <c r="Z12" s="82"/>
      <c r="AA12" s="82"/>
      <c r="AB12" s="82"/>
      <c r="AC12" s="82"/>
      <c r="AD12" s="82"/>
      <c r="AE12" s="82"/>
      <c r="AF12" s="82"/>
      <c r="AG12" s="82"/>
      <c r="AH12" s="82"/>
      <c r="AI12" s="82"/>
      <c r="AJ12" s="82"/>
      <c r="AK12" s="82"/>
      <c r="AL12" s="82"/>
      <c r="AM12" s="82"/>
      <c r="AN12" s="141"/>
      <c r="AO12" s="85"/>
      <c r="AP12" s="85" t="str">
        <f t="shared" si="0"/>
        <v>-</v>
      </c>
      <c r="AQ12" s="143">
        <f>IF(N62-AQ34-P62&gt;0,N62-AQ34-P62,0)</f>
        <v>0</v>
      </c>
      <c r="AR12" s="143">
        <f>M62</f>
        <v>0</v>
      </c>
      <c r="AS12" s="143">
        <f>IF($U62&gt;=1,VLOOKUP($T62,$J$15:$N$34,3,FALSE)/2,$Q62/2)</f>
        <v>0</v>
      </c>
      <c r="AT12" s="143">
        <f>IF(AND(M62=0,N62=0),0,DEGREES(ASIN(AQ12/(SQRT((AQ12^2)+(AR12^2))))))</f>
        <v>0</v>
      </c>
      <c r="AU12" s="143" t="e">
        <f>DEGREES(ASIN(O62/(SQRT((O62^2)+(AS12^2)))))</f>
        <v>#DIV/0!</v>
      </c>
      <c r="AV12" s="143">
        <f>(IF(T63="",0,VLOOKUP($T63,$J$15:$N$34,5,FALSE)*U63))+(IF(T62="",0,(VLOOKUP($T62,$J$15:$N$34,5,FALSE)*U62)))+(Q62*R62)+(Q63*R63)</f>
        <v>0</v>
      </c>
      <c r="AW12" s="143">
        <f t="shared" si="3"/>
        <v>0</v>
      </c>
      <c r="AX12" s="143">
        <f t="shared" si="4"/>
        <v>0</v>
      </c>
      <c r="AY12" s="143">
        <f t="shared" si="1"/>
        <v>0</v>
      </c>
      <c r="AZ12" s="143">
        <f t="shared" si="5"/>
        <v>0</v>
      </c>
      <c r="BA12" s="143" t="e">
        <f t="shared" si="2"/>
        <v>#N/A</v>
      </c>
      <c r="BB12" s="143" t="e">
        <f t="shared" si="6"/>
        <v>#DIV/0!</v>
      </c>
      <c r="BC12" s="93" t="str">
        <f t="shared" si="7"/>
        <v/>
      </c>
      <c r="BD12" s="85"/>
      <c r="BE12" s="144" t="s">
        <v>569</v>
      </c>
      <c r="BF12" s="145">
        <v>1.4999999999999999E-2</v>
      </c>
      <c r="BG12" s="85"/>
      <c r="BH12" s="85"/>
      <c r="BI12" s="85"/>
      <c r="BJ12" s="85"/>
      <c r="BK12" s="85"/>
      <c r="BL12" s="85"/>
      <c r="BM12" s="85"/>
      <c r="BN12" s="85"/>
      <c r="BO12" s="85"/>
      <c r="BP12" s="85"/>
      <c r="BQ12" s="142"/>
      <c r="BR12" s="142"/>
      <c r="BS12" s="142"/>
      <c r="BT12" s="142"/>
      <c r="BU12" s="142"/>
      <c r="BV12" s="142"/>
      <c r="BW12" s="142"/>
      <c r="BX12" s="142"/>
      <c r="BY12" s="142"/>
      <c r="BZ12" s="82"/>
      <c r="CA12" s="82"/>
      <c r="CB12" s="82"/>
      <c r="CC12" s="82"/>
      <c r="CD12" s="82"/>
      <c r="CE12" s="82"/>
      <c r="CF12" s="8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82"/>
      <c r="DG12" s="82"/>
      <c r="DH12" s="82"/>
      <c r="DI12" s="82"/>
      <c r="DJ12" s="82"/>
      <c r="DK12" s="82"/>
      <c r="DL12" s="82"/>
      <c r="DM12" s="82"/>
      <c r="DN12" s="82"/>
      <c r="DO12" s="82"/>
      <c r="DP12" s="82"/>
      <c r="DQ12" s="82"/>
      <c r="DR12" s="82"/>
      <c r="DS12" s="82"/>
      <c r="DT12" s="82"/>
      <c r="DU12" s="82"/>
      <c r="DV12" s="82"/>
      <c r="DW12" s="82"/>
      <c r="DX12" s="82"/>
      <c r="DY12" s="82"/>
      <c r="DZ12" s="82"/>
      <c r="EA12" s="82"/>
      <c r="EB12" s="82"/>
      <c r="EC12" s="82"/>
      <c r="ED12" s="82"/>
      <c r="EE12" s="82"/>
      <c r="EF12" s="82"/>
      <c r="EG12" s="82"/>
      <c r="EH12" s="82"/>
      <c r="EI12" s="82"/>
      <c r="EJ12" s="82"/>
      <c r="EK12" s="82"/>
      <c r="EL12" s="82"/>
      <c r="EM12" s="82"/>
      <c r="EN12" s="82"/>
      <c r="EO12" s="82"/>
      <c r="EP12" s="82"/>
      <c r="EQ12" s="82"/>
      <c r="ER12" s="82"/>
      <c r="ES12" s="82"/>
      <c r="ET12" s="82"/>
      <c r="EU12" s="82"/>
      <c r="EV12" s="82"/>
      <c r="EW12" s="82"/>
      <c r="EX12" s="82"/>
      <c r="EY12" s="82"/>
      <c r="EZ12" s="82"/>
      <c r="FA12" s="82"/>
      <c r="FB12" s="82"/>
    </row>
    <row r="13" spans="1:158" ht="15" customHeight="1" x14ac:dyDescent="0.2">
      <c r="A13" s="99"/>
      <c r="C13" s="153" t="s">
        <v>570</v>
      </c>
      <c r="D13" s="43"/>
      <c r="E13" s="140"/>
      <c r="F13" s="153" t="s">
        <v>571</v>
      </c>
      <c r="G13" s="50">
        <f>IF(Summary!$D$23=0,$BK$4,IF(Summary!$D$23=1,$BK$5,BK6))</f>
        <v>0</v>
      </c>
      <c r="H13" s="140"/>
      <c r="I13" s="82"/>
      <c r="J13" s="786" t="s">
        <v>572</v>
      </c>
      <c r="K13" s="788" t="s">
        <v>573</v>
      </c>
      <c r="L13" s="788" t="s">
        <v>574</v>
      </c>
      <c r="M13" s="786" t="s">
        <v>575</v>
      </c>
      <c r="N13" s="788" t="s">
        <v>156</v>
      </c>
      <c r="O13" s="140"/>
      <c r="P13" s="100"/>
      <c r="Q13" s="82"/>
      <c r="R13" s="82"/>
      <c r="S13" s="82"/>
      <c r="T13" s="140"/>
      <c r="U13" s="82"/>
      <c r="V13" s="82"/>
      <c r="W13" s="82"/>
      <c r="X13" s="82"/>
      <c r="Y13" s="82"/>
      <c r="AA13" s="82"/>
      <c r="AB13" s="82"/>
      <c r="AC13" s="82"/>
      <c r="AD13" s="82"/>
      <c r="AE13" s="82"/>
      <c r="AF13" s="82"/>
      <c r="AG13" s="82"/>
      <c r="AN13" s="141"/>
      <c r="AO13" s="85"/>
      <c r="AP13" s="85" t="str">
        <f t="shared" si="0"/>
        <v>-</v>
      </c>
      <c r="AQ13" s="143">
        <f>IF(N64-AQ35-P64&gt;0,N64-AQ35-P64,0)</f>
        <v>0</v>
      </c>
      <c r="AR13" s="143">
        <f>M64</f>
        <v>0</v>
      </c>
      <c r="AS13" s="143">
        <f>IF($U64&gt;=1,VLOOKUP($T64,$J$15:$N$34,3,FALSE)/2,$Q64/2)</f>
        <v>0</v>
      </c>
      <c r="AT13" s="143">
        <f>IF(AND(M64=0,N64=0),0,DEGREES(ASIN(AQ13/(SQRT((AQ13^2)+(AR13^2))))))</f>
        <v>0</v>
      </c>
      <c r="AU13" s="143" t="e">
        <f>DEGREES(ASIN(O64/(SQRT((O64^2)+(AS13^2)))))</f>
        <v>#DIV/0!</v>
      </c>
      <c r="AV13" s="143">
        <f>(IF(T65="",0,VLOOKUP($T65,$J$15:$N$34,5,FALSE)*U65))+(IF(T64="",0,(VLOOKUP($T64,$J$15:$N$34,5,FALSE)*U64)))+(Q64*R64)+(Q65*R65)</f>
        <v>0</v>
      </c>
      <c r="AW13" s="143">
        <f t="shared" si="3"/>
        <v>0</v>
      </c>
      <c r="AX13" s="143">
        <f t="shared" si="4"/>
        <v>0</v>
      </c>
      <c r="AY13" s="143">
        <f t="shared" si="1"/>
        <v>0</v>
      </c>
      <c r="AZ13" s="143">
        <f t="shared" si="5"/>
        <v>0</v>
      </c>
      <c r="BA13" s="143" t="e">
        <f t="shared" si="2"/>
        <v>#N/A</v>
      </c>
      <c r="BB13" s="143" t="e">
        <f t="shared" si="6"/>
        <v>#DIV/0!</v>
      </c>
      <c r="BC13" s="93" t="str">
        <f t="shared" si="7"/>
        <v/>
      </c>
      <c r="BE13" s="144" t="s">
        <v>576</v>
      </c>
      <c r="BF13" s="145">
        <v>1.4999999999999999E-2</v>
      </c>
      <c r="BG13" s="85"/>
      <c r="BH13" s="85"/>
      <c r="BI13" s="85"/>
      <c r="BJ13" s="85"/>
      <c r="BK13" s="85"/>
      <c r="BL13" s="85"/>
      <c r="BM13" s="85"/>
      <c r="BN13" s="85"/>
      <c r="BO13" s="85"/>
      <c r="BP13" s="85"/>
    </row>
    <row r="14" spans="1:158" s="134" customFormat="1" ht="15" customHeight="1" thickBot="1" x14ac:dyDescent="0.25">
      <c r="A14" s="99"/>
      <c r="B14" s="82"/>
      <c r="C14" s="153" t="s">
        <v>577</v>
      </c>
      <c r="D14" s="44">
        <v>0</v>
      </c>
      <c r="E14" s="140"/>
      <c r="F14" s="153" t="s">
        <v>578</v>
      </c>
      <c r="G14" s="44" t="s">
        <v>579</v>
      </c>
      <c r="H14" s="140"/>
      <c r="I14" s="82"/>
      <c r="J14" s="787"/>
      <c r="K14" s="789"/>
      <c r="L14" s="789"/>
      <c r="M14" s="787"/>
      <c r="N14" s="789"/>
      <c r="O14" s="140"/>
      <c r="P14" s="100"/>
      <c r="Q14" s="82"/>
      <c r="R14" s="82"/>
      <c r="S14" s="82"/>
      <c r="T14" s="140"/>
      <c r="U14" s="82"/>
      <c r="V14" s="82"/>
      <c r="W14" s="82"/>
      <c r="X14" s="82"/>
      <c r="Y14" s="82"/>
      <c r="Z14" s="82"/>
      <c r="AA14" s="82"/>
      <c r="AB14" s="82"/>
      <c r="AC14" s="82"/>
      <c r="AD14" s="82"/>
      <c r="AE14" s="82"/>
      <c r="AF14" s="82"/>
      <c r="AG14" s="82"/>
      <c r="AH14" s="82"/>
      <c r="AI14" s="82"/>
      <c r="AJ14" s="82"/>
      <c r="AK14" s="82"/>
      <c r="AL14" s="82"/>
      <c r="AM14" s="82"/>
      <c r="AN14" s="141"/>
      <c r="AO14" s="85"/>
      <c r="AP14" s="85" t="str">
        <f t="shared" si="0"/>
        <v>-</v>
      </c>
      <c r="AQ14" s="143">
        <f>IF(N66-AQ36-P66&gt;0,N66-AQ36-P66,0)</f>
        <v>0</v>
      </c>
      <c r="AR14" s="143">
        <f>M66</f>
        <v>0</v>
      </c>
      <c r="AS14" s="143">
        <f>IF($U66&gt;=1,VLOOKUP($T66,$J$15:$N$34,3,FALSE)/2,$Q66/2)</f>
        <v>0</v>
      </c>
      <c r="AT14" s="143">
        <f>IF(AND(M66=0,N66=0),0,DEGREES(ASIN(AQ14/(SQRT((AQ14^2)+(AR14^2))))))</f>
        <v>0</v>
      </c>
      <c r="AU14" s="143" t="e">
        <f>DEGREES(ASIN(O66/(SQRT((O66^2)+(AS14^2)))))</f>
        <v>#DIV/0!</v>
      </c>
      <c r="AV14" s="143">
        <f>(IF(T67="",0,VLOOKUP($T67,$J$15:$N$34,5,FALSE)*U67))+(IF(T66="",0,(VLOOKUP($T66,$J$15:$N$34,5,FALSE)*U66)))+(Q66*R66)+(Q67*R67)</f>
        <v>0</v>
      </c>
      <c r="AW14" s="143">
        <f t="shared" si="3"/>
        <v>0</v>
      </c>
      <c r="AX14" s="143">
        <f t="shared" si="4"/>
        <v>0</v>
      </c>
      <c r="AY14" s="143">
        <f t="shared" si="1"/>
        <v>0</v>
      </c>
      <c r="AZ14" s="143">
        <f t="shared" si="5"/>
        <v>0</v>
      </c>
      <c r="BA14" s="143" t="e">
        <f t="shared" si="2"/>
        <v>#N/A</v>
      </c>
      <c r="BB14" s="143" t="e">
        <f t="shared" si="6"/>
        <v>#DIV/0!</v>
      </c>
      <c r="BC14" s="93" t="str">
        <f t="shared" si="7"/>
        <v/>
      </c>
      <c r="BD14" s="85"/>
      <c r="BE14" s="144" t="s">
        <v>580</v>
      </c>
      <c r="BF14" s="145">
        <v>1.4999999999999999E-2</v>
      </c>
      <c r="BG14" s="85"/>
      <c r="BH14" s="85"/>
      <c r="BI14" s="85"/>
      <c r="BJ14" s="85"/>
      <c r="BK14" s="85"/>
      <c r="BL14" s="85"/>
      <c r="BM14" s="85"/>
      <c r="BN14" s="85"/>
      <c r="BO14" s="85"/>
      <c r="BP14" s="85"/>
      <c r="BQ14" s="142"/>
      <c r="BR14" s="142"/>
      <c r="BS14" s="142"/>
      <c r="BT14" s="142"/>
      <c r="BU14" s="142"/>
      <c r="BV14" s="142"/>
      <c r="BW14" s="142"/>
      <c r="BX14" s="142"/>
      <c r="BY14" s="142"/>
      <c r="BZ14" s="82"/>
      <c r="CA14" s="82"/>
      <c r="CB14" s="82"/>
      <c r="CC14" s="82"/>
      <c r="CD14" s="82"/>
      <c r="CE14" s="82"/>
      <c r="CF14" s="8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82"/>
      <c r="DG14" s="82"/>
      <c r="DH14" s="82"/>
      <c r="DI14" s="82"/>
      <c r="DJ14" s="82"/>
      <c r="DK14" s="82"/>
      <c r="DL14" s="82"/>
      <c r="DM14" s="82"/>
      <c r="DN14" s="82"/>
      <c r="DO14" s="82"/>
      <c r="DP14" s="82"/>
      <c r="DQ14" s="82"/>
      <c r="DR14" s="82"/>
      <c r="DS14" s="82"/>
      <c r="DT14" s="82"/>
      <c r="DU14" s="82"/>
      <c r="DV14" s="82"/>
      <c r="DW14" s="82"/>
      <c r="DX14" s="82"/>
      <c r="DY14" s="82"/>
      <c r="DZ14" s="82"/>
      <c r="EA14" s="82"/>
      <c r="EB14" s="82"/>
      <c r="EC14" s="82"/>
      <c r="ED14" s="82"/>
      <c r="EE14" s="82"/>
      <c r="EF14" s="82"/>
      <c r="EG14" s="82"/>
      <c r="EH14" s="82"/>
      <c r="EI14" s="82"/>
      <c r="EJ14" s="82"/>
      <c r="EK14" s="82"/>
      <c r="EL14" s="82"/>
      <c r="EM14" s="82"/>
      <c r="EN14" s="82"/>
      <c r="EO14" s="82"/>
      <c r="EP14" s="82"/>
      <c r="EQ14" s="82"/>
      <c r="ER14" s="82"/>
      <c r="ES14" s="82"/>
      <c r="ET14" s="82"/>
      <c r="EU14" s="82"/>
      <c r="EV14" s="82"/>
      <c r="EW14" s="82"/>
      <c r="EX14" s="82"/>
      <c r="EY14" s="82"/>
      <c r="EZ14" s="82"/>
      <c r="FA14" s="82"/>
      <c r="FB14" s="82"/>
    </row>
    <row r="15" spans="1:158" s="134" customFormat="1" ht="15" customHeight="1" x14ac:dyDescent="0.2">
      <c r="A15" s="99"/>
      <c r="B15" s="82"/>
      <c r="C15" s="82"/>
      <c r="D15" s="140"/>
      <c r="E15" s="140"/>
      <c r="F15" s="140"/>
      <c r="G15" s="140"/>
      <c r="H15" s="140"/>
      <c r="I15" s="82"/>
      <c r="J15" s="155" t="s">
        <v>581</v>
      </c>
      <c r="K15" s="325">
        <v>2</v>
      </c>
      <c r="L15" s="325">
        <v>1.5</v>
      </c>
      <c r="M15" s="325">
        <v>90</v>
      </c>
      <c r="N15" s="156">
        <f>K15*L15</f>
        <v>3</v>
      </c>
      <c r="O15" s="140"/>
      <c r="P15" s="100"/>
      <c r="T15" s="157"/>
      <c r="U15" s="82"/>
      <c r="V15" s="82"/>
      <c r="W15" s="82"/>
      <c r="X15" s="82"/>
      <c r="Y15" s="82"/>
      <c r="Z15" s="82"/>
      <c r="AA15" s="82"/>
      <c r="AB15" s="82"/>
      <c r="AC15" s="82"/>
      <c r="AD15" s="198"/>
      <c r="AE15" s="199"/>
      <c r="AF15" s="82"/>
      <c r="AG15" s="82"/>
      <c r="AH15" s="82"/>
      <c r="AI15" s="82"/>
      <c r="AJ15" s="82"/>
      <c r="AK15" s="82"/>
      <c r="AL15" s="82"/>
      <c r="AM15" s="82"/>
      <c r="AN15" s="141"/>
      <c r="AO15" s="85"/>
      <c r="AP15" s="85" t="str">
        <f t="shared" si="0"/>
        <v>-</v>
      </c>
      <c r="AQ15" s="143">
        <f>IF(N68-AQ37-P68&gt;0,N68-AQ37-P68,0)</f>
        <v>0</v>
      </c>
      <c r="AR15" s="143">
        <f>M68</f>
        <v>0</v>
      </c>
      <c r="AS15" s="143">
        <f>IF($U68&gt;=1,VLOOKUP($T68,$J$15:$N$34,3,FALSE)/2,$Q68/2)</f>
        <v>0</v>
      </c>
      <c r="AT15" s="143">
        <f>IF(AND(M68=0,N68=0),0,DEGREES(ASIN(AQ15/(SQRT((AQ15^2)+(AR15^2))))))</f>
        <v>0</v>
      </c>
      <c r="AU15" s="143" t="e">
        <f>DEGREES(ASIN(O68/(SQRT((O68^2)+(AS15^2)))))</f>
        <v>#DIV/0!</v>
      </c>
      <c r="AV15" s="143">
        <f>(IF(T69="",0,VLOOKUP($T69,$J$15:$N$34,5,FALSE)*U69))+(IF(T68="",0,(VLOOKUP($T68,$J$15:$N$34,5,FALSE)*U68)))+(Q68*R68)+(Q69*R69)</f>
        <v>0</v>
      </c>
      <c r="AW15" s="143">
        <f t="shared" si="3"/>
        <v>0</v>
      </c>
      <c r="AX15" s="143">
        <f t="shared" si="4"/>
        <v>0</v>
      </c>
      <c r="AY15" s="143">
        <f t="shared" si="1"/>
        <v>0</v>
      </c>
      <c r="AZ15" s="143">
        <f t="shared" si="5"/>
        <v>0</v>
      </c>
      <c r="BA15" s="143" t="e">
        <f t="shared" si="2"/>
        <v>#N/A</v>
      </c>
      <c r="BB15" s="143" t="e">
        <f t="shared" si="6"/>
        <v>#DIV/0!</v>
      </c>
      <c r="BC15" s="93" t="str">
        <f t="shared" si="7"/>
        <v/>
      </c>
      <c r="BD15" s="85"/>
      <c r="BE15" s="144" t="s">
        <v>582</v>
      </c>
      <c r="BF15" s="145">
        <v>1.4999999999999999E-2</v>
      </c>
      <c r="BG15" s="85"/>
      <c r="BH15" s="85"/>
      <c r="BI15" s="85"/>
      <c r="BJ15" s="85"/>
      <c r="BK15" s="85"/>
      <c r="BL15" s="85"/>
      <c r="BM15" s="85"/>
      <c r="BN15" s="85"/>
      <c r="BO15" s="85"/>
      <c r="BP15" s="85"/>
      <c r="BQ15" s="142"/>
      <c r="BR15" s="142"/>
      <c r="BS15" s="142"/>
      <c r="BT15" s="142"/>
      <c r="BU15" s="142"/>
      <c r="BV15" s="142"/>
      <c r="BW15" s="142"/>
      <c r="BX15" s="142"/>
      <c r="BY15" s="142"/>
      <c r="BZ15" s="82"/>
      <c r="CA15" s="82"/>
      <c r="CB15" s="82"/>
      <c r="CC15" s="82"/>
      <c r="CD15" s="82"/>
      <c r="CE15" s="82"/>
      <c r="CF15" s="8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82"/>
      <c r="DG15" s="82"/>
      <c r="DH15" s="82"/>
      <c r="DI15" s="82"/>
      <c r="DJ15" s="82"/>
      <c r="DK15" s="82"/>
      <c r="DL15" s="82"/>
      <c r="DM15" s="82"/>
      <c r="DN15" s="82"/>
      <c r="DO15" s="82"/>
      <c r="DP15" s="82"/>
      <c r="DQ15" s="82"/>
      <c r="DR15" s="82"/>
      <c r="DS15" s="82"/>
      <c r="DT15" s="82"/>
      <c r="DU15" s="82"/>
      <c r="DV15" s="82"/>
      <c r="DW15" s="82"/>
      <c r="DX15" s="82"/>
      <c r="DY15" s="82"/>
      <c r="DZ15" s="82"/>
      <c r="EA15" s="82"/>
      <c r="EB15" s="82"/>
      <c r="EC15" s="82"/>
      <c r="ED15" s="82"/>
      <c r="EE15" s="82"/>
      <c r="EF15" s="82"/>
      <c r="EG15" s="82"/>
      <c r="EH15" s="82"/>
      <c r="EI15" s="82"/>
      <c r="EJ15" s="82"/>
      <c r="EK15" s="82"/>
      <c r="EL15" s="82"/>
      <c r="EM15" s="82"/>
      <c r="EN15" s="82"/>
      <c r="EO15" s="82"/>
      <c r="EP15" s="82"/>
      <c r="EQ15" s="82"/>
      <c r="ER15" s="82"/>
      <c r="ES15" s="82"/>
      <c r="ET15" s="82"/>
      <c r="EU15" s="82"/>
      <c r="EV15" s="82"/>
      <c r="EW15" s="82"/>
      <c r="EX15" s="82"/>
      <c r="EY15" s="82"/>
      <c r="EZ15" s="82"/>
      <c r="FA15" s="82"/>
      <c r="FB15" s="82"/>
    </row>
    <row r="16" spans="1:158" s="134" customFormat="1" ht="15" customHeight="1" x14ac:dyDescent="0.2">
      <c r="A16" s="99"/>
      <c r="B16" s="82"/>
      <c r="C16" s="784" t="s">
        <v>583</v>
      </c>
      <c r="D16" s="784"/>
      <c r="E16" s="784"/>
      <c r="F16" s="784"/>
      <c r="G16" s="784"/>
      <c r="H16" s="784"/>
      <c r="I16" s="82"/>
      <c r="J16" s="155" t="str">
        <f>IF(N15&gt;0,"Window 2","")</f>
        <v>Window 2</v>
      </c>
      <c r="K16" s="325">
        <v>1.2</v>
      </c>
      <c r="L16" s="325">
        <v>1.5</v>
      </c>
      <c r="M16" s="325"/>
      <c r="N16" s="158">
        <f t="shared" ref="N16:N34" si="8">K16*L16</f>
        <v>1.7999999999999998</v>
      </c>
      <c r="O16" s="140"/>
      <c r="P16" s="100"/>
      <c r="T16" s="157"/>
      <c r="U16" s="82"/>
      <c r="V16" s="82"/>
      <c r="W16" s="82"/>
      <c r="X16" s="82"/>
      <c r="Y16" s="82"/>
      <c r="Z16" s="82"/>
      <c r="AA16" s="82"/>
      <c r="AB16" s="82"/>
      <c r="AC16" s="82"/>
      <c r="AD16" s="198"/>
      <c r="AE16" s="199"/>
      <c r="AF16" s="82"/>
      <c r="AG16" s="82"/>
      <c r="AH16" s="82"/>
      <c r="AI16" s="82"/>
      <c r="AJ16" s="82"/>
      <c r="AK16" s="82"/>
      <c r="AL16" s="82"/>
      <c r="AM16" s="82"/>
      <c r="AN16" s="141"/>
      <c r="AO16" s="85"/>
      <c r="AP16" s="85" t="str">
        <f t="shared" si="0"/>
        <v>-</v>
      </c>
      <c r="AQ16" s="143">
        <f>IF(N70-AQ38-P70&gt;0,N70-AQ38-P70,0)</f>
        <v>0</v>
      </c>
      <c r="AR16" s="143">
        <f>M70</f>
        <v>0</v>
      </c>
      <c r="AS16" s="143">
        <f>IF($U70&gt;=1,VLOOKUP($T70,$J$15:$N$34,3,FALSE)/2,$Q70/2)</f>
        <v>0</v>
      </c>
      <c r="AT16" s="143">
        <f>IF(AND(M70=0,N70=0),0,DEGREES(ASIN(AQ16/(SQRT((AQ16^2)+(AR16^2))))))</f>
        <v>0</v>
      </c>
      <c r="AU16" s="143" t="e">
        <f>DEGREES(ASIN(O70/(SQRT((O70^2)+(AS16^2)))))</f>
        <v>#DIV/0!</v>
      </c>
      <c r="AV16" s="143">
        <f>(IF(T71="",0,VLOOKUP($T71,$J$15:$N$34,5,FALSE)*U71))+(IF(T70="",0,(VLOOKUP($T70,$J$15:$N$34,5,FALSE)*U70)))+(Q70*R70)+(Q71*R71)</f>
        <v>0</v>
      </c>
      <c r="AW16" s="143">
        <f t="shared" si="3"/>
        <v>0</v>
      </c>
      <c r="AX16" s="143">
        <f t="shared" si="4"/>
        <v>0</v>
      </c>
      <c r="AY16" s="143">
        <f t="shared" si="1"/>
        <v>0</v>
      </c>
      <c r="AZ16" s="143">
        <f t="shared" si="5"/>
        <v>0</v>
      </c>
      <c r="BA16" s="143" t="e">
        <f t="shared" si="2"/>
        <v>#N/A</v>
      </c>
      <c r="BB16" s="143" t="e">
        <f t="shared" si="6"/>
        <v>#DIV/0!</v>
      </c>
      <c r="BC16" s="93" t="str">
        <f t="shared" si="7"/>
        <v/>
      </c>
      <c r="BD16" s="85"/>
      <c r="BE16" s="144" t="s">
        <v>584</v>
      </c>
      <c r="BF16" s="145">
        <v>1.4999999999999999E-2</v>
      </c>
      <c r="BG16" s="85"/>
      <c r="BH16" s="85"/>
      <c r="BI16" s="85"/>
      <c r="BJ16" s="85"/>
      <c r="BK16" s="85"/>
      <c r="BL16" s="85"/>
      <c r="BM16" s="85"/>
      <c r="BN16" s="85"/>
      <c r="BO16" s="85"/>
      <c r="BP16" s="85"/>
      <c r="BQ16" s="142"/>
      <c r="BR16" s="142"/>
      <c r="BS16" s="142"/>
      <c r="BT16" s="142"/>
      <c r="BU16" s="142"/>
      <c r="BV16" s="142"/>
      <c r="BW16" s="142"/>
      <c r="BX16" s="142"/>
      <c r="BY16" s="142"/>
      <c r="BZ16" s="82"/>
      <c r="CA16" s="82"/>
      <c r="CB16" s="82"/>
      <c r="CC16" s="82"/>
      <c r="CD16" s="82"/>
      <c r="CE16" s="82"/>
      <c r="CF16" s="8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82"/>
      <c r="DG16" s="82"/>
      <c r="DH16" s="82"/>
      <c r="DI16" s="82"/>
      <c r="DJ16" s="82"/>
      <c r="DK16" s="82"/>
      <c r="DL16" s="82"/>
      <c r="DM16" s="82"/>
      <c r="DN16" s="82"/>
      <c r="DO16" s="82"/>
      <c r="DP16" s="82"/>
      <c r="DQ16" s="82"/>
      <c r="DR16" s="82"/>
      <c r="DS16" s="82"/>
      <c r="DT16" s="82"/>
      <c r="DU16" s="82"/>
      <c r="DV16" s="82"/>
      <c r="DW16" s="82"/>
      <c r="DX16" s="82"/>
      <c r="DY16" s="82"/>
      <c r="DZ16" s="82"/>
      <c r="EA16" s="82"/>
      <c r="EB16" s="82"/>
      <c r="EC16" s="82"/>
      <c r="ED16" s="82"/>
      <c r="EE16" s="82"/>
      <c r="EF16" s="82"/>
      <c r="EG16" s="82"/>
      <c r="EH16" s="82"/>
      <c r="EI16" s="82"/>
      <c r="EJ16" s="82"/>
      <c r="EK16" s="82"/>
      <c r="EL16" s="82"/>
      <c r="EM16" s="82"/>
      <c r="EN16" s="82"/>
      <c r="EO16" s="82"/>
      <c r="EP16" s="82"/>
      <c r="EQ16" s="82"/>
      <c r="ER16" s="82"/>
      <c r="ES16" s="82"/>
      <c r="ET16" s="82"/>
      <c r="EU16" s="82"/>
      <c r="EV16" s="82"/>
      <c r="EW16" s="82"/>
      <c r="EX16" s="82"/>
      <c r="EY16" s="82"/>
      <c r="EZ16" s="82"/>
      <c r="FA16" s="82"/>
      <c r="FB16" s="82"/>
    </row>
    <row r="17" spans="1:158" s="134" customFormat="1" ht="15" customHeight="1" thickBot="1" x14ac:dyDescent="0.25">
      <c r="A17" s="99"/>
      <c r="B17" s="82"/>
      <c r="C17" s="785"/>
      <c r="D17" s="785"/>
      <c r="E17" s="785"/>
      <c r="F17" s="785"/>
      <c r="G17" s="785"/>
      <c r="H17" s="785"/>
      <c r="I17" s="82"/>
      <c r="J17" s="155" t="str">
        <f>IF(N16&gt;0,"Window 3","")</f>
        <v>Window 3</v>
      </c>
      <c r="K17" s="325"/>
      <c r="L17" s="325"/>
      <c r="M17" s="325"/>
      <c r="N17" s="158">
        <f t="shared" si="8"/>
        <v>0</v>
      </c>
      <c r="O17" s="140"/>
      <c r="P17" s="100"/>
      <c r="T17" s="157"/>
      <c r="U17" s="82"/>
      <c r="V17" s="82"/>
      <c r="W17" s="82"/>
      <c r="X17" s="82"/>
      <c r="Y17" s="82"/>
      <c r="Z17" s="82"/>
      <c r="AA17" s="82"/>
      <c r="AB17" s="82"/>
      <c r="AC17" s="82"/>
      <c r="AD17" s="198"/>
      <c r="AE17" s="199"/>
      <c r="AF17" s="82"/>
      <c r="AG17" s="82"/>
      <c r="AH17" s="82"/>
      <c r="AI17" s="82"/>
      <c r="AJ17" s="82"/>
      <c r="AK17" s="82"/>
      <c r="AL17" s="82"/>
      <c r="AM17" s="82"/>
      <c r="AN17" s="141"/>
      <c r="AO17" s="85"/>
      <c r="AP17" s="85" t="str">
        <f t="shared" si="0"/>
        <v>-</v>
      </c>
      <c r="AQ17" s="143">
        <f>IF(N72-AQ39-P72&gt;0,N72-AQ39-P72,0)</f>
        <v>0</v>
      </c>
      <c r="AR17" s="143">
        <f>M72</f>
        <v>0</v>
      </c>
      <c r="AS17" s="143">
        <f>IF($U72&gt;=1,VLOOKUP($T72,$J$15:$N$34,3,FALSE)/2,$Q72/2)</f>
        <v>0</v>
      </c>
      <c r="AT17" s="143">
        <f>IF(AND(M72=0,N72=0),0,DEGREES(ASIN(AQ17/(SQRT((AQ17^2)+(AR17^2))))))</f>
        <v>0</v>
      </c>
      <c r="AU17" s="143" t="e">
        <f>DEGREES(ASIN(O72/(SQRT((O72^2)+(AS17^2)))))</f>
        <v>#DIV/0!</v>
      </c>
      <c r="AV17" s="143">
        <f>(IF(T73="",0,VLOOKUP($T73,$J$15:$N$34,5,FALSE)*U73))+(IF(T72="",0,(VLOOKUP($T72,$J$15:$N$34,5,FALSE)*U72)))+(Q72*R72)+(Q73*R73)</f>
        <v>0</v>
      </c>
      <c r="AW17" s="143">
        <f t="shared" si="3"/>
        <v>0</v>
      </c>
      <c r="AX17" s="143">
        <f t="shared" si="4"/>
        <v>0</v>
      </c>
      <c r="AY17" s="143">
        <f t="shared" si="1"/>
        <v>0</v>
      </c>
      <c r="AZ17" s="143">
        <f t="shared" si="5"/>
        <v>0</v>
      </c>
      <c r="BA17" s="143" t="e">
        <f t="shared" si="2"/>
        <v>#N/A</v>
      </c>
      <c r="BB17" s="143" t="e">
        <f t="shared" si="6"/>
        <v>#DIV/0!</v>
      </c>
      <c r="BC17" s="93" t="str">
        <f t="shared" si="7"/>
        <v/>
      </c>
      <c r="BD17" s="85"/>
      <c r="BE17" s="144" t="s">
        <v>585</v>
      </c>
      <c r="BF17" s="145">
        <v>1.4999999999999999E-2</v>
      </c>
      <c r="BG17" s="85"/>
      <c r="BH17" s="85"/>
      <c r="BI17" s="85"/>
      <c r="BJ17" s="85"/>
      <c r="BK17" s="85"/>
      <c r="BL17" s="85"/>
      <c r="BM17" s="85"/>
      <c r="BN17" s="85"/>
      <c r="BO17" s="85"/>
      <c r="BP17" s="85"/>
      <c r="BQ17" s="142"/>
      <c r="BR17" s="142"/>
      <c r="BS17" s="142"/>
      <c r="BT17" s="142"/>
      <c r="BU17" s="142"/>
      <c r="BV17" s="142"/>
      <c r="BW17" s="142"/>
      <c r="BX17" s="142"/>
      <c r="BY17" s="142"/>
      <c r="BZ17" s="82"/>
      <c r="CA17" s="82"/>
      <c r="CB17" s="82"/>
      <c r="CC17" s="82"/>
      <c r="CD17" s="82"/>
      <c r="CE17" s="82"/>
      <c r="CF17" s="8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82"/>
      <c r="DG17" s="82"/>
      <c r="DH17" s="82"/>
      <c r="DI17" s="82"/>
      <c r="DJ17" s="82"/>
      <c r="DK17" s="82"/>
      <c r="DL17" s="82"/>
      <c r="DM17" s="82"/>
      <c r="DN17" s="82"/>
      <c r="DO17" s="82"/>
      <c r="DP17" s="82"/>
      <c r="DQ17" s="82"/>
      <c r="DR17" s="82"/>
      <c r="DS17" s="82"/>
      <c r="DT17" s="82"/>
      <c r="DU17" s="82"/>
      <c r="DV17" s="82"/>
      <c r="DW17" s="82"/>
      <c r="DX17" s="82"/>
      <c r="DY17" s="82"/>
      <c r="DZ17" s="82"/>
      <c r="EA17" s="82"/>
      <c r="EB17" s="82"/>
      <c r="EC17" s="82"/>
      <c r="ED17" s="82"/>
      <c r="EE17" s="82"/>
      <c r="EF17" s="82"/>
      <c r="EG17" s="82"/>
      <c r="EH17" s="82"/>
      <c r="EI17" s="82"/>
      <c r="EJ17" s="82"/>
      <c r="EK17" s="82"/>
      <c r="EL17" s="82"/>
      <c r="EM17" s="82"/>
      <c r="EN17" s="82"/>
      <c r="EO17" s="82"/>
      <c r="EP17" s="82"/>
      <c r="EQ17" s="82"/>
      <c r="ER17" s="82"/>
      <c r="ES17" s="82"/>
      <c r="ET17" s="82"/>
      <c r="EU17" s="82"/>
      <c r="EV17" s="82"/>
      <c r="EW17" s="82"/>
      <c r="EX17" s="82"/>
      <c r="EY17" s="82"/>
      <c r="EZ17" s="82"/>
      <c r="FA17" s="82"/>
      <c r="FB17" s="82"/>
    </row>
    <row r="18" spans="1:158" ht="15" customHeight="1" x14ac:dyDescent="0.2">
      <c r="A18" s="99"/>
      <c r="C18" s="788" t="s">
        <v>586</v>
      </c>
      <c r="D18" s="786" t="str">
        <f>IF(D13&gt;0,"","Wall Height (m)")</f>
        <v>Wall Height (m)</v>
      </c>
      <c r="E18" s="786" t="s">
        <v>587</v>
      </c>
      <c r="F18" s="786" t="s">
        <v>588</v>
      </c>
      <c r="G18" s="788" t="s">
        <v>589</v>
      </c>
      <c r="H18" s="786" t="s">
        <v>590</v>
      </c>
      <c r="I18" s="82"/>
      <c r="J18" s="155" t="str">
        <f>IF(N17&gt;0,"Window 4","")</f>
        <v/>
      </c>
      <c r="K18" s="325"/>
      <c r="L18" s="325"/>
      <c r="M18" s="325"/>
      <c r="N18" s="158">
        <f t="shared" si="8"/>
        <v>0</v>
      </c>
      <c r="O18" s="140"/>
      <c r="P18" s="100"/>
      <c r="Q18" s="134"/>
      <c r="R18" s="134"/>
      <c r="S18" s="134"/>
      <c r="T18" s="157"/>
      <c r="U18" s="82"/>
      <c r="V18" s="82"/>
      <c r="W18" s="82"/>
      <c r="X18" s="82"/>
      <c r="Y18" s="82"/>
      <c r="AA18" s="82"/>
      <c r="AB18" s="82"/>
      <c r="AC18" s="82"/>
      <c r="AD18" s="198"/>
      <c r="AE18" s="199"/>
      <c r="AF18" s="82"/>
      <c r="AG18" s="82"/>
      <c r="AN18" s="141"/>
      <c r="AO18" s="85"/>
      <c r="AP18" s="85"/>
      <c r="AQ18" s="85"/>
      <c r="AR18" s="85"/>
      <c r="AS18" s="85"/>
      <c r="AT18" s="85"/>
      <c r="AU18" s="85"/>
      <c r="AV18" s="85"/>
      <c r="AW18" s="85"/>
      <c r="AX18" s="85"/>
      <c r="AY18" s="85"/>
      <c r="AZ18" s="85"/>
      <c r="BA18" s="85"/>
      <c r="BB18" s="85"/>
      <c r="BC18" s="85" t="str">
        <f t="shared" si="7"/>
        <v/>
      </c>
      <c r="BD18" s="85" t="s">
        <v>591</v>
      </c>
      <c r="BF18" s="85"/>
      <c r="BG18" s="85"/>
      <c r="BH18" s="85"/>
      <c r="BI18" s="85"/>
      <c r="BJ18" s="85"/>
      <c r="BK18" s="85"/>
      <c r="BL18" s="85"/>
      <c r="BM18" s="85"/>
      <c r="BN18" s="85"/>
      <c r="BO18" s="85"/>
      <c r="BP18" s="85"/>
    </row>
    <row r="19" spans="1:158" ht="15" customHeight="1" thickBot="1" x14ac:dyDescent="0.25">
      <c r="A19" s="99"/>
      <c r="C19" s="789"/>
      <c r="D19" s="793"/>
      <c r="E19" s="787"/>
      <c r="F19" s="787"/>
      <c r="G19" s="789"/>
      <c r="H19" s="787"/>
      <c r="I19" s="82"/>
      <c r="J19" s="155" t="str">
        <f>IF(N18&gt;0,"Window 5","")</f>
        <v/>
      </c>
      <c r="K19" s="325"/>
      <c r="L19" s="325"/>
      <c r="M19" s="325"/>
      <c r="N19" s="158">
        <f t="shared" si="8"/>
        <v>0</v>
      </c>
      <c r="O19" s="140"/>
      <c r="P19" s="100"/>
      <c r="Q19" s="134"/>
      <c r="R19" s="134"/>
      <c r="S19" s="134"/>
      <c r="T19" s="157"/>
      <c r="U19" s="82"/>
      <c r="V19" s="82"/>
      <c r="W19" s="82"/>
      <c r="X19" s="82"/>
      <c r="Y19" s="82"/>
      <c r="AA19" s="82"/>
      <c r="AB19" s="82"/>
      <c r="AC19" s="82"/>
      <c r="AD19" s="198"/>
      <c r="AE19" s="199"/>
      <c r="AF19" s="82"/>
      <c r="AG19" s="82"/>
      <c r="AN19" s="141"/>
      <c r="AO19" s="198"/>
      <c r="AP19" s="199"/>
      <c r="AQ19" s="85"/>
      <c r="AR19" s="85"/>
      <c r="AS19" s="85"/>
      <c r="AT19" s="85"/>
      <c r="AU19" s="85"/>
      <c r="AV19" s="85"/>
      <c r="AW19" s="85"/>
      <c r="AX19" s="85"/>
      <c r="AY19" s="85"/>
      <c r="AZ19" s="85"/>
      <c r="BA19" s="85"/>
      <c r="BB19" s="85"/>
      <c r="BC19" s="85" t="str">
        <f t="shared" si="7"/>
        <v/>
      </c>
      <c r="BD19" s="85" t="s">
        <v>592</v>
      </c>
      <c r="BE19" s="144"/>
      <c r="BF19" s="85"/>
      <c r="BG19" s="85"/>
      <c r="BH19" s="85"/>
      <c r="BI19" s="85"/>
      <c r="BJ19" s="85"/>
      <c r="BK19" s="85"/>
      <c r="BL19" s="85"/>
      <c r="BM19" s="85"/>
      <c r="BN19" s="85"/>
      <c r="BO19" s="85"/>
      <c r="BP19" s="85"/>
    </row>
    <row r="20" spans="1:158" ht="15" customHeight="1" x14ac:dyDescent="0.2">
      <c r="A20" s="99"/>
      <c r="C20" s="325" t="s">
        <v>562</v>
      </c>
      <c r="D20" s="51">
        <v>2.5</v>
      </c>
      <c r="E20" s="11"/>
      <c r="F20" s="325"/>
      <c r="G20" s="325"/>
      <c r="H20" s="4"/>
      <c r="I20" s="159"/>
      <c r="J20" s="155" t="str">
        <f>IF(N19&gt;0,"Window 6","")</f>
        <v/>
      </c>
      <c r="K20" s="325"/>
      <c r="L20" s="325"/>
      <c r="M20" s="325"/>
      <c r="N20" s="158">
        <f t="shared" si="8"/>
        <v>0</v>
      </c>
      <c r="O20" s="140"/>
      <c r="P20" s="100"/>
      <c r="Q20" s="134"/>
      <c r="R20" s="134"/>
      <c r="S20" s="134"/>
      <c r="T20" s="157"/>
      <c r="U20" s="82"/>
      <c r="V20" s="82"/>
      <c r="W20" s="82"/>
      <c r="X20" s="82"/>
      <c r="Y20" s="82"/>
      <c r="AA20" s="82"/>
      <c r="AB20" s="82"/>
      <c r="AC20" s="82"/>
      <c r="AD20" s="198"/>
      <c r="AE20" s="199"/>
      <c r="AF20" s="82"/>
      <c r="AG20" s="82"/>
      <c r="AN20" s="141"/>
      <c r="AO20" s="198"/>
      <c r="AP20" s="199"/>
      <c r="AQ20" s="85"/>
      <c r="AR20" s="85"/>
      <c r="AS20" s="85"/>
      <c r="AT20" s="85"/>
      <c r="AU20" s="85"/>
      <c r="AV20" s="85"/>
      <c r="AW20" s="85"/>
      <c r="AX20" s="85"/>
      <c r="AY20" s="85"/>
      <c r="AZ20" s="85"/>
      <c r="BA20" s="85"/>
      <c r="BB20" s="85"/>
      <c r="BC20" s="85" t="str">
        <f t="shared" si="7"/>
        <v/>
      </c>
      <c r="BF20" s="85"/>
      <c r="BG20" s="85"/>
      <c r="BH20" s="85"/>
      <c r="BI20" s="85"/>
      <c r="BJ20" s="85"/>
      <c r="BK20" s="85"/>
      <c r="BL20" s="85"/>
      <c r="BM20" s="85"/>
      <c r="BN20" s="85"/>
      <c r="BO20" s="85"/>
      <c r="BP20" s="85"/>
    </row>
    <row r="21" spans="1:158" ht="15" customHeight="1" x14ac:dyDescent="0.2">
      <c r="A21" s="99"/>
      <c r="C21" s="325" t="s">
        <v>563</v>
      </c>
      <c r="D21" s="9">
        <v>1</v>
      </c>
      <c r="E21" s="325"/>
      <c r="F21" s="325"/>
      <c r="G21" s="194"/>
      <c r="H21" s="5"/>
      <c r="I21" s="159"/>
      <c r="J21" s="155" t="str">
        <f>IF(N20&gt;0,"Window 7","")</f>
        <v/>
      </c>
      <c r="K21" s="325"/>
      <c r="L21" s="325"/>
      <c r="M21" s="325"/>
      <c r="N21" s="158">
        <f t="shared" si="8"/>
        <v>0</v>
      </c>
      <c r="O21" s="140"/>
      <c r="P21" s="100"/>
      <c r="Q21" s="134"/>
      <c r="R21" s="134"/>
      <c r="S21" s="134"/>
      <c r="T21" s="157"/>
      <c r="U21" s="82"/>
      <c r="V21" s="82"/>
      <c r="W21" s="82"/>
      <c r="X21" s="82"/>
      <c r="Y21" s="82"/>
      <c r="AA21" s="82"/>
      <c r="AB21" s="82"/>
      <c r="AC21" s="82"/>
      <c r="AD21" s="198"/>
      <c r="AE21" s="199"/>
      <c r="AF21" s="82"/>
      <c r="AG21" s="82"/>
      <c r="AN21" s="141"/>
      <c r="AO21" s="198"/>
      <c r="AP21" s="199"/>
      <c r="AQ21" s="85"/>
      <c r="AR21" s="85"/>
      <c r="AS21" s="85"/>
      <c r="AT21" s="85"/>
      <c r="AU21" s="85"/>
      <c r="AV21" s="85"/>
      <c r="AX21" s="85"/>
      <c r="AY21" s="85"/>
      <c r="AZ21" s="85"/>
      <c r="BA21" s="85"/>
      <c r="BB21" s="85"/>
      <c r="BC21" s="85" t="str">
        <f t="shared" si="7"/>
        <v/>
      </c>
      <c r="BF21" s="85"/>
      <c r="BG21" s="85"/>
      <c r="BH21" s="85"/>
      <c r="BI21" s="85"/>
      <c r="BJ21" s="85"/>
      <c r="BK21" s="85"/>
      <c r="BL21" s="85"/>
      <c r="BM21" s="85"/>
      <c r="BN21" s="85"/>
      <c r="BO21" s="85"/>
      <c r="BP21" s="85"/>
    </row>
    <row r="22" spans="1:158" ht="15" customHeight="1" x14ac:dyDescent="0.2">
      <c r="A22" s="99"/>
      <c r="C22" s="325" t="s">
        <v>39</v>
      </c>
      <c r="D22" s="12"/>
      <c r="E22" s="325"/>
      <c r="F22" s="325"/>
      <c r="G22" s="195"/>
      <c r="H22" s="5"/>
      <c r="I22" s="159"/>
      <c r="J22" s="155" t="str">
        <f>IF(N21&gt;0,"Window 8","")</f>
        <v/>
      </c>
      <c r="K22" s="325"/>
      <c r="L22" s="325"/>
      <c r="M22" s="325"/>
      <c r="N22" s="158">
        <f t="shared" si="8"/>
        <v>0</v>
      </c>
      <c r="O22" s="140"/>
      <c r="P22" s="100"/>
      <c r="Q22" s="134"/>
      <c r="R22" s="134"/>
      <c r="S22" s="134"/>
      <c r="T22" s="157"/>
      <c r="U22" s="82"/>
      <c r="V22" s="82"/>
      <c r="W22" s="82"/>
      <c r="X22" s="82"/>
      <c r="Y22" s="82"/>
      <c r="AA22" s="82"/>
      <c r="AB22" s="82"/>
      <c r="AC22" s="82"/>
      <c r="AD22" s="198"/>
      <c r="AE22" s="199"/>
      <c r="AF22" s="82"/>
      <c r="AG22" s="82"/>
      <c r="AN22" s="141"/>
      <c r="AO22" s="198"/>
      <c r="AP22" s="199"/>
      <c r="AQ22" s="85"/>
      <c r="AR22" s="85" t="s">
        <v>555</v>
      </c>
      <c r="AS22" s="146">
        <v>0.7</v>
      </c>
      <c r="AT22" s="147">
        <v>0.4</v>
      </c>
      <c r="AU22" s="147">
        <v>0.2</v>
      </c>
      <c r="AV22" s="85"/>
      <c r="AW22" s="85" t="s">
        <v>593</v>
      </c>
      <c r="AX22" s="85"/>
      <c r="AY22" s="85"/>
      <c r="AZ22" s="85"/>
      <c r="BA22" s="85"/>
      <c r="BB22" s="85"/>
      <c r="BC22" s="85" t="str">
        <f t="shared" si="7"/>
        <v/>
      </c>
      <c r="BD22" s="85" t="s">
        <v>594</v>
      </c>
      <c r="BF22" s="85"/>
      <c r="BG22" s="85"/>
      <c r="BH22" s="85"/>
      <c r="BI22" s="85"/>
      <c r="BJ22" s="85"/>
      <c r="BK22" s="85"/>
      <c r="BL22" s="85"/>
      <c r="BM22" s="85"/>
      <c r="BN22" s="85"/>
      <c r="BO22" s="85"/>
      <c r="BP22" s="85"/>
    </row>
    <row r="23" spans="1:158" ht="15" customHeight="1" x14ac:dyDescent="0.2">
      <c r="A23" s="99"/>
      <c r="C23" s="325" t="s">
        <v>39</v>
      </c>
      <c r="D23" s="8"/>
      <c r="E23" s="325"/>
      <c r="F23" s="325"/>
      <c r="G23" s="195"/>
      <c r="H23" s="5"/>
      <c r="I23" s="159"/>
      <c r="J23" s="155" t="str">
        <f>IF(N22&gt;0,"Window 9","")</f>
        <v/>
      </c>
      <c r="K23" s="325"/>
      <c r="L23" s="325"/>
      <c r="M23" s="325"/>
      <c r="N23" s="158">
        <f t="shared" si="8"/>
        <v>0</v>
      </c>
      <c r="O23" s="140"/>
      <c r="P23" s="100"/>
      <c r="Q23" s="134"/>
      <c r="R23" s="134"/>
      <c r="S23" s="134"/>
      <c r="T23" s="157"/>
      <c r="U23" s="82"/>
      <c r="V23" s="82"/>
      <c r="W23" s="82"/>
      <c r="X23" s="82"/>
      <c r="Y23" s="82"/>
      <c r="AA23" s="82"/>
      <c r="AB23" s="82"/>
      <c r="AC23" s="82"/>
      <c r="AD23" s="198"/>
      <c r="AE23" s="199"/>
      <c r="AF23" s="82"/>
      <c r="AG23" s="82"/>
      <c r="AN23" s="141"/>
      <c r="AO23" s="198" t="str">
        <f t="shared" ref="AO23:AO42" si="9">$J15</f>
        <v>Window 1</v>
      </c>
      <c r="AP23" s="199">
        <f t="shared" ref="AP23:AP42" si="10">$N15*$M15</f>
        <v>270</v>
      </c>
      <c r="AQ23" s="86"/>
      <c r="AR23" s="85" t="s">
        <v>557</v>
      </c>
      <c r="AS23" s="146">
        <v>0.7</v>
      </c>
      <c r="AT23" s="147">
        <v>0.6</v>
      </c>
      <c r="AU23" s="147">
        <v>0.4</v>
      </c>
      <c r="AV23" s="85"/>
      <c r="AW23" s="332" t="s">
        <v>595</v>
      </c>
      <c r="AX23" s="790" t="s">
        <v>596</v>
      </c>
      <c r="AY23" s="790"/>
      <c r="AZ23" s="790" t="s">
        <v>597</v>
      </c>
      <c r="BA23" s="790"/>
      <c r="BB23" s="790"/>
      <c r="BC23" s="85" t="str">
        <f t="shared" si="7"/>
        <v/>
      </c>
      <c r="BD23" s="332" t="s">
        <v>595</v>
      </c>
      <c r="BE23" s="790" t="s">
        <v>596</v>
      </c>
      <c r="BF23" s="790"/>
      <c r="BG23" s="790" t="s">
        <v>597</v>
      </c>
      <c r="BH23" s="790"/>
      <c r="BI23" s="790"/>
      <c r="BJ23" s="85"/>
      <c r="BK23" s="85"/>
      <c r="BL23" s="85"/>
      <c r="BM23" s="85"/>
      <c r="BN23" s="85"/>
      <c r="BO23" s="85"/>
      <c r="BP23" s="85"/>
    </row>
    <row r="24" spans="1:158" ht="15" customHeight="1" x14ac:dyDescent="0.2">
      <c r="A24" s="99"/>
      <c r="C24" s="325" t="s">
        <v>39</v>
      </c>
      <c r="D24" s="8"/>
      <c r="E24" s="325"/>
      <c r="F24" s="325"/>
      <c r="G24" s="195"/>
      <c r="H24" s="5"/>
      <c r="I24" s="159"/>
      <c r="J24" s="155" t="str">
        <f>IF(N23&gt;0,"Window 10","")</f>
        <v/>
      </c>
      <c r="K24" s="325"/>
      <c r="L24" s="325"/>
      <c r="M24" s="325"/>
      <c r="N24" s="158">
        <f t="shared" si="8"/>
        <v>0</v>
      </c>
      <c r="O24" s="140"/>
      <c r="P24" s="100"/>
      <c r="Q24" s="134"/>
      <c r="R24" s="134"/>
      <c r="S24" s="134"/>
      <c r="T24" s="157"/>
      <c r="U24" s="82"/>
      <c r="V24" s="82"/>
      <c r="W24" s="82"/>
      <c r="X24" s="82"/>
      <c r="Y24" s="82"/>
      <c r="AA24" s="82"/>
      <c r="AB24" s="82"/>
      <c r="AC24" s="82"/>
      <c r="AD24" s="198"/>
      <c r="AE24" s="199"/>
      <c r="AF24" s="82"/>
      <c r="AG24" s="82"/>
      <c r="AN24" s="141"/>
      <c r="AO24" s="198" t="str">
        <f t="shared" si="9"/>
        <v>Window 2</v>
      </c>
      <c r="AP24" s="199">
        <f t="shared" si="10"/>
        <v>0</v>
      </c>
      <c r="AQ24" s="86"/>
      <c r="AR24" s="85"/>
      <c r="AS24" s="160" t="s">
        <v>39</v>
      </c>
      <c r="AT24" s="160" t="s">
        <v>598</v>
      </c>
      <c r="AU24" s="85"/>
      <c r="AV24" s="85"/>
      <c r="AW24" s="332">
        <f>IFERROR(IF(SUM(AW26:AW40)/COUNTIF(AW26:AW40,"&gt;=0")=1,3,0),0)</f>
        <v>0</v>
      </c>
      <c r="AX24" s="332">
        <f>IFERROR(IF(SUM(AX26:AX40)/COUNTIF(AX26:AX40,"&gt;=0")=1,2,0),0)</f>
        <v>0</v>
      </c>
      <c r="AY24" s="332">
        <f>IFERROR(IF(SUM(AY26:AY40)/COUNTIF(AY26:AY40,"&gt;=0")=1,1,0),0)</f>
        <v>0</v>
      </c>
      <c r="AZ24" s="332">
        <f>IFERROR(IF(SUM(AZ26:AZ40)/COUNTIF(AZ26:AZ40,"&gt;=0")=1,1,0),0)</f>
        <v>0</v>
      </c>
      <c r="BA24" s="332">
        <f>IFERROR(IF(SUM(BA26:BA40)/COUNTIF(BA26:BA40,"&gt;=0")=1,1,0),0)</f>
        <v>0</v>
      </c>
      <c r="BB24" s="332">
        <f>IFERROR(IF(SUM(BB26:BB40)/COUNTIF(BB26:BB40,"&gt;=0")=1,1,0),0)</f>
        <v>0</v>
      </c>
      <c r="BC24" s="85" t="str">
        <f t="shared" si="7"/>
        <v/>
      </c>
      <c r="BD24" s="332">
        <f>IFERROR(IF(SUM(BD26:BD35)/COUNTIF(BD26:BD35,"&gt;=0")=1,3,0),0)</f>
        <v>0</v>
      </c>
      <c r="BE24" s="332">
        <f>IFERROR(IF(SUM(BE26:BE35)/COUNTIF(BE26:BE35,"&gt;=0")=1,2,0),0)</f>
        <v>0</v>
      </c>
      <c r="BF24" s="332">
        <f>IFERROR(IF(SUM(BF26:BF35)/COUNTIF(BF26:BF35,"&gt;=0")=1,1,0),0)</f>
        <v>0</v>
      </c>
      <c r="BG24" s="332">
        <f>IFERROR(IF(SUM(BG26:BG35)/COUNTIF(BG26:BG35,"&gt;=0")=1,1,0),0)</f>
        <v>0</v>
      </c>
      <c r="BH24" s="332">
        <f>IFERROR(IF(SUM(BH26:BH35)/COUNTIF(BH26:BH35,"&gt;=0")=1,1,0),0)</f>
        <v>0</v>
      </c>
      <c r="BI24" s="332">
        <f>IFERROR(IF(SUM(BI26:BI35)/COUNTIF(BI26:BI35,"&gt;=0")=1,1,0),0)</f>
        <v>0</v>
      </c>
      <c r="BJ24" s="85"/>
      <c r="BK24" s="85"/>
      <c r="BL24" s="85"/>
      <c r="BM24" s="85"/>
      <c r="BN24" s="85"/>
      <c r="BO24" s="85"/>
      <c r="BP24" s="85"/>
    </row>
    <row r="25" spans="1:158" ht="15" customHeight="1" x14ac:dyDescent="0.2">
      <c r="A25" s="99"/>
      <c r="C25" s="325" t="s">
        <v>39</v>
      </c>
      <c r="D25" s="8"/>
      <c r="E25" s="325"/>
      <c r="F25" s="325"/>
      <c r="G25" s="195" t="s">
        <v>599</v>
      </c>
      <c r="H25" s="5"/>
      <c r="I25" s="159"/>
      <c r="J25" s="155" t="str">
        <f>IF(N24&gt;0,"Window 11","")</f>
        <v/>
      </c>
      <c r="K25" s="325"/>
      <c r="L25" s="325"/>
      <c r="M25" s="325"/>
      <c r="N25" s="158">
        <f t="shared" si="8"/>
        <v>0</v>
      </c>
      <c r="O25" s="140"/>
      <c r="P25" s="100"/>
      <c r="Q25" s="134"/>
      <c r="R25" s="134"/>
      <c r="S25" s="134"/>
      <c r="T25" s="157"/>
      <c r="U25" s="82"/>
      <c r="V25" s="82"/>
      <c r="W25" s="82"/>
      <c r="X25" s="82"/>
      <c r="Y25" s="82"/>
      <c r="AA25" s="82"/>
      <c r="AB25" s="82"/>
      <c r="AC25" s="82"/>
      <c r="AD25" s="198"/>
      <c r="AE25" s="199"/>
      <c r="AF25" s="82"/>
      <c r="AG25" s="82"/>
      <c r="AN25" s="141"/>
      <c r="AO25" s="198" t="str">
        <f t="shared" si="9"/>
        <v>Window 3</v>
      </c>
      <c r="AP25" s="199">
        <f t="shared" si="10"/>
        <v>0</v>
      </c>
      <c r="AQ25" s="86"/>
      <c r="AV25" s="85"/>
      <c r="AW25" s="332" t="s">
        <v>600</v>
      </c>
      <c r="AX25" s="332" t="s">
        <v>601</v>
      </c>
      <c r="AY25" s="332" t="s">
        <v>602</v>
      </c>
      <c r="AZ25" s="332" t="s">
        <v>601</v>
      </c>
      <c r="BA25" s="332" t="s">
        <v>603</v>
      </c>
      <c r="BB25" s="332" t="s">
        <v>602</v>
      </c>
      <c r="BC25" s="85" t="str">
        <f t="shared" si="7"/>
        <v/>
      </c>
      <c r="BD25" s="332" t="s">
        <v>600</v>
      </c>
      <c r="BE25" s="332" t="s">
        <v>601</v>
      </c>
      <c r="BF25" s="332" t="s">
        <v>602</v>
      </c>
      <c r="BG25" s="332" t="s">
        <v>601</v>
      </c>
      <c r="BH25" s="332" t="s">
        <v>603</v>
      </c>
      <c r="BI25" s="332" t="s">
        <v>602</v>
      </c>
      <c r="BJ25" s="85"/>
      <c r="BK25" s="85"/>
      <c r="BL25" s="85"/>
      <c r="BM25" s="85"/>
      <c r="BN25" s="85"/>
      <c r="BO25" s="85"/>
      <c r="BP25" s="85"/>
    </row>
    <row r="26" spans="1:158" ht="15" customHeight="1" x14ac:dyDescent="0.2">
      <c r="A26" s="99"/>
      <c r="C26" s="325" t="s">
        <v>39</v>
      </c>
      <c r="D26" s="13"/>
      <c r="E26" s="325"/>
      <c r="F26" s="325"/>
      <c r="G26" s="195" t="s">
        <v>599</v>
      </c>
      <c r="H26" s="5"/>
      <c r="I26" s="159"/>
      <c r="J26" s="155" t="str">
        <f>IF(N25&gt;0,"Window 12","")</f>
        <v/>
      </c>
      <c r="K26" s="325"/>
      <c r="L26" s="325"/>
      <c r="M26" s="325"/>
      <c r="N26" s="158">
        <f t="shared" si="8"/>
        <v>0</v>
      </c>
      <c r="O26" s="140"/>
      <c r="P26" s="100"/>
      <c r="Q26" s="134"/>
      <c r="R26" s="134"/>
      <c r="S26" s="134"/>
      <c r="T26" s="157"/>
      <c r="U26" s="82"/>
      <c r="V26" s="82"/>
      <c r="W26" s="82"/>
      <c r="X26" s="82"/>
      <c r="Y26" s="82"/>
      <c r="AA26" s="82"/>
      <c r="AB26" s="82"/>
      <c r="AC26" s="82"/>
      <c r="AD26" s="198"/>
      <c r="AE26" s="199"/>
      <c r="AF26" s="82"/>
      <c r="AG26" s="82"/>
      <c r="AN26" s="141"/>
      <c r="AO26" s="198" t="str">
        <f t="shared" si="9"/>
        <v/>
      </c>
      <c r="AP26" s="199">
        <f t="shared" si="10"/>
        <v>0</v>
      </c>
      <c r="AQ26" s="161">
        <f>VALUE(CONCATENATE(IF($G20="Ground",0,0),IF($G20=2,$D$13,0),IF($G20=3,2*$D$13,0),IF($G20=4,3*$D$13,0)))</f>
        <v>0</v>
      </c>
      <c r="AR26" s="85" t="str">
        <f>IFERROR(CONCATENATE(IF($D$14=1,"Ground",""),IF($D$14=2,"Ground",""),IF($D$14=3,"Ground",""),IF($D$14=4,"Ground",""),IF($D$14="","","")),"")</f>
        <v/>
      </c>
      <c r="AS26" s="160" t="str" cm="1">
        <f t="array" ref="AS26">IFERROR(INDEX(AT$26:AT$54, MATCH(0, INDEX( COUNTIF( AS$25:AS25, AT$26:AT$54)+ (COUNTIF( AT$26:AT$54, AT$26:AT$54)&lt;&gt;1),), 0)),"")</f>
        <v>Living Room One</v>
      </c>
      <c r="AT26" s="160" t="s">
        <v>554</v>
      </c>
      <c r="AU26" s="145">
        <v>1.4999999999999999E-2</v>
      </c>
      <c r="AV26" s="85" t="str">
        <f>C44</f>
        <v>Main Bedroom</v>
      </c>
      <c r="AW26" s="332">
        <f t="shared" ref="AW26:AW40" si="11">IF(OR(C44=$BE$4,C44=$BE$5,C44=$BE$8,C44=$BE$9,C44=$BE$10,C44=$BE$11,C44=$BE$12,C44=$BE$13,C44=$BE$14,C44=$BE$15,C44=$BE$16,C44=$BE$17),IF(I44="Yes",1,0),"")</f>
        <v>0</v>
      </c>
      <c r="AX26" s="332" t="str">
        <f t="shared" ref="AX26:AX40" si="12">IF(OR(C44=$BE$4,C44=$BE$5,C44=$BE$6,C44=$BE$7),IF(I44="Yes",1,0),"")</f>
        <v/>
      </c>
      <c r="AY26" s="332">
        <f t="shared" ref="AY26:AY40" si="13">IF(OR(C44=$BE$8),IF(I44="Yes",1,0),"")</f>
        <v>0</v>
      </c>
      <c r="AZ26" s="332" t="str">
        <f t="shared" ref="AZ26:AZ40" si="14">IF(OR(C44=$BE$4,C44=$BE$5,C44=$BE$6,C44=$BE$7),IF(I44="Yes",1,0),"")</f>
        <v/>
      </c>
      <c r="BA26" s="332">
        <f t="shared" ref="BA26:BA40" si="15">IF(OR(C44=$BE$8),IF(I44="Yes",1,0),"")</f>
        <v>0</v>
      </c>
      <c r="BB26" s="332" t="str">
        <f>IF(OR(C44=$BE$9,C44=$BE$10,C44=$BE$11,C44=$BE$12,C44=$BE$13,C44=$BE$14,C44=$BE$15,C44=$BE$16,C44=$BE$17),IF(I44="Yes",1,0),"")</f>
        <v/>
      </c>
      <c r="BC26" s="85" t="str">
        <f>AV26</f>
        <v>Main Bedroom</v>
      </c>
      <c r="BD26" s="332">
        <f>IF(OR(L45=$BE$4,L45=$BE$5,L45=$BE$8,L45=$BE$9,L45=$BE$10,L45=$BE$11,L45=$BE$12,L45=$BE$13,L45=$BE$14,L45=$BE$15,L45=$BE$16,L45=$BE$17),IF(W45="Yes",1,0),"")</f>
        <v>0</v>
      </c>
      <c r="BE26" s="332" t="str">
        <f>IF(OR(L45=$BE$4,L45=$BE$5,L45=$BE$6,L45=$BE$7),IF(W45="Yes",1,0),"")</f>
        <v/>
      </c>
      <c r="BF26" s="332">
        <f>IF(OR(L45=$BE$8),IF(W45="Yes",1,0),"")</f>
        <v>0</v>
      </c>
      <c r="BG26" s="332" t="str">
        <f>IF(OR(L45=$BE$4,L45=$BE$5,L45=$BE$6,L45=$BE$7),IF(W45="Yes",1,0),"")</f>
        <v/>
      </c>
      <c r="BH26" s="332">
        <f>IF(OR(L45=$BE$8),IF(W45="Yes",1,0),"")</f>
        <v>0</v>
      </c>
      <c r="BI26" s="332" t="str">
        <f>IF(OR(L45=$BE$9,L45=$BE$10,L45=$BE$11,L45=$BE$12,L45=$BE$13,L45=$BE$14,L45=$BE$15,L45=$BE$16,L45=$BE$17),IF(P44="Yes",1,0),"")</f>
        <v/>
      </c>
      <c r="BJ26" s="85"/>
      <c r="BK26" s="85"/>
      <c r="BL26" s="85"/>
      <c r="BM26" s="85"/>
      <c r="BN26" s="85"/>
      <c r="BO26" s="85"/>
      <c r="BP26" s="85"/>
    </row>
    <row r="27" spans="1:158" ht="15" customHeight="1" x14ac:dyDescent="0.2">
      <c r="A27" s="99"/>
      <c r="C27" s="325" t="s">
        <v>39</v>
      </c>
      <c r="D27" s="12"/>
      <c r="E27" s="325"/>
      <c r="F27" s="325"/>
      <c r="G27" s="195" t="s">
        <v>599</v>
      </c>
      <c r="H27" s="5"/>
      <c r="I27" s="159"/>
      <c r="J27" s="155" t="str">
        <f>IF(N26&gt;0,"Window 13","")</f>
        <v/>
      </c>
      <c r="K27" s="325"/>
      <c r="L27" s="325"/>
      <c r="M27" s="325"/>
      <c r="N27" s="158">
        <f t="shared" si="8"/>
        <v>0</v>
      </c>
      <c r="O27" s="140"/>
      <c r="P27" s="100"/>
      <c r="Q27" s="134"/>
      <c r="R27" s="134"/>
      <c r="S27" s="134"/>
      <c r="T27" s="157"/>
      <c r="U27" s="82"/>
      <c r="V27" s="82"/>
      <c r="W27" s="82"/>
      <c r="X27" s="82"/>
      <c r="Y27" s="82"/>
      <c r="AA27" s="82"/>
      <c r="AB27" s="82"/>
      <c r="AC27" s="82"/>
      <c r="AD27" s="198"/>
      <c r="AE27" s="199"/>
      <c r="AF27" s="82"/>
      <c r="AG27" s="82"/>
      <c r="AN27" s="141"/>
      <c r="AO27" s="198" t="str">
        <f t="shared" si="9"/>
        <v/>
      </c>
      <c r="AP27" s="199">
        <f t="shared" si="10"/>
        <v>0</v>
      </c>
      <c r="AQ27" s="161">
        <f>VALUE(CONCATENATE(IF($G21="Ground",0,0),IF($G21=2,$D$13,0),IF($G21=3,2*$D$13,0),IF($G21=4,3*$D$13,0)))</f>
        <v>0</v>
      </c>
      <c r="AR27" s="85" t="str">
        <f>IFERROR(VALUE(CONCATENATE(IF($D$14=1,"",""),IF($D$14=2,2,""),IF($D$14=3,2,""),IF($D$14=4,2,""))),"")</f>
        <v/>
      </c>
      <c r="AS27" s="160" t="str" cm="1">
        <f t="array" ref="AS27">IFERROR(INDEX(AT$26:AT$54, MATCH(0, INDEX( COUNTIF( AS$25:AS26, AT$26:AT$54)+ (COUNTIF( AT$26:AT$54, AT$26:AT$54)&lt;&gt;1),), 0)),"")</f>
        <v>Living Room Two</v>
      </c>
      <c r="AT27" s="160" t="s">
        <v>556</v>
      </c>
      <c r="AU27" s="145">
        <v>1.4999999999999999E-2</v>
      </c>
      <c r="AV27" s="85" t="str">
        <f t="shared" ref="AV27:AV40" si="16">C45</f>
        <v>Bedroom Two</v>
      </c>
      <c r="AW27" s="332">
        <f t="shared" si="11"/>
        <v>0</v>
      </c>
      <c r="AX27" s="332" t="str">
        <f t="shared" si="12"/>
        <v/>
      </c>
      <c r="AY27" s="332" t="str">
        <f t="shared" si="13"/>
        <v/>
      </c>
      <c r="AZ27" s="332" t="str">
        <f t="shared" si="14"/>
        <v/>
      </c>
      <c r="BA27" s="332" t="str">
        <f t="shared" si="15"/>
        <v/>
      </c>
      <c r="BB27" s="332">
        <f t="shared" ref="BB27:BB40" si="17">IF(OR(C45=$BE$9,C45=$BE$10,C45=$BE$11,C45=$BE$12,C45=$BE$13,C45=$BE$14,C45=$BE$15,C45=$BE$16,C45=$BE$17),IF(I45="Yes",1,0),"")</f>
        <v>0</v>
      </c>
      <c r="BC27" s="85" t="str">
        <f t="shared" ref="BC27:BC39" si="18">AV27</f>
        <v>Bedroom Two</v>
      </c>
      <c r="BD27" s="332">
        <f>IF(OR(L48=$BE$4,L48=$BE$5,L48=$BE$8,L48=$BE$9,L48=$BE$10,L48=$BE$11,L48=$BE$12,L48=$BE$13,L48=$BE$14,L48=$BE$15,L48=$BE$16,L48=$BE$17),IF(W48="Yes",1,0),"")</f>
        <v>0</v>
      </c>
      <c r="BE27" s="332" t="str">
        <f>IF(OR(L48=$BE$4,L48=$BE$5,L48=$BE$6,L48=$BE$7),IF(W48="Yes",1,0),"")</f>
        <v/>
      </c>
      <c r="BF27" s="332" t="str">
        <f>IF(OR(L48=$BE$8),IF(W48="Yes",1,0),"")</f>
        <v/>
      </c>
      <c r="BG27" s="332" t="str">
        <f>IF(OR(L48=$BE$4,L48=$BE$5,L48=$BE$6,L48=$BE$7),IF(W48="Yes",1,0),"")</f>
        <v/>
      </c>
      <c r="BH27" s="332" t="str">
        <f>IF(OR(L48=$BE$8),IF(W48="Yes",1,0),"")</f>
        <v/>
      </c>
      <c r="BI27" s="332">
        <f>IF(OR(L48=$BE$9,L48=$BE$10,L48=$BE$11,L48=$BE$12,L48=$BE$13,L48=$BE$14,L48=$BE$15,L48=$BE$16,L48=$BE$17),IF(W48="Yes",1,0),"")</f>
        <v>0</v>
      </c>
      <c r="BJ27" s="85"/>
      <c r="BK27" s="85"/>
      <c r="BL27" s="85"/>
      <c r="BM27" s="85"/>
      <c r="BN27" s="85"/>
      <c r="BO27" s="85"/>
      <c r="BP27" s="85"/>
    </row>
    <row r="28" spans="1:158" ht="15" customHeight="1" x14ac:dyDescent="0.2">
      <c r="A28" s="99"/>
      <c r="C28" s="325" t="s">
        <v>39</v>
      </c>
      <c r="D28" s="8"/>
      <c r="E28" s="325"/>
      <c r="F28" s="325"/>
      <c r="G28" s="195" t="s">
        <v>599</v>
      </c>
      <c r="H28" s="5"/>
      <c r="I28" s="159"/>
      <c r="J28" s="155" t="str">
        <f>IF(N27&gt;0,"Window 14","")</f>
        <v/>
      </c>
      <c r="K28" s="325"/>
      <c r="L28" s="325"/>
      <c r="M28" s="325"/>
      <c r="N28" s="158">
        <f t="shared" si="8"/>
        <v>0</v>
      </c>
      <c r="O28" s="140"/>
      <c r="P28" s="100"/>
      <c r="Q28" s="134"/>
      <c r="R28" s="134"/>
      <c r="S28" s="134"/>
      <c r="T28" s="157"/>
      <c r="U28" s="82"/>
      <c r="V28" s="82"/>
      <c r="W28" s="82"/>
      <c r="X28" s="82"/>
      <c r="Y28" s="82"/>
      <c r="AA28" s="82"/>
      <c r="AB28" s="82"/>
      <c r="AC28" s="82"/>
      <c r="AD28" s="198"/>
      <c r="AE28" s="199"/>
      <c r="AF28" s="82"/>
      <c r="AG28" s="82"/>
      <c r="AN28" s="141"/>
      <c r="AO28" s="198" t="str">
        <f t="shared" si="9"/>
        <v/>
      </c>
      <c r="AP28" s="199">
        <f t="shared" si="10"/>
        <v>0</v>
      </c>
      <c r="AQ28" s="161">
        <f t="shared" ref="AQ28:AQ40" si="19">VALUE(CONCATENATE(IF($G22="Ground",0,0),IF($G22=2,$D$13,0),IF($G22=3,2*$D$13,0),IF($G22=4,3*$D$13,0)))</f>
        <v>0</v>
      </c>
      <c r="AR28" s="85" t="str">
        <f>IFERROR(VALUE(CONCATENATE(IF($D$14=1,"",""),IF($D$14=2,"",""),IF($D$14=3,3,""),IF($D$14=4,3,""),IF($D$14="","",""))),"")</f>
        <v/>
      </c>
      <c r="AS28" s="160" t="str" cm="1">
        <f t="array" ref="AS28">IFERROR(INDEX(AT$26:AT$54, MATCH(0, INDEX( COUNTIF( AS$25:AS27, AT$26:AT$54)+ (COUNTIF( AT$26:AT$54, AT$26:AT$54)&lt;&gt;1),), 0)),"")</f>
        <v>Living Room Three</v>
      </c>
      <c r="AT28" s="160" t="s">
        <v>604</v>
      </c>
      <c r="AU28" s="145">
        <v>1.4999999999999999E-2</v>
      </c>
      <c r="AV28" s="85" t="str">
        <f t="shared" si="16"/>
        <v>-</v>
      </c>
      <c r="AW28" s="332" t="str">
        <f t="shared" si="11"/>
        <v/>
      </c>
      <c r="AX28" s="332" t="str">
        <f t="shared" si="12"/>
        <v/>
      </c>
      <c r="AY28" s="332" t="str">
        <f t="shared" si="13"/>
        <v/>
      </c>
      <c r="AZ28" s="332" t="str">
        <f t="shared" si="14"/>
        <v/>
      </c>
      <c r="BA28" s="332" t="str">
        <f t="shared" si="15"/>
        <v/>
      </c>
      <c r="BB28" s="332" t="str">
        <f t="shared" si="17"/>
        <v/>
      </c>
      <c r="BC28" s="85" t="str">
        <f t="shared" si="18"/>
        <v>-</v>
      </c>
      <c r="BD28" s="332" t="str">
        <f>IF(OR(L50=$BE$4,L50=$BE$5,L50=$BE$8,L50=$BE$9,L50=$BE$10,L50=$BE$11,L50=$BE$12,L50=$BE$13,L50=$BE$14,L50=$BE$15,L50=$BE$16,L50=$BE$17),IF(W50="Yes",1,0),"")</f>
        <v/>
      </c>
      <c r="BE28" s="332" t="str">
        <f>IF(OR(L50=$BE$4,L50=$BE$5,L50=$BE$6,L50=$BE$7),IF(W50="Yes",1,0),"")</f>
        <v/>
      </c>
      <c r="BF28" s="332" t="str">
        <f>IF(OR(L50=$BE$8),IF(W50="Yes",1,0),"")</f>
        <v/>
      </c>
      <c r="BG28" s="332" t="str">
        <f>IF(OR(L50=$BE$4,L50=$BE$5,L50=$BE$6,L50=$BE$7),IF(W50="Yes",1,0),"")</f>
        <v/>
      </c>
      <c r="BH28" s="332" t="str">
        <f>IF(OR(L50=$BE$8),IF(W50="Yes",1,0),"")</f>
        <v/>
      </c>
      <c r="BI28" s="332" t="str">
        <f>IF(OR(L50=$BE$9,L50=$BE$10,L50=$BE$11,L50=$BE$12,L50=$BE$13,L50=$BE$14,L50=$BE$15,L50=$BE$16,L50=$BE$17),IF(W50="Yes",1,0),"")</f>
        <v/>
      </c>
      <c r="BJ28" s="85"/>
      <c r="BK28" s="85"/>
      <c r="BL28" s="85"/>
      <c r="BM28" s="85"/>
      <c r="BN28" s="85"/>
      <c r="BO28" s="85"/>
      <c r="BP28" s="85"/>
    </row>
    <row r="29" spans="1:158" ht="15" customHeight="1" x14ac:dyDescent="0.2">
      <c r="A29" s="99"/>
      <c r="C29" s="325" t="s">
        <v>39</v>
      </c>
      <c r="D29" s="8"/>
      <c r="E29" s="325"/>
      <c r="F29" s="325"/>
      <c r="G29" s="195" t="s">
        <v>599</v>
      </c>
      <c r="H29" s="5"/>
      <c r="I29" s="159"/>
      <c r="J29" s="155" t="str">
        <f>IF(N28&gt;0,"Window 15","")</f>
        <v/>
      </c>
      <c r="K29" s="325"/>
      <c r="L29" s="325"/>
      <c r="M29" s="325"/>
      <c r="N29" s="158">
        <f t="shared" si="8"/>
        <v>0</v>
      </c>
      <c r="O29" s="140"/>
      <c r="P29" s="100"/>
      <c r="Q29" s="134"/>
      <c r="R29" s="134"/>
      <c r="S29" s="134"/>
      <c r="T29" s="157"/>
      <c r="U29" s="82"/>
      <c r="V29" s="82"/>
      <c r="W29" s="82"/>
      <c r="X29" s="82"/>
      <c r="Y29" s="82"/>
      <c r="AA29" s="82"/>
      <c r="AB29" s="82"/>
      <c r="AC29" s="82"/>
      <c r="AD29" s="198"/>
      <c r="AE29" s="199"/>
      <c r="AF29" s="82"/>
      <c r="AG29" s="82"/>
      <c r="AN29" s="141"/>
      <c r="AO29" s="198" t="str">
        <f t="shared" si="9"/>
        <v/>
      </c>
      <c r="AP29" s="199">
        <f t="shared" si="10"/>
        <v>0</v>
      </c>
      <c r="AQ29" s="161">
        <f t="shared" si="19"/>
        <v>0</v>
      </c>
      <c r="AR29" s="85" t="str">
        <f>IFERROR(VALUE(CONCATENATE(IF($D$14=1,"",""),IF($D$14=2,"",""),IF($D$14=3,"",""),IF($D$14=4,4,""),IF($D$14="","",""))),"")</f>
        <v/>
      </c>
      <c r="AS29" s="160" t="str" cm="1">
        <f t="array" ref="AS29">IFERROR(INDEX(AT$26:AT$54, MATCH(0, INDEX( COUNTIF( AS$25:AS28, AT$26:AT$54)+ (COUNTIF( AT$26:AT$54, AT$26:AT$54)&lt;&gt;1),), 0)),"")</f>
        <v>Living Room Four</v>
      </c>
      <c r="AT29" s="160" t="s">
        <v>605</v>
      </c>
      <c r="AU29" s="145">
        <v>1.4999999999999999E-2</v>
      </c>
      <c r="AV29" s="85" t="str">
        <f t="shared" si="16"/>
        <v>-</v>
      </c>
      <c r="AW29" s="332" t="str">
        <f t="shared" si="11"/>
        <v/>
      </c>
      <c r="AX29" s="332" t="str">
        <f t="shared" si="12"/>
        <v/>
      </c>
      <c r="AY29" s="332" t="str">
        <f t="shared" si="13"/>
        <v/>
      </c>
      <c r="AZ29" s="332" t="str">
        <f t="shared" si="14"/>
        <v/>
      </c>
      <c r="BA29" s="332" t="str">
        <f t="shared" si="15"/>
        <v/>
      </c>
      <c r="BB29" s="332" t="str">
        <f t="shared" si="17"/>
        <v/>
      </c>
      <c r="BC29" s="85" t="str">
        <f t="shared" si="18"/>
        <v>-</v>
      </c>
      <c r="BD29" s="332" t="str">
        <f>IF(OR(L52=$BE$4,L52=$BE$5,L52=$BE$8,L52=$BE$9,L52=$BE$10,L52=$BE$11,L52=$BE$12,L52=$BE$13,L52=$BE$14,L52=$BE$15,L52=$BE$16,L52=$BE$17),IF(W52="Yes",1,0),"")</f>
        <v/>
      </c>
      <c r="BE29" s="332" t="str">
        <f>IF(OR(L52=$BE$4,L52=$BE$5,L52=$BE$6,L52=$BE$7),IF(W52="Yes",1,0),"")</f>
        <v/>
      </c>
      <c r="BF29" s="332" t="str">
        <f>IF(OR(L52=$BE$8),IF(W52="Yes",1,0),"")</f>
        <v/>
      </c>
      <c r="BG29" s="332" t="str">
        <f>IF(OR(L52=$BE$4,L52=$BE$5,L52=$BE$6,L52=$BE$7),IF(W52="Yes",1,0),"")</f>
        <v/>
      </c>
      <c r="BH29" s="332" t="str">
        <f>IF(OR(L52=$BE$8),IF(W52="Yes",1,0),"")</f>
        <v/>
      </c>
      <c r="BI29" s="332" t="str">
        <f>IF(OR(L52=$BE$9,L52=$BE$10,L52=$BE$11,L52=$BE$12,L52=$BE$13,L52=$BE$14,L52=$BE$15,L52=$BE$16,L52=$BE$17),IF(W52="Yes",1,0),"")</f>
        <v/>
      </c>
      <c r="BJ29" s="85"/>
      <c r="BK29" s="85"/>
      <c r="BL29" s="85"/>
      <c r="BM29" s="85"/>
      <c r="BN29" s="85"/>
      <c r="BO29" s="85"/>
      <c r="BP29" s="85"/>
    </row>
    <row r="30" spans="1:158" ht="15" customHeight="1" x14ac:dyDescent="0.2">
      <c r="A30" s="99"/>
      <c r="C30" s="325" t="s">
        <v>39</v>
      </c>
      <c r="D30" s="8"/>
      <c r="E30" s="325"/>
      <c r="F30" s="325"/>
      <c r="G30" s="195" t="s">
        <v>599</v>
      </c>
      <c r="H30" s="5"/>
      <c r="I30" s="159"/>
      <c r="J30" s="155" t="str">
        <f>IF(N29&gt;0,"Window 16","")</f>
        <v/>
      </c>
      <c r="K30" s="325"/>
      <c r="L30" s="325"/>
      <c r="M30" s="325"/>
      <c r="N30" s="158">
        <f t="shared" si="8"/>
        <v>0</v>
      </c>
      <c r="O30" s="140"/>
      <c r="P30" s="100"/>
      <c r="Q30" s="134"/>
      <c r="R30" s="134"/>
      <c r="S30" s="134"/>
      <c r="T30" s="157"/>
      <c r="U30" s="82"/>
      <c r="V30" s="82"/>
      <c r="W30" s="82"/>
      <c r="X30" s="82"/>
      <c r="Y30" s="82"/>
      <c r="AA30" s="82"/>
      <c r="AB30" s="82"/>
      <c r="AC30" s="82"/>
      <c r="AD30" s="198"/>
      <c r="AE30" s="199"/>
      <c r="AF30" s="82"/>
      <c r="AG30" s="82"/>
      <c r="AN30" s="141"/>
      <c r="AO30" s="198" t="str">
        <f t="shared" si="9"/>
        <v/>
      </c>
      <c r="AP30" s="199">
        <f t="shared" si="10"/>
        <v>0</v>
      </c>
      <c r="AQ30" s="161">
        <f t="shared" si="19"/>
        <v>0</v>
      </c>
      <c r="AR30" s="85"/>
      <c r="AS30" s="160" t="str" cm="1">
        <f t="array" ref="AS30">IFERROR(INDEX(AT$26:AT$54, MATCH(0, INDEX( COUNTIF( AS$25:AS29, AT$26:AT$54)+ (COUNTIF( AT$26:AT$54, AT$26:AT$54)&lt;&gt;1),), 0)),"")</f>
        <v>Kitchen One</v>
      </c>
      <c r="AT30" s="160" t="s">
        <v>559</v>
      </c>
      <c r="AU30" s="145">
        <v>0.02</v>
      </c>
      <c r="AV30" s="85" t="str">
        <f t="shared" si="16"/>
        <v>-</v>
      </c>
      <c r="AW30" s="332" t="str">
        <f t="shared" si="11"/>
        <v/>
      </c>
      <c r="AX30" s="332" t="str">
        <f t="shared" si="12"/>
        <v/>
      </c>
      <c r="AY30" s="332" t="str">
        <f t="shared" si="13"/>
        <v/>
      </c>
      <c r="AZ30" s="332" t="str">
        <f t="shared" si="14"/>
        <v/>
      </c>
      <c r="BA30" s="332" t="str">
        <f t="shared" si="15"/>
        <v/>
      </c>
      <c r="BB30" s="332" t="str">
        <f t="shared" si="17"/>
        <v/>
      </c>
      <c r="BC30" s="85" t="str">
        <f t="shared" si="18"/>
        <v>-</v>
      </c>
      <c r="BD30" s="332" t="str">
        <f>IF(OR(L54=$BE$4,L54=$BE$5,L54=$BE$8,L54=$BE$9,L54=$BE$10,L54=$BE$11,L54=$BE$12,L54=$BE$13,L54=$BE$14,L54=$BE$15,L54=$BE$16,L54=$BE$17),IF(W54="Yes",1,0),"")</f>
        <v/>
      </c>
      <c r="BE30" s="332" t="str">
        <f>IF(OR(L54=$BE$4,L54=$BE$5,L54=$BE$6,L54=$BE$7),IF(W54="Yes",1,0),"")</f>
        <v/>
      </c>
      <c r="BF30" s="332" t="str">
        <f>IF(OR(L54=$BE$8),IF(W54="Yes",1,0),"")</f>
        <v/>
      </c>
      <c r="BG30" s="332" t="str">
        <f>IF(OR(L54=$BE$4,L54=$BE$5,L54=$BE$6,L54=$BE$7),IF(W54="Yes",1,0),"")</f>
        <v/>
      </c>
      <c r="BH30" s="332" t="str">
        <f>IF(OR(L54=$BE$8),IF(W54="Yes",1,0),"")</f>
        <v/>
      </c>
      <c r="BI30" s="332" t="str">
        <f>IF(OR(L54=$BE$9,L54=$BE$10,L54=$BE$11,L54=$BE$12,L54=$BE$13,L54=$BE$14,L54=$BE$15,L54=$BE$16,L54=$BE$17),IF(W54="Yes",1,0),"")</f>
        <v/>
      </c>
      <c r="BJ30" s="85"/>
      <c r="BK30" s="85"/>
      <c r="BL30" s="85"/>
      <c r="BM30" s="85"/>
      <c r="BN30" s="85"/>
      <c r="BO30" s="85"/>
      <c r="BP30" s="85"/>
    </row>
    <row r="31" spans="1:158" ht="15" customHeight="1" x14ac:dyDescent="0.2">
      <c r="A31" s="99"/>
      <c r="C31" s="325" t="s">
        <v>39</v>
      </c>
      <c r="D31" s="8"/>
      <c r="E31" s="325"/>
      <c r="F31" s="325"/>
      <c r="G31" s="195" t="s">
        <v>599</v>
      </c>
      <c r="H31" s="5"/>
      <c r="I31" s="159"/>
      <c r="J31" s="155" t="str">
        <f>IF(N30&gt;0,"Window 17","")</f>
        <v/>
      </c>
      <c r="K31" s="325"/>
      <c r="L31" s="325"/>
      <c r="M31" s="325"/>
      <c r="N31" s="158">
        <f t="shared" si="8"/>
        <v>0</v>
      </c>
      <c r="O31" s="140"/>
      <c r="P31" s="100"/>
      <c r="Q31" s="134"/>
      <c r="R31" s="134"/>
      <c r="S31" s="134"/>
      <c r="T31" s="157"/>
      <c r="U31" s="82"/>
      <c r="V31" s="82"/>
      <c r="W31" s="82"/>
      <c r="X31" s="82"/>
      <c r="Y31" s="82"/>
      <c r="AA31" s="82"/>
      <c r="AB31" s="82"/>
      <c r="AC31" s="82"/>
      <c r="AD31" s="198"/>
      <c r="AE31" s="199"/>
      <c r="AF31" s="82"/>
      <c r="AG31" s="82"/>
      <c r="AN31" s="141"/>
      <c r="AO31" s="198" t="str">
        <f t="shared" si="9"/>
        <v/>
      </c>
      <c r="AP31" s="199">
        <f t="shared" si="10"/>
        <v>0</v>
      </c>
      <c r="AQ31" s="161">
        <f t="shared" si="19"/>
        <v>0</v>
      </c>
      <c r="AR31" s="85"/>
      <c r="AS31" s="160" t="str" cm="1">
        <f t="array" ref="AS31">IFERROR(INDEX(AT$26:AT$54, MATCH(0, INDEX( COUNTIF( AS$25:AS30, AT$26:AT$54)+ (COUNTIF( AT$26:AT$54, AT$26:AT$54)&lt;&gt;1),), 0)),"")</f>
        <v>Kitchen Two</v>
      </c>
      <c r="AT31" s="160" t="s">
        <v>561</v>
      </c>
      <c r="AU31" s="145">
        <v>0.02</v>
      </c>
      <c r="AV31" s="85" t="str">
        <f t="shared" si="16"/>
        <v>-</v>
      </c>
      <c r="AW31" s="332" t="str">
        <f t="shared" si="11"/>
        <v/>
      </c>
      <c r="AX31" s="332" t="str">
        <f t="shared" si="12"/>
        <v/>
      </c>
      <c r="AY31" s="332" t="str">
        <f t="shared" si="13"/>
        <v/>
      </c>
      <c r="AZ31" s="332" t="str">
        <f t="shared" si="14"/>
        <v/>
      </c>
      <c r="BA31" s="332" t="str">
        <f t="shared" si="15"/>
        <v/>
      </c>
      <c r="BB31" s="332" t="str">
        <f t="shared" si="17"/>
        <v/>
      </c>
      <c r="BC31" s="85" t="str">
        <f t="shared" si="18"/>
        <v>-</v>
      </c>
      <c r="BD31" s="332" t="str">
        <f>IF(OR(L56=$BE$4,L56=$BE$5,L56=$BE$8,L56=$BE$9,L56=$BE$10,L56=$BE$11,L56=$BE$12,L56=$BE$13,L56=$BE$14,L56=$BE$15,L56=$BE$16,L56=$BE$17),IF(W56="Yes",1,0),"")</f>
        <v/>
      </c>
      <c r="BE31" s="332" t="str">
        <f>IF(OR(L56=$BE$4,L56=$BE$5,L56=$BE$6,L56=$BE$7),IF(W56="Yes",1,0),"")</f>
        <v/>
      </c>
      <c r="BF31" s="332" t="str">
        <f>IF(OR(L56=$BE$8),IF(W56="Yes",1,0),"")</f>
        <v/>
      </c>
      <c r="BG31" s="332" t="str">
        <f>IF(OR(L56=$BE$4,L56=$BE$5,L56=$BE$6,L56=$BE$7),IF(W56="Yes",1,0),"")</f>
        <v/>
      </c>
      <c r="BH31" s="332" t="str">
        <f>IF(OR(L56=$BE$8),IF(W56="Yes",1,0),"")</f>
        <v/>
      </c>
      <c r="BI31" s="332" t="str">
        <f>IF(OR(L56=$BE$9,L56=$BE$10,L56=$BE$11,L56=$BE$12,L56=$BE$13,L56=$BE$14,L56=$BE$15,L56=$BE$16,L56=$BE$17),IF(W56="Yes",1,0),"")</f>
        <v/>
      </c>
      <c r="BJ31" s="85"/>
      <c r="BK31" s="85"/>
      <c r="BL31" s="85"/>
      <c r="BM31" s="85"/>
      <c r="BN31" s="85"/>
      <c r="BO31" s="85"/>
      <c r="BP31" s="85"/>
    </row>
    <row r="32" spans="1:158" ht="15" customHeight="1" x14ac:dyDescent="0.2">
      <c r="A32" s="99"/>
      <c r="C32" s="325" t="s">
        <v>39</v>
      </c>
      <c r="D32" s="8"/>
      <c r="E32" s="325"/>
      <c r="F32" s="325"/>
      <c r="G32" s="195" t="s">
        <v>599</v>
      </c>
      <c r="H32" s="5"/>
      <c r="I32" s="159"/>
      <c r="J32" s="155" t="str">
        <f>IF(N31&gt;0,"Window 18","")</f>
        <v/>
      </c>
      <c r="K32" s="325"/>
      <c r="L32" s="325"/>
      <c r="M32" s="325"/>
      <c r="N32" s="158">
        <f t="shared" si="8"/>
        <v>0</v>
      </c>
      <c r="O32" s="140"/>
      <c r="P32" s="100"/>
      <c r="Q32" s="134"/>
      <c r="R32" s="134"/>
      <c r="S32" s="134"/>
      <c r="T32" s="157"/>
      <c r="U32" s="82"/>
      <c r="V32" s="82"/>
      <c r="W32" s="82"/>
      <c r="X32" s="82"/>
      <c r="Y32" s="82"/>
      <c r="AA32" s="82"/>
      <c r="AB32" s="82"/>
      <c r="AC32" s="82"/>
      <c r="AD32" s="198"/>
      <c r="AE32" s="199"/>
      <c r="AF32" s="82"/>
      <c r="AG32" s="82"/>
      <c r="AN32" s="141"/>
      <c r="AO32" s="198" t="str">
        <f t="shared" si="9"/>
        <v/>
      </c>
      <c r="AP32" s="199">
        <f t="shared" si="10"/>
        <v>0</v>
      </c>
      <c r="AQ32" s="161">
        <f t="shared" si="19"/>
        <v>0</v>
      </c>
      <c r="AR32" s="85"/>
      <c r="AS32" s="160" t="str" cm="1">
        <f t="array" ref="AS32">IFERROR(INDEX(AT$26:AT$54, MATCH(0, INDEX( COUNTIF( AS$25:AS31, AT$26:AT$54)+ (COUNTIF( AT$26:AT$54, AT$26:AT$54)&lt;&gt;1),), 0)),"")</f>
        <v>Bedroom Three</v>
      </c>
      <c r="AT32" s="144" t="s">
        <v>562</v>
      </c>
      <c r="AU32" s="145">
        <v>1.4999999999999999E-2</v>
      </c>
      <c r="AV32" s="85" t="str">
        <f t="shared" si="16"/>
        <v>-</v>
      </c>
      <c r="AW32" s="332" t="str">
        <f t="shared" si="11"/>
        <v/>
      </c>
      <c r="AX32" s="332" t="str">
        <f t="shared" si="12"/>
        <v/>
      </c>
      <c r="AY32" s="332" t="str">
        <f t="shared" si="13"/>
        <v/>
      </c>
      <c r="AZ32" s="332" t="str">
        <f t="shared" si="14"/>
        <v/>
      </c>
      <c r="BA32" s="332" t="str">
        <f t="shared" si="15"/>
        <v/>
      </c>
      <c r="BB32" s="332" t="str">
        <f t="shared" si="17"/>
        <v/>
      </c>
      <c r="BC32" s="85" t="str">
        <f t="shared" si="18"/>
        <v>-</v>
      </c>
      <c r="BD32" s="332" t="str">
        <f>IF(OR(L58=$BE$4,L58=$BE$5,L58=$BE$8,L58=$BE$9,L58=$BE$10,L58=$BE$11,L58=$BE$12,L58=$BE$13,L58=$BE$14,L58=$BE$15,L58=$BE$16,L58=$BE$17),IF(W58="Yes",1,0),"")</f>
        <v/>
      </c>
      <c r="BE32" s="332" t="str">
        <f>IF(OR(L58=$BE$4,L58=$BE$5,L58=$BE$6,L58=$BE$7),IF(W58="Yes",1,0),"")</f>
        <v/>
      </c>
      <c r="BF32" s="332" t="str">
        <f>IF(OR(L58=$BE$8),IF(W58="Yes",1,0),"")</f>
        <v/>
      </c>
      <c r="BG32" s="332" t="str">
        <f>IF(OR(L58=$BE$4,L58=$BE$5,L58=$BE$6,L58=$BE$7),IF(W58="Yes",1,0),"")</f>
        <v/>
      </c>
      <c r="BH32" s="332" t="str">
        <f>IF(OR(L58=$BE$8),IF(W58="Yes",1,0),"")</f>
        <v/>
      </c>
      <c r="BI32" s="332" t="str">
        <f>IF(OR(L58=$BE$9,L58=$BE$10,L58=$BE$11,L58=$BE$12,L58=$BE$13,L58=$BE$14,L58=$BE$15,L58=$BE$16,L58=$BE$17),IF(W58="Yes",1,0),"")</f>
        <v/>
      </c>
      <c r="BJ32" s="85"/>
      <c r="BK32" s="85"/>
      <c r="BL32" s="85"/>
      <c r="BM32" s="85"/>
      <c r="BN32" s="85"/>
      <c r="BO32" s="85"/>
      <c r="BP32" s="85"/>
    </row>
    <row r="33" spans="1:256" ht="15" customHeight="1" x14ac:dyDescent="0.2">
      <c r="A33" s="99"/>
      <c r="C33" s="325" t="s">
        <v>39</v>
      </c>
      <c r="D33" s="8"/>
      <c r="E33" s="325"/>
      <c r="F33" s="325"/>
      <c r="G33" s="195" t="s">
        <v>599</v>
      </c>
      <c r="H33" s="5"/>
      <c r="I33" s="159"/>
      <c r="J33" s="155" t="str">
        <f>IF(N32&gt;0,"Window 19","")</f>
        <v/>
      </c>
      <c r="K33" s="325"/>
      <c r="L33" s="325"/>
      <c r="M33" s="325"/>
      <c r="N33" s="158">
        <f t="shared" si="8"/>
        <v>0</v>
      </c>
      <c r="O33" s="140"/>
      <c r="P33" s="100"/>
      <c r="Q33" s="134"/>
      <c r="R33" s="134"/>
      <c r="S33" s="134"/>
      <c r="T33" s="157"/>
      <c r="U33" s="82"/>
      <c r="V33" s="82"/>
      <c r="W33" s="82"/>
      <c r="X33" s="82"/>
      <c r="Y33" s="82"/>
      <c r="AA33" s="82"/>
      <c r="AB33" s="82"/>
      <c r="AC33" s="82"/>
      <c r="AD33" s="198"/>
      <c r="AE33" s="199"/>
      <c r="AF33" s="82"/>
      <c r="AG33" s="82"/>
      <c r="AN33" s="141"/>
      <c r="AO33" s="198" t="str">
        <f t="shared" si="9"/>
        <v/>
      </c>
      <c r="AP33" s="199">
        <f t="shared" si="10"/>
        <v>0</v>
      </c>
      <c r="AQ33" s="161">
        <f t="shared" si="19"/>
        <v>0</v>
      </c>
      <c r="AR33" s="85"/>
      <c r="AS33" s="160" t="str" cm="1">
        <f t="array" ref="AS33">IFERROR(INDEX(AT$26:AT$54, MATCH(0, INDEX( COUNTIF( AS$25:AS32, AT$26:AT$54)+ (COUNTIF( AT$26:AT$54, AT$26:AT$54)&lt;&gt;1),), 0)),"")</f>
        <v>Bedroom Four</v>
      </c>
      <c r="AT33" s="144" t="s">
        <v>563</v>
      </c>
      <c r="AU33" s="145">
        <v>1.4999999999999999E-2</v>
      </c>
      <c r="AV33" s="85" t="str">
        <f t="shared" si="16"/>
        <v>-</v>
      </c>
      <c r="AW33" s="332" t="str">
        <f t="shared" si="11"/>
        <v/>
      </c>
      <c r="AX33" s="332" t="str">
        <f t="shared" si="12"/>
        <v/>
      </c>
      <c r="AY33" s="332" t="str">
        <f t="shared" si="13"/>
        <v/>
      </c>
      <c r="AZ33" s="332" t="str">
        <f t="shared" si="14"/>
        <v/>
      </c>
      <c r="BA33" s="332" t="str">
        <f t="shared" si="15"/>
        <v/>
      </c>
      <c r="BB33" s="332" t="str">
        <f t="shared" si="17"/>
        <v/>
      </c>
      <c r="BC33" s="85" t="str">
        <f t="shared" si="18"/>
        <v>-</v>
      </c>
      <c r="BD33" s="332" t="str">
        <f>IF(OR(L60=$BE$4,L60=$BE$5,L60=$BE$8,L60=$BE$9,L60=$BE$10,L60=$BE$11,L60=$BE$12,L60=$BE$13,L60=$BE$14,L60=$BE$15,L60=$BE$16,L60=$BE$17),IF(W60="Yes",1,0),"")</f>
        <v/>
      </c>
      <c r="BE33" s="332" t="str">
        <f>IF(OR(L60=$BE$4,L60=$BE$5,L60=$BE$6,L60=$BE$7),IF(W60="Yes",1,0),"")</f>
        <v/>
      </c>
      <c r="BF33" s="332" t="str">
        <f>IF(OR(L60=$BE$8),IF(W60="Yes",1,0),"")</f>
        <v/>
      </c>
      <c r="BG33" s="332" t="str">
        <f>IF(OR(L60=$BE$4,L60=$BE$5,L60=$BE$6,L60=$BE$7),IF(W60="Yes",1,0),"")</f>
        <v/>
      </c>
      <c r="BH33" s="332" t="str">
        <f>IF(OR(L60=$BE$8),IF(W60="Yes",1,0),"")</f>
        <v/>
      </c>
      <c r="BI33" s="332" t="str">
        <f>IF(OR(L60=$BE$9,L60=$BE$10,L60=$BE$11,L60=$BE$12,L60=$BE$13,L60=$BE$14,L60=$BE$15,L60=$BE$16,L60=$BE$17),IF(W60="Yes",1,0),"")</f>
        <v/>
      </c>
      <c r="BJ33" s="85"/>
      <c r="BK33" s="85"/>
      <c r="BL33" s="85"/>
      <c r="BM33" s="85"/>
      <c r="BN33" s="85"/>
      <c r="BO33" s="85"/>
      <c r="BP33" s="85"/>
      <c r="IV33" s="154"/>
    </row>
    <row r="34" spans="1:256" ht="15" customHeight="1" thickBot="1" x14ac:dyDescent="0.25">
      <c r="A34" s="99"/>
      <c r="C34" s="6" t="s">
        <v>39</v>
      </c>
      <c r="D34" s="10"/>
      <c r="E34" s="6"/>
      <c r="F34" s="6"/>
      <c r="G34" s="196" t="s">
        <v>599</v>
      </c>
      <c r="H34" s="7"/>
      <c r="I34" s="159"/>
      <c r="J34" s="155" t="str">
        <f>IF(N33&gt;0,"Window 20","")</f>
        <v/>
      </c>
      <c r="K34" s="7"/>
      <c r="L34" s="7"/>
      <c r="M34" s="7"/>
      <c r="N34" s="162">
        <f t="shared" si="8"/>
        <v>0</v>
      </c>
      <c r="O34" s="140"/>
      <c r="P34" s="100"/>
      <c r="Q34" s="134"/>
      <c r="R34" s="134"/>
      <c r="S34" s="134"/>
      <c r="T34" s="157"/>
      <c r="U34" s="82"/>
      <c r="V34" s="82"/>
      <c r="W34" s="82"/>
      <c r="X34" s="82"/>
      <c r="Y34" s="82"/>
      <c r="AA34" s="82"/>
      <c r="AB34" s="82"/>
      <c r="AC34" s="82"/>
      <c r="AD34" s="198"/>
      <c r="AE34" s="199"/>
      <c r="AF34" s="82"/>
      <c r="AG34" s="82"/>
      <c r="AN34" s="141"/>
      <c r="AO34" s="198" t="str">
        <f t="shared" si="9"/>
        <v/>
      </c>
      <c r="AP34" s="199">
        <f t="shared" si="10"/>
        <v>0</v>
      </c>
      <c r="AQ34" s="161">
        <f t="shared" si="19"/>
        <v>0</v>
      </c>
      <c r="AR34" s="85"/>
      <c r="AS34" s="160" t="str" cm="1">
        <f t="array" ref="AS34">IFERROR(INDEX(AT$26:AT$54, MATCH(0, INDEX( COUNTIF( AS$25:AS33, AT$26:AT$54)+ (COUNTIF( AT$26:AT$54, AT$26:AT$54)&lt;&gt;1),), 0)),"")</f>
        <v>Bedroom Five</v>
      </c>
      <c r="AT34" s="144" t="s">
        <v>565</v>
      </c>
      <c r="AU34" s="145">
        <v>1.4999999999999999E-2</v>
      </c>
      <c r="AV34" s="85" t="str">
        <f t="shared" si="16"/>
        <v>-</v>
      </c>
      <c r="AW34" s="332" t="str">
        <f t="shared" si="11"/>
        <v/>
      </c>
      <c r="AX34" s="332" t="str">
        <f t="shared" si="12"/>
        <v/>
      </c>
      <c r="AY34" s="332" t="str">
        <f t="shared" si="13"/>
        <v/>
      </c>
      <c r="AZ34" s="332" t="str">
        <f t="shared" si="14"/>
        <v/>
      </c>
      <c r="BA34" s="332" t="str">
        <f t="shared" si="15"/>
        <v/>
      </c>
      <c r="BB34" s="332" t="str">
        <f t="shared" si="17"/>
        <v/>
      </c>
      <c r="BC34" s="85" t="str">
        <f t="shared" si="18"/>
        <v>-</v>
      </c>
      <c r="BD34" s="332" t="str">
        <f>IF(OR(L62=$BE$4,L62=$BE$5,L62=$BE$8,L62=$BE$9,L62=$BE$10,L62=$BE$11,L62=$BE$12,L62=$BE$13,L62=$BE$14,L62=$BE$15,L62=$BE$16,L62=$BE$17),IF(W62="Yes",1,0),"")</f>
        <v/>
      </c>
      <c r="BE34" s="332" t="str">
        <f>IF(OR(L62=$BE$4,L62=$BE$5,L62=$BE$6,L62=$BE$7),IF(W62="Yes",1,0),"")</f>
        <v/>
      </c>
      <c r="BF34" s="332" t="str">
        <f>IF(OR(L62=$BE$8),IF(W62="Yes",1,0),"")</f>
        <v/>
      </c>
      <c r="BG34" s="332" t="str">
        <f>IF(OR(L62=$BE$4,L62=$BE$5,L62=$BE$6,L62=$BE$7),IF(W62="Yes",1,0),"")</f>
        <v/>
      </c>
      <c r="BH34" s="332" t="str">
        <f>IF(OR(L62=$BE$8),IF(W62="Yes",1,0),"")</f>
        <v/>
      </c>
      <c r="BI34" s="332" t="str">
        <f>IF(OR(L62=$BE$9,L62=$BE$10,L62=$BE$11,L62=$BE$12,L62=$BE$13,L62=$BE$14,L62=$BE$15,L62=$BE$16,L62=$BE$17),IF(W62="Yes",1,0),"")</f>
        <v/>
      </c>
      <c r="BJ34" s="331"/>
      <c r="BK34" s="331"/>
      <c r="BL34" s="331"/>
      <c r="BM34" s="331"/>
      <c r="BN34" s="85"/>
      <c r="BO34" s="85"/>
      <c r="BP34" s="85"/>
      <c r="IT34" s="154"/>
      <c r="IU34" s="154"/>
      <c r="IV34" s="154"/>
    </row>
    <row r="35" spans="1:256" s="82" customFormat="1" ht="15" customHeight="1" x14ac:dyDescent="0.2">
      <c r="A35" s="99"/>
      <c r="J35" s="163"/>
      <c r="N35" s="164"/>
      <c r="O35" s="140"/>
      <c r="P35" s="100"/>
      <c r="T35" s="140"/>
      <c r="AN35" s="141"/>
      <c r="AO35" s="198" t="str">
        <f t="shared" si="9"/>
        <v/>
      </c>
      <c r="AP35" s="199">
        <f t="shared" si="10"/>
        <v>0</v>
      </c>
      <c r="AQ35" s="161">
        <f t="shared" si="19"/>
        <v>0</v>
      </c>
      <c r="AR35" s="85"/>
      <c r="AS35" s="160" t="str" cm="1">
        <f t="array" ref="AS35">IFERROR(INDEX(AT$26:AT$54, MATCH(0, INDEX( COUNTIF( AS$25:AS34, AT$26:AT$54)+ (COUNTIF( AT$26:AT$54, AT$26:AT$54)&lt;&gt;1),), 0)),"")</f>
        <v>Bedroom Six</v>
      </c>
      <c r="AT35" s="144" t="s">
        <v>568</v>
      </c>
      <c r="AU35" s="145">
        <v>1.4999999999999999E-2</v>
      </c>
      <c r="AV35" s="85" t="str">
        <f t="shared" si="16"/>
        <v>-</v>
      </c>
      <c r="AW35" s="332" t="str">
        <f t="shared" si="11"/>
        <v/>
      </c>
      <c r="AX35" s="332" t="str">
        <f t="shared" si="12"/>
        <v/>
      </c>
      <c r="AY35" s="332" t="str">
        <f t="shared" si="13"/>
        <v/>
      </c>
      <c r="AZ35" s="332" t="str">
        <f t="shared" si="14"/>
        <v/>
      </c>
      <c r="BA35" s="332" t="str">
        <f t="shared" si="15"/>
        <v/>
      </c>
      <c r="BB35" s="332" t="str">
        <f t="shared" si="17"/>
        <v/>
      </c>
      <c r="BC35" s="85" t="str">
        <f t="shared" si="18"/>
        <v>-</v>
      </c>
      <c r="BD35" s="332" t="str">
        <f>IF(OR(L64=$BE$4,L64=$BE$5,L64=$BE$8,L64=$BE$9,L64=$BE$10,L64=$BE$11,L64=$BE$12,L64=$BE$13,L64=$BE$14,L64=$BE$15,L64=$BE$16,L64=$BE$17),IF(W64="Yes",1,0),"")</f>
        <v/>
      </c>
      <c r="BE35" s="332" t="str">
        <f>IF(OR(L64=$BE$4,L64=$BE$5,L64=$BE$6,L64=$BE$7),IF(W64="Yes",1,0),"")</f>
        <v/>
      </c>
      <c r="BF35" s="332" t="str">
        <f>IF(OR(L64=$BE$8),IF(W64="Yes",1,0),"")</f>
        <v/>
      </c>
      <c r="BG35" s="332" t="str">
        <f>IF(OR(L64=$BE$4,L64=$BE$5,L64=$BE$6,L64=$BE$7),IF(W64="Yes",1,0),"")</f>
        <v/>
      </c>
      <c r="BH35" s="332" t="str">
        <f>IF(OR(L64=$BE$8),IF(W64="Yes",1,0),"")</f>
        <v/>
      </c>
      <c r="BI35" s="332" t="str">
        <f>IF(OR(L64=$BE$9,L64=$BE$10,L64=$BE$11,L64=$BE$12,L64=$BE$13,L64=$BE$14,L64=$BE$15,L64=$BE$16,L64=$BE$17),IF(W64="Yes",1,0),"")</f>
        <v/>
      </c>
      <c r="BJ35" s="85"/>
      <c r="BK35" s="85"/>
      <c r="BL35" s="85"/>
      <c r="BM35" s="85"/>
      <c r="BN35" s="85"/>
      <c r="BO35" s="85"/>
      <c r="BP35" s="85"/>
      <c r="BQ35" s="142"/>
      <c r="BR35" s="142"/>
      <c r="BS35" s="142"/>
      <c r="BT35" s="142"/>
      <c r="BU35" s="142"/>
      <c r="BV35" s="142"/>
      <c r="BW35" s="142"/>
      <c r="BX35" s="142"/>
      <c r="BY35" s="142"/>
    </row>
    <row r="36" spans="1:256" s="82" customFormat="1" ht="15" customHeight="1" thickBot="1" x14ac:dyDescent="0.25">
      <c r="A36" s="99"/>
      <c r="B36" s="98"/>
      <c r="C36" s="98"/>
      <c r="D36" s="98"/>
      <c r="E36" s="98"/>
      <c r="F36" s="98"/>
      <c r="G36" s="98"/>
      <c r="H36" s="98"/>
      <c r="I36" s="98"/>
      <c r="J36" s="98"/>
      <c r="K36" s="98"/>
      <c r="L36" s="98"/>
      <c r="M36" s="98"/>
      <c r="N36" s="165"/>
      <c r="O36" s="165"/>
      <c r="P36" s="166"/>
      <c r="Q36" s="98"/>
      <c r="R36" s="98"/>
      <c r="S36" s="98"/>
      <c r="T36" s="165"/>
      <c r="U36" s="98"/>
      <c r="V36" s="98"/>
      <c r="W36" s="98"/>
      <c r="X36" s="98"/>
      <c r="AN36" s="141"/>
      <c r="AO36" s="198" t="str">
        <f t="shared" si="9"/>
        <v/>
      </c>
      <c r="AP36" s="199">
        <f t="shared" si="10"/>
        <v>0</v>
      </c>
      <c r="AQ36" s="161">
        <f t="shared" si="19"/>
        <v>0</v>
      </c>
      <c r="AR36" s="85"/>
      <c r="AS36" s="160" t="str" cm="1">
        <f t="array" ref="AS36">IFERROR(INDEX(AT$26:AT$54, MATCH(0, INDEX( COUNTIF( AS$25:AS35, AT$26:AT$54)+ (COUNTIF( AT$26:AT$54, AT$26:AT$54)&lt;&gt;1),), 0)),"")</f>
        <v>Bedroom Seven</v>
      </c>
      <c r="AT36" s="144" t="s">
        <v>569</v>
      </c>
      <c r="AU36" s="145">
        <v>1.4999999999999999E-2</v>
      </c>
      <c r="AV36" s="85" t="str">
        <f t="shared" si="16"/>
        <v>-</v>
      </c>
      <c r="AW36" s="332" t="str">
        <f t="shared" si="11"/>
        <v/>
      </c>
      <c r="AX36" s="332" t="str">
        <f t="shared" si="12"/>
        <v/>
      </c>
      <c r="AY36" s="332" t="str">
        <f t="shared" si="13"/>
        <v/>
      </c>
      <c r="AZ36" s="332" t="str">
        <f t="shared" si="14"/>
        <v/>
      </c>
      <c r="BA36" s="332" t="str">
        <f t="shared" si="15"/>
        <v/>
      </c>
      <c r="BB36" s="332" t="str">
        <f t="shared" si="17"/>
        <v/>
      </c>
      <c r="BC36" s="85" t="str">
        <f t="shared" si="18"/>
        <v>-</v>
      </c>
      <c r="BD36" s="332" t="str">
        <f>IF(OR(L66=$BE$4,L66=$BE$5,L66=$BE$8,L66=$BE$9,L66=$BE$10,L66=$BE$11,L66=$BE$12,L66=$BE$13,L66=$BE$14,L66=$BE$15,L66=$BE$16,L66=$BE$17),IF(W66="Yes",1,0),"")</f>
        <v/>
      </c>
      <c r="BE36" s="332" t="str">
        <f>IF(OR(L66=$BE$4,L66=$BE$5,L66=$BE$6,L66=$BE$7),IF(W66="Yes",1,0),"")</f>
        <v/>
      </c>
      <c r="BF36" s="332" t="str">
        <f>IF(OR(L66=$BE$8),IF(W66="Yes",1,0),"")</f>
        <v/>
      </c>
      <c r="BG36" s="332" t="str">
        <f>IF(OR(L66=$BE$4,L66=$BE$5,L66=$BE$6,L66=$BE$7),IF(W66="Yes",1,0),"")</f>
        <v/>
      </c>
      <c r="BH36" s="332" t="str">
        <f>IF(OR(L66=$BE$8),IF(W66="Yes",1,0),"")</f>
        <v/>
      </c>
      <c r="BI36" s="332" t="str">
        <f>IF(OR(L66=$BE$9,L66=$BE$10,L66=$BE$11,L66=$BE$12,L66=$BE$13,L66=$BE$14,L66=$BE$15,L66=$BE$16,L66=$BE$17),IF(W66="Yes",1,0),"")</f>
        <v/>
      </c>
      <c r="BJ36" s="85"/>
      <c r="BK36" s="85"/>
      <c r="BL36" s="85"/>
      <c r="BM36" s="85"/>
      <c r="BN36" s="85"/>
      <c r="BO36" s="85"/>
      <c r="BP36" s="85"/>
      <c r="BQ36" s="142"/>
      <c r="BR36" s="142"/>
      <c r="BS36" s="142"/>
      <c r="BT36" s="142"/>
      <c r="BU36" s="142"/>
      <c r="BV36" s="142"/>
      <c r="BW36" s="142"/>
      <c r="BX36" s="142"/>
      <c r="BY36" s="142"/>
    </row>
    <row r="37" spans="1:256" ht="15" customHeight="1" x14ac:dyDescent="0.2">
      <c r="A37" s="99"/>
      <c r="C37" s="791" t="s">
        <v>606</v>
      </c>
      <c r="D37" s="82"/>
      <c r="E37" s="82"/>
      <c r="F37" s="167"/>
      <c r="G37" s="167"/>
      <c r="H37" s="167"/>
      <c r="I37" s="82"/>
      <c r="J37" s="124"/>
      <c r="K37" s="123"/>
      <c r="L37" s="792" t="s">
        <v>607</v>
      </c>
      <c r="M37" s="792"/>
      <c r="N37" s="140"/>
      <c r="O37" s="82"/>
      <c r="P37" s="82"/>
      <c r="Q37" s="82"/>
      <c r="R37" s="82"/>
      <c r="S37" s="82"/>
      <c r="T37" s="140"/>
      <c r="U37" s="82"/>
      <c r="V37" s="82"/>
      <c r="W37" s="82"/>
      <c r="X37" s="82"/>
      <c r="Y37" s="100"/>
      <c r="AA37" s="82"/>
      <c r="AB37" s="82"/>
      <c r="AC37" s="82"/>
      <c r="AD37" s="82"/>
      <c r="AE37" s="82"/>
      <c r="AF37" s="82"/>
      <c r="AG37" s="82"/>
      <c r="AN37" s="141"/>
      <c r="AO37" s="198" t="str">
        <f t="shared" si="9"/>
        <v/>
      </c>
      <c r="AP37" s="199">
        <f t="shared" si="10"/>
        <v>0</v>
      </c>
      <c r="AQ37" s="161">
        <f t="shared" si="19"/>
        <v>0</v>
      </c>
      <c r="AR37" s="85"/>
      <c r="AS37" s="160" t="str" cm="1">
        <f t="array" ref="AS37">IFERROR(INDEX(AT$26:AT$54, MATCH(0, INDEX( COUNTIF( AS$25:AS36, AT$26:AT$54)+ (COUNTIF( AT$26:AT$54, AT$26:AT$54)&lt;&gt;1),), 0)),"")</f>
        <v>Bedroom Eight</v>
      </c>
      <c r="AT37" s="144" t="s">
        <v>576</v>
      </c>
      <c r="AU37" s="145">
        <v>1.4999999999999999E-2</v>
      </c>
      <c r="AV37" s="85" t="str">
        <f t="shared" si="16"/>
        <v>-</v>
      </c>
      <c r="AW37" s="332" t="str">
        <f t="shared" si="11"/>
        <v/>
      </c>
      <c r="AX37" s="332" t="str">
        <f t="shared" si="12"/>
        <v/>
      </c>
      <c r="AY37" s="332" t="str">
        <f t="shared" si="13"/>
        <v/>
      </c>
      <c r="AZ37" s="332" t="str">
        <f t="shared" si="14"/>
        <v/>
      </c>
      <c r="BA37" s="332" t="str">
        <f t="shared" si="15"/>
        <v/>
      </c>
      <c r="BB37" s="332" t="str">
        <f t="shared" si="17"/>
        <v/>
      </c>
      <c r="BC37" s="85" t="str">
        <f t="shared" si="18"/>
        <v>-</v>
      </c>
      <c r="BD37" s="332" t="str">
        <f>IF(OR(L68=$BE$4,L68=$BE$5,L68=$BE$8,L68=$BE$9,L68=$BE$10,L68=$BE$11,L68=$BE$12,L68=$BE$13,L68=$BE$14,L68=$BE$15,L68=$BE$16,L68=$BE$17),IF(W68="Yes",1,0),"")</f>
        <v/>
      </c>
      <c r="BE37" s="332" t="str">
        <f>IF(OR(L68=$BE$4,L68=$BE$5,L68=$BE$6,L68=$BE$7),IF(W68="Yes",1,0),"")</f>
        <v/>
      </c>
      <c r="BF37" s="332" t="str">
        <f>IF(OR(L68=$BE$8),IF(W68="Yes",1,0),"")</f>
        <v/>
      </c>
      <c r="BG37" s="332" t="str">
        <f>IF(OR(L68=$BE$4,L68=$BE$5,L68=$BE$6,L68=$BE$7),IF(W68="Yes",1,0),"")</f>
        <v/>
      </c>
      <c r="BH37" s="332" t="str">
        <f>IF(OR(L68=$BE$8),IF(W68="Yes",1,0),"")</f>
        <v/>
      </c>
      <c r="BI37" s="332" t="str">
        <f>IF(OR(L68=$BE$9,L68=$BE$10,L68=$BE$11,L68=$BE$12,L68=$BE$13,L68=$BE$14,L68=$BE$15,L68=$BE$16,L68=$BE$17),IF(W68="Yes",1,0),"")</f>
        <v/>
      </c>
      <c r="BJ37" s="85"/>
      <c r="BK37" s="85"/>
      <c r="BL37" s="85"/>
      <c r="BM37" s="85"/>
      <c r="BN37" s="85"/>
      <c r="BO37" s="85"/>
      <c r="BP37" s="85"/>
      <c r="IT37" s="154"/>
      <c r="IU37" s="154"/>
      <c r="IV37" s="154"/>
    </row>
    <row r="38" spans="1:256" ht="15" customHeight="1" x14ac:dyDescent="0.2">
      <c r="A38" s="99"/>
      <c r="C38" s="791"/>
      <c r="D38" s="82"/>
      <c r="E38" s="82"/>
      <c r="F38" s="82"/>
      <c r="G38" s="82"/>
      <c r="H38" s="82"/>
      <c r="I38" s="82"/>
      <c r="J38" s="99"/>
      <c r="K38" s="100"/>
      <c r="L38" s="791"/>
      <c r="M38" s="791"/>
      <c r="N38" s="82"/>
      <c r="O38" s="82"/>
      <c r="P38" s="82"/>
      <c r="Q38" s="82"/>
      <c r="R38" s="82"/>
      <c r="S38" s="82"/>
      <c r="T38" s="140"/>
      <c r="U38" s="140"/>
      <c r="V38" s="82"/>
      <c r="W38" s="82"/>
      <c r="X38" s="82"/>
      <c r="Y38" s="100"/>
      <c r="AA38" s="82"/>
      <c r="AB38" s="82"/>
      <c r="AC38" s="82"/>
      <c r="AD38" s="82"/>
      <c r="AE38" s="82"/>
      <c r="AF38" s="82"/>
      <c r="AG38" s="82"/>
      <c r="AN38" s="141"/>
      <c r="AO38" s="198" t="str">
        <f t="shared" si="9"/>
        <v/>
      </c>
      <c r="AP38" s="199">
        <f t="shared" si="10"/>
        <v>0</v>
      </c>
      <c r="AQ38" s="161">
        <f t="shared" si="19"/>
        <v>0</v>
      </c>
      <c r="AR38" s="85"/>
      <c r="AS38" s="160" t="str" cm="1">
        <f t="array" ref="AS38">IFERROR(INDEX(AT$26:AT$54, MATCH(0, INDEX( COUNTIF( AS$25:AS37, AT$26:AT$54)+ (COUNTIF( AT$26:AT$54, AT$26:AT$54)&lt;&gt;1),), 0)),"")</f>
        <v/>
      </c>
      <c r="AT38" s="144" t="s">
        <v>580</v>
      </c>
      <c r="AU38" s="145">
        <v>1.4999999999999999E-2</v>
      </c>
      <c r="AV38" s="85" t="str">
        <f t="shared" si="16"/>
        <v>-</v>
      </c>
      <c r="AW38" s="332" t="str">
        <f t="shared" si="11"/>
        <v/>
      </c>
      <c r="AX38" s="332" t="str">
        <f t="shared" si="12"/>
        <v/>
      </c>
      <c r="AY38" s="332" t="str">
        <f t="shared" si="13"/>
        <v/>
      </c>
      <c r="AZ38" s="332" t="str">
        <f t="shared" si="14"/>
        <v/>
      </c>
      <c r="BA38" s="332" t="str">
        <f t="shared" si="15"/>
        <v/>
      </c>
      <c r="BB38" s="332" t="str">
        <f t="shared" si="17"/>
        <v/>
      </c>
      <c r="BC38" s="85" t="str">
        <f t="shared" si="18"/>
        <v>-</v>
      </c>
      <c r="BD38" s="332" t="str">
        <f>IF(OR(L70=$BE$4,L70=$BE$5,L70=$BE$8,L70=$BE$9,L70=$BE$10,L70=$BE$11,L70=$BE$12,L70=$BE$13,L70=$BE$14,L70=$BE$15,L70=$BE$16,L70=$BE$17),IF(W70="Yes",1,0),"")</f>
        <v/>
      </c>
      <c r="BE38" s="332" t="str">
        <f>IF(OR(L70=$BE$4,L70=$BE$5,L70=$BE$6,L70=$BE$7),IF(W70="Yes",1,0),"")</f>
        <v/>
      </c>
      <c r="BF38" s="332" t="str">
        <f>IF(OR(L70=$BE$8),IF(W70="Yes",1,0),"")</f>
        <v/>
      </c>
      <c r="BG38" s="332" t="str">
        <f>IF(OR(L70=$BE$4,L70=$BE$5,L70=$BE$6,L70=$BE$7),IF(W70="Yes",1,0),"")</f>
        <v/>
      </c>
      <c r="BH38" s="332" t="str">
        <f>IF(OR(L70=$BE$8),IF(W70="Yes",1,0),"")</f>
        <v/>
      </c>
      <c r="BI38" s="332" t="str">
        <f>IF(OR(L70=$BE$9,L70=$BE$10,L70=$BE$11,L70=$BE$12,L70=$BE$13,L70=$BE$14,L70=$BE$15,L70=$BE$16,L70=$BE$17),IF(W70="Yes",1,0),"")</f>
        <v/>
      </c>
      <c r="BJ38" s="85"/>
      <c r="BK38" s="85"/>
      <c r="BL38" s="85"/>
      <c r="BM38" s="85"/>
      <c r="BN38" s="85"/>
      <c r="BO38" s="85"/>
      <c r="BP38" s="85"/>
      <c r="IT38" s="154"/>
      <c r="IU38" s="154"/>
      <c r="IV38" s="154"/>
    </row>
    <row r="39" spans="1:256" ht="15" customHeight="1" x14ac:dyDescent="0.2">
      <c r="A39" s="99"/>
      <c r="C39" s="784" t="s">
        <v>608</v>
      </c>
      <c r="D39" s="784"/>
      <c r="E39" s="784"/>
      <c r="F39" s="784"/>
      <c r="G39" s="784"/>
      <c r="H39" s="784"/>
      <c r="I39" s="784"/>
      <c r="J39" s="99"/>
      <c r="K39" s="82"/>
      <c r="L39" s="168" t="s">
        <v>609</v>
      </c>
      <c r="M39" s="82"/>
      <c r="N39" s="82"/>
      <c r="O39" s="82"/>
      <c r="P39" s="82"/>
      <c r="Q39" s="82"/>
      <c r="R39" s="82"/>
      <c r="S39" s="82"/>
      <c r="T39" s="140"/>
      <c r="U39" s="140"/>
      <c r="V39" s="82"/>
      <c r="W39" s="82"/>
      <c r="X39" s="82"/>
      <c r="Y39" s="100"/>
      <c r="AA39" s="82"/>
      <c r="AB39" s="82"/>
      <c r="AC39" s="82"/>
      <c r="AD39" s="82"/>
      <c r="AE39" s="82"/>
      <c r="AF39" s="82"/>
      <c r="AG39" s="82"/>
      <c r="AN39" s="141"/>
      <c r="AO39" s="198" t="str">
        <f t="shared" si="9"/>
        <v/>
      </c>
      <c r="AP39" s="199">
        <f t="shared" si="10"/>
        <v>0</v>
      </c>
      <c r="AQ39" s="161">
        <f t="shared" si="19"/>
        <v>0</v>
      </c>
      <c r="AR39" s="85"/>
      <c r="AS39" s="160" t="str" cm="1">
        <f t="array" ref="AS39">IFERROR(INDEX(AT$26:AT$54, MATCH(0, INDEX( COUNTIF( AS$25:AS38, AT$26:AT$54)+ (COUNTIF( AT$26:AT$54, AT$26:AT$54)&lt;&gt;1),), 0)),"")</f>
        <v/>
      </c>
      <c r="AT39" s="144" t="s">
        <v>582</v>
      </c>
      <c r="AU39" s="145">
        <v>1.4999999999999999E-2</v>
      </c>
      <c r="AV39" s="85" t="str">
        <f t="shared" si="16"/>
        <v>-</v>
      </c>
      <c r="AW39" s="332" t="str">
        <f t="shared" si="11"/>
        <v/>
      </c>
      <c r="AX39" s="332" t="str">
        <f t="shared" si="12"/>
        <v/>
      </c>
      <c r="AY39" s="332" t="str">
        <f t="shared" si="13"/>
        <v/>
      </c>
      <c r="AZ39" s="332" t="str">
        <f t="shared" si="14"/>
        <v/>
      </c>
      <c r="BA39" s="332" t="str">
        <f t="shared" si="15"/>
        <v/>
      </c>
      <c r="BB39" s="332" t="str">
        <f t="shared" si="17"/>
        <v/>
      </c>
      <c r="BC39" s="85" t="str">
        <f t="shared" si="18"/>
        <v>-</v>
      </c>
      <c r="BD39" s="332" t="str">
        <f>IF(OR(L72=$BE$4,L72=$BE$5,L72=$BE$8,L72=$BE$9,L72=$BE$10,L72=$BE$11,L72=$BE$12,L72=$BE$13,L72=$BE$14,L72=$BE$15,L72=$BE$16,L72=$BE$17),IF(W72="Yes",1,0),"")</f>
        <v/>
      </c>
      <c r="BE39" s="332" t="str">
        <f>IF(OR(L72=$BE$4,L72=$BE$5,L72=$BE$6,L72=$BE$7),IF(W72="Yes",1,0),"")</f>
        <v/>
      </c>
      <c r="BF39" s="332" t="str">
        <f>IF(OR(L72=$BE$8),IF(W72="Yes",1,0),"")</f>
        <v/>
      </c>
      <c r="BG39" s="332" t="str">
        <f>IF(OR(L72=$BE$4,L72=$BE$5,L72=$BE$6,L72=$BE$7),IF(W72="Yes",1,0),"")</f>
        <v/>
      </c>
      <c r="BH39" s="332" t="str">
        <f>IF(OR(L72=$BE$8),IF(W72="Yes",1,0),"")</f>
        <v/>
      </c>
      <c r="BI39" s="332" t="str">
        <f>IF(OR(L72=$BE$9,L72=$BE$10,L72=$BE$11,L72=$BE$12,L72=$BE$13,L72=$BE$14,L72=$BE$15,L72=$BE$16,L72=$BE$17),IF(W72="Yes",1,0),"")</f>
        <v/>
      </c>
      <c r="BJ39" s="85"/>
      <c r="BK39" s="85"/>
      <c r="BL39" s="85"/>
      <c r="BM39" s="85"/>
      <c r="BN39" s="85"/>
      <c r="BO39" s="85"/>
      <c r="BP39" s="85"/>
      <c r="IT39" s="154"/>
      <c r="IU39" s="154"/>
      <c r="IV39" s="154"/>
    </row>
    <row r="40" spans="1:256" s="173" customFormat="1" ht="15" customHeight="1" x14ac:dyDescent="0.2">
      <c r="A40" s="169"/>
      <c r="B40" s="104"/>
      <c r="C40" s="784"/>
      <c r="D40" s="784"/>
      <c r="E40" s="784"/>
      <c r="F40" s="784"/>
      <c r="G40" s="784"/>
      <c r="H40" s="784"/>
      <c r="I40" s="784"/>
      <c r="J40" s="169"/>
      <c r="K40" s="104"/>
      <c r="L40" s="170"/>
      <c r="M40" s="104"/>
      <c r="N40" s="104"/>
      <c r="O40" s="104"/>
      <c r="P40" s="104"/>
      <c r="Q40" s="104"/>
      <c r="R40" s="104"/>
      <c r="S40" s="104"/>
      <c r="T40" s="135"/>
      <c r="U40" s="135"/>
      <c r="V40" s="104"/>
      <c r="W40" s="104"/>
      <c r="X40" s="104"/>
      <c r="Y40" s="171"/>
      <c r="Z40" s="104"/>
      <c r="AA40" s="104"/>
      <c r="AB40" s="104"/>
      <c r="AC40" s="104"/>
      <c r="AD40" s="104"/>
      <c r="AE40" s="104"/>
      <c r="AF40" s="104"/>
      <c r="AG40" s="104"/>
      <c r="AH40" s="104"/>
      <c r="AI40" s="104"/>
      <c r="AJ40" s="104"/>
      <c r="AK40" s="104"/>
      <c r="AL40" s="104"/>
      <c r="AM40" s="104"/>
      <c r="AN40" s="172"/>
      <c r="AO40" s="198" t="str">
        <f t="shared" si="9"/>
        <v/>
      </c>
      <c r="AP40" s="199">
        <f t="shared" si="10"/>
        <v>0</v>
      </c>
      <c r="AQ40" s="161">
        <f t="shared" si="19"/>
        <v>0</v>
      </c>
      <c r="AR40" s="85"/>
      <c r="AS40" s="160" t="str" cm="1">
        <f t="array" ref="AS40">IFERROR(INDEX(AT$26:AT$54, MATCH(0, INDEX( COUNTIF( AS$25:AS39, AT$26:AT$54)+ (COUNTIF( AT$26:AT$54, AT$26:AT$54)&lt;&gt;1),), 0)),"")</f>
        <v/>
      </c>
      <c r="AT40" s="160" t="str">
        <f t="shared" ref="AT40:AT54" si="20">C20</f>
        <v>Main Bedroom</v>
      </c>
      <c r="AU40" s="145"/>
      <c r="AV40" s="85" t="str">
        <f t="shared" si="16"/>
        <v>-</v>
      </c>
      <c r="AW40" s="332" t="str">
        <f t="shared" si="11"/>
        <v/>
      </c>
      <c r="AX40" s="332" t="str">
        <f t="shared" si="12"/>
        <v/>
      </c>
      <c r="AY40" s="332" t="str">
        <f t="shared" si="13"/>
        <v/>
      </c>
      <c r="AZ40" s="332" t="str">
        <f t="shared" si="14"/>
        <v/>
      </c>
      <c r="BA40" s="332" t="str">
        <f t="shared" si="15"/>
        <v/>
      </c>
      <c r="BB40" s="332" t="str">
        <f t="shared" si="17"/>
        <v/>
      </c>
      <c r="BC40" s="85" t="str">
        <f t="shared" si="7"/>
        <v/>
      </c>
      <c r="BD40" s="85"/>
      <c r="BE40" s="85"/>
      <c r="BF40" s="85"/>
      <c r="BG40" s="85"/>
      <c r="BH40" s="85"/>
      <c r="BI40" s="85"/>
      <c r="BJ40" s="85"/>
      <c r="BK40" s="85"/>
      <c r="BL40" s="85"/>
      <c r="BM40" s="85"/>
      <c r="BN40" s="85"/>
      <c r="BO40" s="85"/>
      <c r="BP40" s="85"/>
      <c r="BQ40" s="142"/>
      <c r="BR40" s="142"/>
      <c r="BS40" s="142"/>
      <c r="BT40" s="142"/>
      <c r="BU40" s="142"/>
      <c r="BV40" s="142"/>
      <c r="BW40" s="142"/>
      <c r="BX40" s="142"/>
      <c r="BY40" s="142"/>
      <c r="BZ40" s="104"/>
      <c r="CA40" s="104"/>
      <c r="CB40" s="104"/>
      <c r="CC40" s="104"/>
      <c r="CD40" s="104"/>
      <c r="CE40" s="104"/>
      <c r="CF40" s="104"/>
      <c r="CG40" s="104"/>
      <c r="CH40" s="104"/>
      <c r="CI40" s="104"/>
      <c r="CJ40" s="104"/>
      <c r="CK40" s="104"/>
      <c r="CL40" s="104"/>
      <c r="CM40" s="104"/>
      <c r="CN40" s="104"/>
      <c r="CO40" s="104"/>
      <c r="CP40" s="104"/>
      <c r="CQ40" s="104"/>
      <c r="CR40" s="104"/>
      <c r="CS40" s="104"/>
      <c r="CT40" s="104"/>
      <c r="CU40" s="104"/>
      <c r="CV40" s="104"/>
      <c r="CW40" s="104"/>
      <c r="CX40" s="104"/>
      <c r="CY40" s="104"/>
      <c r="CZ40" s="104"/>
      <c r="DA40" s="104"/>
      <c r="DB40" s="104"/>
      <c r="DC40" s="104"/>
      <c r="DD40" s="104"/>
      <c r="DE40" s="104"/>
      <c r="DF40" s="104"/>
      <c r="DG40" s="104"/>
      <c r="DH40" s="104"/>
      <c r="DI40" s="104"/>
      <c r="DJ40" s="104"/>
      <c r="DK40" s="104"/>
      <c r="DL40" s="104"/>
      <c r="DM40" s="104"/>
      <c r="DN40" s="104"/>
      <c r="DO40" s="104"/>
      <c r="DP40" s="104"/>
      <c r="DQ40" s="104"/>
      <c r="DR40" s="104"/>
      <c r="DS40" s="104"/>
      <c r="DT40" s="104"/>
      <c r="DU40" s="104"/>
      <c r="DV40" s="104"/>
      <c r="DW40" s="104"/>
      <c r="DX40" s="104"/>
      <c r="DY40" s="104"/>
      <c r="DZ40" s="104"/>
      <c r="EA40" s="104"/>
      <c r="EB40" s="104"/>
      <c r="EC40" s="104"/>
      <c r="ED40" s="104"/>
      <c r="EE40" s="104"/>
      <c r="EF40" s="104"/>
      <c r="EG40" s="104"/>
      <c r="EH40" s="104"/>
      <c r="EI40" s="104"/>
      <c r="EJ40" s="104"/>
      <c r="EK40" s="104"/>
      <c r="EL40" s="104"/>
      <c r="EM40" s="104"/>
      <c r="EN40" s="104"/>
      <c r="EO40" s="104"/>
      <c r="EP40" s="104"/>
      <c r="EQ40" s="104"/>
      <c r="ER40" s="104"/>
      <c r="ES40" s="104"/>
      <c r="ET40" s="104"/>
      <c r="EU40" s="104"/>
      <c r="EV40" s="104"/>
      <c r="EW40" s="104"/>
      <c r="EX40" s="104"/>
      <c r="EY40" s="104"/>
      <c r="EZ40" s="104"/>
      <c r="FA40" s="104"/>
      <c r="FB40" s="104"/>
    </row>
    <row r="41" spans="1:256" s="134" customFormat="1" ht="15" customHeight="1" thickBot="1" x14ac:dyDescent="0.25">
      <c r="A41" s="99"/>
      <c r="B41" s="104"/>
      <c r="C41" s="174"/>
      <c r="D41" s="175" t="s">
        <v>610</v>
      </c>
      <c r="E41" s="175" t="s">
        <v>611</v>
      </c>
      <c r="F41" s="175"/>
      <c r="G41" s="175" t="s">
        <v>612</v>
      </c>
      <c r="H41" s="175" t="s">
        <v>613</v>
      </c>
      <c r="I41" s="104"/>
      <c r="J41" s="169"/>
      <c r="K41" s="104"/>
      <c r="L41" s="170"/>
      <c r="M41" s="176" t="s">
        <v>610</v>
      </c>
      <c r="N41" s="104"/>
      <c r="O41" s="176" t="s">
        <v>612</v>
      </c>
      <c r="P41" s="104"/>
      <c r="Q41" s="176" t="s">
        <v>614</v>
      </c>
      <c r="R41" s="104"/>
      <c r="S41" s="104"/>
      <c r="T41" s="197" t="s">
        <v>615</v>
      </c>
      <c r="U41" s="135"/>
      <c r="V41" s="176" t="s">
        <v>613</v>
      </c>
      <c r="W41" s="104"/>
      <c r="X41" s="104"/>
      <c r="Y41" s="100"/>
      <c r="Z41" s="82"/>
      <c r="AA41" s="82"/>
      <c r="AB41" s="82"/>
      <c r="AC41" s="82"/>
      <c r="AD41" s="82"/>
      <c r="AE41" s="82"/>
      <c r="AF41" s="82"/>
      <c r="AG41" s="82"/>
      <c r="AH41" s="82"/>
      <c r="AI41" s="82"/>
      <c r="AJ41" s="82"/>
      <c r="AK41" s="82"/>
      <c r="AL41" s="82"/>
      <c r="AM41" s="82"/>
      <c r="AN41" s="141"/>
      <c r="AO41" s="198" t="str">
        <f t="shared" si="9"/>
        <v/>
      </c>
      <c r="AP41" s="199">
        <f t="shared" si="10"/>
        <v>0</v>
      </c>
      <c r="AQ41" s="85"/>
      <c r="AR41" s="85"/>
      <c r="AS41" s="160" t="str" cm="1">
        <f t="array" ref="AS41">IFERROR(INDEX(AT$26:AT$54, MATCH(0, INDEX( COUNTIF( AS$25:AS40, AT$26:AT$54)+ (COUNTIF( AT$26:AT$54, AT$26:AT$54)&lt;&gt;1),), 0)),"")</f>
        <v/>
      </c>
      <c r="AT41" s="160" t="str">
        <f t="shared" si="20"/>
        <v>Bedroom Two</v>
      </c>
      <c r="AU41" s="145"/>
      <c r="AV41" s="85"/>
      <c r="AW41" s="85"/>
      <c r="AX41" s="85"/>
      <c r="AY41" s="85"/>
      <c r="AZ41" s="85"/>
      <c r="BA41" s="85"/>
      <c r="BB41" s="85"/>
      <c r="BC41" s="85" t="str">
        <f t="shared" si="7"/>
        <v/>
      </c>
      <c r="BD41" s="85"/>
      <c r="BE41" s="85"/>
      <c r="BF41" s="85"/>
      <c r="BG41" s="85"/>
      <c r="BH41" s="85"/>
      <c r="BI41" s="85"/>
      <c r="BJ41" s="85"/>
      <c r="BK41" s="85"/>
      <c r="BL41" s="85"/>
      <c r="BM41" s="85"/>
      <c r="BN41" s="85"/>
      <c r="BO41" s="85"/>
      <c r="BP41" s="85"/>
      <c r="BQ41" s="142"/>
      <c r="BR41" s="142"/>
      <c r="BS41" s="142"/>
      <c r="BT41" s="142"/>
      <c r="BU41" s="142"/>
      <c r="BV41" s="142"/>
      <c r="BW41" s="142"/>
      <c r="BX41" s="142"/>
      <c r="BY41" s="142"/>
      <c r="BZ41" s="82"/>
      <c r="CA41" s="82"/>
      <c r="CB41" s="82"/>
      <c r="CC41" s="82"/>
      <c r="CD41" s="82"/>
      <c r="CE41" s="82"/>
      <c r="CF41" s="82"/>
      <c r="CG41" s="82"/>
      <c r="CH41" s="82"/>
      <c r="CI41" s="82"/>
      <c r="CJ41" s="82"/>
      <c r="CK41" s="82"/>
      <c r="CL41" s="82"/>
      <c r="CM41" s="82"/>
      <c r="CN41" s="82"/>
      <c r="CO41" s="82"/>
      <c r="CP41" s="82"/>
      <c r="CQ41" s="82"/>
      <c r="CR41" s="82"/>
      <c r="CS41" s="82"/>
      <c r="CT41" s="82"/>
      <c r="CU41" s="82"/>
      <c r="CV41" s="82"/>
      <c r="CW41" s="82"/>
      <c r="CX41" s="82"/>
      <c r="CY41" s="82"/>
      <c r="CZ41" s="82"/>
      <c r="DA41" s="82"/>
      <c r="DB41" s="82"/>
      <c r="DC41" s="82"/>
      <c r="DD41" s="82"/>
      <c r="DE41" s="82"/>
      <c r="DF41" s="82"/>
      <c r="DG41" s="82"/>
      <c r="DH41" s="82"/>
      <c r="DI41" s="82"/>
      <c r="DJ41" s="82"/>
      <c r="DK41" s="82"/>
      <c r="DL41" s="82"/>
      <c r="DM41" s="82"/>
      <c r="DN41" s="82"/>
      <c r="DO41" s="82"/>
      <c r="DP41" s="82"/>
      <c r="DQ41" s="82"/>
      <c r="DR41" s="82"/>
      <c r="DS41" s="82"/>
      <c r="DT41" s="82"/>
      <c r="DU41" s="82"/>
      <c r="DV41" s="82"/>
      <c r="DW41" s="82"/>
      <c r="DX41" s="82"/>
      <c r="DY41" s="82"/>
      <c r="DZ41" s="82"/>
      <c r="EA41" s="82"/>
      <c r="EB41" s="82"/>
      <c r="EC41" s="82"/>
      <c r="ED41" s="82"/>
      <c r="EE41" s="82"/>
      <c r="EF41" s="82"/>
      <c r="EG41" s="82"/>
      <c r="EH41" s="82"/>
      <c r="EI41" s="82"/>
      <c r="EJ41" s="82"/>
      <c r="EK41" s="82"/>
      <c r="EL41" s="82"/>
      <c r="EM41" s="82"/>
      <c r="EN41" s="82"/>
      <c r="EO41" s="82"/>
      <c r="EP41" s="82"/>
      <c r="EQ41" s="82"/>
      <c r="ER41" s="82"/>
      <c r="ES41" s="82"/>
      <c r="ET41" s="82"/>
      <c r="EU41" s="82"/>
      <c r="EV41" s="82"/>
      <c r="EW41" s="82"/>
      <c r="EX41" s="82"/>
      <c r="EY41" s="82"/>
      <c r="EZ41" s="82"/>
      <c r="FA41" s="82"/>
      <c r="FB41" s="82"/>
    </row>
    <row r="42" spans="1:256" s="134" customFormat="1" ht="15" customHeight="1" x14ac:dyDescent="0.2">
      <c r="A42" s="99"/>
      <c r="B42" s="82"/>
      <c r="C42" s="786" t="s">
        <v>586</v>
      </c>
      <c r="D42" s="786" t="s">
        <v>616</v>
      </c>
      <c r="E42" s="786" t="s">
        <v>617</v>
      </c>
      <c r="F42" s="786" t="s">
        <v>618</v>
      </c>
      <c r="G42" s="786" t="s">
        <v>619</v>
      </c>
      <c r="H42" s="786" t="s">
        <v>620</v>
      </c>
      <c r="I42" s="786" t="s">
        <v>621</v>
      </c>
      <c r="J42" s="99"/>
      <c r="K42" s="82"/>
      <c r="L42" s="786" t="s">
        <v>586</v>
      </c>
      <c r="M42" s="786" t="s">
        <v>622</v>
      </c>
      <c r="N42" s="786" t="s">
        <v>623</v>
      </c>
      <c r="O42" s="786" t="s">
        <v>624</v>
      </c>
      <c r="P42" s="786" t="s">
        <v>625</v>
      </c>
      <c r="Q42" s="786" t="s">
        <v>626</v>
      </c>
      <c r="R42" s="786" t="s">
        <v>627</v>
      </c>
      <c r="S42" s="786" t="s">
        <v>575</v>
      </c>
      <c r="T42" s="786" t="s">
        <v>617</v>
      </c>
      <c r="U42" s="786" t="s">
        <v>618</v>
      </c>
      <c r="V42" s="786" t="s">
        <v>628</v>
      </c>
      <c r="W42" s="786" t="s">
        <v>621</v>
      </c>
      <c r="X42" s="82"/>
      <c r="Y42" s="100"/>
      <c r="Z42" s="82"/>
      <c r="AA42" s="82"/>
      <c r="AB42" s="82"/>
      <c r="AC42" s="82"/>
      <c r="AD42" s="82"/>
      <c r="AE42" s="82"/>
      <c r="AF42" s="82"/>
      <c r="AG42" s="82"/>
      <c r="AH42" s="82"/>
      <c r="AI42" s="82"/>
      <c r="AJ42" s="82"/>
      <c r="AK42" s="82"/>
      <c r="AL42" s="82"/>
      <c r="AM42" s="82"/>
      <c r="AN42" s="141"/>
      <c r="AO42" s="198" t="str">
        <f t="shared" si="9"/>
        <v/>
      </c>
      <c r="AP42" s="199">
        <f t="shared" si="10"/>
        <v>0</v>
      </c>
      <c r="AQ42" s="86"/>
      <c r="AR42" s="85"/>
      <c r="AS42" s="160" t="str" cm="1">
        <f t="array" ref="AS42">IFERROR(INDEX(AT$26:AT$54, MATCH(0, INDEX( COUNTIF( AS$25:AS41, AT$26:AT$54)+ (COUNTIF( AT$26:AT$54, AT$26:AT$54)&lt;&gt;1),), 0)),"")</f>
        <v/>
      </c>
      <c r="AT42" s="160" t="str">
        <f t="shared" si="20"/>
        <v>-</v>
      </c>
      <c r="AU42" s="145"/>
      <c r="AV42" s="85"/>
      <c r="AW42" s="85"/>
      <c r="AX42" s="85"/>
      <c r="AY42" s="85"/>
      <c r="AZ42" s="85"/>
      <c r="BA42" s="85"/>
      <c r="BB42" s="85"/>
      <c r="BC42" s="85" t="str">
        <f t="shared" si="7"/>
        <v/>
      </c>
      <c r="BD42" s="85"/>
      <c r="BE42" s="85"/>
      <c r="BF42" s="85"/>
      <c r="BG42" s="85"/>
      <c r="BH42" s="85"/>
      <c r="BI42" s="85"/>
      <c r="BJ42" s="85"/>
      <c r="BK42" s="85"/>
      <c r="BL42" s="85"/>
      <c r="BM42" s="85"/>
      <c r="BN42" s="85"/>
      <c r="BO42" s="85"/>
      <c r="BP42" s="85"/>
      <c r="BQ42" s="142"/>
      <c r="BR42" s="142"/>
      <c r="BS42" s="142"/>
      <c r="BT42" s="142"/>
      <c r="BU42" s="142"/>
      <c r="BV42" s="142"/>
      <c r="BW42" s="142"/>
      <c r="BX42" s="142"/>
      <c r="BY42" s="142"/>
      <c r="BZ42" s="82"/>
      <c r="CA42" s="82"/>
      <c r="CB42" s="82"/>
      <c r="CC42" s="82"/>
      <c r="CD42" s="82"/>
      <c r="CE42" s="82"/>
      <c r="CF42" s="82"/>
      <c r="CG42" s="82"/>
      <c r="CH42" s="82"/>
      <c r="CI42" s="82"/>
      <c r="CJ42" s="82"/>
      <c r="CK42" s="82"/>
      <c r="CL42" s="82"/>
      <c r="CM42" s="82"/>
      <c r="CN42" s="82"/>
      <c r="CO42" s="82"/>
      <c r="CP42" s="82"/>
      <c r="CQ42" s="82"/>
      <c r="CR42" s="82"/>
      <c r="CS42" s="82"/>
      <c r="CT42" s="82"/>
      <c r="CU42" s="82"/>
      <c r="CV42" s="82"/>
      <c r="CW42" s="82"/>
      <c r="CX42" s="82"/>
      <c r="CY42" s="82"/>
      <c r="CZ42" s="82"/>
      <c r="DA42" s="82"/>
      <c r="DB42" s="82"/>
      <c r="DC42" s="82"/>
      <c r="DD42" s="82"/>
      <c r="DE42" s="82"/>
      <c r="DF42" s="82"/>
      <c r="DG42" s="82"/>
      <c r="DH42" s="82"/>
      <c r="DI42" s="82"/>
      <c r="DJ42" s="82"/>
      <c r="DK42" s="82"/>
      <c r="DL42" s="82"/>
      <c r="DM42" s="82"/>
      <c r="DN42" s="82"/>
      <c r="DO42" s="82"/>
      <c r="DP42" s="82"/>
      <c r="DQ42" s="82"/>
      <c r="DR42" s="82"/>
      <c r="DS42" s="82"/>
      <c r="DT42" s="82"/>
      <c r="DU42" s="82"/>
      <c r="DV42" s="82"/>
      <c r="DW42" s="82"/>
      <c r="DX42" s="82"/>
      <c r="DY42" s="82"/>
      <c r="DZ42" s="82"/>
      <c r="EA42" s="82"/>
      <c r="EB42" s="82"/>
      <c r="EC42" s="82"/>
      <c r="ED42" s="82"/>
      <c r="EE42" s="82"/>
      <c r="EF42" s="82"/>
      <c r="EG42" s="82"/>
      <c r="EH42" s="82"/>
      <c r="EI42" s="82"/>
      <c r="EJ42" s="82"/>
      <c r="EK42" s="82"/>
      <c r="EL42" s="82"/>
      <c r="EM42" s="82"/>
      <c r="EN42" s="82"/>
      <c r="EO42" s="82"/>
      <c r="EP42" s="82"/>
      <c r="EQ42" s="82"/>
      <c r="ER42" s="82"/>
      <c r="ES42" s="82"/>
      <c r="ET42" s="82"/>
      <c r="EU42" s="82"/>
      <c r="EV42" s="82"/>
      <c r="EW42" s="82"/>
      <c r="EX42" s="82"/>
      <c r="EY42" s="82"/>
      <c r="EZ42" s="82"/>
      <c r="FA42" s="82"/>
      <c r="FB42" s="82"/>
    </row>
    <row r="43" spans="1:256" ht="15" customHeight="1" thickBot="1" x14ac:dyDescent="0.25">
      <c r="A43" s="99"/>
      <c r="C43" s="787"/>
      <c r="D43" s="787"/>
      <c r="E43" s="787"/>
      <c r="F43" s="787"/>
      <c r="G43" s="787"/>
      <c r="H43" s="787"/>
      <c r="I43" s="787"/>
      <c r="J43" s="99"/>
      <c r="K43" s="82"/>
      <c r="L43" s="793"/>
      <c r="M43" s="793"/>
      <c r="N43" s="793"/>
      <c r="O43" s="793"/>
      <c r="P43" s="793"/>
      <c r="Q43" s="793"/>
      <c r="R43" s="793"/>
      <c r="S43" s="793"/>
      <c r="T43" s="793"/>
      <c r="U43" s="793"/>
      <c r="V43" s="793"/>
      <c r="W43" s="793"/>
      <c r="X43" s="82"/>
      <c r="Y43" s="177"/>
      <c r="AA43" s="82"/>
      <c r="AB43" s="82"/>
      <c r="AC43" s="82"/>
      <c r="AD43" s="82"/>
      <c r="AE43" s="82"/>
      <c r="AF43" s="82"/>
      <c r="AG43" s="82"/>
      <c r="AN43" s="141"/>
      <c r="AO43" s="198"/>
      <c r="AP43" s="199"/>
      <c r="AQ43" s="86"/>
      <c r="AR43" s="85"/>
      <c r="AS43" s="160" t="str" cm="1">
        <f t="array" ref="AS43">IFERROR(INDEX(AT$26:AT$54, MATCH(0, INDEX( COUNTIF( AS$25:AS42, AT$26:AT$54)+ (COUNTIF( AT$26:AT$54, AT$26:AT$54)&lt;&gt;1),), 0)),"")</f>
        <v/>
      </c>
      <c r="AT43" s="160" t="str">
        <f t="shared" si="20"/>
        <v>-</v>
      </c>
      <c r="AU43" s="145"/>
      <c r="AV43" s="85"/>
      <c r="AW43" s="85"/>
      <c r="AX43" s="85"/>
      <c r="AY43" s="85"/>
      <c r="AZ43" s="85"/>
      <c r="BA43" s="85"/>
      <c r="BB43" s="85"/>
      <c r="BC43" s="85" t="str">
        <f t="shared" si="7"/>
        <v/>
      </c>
      <c r="BF43" s="85"/>
      <c r="BG43" s="85"/>
      <c r="BH43" s="85"/>
      <c r="BI43" s="85"/>
      <c r="BJ43" s="85"/>
      <c r="BK43" s="85"/>
      <c r="BL43" s="85"/>
      <c r="BM43" s="85"/>
      <c r="BN43" s="85"/>
      <c r="BO43" s="85"/>
      <c r="BP43" s="85"/>
      <c r="IT43" s="154"/>
      <c r="IU43" s="154"/>
      <c r="IV43" s="154"/>
    </row>
    <row r="44" spans="1:256" s="184" customFormat="1" ht="15" customHeight="1" thickBot="1" x14ac:dyDescent="0.25">
      <c r="A44" s="178"/>
      <c r="B44" s="82"/>
      <c r="C44" s="179" t="str">
        <f t="shared" ref="C44:C58" si="21">C20</f>
        <v>Main Bedroom</v>
      </c>
      <c r="D44" s="45"/>
      <c r="E44" s="45"/>
      <c r="F44" s="45"/>
      <c r="G44" s="45"/>
      <c r="H44" s="633" t="str">
        <f>IFERROR(IF(C44="-","",IF(E44="",D44/(E20*F20),(VLOOKUP(E44,$J$15:$N$34,5,FALSE)*F44)/(E20*F20))),"")</f>
        <v/>
      </c>
      <c r="I44" s="180" t="str">
        <f>IF(OR(H44="-",H44=""),"",IF(OR(H44&gt;=20%,AND(G44="Not Significantly",H44&gt;=15%)),"Yes","No"))</f>
        <v/>
      </c>
      <c r="J44" s="99"/>
      <c r="K44" s="82"/>
      <c r="L44" s="787"/>
      <c r="M44" s="787"/>
      <c r="N44" s="787"/>
      <c r="O44" s="787"/>
      <c r="P44" s="787"/>
      <c r="Q44" s="787"/>
      <c r="R44" s="787"/>
      <c r="S44" s="787"/>
      <c r="T44" s="787"/>
      <c r="U44" s="787"/>
      <c r="V44" s="787"/>
      <c r="W44" s="787"/>
      <c r="X44" s="181"/>
      <c r="Y44" s="100"/>
      <c r="Z44" s="181"/>
      <c r="AA44" s="181"/>
      <c r="AB44" s="181"/>
      <c r="AC44" s="181"/>
      <c r="AD44" s="181"/>
      <c r="AE44" s="181"/>
      <c r="AF44" s="181"/>
      <c r="AG44" s="181"/>
      <c r="AH44" s="181"/>
      <c r="AI44" s="181"/>
      <c r="AJ44" s="181"/>
      <c r="AK44" s="181"/>
      <c r="AL44" s="181"/>
      <c r="AM44" s="181"/>
      <c r="AN44" s="141"/>
      <c r="AO44" s="198"/>
      <c r="AP44" s="199"/>
      <c r="AQ44" s="86"/>
      <c r="AR44" s="85"/>
      <c r="AS44" s="160" t="str" cm="1">
        <f t="array" ref="AS44">IFERROR(INDEX(AT$26:AT$54, MATCH(0, INDEX( COUNTIF( AS$25:AS43, AT$26:AT$54)+ (COUNTIF( AT$26:AT$54, AT$26:AT$54)&lt;&gt;1),), 0)),"")</f>
        <v/>
      </c>
      <c r="AT44" s="160" t="str">
        <f t="shared" si="20"/>
        <v>-</v>
      </c>
      <c r="AU44" s="145"/>
      <c r="AV44" s="85"/>
      <c r="AW44" s="85"/>
      <c r="AX44" s="85"/>
      <c r="AY44" s="85"/>
      <c r="AZ44" s="85"/>
      <c r="BA44" s="85"/>
      <c r="BB44" s="85"/>
      <c r="BC44" s="85" t="str">
        <f t="shared" si="7"/>
        <v/>
      </c>
      <c r="BD44" s="85"/>
      <c r="BE44" s="85"/>
      <c r="BF44" s="85"/>
      <c r="BG44" s="85"/>
      <c r="BH44" s="85"/>
      <c r="BI44" s="85"/>
      <c r="BJ44" s="85"/>
      <c r="BK44" s="85"/>
      <c r="BL44" s="85"/>
      <c r="BM44" s="85"/>
      <c r="BN44" s="331"/>
      <c r="BO44" s="331"/>
      <c r="BP44" s="331"/>
      <c r="BQ44" s="182"/>
      <c r="BR44" s="182"/>
      <c r="BS44" s="182"/>
      <c r="BT44" s="182"/>
      <c r="BU44" s="182"/>
      <c r="BV44" s="182"/>
      <c r="BW44" s="182"/>
      <c r="BX44" s="182"/>
      <c r="BY44" s="182"/>
      <c r="BZ44" s="181"/>
      <c r="CA44" s="181"/>
      <c r="CB44" s="181"/>
      <c r="CC44" s="181"/>
      <c r="CD44" s="181"/>
      <c r="CE44" s="181"/>
      <c r="CF44" s="181"/>
      <c r="CG44" s="181"/>
      <c r="CH44" s="181"/>
      <c r="CI44" s="181"/>
      <c r="CJ44" s="181"/>
      <c r="CK44" s="181"/>
      <c r="CL44" s="181"/>
      <c r="CM44" s="181"/>
      <c r="CN44" s="181"/>
      <c r="CO44" s="181"/>
      <c r="CP44" s="181"/>
      <c r="CQ44" s="181"/>
      <c r="CR44" s="181"/>
      <c r="CS44" s="181"/>
      <c r="CT44" s="181"/>
      <c r="CU44" s="181"/>
      <c r="CV44" s="181"/>
      <c r="CW44" s="181"/>
      <c r="CX44" s="181"/>
      <c r="CY44" s="181"/>
      <c r="CZ44" s="181"/>
      <c r="DA44" s="181"/>
      <c r="DB44" s="181"/>
      <c r="DC44" s="181"/>
      <c r="DD44" s="181"/>
      <c r="DE44" s="181"/>
      <c r="DF44" s="181"/>
      <c r="DG44" s="181"/>
      <c r="DH44" s="181"/>
      <c r="DI44" s="181"/>
      <c r="DJ44" s="181"/>
      <c r="DK44" s="181"/>
      <c r="DL44" s="181"/>
      <c r="DM44" s="181"/>
      <c r="DN44" s="181"/>
      <c r="DO44" s="181"/>
      <c r="DP44" s="181"/>
      <c r="DQ44" s="181"/>
      <c r="DR44" s="181"/>
      <c r="DS44" s="181"/>
      <c r="DT44" s="181"/>
      <c r="DU44" s="181"/>
      <c r="DV44" s="181"/>
      <c r="DW44" s="181"/>
      <c r="DX44" s="181"/>
      <c r="DY44" s="181"/>
      <c r="DZ44" s="181"/>
      <c r="EA44" s="181"/>
      <c r="EB44" s="181"/>
      <c r="EC44" s="181"/>
      <c r="ED44" s="181"/>
      <c r="EE44" s="181"/>
      <c r="EF44" s="181"/>
      <c r="EG44" s="181"/>
      <c r="EH44" s="181"/>
      <c r="EI44" s="181"/>
      <c r="EJ44" s="181"/>
      <c r="EK44" s="181"/>
      <c r="EL44" s="181"/>
      <c r="EM44" s="181"/>
      <c r="EN44" s="181"/>
      <c r="EO44" s="181"/>
      <c r="EP44" s="181"/>
      <c r="EQ44" s="181"/>
      <c r="ER44" s="181"/>
      <c r="ES44" s="181"/>
      <c r="ET44" s="181"/>
      <c r="EU44" s="181"/>
      <c r="EV44" s="181"/>
      <c r="EW44" s="181"/>
      <c r="EX44" s="181"/>
      <c r="EY44" s="181"/>
      <c r="EZ44" s="181"/>
      <c r="FA44" s="181"/>
      <c r="FB44" s="181"/>
      <c r="FC44" s="183"/>
      <c r="FD44" s="183"/>
      <c r="FE44" s="183"/>
      <c r="FF44" s="183"/>
      <c r="FG44" s="183"/>
      <c r="FH44" s="183"/>
      <c r="FI44" s="183"/>
      <c r="FJ44" s="183"/>
      <c r="FK44" s="183"/>
      <c r="FL44" s="183"/>
      <c r="FM44" s="183"/>
      <c r="FN44" s="183"/>
      <c r="FO44" s="183"/>
      <c r="FP44" s="183"/>
      <c r="FQ44" s="183"/>
      <c r="FR44" s="183"/>
      <c r="FS44" s="183"/>
      <c r="FT44" s="183"/>
      <c r="FU44" s="183"/>
      <c r="FV44" s="183"/>
      <c r="FW44" s="183"/>
      <c r="FX44" s="183"/>
      <c r="FY44" s="183"/>
      <c r="FZ44" s="183"/>
      <c r="GA44" s="183"/>
      <c r="GB44" s="183"/>
      <c r="GC44" s="183"/>
      <c r="GD44" s="183"/>
      <c r="GE44" s="183"/>
      <c r="GF44" s="183"/>
      <c r="GG44" s="183"/>
      <c r="GH44" s="183"/>
      <c r="GI44" s="183"/>
      <c r="GJ44" s="183"/>
      <c r="GK44" s="183"/>
      <c r="GL44" s="183"/>
      <c r="GM44" s="183"/>
      <c r="GN44" s="183"/>
      <c r="GO44" s="183"/>
      <c r="GP44" s="183"/>
      <c r="GQ44" s="183"/>
      <c r="GR44" s="183"/>
      <c r="GS44" s="183"/>
      <c r="GT44" s="183"/>
      <c r="GU44" s="183"/>
      <c r="GV44" s="183"/>
      <c r="GW44" s="183"/>
      <c r="GX44" s="183"/>
      <c r="GY44" s="183"/>
      <c r="GZ44" s="183"/>
      <c r="HA44" s="183"/>
      <c r="HB44" s="183"/>
      <c r="HC44" s="183"/>
      <c r="HD44" s="183"/>
      <c r="HE44" s="183"/>
      <c r="HF44" s="183"/>
      <c r="HG44" s="183"/>
      <c r="HH44" s="183"/>
      <c r="HI44" s="183"/>
      <c r="HJ44" s="183"/>
      <c r="HK44" s="183"/>
      <c r="HL44" s="183"/>
      <c r="HM44" s="183"/>
      <c r="HN44" s="183"/>
      <c r="HO44" s="183"/>
      <c r="HP44" s="183"/>
      <c r="HQ44" s="183"/>
      <c r="HR44" s="183"/>
      <c r="HS44" s="183"/>
      <c r="HT44" s="183"/>
      <c r="HU44" s="183"/>
      <c r="HV44" s="183"/>
      <c r="HW44" s="183"/>
      <c r="HX44" s="183"/>
      <c r="HY44" s="183"/>
      <c r="HZ44" s="183"/>
      <c r="IA44" s="183"/>
      <c r="IB44" s="183"/>
      <c r="IC44" s="183"/>
      <c r="ID44" s="183"/>
      <c r="IE44" s="183"/>
      <c r="IF44" s="183"/>
      <c r="IG44" s="183"/>
      <c r="IH44" s="183"/>
      <c r="II44" s="183"/>
      <c r="IJ44" s="183"/>
      <c r="IK44" s="183"/>
      <c r="IL44" s="183"/>
      <c r="IM44" s="183"/>
      <c r="IN44" s="183"/>
      <c r="IO44" s="183"/>
      <c r="IP44" s="183"/>
      <c r="IQ44" s="183"/>
      <c r="IR44" s="183"/>
      <c r="IS44" s="183"/>
    </row>
    <row r="45" spans="1:256" ht="15" customHeight="1" x14ac:dyDescent="0.2">
      <c r="A45" s="99"/>
      <c r="C45" s="179" t="str">
        <f t="shared" si="21"/>
        <v>Bedroom Two</v>
      </c>
      <c r="D45" s="45"/>
      <c r="E45" s="45" t="s">
        <v>599</v>
      </c>
      <c r="F45" s="45"/>
      <c r="G45" s="45"/>
      <c r="H45" s="633" t="str">
        <f>IFERROR(IF(C45="-","",IF(E45="",D45/(E21*F21),(VLOOKUP(E45,$J$15:$N$34,5,FALSE)*F45)/(E21*F21))),"")</f>
        <v/>
      </c>
      <c r="I45" s="180" t="str">
        <f>IF(OR(H45="-",H45=""),"",IF(OR(H45&gt;=20%,AND(G45="Not Significantly",H45&gt;=15%)),"Yes","No"))</f>
        <v/>
      </c>
      <c r="J45" s="99"/>
      <c r="K45" s="185"/>
      <c r="L45" s="799" t="str">
        <f>C20</f>
        <v>Main Bedroom</v>
      </c>
      <c r="M45" s="802"/>
      <c r="N45" s="802"/>
      <c r="O45" s="802"/>
      <c r="P45" s="802"/>
      <c r="Q45" s="52"/>
      <c r="R45" s="52"/>
      <c r="S45" s="48"/>
      <c r="T45" s="48"/>
      <c r="U45" s="48"/>
      <c r="V45" s="797" t="str">
        <f>IFERROR(IF(M45="","",((AV4*BB4*(((Q45*R45*S45)+(Q46*R46*S46)+(Q47*R47*S47)+IF(T45="",0,VLOOKUP(T45,AO23:AP42,2,FALSE)*U45)+IF(T46="",0,VLOOKUP(T46,AO23:AP42,2,FALSE)*U46)+IF(T47="",0,VLOOKUP(T47,AO23:AP42,2,FALSE)*U47))/(IF(U45="",0,VLOOKUP(T45,J15:N34,5,FALSE)*U45)+IF(U46="",0,VLOOKUP(T46,J15:N34,5,FALSE)*U46)+IF(U47="",0,VLOOKUP(T47,J15:N34,5,FALSE)*U47)+Q45*R45+Q46*R46+Q47*R47)))/((AW4+AV4)*(1-(BA4^2)))/100)),"")</f>
        <v/>
      </c>
      <c r="W45" s="794" t="str">
        <f>IF(OR(L45="-",V45=""),"",IF(V45&gt;=VLOOKUP(L45,$AT$26:$AU$39,2,FALSE),"Yes","No"))</f>
        <v/>
      </c>
      <c r="X45" s="82"/>
      <c r="Y45" s="100"/>
      <c r="AA45" s="82"/>
      <c r="AB45" s="82"/>
      <c r="AC45" s="82"/>
      <c r="AD45" s="82"/>
      <c r="AE45" s="82"/>
      <c r="AF45" s="82"/>
      <c r="AG45" s="82"/>
      <c r="AN45" s="141"/>
      <c r="AO45" s="198"/>
      <c r="AP45" s="199"/>
      <c r="AQ45" s="86"/>
      <c r="AR45" s="85"/>
      <c r="AS45" s="160" t="str" cm="1">
        <f t="array" ref="AS45">IFERROR(INDEX(AT$26:AT$54, MATCH(0, INDEX( COUNTIF( AS$25:AS44, AT$26:AT$54)+ (COUNTIF( AT$26:AT$54, AT$26:AT$54)&lt;&gt;1),), 0)),"")</f>
        <v/>
      </c>
      <c r="AT45" s="160" t="str">
        <f t="shared" si="20"/>
        <v>-</v>
      </c>
      <c r="AU45" s="85"/>
      <c r="AV45" s="85"/>
      <c r="AW45" s="85"/>
      <c r="AX45" s="85"/>
      <c r="AY45" s="85"/>
      <c r="AZ45" s="85"/>
      <c r="BA45" s="85"/>
      <c r="BB45" s="85"/>
      <c r="BC45" s="85" t="str">
        <f t="shared" si="7"/>
        <v/>
      </c>
      <c r="BF45" s="85"/>
      <c r="BG45" s="85"/>
      <c r="BH45" s="85"/>
      <c r="BI45" s="85"/>
      <c r="BJ45" s="85"/>
      <c r="BK45" s="85"/>
      <c r="BL45" s="85"/>
      <c r="BM45" s="85"/>
      <c r="BN45" s="85"/>
      <c r="BO45" s="85"/>
      <c r="BP45" s="85"/>
      <c r="IT45" s="154"/>
      <c r="IU45" s="154"/>
      <c r="IV45" s="154"/>
    </row>
    <row r="46" spans="1:256" ht="15" customHeight="1" x14ac:dyDescent="0.2">
      <c r="A46" s="99"/>
      <c r="C46" s="179" t="str">
        <f t="shared" si="21"/>
        <v>-</v>
      </c>
      <c r="D46" s="46"/>
      <c r="E46" s="45"/>
      <c r="F46" s="47"/>
      <c r="G46" s="45"/>
      <c r="H46" s="633" t="str">
        <f t="shared" ref="H46:H58" si="22">IFERROR(IF(C46="-","",IF(E46="",D46/(E22*F22),(VLOOKUP(E46,$J$15:$N$34,5,FALSE)*F46)/(E22*F22))),"")</f>
        <v/>
      </c>
      <c r="I46" s="180" t="str">
        <f t="shared" ref="I46:I58" si="23">IF(OR(H46="-",H46=""),"",IF(OR(H46&gt;=20%,AND(G46="Not Significantly",H46&gt;=15%)),"Yes","No"))</f>
        <v/>
      </c>
      <c r="J46" s="82"/>
      <c r="K46" s="185"/>
      <c r="L46" s="801"/>
      <c r="M46" s="803"/>
      <c r="N46" s="803"/>
      <c r="O46" s="803"/>
      <c r="P46" s="803"/>
      <c r="Q46" s="53"/>
      <c r="R46" s="53"/>
      <c r="S46" s="49"/>
      <c r="T46" s="49"/>
      <c r="U46" s="49"/>
      <c r="V46" s="805"/>
      <c r="W46" s="795"/>
      <c r="X46" s="82"/>
      <c r="Y46" s="100"/>
      <c r="AA46" s="82"/>
      <c r="AB46" s="82"/>
      <c r="AC46" s="82"/>
      <c r="AD46" s="82"/>
      <c r="AE46" s="82"/>
      <c r="AF46" s="82"/>
      <c r="AG46" s="82"/>
      <c r="AN46" s="141"/>
      <c r="AO46" s="85"/>
      <c r="AP46" s="85"/>
      <c r="AQ46" s="86"/>
      <c r="AR46" s="85"/>
      <c r="AS46" s="160" t="str" cm="1">
        <f t="array" ref="AS46">IFERROR(INDEX(AT$26:AT$54, MATCH(0, INDEX( COUNTIF( AS$25:AS45, AT$26:AT$54)+ (COUNTIF( AT$26:AT$54, AT$26:AT$54)&lt;&gt;1),), 0)),"")</f>
        <v/>
      </c>
      <c r="AT46" s="160" t="str">
        <f t="shared" si="20"/>
        <v>-</v>
      </c>
      <c r="AU46" s="85"/>
      <c r="AV46" s="85"/>
      <c r="AW46" s="85"/>
      <c r="AX46" s="85"/>
      <c r="AY46" s="85"/>
      <c r="AZ46" s="85"/>
      <c r="BA46" s="85"/>
      <c r="BB46" s="85"/>
      <c r="BC46" s="85" t="str">
        <f t="shared" si="7"/>
        <v/>
      </c>
      <c r="BF46" s="85"/>
      <c r="BG46" s="85"/>
      <c r="BH46" s="85"/>
      <c r="BI46" s="85"/>
      <c r="BJ46" s="85"/>
      <c r="BK46" s="85"/>
      <c r="BL46" s="85"/>
      <c r="BM46" s="85"/>
      <c r="BN46" s="85"/>
      <c r="BO46" s="85"/>
      <c r="BP46" s="85"/>
      <c r="IT46" s="154"/>
      <c r="IU46" s="154"/>
      <c r="IV46" s="154"/>
    </row>
    <row r="47" spans="1:256" ht="15" customHeight="1" thickBot="1" x14ac:dyDescent="0.25">
      <c r="A47" s="99"/>
      <c r="C47" s="179" t="str">
        <f t="shared" si="21"/>
        <v>-</v>
      </c>
      <c r="D47" s="45"/>
      <c r="E47" s="45" t="s">
        <v>599</v>
      </c>
      <c r="F47" s="45"/>
      <c r="G47" s="45"/>
      <c r="H47" s="633" t="str">
        <f>IFERROR(IF(C47="-","",IF(E47="",D47/(E23*F23),(VLOOKUP(E47,$J$15:$N$34,5,FALSE)*F47)/(E23*F23))),"")</f>
        <v/>
      </c>
      <c r="I47" s="180" t="str">
        <f t="shared" si="23"/>
        <v/>
      </c>
      <c r="J47" s="82"/>
      <c r="K47" s="185"/>
      <c r="L47" s="800"/>
      <c r="M47" s="804"/>
      <c r="N47" s="804"/>
      <c r="O47" s="804"/>
      <c r="P47" s="804"/>
      <c r="Q47" s="334"/>
      <c r="R47" s="334"/>
      <c r="S47" s="336"/>
      <c r="T47" s="336"/>
      <c r="U47" s="336"/>
      <c r="V47" s="798"/>
      <c r="W47" s="796"/>
      <c r="X47" s="82"/>
      <c r="Y47" s="100"/>
      <c r="AA47" s="82"/>
      <c r="AB47" s="82"/>
      <c r="AC47" s="82"/>
      <c r="AD47" s="82"/>
      <c r="AE47" s="82"/>
      <c r="AF47" s="82"/>
      <c r="AG47" s="82"/>
      <c r="AN47" s="141"/>
      <c r="AO47" s="85"/>
      <c r="AP47" s="85"/>
      <c r="AQ47" s="86"/>
      <c r="AR47" s="85"/>
      <c r="AS47" s="160" t="str" cm="1">
        <f t="array" ref="AS47">IFERROR(INDEX(AT$26:AT$54, MATCH(0, INDEX( COUNTIF( AS$25:AS46, AT$26:AT$54)+ (COUNTIF( AT$26:AT$54, AT$26:AT$54)&lt;&gt;1),), 0)),"")</f>
        <v/>
      </c>
      <c r="AT47" s="160" t="str">
        <f t="shared" si="20"/>
        <v>-</v>
      </c>
      <c r="AU47" s="85"/>
      <c r="AV47" s="85"/>
      <c r="AW47" s="85"/>
      <c r="AX47" s="85"/>
      <c r="AY47" s="85"/>
      <c r="AZ47" s="85"/>
      <c r="BA47" s="85"/>
      <c r="BB47" s="85"/>
      <c r="BC47" s="85" t="str">
        <f t="shared" si="7"/>
        <v/>
      </c>
      <c r="BF47" s="85"/>
      <c r="BG47" s="85"/>
      <c r="BH47" s="85"/>
      <c r="BI47" s="85"/>
      <c r="BJ47" s="85"/>
      <c r="BK47" s="85"/>
      <c r="BL47" s="85"/>
      <c r="BM47" s="85"/>
      <c r="BN47" s="85"/>
      <c r="BO47" s="85"/>
      <c r="BP47" s="85"/>
      <c r="IT47" s="154"/>
      <c r="IU47" s="154"/>
      <c r="IV47" s="154"/>
    </row>
    <row r="48" spans="1:256" ht="15" customHeight="1" x14ac:dyDescent="0.2">
      <c r="A48" s="99"/>
      <c r="C48" s="179" t="str">
        <f t="shared" si="21"/>
        <v>-</v>
      </c>
      <c r="D48" s="45"/>
      <c r="E48" s="45"/>
      <c r="F48" s="45"/>
      <c r="G48" s="45"/>
      <c r="H48" s="633" t="str">
        <f>IFERROR(IF(C48="-","",IF(E48="",D48/(E24*F24),(VLOOKUP(E48,$J$15:$N$34,5,FALSE)*F48)/(E24*F24))),"")</f>
        <v/>
      </c>
      <c r="I48" s="180" t="str">
        <f t="shared" si="23"/>
        <v/>
      </c>
      <c r="J48" s="82"/>
      <c r="K48" s="185"/>
      <c r="L48" s="799" t="str">
        <f>C21</f>
        <v>Bedroom Two</v>
      </c>
      <c r="M48" s="802"/>
      <c r="N48" s="802"/>
      <c r="O48" s="802"/>
      <c r="P48" s="802"/>
      <c r="Q48" s="52"/>
      <c r="R48" s="52"/>
      <c r="S48" s="48"/>
      <c r="T48" s="48"/>
      <c r="U48" s="48"/>
      <c r="V48" s="797" t="str">
        <f>IFERROR(IF(M48="","",((AV5*BB5*(((Q48*R48*S48)+(Q49*R49*S49)+IF(T48="",0,VLOOKUP(T48,$AO$23:$AP$42,2,FALSE)*U48)+IF(T49="",0,VLOOKUP(T49,$AO$23:$AP$42,2,FALSE)*U49))/(IF(U48="",0,VLOOKUP(T48,$J$15:$N$34,5,FALSE)*U48)+IF(U49="",0,VLOOKUP(T49,$J$15:$N$34,5,FALSE)*U49)+Q48*R48+Q49*R49)))/((AW5+AV5)*(1-(BA5^2)))/100)),"")</f>
        <v/>
      </c>
      <c r="W48" s="794" t="str">
        <f>IF(OR(L48="-",V48=""),"",IF(V48&gt;=VLOOKUP(L48,$AT$26:$AU$39,2,FALSE),"Yes","No"))</f>
        <v/>
      </c>
      <c r="X48" s="82"/>
      <c r="Y48" s="100"/>
      <c r="AA48" s="82"/>
      <c r="AB48" s="82"/>
      <c r="AC48" s="82"/>
      <c r="AD48" s="82"/>
      <c r="AE48" s="82"/>
      <c r="AF48" s="82"/>
      <c r="AG48" s="82"/>
      <c r="AO48" s="85"/>
      <c r="AP48" s="85"/>
      <c r="AQ48" s="86"/>
      <c r="AR48" s="85"/>
      <c r="AS48" s="160" t="str" cm="1">
        <f t="array" ref="AS48">IFERROR(INDEX(AT$26:AT$54, MATCH(0, INDEX( COUNTIF( AS$25:AS47, AT$26:AT$54)+ (COUNTIF( AT$26:AT$54, AT$26:AT$54)&lt;&gt;1),), 0)),"")</f>
        <v/>
      </c>
      <c r="AT48" s="160" t="str">
        <f t="shared" si="20"/>
        <v>-</v>
      </c>
      <c r="AU48" s="85"/>
      <c r="AV48" s="85"/>
      <c r="AW48" s="85"/>
      <c r="AX48" s="85"/>
      <c r="AY48" s="85"/>
      <c r="AZ48" s="85"/>
      <c r="BA48" s="85"/>
      <c r="BB48" s="85"/>
      <c r="BC48" s="85" t="str">
        <f t="shared" si="7"/>
        <v/>
      </c>
      <c r="BF48" s="85"/>
      <c r="BG48" s="85"/>
      <c r="BH48" s="85"/>
      <c r="BI48" s="85"/>
      <c r="BJ48" s="85"/>
      <c r="BK48" s="85"/>
      <c r="BL48" s="85"/>
      <c r="BM48" s="85"/>
      <c r="BN48" s="85"/>
      <c r="BO48" s="85"/>
      <c r="BP48" s="85"/>
      <c r="IT48" s="154"/>
      <c r="IU48" s="154"/>
      <c r="IV48" s="154"/>
    </row>
    <row r="49" spans="1:256" ht="15" customHeight="1" thickBot="1" x14ac:dyDescent="0.25">
      <c r="A49" s="99"/>
      <c r="C49" s="179" t="str">
        <f t="shared" si="21"/>
        <v>-</v>
      </c>
      <c r="D49" s="45"/>
      <c r="E49" s="45"/>
      <c r="F49" s="45"/>
      <c r="G49" s="45"/>
      <c r="H49" s="180" t="str">
        <f t="shared" si="22"/>
        <v/>
      </c>
      <c r="I49" s="180" t="str">
        <f t="shared" si="23"/>
        <v/>
      </c>
      <c r="J49" s="82"/>
      <c r="K49" s="185"/>
      <c r="L49" s="800"/>
      <c r="M49" s="804"/>
      <c r="N49" s="804"/>
      <c r="O49" s="804"/>
      <c r="P49" s="804"/>
      <c r="Q49" s="334"/>
      <c r="R49" s="334"/>
      <c r="S49" s="336"/>
      <c r="T49" s="336"/>
      <c r="U49" s="336"/>
      <c r="V49" s="798"/>
      <c r="W49" s="796"/>
      <c r="X49" s="82"/>
      <c r="Y49" s="100"/>
      <c r="AA49" s="82"/>
      <c r="AB49" s="82"/>
      <c r="AC49" s="82"/>
      <c r="AD49" s="82"/>
      <c r="AE49" s="82"/>
      <c r="AF49" s="82"/>
      <c r="AG49" s="82"/>
      <c r="AO49" s="85"/>
      <c r="AP49" s="85"/>
      <c r="AQ49" s="86"/>
      <c r="AR49" s="85"/>
      <c r="AS49" s="160" t="str" cm="1">
        <f t="array" ref="AS49">IFERROR(INDEX(AT$26:AT$54, MATCH(0, INDEX( COUNTIF( AS$25:AS48, AT$26:AT$54)+ (COUNTIF( AT$26:AT$54, AT$26:AT$54)&lt;&gt;1),), 0)),"")</f>
        <v/>
      </c>
      <c r="AT49" s="160" t="str">
        <f t="shared" si="20"/>
        <v>-</v>
      </c>
      <c r="AU49" s="85"/>
      <c r="AV49" s="85"/>
      <c r="AW49" s="85"/>
      <c r="AX49" s="85"/>
      <c r="AY49" s="85"/>
      <c r="AZ49" s="85"/>
      <c r="BA49" s="85"/>
      <c r="BB49" s="85"/>
      <c r="BC49" s="85" t="str">
        <f t="shared" si="7"/>
        <v/>
      </c>
      <c r="BF49" s="85"/>
      <c r="BG49" s="85"/>
      <c r="BH49" s="85"/>
      <c r="BI49" s="85"/>
      <c r="BJ49" s="85"/>
      <c r="BK49" s="85"/>
      <c r="BL49" s="85"/>
      <c r="BM49" s="85"/>
      <c r="BN49" s="85"/>
      <c r="BO49" s="85"/>
      <c r="BP49" s="85"/>
      <c r="IT49" s="154"/>
      <c r="IU49" s="154"/>
      <c r="IV49" s="154"/>
    </row>
    <row r="50" spans="1:256" ht="15" customHeight="1" x14ac:dyDescent="0.2">
      <c r="A50" s="99"/>
      <c r="C50" s="179" t="str">
        <f t="shared" si="21"/>
        <v>-</v>
      </c>
      <c r="D50" s="45"/>
      <c r="E50" s="45"/>
      <c r="F50" s="45"/>
      <c r="G50" s="45"/>
      <c r="H50" s="180" t="str">
        <f t="shared" si="22"/>
        <v/>
      </c>
      <c r="I50" s="180" t="str">
        <f t="shared" si="23"/>
        <v/>
      </c>
      <c r="J50" s="82"/>
      <c r="K50" s="185"/>
      <c r="L50" s="799" t="str">
        <f>C22</f>
        <v>-</v>
      </c>
      <c r="M50" s="802"/>
      <c r="N50" s="802"/>
      <c r="O50" s="802"/>
      <c r="P50" s="802"/>
      <c r="Q50" s="52"/>
      <c r="R50" s="52"/>
      <c r="S50" s="48"/>
      <c r="T50" s="48"/>
      <c r="U50" s="48"/>
      <c r="V50" s="797" t="str">
        <f>IFERROR(IF(M50="","",((AV6*BB6*(((Q50*R50*S50)+(Q51*R51*S51)+IF(T50="",0,VLOOKUP(T50,$AO$23:$AP$42,2,FALSE)*U50)+IF(T51="",0,VLOOKUP(T51,$AO$23:$AP$42,2,FALSE)*U51))/(IF(U50="",0,VLOOKUP(T50,$J$15:$N$34,5,FALSE)*U50)+IF(U51="",0,VLOOKUP(T51,$J$15:$N$34,5,FALSE)*U51)+Q50*R50+Q51*R51)))/((AW6+AV6)*(1-(BA6^2)))/100)),"")</f>
        <v/>
      </c>
      <c r="W50" s="794" t="str">
        <f>IF(OR(L50="-",V50=""),"",IF(V50&gt;=VLOOKUP(L50,$AT$26:$AU$39,2,FALSE),"Yes","No"))</f>
        <v/>
      </c>
      <c r="X50" s="82"/>
      <c r="Y50" s="100"/>
      <c r="AA50" s="82"/>
      <c r="AB50" s="82"/>
      <c r="AC50" s="82"/>
      <c r="AD50" s="82"/>
      <c r="AE50" s="82"/>
      <c r="AF50" s="82"/>
      <c r="AG50" s="82"/>
      <c r="AO50" s="85"/>
      <c r="AP50" s="85"/>
      <c r="AQ50" s="86"/>
      <c r="AR50" s="85"/>
      <c r="AS50" s="160" t="str" cm="1">
        <f t="array" ref="AS50">IFERROR(INDEX(AT$26:AT$54, MATCH(0, INDEX( COUNTIF( AS$25:AS49, AT$26:AT$54)+ (COUNTIF( AT$26:AT$54, AT$26:AT$54)&lt;&gt;1),), 0)),"")</f>
        <v/>
      </c>
      <c r="AT50" s="160" t="str">
        <f t="shared" si="20"/>
        <v>-</v>
      </c>
      <c r="AU50" s="85"/>
      <c r="AV50" s="85"/>
      <c r="AW50" s="85"/>
      <c r="AX50" s="85"/>
      <c r="AY50" s="85"/>
      <c r="AZ50" s="85"/>
      <c r="BA50" s="85"/>
      <c r="BB50" s="85"/>
      <c r="BC50" s="85" t="str">
        <f t="shared" si="7"/>
        <v/>
      </c>
      <c r="BF50" s="85"/>
      <c r="BG50" s="85"/>
      <c r="BH50" s="85"/>
      <c r="BI50" s="85"/>
      <c r="BJ50" s="85"/>
      <c r="BK50" s="85"/>
      <c r="BL50" s="85"/>
      <c r="BM50" s="85"/>
      <c r="BN50" s="85"/>
      <c r="BO50" s="85"/>
      <c r="BP50" s="85"/>
      <c r="IT50" s="154"/>
      <c r="IU50" s="154"/>
      <c r="IV50" s="154"/>
    </row>
    <row r="51" spans="1:256" ht="15" customHeight="1" thickBot="1" x14ac:dyDescent="0.25">
      <c r="A51" s="99"/>
      <c r="C51" s="179" t="str">
        <f t="shared" si="21"/>
        <v>-</v>
      </c>
      <c r="D51" s="45"/>
      <c r="E51" s="45"/>
      <c r="F51" s="45"/>
      <c r="G51" s="45"/>
      <c r="H51" s="180" t="str">
        <f t="shared" si="22"/>
        <v/>
      </c>
      <c r="I51" s="180" t="str">
        <f t="shared" si="23"/>
        <v/>
      </c>
      <c r="J51" s="82"/>
      <c r="K51" s="100"/>
      <c r="L51" s="800"/>
      <c r="M51" s="804"/>
      <c r="N51" s="804"/>
      <c r="O51" s="804"/>
      <c r="P51" s="804"/>
      <c r="Q51" s="334"/>
      <c r="R51" s="334"/>
      <c r="S51" s="336"/>
      <c r="T51" s="336"/>
      <c r="U51" s="336"/>
      <c r="V51" s="798"/>
      <c r="W51" s="796"/>
      <c r="X51" s="82"/>
      <c r="Y51" s="100"/>
      <c r="AA51" s="82"/>
      <c r="AB51" s="82"/>
      <c r="AC51" s="82"/>
      <c r="AD51" s="82"/>
      <c r="AE51" s="82"/>
      <c r="AF51" s="82"/>
      <c r="AG51" s="82"/>
      <c r="AO51" s="85"/>
      <c r="AP51" s="85"/>
      <c r="AQ51" s="86"/>
      <c r="AR51" s="85"/>
      <c r="AS51" s="160" t="str" cm="1">
        <f t="array" ref="AS51">IFERROR(INDEX(AT$26:AT$54, MATCH(0, INDEX( COUNTIF( AS$25:AS50, AT$26:AT$54)+ (COUNTIF( AT$26:AT$54, AT$26:AT$54)&lt;&gt;1),), 0)),"")</f>
        <v/>
      </c>
      <c r="AT51" s="160" t="str">
        <f t="shared" si="20"/>
        <v>-</v>
      </c>
      <c r="AU51" s="85"/>
      <c r="AV51" s="85"/>
      <c r="AW51" s="85"/>
      <c r="AX51" s="85"/>
      <c r="AY51" s="85"/>
      <c r="AZ51" s="85"/>
      <c r="BA51" s="85"/>
      <c r="BB51" s="85"/>
      <c r="BC51" s="85" t="str">
        <f t="shared" si="7"/>
        <v/>
      </c>
      <c r="BF51" s="85"/>
      <c r="BG51" s="85"/>
      <c r="BH51" s="85"/>
      <c r="BI51" s="85"/>
      <c r="BJ51" s="85"/>
      <c r="BK51" s="85"/>
      <c r="BL51" s="85"/>
      <c r="BM51" s="85"/>
      <c r="BN51" s="85"/>
      <c r="BO51" s="85"/>
      <c r="BP51" s="85"/>
      <c r="IT51" s="154"/>
      <c r="IU51" s="154"/>
      <c r="IV51" s="154"/>
    </row>
    <row r="52" spans="1:256" ht="15" customHeight="1" x14ac:dyDescent="0.2">
      <c r="A52" s="99"/>
      <c r="C52" s="179" t="str">
        <f t="shared" si="21"/>
        <v>-</v>
      </c>
      <c r="D52" s="45"/>
      <c r="E52" s="45"/>
      <c r="F52" s="45"/>
      <c r="G52" s="45"/>
      <c r="H52" s="180" t="str">
        <f t="shared" si="22"/>
        <v/>
      </c>
      <c r="I52" s="180" t="str">
        <f t="shared" si="23"/>
        <v/>
      </c>
      <c r="J52" s="82"/>
      <c r="K52" s="100"/>
      <c r="L52" s="799" t="str">
        <f>C23</f>
        <v>-</v>
      </c>
      <c r="M52" s="802"/>
      <c r="N52" s="802"/>
      <c r="O52" s="802"/>
      <c r="P52" s="802"/>
      <c r="Q52" s="52"/>
      <c r="R52" s="52"/>
      <c r="S52" s="48"/>
      <c r="T52" s="48"/>
      <c r="U52" s="48"/>
      <c r="V52" s="797" t="str">
        <f>IFERROR(IF(M52="","",((AV7*BB7*(((Q52*R52*S52)+(Q53*R53*S53)+IF(T52="",0,VLOOKUP(T52,$AO$23:$AP$42,2,FALSE)*U52)+IF(T53="",0,VLOOKUP(T53,$AO$23:$AP$42,2,FALSE)*U53))/(IF(U52="",0,VLOOKUP(T52,$J$15:$N$34,5,FALSE)*U52)+IF(U53="",0,VLOOKUP(T53,$J$15:$N$34,5,FALSE)*U53)+Q52*R52+Q53*R53)))/((AW7+AV7)*(1-(BA7^2)))/100)),"")</f>
        <v/>
      </c>
      <c r="W52" s="794" t="str">
        <f>IF(OR(L52="-",V52=""),"",IF(V52&gt;=VLOOKUP(L52,$AT$26:$AU$39,2,FALSE),"Yes","No"))</f>
        <v/>
      </c>
      <c r="X52" s="82"/>
      <c r="Y52" s="100"/>
      <c r="AA52" s="82"/>
      <c r="AB52" s="82"/>
      <c r="AC52" s="82"/>
      <c r="AD52" s="82"/>
      <c r="AE52" s="82"/>
      <c r="AF52" s="82"/>
      <c r="AG52" s="82"/>
      <c r="AO52" s="85"/>
      <c r="AP52" s="85"/>
      <c r="AQ52" s="86"/>
      <c r="AR52" s="85"/>
      <c r="AS52" s="160" t="str" cm="1">
        <f t="array" ref="AS52">IFERROR(INDEX(AT$26:AT$54, MATCH(0, INDEX( COUNTIF( AS$25:AS51, AT$26:AT$54)+ (COUNTIF( AT$26:AT$54, AT$26:AT$54)&lt;&gt;1),), 0)),"")</f>
        <v/>
      </c>
      <c r="AT52" s="160" t="str">
        <f t="shared" si="20"/>
        <v>-</v>
      </c>
      <c r="AU52" s="85"/>
      <c r="AV52" s="85"/>
      <c r="AW52" s="85"/>
      <c r="AX52" s="85"/>
      <c r="AY52" s="85"/>
      <c r="AZ52" s="85"/>
      <c r="BA52" s="85"/>
      <c r="BB52" s="85"/>
      <c r="BC52" s="85" t="str">
        <f t="shared" si="7"/>
        <v/>
      </c>
      <c r="BF52" s="85"/>
      <c r="BG52" s="85"/>
      <c r="BH52" s="85"/>
      <c r="BI52" s="85"/>
      <c r="BJ52" s="85"/>
      <c r="BK52" s="85"/>
      <c r="BL52" s="85"/>
      <c r="BM52" s="85"/>
      <c r="BN52" s="85"/>
      <c r="BO52" s="85"/>
      <c r="BP52" s="85"/>
      <c r="IT52" s="154"/>
      <c r="IU52" s="154"/>
      <c r="IV52" s="154"/>
    </row>
    <row r="53" spans="1:256" ht="15" customHeight="1" thickBot="1" x14ac:dyDescent="0.25">
      <c r="A53" s="99"/>
      <c r="C53" s="179" t="str">
        <f t="shared" si="21"/>
        <v>-</v>
      </c>
      <c r="D53" s="45"/>
      <c r="E53" s="45"/>
      <c r="F53" s="45"/>
      <c r="G53" s="45"/>
      <c r="H53" s="180" t="str">
        <f t="shared" si="22"/>
        <v/>
      </c>
      <c r="I53" s="180" t="str">
        <f t="shared" si="23"/>
        <v/>
      </c>
      <c r="J53" s="82"/>
      <c r="K53" s="100"/>
      <c r="L53" s="800"/>
      <c r="M53" s="804"/>
      <c r="N53" s="804"/>
      <c r="O53" s="804"/>
      <c r="P53" s="804"/>
      <c r="Q53" s="334"/>
      <c r="R53" s="334"/>
      <c r="S53" s="336"/>
      <c r="T53" s="336"/>
      <c r="U53" s="336"/>
      <c r="V53" s="798"/>
      <c r="W53" s="796"/>
      <c r="X53" s="82"/>
      <c r="Y53" s="100"/>
      <c r="AA53" s="82"/>
      <c r="AB53" s="82"/>
      <c r="AC53" s="82"/>
      <c r="AD53" s="82"/>
      <c r="AE53" s="82"/>
      <c r="AF53" s="82"/>
      <c r="AG53" s="82"/>
      <c r="AO53" s="85"/>
      <c r="AP53" s="85"/>
      <c r="AQ53" s="86"/>
      <c r="AR53" s="85"/>
      <c r="AS53" s="160" t="str" cm="1">
        <f t="array" ref="AS53">IFERROR(INDEX(AT$26:AT$54, MATCH(0, INDEX( COUNTIF( AS$25:AS52, AT$26:AT$54)+ (COUNTIF( AT$26:AT$54, AT$26:AT$54)&lt;&gt;1),), 0)),"")</f>
        <v/>
      </c>
      <c r="AT53" s="160" t="str">
        <f t="shared" si="20"/>
        <v>-</v>
      </c>
      <c r="AU53" s="85"/>
      <c r="AV53" s="85"/>
      <c r="AW53" s="85"/>
      <c r="AX53" s="85"/>
      <c r="AY53" s="85"/>
      <c r="AZ53" s="85"/>
      <c r="BA53" s="85"/>
      <c r="BB53" s="85"/>
      <c r="BC53" s="85" t="str">
        <f t="shared" si="7"/>
        <v/>
      </c>
      <c r="BF53" s="85"/>
      <c r="BG53" s="85"/>
      <c r="BH53" s="85"/>
      <c r="BI53" s="85"/>
      <c r="BJ53" s="85"/>
      <c r="BK53" s="85"/>
      <c r="BL53" s="85"/>
      <c r="BM53" s="85"/>
      <c r="BN53" s="85"/>
      <c r="BO53" s="85"/>
      <c r="BP53" s="85"/>
      <c r="IT53" s="154"/>
      <c r="IU53" s="154"/>
      <c r="IV53" s="154"/>
    </row>
    <row r="54" spans="1:256" ht="15" customHeight="1" x14ac:dyDescent="0.2">
      <c r="A54" s="99"/>
      <c r="C54" s="179" t="str">
        <f t="shared" si="21"/>
        <v>-</v>
      </c>
      <c r="D54" s="45"/>
      <c r="E54" s="45"/>
      <c r="F54" s="45"/>
      <c r="G54" s="45"/>
      <c r="H54" s="180" t="str">
        <f t="shared" si="22"/>
        <v/>
      </c>
      <c r="I54" s="180" t="str">
        <f t="shared" si="23"/>
        <v/>
      </c>
      <c r="J54" s="82"/>
      <c r="K54" s="100"/>
      <c r="L54" s="799" t="str">
        <f>C24</f>
        <v>-</v>
      </c>
      <c r="M54" s="802"/>
      <c r="N54" s="802"/>
      <c r="O54" s="802"/>
      <c r="P54" s="802"/>
      <c r="Q54" s="52"/>
      <c r="R54" s="52"/>
      <c r="S54" s="52"/>
      <c r="T54" s="52" t="s">
        <v>599</v>
      </c>
      <c r="U54" s="48"/>
      <c r="V54" s="797" t="str">
        <f>IFERROR(IF(M54="","",((AV8*BB8*(((Q54*R54*S54)+(Q55*R55*S55)+IF(T54="",0,VLOOKUP(T54,$AO$23:$AP$42,2,FALSE)*U54)+IF(T55="",0,VLOOKUP(T55,$AO$23:$AP$42,2,FALSE)*U55))/(IF(U54="",0,VLOOKUP(T54,$J$15:$N$34,5,FALSE)*U54)+IF(U55="",0,VLOOKUP(T55,$J$15:$N$34,5,FALSE)*U55)+Q54*R54+Q55*R55)))/((AW8+AV8)*(1-(BA8^2)))/100)),"")</f>
        <v/>
      </c>
      <c r="W54" s="794" t="str">
        <f t="shared" ref="W54" si="24">IF(OR(L54="-",V54=""),"",IF(V54&gt;=VLOOKUP(L54,$AT$26:$AU$39,2,FALSE),"Yes","No"))</f>
        <v/>
      </c>
      <c r="X54" s="82"/>
      <c r="Y54" s="100"/>
      <c r="AA54" s="82"/>
      <c r="AB54" s="82"/>
      <c r="AC54" s="82"/>
      <c r="AD54" s="82"/>
      <c r="AE54" s="82"/>
      <c r="AF54" s="82"/>
      <c r="AG54" s="82"/>
      <c r="AO54" s="85"/>
      <c r="AP54" s="85"/>
      <c r="AQ54" s="86"/>
      <c r="AR54" s="85"/>
      <c r="AS54" s="160" t="str" cm="1">
        <f t="array" ref="AS54">IFERROR(INDEX(AT$26:AT$54, MATCH(0, INDEX( COUNTIF( AS$25:AS53, AT$26:AT$54)+ (COUNTIF( AT$26:AT$54, AT$26:AT$54)&lt;&gt;1),), 0)),"")</f>
        <v/>
      </c>
      <c r="AT54" s="160" t="str">
        <f t="shared" si="20"/>
        <v>-</v>
      </c>
      <c r="AU54" s="85"/>
      <c r="AV54" s="85"/>
      <c r="AW54" s="85"/>
      <c r="AX54" s="85"/>
      <c r="AY54" s="85"/>
      <c r="AZ54" s="85"/>
      <c r="BA54" s="85"/>
      <c r="BB54" s="85"/>
      <c r="BC54" s="85" t="str">
        <f t="shared" si="7"/>
        <v/>
      </c>
      <c r="BF54" s="85"/>
      <c r="BG54" s="85"/>
      <c r="BH54" s="85"/>
      <c r="BI54" s="85"/>
      <c r="BJ54" s="85"/>
      <c r="BK54" s="85"/>
      <c r="BL54" s="85"/>
      <c r="BM54" s="85"/>
      <c r="BN54" s="85"/>
      <c r="BO54" s="85"/>
      <c r="BP54" s="85"/>
      <c r="IT54" s="154"/>
      <c r="IU54" s="154"/>
      <c r="IV54" s="154"/>
    </row>
    <row r="55" spans="1:256" ht="15" customHeight="1" thickBot="1" x14ac:dyDescent="0.25">
      <c r="A55" s="99"/>
      <c r="C55" s="179" t="str">
        <f t="shared" si="21"/>
        <v>-</v>
      </c>
      <c r="D55" s="45"/>
      <c r="E55" s="45"/>
      <c r="F55" s="45"/>
      <c r="G55" s="45"/>
      <c r="H55" s="180" t="str">
        <f t="shared" si="22"/>
        <v/>
      </c>
      <c r="I55" s="180" t="str">
        <f t="shared" si="23"/>
        <v/>
      </c>
      <c r="J55" s="82"/>
      <c r="K55" s="100"/>
      <c r="L55" s="800"/>
      <c r="M55" s="804"/>
      <c r="N55" s="804"/>
      <c r="O55" s="804"/>
      <c r="P55" s="804"/>
      <c r="Q55" s="334"/>
      <c r="R55" s="334"/>
      <c r="S55" s="334"/>
      <c r="T55" s="334" t="s">
        <v>599</v>
      </c>
      <c r="U55" s="336"/>
      <c r="V55" s="798"/>
      <c r="W55" s="796"/>
      <c r="X55" s="82"/>
      <c r="Y55" s="100"/>
      <c r="AA55" s="82"/>
      <c r="AB55" s="82"/>
      <c r="AC55" s="82"/>
      <c r="AD55" s="82"/>
      <c r="AE55" s="82"/>
      <c r="AF55" s="82"/>
      <c r="AG55" s="82"/>
      <c r="AO55" s="85"/>
      <c r="AP55" s="85"/>
      <c r="AQ55" s="86"/>
      <c r="AR55" s="85"/>
      <c r="AS55" s="160"/>
      <c r="AT55" s="85"/>
      <c r="AU55" s="85"/>
      <c r="AV55" s="85"/>
      <c r="AW55" s="85"/>
      <c r="AX55" s="85"/>
      <c r="AY55" s="85"/>
      <c r="AZ55" s="85"/>
      <c r="BA55" s="85"/>
      <c r="BB55" s="85"/>
      <c r="BC55" s="85" t="str">
        <f t="shared" si="7"/>
        <v/>
      </c>
      <c r="BF55" s="85"/>
      <c r="BG55" s="85"/>
      <c r="BH55" s="85"/>
      <c r="BI55" s="85"/>
      <c r="BJ55" s="85"/>
      <c r="BK55" s="85"/>
      <c r="BL55" s="85"/>
      <c r="BM55" s="85"/>
      <c r="BN55" s="85"/>
      <c r="BO55" s="85"/>
      <c r="BP55" s="85"/>
      <c r="IT55" s="154"/>
      <c r="IU55" s="154"/>
      <c r="IV55" s="154"/>
    </row>
    <row r="56" spans="1:256" ht="15" customHeight="1" x14ac:dyDescent="0.2">
      <c r="A56" s="99"/>
      <c r="C56" s="179" t="str">
        <f t="shared" si="21"/>
        <v>-</v>
      </c>
      <c r="D56" s="45"/>
      <c r="E56" s="45"/>
      <c r="F56" s="45"/>
      <c r="G56" s="45"/>
      <c r="H56" s="180" t="str">
        <f t="shared" si="22"/>
        <v/>
      </c>
      <c r="I56" s="180" t="str">
        <f t="shared" si="23"/>
        <v/>
      </c>
      <c r="J56" s="82"/>
      <c r="K56" s="100"/>
      <c r="L56" s="799" t="str">
        <f>C25</f>
        <v>-</v>
      </c>
      <c r="M56" s="802"/>
      <c r="N56" s="802"/>
      <c r="O56" s="802"/>
      <c r="P56" s="802"/>
      <c r="Q56" s="52"/>
      <c r="R56" s="52"/>
      <c r="S56" s="52"/>
      <c r="T56" s="52"/>
      <c r="U56" s="48"/>
      <c r="V56" s="797" t="str">
        <f>IFERROR(IF(M56="","",((AV9*BB9*(((Q56*R56*S56)+(Q57*R57*S57)+IF(T56="",0,VLOOKUP(T56,$AO$23:$AP$42,2,FALSE)*U56)+IF(T57="",0,VLOOKUP(T57,$AO$23:$AP$42,2,FALSE)*U57))/(IF(U56="",0,VLOOKUP(T56,$J$15:$N$34,5,FALSE)*U56)+IF(U57="",0,VLOOKUP(T57,$J$15:$N$34,5,FALSE)*U57)+Q56*R56+Q57*R57)))/((AW9+AV9)*(1-(BA9^2)))/100)),"")</f>
        <v/>
      </c>
      <c r="W56" s="794" t="str">
        <f t="shared" ref="W56" si="25">IF(OR(L56="-",V56=""),"",IF(V56&gt;=VLOOKUP(L56,$AT$26:$AU$39,2,FALSE),"Yes","No"))</f>
        <v/>
      </c>
      <c r="X56" s="82"/>
      <c r="Y56" s="100"/>
      <c r="AA56" s="82"/>
      <c r="AB56" s="82"/>
      <c r="AC56" s="82"/>
      <c r="AD56" s="82"/>
      <c r="AE56" s="82"/>
      <c r="AF56" s="82"/>
      <c r="AG56" s="82"/>
      <c r="AO56" s="85"/>
      <c r="AP56" s="85"/>
      <c r="AQ56" s="85"/>
      <c r="AR56" s="85"/>
      <c r="AS56" s="85"/>
      <c r="AT56" s="85"/>
      <c r="AU56" s="85"/>
      <c r="AV56" s="85"/>
      <c r="AW56" s="85"/>
      <c r="AX56" s="85"/>
      <c r="AY56" s="85"/>
      <c r="AZ56" s="85"/>
      <c r="BA56" s="85"/>
      <c r="BB56" s="85"/>
      <c r="BC56" s="85" t="str">
        <f t="shared" si="7"/>
        <v/>
      </c>
      <c r="BF56" s="85"/>
      <c r="BG56" s="85"/>
      <c r="BH56" s="85"/>
      <c r="BI56" s="85"/>
      <c r="BJ56" s="85"/>
      <c r="BK56" s="85"/>
      <c r="BL56" s="85"/>
      <c r="BM56" s="85"/>
      <c r="BN56" s="85"/>
      <c r="BO56" s="85"/>
      <c r="BP56" s="85"/>
      <c r="IT56" s="154"/>
      <c r="IU56" s="154"/>
      <c r="IV56" s="154"/>
    </row>
    <row r="57" spans="1:256" ht="15" customHeight="1" thickBot="1" x14ac:dyDescent="0.25">
      <c r="A57" s="99"/>
      <c r="C57" s="179" t="str">
        <f t="shared" si="21"/>
        <v>-</v>
      </c>
      <c r="D57" s="45"/>
      <c r="E57" s="45"/>
      <c r="F57" s="45"/>
      <c r="G57" s="45"/>
      <c r="H57" s="180" t="str">
        <f t="shared" si="22"/>
        <v/>
      </c>
      <c r="I57" s="180" t="str">
        <f t="shared" si="23"/>
        <v/>
      </c>
      <c r="J57" s="82"/>
      <c r="K57" s="100"/>
      <c r="L57" s="800"/>
      <c r="M57" s="804"/>
      <c r="N57" s="804"/>
      <c r="O57" s="804"/>
      <c r="P57" s="804"/>
      <c r="Q57" s="334"/>
      <c r="R57" s="334"/>
      <c r="S57" s="334"/>
      <c r="T57" s="334"/>
      <c r="U57" s="336"/>
      <c r="V57" s="798"/>
      <c r="W57" s="796"/>
      <c r="X57" s="82"/>
      <c r="Y57" s="100"/>
      <c r="AA57" s="82"/>
      <c r="AB57" s="82"/>
      <c r="AC57" s="82"/>
      <c r="AD57" s="82"/>
      <c r="AE57" s="82"/>
      <c r="AF57" s="82"/>
      <c r="AG57" s="82"/>
      <c r="AO57" s="85"/>
      <c r="AP57" s="85"/>
      <c r="AQ57" s="85"/>
      <c r="AR57" s="85"/>
      <c r="AS57" s="85"/>
      <c r="AT57" s="85"/>
      <c r="AU57" s="85"/>
      <c r="AV57" s="85"/>
      <c r="AW57" s="85"/>
      <c r="AX57" s="85"/>
      <c r="AY57" s="85"/>
      <c r="AZ57" s="85"/>
      <c r="BA57" s="85"/>
      <c r="BB57" s="85"/>
      <c r="BC57" s="85" t="str">
        <f t="shared" si="7"/>
        <v/>
      </c>
      <c r="BF57" s="85"/>
      <c r="BG57" s="85"/>
      <c r="BH57" s="85"/>
      <c r="BI57" s="85"/>
      <c r="BJ57" s="85"/>
      <c r="BK57" s="85"/>
      <c r="BL57" s="85"/>
      <c r="BM57" s="85"/>
      <c r="BN57" s="85"/>
      <c r="BO57" s="85"/>
      <c r="BP57" s="85"/>
      <c r="IT57" s="154"/>
      <c r="IU57" s="154"/>
      <c r="IV57" s="154"/>
    </row>
    <row r="58" spans="1:256" ht="15" customHeight="1" thickBot="1" x14ac:dyDescent="0.25">
      <c r="A58" s="99"/>
      <c r="C58" s="187" t="str">
        <f t="shared" si="21"/>
        <v>-</v>
      </c>
      <c r="D58" s="72"/>
      <c r="E58" s="73"/>
      <c r="F58" s="72"/>
      <c r="G58" s="72"/>
      <c r="H58" s="180" t="str">
        <f t="shared" si="22"/>
        <v/>
      </c>
      <c r="I58" s="180" t="str">
        <f t="shared" si="23"/>
        <v/>
      </c>
      <c r="J58" s="82"/>
      <c r="K58" s="100"/>
      <c r="L58" s="799" t="str">
        <f>C26</f>
        <v>-</v>
      </c>
      <c r="M58" s="802"/>
      <c r="N58" s="802"/>
      <c r="O58" s="802"/>
      <c r="P58" s="802"/>
      <c r="Q58" s="52"/>
      <c r="R58" s="52"/>
      <c r="S58" s="52"/>
      <c r="T58" s="52"/>
      <c r="U58" s="48"/>
      <c r="V58" s="797" t="str">
        <f>IFERROR(IF(M58="","",((AV10*BB10*(((Q58*R58*S58)+(Q59*R59*S59)+IF(T58="",0,VLOOKUP(T58,$AO$23:$AP$42,2,FALSE)*U58)+IF(T59="",0,VLOOKUP(T59,$AO$23:$AP$42,2,FALSE)*U59))/(IF(U58="",0,VLOOKUP(T58,$J$15:$N$34,5,FALSE)*U58)+IF(U59="",0,VLOOKUP(T59,$J$15:$N$34,5,FALSE)*U59)+Q58*R58+Q59*R59)))/((AW10+AV10)*(1-(BA10^2)))/100)),"")</f>
        <v/>
      </c>
      <c r="W58" s="794" t="str">
        <f t="shared" ref="W58" si="26">IF(OR(L58="-",V58=""),"",IF(V58&gt;=VLOOKUP(L58,$AT$26:$AU$39,2,FALSE),"Yes","No"))</f>
        <v/>
      </c>
      <c r="X58" s="82"/>
      <c r="Y58" s="100"/>
      <c r="AA58" s="82"/>
      <c r="AB58" s="82"/>
      <c r="AC58" s="82"/>
      <c r="AD58" s="82"/>
      <c r="AE58" s="82"/>
      <c r="AF58" s="82"/>
      <c r="AG58" s="82"/>
      <c r="AO58" s="85"/>
      <c r="AP58" s="85"/>
      <c r="AQ58" s="85"/>
      <c r="AR58" s="85"/>
      <c r="AS58" s="85"/>
      <c r="AT58" s="85"/>
      <c r="AU58" s="85"/>
      <c r="AV58" s="85"/>
      <c r="AW58" s="85"/>
      <c r="AX58" s="85"/>
      <c r="AY58" s="85"/>
      <c r="AZ58" s="85"/>
      <c r="BA58" s="85"/>
      <c r="BB58" s="85"/>
      <c r="BC58" s="85" t="str">
        <f t="shared" si="7"/>
        <v/>
      </c>
      <c r="BF58" s="85"/>
      <c r="BG58" s="85"/>
      <c r="BH58" s="85"/>
      <c r="BI58" s="85"/>
      <c r="BJ58" s="85"/>
      <c r="BK58" s="85"/>
      <c r="BL58" s="85"/>
      <c r="BM58" s="85"/>
      <c r="BN58" s="85"/>
      <c r="BO58" s="85"/>
      <c r="BP58" s="85"/>
      <c r="IT58" s="154"/>
      <c r="IU58" s="154"/>
      <c r="IV58" s="154"/>
    </row>
    <row r="59" spans="1:256" ht="15" customHeight="1" thickBot="1" x14ac:dyDescent="0.25">
      <c r="A59" s="99"/>
      <c r="B59" s="98"/>
      <c r="C59" s="98"/>
      <c r="D59" s="98"/>
      <c r="E59" s="98"/>
      <c r="F59" s="165"/>
      <c r="G59" s="98"/>
      <c r="H59" s="98"/>
      <c r="I59" s="165"/>
      <c r="J59" s="188"/>
      <c r="K59" s="100"/>
      <c r="L59" s="800"/>
      <c r="M59" s="804"/>
      <c r="N59" s="804"/>
      <c r="O59" s="804"/>
      <c r="P59" s="804"/>
      <c r="Q59" s="334"/>
      <c r="R59" s="334"/>
      <c r="S59" s="334"/>
      <c r="T59" s="334"/>
      <c r="U59" s="336"/>
      <c r="V59" s="798"/>
      <c r="W59" s="796"/>
      <c r="X59" s="82"/>
      <c r="Y59" s="100"/>
      <c r="AA59" s="82"/>
      <c r="AB59" s="82"/>
      <c r="AC59" s="82"/>
      <c r="AD59" s="82"/>
      <c r="AE59" s="82"/>
      <c r="AF59" s="82"/>
      <c r="AG59" s="82"/>
      <c r="AO59" s="85"/>
      <c r="AP59" s="85"/>
      <c r="AQ59" s="85"/>
      <c r="AR59" s="85"/>
      <c r="AS59" s="85"/>
      <c r="AT59" s="85"/>
      <c r="AU59" s="85"/>
      <c r="AV59" s="85"/>
      <c r="AW59" s="85"/>
      <c r="AX59" s="85"/>
      <c r="AY59" s="85"/>
      <c r="AZ59" s="85"/>
      <c r="BA59" s="85"/>
      <c r="BB59" s="85"/>
      <c r="BC59" s="85" t="str">
        <f t="shared" si="7"/>
        <v/>
      </c>
      <c r="BF59" s="85"/>
      <c r="BG59" s="85"/>
      <c r="BH59" s="85"/>
      <c r="BI59" s="85"/>
      <c r="BJ59" s="85"/>
      <c r="BK59" s="85"/>
      <c r="BL59" s="85"/>
      <c r="BM59" s="85"/>
      <c r="BN59" s="85"/>
      <c r="BO59" s="85"/>
      <c r="BP59" s="85"/>
      <c r="IT59" s="154"/>
      <c r="IU59" s="154"/>
      <c r="IV59" s="154"/>
    </row>
    <row r="60" spans="1:256" ht="15" customHeight="1" x14ac:dyDescent="0.2">
      <c r="C60" s="82"/>
      <c r="D60" s="82"/>
      <c r="E60" s="82"/>
      <c r="F60" s="140"/>
      <c r="G60" s="82"/>
      <c r="H60" s="82"/>
      <c r="I60" s="82"/>
      <c r="J60" s="82"/>
      <c r="K60" s="100"/>
      <c r="L60" s="799" t="str">
        <f>C27</f>
        <v>-</v>
      </c>
      <c r="M60" s="802"/>
      <c r="N60" s="806"/>
      <c r="O60" s="806"/>
      <c r="P60" s="806"/>
      <c r="Q60" s="54"/>
      <c r="R60" s="54"/>
      <c r="S60" s="54"/>
      <c r="T60" s="48"/>
      <c r="U60" s="48"/>
      <c r="V60" s="797" t="str">
        <f>IFERROR(IF(M60="","",((AV11*BB11*(((Q60*R60*S60)+(Q61*R61*S61)+IF(T60="",0,VLOOKUP(T60,$AO$23:$AP$42,2,FALSE)*U60)+IF(T61="",0,VLOOKUP(T61,$AO$23:$AP$42,2,FALSE)*U61))/(IF(U60="",0,VLOOKUP(T60,$J$15:$N$34,5,FALSE)*U60)+IF(U61="",0,VLOOKUP(T61,$J$15:$N$34,5,FALSE)*U61)+Q60*R60+Q61*R61)))/((AW11+AV11)*(1-(BA11^2)))/100)),"")</f>
        <v/>
      </c>
      <c r="W60" s="794" t="str">
        <f t="shared" ref="W60" si="27">IF(OR(L60="-",V60=""),"",IF(V60&gt;=VLOOKUP(L60,$AT$26:$AU$39,2,FALSE),"Yes","No"))</f>
        <v/>
      </c>
      <c r="X60" s="82"/>
      <c r="Y60" s="100"/>
      <c r="AA60" s="82"/>
      <c r="AB60" s="82"/>
      <c r="AC60" s="82"/>
      <c r="AD60" s="82"/>
      <c r="AE60" s="82"/>
      <c r="AF60" s="82"/>
      <c r="AG60" s="82"/>
      <c r="AO60" s="85"/>
      <c r="AP60" s="85"/>
      <c r="AQ60" s="85"/>
      <c r="AR60" s="85"/>
      <c r="AS60" s="85"/>
      <c r="AT60" s="85"/>
      <c r="AU60" s="85"/>
      <c r="AV60" s="85"/>
      <c r="AW60" s="85"/>
      <c r="AX60" s="85"/>
      <c r="AY60" s="85"/>
      <c r="AZ60" s="85"/>
      <c r="BA60" s="85"/>
      <c r="BB60" s="85"/>
      <c r="BC60" s="85" t="str">
        <f t="shared" si="7"/>
        <v/>
      </c>
      <c r="BF60" s="85"/>
      <c r="BG60" s="85"/>
      <c r="BH60" s="85"/>
      <c r="BI60" s="85"/>
      <c r="BJ60" s="85"/>
      <c r="BK60" s="85"/>
      <c r="BL60" s="85"/>
      <c r="BM60" s="85"/>
      <c r="BN60" s="85"/>
      <c r="BO60" s="85"/>
      <c r="BP60" s="85"/>
      <c r="IT60" s="154"/>
      <c r="IU60" s="154"/>
      <c r="IV60" s="154"/>
    </row>
    <row r="61" spans="1:256" ht="15" customHeight="1" thickBot="1" x14ac:dyDescent="0.25">
      <c r="C61" s="82"/>
      <c r="D61" s="82"/>
      <c r="E61" s="82"/>
      <c r="F61" s="140"/>
      <c r="G61" s="82"/>
      <c r="H61" s="82"/>
      <c r="I61" s="82"/>
      <c r="J61" s="82"/>
      <c r="K61" s="100"/>
      <c r="L61" s="800"/>
      <c r="M61" s="804"/>
      <c r="N61" s="807"/>
      <c r="O61" s="807"/>
      <c r="P61" s="807"/>
      <c r="Q61" s="55"/>
      <c r="R61" s="55"/>
      <c r="S61" s="55"/>
      <c r="T61" s="336"/>
      <c r="U61" s="336"/>
      <c r="V61" s="798"/>
      <c r="W61" s="796"/>
      <c r="X61" s="82"/>
      <c r="Y61" s="100"/>
      <c r="AA61" s="82"/>
      <c r="AB61" s="82"/>
      <c r="AC61" s="82"/>
      <c r="AD61" s="82"/>
      <c r="AE61" s="82"/>
      <c r="AF61" s="82"/>
      <c r="AG61" s="82"/>
      <c r="AO61" s="85"/>
      <c r="AP61" s="85"/>
      <c r="AQ61" s="85"/>
      <c r="AR61" s="85"/>
      <c r="AS61" s="85"/>
      <c r="AT61" s="85"/>
      <c r="AU61" s="85"/>
      <c r="AV61" s="85"/>
      <c r="AW61" s="85"/>
      <c r="AX61" s="85"/>
      <c r="AY61" s="85"/>
      <c r="AZ61" s="85"/>
      <c r="BA61" s="85"/>
      <c r="BB61" s="85"/>
      <c r="BC61" s="85" t="str">
        <f t="shared" si="7"/>
        <v/>
      </c>
      <c r="BF61" s="85"/>
      <c r="BG61" s="85"/>
      <c r="BH61" s="85"/>
      <c r="BI61" s="85"/>
      <c r="BJ61" s="85"/>
      <c r="BK61" s="85"/>
      <c r="BL61" s="85"/>
      <c r="BM61" s="85"/>
      <c r="BN61" s="85"/>
      <c r="BO61" s="85"/>
      <c r="BP61" s="85"/>
      <c r="IT61" s="154"/>
      <c r="IU61" s="154"/>
      <c r="IV61" s="154"/>
    </row>
    <row r="62" spans="1:256" ht="15" customHeight="1" x14ac:dyDescent="0.2">
      <c r="C62" s="82"/>
      <c r="D62" s="82"/>
      <c r="E62" s="82"/>
      <c r="F62" s="140"/>
      <c r="G62" s="82"/>
      <c r="H62" s="82"/>
      <c r="I62" s="82"/>
      <c r="J62" s="82"/>
      <c r="K62" s="189"/>
      <c r="L62" s="799" t="str">
        <f>C28</f>
        <v>-</v>
      </c>
      <c r="M62" s="802"/>
      <c r="N62" s="806"/>
      <c r="O62" s="806"/>
      <c r="P62" s="806"/>
      <c r="Q62" s="54"/>
      <c r="R62" s="54"/>
      <c r="S62" s="54"/>
      <c r="T62" s="48"/>
      <c r="U62" s="48"/>
      <c r="V62" s="797" t="str">
        <f>IFERROR(IF(M62="","",((AV12*BB12*(((Q62*R62*S62)+(Q63*R63*S63)+IF(T62="",0,VLOOKUP(T62,$AO$23:$AP$42,2,FALSE)*U62)+IF(T63="",0,VLOOKUP(T63,$AO$23:$AP$42,2,FALSE)*U63))/(IF(U62="",0,VLOOKUP(T62,$J$15:$N$34,5,FALSE)*U62)+IF(U63="",0,VLOOKUP(T63,$J$15:$N$34,5,FALSE)*U63)+Q62*R62+Q63*R63)))/((AW12+AV12)*(1-(BA12^2)))/100)),"")</f>
        <v/>
      </c>
      <c r="W62" s="794" t="str">
        <f t="shared" ref="W62" si="28">IF(OR(L62="-",V62=""),"",IF(V62&gt;=VLOOKUP(L62,$AT$26:$AU$39,2,FALSE),"Yes","No"))</f>
        <v/>
      </c>
      <c r="X62" s="82"/>
      <c r="Y62" s="100"/>
      <c r="AA62" s="82"/>
      <c r="AB62" s="82"/>
      <c r="AC62" s="82"/>
      <c r="AD62" s="82"/>
      <c r="AE62" s="82"/>
      <c r="AF62" s="82"/>
      <c r="AG62" s="82"/>
      <c r="AO62" s="85"/>
      <c r="AP62" s="85"/>
      <c r="AQ62" s="85"/>
      <c r="AR62" s="85"/>
      <c r="AS62" s="85"/>
      <c r="AT62" s="85"/>
      <c r="AU62" s="85"/>
      <c r="AV62" s="85"/>
      <c r="AW62" s="85"/>
      <c r="AX62" s="85"/>
      <c r="AY62" s="85"/>
      <c r="AZ62" s="85"/>
      <c r="BA62" s="85"/>
      <c r="BB62" s="85"/>
      <c r="BC62" s="85" t="str">
        <f t="shared" si="7"/>
        <v/>
      </c>
      <c r="BF62" s="85"/>
      <c r="BG62" s="85"/>
      <c r="BH62" s="85"/>
      <c r="BI62" s="85"/>
      <c r="BJ62" s="85"/>
      <c r="BK62" s="85"/>
      <c r="BL62" s="85"/>
      <c r="BM62" s="85"/>
      <c r="BN62" s="85"/>
      <c r="BO62" s="85"/>
      <c r="BP62" s="85"/>
      <c r="IT62" s="154"/>
      <c r="IU62" s="154"/>
      <c r="IV62" s="154"/>
    </row>
    <row r="63" spans="1:256" ht="15" customHeight="1" thickBot="1" x14ac:dyDescent="0.25">
      <c r="C63" s="82"/>
      <c r="D63" s="82"/>
      <c r="E63" s="82"/>
      <c r="F63" s="140"/>
      <c r="G63" s="82"/>
      <c r="H63" s="82"/>
      <c r="I63" s="82"/>
      <c r="J63" s="82"/>
      <c r="K63" s="189"/>
      <c r="L63" s="800"/>
      <c r="M63" s="804"/>
      <c r="N63" s="807"/>
      <c r="O63" s="807"/>
      <c r="P63" s="807"/>
      <c r="Q63" s="55"/>
      <c r="R63" s="55"/>
      <c r="S63" s="55"/>
      <c r="T63" s="336"/>
      <c r="U63" s="336"/>
      <c r="V63" s="798"/>
      <c r="W63" s="796"/>
      <c r="X63" s="82"/>
      <c r="Y63" s="100"/>
      <c r="AA63" s="82"/>
      <c r="AB63" s="82"/>
      <c r="AC63" s="82"/>
      <c r="AD63" s="82"/>
      <c r="AE63" s="82"/>
      <c r="AF63" s="82"/>
      <c r="AG63" s="82"/>
      <c r="AO63" s="85"/>
      <c r="AP63" s="85"/>
      <c r="AQ63" s="85"/>
      <c r="AR63" s="85"/>
      <c r="AS63" s="85"/>
      <c r="AT63" s="85"/>
      <c r="AU63" s="85"/>
      <c r="AV63" s="85"/>
      <c r="AW63" s="85"/>
      <c r="AX63" s="85"/>
      <c r="AY63" s="85"/>
      <c r="AZ63" s="85"/>
      <c r="BA63" s="85"/>
      <c r="BB63" s="85"/>
      <c r="BC63" s="85" t="str">
        <f t="shared" si="7"/>
        <v/>
      </c>
      <c r="BF63" s="85"/>
      <c r="BG63" s="85"/>
      <c r="BH63" s="85"/>
      <c r="BI63" s="85"/>
      <c r="BJ63" s="85"/>
      <c r="BK63" s="85"/>
      <c r="BL63" s="85"/>
      <c r="BM63" s="85"/>
      <c r="BN63" s="85"/>
      <c r="BO63" s="85"/>
      <c r="BP63" s="85"/>
      <c r="IT63" s="154"/>
      <c r="IU63" s="154"/>
      <c r="IV63" s="154"/>
    </row>
    <row r="64" spans="1:256" ht="15" customHeight="1" x14ac:dyDescent="0.2">
      <c r="C64" s="82"/>
      <c r="D64" s="82"/>
      <c r="E64" s="82"/>
      <c r="F64" s="140"/>
      <c r="G64" s="82"/>
      <c r="H64" s="82"/>
      <c r="I64" s="82"/>
      <c r="J64" s="82"/>
      <c r="K64" s="189"/>
      <c r="L64" s="799" t="str">
        <f>C29</f>
        <v>-</v>
      </c>
      <c r="M64" s="802"/>
      <c r="N64" s="806"/>
      <c r="O64" s="806"/>
      <c r="P64" s="806"/>
      <c r="Q64" s="54"/>
      <c r="R64" s="54"/>
      <c r="S64" s="54"/>
      <c r="T64" s="48"/>
      <c r="U64" s="48"/>
      <c r="V64" s="797" t="str">
        <f>IFERROR(IF(M64="","",((AV13*BB13*(((Q64*R64*S64)+(Q65*R65*S65)+IF(T64="",0,VLOOKUP(T64,$AO$23:$AP$42,2,FALSE)*U64)+IF(T65="",0,VLOOKUP(T65,$AO$23:$AP$42,2,FALSE)*U65))/(IF(U64="",0,VLOOKUP(T64,$J$15:$N$34,5,FALSE)*U64)+IF(U65="",0,VLOOKUP(T65,$J$15:$N$34,5,FALSE)*U65)+Q64*R64+Q65*R65)))/((AW13+AV13)*(1-(BA13^2)))/100)),"")</f>
        <v/>
      </c>
      <c r="W64" s="794" t="str">
        <f t="shared" ref="W64" si="29">IF(OR(L64="-",V64=""),"",IF(V64&gt;=VLOOKUP(L64,$AT$26:$AU$39,2,FALSE),"Yes","No"))</f>
        <v/>
      </c>
      <c r="X64" s="82"/>
      <c r="Y64" s="100"/>
      <c r="AA64" s="82"/>
      <c r="AB64" s="82"/>
      <c r="AC64" s="82"/>
      <c r="AD64" s="82"/>
      <c r="AE64" s="82"/>
      <c r="AF64" s="82"/>
      <c r="AG64" s="82"/>
      <c r="AO64" s="85"/>
      <c r="AP64" s="85"/>
      <c r="AQ64" s="85"/>
      <c r="AR64" s="85"/>
      <c r="AS64" s="85"/>
      <c r="AT64" s="85"/>
      <c r="AU64" s="85"/>
      <c r="AV64" s="85"/>
      <c r="AW64" s="85"/>
      <c r="AX64" s="85"/>
      <c r="AY64" s="85"/>
      <c r="AZ64" s="85"/>
      <c r="BA64" s="85"/>
      <c r="BB64" s="85"/>
      <c r="BC64" s="85" t="str">
        <f t="shared" si="7"/>
        <v/>
      </c>
      <c r="BF64" s="85"/>
      <c r="BG64" s="85"/>
      <c r="BH64" s="85"/>
      <c r="BI64" s="85"/>
      <c r="BJ64" s="85"/>
      <c r="BK64" s="85"/>
      <c r="BL64" s="85"/>
      <c r="BM64" s="85"/>
      <c r="BN64" s="85"/>
      <c r="BO64" s="85"/>
      <c r="BP64" s="85"/>
      <c r="IT64" s="154"/>
      <c r="IU64" s="154"/>
      <c r="IV64" s="154"/>
    </row>
    <row r="65" spans="3:256" ht="15" customHeight="1" thickBot="1" x14ac:dyDescent="0.25">
      <c r="C65" s="82"/>
      <c r="D65" s="82"/>
      <c r="E65" s="82"/>
      <c r="F65" s="140"/>
      <c r="G65" s="82"/>
      <c r="H65" s="82"/>
      <c r="I65" s="82"/>
      <c r="J65" s="82"/>
      <c r="K65" s="189"/>
      <c r="L65" s="800"/>
      <c r="M65" s="804"/>
      <c r="N65" s="807"/>
      <c r="O65" s="807"/>
      <c r="P65" s="807"/>
      <c r="Q65" s="55"/>
      <c r="R65" s="55"/>
      <c r="S65" s="55"/>
      <c r="T65" s="336"/>
      <c r="U65" s="336"/>
      <c r="V65" s="798"/>
      <c r="W65" s="796"/>
      <c r="X65" s="82"/>
      <c r="Y65" s="100"/>
      <c r="AA65" s="82"/>
      <c r="AB65" s="82"/>
      <c r="AC65" s="82"/>
      <c r="AD65" s="82"/>
      <c r="AE65" s="82"/>
      <c r="AF65" s="82"/>
      <c r="AG65" s="82"/>
      <c r="AO65" s="85"/>
      <c r="AP65" s="85"/>
      <c r="AQ65" s="85"/>
      <c r="AR65" s="85"/>
      <c r="AS65" s="85"/>
      <c r="AT65" s="85"/>
      <c r="AU65" s="85"/>
      <c r="AV65" s="85"/>
      <c r="AW65" s="85"/>
      <c r="AX65" s="85"/>
      <c r="AY65" s="85"/>
      <c r="AZ65" s="85"/>
      <c r="BA65" s="85"/>
      <c r="BB65" s="85"/>
      <c r="BC65" s="85" t="str">
        <f t="shared" si="7"/>
        <v/>
      </c>
      <c r="BF65" s="85"/>
      <c r="BG65" s="85"/>
      <c r="BH65" s="85"/>
      <c r="BI65" s="85"/>
      <c r="BJ65" s="85"/>
      <c r="BK65" s="85"/>
      <c r="BL65" s="85"/>
      <c r="BM65" s="85"/>
      <c r="BN65" s="85"/>
      <c r="BO65" s="85"/>
      <c r="BP65" s="85"/>
      <c r="IU65" s="154"/>
      <c r="IV65" s="154"/>
    </row>
    <row r="66" spans="3:256" ht="15" customHeight="1" x14ac:dyDescent="0.2">
      <c r="C66" s="82"/>
      <c r="D66" s="82"/>
      <c r="E66" s="82"/>
      <c r="F66" s="140"/>
      <c r="G66" s="82"/>
      <c r="H66" s="82"/>
      <c r="I66" s="82"/>
      <c r="J66" s="82"/>
      <c r="K66" s="189"/>
      <c r="L66" s="799" t="str">
        <f>C30</f>
        <v>-</v>
      </c>
      <c r="M66" s="802"/>
      <c r="N66" s="806"/>
      <c r="O66" s="806"/>
      <c r="P66" s="806"/>
      <c r="Q66" s="54"/>
      <c r="R66" s="54"/>
      <c r="S66" s="54"/>
      <c r="T66" s="48"/>
      <c r="U66" s="48"/>
      <c r="V66" s="797" t="str">
        <f>IFERROR(IF(M66="","",((AV14*BB14*(((Q66*R66*S66)+(Q67*R67*S67)+IF(T66="",0,VLOOKUP(T66,$AO$23:$AP$42,2,FALSE)*U66)+IF(T67="",0,VLOOKUP(T67,$AO$23:$AP$42,2,FALSE)*U67))/(IF(U66="",0,VLOOKUP(T66,$J$15:$N$34,5,FALSE)*U66)+IF(U67="",0,VLOOKUP(T67,$J$15:$N$34,5,FALSE)*U67)+Q66*R66+Q67*R67)))/((AW14+AV14)*(1-(BA14^2)))/100)),"")</f>
        <v/>
      </c>
      <c r="W66" s="794" t="str">
        <f t="shared" ref="W66" si="30">IF(OR(L66="-",V66=""),"",IF(V66&gt;=VLOOKUP(L66,$AT$26:$AU$39,2,FALSE),"Yes","No"))</f>
        <v/>
      </c>
      <c r="X66" s="82"/>
      <c r="Y66" s="100"/>
      <c r="AA66" s="82"/>
      <c r="AB66" s="82"/>
      <c r="AC66" s="82"/>
      <c r="AD66" s="82"/>
      <c r="AE66" s="82"/>
      <c r="AF66" s="82"/>
      <c r="AG66" s="82"/>
      <c r="AO66" s="85"/>
      <c r="AP66" s="85"/>
      <c r="AQ66" s="85"/>
      <c r="AR66" s="85"/>
      <c r="AS66" s="85"/>
      <c r="AT66" s="85"/>
      <c r="AU66" s="85"/>
      <c r="AV66" s="85"/>
      <c r="AW66" s="85"/>
      <c r="AX66" s="85"/>
      <c r="AY66" s="85"/>
      <c r="AZ66" s="85"/>
      <c r="BA66" s="85"/>
      <c r="BB66" s="85"/>
      <c r="BC66" s="85" t="str">
        <f t="shared" si="7"/>
        <v/>
      </c>
      <c r="BF66" s="85"/>
      <c r="BG66" s="85"/>
      <c r="BH66" s="85"/>
      <c r="BI66" s="85"/>
      <c r="BJ66" s="85"/>
      <c r="BK66" s="85"/>
      <c r="BL66" s="85"/>
      <c r="BM66" s="85"/>
      <c r="BN66" s="85"/>
      <c r="BO66" s="85"/>
      <c r="BP66" s="85"/>
      <c r="IV66" s="154"/>
    </row>
    <row r="67" spans="3:256" ht="15" customHeight="1" thickBot="1" x14ac:dyDescent="0.25">
      <c r="C67" s="82"/>
      <c r="D67" s="82"/>
      <c r="E67" s="82"/>
      <c r="F67" s="82"/>
      <c r="G67" s="82"/>
      <c r="H67" s="82"/>
      <c r="I67" s="82"/>
      <c r="J67" s="82"/>
      <c r="K67" s="189"/>
      <c r="L67" s="800"/>
      <c r="M67" s="804"/>
      <c r="N67" s="807"/>
      <c r="O67" s="807"/>
      <c r="P67" s="807"/>
      <c r="Q67" s="55"/>
      <c r="R67" s="55"/>
      <c r="S67" s="55"/>
      <c r="T67" s="336"/>
      <c r="U67" s="336"/>
      <c r="V67" s="798"/>
      <c r="W67" s="796"/>
      <c r="X67" s="82"/>
      <c r="Y67" s="100"/>
      <c r="AA67" s="82"/>
      <c r="AB67" s="82"/>
      <c r="AC67" s="82"/>
      <c r="AD67" s="82"/>
      <c r="AE67" s="82"/>
      <c r="AF67" s="82"/>
      <c r="AG67" s="82"/>
      <c r="AO67" s="85"/>
      <c r="AP67" s="85"/>
      <c r="AQ67" s="85"/>
      <c r="AR67" s="85"/>
      <c r="AS67" s="85"/>
      <c r="AT67" s="85"/>
      <c r="AU67" s="85"/>
      <c r="AV67" s="85"/>
      <c r="AW67" s="85"/>
      <c r="AX67" s="85"/>
      <c r="AY67" s="85"/>
      <c r="AZ67" s="85"/>
      <c r="BA67" s="85"/>
      <c r="BB67" s="85"/>
      <c r="BC67" s="85" t="str">
        <f t="shared" si="7"/>
        <v/>
      </c>
      <c r="BF67" s="85"/>
      <c r="BG67" s="85"/>
      <c r="BH67" s="85"/>
      <c r="BI67" s="85"/>
      <c r="BJ67" s="85"/>
      <c r="BK67" s="85"/>
      <c r="BL67" s="85"/>
      <c r="BM67" s="85"/>
      <c r="BN67" s="85"/>
      <c r="BO67" s="85"/>
      <c r="BP67" s="85"/>
      <c r="IV67" s="154"/>
    </row>
    <row r="68" spans="3:256" ht="15" customHeight="1" x14ac:dyDescent="0.2">
      <c r="C68" s="82"/>
      <c r="D68" s="82"/>
      <c r="E68" s="82"/>
      <c r="F68" s="82"/>
      <c r="G68" s="82"/>
      <c r="H68" s="82"/>
      <c r="I68" s="82"/>
      <c r="J68" s="82"/>
      <c r="K68" s="189"/>
      <c r="L68" s="799" t="str">
        <f>C31</f>
        <v>-</v>
      </c>
      <c r="M68" s="802"/>
      <c r="N68" s="806"/>
      <c r="O68" s="806"/>
      <c r="P68" s="806"/>
      <c r="Q68" s="54"/>
      <c r="R68" s="54"/>
      <c r="S68" s="54"/>
      <c r="T68" s="48"/>
      <c r="U68" s="48"/>
      <c r="V68" s="797" t="str">
        <f>IFERROR(IF(M68="","",((AV15*BB15*(((Q68*R68*S68)+(Q69*R69*S69)+IF(T68="",0,VLOOKUP(T68,$AO$23:$AP$42,2,FALSE)*U68)+IF(T69="",0,VLOOKUP(T69,$AO$23:$AP$42,2,FALSE)*U69))/(IF(U68="",0,VLOOKUP(T68,$J$15:$N$34,5,FALSE)*U68)+IF(U69="",0,VLOOKUP(T69,$J$15:$N$34,5,FALSE)*U69)+Q68*R68+Q69*R69)))/((AW15+AV15)*(1-(BA15^2)))/100)),"")</f>
        <v/>
      </c>
      <c r="W68" s="794" t="str">
        <f t="shared" ref="W68" si="31">IF(OR(L68="-",V68=""),"",IF(V68&gt;=VLOOKUP(L68,$AT$26:$AU$39,2,FALSE),"Yes","No"))</f>
        <v/>
      </c>
      <c r="X68" s="82"/>
      <c r="Y68" s="100"/>
      <c r="AA68" s="82"/>
      <c r="AB68" s="82"/>
      <c r="AC68" s="82"/>
      <c r="AD68" s="82"/>
      <c r="AE68" s="82"/>
      <c r="AF68" s="82"/>
      <c r="AG68" s="82"/>
      <c r="AO68" s="85"/>
      <c r="AP68" s="85"/>
      <c r="AQ68" s="85"/>
      <c r="AR68" s="85"/>
      <c r="AS68" s="85"/>
      <c r="AT68" s="85"/>
      <c r="AU68" s="85"/>
      <c r="AV68" s="85"/>
      <c r="AW68" s="85"/>
      <c r="AX68" s="85"/>
      <c r="AY68" s="85"/>
      <c r="AZ68" s="85"/>
      <c r="BA68" s="85"/>
      <c r="BB68" s="85"/>
      <c r="BC68" s="85" t="str">
        <f t="shared" si="7"/>
        <v/>
      </c>
      <c r="BF68" s="85"/>
      <c r="BG68" s="85"/>
      <c r="BH68" s="85"/>
      <c r="BI68" s="85"/>
      <c r="BJ68" s="85"/>
      <c r="BK68" s="85"/>
      <c r="BL68" s="85"/>
      <c r="BM68" s="85"/>
      <c r="BN68" s="85"/>
      <c r="BO68" s="85"/>
      <c r="BP68" s="85"/>
    </row>
    <row r="69" spans="3:256" ht="15" customHeight="1" thickBot="1" x14ac:dyDescent="0.25">
      <c r="C69" s="82"/>
      <c r="D69" s="82"/>
      <c r="E69" s="82"/>
      <c r="F69" s="82"/>
      <c r="G69" s="82"/>
      <c r="H69" s="82"/>
      <c r="I69" s="82"/>
      <c r="J69" s="82"/>
      <c r="K69" s="189"/>
      <c r="L69" s="800"/>
      <c r="M69" s="804"/>
      <c r="N69" s="807"/>
      <c r="O69" s="807"/>
      <c r="P69" s="807"/>
      <c r="Q69" s="55"/>
      <c r="R69" s="55"/>
      <c r="S69" s="55"/>
      <c r="T69" s="336"/>
      <c r="U69" s="336"/>
      <c r="V69" s="798"/>
      <c r="W69" s="796"/>
      <c r="X69" s="82"/>
      <c r="Y69" s="100"/>
      <c r="AA69" s="82"/>
      <c r="AB69" s="82"/>
      <c r="AC69" s="82"/>
      <c r="AD69" s="82"/>
      <c r="AE69" s="82"/>
      <c r="AF69" s="82"/>
      <c r="AG69" s="82"/>
      <c r="AO69" s="85"/>
      <c r="AP69" s="85"/>
      <c r="AQ69" s="85"/>
      <c r="AR69" s="85"/>
      <c r="AS69" s="85"/>
      <c r="AT69" s="85"/>
      <c r="AU69" s="85"/>
      <c r="AV69" s="85"/>
      <c r="AW69" s="85"/>
      <c r="AX69" s="85"/>
      <c r="AY69" s="85"/>
      <c r="AZ69" s="85"/>
      <c r="BA69" s="85"/>
      <c r="BB69" s="85"/>
      <c r="BC69" s="85" t="str">
        <f t="shared" ref="BC69:BC72" si="32">IF(K80="","",J80)</f>
        <v/>
      </c>
      <c r="BF69" s="85"/>
      <c r="BG69" s="85"/>
      <c r="BH69" s="85"/>
      <c r="BI69" s="85"/>
      <c r="BJ69" s="85"/>
      <c r="BK69" s="85"/>
      <c r="BL69" s="85"/>
      <c r="BM69" s="85"/>
      <c r="BN69" s="85"/>
      <c r="BO69" s="85"/>
      <c r="BP69" s="85"/>
    </row>
    <row r="70" spans="3:256" ht="15" customHeight="1" x14ac:dyDescent="0.2">
      <c r="C70" s="82"/>
      <c r="D70" s="82"/>
      <c r="E70" s="82"/>
      <c r="F70" s="82"/>
      <c r="G70" s="82"/>
      <c r="H70" s="82"/>
      <c r="I70" s="82"/>
      <c r="J70" s="82"/>
      <c r="K70" s="189"/>
      <c r="L70" s="799" t="str">
        <f>C32</f>
        <v>-</v>
      </c>
      <c r="M70" s="802"/>
      <c r="N70" s="806"/>
      <c r="O70" s="806"/>
      <c r="P70" s="806"/>
      <c r="Q70" s="54"/>
      <c r="R70" s="54"/>
      <c r="S70" s="54"/>
      <c r="T70" s="48"/>
      <c r="U70" s="48"/>
      <c r="V70" s="797" t="str">
        <f>IFERROR(IF(M70="","",((AV16*BB16*(((Q70*R70*S70)+(Q71*R71*S71)+IF(T70="",0,VLOOKUP(T70,$AO$23:$AP$42,2,FALSE)*U70)+IF(T71="",0,VLOOKUP(T71,$AO$23:$AP$42,2,FALSE)*U71))/(IF(U70="",0,VLOOKUP(T70,$J$15:$N$34,5,FALSE)*U70)+IF(U71="",0,VLOOKUP(T71,$J$15:$N$34,5,FALSE)*U71)+Q70*R70+Q71*R71)))/((AW16+AV16)*(1-(BA16^2)))/100)),"")</f>
        <v/>
      </c>
      <c r="W70" s="794" t="str">
        <f t="shared" ref="W70" si="33">IF(OR(L70="-",V70=""),"",IF(V70&gt;=VLOOKUP(L70,$AT$26:$AU$39,2,FALSE),"Yes","No"))</f>
        <v/>
      </c>
      <c r="X70" s="82"/>
      <c r="Y70" s="100"/>
      <c r="AA70" s="82"/>
      <c r="AB70" s="82"/>
      <c r="AC70" s="82"/>
      <c r="AD70" s="82"/>
      <c r="AE70" s="82"/>
      <c r="AF70" s="82"/>
      <c r="AG70" s="82"/>
      <c r="AO70" s="85"/>
      <c r="AP70" s="85"/>
      <c r="AQ70" s="85"/>
      <c r="AR70" s="85"/>
      <c r="AS70" s="85"/>
      <c r="AT70" s="85"/>
      <c r="AU70" s="85"/>
      <c r="AV70" s="85"/>
      <c r="AW70" s="85"/>
      <c r="AX70" s="85"/>
      <c r="AY70" s="85"/>
      <c r="AZ70" s="85"/>
      <c r="BA70" s="85"/>
      <c r="BB70" s="85"/>
      <c r="BC70" s="85" t="str">
        <f t="shared" si="32"/>
        <v/>
      </c>
      <c r="BF70" s="85"/>
      <c r="BG70" s="85"/>
      <c r="BH70" s="85"/>
      <c r="BI70" s="85"/>
      <c r="BJ70" s="85"/>
      <c r="BK70" s="85"/>
      <c r="BL70" s="85"/>
      <c r="BM70" s="85"/>
      <c r="BN70" s="85"/>
      <c r="BO70" s="85"/>
      <c r="BP70" s="85"/>
    </row>
    <row r="71" spans="3:256" ht="15" customHeight="1" thickBot="1" x14ac:dyDescent="0.25">
      <c r="C71" s="82"/>
      <c r="D71" s="82"/>
      <c r="E71" s="82"/>
      <c r="F71" s="82"/>
      <c r="G71" s="82"/>
      <c r="H71" s="82"/>
      <c r="I71" s="82"/>
      <c r="J71" s="82"/>
      <c r="K71" s="189"/>
      <c r="L71" s="800"/>
      <c r="M71" s="804"/>
      <c r="N71" s="807"/>
      <c r="O71" s="807"/>
      <c r="P71" s="807"/>
      <c r="Q71" s="55"/>
      <c r="R71" s="55"/>
      <c r="S71" s="55"/>
      <c r="T71" s="336"/>
      <c r="U71" s="336"/>
      <c r="V71" s="798"/>
      <c r="W71" s="796"/>
      <c r="X71" s="82"/>
      <c r="Y71" s="100"/>
      <c r="AA71" s="82"/>
      <c r="AB71" s="82"/>
      <c r="AC71" s="82"/>
      <c r="AD71" s="82"/>
      <c r="AE71" s="82"/>
      <c r="AF71" s="82"/>
      <c r="AG71" s="82"/>
      <c r="AO71" s="85"/>
      <c r="AP71" s="85"/>
      <c r="AQ71" s="85"/>
      <c r="AR71" s="85"/>
      <c r="AS71" s="85"/>
      <c r="AT71" s="85"/>
      <c r="AU71" s="85"/>
      <c r="AV71" s="85"/>
      <c r="AW71" s="85"/>
      <c r="AX71" s="85"/>
      <c r="AY71" s="85"/>
      <c r="AZ71" s="85"/>
      <c r="BA71" s="85"/>
      <c r="BB71" s="85"/>
      <c r="BC71" s="85" t="str">
        <f t="shared" si="32"/>
        <v/>
      </c>
      <c r="BF71" s="85"/>
      <c r="BG71" s="85"/>
      <c r="BH71" s="85"/>
      <c r="BI71" s="85"/>
      <c r="BJ71" s="85"/>
      <c r="BK71" s="85"/>
      <c r="BL71" s="85"/>
      <c r="BM71" s="85"/>
      <c r="BN71" s="85"/>
      <c r="BO71" s="85"/>
      <c r="BP71" s="85"/>
    </row>
    <row r="72" spans="3:256" ht="15" customHeight="1" x14ac:dyDescent="0.2">
      <c r="C72" s="82"/>
      <c r="D72" s="82"/>
      <c r="E72" s="82"/>
      <c r="F72" s="82"/>
      <c r="G72" s="82"/>
      <c r="H72" s="82"/>
      <c r="I72" s="82"/>
      <c r="J72" s="82"/>
      <c r="K72" s="189"/>
      <c r="L72" s="799" t="str">
        <f>C33</f>
        <v>-</v>
      </c>
      <c r="M72" s="802"/>
      <c r="N72" s="806"/>
      <c r="O72" s="806"/>
      <c r="P72" s="806"/>
      <c r="Q72" s="54"/>
      <c r="R72" s="54"/>
      <c r="S72" s="54"/>
      <c r="T72" s="48"/>
      <c r="U72" s="48"/>
      <c r="V72" s="797" t="str">
        <f>IFERROR(IF(M72="","",((AV17*BB17*(((Q72*R72*S72)+(Q73*R73*S73)+IF(T72="",0,VLOOKUP(T72,$AO$23:$AP$42,2,FALSE)*U72)+IF(T73="",0,VLOOKUP(T73,$AO$23:$AP$42,2,FALSE)*U73))/(IF(U72="",0,VLOOKUP(T72,$J$15:$N$34,5,FALSE)*U72)+IF(U73="",0,VLOOKUP(T73,$J$15:$N$34,5,FALSE)*U73)+Q72*R72+Q73*R73)))/((AW17+AV17)*(1-(BA17^2)))/100)),"")</f>
        <v/>
      </c>
      <c r="W72" s="794" t="str">
        <f>IF(OR(L72="-",V72=""),"",IF(V72&gt;=VLOOKUP(L72,$AT$26:$AU$39,2,FALSE),"Yes","No"))</f>
        <v/>
      </c>
      <c r="X72" s="82"/>
      <c r="Y72" s="177"/>
      <c r="AA72" s="82"/>
      <c r="AB72" s="82"/>
      <c r="AC72" s="82"/>
      <c r="AD72" s="82"/>
      <c r="AE72" s="82"/>
      <c r="AF72" s="82"/>
      <c r="AG72" s="82"/>
      <c r="AO72" s="85"/>
      <c r="AP72" s="85"/>
      <c r="AQ72" s="85"/>
      <c r="AR72" s="85"/>
      <c r="AS72" s="85"/>
      <c r="AT72" s="85"/>
      <c r="AU72" s="85"/>
      <c r="AV72" s="85"/>
      <c r="AW72" s="85"/>
      <c r="AX72" s="85"/>
      <c r="AY72" s="85"/>
      <c r="AZ72" s="85"/>
      <c r="BA72" s="85"/>
      <c r="BB72" s="85"/>
      <c r="BC72" s="85" t="str">
        <f t="shared" si="32"/>
        <v/>
      </c>
      <c r="BF72" s="85"/>
      <c r="BG72" s="85"/>
      <c r="BH72" s="85"/>
      <c r="BI72" s="85"/>
      <c r="BJ72" s="85"/>
      <c r="BK72" s="85"/>
      <c r="BL72" s="85"/>
      <c r="BM72" s="85"/>
      <c r="BN72" s="85"/>
      <c r="BO72" s="85"/>
      <c r="BP72" s="85"/>
    </row>
    <row r="73" spans="3:256" ht="15" customHeight="1" thickBot="1" x14ac:dyDescent="0.25">
      <c r="C73" s="82"/>
      <c r="D73" s="82"/>
      <c r="E73" s="82"/>
      <c r="F73" s="82"/>
      <c r="G73" s="82"/>
      <c r="H73" s="82"/>
      <c r="I73" s="82"/>
      <c r="J73" s="82"/>
      <c r="K73" s="189"/>
      <c r="L73" s="800"/>
      <c r="M73" s="804"/>
      <c r="N73" s="807"/>
      <c r="O73" s="807"/>
      <c r="P73" s="807"/>
      <c r="Q73" s="55"/>
      <c r="R73" s="55"/>
      <c r="S73" s="55"/>
      <c r="T73" s="336"/>
      <c r="U73" s="336"/>
      <c r="V73" s="798"/>
      <c r="W73" s="796"/>
      <c r="X73" s="82"/>
      <c r="Y73" s="100"/>
      <c r="Z73" s="181"/>
      <c r="AA73" s="181"/>
      <c r="AB73" s="181"/>
      <c r="AC73" s="181"/>
      <c r="AD73" s="181"/>
      <c r="AE73" s="181"/>
      <c r="AF73" s="181"/>
      <c r="AG73" s="181"/>
      <c r="AH73" s="181"/>
      <c r="AI73" s="181"/>
      <c r="AJ73" s="181"/>
      <c r="AK73" s="181"/>
      <c r="AL73" s="181"/>
      <c r="AM73" s="181"/>
      <c r="AN73" s="190"/>
      <c r="AO73" s="331"/>
      <c r="AP73" s="85"/>
      <c r="AQ73" s="85"/>
      <c r="AR73" s="85"/>
      <c r="AS73" s="85"/>
      <c r="AT73" s="85"/>
      <c r="AU73" s="85"/>
      <c r="AV73" s="85"/>
      <c r="AW73" s="85"/>
      <c r="AX73" s="85"/>
      <c r="AY73" s="85"/>
      <c r="AZ73" s="85"/>
      <c r="BA73" s="85"/>
      <c r="BB73" s="85"/>
      <c r="BC73" s="85"/>
      <c r="BF73" s="85"/>
      <c r="BG73" s="85"/>
      <c r="BH73" s="85"/>
      <c r="BI73" s="85"/>
      <c r="BJ73" s="85"/>
      <c r="BK73" s="85"/>
      <c r="BL73" s="85"/>
      <c r="BM73" s="85"/>
      <c r="BN73" s="85"/>
      <c r="BO73" s="85"/>
      <c r="BP73" s="85"/>
    </row>
    <row r="74" spans="3:256" ht="15" customHeight="1" thickBot="1" x14ac:dyDescent="0.25">
      <c r="C74" s="82"/>
      <c r="D74" s="82"/>
      <c r="E74" s="82"/>
      <c r="F74" s="82"/>
      <c r="G74" s="82"/>
      <c r="H74" s="82"/>
      <c r="I74" s="82"/>
      <c r="J74" s="82"/>
      <c r="K74" s="189"/>
      <c r="L74" s="82"/>
      <c r="M74" s="82"/>
      <c r="N74" s="82"/>
      <c r="O74" s="82"/>
      <c r="P74" s="82"/>
      <c r="Q74" s="82"/>
      <c r="R74" s="82"/>
      <c r="S74" s="82"/>
      <c r="T74" s="140"/>
      <c r="U74" s="140"/>
      <c r="V74" s="82"/>
      <c r="W74" s="82"/>
      <c r="X74" s="82"/>
      <c r="Y74" s="100"/>
      <c r="AA74" s="82"/>
      <c r="AB74" s="82"/>
      <c r="AC74" s="82"/>
      <c r="AD74" s="82"/>
      <c r="AE74" s="82"/>
      <c r="AF74" s="82"/>
      <c r="AG74" s="82"/>
      <c r="AO74" s="85"/>
      <c r="AP74" s="85"/>
      <c r="AQ74" s="85"/>
      <c r="AR74" s="85"/>
      <c r="AS74" s="85"/>
      <c r="AT74" s="85"/>
      <c r="AU74" s="85"/>
      <c r="AV74" s="85"/>
      <c r="AW74" s="85"/>
      <c r="AX74" s="85"/>
      <c r="AY74" s="85"/>
      <c r="AZ74" s="85"/>
      <c r="BA74" s="85"/>
      <c r="BB74" s="85"/>
      <c r="BC74" s="85"/>
      <c r="BF74" s="85"/>
      <c r="BG74" s="85"/>
      <c r="BH74" s="85"/>
      <c r="BI74" s="85"/>
      <c r="BJ74" s="85"/>
      <c r="BK74" s="85"/>
      <c r="BL74" s="85"/>
      <c r="BM74" s="85"/>
      <c r="BN74" s="85"/>
      <c r="BO74" s="85"/>
      <c r="BP74" s="85"/>
    </row>
    <row r="75" spans="3:256" ht="15" customHeight="1" x14ac:dyDescent="0.2">
      <c r="C75" s="82"/>
      <c r="D75" s="82"/>
      <c r="E75" s="82"/>
      <c r="F75" s="82"/>
      <c r="G75" s="82"/>
      <c r="H75" s="82"/>
      <c r="I75" s="82"/>
      <c r="J75" s="82"/>
      <c r="K75" s="123"/>
      <c r="L75" s="123"/>
      <c r="M75" s="123"/>
      <c r="N75" s="123"/>
      <c r="O75" s="123"/>
      <c r="P75" s="123"/>
      <c r="Q75" s="123"/>
      <c r="R75" s="123"/>
      <c r="S75" s="123"/>
      <c r="T75" s="191"/>
      <c r="U75" s="191"/>
      <c r="V75" s="123"/>
      <c r="W75" s="123"/>
      <c r="X75" s="123"/>
      <c r="Y75" s="82"/>
      <c r="AA75" s="82"/>
      <c r="AB75" s="82"/>
      <c r="AC75" s="82"/>
      <c r="AD75" s="82"/>
      <c r="AE75" s="82"/>
      <c r="AF75" s="82"/>
      <c r="AG75" s="82"/>
      <c r="AO75" s="85"/>
      <c r="AP75" s="85"/>
      <c r="AQ75" s="85"/>
      <c r="AR75" s="85"/>
      <c r="AS75" s="85"/>
      <c r="AT75" s="85"/>
      <c r="AU75" s="85"/>
      <c r="AV75" s="85"/>
      <c r="AW75" s="85"/>
      <c r="AX75" s="85"/>
      <c r="AY75" s="85"/>
      <c r="AZ75" s="85"/>
      <c r="BA75" s="85"/>
      <c r="BB75" s="85"/>
      <c r="BC75" s="85"/>
      <c r="BF75" s="85"/>
      <c r="BG75" s="85"/>
      <c r="BH75" s="85"/>
      <c r="BI75" s="85"/>
      <c r="BJ75" s="85"/>
      <c r="BK75" s="85"/>
      <c r="BL75" s="85"/>
      <c r="BM75" s="85"/>
      <c r="BN75" s="85"/>
      <c r="BO75" s="85"/>
      <c r="BP75" s="85"/>
    </row>
    <row r="76" spans="3:256" ht="15" customHeight="1" x14ac:dyDescent="0.2">
      <c r="C76" s="82"/>
      <c r="D76" s="82"/>
      <c r="E76" s="82"/>
      <c r="F76" s="82"/>
      <c r="G76" s="82"/>
      <c r="H76" s="82"/>
      <c r="I76" s="82"/>
      <c r="J76" s="82"/>
      <c r="K76" s="82"/>
      <c r="L76" s="82"/>
      <c r="M76" s="82"/>
      <c r="N76" s="82"/>
      <c r="O76" s="82"/>
      <c r="P76" s="82"/>
      <c r="Q76" s="82"/>
      <c r="R76" s="82"/>
      <c r="S76" s="82"/>
      <c r="T76" s="140"/>
      <c r="U76" s="82"/>
      <c r="V76" s="82"/>
      <c r="W76" s="82"/>
      <c r="X76" s="82"/>
      <c r="Y76" s="82"/>
      <c r="AA76" s="82"/>
      <c r="AB76" s="82"/>
      <c r="AC76" s="82"/>
      <c r="AD76" s="82"/>
      <c r="AE76" s="82"/>
      <c r="AF76" s="82"/>
      <c r="AG76" s="82"/>
      <c r="AO76" s="85"/>
      <c r="AP76" s="85"/>
      <c r="AQ76" s="85"/>
      <c r="AR76" s="85"/>
      <c r="AS76" s="85"/>
      <c r="AT76" s="85"/>
      <c r="AU76" s="85"/>
      <c r="AV76" s="85"/>
      <c r="AW76" s="85"/>
      <c r="AX76" s="85"/>
      <c r="AY76" s="85"/>
      <c r="AZ76" s="85"/>
      <c r="BA76" s="85"/>
      <c r="BB76" s="85"/>
      <c r="BC76" s="85"/>
      <c r="BF76" s="85"/>
      <c r="BG76" s="85"/>
      <c r="BH76" s="85"/>
      <c r="BI76" s="85"/>
      <c r="BJ76" s="85"/>
      <c r="BK76" s="85"/>
      <c r="BL76" s="85"/>
      <c r="BM76" s="85"/>
      <c r="BN76" s="85"/>
      <c r="BO76" s="85"/>
      <c r="BP76" s="85"/>
    </row>
    <row r="77" spans="3:256" ht="15" customHeight="1" x14ac:dyDescent="0.2">
      <c r="C77" s="82"/>
      <c r="D77" s="82"/>
      <c r="E77" s="82"/>
      <c r="F77" s="82"/>
      <c r="G77" s="82"/>
      <c r="H77" s="82"/>
      <c r="I77" s="82"/>
      <c r="J77" s="82"/>
      <c r="K77" s="82"/>
      <c r="L77" s="82"/>
      <c r="M77" s="82"/>
      <c r="N77" s="82"/>
      <c r="O77" s="82"/>
      <c r="P77" s="82"/>
      <c r="Q77" s="82"/>
      <c r="R77" s="82"/>
      <c r="S77" s="82"/>
      <c r="T77" s="140"/>
      <c r="U77" s="82"/>
      <c r="V77" s="82"/>
      <c r="W77" s="82"/>
      <c r="X77" s="82"/>
      <c r="Y77" s="82"/>
      <c r="AA77" s="82"/>
      <c r="AB77" s="82"/>
      <c r="AC77" s="82"/>
      <c r="AD77" s="82"/>
      <c r="AE77" s="82"/>
      <c r="AF77" s="82"/>
      <c r="AG77" s="82"/>
      <c r="AO77" s="85"/>
      <c r="AP77" s="85"/>
      <c r="AQ77" s="85"/>
      <c r="AR77" s="85"/>
      <c r="AS77" s="85"/>
      <c r="AT77" s="85"/>
      <c r="AU77" s="85"/>
      <c r="AV77" s="85"/>
      <c r="AW77" s="85"/>
      <c r="AX77" s="85"/>
      <c r="AY77" s="85"/>
      <c r="AZ77" s="85"/>
      <c r="BA77" s="85"/>
      <c r="BB77" s="85"/>
      <c r="BC77" s="85"/>
      <c r="BF77" s="85"/>
      <c r="BG77" s="85"/>
      <c r="BH77" s="85"/>
      <c r="BI77" s="85"/>
      <c r="BJ77" s="85"/>
      <c r="BK77" s="85"/>
      <c r="BL77" s="85"/>
      <c r="BM77" s="85"/>
      <c r="BN77" s="85"/>
      <c r="BO77" s="85"/>
      <c r="BP77" s="85"/>
    </row>
    <row r="78" spans="3:256" ht="15" customHeight="1" x14ac:dyDescent="0.2">
      <c r="C78" s="82"/>
      <c r="D78" s="82"/>
      <c r="E78" s="82"/>
      <c r="F78" s="82"/>
      <c r="G78" s="82"/>
      <c r="H78" s="82"/>
      <c r="I78" s="82"/>
      <c r="J78" s="82"/>
      <c r="K78" s="88"/>
      <c r="L78" s="82"/>
      <c r="M78" s="82"/>
      <c r="N78" s="82"/>
      <c r="O78" s="82"/>
      <c r="P78" s="82"/>
      <c r="Q78" s="82"/>
      <c r="R78" s="82"/>
      <c r="S78" s="82"/>
      <c r="T78" s="140"/>
      <c r="U78" s="82"/>
      <c r="V78" s="82"/>
      <c r="W78" s="82"/>
      <c r="X78" s="82"/>
      <c r="Y78" s="82"/>
      <c r="AA78" s="82"/>
      <c r="AB78" s="82"/>
      <c r="AC78" s="82"/>
      <c r="AD78" s="82"/>
      <c r="AE78" s="82"/>
      <c r="AF78" s="82"/>
      <c r="AG78" s="82"/>
      <c r="AO78" s="85"/>
      <c r="AP78" s="85"/>
      <c r="AQ78" s="85"/>
      <c r="AR78" s="85"/>
      <c r="AS78" s="85"/>
      <c r="AT78" s="85"/>
      <c r="AU78" s="85"/>
      <c r="AV78" s="85"/>
      <c r="AW78" s="85"/>
      <c r="AX78" s="85"/>
      <c r="AY78" s="85"/>
      <c r="AZ78" s="85"/>
      <c r="BA78" s="85"/>
      <c r="BB78" s="85"/>
      <c r="BC78" s="85"/>
      <c r="BF78" s="85"/>
      <c r="BG78" s="85"/>
      <c r="BH78" s="85"/>
      <c r="BI78" s="85"/>
      <c r="BJ78" s="85"/>
      <c r="BK78" s="85"/>
      <c r="BL78" s="85"/>
      <c r="BM78" s="85"/>
      <c r="BN78" s="85"/>
      <c r="BO78" s="85"/>
      <c r="BP78" s="85"/>
    </row>
    <row r="79" spans="3:256" ht="15" customHeight="1" x14ac:dyDescent="0.2">
      <c r="C79" s="82"/>
      <c r="D79" s="82"/>
      <c r="E79" s="82"/>
      <c r="F79" s="82"/>
      <c r="G79" s="82"/>
      <c r="H79" s="82"/>
      <c r="I79" s="82"/>
      <c r="J79" s="82"/>
      <c r="K79" s="82"/>
      <c r="L79" s="82"/>
      <c r="M79" s="82"/>
      <c r="N79" s="140"/>
      <c r="O79" s="82"/>
      <c r="P79" s="82"/>
      <c r="Q79" s="82"/>
      <c r="R79" s="82"/>
      <c r="S79" s="82"/>
      <c r="T79" s="140"/>
      <c r="U79" s="82"/>
      <c r="V79" s="82"/>
      <c r="W79" s="82"/>
      <c r="X79" s="82"/>
      <c r="Y79" s="82"/>
      <c r="AA79" s="82"/>
      <c r="AB79" s="82"/>
      <c r="AC79" s="82"/>
      <c r="AD79" s="82"/>
      <c r="AE79" s="82"/>
      <c r="AF79" s="82"/>
      <c r="AG79" s="82"/>
      <c r="AO79" s="85"/>
      <c r="AP79" s="85"/>
      <c r="AQ79" s="85"/>
      <c r="AR79" s="85"/>
      <c r="AS79" s="85"/>
      <c r="AT79" s="85"/>
      <c r="AU79" s="85"/>
      <c r="AV79" s="85"/>
      <c r="AW79" s="85"/>
      <c r="AX79" s="85"/>
      <c r="AY79" s="85"/>
      <c r="AZ79" s="85"/>
      <c r="BA79" s="85"/>
      <c r="BB79" s="85"/>
      <c r="BC79" s="85"/>
      <c r="BF79" s="85"/>
      <c r="BG79" s="85"/>
      <c r="BH79" s="85"/>
      <c r="BI79" s="85"/>
      <c r="BJ79" s="85"/>
      <c r="BK79" s="85"/>
      <c r="BL79" s="85"/>
      <c r="BM79" s="85"/>
      <c r="BN79" s="85"/>
      <c r="BO79" s="85"/>
      <c r="BP79" s="85"/>
    </row>
    <row r="80" spans="3:256" ht="15" customHeight="1" x14ac:dyDescent="0.2">
      <c r="C80" s="82"/>
      <c r="D80" s="82"/>
      <c r="E80" s="82"/>
      <c r="F80" s="82"/>
      <c r="G80" s="82"/>
      <c r="H80" s="82"/>
      <c r="I80" s="82"/>
      <c r="J80" s="82"/>
      <c r="K80" s="82"/>
      <c r="L80" s="82"/>
      <c r="M80" s="82"/>
      <c r="N80" s="140"/>
      <c r="O80" s="82"/>
      <c r="P80" s="82"/>
      <c r="Q80" s="82"/>
      <c r="R80" s="82"/>
      <c r="S80" s="82"/>
      <c r="T80" s="140"/>
      <c r="U80" s="82"/>
      <c r="V80" s="82"/>
      <c r="W80" s="82"/>
      <c r="X80" s="82"/>
      <c r="Y80" s="82"/>
      <c r="AA80" s="82"/>
      <c r="AB80" s="82"/>
      <c r="AC80" s="82"/>
      <c r="AD80" s="82"/>
      <c r="AE80" s="82"/>
      <c r="AF80" s="82"/>
      <c r="AG80" s="82"/>
      <c r="AO80" s="85"/>
      <c r="AP80" s="85"/>
      <c r="AQ80" s="85"/>
      <c r="AR80" s="85"/>
      <c r="AS80" s="85"/>
      <c r="AT80" s="85"/>
      <c r="AU80" s="85"/>
      <c r="AV80" s="85"/>
      <c r="AW80" s="85"/>
      <c r="AX80" s="85"/>
      <c r="AY80" s="85"/>
      <c r="AZ80" s="85"/>
      <c r="BA80" s="85"/>
      <c r="BB80" s="85"/>
      <c r="BC80" s="85"/>
      <c r="BF80" s="85"/>
      <c r="BG80" s="85"/>
      <c r="BH80" s="85"/>
      <c r="BI80" s="85"/>
      <c r="BJ80" s="85"/>
      <c r="BK80" s="85"/>
      <c r="BL80" s="85"/>
      <c r="BM80" s="85"/>
      <c r="BN80" s="85"/>
      <c r="BO80" s="85"/>
      <c r="BP80" s="85"/>
    </row>
    <row r="81" spans="3:68" ht="15" customHeight="1" x14ac:dyDescent="0.2">
      <c r="C81" s="82"/>
      <c r="D81" s="82"/>
      <c r="E81" s="82"/>
      <c r="F81" s="82"/>
      <c r="G81" s="82"/>
      <c r="H81" s="82"/>
      <c r="I81" s="82"/>
      <c r="J81" s="82"/>
      <c r="K81" s="82"/>
      <c r="L81" s="82"/>
      <c r="M81" s="82"/>
      <c r="N81" s="140"/>
      <c r="O81" s="82"/>
      <c r="P81" s="82"/>
      <c r="Q81" s="82"/>
      <c r="R81" s="82"/>
      <c r="S81" s="82"/>
      <c r="T81" s="140"/>
      <c r="U81" s="82"/>
      <c r="V81" s="82"/>
      <c r="W81" s="82"/>
      <c r="X81" s="82"/>
      <c r="Y81" s="82"/>
      <c r="AA81" s="82"/>
      <c r="AB81" s="82"/>
      <c r="AC81" s="82"/>
      <c r="AD81" s="82"/>
      <c r="AE81" s="82"/>
      <c r="AF81" s="82"/>
      <c r="AG81" s="82"/>
      <c r="AO81" s="85"/>
      <c r="AP81" s="85"/>
      <c r="AQ81" s="85"/>
      <c r="AR81" s="85"/>
      <c r="AS81" s="85"/>
      <c r="AT81" s="85"/>
      <c r="AU81" s="85"/>
      <c r="AV81" s="85"/>
      <c r="AW81" s="85"/>
      <c r="AX81" s="85"/>
      <c r="AY81" s="85"/>
      <c r="AZ81" s="85"/>
      <c r="BA81" s="85"/>
      <c r="BB81" s="85"/>
      <c r="BC81" s="85"/>
      <c r="BF81" s="85"/>
      <c r="BG81" s="85"/>
      <c r="BH81" s="85"/>
      <c r="BI81" s="85"/>
      <c r="BJ81" s="85"/>
      <c r="BK81" s="85"/>
      <c r="BL81" s="85"/>
      <c r="BM81" s="85"/>
      <c r="BN81" s="85"/>
      <c r="BO81" s="85"/>
      <c r="BP81" s="85"/>
    </row>
    <row r="82" spans="3:68" ht="15" customHeight="1" x14ac:dyDescent="0.2">
      <c r="C82" s="82"/>
      <c r="D82" s="82"/>
      <c r="E82" s="82"/>
      <c r="F82" s="82"/>
      <c r="G82" s="82"/>
      <c r="H82" s="82"/>
      <c r="I82" s="82"/>
      <c r="J82" s="82"/>
      <c r="K82" s="82"/>
      <c r="L82" s="82"/>
      <c r="M82" s="82"/>
      <c r="N82" s="140"/>
      <c r="O82" s="82"/>
      <c r="P82" s="82"/>
      <c r="Q82" s="82"/>
      <c r="R82" s="82"/>
      <c r="S82" s="82"/>
      <c r="T82" s="140"/>
      <c r="U82" s="82"/>
      <c r="V82" s="82"/>
      <c r="W82" s="82"/>
      <c r="X82" s="82"/>
      <c r="Y82" s="82"/>
      <c r="AA82" s="82"/>
      <c r="AB82" s="82"/>
      <c r="AC82" s="82"/>
      <c r="AD82" s="82"/>
      <c r="AE82" s="82"/>
      <c r="AF82" s="82"/>
      <c r="AG82" s="82"/>
      <c r="AO82" s="85"/>
      <c r="AP82" s="85"/>
      <c r="AQ82" s="85"/>
      <c r="AR82" s="85"/>
      <c r="AS82" s="85"/>
      <c r="AT82" s="85"/>
      <c r="AU82" s="85"/>
      <c r="AV82" s="85"/>
      <c r="AW82" s="85"/>
      <c r="AX82" s="85"/>
      <c r="AY82" s="85"/>
      <c r="AZ82" s="85"/>
      <c r="BA82" s="85"/>
      <c r="BB82" s="85"/>
      <c r="BC82" s="85"/>
      <c r="BF82" s="85"/>
      <c r="BG82" s="85"/>
      <c r="BH82" s="85"/>
      <c r="BI82" s="85"/>
      <c r="BJ82" s="85"/>
      <c r="BK82" s="85"/>
      <c r="BL82" s="85"/>
      <c r="BM82" s="85"/>
      <c r="BN82" s="85"/>
      <c r="BO82" s="85"/>
      <c r="BP82" s="85"/>
    </row>
    <row r="83" spans="3:68" ht="15" customHeight="1" x14ac:dyDescent="0.2">
      <c r="C83" s="82"/>
      <c r="D83" s="82"/>
      <c r="E83" s="82"/>
      <c r="F83" s="82"/>
      <c r="G83" s="82"/>
      <c r="H83" s="82"/>
      <c r="I83" s="82"/>
      <c r="J83" s="82"/>
      <c r="K83" s="82"/>
      <c r="L83" s="82"/>
      <c r="M83" s="82"/>
      <c r="N83" s="140"/>
      <c r="O83" s="82"/>
      <c r="P83" s="82"/>
      <c r="Q83" s="82"/>
      <c r="R83" s="82"/>
      <c r="S83" s="82"/>
      <c r="T83" s="140"/>
      <c r="U83" s="82"/>
      <c r="V83" s="82"/>
      <c r="W83" s="82"/>
      <c r="X83" s="82"/>
      <c r="Y83" s="82"/>
      <c r="AA83" s="82"/>
      <c r="AB83" s="82"/>
      <c r="AC83" s="82"/>
      <c r="AD83" s="82"/>
      <c r="AE83" s="82"/>
      <c r="AF83" s="82"/>
      <c r="AG83" s="82"/>
      <c r="AO83" s="85"/>
      <c r="AP83" s="85"/>
      <c r="AQ83" s="85"/>
      <c r="AR83" s="85"/>
      <c r="AS83" s="85"/>
      <c r="AT83" s="85"/>
      <c r="AU83" s="85"/>
      <c r="AV83" s="85"/>
      <c r="AW83" s="85"/>
      <c r="AX83" s="85"/>
      <c r="AY83" s="85"/>
      <c r="AZ83" s="85"/>
      <c r="BA83" s="85"/>
      <c r="BB83" s="85"/>
      <c r="BC83" s="85"/>
      <c r="BF83" s="85"/>
      <c r="BG83" s="85"/>
      <c r="BH83" s="85"/>
      <c r="BI83" s="85"/>
      <c r="BJ83" s="85"/>
      <c r="BK83" s="85"/>
      <c r="BL83" s="85"/>
      <c r="BM83" s="85"/>
      <c r="BN83" s="85"/>
      <c r="BO83" s="85"/>
      <c r="BP83" s="85"/>
    </row>
    <row r="84" spans="3:68" ht="15" customHeight="1" x14ac:dyDescent="0.2">
      <c r="C84" s="82"/>
      <c r="D84" s="82"/>
      <c r="E84" s="82"/>
      <c r="F84" s="82"/>
      <c r="G84" s="82"/>
      <c r="H84" s="82"/>
      <c r="I84" s="82"/>
      <c r="J84" s="82"/>
      <c r="K84" s="82"/>
      <c r="L84" s="82"/>
      <c r="M84" s="82"/>
      <c r="N84" s="140"/>
      <c r="O84" s="82"/>
      <c r="P84" s="82"/>
      <c r="Q84" s="82"/>
      <c r="R84" s="82"/>
      <c r="S84" s="82"/>
      <c r="T84" s="140"/>
      <c r="U84" s="82"/>
      <c r="V84" s="82"/>
      <c r="W84" s="82"/>
      <c r="X84" s="82"/>
      <c r="Y84" s="82"/>
      <c r="AA84" s="82"/>
      <c r="AB84" s="82"/>
      <c r="AC84" s="82"/>
      <c r="AD84" s="82"/>
      <c r="AE84" s="82"/>
      <c r="AF84" s="82"/>
      <c r="AG84" s="82"/>
      <c r="AO84" s="85"/>
      <c r="AP84" s="85"/>
      <c r="AQ84" s="85"/>
      <c r="AR84" s="85"/>
      <c r="AS84" s="85"/>
      <c r="AT84" s="85"/>
      <c r="AU84" s="85"/>
      <c r="AV84" s="85"/>
      <c r="AW84" s="85"/>
      <c r="AX84" s="85"/>
      <c r="AY84" s="85"/>
      <c r="AZ84" s="85"/>
      <c r="BA84" s="85"/>
      <c r="BB84" s="85"/>
      <c r="BC84" s="85"/>
      <c r="BF84" s="85"/>
      <c r="BG84" s="85"/>
      <c r="BH84" s="85"/>
      <c r="BI84" s="85"/>
      <c r="BJ84" s="85"/>
      <c r="BK84" s="85"/>
      <c r="BL84" s="85"/>
      <c r="BM84" s="85"/>
      <c r="BN84" s="85"/>
      <c r="BO84" s="85"/>
      <c r="BP84" s="85"/>
    </row>
    <row r="85" spans="3:68" ht="15" customHeight="1" x14ac:dyDescent="0.2">
      <c r="C85" s="82"/>
      <c r="D85" s="82"/>
      <c r="E85" s="82"/>
      <c r="F85" s="82"/>
      <c r="G85" s="82"/>
      <c r="H85" s="82"/>
      <c r="I85" s="82"/>
      <c r="J85" s="82"/>
      <c r="K85" s="82"/>
      <c r="L85" s="82"/>
      <c r="M85" s="82"/>
      <c r="N85" s="140"/>
      <c r="O85" s="82"/>
      <c r="P85" s="82"/>
      <c r="Q85" s="82"/>
      <c r="R85" s="82"/>
      <c r="S85" s="82"/>
      <c r="T85" s="140"/>
      <c r="U85" s="82"/>
      <c r="V85" s="82"/>
      <c r="W85" s="82"/>
      <c r="X85" s="82"/>
      <c r="Y85" s="82"/>
      <c r="AA85" s="82"/>
      <c r="AB85" s="82"/>
      <c r="AC85" s="82"/>
      <c r="AD85" s="82"/>
      <c r="AE85" s="82"/>
      <c r="AF85" s="82"/>
      <c r="AG85" s="82"/>
      <c r="AO85" s="85"/>
      <c r="AP85" s="85"/>
      <c r="AQ85" s="85"/>
      <c r="AR85" s="85"/>
      <c r="AS85" s="85"/>
      <c r="AT85" s="85"/>
      <c r="AU85" s="85"/>
      <c r="AV85" s="85"/>
      <c r="AW85" s="85"/>
      <c r="AX85" s="85"/>
      <c r="AY85" s="85"/>
      <c r="AZ85" s="85"/>
      <c r="BA85" s="85"/>
      <c r="BB85" s="85"/>
      <c r="BC85" s="85"/>
      <c r="BF85" s="85"/>
      <c r="BG85" s="85"/>
      <c r="BH85" s="85"/>
      <c r="BI85" s="85"/>
      <c r="BJ85" s="85"/>
      <c r="BK85" s="85"/>
      <c r="BL85" s="85"/>
      <c r="BM85" s="85"/>
      <c r="BN85" s="85"/>
      <c r="BO85" s="85"/>
      <c r="BP85" s="85"/>
    </row>
    <row r="86" spans="3:68" ht="15" customHeight="1" x14ac:dyDescent="0.2">
      <c r="C86" s="82"/>
      <c r="D86" s="82"/>
      <c r="E86" s="82"/>
      <c r="F86" s="82"/>
      <c r="G86" s="82"/>
      <c r="H86" s="82"/>
      <c r="I86" s="82"/>
      <c r="J86" s="82"/>
      <c r="K86" s="82"/>
      <c r="L86" s="82"/>
      <c r="M86" s="82"/>
      <c r="N86" s="140"/>
      <c r="O86" s="82"/>
      <c r="P86" s="82"/>
      <c r="Q86" s="82"/>
      <c r="R86" s="82"/>
      <c r="S86" s="82"/>
      <c r="T86" s="140"/>
      <c r="U86" s="82"/>
      <c r="V86" s="82"/>
      <c r="W86" s="82"/>
      <c r="X86" s="82"/>
      <c r="Y86" s="82"/>
      <c r="AA86" s="82"/>
      <c r="AB86" s="82"/>
      <c r="AC86" s="82"/>
      <c r="AD86" s="82"/>
      <c r="AE86" s="82"/>
      <c r="AF86" s="82"/>
      <c r="AG86" s="82"/>
      <c r="AO86" s="85"/>
      <c r="AP86" s="85"/>
      <c r="AQ86" s="85"/>
      <c r="AR86" s="85"/>
      <c r="AS86" s="85"/>
      <c r="AT86" s="85"/>
      <c r="AU86" s="85"/>
      <c r="AV86" s="85"/>
      <c r="AW86" s="85"/>
      <c r="AX86" s="85"/>
      <c r="AY86" s="85"/>
      <c r="AZ86" s="85"/>
      <c r="BA86" s="85"/>
      <c r="BB86" s="85"/>
      <c r="BC86" s="85"/>
      <c r="BF86" s="85"/>
      <c r="BG86" s="85"/>
      <c r="BH86" s="85"/>
      <c r="BI86" s="85"/>
      <c r="BJ86" s="85"/>
      <c r="BK86" s="85"/>
      <c r="BL86" s="85"/>
      <c r="BM86" s="85"/>
      <c r="BN86" s="85"/>
      <c r="BO86" s="85"/>
      <c r="BP86" s="85"/>
    </row>
    <row r="87" spans="3:68" ht="15" customHeight="1" x14ac:dyDescent="0.2">
      <c r="C87" s="82"/>
      <c r="D87" s="82"/>
      <c r="E87" s="82"/>
      <c r="F87" s="82"/>
      <c r="G87" s="82"/>
      <c r="H87" s="82"/>
      <c r="I87" s="82"/>
      <c r="J87" s="82"/>
      <c r="K87" s="82"/>
      <c r="L87" s="82"/>
      <c r="M87" s="82"/>
      <c r="N87" s="140"/>
      <c r="O87" s="82"/>
      <c r="P87" s="82"/>
      <c r="Q87" s="82"/>
      <c r="R87" s="82"/>
      <c r="S87" s="82"/>
      <c r="T87" s="140"/>
      <c r="U87" s="82"/>
      <c r="V87" s="82"/>
      <c r="W87" s="82"/>
      <c r="X87" s="82"/>
      <c r="Y87" s="82"/>
      <c r="AA87" s="82"/>
      <c r="AB87" s="82"/>
      <c r="AC87" s="82"/>
      <c r="AD87" s="82"/>
      <c r="AE87" s="82"/>
      <c r="AF87" s="82"/>
      <c r="AG87" s="82"/>
      <c r="AO87" s="85"/>
      <c r="AP87" s="85"/>
      <c r="AQ87" s="85"/>
      <c r="AR87" s="85"/>
      <c r="AS87" s="85"/>
      <c r="AT87" s="85"/>
      <c r="AU87" s="85"/>
      <c r="AV87" s="85"/>
      <c r="AW87" s="85"/>
      <c r="AX87" s="85"/>
      <c r="AY87" s="85"/>
      <c r="AZ87" s="85"/>
      <c r="BA87" s="85"/>
      <c r="BB87" s="85"/>
      <c r="BC87" s="85"/>
      <c r="BF87" s="85"/>
      <c r="BG87" s="85"/>
      <c r="BH87" s="85"/>
      <c r="BI87" s="85"/>
      <c r="BJ87" s="85"/>
      <c r="BK87" s="85"/>
      <c r="BL87" s="85"/>
      <c r="BM87" s="85"/>
      <c r="BN87" s="85"/>
      <c r="BO87" s="85"/>
      <c r="BP87" s="85"/>
    </row>
    <row r="88" spans="3:68" ht="15" customHeight="1" x14ac:dyDescent="0.2">
      <c r="C88" s="82"/>
      <c r="D88" s="82"/>
      <c r="E88" s="82"/>
      <c r="F88" s="82"/>
      <c r="G88" s="82"/>
      <c r="H88" s="82"/>
      <c r="I88" s="82"/>
      <c r="J88" s="82"/>
      <c r="K88" s="82"/>
      <c r="L88" s="82"/>
      <c r="M88" s="82"/>
      <c r="N88" s="140"/>
      <c r="O88" s="82"/>
      <c r="P88" s="82"/>
      <c r="Q88" s="82"/>
      <c r="R88" s="82"/>
      <c r="S88" s="82"/>
      <c r="T88" s="140"/>
      <c r="U88" s="82"/>
      <c r="V88" s="82"/>
      <c r="W88" s="82"/>
      <c r="X88" s="82"/>
      <c r="Y88" s="82"/>
      <c r="AA88" s="82"/>
      <c r="AB88" s="82"/>
      <c r="AC88" s="82"/>
      <c r="AD88" s="82"/>
      <c r="AE88" s="82"/>
      <c r="AF88" s="82"/>
      <c r="AG88" s="82"/>
      <c r="AO88" s="85"/>
      <c r="AP88" s="85"/>
      <c r="AQ88" s="85"/>
      <c r="AR88" s="85"/>
      <c r="AS88" s="85"/>
      <c r="AT88" s="85"/>
      <c r="AU88" s="85"/>
      <c r="AV88" s="85"/>
      <c r="AW88" s="85"/>
      <c r="AX88" s="85"/>
      <c r="AY88" s="85"/>
      <c r="AZ88" s="85"/>
      <c r="BA88" s="85"/>
      <c r="BB88" s="85"/>
      <c r="BC88" s="85"/>
      <c r="BF88" s="85"/>
      <c r="BG88" s="85"/>
      <c r="BH88" s="85"/>
      <c r="BI88" s="85"/>
      <c r="BJ88" s="85"/>
      <c r="BK88" s="85"/>
      <c r="BL88" s="85"/>
      <c r="BM88" s="85"/>
      <c r="BN88" s="85"/>
      <c r="BO88" s="85"/>
      <c r="BP88" s="85"/>
    </row>
    <row r="89" spans="3:68" ht="15" customHeight="1" x14ac:dyDescent="0.2">
      <c r="C89" s="82"/>
      <c r="D89" s="82"/>
      <c r="E89" s="82"/>
      <c r="F89" s="82"/>
      <c r="G89" s="82"/>
      <c r="H89" s="82"/>
      <c r="I89" s="82"/>
      <c r="J89" s="82"/>
      <c r="K89" s="82"/>
      <c r="L89" s="82"/>
      <c r="M89" s="82"/>
      <c r="N89" s="82"/>
      <c r="O89" s="82"/>
      <c r="P89" s="82"/>
      <c r="Q89" s="82"/>
      <c r="R89" s="82"/>
      <c r="S89" s="82"/>
      <c r="T89" s="140"/>
      <c r="U89" s="82"/>
      <c r="V89" s="82"/>
      <c r="W89" s="82"/>
      <c r="X89" s="82"/>
      <c r="Y89" s="82"/>
      <c r="AA89" s="82"/>
      <c r="AB89" s="82"/>
      <c r="AC89" s="82"/>
      <c r="AD89" s="82"/>
      <c r="AE89" s="82"/>
      <c r="AF89" s="82"/>
      <c r="AG89" s="82"/>
      <c r="AO89" s="85"/>
      <c r="AP89" s="85"/>
      <c r="AQ89" s="85"/>
      <c r="AR89" s="85"/>
      <c r="AS89" s="85"/>
      <c r="AT89" s="85"/>
      <c r="AU89" s="85"/>
      <c r="AV89" s="85"/>
      <c r="AW89" s="85"/>
      <c r="AX89" s="85"/>
      <c r="AY89" s="85"/>
      <c r="AZ89" s="85"/>
      <c r="BA89" s="85"/>
      <c r="BB89" s="85"/>
      <c r="BC89" s="85"/>
      <c r="BF89" s="85"/>
      <c r="BG89" s="85"/>
      <c r="BH89" s="85"/>
      <c r="BI89" s="85"/>
      <c r="BJ89" s="85"/>
      <c r="BK89" s="85"/>
      <c r="BL89" s="85"/>
      <c r="BM89" s="85"/>
      <c r="BN89" s="85"/>
      <c r="BO89" s="85"/>
      <c r="BP89" s="85"/>
    </row>
    <row r="90" spans="3:68" ht="15" customHeight="1" x14ac:dyDescent="0.2">
      <c r="C90" s="82"/>
      <c r="D90" s="82"/>
      <c r="E90" s="82"/>
      <c r="F90" s="82"/>
      <c r="G90" s="82"/>
      <c r="H90" s="82"/>
      <c r="I90" s="82"/>
      <c r="J90" s="82"/>
      <c r="K90" s="82"/>
      <c r="L90" s="82"/>
      <c r="M90" s="82"/>
      <c r="N90" s="82"/>
      <c r="O90" s="82"/>
      <c r="P90" s="82"/>
      <c r="Q90" s="82"/>
      <c r="R90" s="82"/>
      <c r="S90" s="82"/>
      <c r="T90" s="140"/>
      <c r="U90" s="82"/>
      <c r="V90" s="82"/>
      <c r="W90" s="82"/>
      <c r="X90" s="82"/>
      <c r="Y90" s="82"/>
      <c r="AA90" s="82"/>
      <c r="AB90" s="82"/>
      <c r="AC90" s="82"/>
      <c r="AD90" s="82"/>
      <c r="AE90" s="82"/>
      <c r="AF90" s="82"/>
      <c r="AG90" s="82"/>
      <c r="AO90" s="85"/>
      <c r="AP90" s="85"/>
      <c r="AQ90" s="85"/>
      <c r="AR90" s="85"/>
      <c r="AS90" s="85"/>
      <c r="AT90" s="85"/>
      <c r="AU90" s="85"/>
      <c r="AV90" s="85"/>
      <c r="AW90" s="85"/>
      <c r="AX90" s="85"/>
      <c r="AY90" s="85"/>
      <c r="AZ90" s="85"/>
      <c r="BA90" s="85"/>
      <c r="BB90" s="85"/>
      <c r="BC90" s="85"/>
      <c r="BF90" s="85"/>
      <c r="BG90" s="85"/>
      <c r="BH90" s="85"/>
      <c r="BI90" s="85"/>
      <c r="BJ90" s="85"/>
      <c r="BK90" s="85"/>
      <c r="BL90" s="85"/>
      <c r="BM90" s="85"/>
      <c r="BN90" s="85"/>
      <c r="BO90" s="85"/>
      <c r="BP90" s="85"/>
    </row>
    <row r="91" spans="3:68" ht="15" customHeight="1" x14ac:dyDescent="0.2">
      <c r="C91" s="82"/>
      <c r="D91" s="82"/>
      <c r="E91" s="82"/>
      <c r="F91" s="82"/>
      <c r="G91" s="82"/>
      <c r="H91" s="82"/>
      <c r="I91" s="82"/>
      <c r="J91" s="82"/>
      <c r="K91" s="82"/>
      <c r="L91" s="82"/>
      <c r="M91" s="82"/>
      <c r="N91" s="82"/>
      <c r="O91" s="82"/>
      <c r="P91" s="82"/>
      <c r="Q91" s="82"/>
      <c r="R91" s="82"/>
      <c r="S91" s="82"/>
      <c r="T91" s="140"/>
      <c r="U91" s="82"/>
      <c r="V91" s="82"/>
      <c r="W91" s="82"/>
      <c r="X91" s="82"/>
      <c r="Y91" s="82"/>
      <c r="AA91" s="82"/>
      <c r="AB91" s="82"/>
      <c r="AC91" s="82"/>
      <c r="AD91" s="82"/>
      <c r="AE91" s="82"/>
      <c r="AF91" s="82"/>
      <c r="AG91" s="82"/>
      <c r="AO91" s="85"/>
      <c r="AP91" s="85"/>
      <c r="AQ91" s="85"/>
      <c r="AR91" s="85"/>
      <c r="AS91" s="85"/>
      <c r="AT91" s="85"/>
      <c r="AU91" s="85"/>
      <c r="AV91" s="85"/>
      <c r="AW91" s="85"/>
      <c r="AX91" s="85"/>
      <c r="AY91" s="85"/>
      <c r="AZ91" s="85"/>
      <c r="BA91" s="85"/>
      <c r="BB91" s="85"/>
      <c r="BC91" s="85"/>
      <c r="BF91" s="85"/>
      <c r="BG91" s="85"/>
      <c r="BH91" s="85"/>
      <c r="BI91" s="85"/>
      <c r="BJ91" s="85"/>
      <c r="BK91" s="85"/>
      <c r="BL91" s="85"/>
      <c r="BM91" s="85"/>
      <c r="BN91" s="85"/>
      <c r="BO91" s="85"/>
      <c r="BP91" s="85"/>
    </row>
    <row r="92" spans="3:68" ht="15" customHeight="1" x14ac:dyDescent="0.2">
      <c r="C92" s="82"/>
      <c r="D92" s="82"/>
      <c r="E92" s="82"/>
      <c r="F92" s="82"/>
      <c r="G92" s="82"/>
      <c r="H92" s="82"/>
      <c r="I92" s="82"/>
      <c r="J92" s="82"/>
      <c r="K92" s="82"/>
      <c r="L92" s="82"/>
      <c r="M92" s="82"/>
      <c r="N92" s="82"/>
      <c r="O92" s="82"/>
      <c r="P92" s="82"/>
      <c r="Q92" s="82"/>
      <c r="R92" s="82"/>
      <c r="S92" s="82"/>
      <c r="T92" s="140"/>
      <c r="U92" s="82"/>
      <c r="V92" s="82"/>
      <c r="W92" s="82"/>
      <c r="X92" s="82"/>
      <c r="Y92" s="82"/>
      <c r="AA92" s="82"/>
      <c r="AB92" s="82"/>
      <c r="AC92" s="82"/>
      <c r="AD92" s="82"/>
      <c r="AE92" s="82"/>
      <c r="AF92" s="82"/>
      <c r="AG92" s="82"/>
      <c r="AO92" s="85"/>
      <c r="AP92" s="85"/>
      <c r="AQ92" s="85"/>
      <c r="AR92" s="85"/>
      <c r="AS92" s="85"/>
      <c r="AT92" s="85"/>
      <c r="AU92" s="85"/>
      <c r="AV92" s="85"/>
      <c r="AW92" s="85"/>
      <c r="AX92" s="85"/>
      <c r="AY92" s="85"/>
      <c r="AZ92" s="85"/>
      <c r="BA92" s="85"/>
      <c r="BB92" s="85"/>
      <c r="BC92" s="85"/>
      <c r="BF92" s="85"/>
      <c r="BG92" s="85"/>
      <c r="BH92" s="85"/>
      <c r="BI92" s="85"/>
      <c r="BJ92" s="85"/>
      <c r="BK92" s="85"/>
      <c r="BL92" s="85"/>
      <c r="BM92" s="85"/>
      <c r="BN92" s="85"/>
      <c r="BO92" s="85"/>
      <c r="BP92" s="85"/>
    </row>
    <row r="93" spans="3:68" ht="15" customHeight="1" x14ac:dyDescent="0.2">
      <c r="C93" s="82"/>
      <c r="D93" s="82"/>
      <c r="E93" s="82"/>
      <c r="F93" s="82"/>
      <c r="G93" s="82"/>
      <c r="H93" s="82"/>
      <c r="I93" s="82"/>
      <c r="J93" s="82"/>
      <c r="K93" s="82"/>
      <c r="L93" s="82"/>
      <c r="M93" s="82"/>
      <c r="N93" s="82"/>
      <c r="O93" s="82"/>
      <c r="P93" s="82"/>
      <c r="Q93" s="82"/>
      <c r="R93" s="82"/>
      <c r="S93" s="82"/>
      <c r="T93" s="140"/>
      <c r="U93" s="82"/>
      <c r="V93" s="82"/>
      <c r="W93" s="82"/>
      <c r="X93" s="82"/>
      <c r="Y93" s="82"/>
      <c r="AA93" s="82"/>
      <c r="AB93" s="82"/>
      <c r="AC93" s="82"/>
      <c r="AD93" s="82"/>
      <c r="AE93" s="82"/>
      <c r="AF93" s="82"/>
      <c r="AG93" s="82"/>
      <c r="AO93" s="85"/>
      <c r="AP93" s="85"/>
      <c r="AQ93" s="85"/>
      <c r="AR93" s="85"/>
      <c r="AS93" s="85"/>
      <c r="AT93" s="85"/>
      <c r="AU93" s="85"/>
      <c r="AV93" s="85"/>
      <c r="AW93" s="85"/>
      <c r="AX93" s="85"/>
      <c r="AY93" s="85"/>
      <c r="AZ93" s="85"/>
      <c r="BA93" s="85"/>
      <c r="BB93" s="85"/>
      <c r="BC93" s="85"/>
      <c r="BJ93" s="85"/>
      <c r="BK93" s="85"/>
      <c r="BL93" s="85"/>
      <c r="BM93" s="85"/>
      <c r="BN93" s="85"/>
      <c r="BO93" s="85"/>
      <c r="BP93" s="85"/>
    </row>
    <row r="94" spans="3:68" ht="15" customHeight="1" x14ac:dyDescent="0.2">
      <c r="C94" s="82"/>
      <c r="D94" s="82"/>
      <c r="E94" s="82"/>
      <c r="F94" s="82"/>
      <c r="G94" s="82"/>
      <c r="H94" s="82"/>
      <c r="I94" s="82"/>
      <c r="J94" s="82"/>
      <c r="K94" s="82"/>
      <c r="L94" s="82"/>
      <c r="M94" s="82"/>
      <c r="N94" s="82"/>
      <c r="O94" s="82"/>
      <c r="P94" s="82"/>
      <c r="Q94" s="82"/>
      <c r="R94" s="82"/>
      <c r="S94" s="82"/>
      <c r="T94" s="140"/>
      <c r="U94" s="82"/>
      <c r="V94" s="82"/>
      <c r="W94" s="82"/>
      <c r="X94" s="82"/>
      <c r="Y94" s="82"/>
      <c r="AA94" s="82"/>
      <c r="AB94" s="82"/>
      <c r="AC94" s="82"/>
      <c r="AD94" s="82"/>
      <c r="AE94" s="82"/>
      <c r="AF94" s="82"/>
      <c r="AG94" s="82"/>
      <c r="AO94" s="85"/>
      <c r="AP94" s="85"/>
      <c r="AQ94" s="85"/>
      <c r="AR94" s="85"/>
      <c r="AS94" s="85"/>
      <c r="AT94" s="85"/>
      <c r="AU94" s="85"/>
      <c r="AV94" s="85"/>
      <c r="AW94" s="85"/>
      <c r="AX94" s="85"/>
      <c r="AY94" s="85"/>
      <c r="AZ94" s="85"/>
      <c r="BA94" s="85"/>
      <c r="BB94" s="85"/>
      <c r="BC94" s="85"/>
      <c r="BJ94" s="85"/>
      <c r="BK94" s="85"/>
      <c r="BL94" s="85"/>
      <c r="BM94" s="85"/>
      <c r="BN94" s="85"/>
      <c r="BO94" s="85"/>
      <c r="BP94" s="85"/>
    </row>
    <row r="95" spans="3:68" ht="15" customHeight="1" x14ac:dyDescent="0.2">
      <c r="C95" s="82"/>
      <c r="D95" s="82"/>
      <c r="E95" s="82"/>
      <c r="F95" s="82"/>
      <c r="G95" s="82"/>
      <c r="H95" s="82"/>
      <c r="I95" s="82"/>
      <c r="J95" s="82"/>
      <c r="K95" s="82"/>
      <c r="L95" s="82"/>
      <c r="M95" s="82"/>
      <c r="N95" s="82"/>
      <c r="O95" s="82"/>
      <c r="P95" s="82"/>
      <c r="Q95" s="82"/>
      <c r="R95" s="82"/>
      <c r="S95" s="82"/>
      <c r="T95" s="140"/>
      <c r="U95" s="82"/>
      <c r="V95" s="82"/>
      <c r="W95" s="82"/>
      <c r="X95" s="82"/>
      <c r="Y95" s="82"/>
      <c r="AA95" s="82"/>
      <c r="AB95" s="82"/>
      <c r="AC95" s="82"/>
      <c r="AD95" s="82"/>
      <c r="AE95" s="82"/>
      <c r="AF95" s="82"/>
      <c r="AG95" s="82"/>
      <c r="AO95" s="85"/>
      <c r="AP95" s="85"/>
      <c r="AQ95" s="85"/>
      <c r="AR95" s="85"/>
      <c r="AS95" s="85"/>
      <c r="AT95" s="85"/>
      <c r="AU95" s="85"/>
      <c r="AV95" s="85"/>
      <c r="AW95" s="85"/>
      <c r="AX95" s="85"/>
      <c r="AY95" s="85"/>
      <c r="AZ95" s="85"/>
      <c r="BA95" s="85"/>
      <c r="BB95" s="85"/>
      <c r="BC95" s="85"/>
      <c r="BJ95" s="85"/>
      <c r="BK95" s="85"/>
      <c r="BL95" s="85"/>
      <c r="BM95" s="85"/>
      <c r="BN95" s="85"/>
      <c r="BO95" s="85"/>
      <c r="BP95" s="85"/>
    </row>
    <row r="96" spans="3:68" ht="15" customHeight="1" x14ac:dyDescent="0.2">
      <c r="C96" s="82"/>
      <c r="D96" s="82"/>
      <c r="E96" s="82"/>
      <c r="F96" s="82"/>
      <c r="G96" s="82"/>
      <c r="H96" s="82"/>
      <c r="I96" s="82"/>
      <c r="J96" s="82"/>
      <c r="K96" s="82"/>
      <c r="L96" s="82"/>
      <c r="M96" s="82"/>
      <c r="N96" s="82"/>
      <c r="O96" s="82"/>
      <c r="P96" s="82"/>
      <c r="Q96" s="82"/>
      <c r="R96" s="82"/>
      <c r="S96" s="82"/>
      <c r="T96" s="140"/>
      <c r="U96" s="82"/>
      <c r="V96" s="82"/>
      <c r="W96" s="82"/>
      <c r="X96" s="82"/>
      <c r="Y96" s="82"/>
      <c r="AA96" s="82"/>
      <c r="AB96" s="82"/>
      <c r="AC96" s="82"/>
      <c r="AD96" s="82"/>
      <c r="AE96" s="82"/>
      <c r="AF96" s="82"/>
      <c r="AG96" s="82"/>
      <c r="AO96" s="85"/>
      <c r="AP96" s="85"/>
      <c r="AQ96" s="85"/>
      <c r="AR96" s="85"/>
      <c r="AS96" s="85"/>
      <c r="AT96" s="85"/>
      <c r="AU96" s="85"/>
      <c r="AV96" s="85"/>
      <c r="AW96" s="85"/>
      <c r="AX96" s="85"/>
      <c r="AY96" s="85"/>
      <c r="AZ96" s="85"/>
      <c r="BA96" s="85"/>
      <c r="BB96" s="85"/>
      <c r="BC96" s="85"/>
      <c r="BJ96" s="85"/>
      <c r="BK96" s="85"/>
      <c r="BL96" s="85"/>
      <c r="BM96" s="85"/>
      <c r="BN96" s="85"/>
      <c r="BO96" s="85"/>
      <c r="BP96" s="85"/>
    </row>
    <row r="97" spans="1:158" ht="15" customHeight="1" x14ac:dyDescent="0.2">
      <c r="C97" s="82"/>
      <c r="D97" s="82"/>
      <c r="E97" s="82"/>
      <c r="F97" s="82"/>
      <c r="G97" s="82"/>
      <c r="H97" s="82"/>
      <c r="I97" s="82"/>
      <c r="J97" s="82"/>
      <c r="K97" s="82"/>
      <c r="L97" s="82"/>
      <c r="M97" s="82"/>
      <c r="N97" s="82"/>
      <c r="O97" s="82"/>
      <c r="P97" s="82"/>
      <c r="Q97" s="82"/>
      <c r="R97" s="82"/>
      <c r="S97" s="82"/>
      <c r="T97" s="140"/>
      <c r="U97" s="82"/>
      <c r="V97" s="82"/>
      <c r="W97" s="82"/>
      <c r="X97" s="82"/>
      <c r="Y97" s="82"/>
      <c r="AA97" s="82"/>
      <c r="AB97" s="82"/>
      <c r="AC97" s="82"/>
      <c r="AD97" s="82"/>
      <c r="AE97" s="82"/>
      <c r="AF97" s="82"/>
      <c r="AG97" s="82"/>
      <c r="AO97" s="85"/>
      <c r="AP97" s="85"/>
      <c r="AQ97" s="85"/>
      <c r="AR97" s="85"/>
      <c r="AS97" s="85"/>
      <c r="AT97" s="85"/>
      <c r="AU97" s="85"/>
      <c r="AV97" s="85"/>
      <c r="AW97" s="85"/>
      <c r="AX97" s="85"/>
      <c r="AY97" s="85"/>
      <c r="AZ97" s="85"/>
      <c r="BA97" s="85"/>
      <c r="BB97" s="85"/>
      <c r="BC97" s="85"/>
      <c r="BJ97" s="85"/>
      <c r="BK97" s="85"/>
      <c r="BL97" s="85"/>
      <c r="BM97" s="85"/>
      <c r="BN97" s="85"/>
      <c r="BO97" s="85"/>
      <c r="BP97" s="85"/>
    </row>
    <row r="98" spans="1:158" ht="15" customHeight="1" x14ac:dyDescent="0.2">
      <c r="C98" s="82"/>
      <c r="D98" s="82"/>
      <c r="E98" s="82"/>
      <c r="F98" s="82"/>
      <c r="G98" s="82"/>
      <c r="H98" s="82"/>
      <c r="I98" s="82"/>
      <c r="J98" s="82"/>
      <c r="K98" s="82"/>
      <c r="L98" s="82"/>
      <c r="M98" s="82"/>
      <c r="N98" s="82"/>
      <c r="O98" s="82"/>
      <c r="P98" s="82"/>
      <c r="Q98" s="82"/>
      <c r="R98" s="82"/>
      <c r="S98" s="82"/>
      <c r="T98" s="140"/>
      <c r="U98" s="82"/>
      <c r="V98" s="82"/>
      <c r="W98" s="82"/>
      <c r="X98" s="82"/>
      <c r="Y98" s="82"/>
      <c r="AA98" s="82"/>
      <c r="AB98" s="82"/>
      <c r="AC98" s="82"/>
      <c r="AD98" s="82"/>
      <c r="AE98" s="82"/>
      <c r="AF98" s="82"/>
      <c r="AG98" s="82"/>
      <c r="AO98" s="85"/>
      <c r="AP98" s="85"/>
      <c r="AQ98" s="85"/>
      <c r="AR98" s="85"/>
      <c r="AS98" s="85"/>
      <c r="AT98" s="85"/>
      <c r="AU98" s="85"/>
      <c r="AV98" s="85"/>
      <c r="AW98" s="85"/>
      <c r="AX98" s="85"/>
      <c r="AY98" s="85"/>
      <c r="AZ98" s="85"/>
      <c r="BA98" s="85"/>
      <c r="BB98" s="85"/>
      <c r="BC98" s="85"/>
      <c r="BJ98" s="85"/>
      <c r="BK98" s="85"/>
      <c r="BL98" s="85"/>
      <c r="BM98" s="85"/>
      <c r="BN98" s="85"/>
      <c r="BO98" s="85"/>
      <c r="BP98" s="85"/>
    </row>
    <row r="99" spans="1:158" ht="15" customHeight="1" x14ac:dyDescent="0.2">
      <c r="C99" s="82"/>
      <c r="D99" s="82"/>
      <c r="E99" s="82"/>
      <c r="F99" s="82"/>
      <c r="G99" s="82"/>
      <c r="H99" s="82"/>
      <c r="I99" s="82"/>
      <c r="J99" s="82"/>
      <c r="K99" s="82"/>
      <c r="L99" s="82"/>
      <c r="M99" s="82"/>
      <c r="N99" s="82"/>
      <c r="O99" s="82"/>
      <c r="P99" s="82"/>
      <c r="Q99" s="82"/>
      <c r="R99" s="82"/>
      <c r="S99" s="82"/>
      <c r="T99" s="140"/>
      <c r="U99" s="82"/>
      <c r="V99" s="82"/>
      <c r="W99" s="82"/>
      <c r="X99" s="82"/>
      <c r="Y99" s="82"/>
      <c r="AA99" s="82"/>
      <c r="AB99" s="82"/>
      <c r="AC99" s="82"/>
      <c r="AD99" s="82"/>
      <c r="AE99" s="82"/>
      <c r="AF99" s="82"/>
      <c r="AG99" s="82"/>
      <c r="AO99" s="85"/>
      <c r="AP99" s="85"/>
      <c r="AQ99" s="85"/>
      <c r="AR99" s="85"/>
      <c r="AS99" s="85"/>
      <c r="AT99" s="85"/>
      <c r="AU99" s="85"/>
      <c r="AV99" s="85"/>
      <c r="AW99" s="85"/>
      <c r="AX99" s="85"/>
      <c r="AY99" s="85"/>
      <c r="AZ99" s="85"/>
      <c r="BA99" s="85"/>
      <c r="BB99" s="85"/>
      <c r="BC99" s="85"/>
      <c r="BJ99" s="85"/>
      <c r="BK99" s="85"/>
      <c r="BL99" s="85"/>
      <c r="BM99" s="85"/>
      <c r="BN99" s="85"/>
      <c r="BO99" s="85"/>
      <c r="BP99" s="85"/>
    </row>
    <row r="100" spans="1:158" ht="15" customHeight="1" x14ac:dyDescent="0.2">
      <c r="C100" s="82"/>
      <c r="D100" s="82"/>
      <c r="E100" s="82"/>
      <c r="F100" s="82"/>
      <c r="G100" s="82"/>
      <c r="H100" s="82"/>
      <c r="I100" s="82"/>
      <c r="J100" s="82"/>
      <c r="K100" s="82"/>
      <c r="L100" s="82"/>
      <c r="M100" s="82"/>
      <c r="N100" s="82"/>
      <c r="O100" s="82"/>
      <c r="P100" s="82"/>
      <c r="Q100" s="82"/>
      <c r="R100" s="82"/>
      <c r="S100" s="82"/>
      <c r="T100" s="140"/>
      <c r="U100" s="82"/>
      <c r="V100" s="82"/>
      <c r="W100" s="82"/>
      <c r="X100" s="82"/>
      <c r="Y100" s="82"/>
      <c r="AA100" s="82"/>
      <c r="AB100" s="82"/>
      <c r="AC100" s="82"/>
      <c r="AD100" s="82"/>
      <c r="AE100" s="82"/>
      <c r="AF100" s="82"/>
      <c r="AG100" s="82"/>
      <c r="AO100" s="85"/>
      <c r="AP100" s="85"/>
      <c r="AQ100" s="85"/>
      <c r="AR100" s="85"/>
      <c r="AS100" s="85"/>
      <c r="AT100" s="85"/>
      <c r="AU100" s="85"/>
      <c r="AV100" s="85"/>
      <c r="AW100" s="85"/>
      <c r="AX100" s="85"/>
      <c r="AY100" s="85"/>
      <c r="AZ100" s="85"/>
      <c r="BA100" s="85"/>
      <c r="BB100" s="85"/>
      <c r="BC100" s="85"/>
      <c r="BJ100" s="85"/>
      <c r="BK100" s="85"/>
      <c r="BL100" s="85"/>
      <c r="BM100" s="85"/>
      <c r="BN100" s="85"/>
      <c r="BO100" s="85"/>
      <c r="BP100" s="85"/>
    </row>
    <row r="101" spans="1:158" s="134" customFormat="1" ht="15" customHeight="1" x14ac:dyDescent="0.2">
      <c r="A101" s="82"/>
      <c r="B101" s="82"/>
      <c r="C101" s="82"/>
      <c r="D101" s="82"/>
      <c r="E101" s="82"/>
      <c r="F101" s="82"/>
      <c r="G101" s="82"/>
      <c r="H101" s="82"/>
      <c r="I101" s="82"/>
      <c r="J101" s="82"/>
      <c r="K101" s="82"/>
      <c r="L101" s="82"/>
      <c r="M101" s="82"/>
      <c r="N101" s="82"/>
      <c r="O101" s="82"/>
      <c r="P101" s="82"/>
      <c r="Q101" s="82"/>
      <c r="R101" s="82"/>
      <c r="S101" s="82"/>
      <c r="T101" s="140"/>
      <c r="U101" s="82"/>
      <c r="V101" s="82"/>
      <c r="W101" s="82"/>
      <c r="X101" s="82"/>
      <c r="Y101" s="82"/>
      <c r="Z101" s="82"/>
      <c r="AA101" s="82"/>
      <c r="AB101" s="82"/>
      <c r="AC101" s="82"/>
      <c r="AD101" s="82"/>
      <c r="AE101" s="82"/>
      <c r="AF101" s="82"/>
      <c r="AG101" s="82"/>
      <c r="AH101" s="82"/>
      <c r="AI101" s="82"/>
      <c r="AJ101" s="82"/>
      <c r="AK101" s="82"/>
      <c r="AL101" s="82"/>
      <c r="AM101" s="82"/>
      <c r="AN101" s="186"/>
      <c r="AO101" s="85"/>
      <c r="AP101" s="85"/>
      <c r="AQ101" s="85"/>
      <c r="AR101" s="85"/>
      <c r="AS101" s="85"/>
      <c r="AT101" s="85"/>
      <c r="AU101" s="85"/>
      <c r="AV101" s="85"/>
      <c r="AW101" s="85"/>
      <c r="AX101" s="85"/>
      <c r="AY101" s="85"/>
      <c r="AZ101" s="85"/>
      <c r="BA101" s="85"/>
      <c r="BB101" s="85"/>
      <c r="BC101" s="85"/>
      <c r="BD101" s="85"/>
      <c r="BE101" s="85"/>
      <c r="BF101" s="142"/>
      <c r="BG101" s="142"/>
      <c r="BH101" s="142"/>
      <c r="BI101" s="142"/>
      <c r="BJ101" s="85"/>
      <c r="BK101" s="85"/>
      <c r="BL101" s="85"/>
      <c r="BM101" s="85"/>
      <c r="BN101" s="85"/>
      <c r="BO101" s="85"/>
      <c r="BP101" s="85"/>
      <c r="BQ101" s="142"/>
      <c r="BR101" s="142"/>
      <c r="BS101" s="142"/>
      <c r="BT101" s="142"/>
      <c r="BU101" s="142"/>
      <c r="BV101" s="142"/>
      <c r="BW101" s="142"/>
      <c r="BX101" s="142"/>
      <c r="BY101" s="142"/>
      <c r="BZ101" s="82"/>
      <c r="CA101" s="82"/>
      <c r="CB101" s="82"/>
      <c r="CC101" s="82"/>
      <c r="CD101" s="82"/>
      <c r="CE101" s="82"/>
      <c r="CF101" s="82"/>
      <c r="CG101" s="82"/>
      <c r="CH101" s="82"/>
      <c r="CI101" s="82"/>
      <c r="CJ101" s="82"/>
      <c r="CK101" s="82"/>
      <c r="CL101" s="82"/>
      <c r="CM101" s="82"/>
      <c r="CN101" s="82"/>
      <c r="CO101" s="82"/>
      <c r="CP101" s="82"/>
      <c r="CQ101" s="82"/>
      <c r="CR101" s="82"/>
      <c r="CS101" s="82"/>
      <c r="CT101" s="82"/>
      <c r="CU101" s="82"/>
      <c r="CV101" s="82"/>
      <c r="CW101" s="82"/>
      <c r="CX101" s="82"/>
      <c r="CY101" s="82"/>
      <c r="CZ101" s="82"/>
      <c r="DA101" s="82"/>
      <c r="DB101" s="82"/>
      <c r="DC101" s="82"/>
      <c r="DD101" s="82"/>
      <c r="DE101" s="82"/>
      <c r="DF101" s="82"/>
      <c r="DG101" s="82"/>
      <c r="DH101" s="82"/>
      <c r="DI101" s="82"/>
      <c r="DJ101" s="82"/>
      <c r="DK101" s="82"/>
      <c r="DL101" s="82"/>
      <c r="DM101" s="82"/>
      <c r="DN101" s="82"/>
      <c r="DO101" s="82"/>
      <c r="DP101" s="82"/>
      <c r="DQ101" s="82"/>
      <c r="DR101" s="82"/>
      <c r="DS101" s="82"/>
      <c r="DT101" s="82"/>
      <c r="DU101" s="82"/>
      <c r="DV101" s="82"/>
      <c r="DW101" s="82"/>
      <c r="DX101" s="82"/>
      <c r="DY101" s="82"/>
      <c r="DZ101" s="82"/>
      <c r="EA101" s="82"/>
      <c r="EB101" s="82"/>
      <c r="EC101" s="82"/>
      <c r="ED101" s="82"/>
      <c r="EE101" s="82"/>
      <c r="EF101" s="82"/>
      <c r="EG101" s="82"/>
      <c r="EH101" s="82"/>
      <c r="EI101" s="82"/>
      <c r="EJ101" s="82"/>
      <c r="EK101" s="82"/>
      <c r="EL101" s="82"/>
      <c r="EM101" s="82"/>
      <c r="EN101" s="82"/>
      <c r="EO101" s="82"/>
      <c r="EP101" s="82"/>
      <c r="EQ101" s="82"/>
      <c r="ER101" s="82"/>
      <c r="ES101" s="82"/>
      <c r="ET101" s="82"/>
      <c r="EU101" s="82"/>
      <c r="EV101" s="82"/>
      <c r="EW101" s="82"/>
      <c r="EX101" s="82"/>
      <c r="EY101" s="82"/>
      <c r="EZ101" s="82"/>
      <c r="FA101" s="82"/>
      <c r="FB101" s="82"/>
    </row>
    <row r="102" spans="1:158" s="134" customFormat="1" ht="15" customHeight="1" x14ac:dyDescent="0.2">
      <c r="A102" s="82"/>
      <c r="B102" s="82"/>
      <c r="C102" s="82"/>
      <c r="D102" s="82"/>
      <c r="E102" s="82"/>
      <c r="F102" s="82"/>
      <c r="G102" s="82"/>
      <c r="H102" s="82"/>
      <c r="I102" s="82"/>
      <c r="J102" s="82"/>
      <c r="K102" s="82"/>
      <c r="L102" s="82"/>
      <c r="M102" s="82"/>
      <c r="N102" s="82"/>
      <c r="O102" s="82"/>
      <c r="P102" s="82"/>
      <c r="Q102" s="82"/>
      <c r="R102" s="82"/>
      <c r="S102" s="82"/>
      <c r="T102" s="140"/>
      <c r="U102" s="82"/>
      <c r="V102" s="82"/>
      <c r="W102" s="82"/>
      <c r="X102" s="82"/>
      <c r="Y102" s="82"/>
      <c r="Z102" s="82"/>
      <c r="AA102" s="82"/>
      <c r="AB102" s="82"/>
      <c r="AC102" s="82"/>
      <c r="AD102" s="82"/>
      <c r="AE102" s="82"/>
      <c r="AF102" s="82"/>
      <c r="AG102" s="82"/>
      <c r="AH102" s="82"/>
      <c r="AI102" s="82"/>
      <c r="AJ102" s="82"/>
      <c r="AK102" s="82"/>
      <c r="AL102" s="82"/>
      <c r="AM102" s="82"/>
      <c r="AN102" s="186"/>
      <c r="AO102" s="85"/>
      <c r="AP102" s="85"/>
      <c r="AQ102" s="85"/>
      <c r="AR102" s="85"/>
      <c r="AS102" s="85"/>
      <c r="AT102" s="85"/>
      <c r="AU102" s="85"/>
      <c r="AV102" s="85"/>
      <c r="AW102" s="85"/>
      <c r="AX102" s="85"/>
      <c r="AY102" s="85"/>
      <c r="AZ102" s="85"/>
      <c r="BA102" s="85"/>
      <c r="BB102" s="85"/>
      <c r="BC102" s="85"/>
      <c r="BD102" s="85"/>
      <c r="BE102" s="85"/>
      <c r="BF102" s="142"/>
      <c r="BG102" s="142"/>
      <c r="BH102" s="142"/>
      <c r="BI102" s="142"/>
      <c r="BJ102" s="85"/>
      <c r="BK102" s="85"/>
      <c r="BL102" s="85"/>
      <c r="BM102" s="85"/>
      <c r="BN102" s="85"/>
      <c r="BO102" s="85"/>
      <c r="BP102" s="85"/>
      <c r="BQ102" s="142"/>
      <c r="BR102" s="142"/>
      <c r="BS102" s="142"/>
      <c r="BT102" s="142"/>
      <c r="BU102" s="142"/>
      <c r="BV102" s="142"/>
      <c r="BW102" s="142"/>
      <c r="BX102" s="142"/>
      <c r="BY102" s="142"/>
      <c r="BZ102" s="82"/>
      <c r="CA102" s="82"/>
      <c r="CB102" s="82"/>
      <c r="CC102" s="82"/>
      <c r="CD102" s="82"/>
      <c r="CE102" s="82"/>
      <c r="CF102" s="82"/>
      <c r="CG102" s="82"/>
      <c r="CH102" s="82"/>
      <c r="CI102" s="82"/>
      <c r="CJ102" s="82"/>
      <c r="CK102" s="82"/>
      <c r="CL102" s="82"/>
      <c r="CM102" s="82"/>
      <c r="CN102" s="82"/>
      <c r="CO102" s="82"/>
      <c r="CP102" s="82"/>
      <c r="CQ102" s="82"/>
      <c r="CR102" s="82"/>
      <c r="CS102" s="82"/>
      <c r="CT102" s="82"/>
      <c r="CU102" s="82"/>
      <c r="CV102" s="82"/>
      <c r="CW102" s="82"/>
      <c r="CX102" s="82"/>
      <c r="CY102" s="82"/>
      <c r="CZ102" s="82"/>
      <c r="DA102" s="82"/>
      <c r="DB102" s="82"/>
      <c r="DC102" s="82"/>
      <c r="DD102" s="82"/>
      <c r="DE102" s="82"/>
      <c r="DF102" s="82"/>
      <c r="DG102" s="82"/>
      <c r="DH102" s="82"/>
      <c r="DI102" s="82"/>
      <c r="DJ102" s="82"/>
      <c r="DK102" s="82"/>
      <c r="DL102" s="82"/>
      <c r="DM102" s="82"/>
      <c r="DN102" s="82"/>
      <c r="DO102" s="82"/>
      <c r="DP102" s="82"/>
      <c r="DQ102" s="82"/>
      <c r="DR102" s="82"/>
      <c r="DS102" s="82"/>
      <c r="DT102" s="82"/>
      <c r="DU102" s="82"/>
      <c r="DV102" s="82"/>
      <c r="DW102" s="82"/>
      <c r="DX102" s="82"/>
      <c r="DY102" s="82"/>
      <c r="DZ102" s="82"/>
      <c r="EA102" s="82"/>
      <c r="EB102" s="82"/>
      <c r="EC102" s="82"/>
      <c r="ED102" s="82"/>
      <c r="EE102" s="82"/>
      <c r="EF102" s="82"/>
      <c r="EG102" s="82"/>
      <c r="EH102" s="82"/>
      <c r="EI102" s="82"/>
      <c r="EJ102" s="82"/>
      <c r="EK102" s="82"/>
      <c r="EL102" s="82"/>
      <c r="EM102" s="82"/>
      <c r="EN102" s="82"/>
      <c r="EO102" s="82"/>
      <c r="EP102" s="82"/>
      <c r="EQ102" s="82"/>
      <c r="ER102" s="82"/>
      <c r="ES102" s="82"/>
      <c r="ET102" s="82"/>
      <c r="EU102" s="82"/>
      <c r="EV102" s="82"/>
      <c r="EW102" s="82"/>
      <c r="EX102" s="82"/>
      <c r="EY102" s="82"/>
      <c r="EZ102" s="82"/>
      <c r="FA102" s="82"/>
      <c r="FB102" s="82"/>
    </row>
    <row r="103" spans="1:158" s="134" customFormat="1" ht="15" customHeight="1" x14ac:dyDescent="0.2">
      <c r="A103" s="82"/>
      <c r="B103" s="82"/>
      <c r="C103" s="82"/>
      <c r="D103" s="82"/>
      <c r="E103" s="82"/>
      <c r="F103" s="82"/>
      <c r="G103" s="82"/>
      <c r="H103" s="82"/>
      <c r="I103" s="82"/>
      <c r="J103" s="82"/>
      <c r="K103" s="82"/>
      <c r="L103" s="82"/>
      <c r="M103" s="82"/>
      <c r="N103" s="82"/>
      <c r="O103" s="82"/>
      <c r="P103" s="82"/>
      <c r="Q103" s="82"/>
      <c r="R103" s="82"/>
      <c r="S103" s="82"/>
      <c r="T103" s="140"/>
      <c r="U103" s="82"/>
      <c r="V103" s="82"/>
      <c r="W103" s="82"/>
      <c r="X103" s="82"/>
      <c r="Y103" s="82"/>
      <c r="Z103" s="82"/>
      <c r="AA103" s="82"/>
      <c r="AB103" s="82"/>
      <c r="AC103" s="82"/>
      <c r="AD103" s="82"/>
      <c r="AE103" s="82"/>
      <c r="AF103" s="82"/>
      <c r="AG103" s="82"/>
      <c r="AH103" s="82"/>
      <c r="AI103" s="82"/>
      <c r="AJ103" s="82"/>
      <c r="AK103" s="82"/>
      <c r="AL103" s="82"/>
      <c r="AM103" s="82"/>
      <c r="AN103" s="186"/>
      <c r="AO103" s="85"/>
      <c r="AP103" s="85"/>
      <c r="AQ103" s="85"/>
      <c r="AR103" s="85"/>
      <c r="AS103" s="85"/>
      <c r="AT103" s="85"/>
      <c r="AU103" s="85"/>
      <c r="AV103" s="85"/>
      <c r="AW103" s="85"/>
      <c r="AX103" s="85"/>
      <c r="AY103" s="85"/>
      <c r="AZ103" s="85"/>
      <c r="BA103" s="85"/>
      <c r="BB103" s="85"/>
      <c r="BC103" s="85"/>
      <c r="BD103" s="85"/>
      <c r="BE103" s="85"/>
      <c r="BF103" s="142"/>
      <c r="BG103" s="142"/>
      <c r="BH103" s="142"/>
      <c r="BI103" s="142"/>
      <c r="BJ103" s="85"/>
      <c r="BK103" s="85"/>
      <c r="BL103" s="85"/>
      <c r="BM103" s="85"/>
      <c r="BN103" s="85"/>
      <c r="BO103" s="85"/>
      <c r="BP103" s="85"/>
      <c r="BQ103" s="142"/>
      <c r="BR103" s="142"/>
      <c r="BS103" s="142"/>
      <c r="BT103" s="142"/>
      <c r="BU103" s="142"/>
      <c r="BV103" s="142"/>
      <c r="BW103" s="142"/>
      <c r="BX103" s="142"/>
      <c r="BY103" s="142"/>
      <c r="BZ103" s="82"/>
      <c r="CA103" s="82"/>
      <c r="CB103" s="82"/>
      <c r="CC103" s="82"/>
      <c r="CD103" s="82"/>
      <c r="CE103" s="82"/>
      <c r="CF103" s="82"/>
      <c r="CG103" s="82"/>
      <c r="CH103" s="82"/>
      <c r="CI103" s="82"/>
      <c r="CJ103" s="82"/>
      <c r="CK103" s="82"/>
      <c r="CL103" s="82"/>
      <c r="CM103" s="82"/>
      <c r="CN103" s="82"/>
      <c r="CO103" s="82"/>
      <c r="CP103" s="82"/>
      <c r="CQ103" s="82"/>
      <c r="CR103" s="82"/>
      <c r="CS103" s="82"/>
      <c r="CT103" s="82"/>
      <c r="CU103" s="82"/>
      <c r="CV103" s="82"/>
      <c r="CW103" s="82"/>
      <c r="CX103" s="82"/>
      <c r="CY103" s="82"/>
      <c r="CZ103" s="82"/>
      <c r="DA103" s="82"/>
      <c r="DB103" s="82"/>
      <c r="DC103" s="82"/>
      <c r="DD103" s="82"/>
      <c r="DE103" s="82"/>
      <c r="DF103" s="82"/>
      <c r="DG103" s="82"/>
      <c r="DH103" s="82"/>
      <c r="DI103" s="82"/>
      <c r="DJ103" s="82"/>
      <c r="DK103" s="82"/>
      <c r="DL103" s="82"/>
      <c r="DM103" s="82"/>
      <c r="DN103" s="82"/>
      <c r="DO103" s="82"/>
      <c r="DP103" s="82"/>
      <c r="DQ103" s="82"/>
      <c r="DR103" s="82"/>
      <c r="DS103" s="82"/>
      <c r="DT103" s="82"/>
      <c r="DU103" s="82"/>
      <c r="DV103" s="82"/>
      <c r="DW103" s="82"/>
      <c r="DX103" s="82"/>
      <c r="DY103" s="82"/>
      <c r="DZ103" s="82"/>
      <c r="EA103" s="82"/>
      <c r="EB103" s="82"/>
      <c r="EC103" s="82"/>
      <c r="ED103" s="82"/>
      <c r="EE103" s="82"/>
      <c r="EF103" s="82"/>
      <c r="EG103" s="82"/>
      <c r="EH103" s="82"/>
      <c r="EI103" s="82"/>
      <c r="EJ103" s="82"/>
      <c r="EK103" s="82"/>
      <c r="EL103" s="82"/>
      <c r="EM103" s="82"/>
      <c r="EN103" s="82"/>
      <c r="EO103" s="82"/>
      <c r="EP103" s="82"/>
      <c r="EQ103" s="82"/>
      <c r="ER103" s="82"/>
      <c r="ES103" s="82"/>
      <c r="ET103" s="82"/>
      <c r="EU103" s="82"/>
      <c r="EV103" s="82"/>
      <c r="EW103" s="82"/>
      <c r="EX103" s="82"/>
      <c r="EY103" s="82"/>
      <c r="EZ103" s="82"/>
      <c r="FA103" s="82"/>
      <c r="FB103" s="82"/>
    </row>
    <row r="104" spans="1:158" s="134" customFormat="1" ht="15" customHeight="1" x14ac:dyDescent="0.2">
      <c r="A104" s="82"/>
      <c r="B104" s="82"/>
      <c r="C104" s="82"/>
      <c r="D104" s="82"/>
      <c r="E104" s="82"/>
      <c r="F104" s="82"/>
      <c r="G104" s="82"/>
      <c r="H104" s="82"/>
      <c r="I104" s="82"/>
      <c r="J104" s="82"/>
      <c r="K104" s="82"/>
      <c r="L104" s="82"/>
      <c r="M104" s="82"/>
      <c r="N104" s="82"/>
      <c r="O104" s="82"/>
      <c r="P104" s="82"/>
      <c r="Q104" s="82"/>
      <c r="R104" s="82"/>
      <c r="S104" s="82"/>
      <c r="T104" s="140"/>
      <c r="U104" s="82"/>
      <c r="V104" s="82"/>
      <c r="W104" s="82"/>
      <c r="X104" s="82"/>
      <c r="Y104" s="82"/>
      <c r="Z104" s="82"/>
      <c r="AA104" s="82"/>
      <c r="AB104" s="82"/>
      <c r="AC104" s="82"/>
      <c r="AD104" s="82"/>
      <c r="AE104" s="82"/>
      <c r="AF104" s="82"/>
      <c r="AG104" s="82"/>
      <c r="AH104" s="82"/>
      <c r="AI104" s="82"/>
      <c r="AJ104" s="82"/>
      <c r="AK104" s="82"/>
      <c r="AL104" s="82"/>
      <c r="AM104" s="82"/>
      <c r="AN104" s="186"/>
      <c r="AO104" s="85"/>
      <c r="AP104" s="85"/>
      <c r="AQ104" s="85"/>
      <c r="AR104" s="85"/>
      <c r="AS104" s="85"/>
      <c r="AT104" s="85"/>
      <c r="AU104" s="85"/>
      <c r="AV104" s="85"/>
      <c r="AW104" s="85"/>
      <c r="AX104" s="85"/>
      <c r="AY104" s="85"/>
      <c r="AZ104" s="85"/>
      <c r="BA104" s="85"/>
      <c r="BB104" s="85"/>
      <c r="BC104" s="85"/>
      <c r="BD104" s="85"/>
      <c r="BE104" s="85"/>
      <c r="BF104" s="142"/>
      <c r="BG104" s="142"/>
      <c r="BH104" s="142"/>
      <c r="BI104" s="142"/>
      <c r="BJ104" s="85"/>
      <c r="BK104" s="85"/>
      <c r="BL104" s="85"/>
      <c r="BM104" s="85"/>
      <c r="BN104" s="85"/>
      <c r="BO104" s="85"/>
      <c r="BP104" s="85"/>
      <c r="BQ104" s="142"/>
      <c r="BR104" s="142"/>
      <c r="BS104" s="142"/>
      <c r="BT104" s="142"/>
      <c r="BU104" s="142"/>
      <c r="BV104" s="142"/>
      <c r="BW104" s="142"/>
      <c r="BX104" s="142"/>
      <c r="BY104" s="142"/>
      <c r="BZ104" s="82"/>
      <c r="CA104" s="82"/>
      <c r="CB104" s="82"/>
      <c r="CC104" s="82"/>
      <c r="CD104" s="82"/>
      <c r="CE104" s="82"/>
      <c r="CF104" s="82"/>
      <c r="CG104" s="82"/>
      <c r="CH104" s="82"/>
      <c r="CI104" s="82"/>
      <c r="CJ104" s="82"/>
      <c r="CK104" s="82"/>
      <c r="CL104" s="82"/>
      <c r="CM104" s="82"/>
      <c r="CN104" s="82"/>
      <c r="CO104" s="82"/>
      <c r="CP104" s="82"/>
      <c r="CQ104" s="82"/>
      <c r="CR104" s="82"/>
      <c r="CS104" s="82"/>
      <c r="CT104" s="82"/>
      <c r="CU104" s="82"/>
      <c r="CV104" s="82"/>
      <c r="CW104" s="82"/>
      <c r="CX104" s="82"/>
      <c r="CY104" s="82"/>
      <c r="CZ104" s="82"/>
      <c r="DA104" s="82"/>
      <c r="DB104" s="82"/>
      <c r="DC104" s="82"/>
      <c r="DD104" s="82"/>
      <c r="DE104" s="82"/>
      <c r="DF104" s="82"/>
      <c r="DG104" s="82"/>
      <c r="DH104" s="82"/>
      <c r="DI104" s="82"/>
      <c r="DJ104" s="82"/>
      <c r="DK104" s="82"/>
      <c r="DL104" s="82"/>
      <c r="DM104" s="82"/>
      <c r="DN104" s="82"/>
      <c r="DO104" s="82"/>
      <c r="DP104" s="82"/>
      <c r="DQ104" s="82"/>
      <c r="DR104" s="82"/>
      <c r="DS104" s="82"/>
      <c r="DT104" s="82"/>
      <c r="DU104" s="82"/>
      <c r="DV104" s="82"/>
      <c r="DW104" s="82"/>
      <c r="DX104" s="82"/>
      <c r="DY104" s="82"/>
      <c r="DZ104" s="82"/>
      <c r="EA104" s="82"/>
      <c r="EB104" s="82"/>
      <c r="EC104" s="82"/>
      <c r="ED104" s="82"/>
      <c r="EE104" s="82"/>
      <c r="EF104" s="82"/>
      <c r="EG104" s="82"/>
      <c r="EH104" s="82"/>
      <c r="EI104" s="82"/>
      <c r="EJ104" s="82"/>
      <c r="EK104" s="82"/>
      <c r="EL104" s="82"/>
      <c r="EM104" s="82"/>
      <c r="EN104" s="82"/>
      <c r="EO104" s="82"/>
      <c r="EP104" s="82"/>
      <c r="EQ104" s="82"/>
      <c r="ER104" s="82"/>
      <c r="ES104" s="82"/>
      <c r="ET104" s="82"/>
      <c r="EU104" s="82"/>
      <c r="EV104" s="82"/>
      <c r="EW104" s="82"/>
      <c r="EX104" s="82"/>
      <c r="EY104" s="82"/>
      <c r="EZ104" s="82"/>
      <c r="FA104" s="82"/>
      <c r="FB104" s="82"/>
    </row>
    <row r="105" spans="1:158" s="134" customFormat="1" ht="15" customHeight="1" x14ac:dyDescent="0.2">
      <c r="A105" s="82"/>
      <c r="B105" s="82"/>
      <c r="C105" s="82"/>
      <c r="D105" s="82"/>
      <c r="E105" s="82"/>
      <c r="F105" s="82"/>
      <c r="G105" s="82"/>
      <c r="H105" s="82"/>
      <c r="I105" s="82"/>
      <c r="J105" s="82"/>
      <c r="K105" s="82"/>
      <c r="L105" s="82"/>
      <c r="M105" s="82"/>
      <c r="N105" s="82"/>
      <c r="O105" s="82"/>
      <c r="P105" s="82"/>
      <c r="Q105" s="82"/>
      <c r="R105" s="82"/>
      <c r="S105" s="82"/>
      <c r="T105" s="140"/>
      <c r="U105" s="82"/>
      <c r="V105" s="82"/>
      <c r="W105" s="82"/>
      <c r="X105" s="82"/>
      <c r="Y105" s="82"/>
      <c r="Z105" s="82"/>
      <c r="AA105" s="82"/>
      <c r="AB105" s="82"/>
      <c r="AC105" s="82"/>
      <c r="AD105" s="82"/>
      <c r="AE105" s="82"/>
      <c r="AF105" s="82"/>
      <c r="AG105" s="82"/>
      <c r="AH105" s="82"/>
      <c r="AI105" s="82"/>
      <c r="AJ105" s="82"/>
      <c r="AK105" s="82"/>
      <c r="AL105" s="82"/>
      <c r="AM105" s="82"/>
      <c r="AN105" s="186"/>
      <c r="AO105" s="85"/>
      <c r="AP105" s="85"/>
      <c r="AQ105" s="85"/>
      <c r="AR105" s="85"/>
      <c r="AS105" s="85"/>
      <c r="AT105" s="85"/>
      <c r="AU105" s="85"/>
      <c r="AV105" s="85"/>
      <c r="AW105" s="85"/>
      <c r="AX105" s="85"/>
      <c r="AY105" s="85"/>
      <c r="AZ105" s="85"/>
      <c r="BA105" s="85"/>
      <c r="BB105" s="85"/>
      <c r="BC105" s="85"/>
      <c r="BD105" s="85"/>
      <c r="BE105" s="85"/>
      <c r="BF105" s="142"/>
      <c r="BG105" s="142"/>
      <c r="BH105" s="142"/>
      <c r="BI105" s="142"/>
      <c r="BJ105" s="85"/>
      <c r="BK105" s="85"/>
      <c r="BL105" s="85"/>
      <c r="BM105" s="85"/>
      <c r="BN105" s="85"/>
      <c r="BO105" s="85"/>
      <c r="BP105" s="85"/>
      <c r="BQ105" s="142"/>
      <c r="BR105" s="142"/>
      <c r="BS105" s="142"/>
      <c r="BT105" s="142"/>
      <c r="BU105" s="142"/>
      <c r="BV105" s="142"/>
      <c r="BW105" s="142"/>
      <c r="BX105" s="142"/>
      <c r="BY105" s="142"/>
      <c r="BZ105" s="82"/>
      <c r="CA105" s="82"/>
      <c r="CB105" s="82"/>
      <c r="CC105" s="82"/>
      <c r="CD105" s="82"/>
      <c r="CE105" s="82"/>
      <c r="CF105" s="82"/>
      <c r="CG105" s="82"/>
      <c r="CH105" s="82"/>
      <c r="CI105" s="82"/>
      <c r="CJ105" s="82"/>
      <c r="CK105" s="82"/>
      <c r="CL105" s="82"/>
      <c r="CM105" s="82"/>
      <c r="CN105" s="82"/>
      <c r="CO105" s="82"/>
      <c r="CP105" s="82"/>
      <c r="CQ105" s="82"/>
      <c r="CR105" s="82"/>
      <c r="CS105" s="82"/>
      <c r="CT105" s="82"/>
      <c r="CU105" s="82"/>
      <c r="CV105" s="82"/>
      <c r="CW105" s="82"/>
      <c r="CX105" s="82"/>
      <c r="CY105" s="82"/>
      <c r="CZ105" s="82"/>
      <c r="DA105" s="82"/>
      <c r="DB105" s="82"/>
      <c r="DC105" s="82"/>
      <c r="DD105" s="82"/>
      <c r="DE105" s="82"/>
      <c r="DF105" s="82"/>
      <c r="DG105" s="82"/>
      <c r="DH105" s="82"/>
      <c r="DI105" s="82"/>
      <c r="DJ105" s="82"/>
      <c r="DK105" s="82"/>
      <c r="DL105" s="82"/>
      <c r="DM105" s="82"/>
      <c r="DN105" s="82"/>
      <c r="DO105" s="82"/>
      <c r="DP105" s="82"/>
      <c r="DQ105" s="82"/>
      <c r="DR105" s="82"/>
      <c r="DS105" s="82"/>
      <c r="DT105" s="82"/>
      <c r="DU105" s="82"/>
      <c r="DV105" s="82"/>
      <c r="DW105" s="82"/>
      <c r="DX105" s="82"/>
      <c r="DY105" s="82"/>
      <c r="DZ105" s="82"/>
      <c r="EA105" s="82"/>
      <c r="EB105" s="82"/>
      <c r="EC105" s="82"/>
      <c r="ED105" s="82"/>
      <c r="EE105" s="82"/>
      <c r="EF105" s="82"/>
      <c r="EG105" s="82"/>
      <c r="EH105" s="82"/>
      <c r="EI105" s="82"/>
      <c r="EJ105" s="82"/>
      <c r="EK105" s="82"/>
      <c r="EL105" s="82"/>
      <c r="EM105" s="82"/>
      <c r="EN105" s="82"/>
      <c r="EO105" s="82"/>
      <c r="EP105" s="82"/>
      <c r="EQ105" s="82"/>
      <c r="ER105" s="82"/>
      <c r="ES105" s="82"/>
      <c r="ET105" s="82"/>
      <c r="EU105" s="82"/>
      <c r="EV105" s="82"/>
      <c r="EW105" s="82"/>
      <c r="EX105" s="82"/>
      <c r="EY105" s="82"/>
      <c r="EZ105" s="82"/>
      <c r="FA105" s="82"/>
      <c r="FB105" s="82"/>
    </row>
    <row r="106" spans="1:158" s="134" customFormat="1" ht="15" customHeight="1" x14ac:dyDescent="0.2">
      <c r="A106" s="82"/>
      <c r="B106" s="82"/>
      <c r="C106" s="82"/>
      <c r="D106" s="82"/>
      <c r="E106" s="82"/>
      <c r="F106" s="82"/>
      <c r="G106" s="82"/>
      <c r="H106" s="82"/>
      <c r="I106" s="82"/>
      <c r="J106" s="82"/>
      <c r="K106" s="82"/>
      <c r="L106" s="82"/>
      <c r="M106" s="82"/>
      <c r="N106" s="82"/>
      <c r="O106" s="82"/>
      <c r="P106" s="82"/>
      <c r="Q106" s="82"/>
      <c r="R106" s="82"/>
      <c r="S106" s="82"/>
      <c r="T106" s="140"/>
      <c r="U106" s="82"/>
      <c r="V106" s="82"/>
      <c r="W106" s="82"/>
      <c r="X106" s="82"/>
      <c r="Y106" s="82"/>
      <c r="Z106" s="82"/>
      <c r="AA106" s="82"/>
      <c r="AB106" s="82"/>
      <c r="AC106" s="82"/>
      <c r="AD106" s="82"/>
      <c r="AE106" s="82"/>
      <c r="AF106" s="82"/>
      <c r="AG106" s="82"/>
      <c r="AH106" s="82"/>
      <c r="AI106" s="82"/>
      <c r="AJ106" s="82"/>
      <c r="AK106" s="82"/>
      <c r="AL106" s="82"/>
      <c r="AM106" s="82"/>
      <c r="AN106" s="186"/>
      <c r="AO106" s="85"/>
      <c r="AP106" s="85"/>
      <c r="AQ106" s="85"/>
      <c r="AR106" s="85"/>
      <c r="AS106" s="85"/>
      <c r="AT106" s="85"/>
      <c r="AU106" s="85"/>
      <c r="AV106" s="85"/>
      <c r="AW106" s="142"/>
      <c r="AX106" s="142"/>
      <c r="AY106" s="142"/>
      <c r="AZ106" s="142"/>
      <c r="BA106" s="142"/>
      <c r="BB106" s="142"/>
      <c r="BC106" s="85"/>
      <c r="BD106" s="85"/>
      <c r="BE106" s="85"/>
      <c r="BF106" s="142"/>
      <c r="BG106" s="142"/>
      <c r="BH106" s="142"/>
      <c r="BI106" s="142"/>
      <c r="BJ106" s="85"/>
      <c r="BK106" s="85"/>
      <c r="BL106" s="85"/>
      <c r="BM106" s="85"/>
      <c r="BN106" s="85"/>
      <c r="BO106" s="85"/>
      <c r="BP106" s="85"/>
      <c r="BQ106" s="142"/>
      <c r="BR106" s="142"/>
      <c r="BS106" s="142"/>
      <c r="BT106" s="142"/>
      <c r="BU106" s="142"/>
      <c r="BV106" s="142"/>
      <c r="BW106" s="142"/>
      <c r="BX106" s="142"/>
      <c r="BY106" s="142"/>
      <c r="BZ106" s="82"/>
      <c r="CA106" s="82"/>
      <c r="CB106" s="82"/>
      <c r="CC106" s="82"/>
      <c r="CD106" s="82"/>
      <c r="CE106" s="82"/>
      <c r="CF106" s="82"/>
      <c r="CG106" s="82"/>
      <c r="CH106" s="82"/>
      <c r="CI106" s="82"/>
      <c r="CJ106" s="82"/>
      <c r="CK106" s="82"/>
      <c r="CL106" s="82"/>
      <c r="CM106" s="82"/>
      <c r="CN106" s="82"/>
      <c r="CO106" s="82"/>
      <c r="CP106" s="82"/>
      <c r="CQ106" s="82"/>
      <c r="CR106" s="82"/>
      <c r="CS106" s="82"/>
      <c r="CT106" s="82"/>
      <c r="CU106" s="82"/>
      <c r="CV106" s="82"/>
      <c r="CW106" s="82"/>
      <c r="CX106" s="82"/>
      <c r="CY106" s="82"/>
      <c r="CZ106" s="82"/>
      <c r="DA106" s="82"/>
      <c r="DB106" s="82"/>
      <c r="DC106" s="82"/>
      <c r="DD106" s="82"/>
      <c r="DE106" s="82"/>
      <c r="DF106" s="82"/>
      <c r="DG106" s="82"/>
      <c r="DH106" s="82"/>
      <c r="DI106" s="82"/>
      <c r="DJ106" s="82"/>
      <c r="DK106" s="82"/>
      <c r="DL106" s="82"/>
      <c r="DM106" s="82"/>
      <c r="DN106" s="82"/>
      <c r="DO106" s="82"/>
      <c r="DP106" s="82"/>
      <c r="DQ106" s="82"/>
      <c r="DR106" s="82"/>
      <c r="DS106" s="82"/>
      <c r="DT106" s="82"/>
      <c r="DU106" s="82"/>
      <c r="DV106" s="82"/>
      <c r="DW106" s="82"/>
      <c r="DX106" s="82"/>
      <c r="DY106" s="82"/>
      <c r="DZ106" s="82"/>
      <c r="EA106" s="82"/>
      <c r="EB106" s="82"/>
      <c r="EC106" s="82"/>
      <c r="ED106" s="82"/>
      <c r="EE106" s="82"/>
      <c r="EF106" s="82"/>
      <c r="EG106" s="82"/>
      <c r="EH106" s="82"/>
      <c r="EI106" s="82"/>
      <c r="EJ106" s="82"/>
      <c r="EK106" s="82"/>
      <c r="EL106" s="82"/>
      <c r="EM106" s="82"/>
      <c r="EN106" s="82"/>
      <c r="EO106" s="82"/>
      <c r="EP106" s="82"/>
      <c r="EQ106" s="82"/>
      <c r="ER106" s="82"/>
      <c r="ES106" s="82"/>
      <c r="ET106" s="82"/>
      <c r="EU106" s="82"/>
      <c r="EV106" s="82"/>
      <c r="EW106" s="82"/>
      <c r="EX106" s="82"/>
      <c r="EY106" s="82"/>
      <c r="EZ106" s="82"/>
      <c r="FA106" s="82"/>
      <c r="FB106" s="82"/>
    </row>
    <row r="107" spans="1:158" s="134" customFormat="1" ht="15" customHeight="1" x14ac:dyDescent="0.2">
      <c r="A107" s="82"/>
      <c r="B107" s="82"/>
      <c r="C107" s="82"/>
      <c r="D107" s="82"/>
      <c r="E107" s="82"/>
      <c r="F107" s="82"/>
      <c r="G107" s="82"/>
      <c r="H107" s="82"/>
      <c r="I107" s="82"/>
      <c r="J107" s="82"/>
      <c r="K107" s="82"/>
      <c r="L107" s="82"/>
      <c r="M107" s="82"/>
      <c r="N107" s="82"/>
      <c r="O107" s="82"/>
      <c r="P107" s="82"/>
      <c r="Q107" s="82"/>
      <c r="R107" s="82"/>
      <c r="S107" s="82"/>
      <c r="T107" s="140"/>
      <c r="U107" s="82"/>
      <c r="V107" s="82"/>
      <c r="W107" s="82"/>
      <c r="X107" s="82"/>
      <c r="Y107" s="82"/>
      <c r="Z107" s="82"/>
      <c r="AA107" s="82"/>
      <c r="AB107" s="82"/>
      <c r="AC107" s="82"/>
      <c r="AD107" s="82"/>
      <c r="AE107" s="82"/>
      <c r="AF107" s="82"/>
      <c r="AG107" s="82"/>
      <c r="AH107" s="82"/>
      <c r="AI107" s="82"/>
      <c r="AJ107" s="82"/>
      <c r="AK107" s="82"/>
      <c r="AL107" s="82"/>
      <c r="AM107" s="82"/>
      <c r="AN107" s="186"/>
      <c r="AO107" s="85"/>
      <c r="AP107" s="85"/>
      <c r="AQ107" s="85"/>
      <c r="AR107" s="85"/>
      <c r="AS107" s="85"/>
      <c r="AT107" s="85"/>
      <c r="AU107" s="85"/>
      <c r="AV107" s="85"/>
      <c r="AW107" s="142"/>
      <c r="AX107" s="142"/>
      <c r="AY107" s="142"/>
      <c r="AZ107" s="142"/>
      <c r="BA107" s="142"/>
      <c r="BB107" s="142"/>
      <c r="BC107" s="85"/>
      <c r="BD107" s="85"/>
      <c r="BE107" s="85"/>
      <c r="BF107" s="142"/>
      <c r="BG107" s="142"/>
      <c r="BH107" s="142"/>
      <c r="BI107" s="142"/>
      <c r="BJ107" s="85"/>
      <c r="BK107" s="85"/>
      <c r="BL107" s="85"/>
      <c r="BM107" s="85"/>
      <c r="BN107" s="85"/>
      <c r="BO107" s="85"/>
      <c r="BP107" s="85"/>
      <c r="BQ107" s="142"/>
      <c r="BR107" s="142"/>
      <c r="BS107" s="142"/>
      <c r="BT107" s="142"/>
      <c r="BU107" s="142"/>
      <c r="BV107" s="142"/>
      <c r="BW107" s="142"/>
      <c r="BX107" s="142"/>
      <c r="BY107" s="142"/>
      <c r="BZ107" s="82"/>
      <c r="CA107" s="82"/>
      <c r="CB107" s="82"/>
      <c r="CC107" s="82"/>
      <c r="CD107" s="82"/>
      <c r="CE107" s="82"/>
      <c r="CF107" s="82"/>
      <c r="CG107" s="82"/>
      <c r="CH107" s="82"/>
      <c r="CI107" s="82"/>
      <c r="CJ107" s="82"/>
      <c r="CK107" s="82"/>
      <c r="CL107" s="82"/>
      <c r="CM107" s="82"/>
      <c r="CN107" s="82"/>
      <c r="CO107" s="82"/>
      <c r="CP107" s="82"/>
      <c r="CQ107" s="82"/>
      <c r="CR107" s="82"/>
      <c r="CS107" s="82"/>
      <c r="CT107" s="82"/>
      <c r="CU107" s="82"/>
      <c r="CV107" s="82"/>
      <c r="CW107" s="82"/>
      <c r="CX107" s="82"/>
      <c r="CY107" s="82"/>
      <c r="CZ107" s="82"/>
      <c r="DA107" s="82"/>
      <c r="DB107" s="82"/>
      <c r="DC107" s="82"/>
      <c r="DD107" s="82"/>
      <c r="DE107" s="82"/>
      <c r="DF107" s="82"/>
      <c r="DG107" s="82"/>
      <c r="DH107" s="82"/>
      <c r="DI107" s="82"/>
      <c r="DJ107" s="82"/>
      <c r="DK107" s="82"/>
      <c r="DL107" s="82"/>
      <c r="DM107" s="82"/>
      <c r="DN107" s="82"/>
      <c r="DO107" s="82"/>
      <c r="DP107" s="82"/>
      <c r="DQ107" s="82"/>
      <c r="DR107" s="82"/>
      <c r="DS107" s="82"/>
      <c r="DT107" s="82"/>
      <c r="DU107" s="82"/>
      <c r="DV107" s="82"/>
      <c r="DW107" s="82"/>
      <c r="DX107" s="82"/>
      <c r="DY107" s="82"/>
      <c r="DZ107" s="82"/>
      <c r="EA107" s="82"/>
      <c r="EB107" s="82"/>
      <c r="EC107" s="82"/>
      <c r="ED107" s="82"/>
      <c r="EE107" s="82"/>
      <c r="EF107" s="82"/>
      <c r="EG107" s="82"/>
      <c r="EH107" s="82"/>
      <c r="EI107" s="82"/>
      <c r="EJ107" s="82"/>
      <c r="EK107" s="82"/>
      <c r="EL107" s="82"/>
      <c r="EM107" s="82"/>
      <c r="EN107" s="82"/>
      <c r="EO107" s="82"/>
      <c r="EP107" s="82"/>
      <c r="EQ107" s="82"/>
      <c r="ER107" s="82"/>
      <c r="ES107" s="82"/>
      <c r="ET107" s="82"/>
      <c r="EU107" s="82"/>
      <c r="EV107" s="82"/>
      <c r="EW107" s="82"/>
      <c r="EX107" s="82"/>
      <c r="EY107" s="82"/>
      <c r="EZ107" s="82"/>
      <c r="FA107" s="82"/>
      <c r="FB107" s="82"/>
    </row>
    <row r="108" spans="1:158" s="134" customFormat="1" ht="15" customHeight="1" x14ac:dyDescent="0.2">
      <c r="A108" s="82"/>
      <c r="B108" s="82"/>
      <c r="C108" s="82"/>
      <c r="D108" s="82"/>
      <c r="E108" s="82"/>
      <c r="F108" s="82"/>
      <c r="G108" s="82"/>
      <c r="H108" s="82"/>
      <c r="I108" s="82"/>
      <c r="J108" s="82"/>
      <c r="K108" s="82"/>
      <c r="L108" s="82"/>
      <c r="M108" s="82"/>
      <c r="N108" s="82"/>
      <c r="O108" s="82"/>
      <c r="P108" s="82"/>
      <c r="Q108" s="82"/>
      <c r="R108" s="82"/>
      <c r="S108" s="82"/>
      <c r="T108" s="140"/>
      <c r="U108" s="82"/>
      <c r="V108" s="82"/>
      <c r="W108" s="82"/>
      <c r="X108" s="82"/>
      <c r="Y108" s="82"/>
      <c r="Z108" s="82"/>
      <c r="AA108" s="82"/>
      <c r="AB108" s="82"/>
      <c r="AC108" s="82"/>
      <c r="AD108" s="82"/>
      <c r="AE108" s="82"/>
      <c r="AF108" s="82"/>
      <c r="AG108" s="82"/>
      <c r="AH108" s="82"/>
      <c r="AI108" s="82"/>
      <c r="AJ108" s="82"/>
      <c r="AK108" s="82"/>
      <c r="AL108" s="82"/>
      <c r="AM108" s="82"/>
      <c r="AN108" s="186"/>
      <c r="AO108" s="85"/>
      <c r="AP108" s="85"/>
      <c r="AQ108" s="85"/>
      <c r="AR108" s="85"/>
      <c r="AS108" s="85"/>
      <c r="AT108" s="85"/>
      <c r="AU108" s="85"/>
      <c r="AV108" s="85"/>
      <c r="AW108" s="142"/>
      <c r="AX108" s="142"/>
      <c r="AY108" s="142"/>
      <c r="AZ108" s="142"/>
      <c r="BA108" s="142"/>
      <c r="BB108" s="142"/>
      <c r="BC108" s="85"/>
      <c r="BD108" s="85"/>
      <c r="BE108" s="85"/>
      <c r="BF108" s="142"/>
      <c r="BG108" s="142"/>
      <c r="BH108" s="142"/>
      <c r="BI108" s="142"/>
      <c r="BJ108" s="85"/>
      <c r="BK108" s="85"/>
      <c r="BL108" s="85"/>
      <c r="BM108" s="85"/>
      <c r="BN108" s="85"/>
      <c r="BO108" s="85"/>
      <c r="BP108" s="85"/>
      <c r="BQ108" s="142"/>
      <c r="BR108" s="142"/>
      <c r="BS108" s="142"/>
      <c r="BT108" s="142"/>
      <c r="BU108" s="142"/>
      <c r="BV108" s="142"/>
      <c r="BW108" s="142"/>
      <c r="BX108" s="142"/>
      <c r="BY108" s="142"/>
      <c r="BZ108" s="82"/>
      <c r="CA108" s="82"/>
      <c r="CB108" s="82"/>
      <c r="CC108" s="82"/>
      <c r="CD108" s="82"/>
      <c r="CE108" s="82"/>
      <c r="CF108" s="82"/>
      <c r="CG108" s="82"/>
      <c r="CH108" s="82"/>
      <c r="CI108" s="82"/>
      <c r="CJ108" s="82"/>
      <c r="CK108" s="82"/>
      <c r="CL108" s="82"/>
      <c r="CM108" s="82"/>
      <c r="CN108" s="82"/>
      <c r="CO108" s="82"/>
      <c r="CP108" s="82"/>
      <c r="CQ108" s="82"/>
      <c r="CR108" s="82"/>
      <c r="CS108" s="82"/>
      <c r="CT108" s="82"/>
      <c r="CU108" s="82"/>
      <c r="CV108" s="82"/>
      <c r="CW108" s="82"/>
      <c r="CX108" s="82"/>
      <c r="CY108" s="82"/>
      <c r="CZ108" s="82"/>
      <c r="DA108" s="82"/>
      <c r="DB108" s="82"/>
      <c r="DC108" s="82"/>
      <c r="DD108" s="82"/>
      <c r="DE108" s="82"/>
      <c r="DF108" s="82"/>
      <c r="DG108" s="82"/>
      <c r="DH108" s="82"/>
      <c r="DI108" s="82"/>
      <c r="DJ108" s="82"/>
      <c r="DK108" s="82"/>
      <c r="DL108" s="82"/>
      <c r="DM108" s="82"/>
      <c r="DN108" s="82"/>
      <c r="DO108" s="82"/>
      <c r="DP108" s="82"/>
      <c r="DQ108" s="82"/>
      <c r="DR108" s="82"/>
      <c r="DS108" s="82"/>
      <c r="DT108" s="82"/>
      <c r="DU108" s="82"/>
      <c r="DV108" s="82"/>
      <c r="DW108" s="82"/>
      <c r="DX108" s="82"/>
      <c r="DY108" s="82"/>
      <c r="DZ108" s="82"/>
      <c r="EA108" s="82"/>
      <c r="EB108" s="82"/>
      <c r="EC108" s="82"/>
      <c r="ED108" s="82"/>
      <c r="EE108" s="82"/>
      <c r="EF108" s="82"/>
      <c r="EG108" s="82"/>
      <c r="EH108" s="82"/>
      <c r="EI108" s="82"/>
      <c r="EJ108" s="82"/>
      <c r="EK108" s="82"/>
      <c r="EL108" s="82"/>
      <c r="EM108" s="82"/>
      <c r="EN108" s="82"/>
      <c r="EO108" s="82"/>
      <c r="EP108" s="82"/>
      <c r="EQ108" s="82"/>
      <c r="ER108" s="82"/>
      <c r="ES108" s="82"/>
      <c r="ET108" s="82"/>
      <c r="EU108" s="82"/>
      <c r="EV108" s="82"/>
      <c r="EW108" s="82"/>
      <c r="EX108" s="82"/>
      <c r="EY108" s="82"/>
      <c r="EZ108" s="82"/>
      <c r="FA108" s="82"/>
      <c r="FB108" s="82"/>
    </row>
    <row r="109" spans="1:158" s="134" customFormat="1" ht="15" customHeight="1" x14ac:dyDescent="0.2">
      <c r="A109" s="82"/>
      <c r="B109" s="82"/>
      <c r="C109" s="82"/>
      <c r="D109" s="82"/>
      <c r="E109" s="82"/>
      <c r="F109" s="82"/>
      <c r="G109" s="82"/>
      <c r="H109" s="82"/>
      <c r="I109" s="82"/>
      <c r="J109" s="82"/>
      <c r="K109" s="82"/>
      <c r="L109" s="82"/>
      <c r="M109" s="82"/>
      <c r="N109" s="82"/>
      <c r="O109" s="82"/>
      <c r="P109" s="82"/>
      <c r="Q109" s="82"/>
      <c r="R109" s="82"/>
      <c r="S109" s="82"/>
      <c r="T109" s="140"/>
      <c r="U109" s="82"/>
      <c r="V109" s="82"/>
      <c r="W109" s="82"/>
      <c r="X109" s="82"/>
      <c r="Y109" s="82"/>
      <c r="Z109" s="82"/>
      <c r="AA109" s="82"/>
      <c r="AB109" s="82"/>
      <c r="AC109" s="82"/>
      <c r="AD109" s="82"/>
      <c r="AE109" s="82"/>
      <c r="AF109" s="82"/>
      <c r="AG109" s="82"/>
      <c r="AH109" s="82"/>
      <c r="AI109" s="82"/>
      <c r="AJ109" s="82"/>
      <c r="AK109" s="82"/>
      <c r="AL109" s="82"/>
      <c r="AM109" s="82"/>
      <c r="AN109" s="186"/>
      <c r="AO109" s="85"/>
      <c r="AP109" s="85"/>
      <c r="AQ109" s="85"/>
      <c r="AR109" s="85"/>
      <c r="AS109" s="85"/>
      <c r="AT109" s="85"/>
      <c r="AU109" s="85"/>
      <c r="AV109" s="85"/>
      <c r="AW109" s="142"/>
      <c r="AX109" s="142"/>
      <c r="AY109" s="142"/>
      <c r="AZ109" s="142"/>
      <c r="BA109" s="142"/>
      <c r="BB109" s="142"/>
      <c r="BC109" s="85"/>
      <c r="BD109" s="85"/>
      <c r="BE109" s="85"/>
      <c r="BF109" s="142"/>
      <c r="BG109" s="142"/>
      <c r="BH109" s="142"/>
      <c r="BI109" s="142"/>
      <c r="BJ109" s="85"/>
      <c r="BK109" s="85"/>
      <c r="BL109" s="85"/>
      <c r="BM109" s="85"/>
      <c r="BN109" s="85"/>
      <c r="BO109" s="85"/>
      <c r="BP109" s="85"/>
      <c r="BQ109" s="142"/>
      <c r="BR109" s="142"/>
      <c r="BS109" s="142"/>
      <c r="BT109" s="142"/>
      <c r="BU109" s="142"/>
      <c r="BV109" s="142"/>
      <c r="BW109" s="142"/>
      <c r="BX109" s="142"/>
      <c r="BY109" s="142"/>
      <c r="BZ109" s="82"/>
      <c r="CA109" s="82"/>
      <c r="CB109" s="82"/>
      <c r="CC109" s="82"/>
      <c r="CD109" s="82"/>
      <c r="CE109" s="82"/>
      <c r="CF109" s="82"/>
      <c r="CG109" s="82"/>
      <c r="CH109" s="82"/>
      <c r="CI109" s="82"/>
      <c r="CJ109" s="82"/>
      <c r="CK109" s="82"/>
      <c r="CL109" s="82"/>
      <c r="CM109" s="82"/>
      <c r="CN109" s="82"/>
      <c r="CO109" s="82"/>
      <c r="CP109" s="82"/>
      <c r="CQ109" s="82"/>
      <c r="CR109" s="82"/>
      <c r="CS109" s="82"/>
      <c r="CT109" s="82"/>
      <c r="CU109" s="82"/>
      <c r="CV109" s="82"/>
      <c r="CW109" s="82"/>
      <c r="CX109" s="82"/>
      <c r="CY109" s="82"/>
      <c r="CZ109" s="82"/>
      <c r="DA109" s="82"/>
      <c r="DB109" s="82"/>
      <c r="DC109" s="82"/>
      <c r="DD109" s="82"/>
      <c r="DE109" s="82"/>
      <c r="DF109" s="82"/>
      <c r="DG109" s="82"/>
      <c r="DH109" s="82"/>
      <c r="DI109" s="82"/>
      <c r="DJ109" s="82"/>
      <c r="DK109" s="82"/>
      <c r="DL109" s="82"/>
      <c r="DM109" s="82"/>
      <c r="DN109" s="82"/>
      <c r="DO109" s="82"/>
      <c r="DP109" s="82"/>
      <c r="DQ109" s="82"/>
      <c r="DR109" s="82"/>
      <c r="DS109" s="82"/>
      <c r="DT109" s="82"/>
      <c r="DU109" s="82"/>
      <c r="DV109" s="82"/>
      <c r="DW109" s="82"/>
      <c r="DX109" s="82"/>
      <c r="DY109" s="82"/>
      <c r="DZ109" s="82"/>
      <c r="EA109" s="82"/>
      <c r="EB109" s="82"/>
      <c r="EC109" s="82"/>
      <c r="ED109" s="82"/>
      <c r="EE109" s="82"/>
      <c r="EF109" s="82"/>
      <c r="EG109" s="82"/>
      <c r="EH109" s="82"/>
      <c r="EI109" s="82"/>
      <c r="EJ109" s="82"/>
      <c r="EK109" s="82"/>
      <c r="EL109" s="82"/>
      <c r="EM109" s="82"/>
      <c r="EN109" s="82"/>
      <c r="EO109" s="82"/>
      <c r="EP109" s="82"/>
      <c r="EQ109" s="82"/>
      <c r="ER109" s="82"/>
      <c r="ES109" s="82"/>
      <c r="ET109" s="82"/>
      <c r="EU109" s="82"/>
      <c r="EV109" s="82"/>
      <c r="EW109" s="82"/>
      <c r="EX109" s="82"/>
      <c r="EY109" s="82"/>
      <c r="EZ109" s="82"/>
      <c r="FA109" s="82"/>
      <c r="FB109" s="82"/>
    </row>
    <row r="110" spans="1:158" s="134" customFormat="1" ht="15" customHeight="1" x14ac:dyDescent="0.2">
      <c r="A110" s="82"/>
      <c r="B110" s="82"/>
      <c r="C110" s="82"/>
      <c r="D110" s="82"/>
      <c r="E110" s="82"/>
      <c r="F110" s="82"/>
      <c r="G110" s="82"/>
      <c r="H110" s="82"/>
      <c r="I110" s="82"/>
      <c r="J110" s="82"/>
      <c r="K110" s="82"/>
      <c r="L110" s="82"/>
      <c r="M110" s="82"/>
      <c r="N110" s="82"/>
      <c r="O110" s="82"/>
      <c r="P110" s="82"/>
      <c r="Q110" s="82"/>
      <c r="R110" s="82"/>
      <c r="S110" s="82"/>
      <c r="T110" s="140"/>
      <c r="U110" s="82"/>
      <c r="V110" s="82"/>
      <c r="W110" s="82"/>
      <c r="X110" s="82"/>
      <c r="Y110" s="82"/>
      <c r="Z110" s="82"/>
      <c r="AA110" s="82"/>
      <c r="AB110" s="82"/>
      <c r="AC110" s="82"/>
      <c r="AD110" s="82"/>
      <c r="AE110" s="82"/>
      <c r="AF110" s="82"/>
      <c r="AG110" s="82"/>
      <c r="AH110" s="82"/>
      <c r="AI110" s="82"/>
      <c r="AJ110" s="82"/>
      <c r="AK110" s="82"/>
      <c r="AL110" s="82"/>
      <c r="AM110" s="82"/>
      <c r="AN110" s="186"/>
      <c r="AO110" s="85"/>
      <c r="AP110" s="85"/>
      <c r="AQ110" s="85"/>
      <c r="AR110" s="85"/>
      <c r="AS110" s="85"/>
      <c r="AT110" s="85"/>
      <c r="AU110" s="85"/>
      <c r="AV110" s="85"/>
      <c r="AW110" s="142"/>
      <c r="AX110" s="142"/>
      <c r="AY110" s="142"/>
      <c r="AZ110" s="142"/>
      <c r="BA110" s="142"/>
      <c r="BB110" s="142"/>
      <c r="BC110" s="85"/>
      <c r="BD110" s="85"/>
      <c r="BE110" s="85"/>
      <c r="BF110" s="142"/>
      <c r="BG110" s="142"/>
      <c r="BH110" s="142"/>
      <c r="BI110" s="142"/>
      <c r="BJ110" s="85"/>
      <c r="BK110" s="85"/>
      <c r="BL110" s="85"/>
      <c r="BM110" s="85"/>
      <c r="BN110" s="85"/>
      <c r="BO110" s="85"/>
      <c r="BP110" s="85"/>
      <c r="BQ110" s="142"/>
      <c r="BR110" s="142"/>
      <c r="BS110" s="142"/>
      <c r="BT110" s="142"/>
      <c r="BU110" s="142"/>
      <c r="BV110" s="142"/>
      <c r="BW110" s="142"/>
      <c r="BX110" s="142"/>
      <c r="BY110" s="142"/>
      <c r="BZ110" s="82"/>
      <c r="CA110" s="82"/>
      <c r="CB110" s="82"/>
      <c r="CC110" s="82"/>
      <c r="CD110" s="82"/>
      <c r="CE110" s="82"/>
      <c r="CF110" s="82"/>
      <c r="CG110" s="82"/>
      <c r="CH110" s="82"/>
      <c r="CI110" s="82"/>
      <c r="CJ110" s="82"/>
      <c r="CK110" s="82"/>
      <c r="CL110" s="82"/>
      <c r="CM110" s="82"/>
      <c r="CN110" s="82"/>
      <c r="CO110" s="82"/>
      <c r="CP110" s="82"/>
      <c r="CQ110" s="82"/>
      <c r="CR110" s="82"/>
      <c r="CS110" s="82"/>
      <c r="CT110" s="82"/>
      <c r="CU110" s="82"/>
      <c r="CV110" s="82"/>
      <c r="CW110" s="82"/>
      <c r="CX110" s="82"/>
      <c r="CY110" s="82"/>
      <c r="CZ110" s="82"/>
      <c r="DA110" s="82"/>
      <c r="DB110" s="82"/>
      <c r="DC110" s="82"/>
      <c r="DD110" s="82"/>
      <c r="DE110" s="82"/>
      <c r="DF110" s="82"/>
      <c r="DG110" s="82"/>
      <c r="DH110" s="82"/>
      <c r="DI110" s="82"/>
      <c r="DJ110" s="82"/>
      <c r="DK110" s="82"/>
      <c r="DL110" s="82"/>
      <c r="DM110" s="82"/>
      <c r="DN110" s="82"/>
      <c r="DO110" s="82"/>
      <c r="DP110" s="82"/>
      <c r="DQ110" s="82"/>
      <c r="DR110" s="82"/>
      <c r="DS110" s="82"/>
      <c r="DT110" s="82"/>
      <c r="DU110" s="82"/>
      <c r="DV110" s="82"/>
      <c r="DW110" s="82"/>
      <c r="DX110" s="82"/>
      <c r="DY110" s="82"/>
      <c r="DZ110" s="82"/>
      <c r="EA110" s="82"/>
      <c r="EB110" s="82"/>
      <c r="EC110" s="82"/>
      <c r="ED110" s="82"/>
      <c r="EE110" s="82"/>
      <c r="EF110" s="82"/>
      <c r="EG110" s="82"/>
      <c r="EH110" s="82"/>
      <c r="EI110" s="82"/>
      <c r="EJ110" s="82"/>
      <c r="EK110" s="82"/>
      <c r="EL110" s="82"/>
      <c r="EM110" s="82"/>
      <c r="EN110" s="82"/>
      <c r="EO110" s="82"/>
      <c r="EP110" s="82"/>
      <c r="EQ110" s="82"/>
      <c r="ER110" s="82"/>
      <c r="ES110" s="82"/>
      <c r="ET110" s="82"/>
      <c r="EU110" s="82"/>
      <c r="EV110" s="82"/>
      <c r="EW110" s="82"/>
      <c r="EX110" s="82"/>
      <c r="EY110" s="82"/>
      <c r="EZ110" s="82"/>
      <c r="FA110" s="82"/>
      <c r="FB110" s="82"/>
    </row>
    <row r="111" spans="1:158" s="134" customFormat="1" ht="15" customHeight="1" x14ac:dyDescent="0.2">
      <c r="A111" s="82"/>
      <c r="B111" s="82"/>
      <c r="C111" s="82"/>
      <c r="D111" s="82"/>
      <c r="E111" s="82"/>
      <c r="F111" s="82"/>
      <c r="G111" s="82"/>
      <c r="H111" s="82"/>
      <c r="I111" s="82"/>
      <c r="J111" s="82"/>
      <c r="K111" s="82"/>
      <c r="L111" s="82"/>
      <c r="M111" s="82"/>
      <c r="N111" s="82"/>
      <c r="O111" s="82"/>
      <c r="P111" s="82"/>
      <c r="Q111" s="82"/>
      <c r="R111" s="82"/>
      <c r="S111" s="82"/>
      <c r="T111" s="140"/>
      <c r="U111" s="82"/>
      <c r="V111" s="82"/>
      <c r="W111" s="82"/>
      <c r="X111" s="82"/>
      <c r="Y111" s="82"/>
      <c r="Z111" s="82"/>
      <c r="AA111" s="82"/>
      <c r="AB111" s="82"/>
      <c r="AC111" s="82"/>
      <c r="AD111" s="82"/>
      <c r="AE111" s="82"/>
      <c r="AF111" s="82"/>
      <c r="AG111" s="82"/>
      <c r="AH111" s="82"/>
      <c r="AI111" s="82"/>
      <c r="AJ111" s="82"/>
      <c r="AK111" s="82"/>
      <c r="AL111" s="82"/>
      <c r="AM111" s="82"/>
      <c r="AN111" s="186"/>
      <c r="AO111" s="85"/>
      <c r="AP111" s="85"/>
      <c r="AQ111" s="85"/>
      <c r="AR111" s="85"/>
      <c r="AS111" s="85"/>
      <c r="AT111" s="85"/>
      <c r="AU111" s="85"/>
      <c r="AV111" s="85"/>
      <c r="AW111" s="142"/>
      <c r="AX111" s="142"/>
      <c r="AY111" s="142"/>
      <c r="AZ111" s="142"/>
      <c r="BA111" s="142"/>
      <c r="BB111" s="142"/>
      <c r="BC111" s="85"/>
      <c r="BD111" s="85"/>
      <c r="BE111" s="85"/>
      <c r="BF111" s="142"/>
      <c r="BG111" s="142"/>
      <c r="BH111" s="142"/>
      <c r="BI111" s="142"/>
      <c r="BJ111" s="85"/>
      <c r="BK111" s="85"/>
      <c r="BL111" s="85"/>
      <c r="BM111" s="85"/>
      <c r="BN111" s="85"/>
      <c r="BO111" s="85"/>
      <c r="BP111" s="85"/>
      <c r="BQ111" s="142"/>
      <c r="BR111" s="142"/>
      <c r="BS111" s="142"/>
      <c r="BT111" s="142"/>
      <c r="BU111" s="142"/>
      <c r="BV111" s="142"/>
      <c r="BW111" s="142"/>
      <c r="BX111" s="142"/>
      <c r="BY111" s="142"/>
      <c r="BZ111" s="82"/>
      <c r="CA111" s="82"/>
      <c r="CB111" s="82"/>
      <c r="CC111" s="82"/>
      <c r="CD111" s="82"/>
      <c r="CE111" s="82"/>
      <c r="CF111" s="82"/>
      <c r="CG111" s="82"/>
      <c r="CH111" s="82"/>
      <c r="CI111" s="82"/>
      <c r="CJ111" s="82"/>
      <c r="CK111" s="82"/>
      <c r="CL111" s="82"/>
      <c r="CM111" s="82"/>
      <c r="CN111" s="82"/>
      <c r="CO111" s="82"/>
      <c r="CP111" s="82"/>
      <c r="CQ111" s="82"/>
      <c r="CR111" s="82"/>
      <c r="CS111" s="82"/>
      <c r="CT111" s="82"/>
      <c r="CU111" s="82"/>
      <c r="CV111" s="82"/>
      <c r="CW111" s="82"/>
      <c r="CX111" s="82"/>
      <c r="CY111" s="82"/>
      <c r="CZ111" s="82"/>
      <c r="DA111" s="82"/>
      <c r="DB111" s="82"/>
      <c r="DC111" s="82"/>
      <c r="DD111" s="82"/>
      <c r="DE111" s="82"/>
      <c r="DF111" s="82"/>
      <c r="DG111" s="82"/>
      <c r="DH111" s="82"/>
      <c r="DI111" s="82"/>
      <c r="DJ111" s="82"/>
      <c r="DK111" s="82"/>
      <c r="DL111" s="82"/>
      <c r="DM111" s="82"/>
      <c r="DN111" s="82"/>
      <c r="DO111" s="82"/>
      <c r="DP111" s="82"/>
      <c r="DQ111" s="82"/>
      <c r="DR111" s="82"/>
      <c r="DS111" s="82"/>
      <c r="DT111" s="82"/>
      <c r="DU111" s="82"/>
      <c r="DV111" s="82"/>
      <c r="DW111" s="82"/>
      <c r="DX111" s="82"/>
      <c r="DY111" s="82"/>
      <c r="DZ111" s="82"/>
      <c r="EA111" s="82"/>
      <c r="EB111" s="82"/>
      <c r="EC111" s="82"/>
      <c r="ED111" s="82"/>
      <c r="EE111" s="82"/>
      <c r="EF111" s="82"/>
      <c r="EG111" s="82"/>
      <c r="EH111" s="82"/>
      <c r="EI111" s="82"/>
      <c r="EJ111" s="82"/>
      <c r="EK111" s="82"/>
      <c r="EL111" s="82"/>
      <c r="EM111" s="82"/>
      <c r="EN111" s="82"/>
      <c r="EO111" s="82"/>
      <c r="EP111" s="82"/>
      <c r="EQ111" s="82"/>
      <c r="ER111" s="82"/>
      <c r="ES111" s="82"/>
      <c r="ET111" s="82"/>
      <c r="EU111" s="82"/>
      <c r="EV111" s="82"/>
      <c r="EW111" s="82"/>
      <c r="EX111" s="82"/>
      <c r="EY111" s="82"/>
      <c r="EZ111" s="82"/>
      <c r="FA111" s="82"/>
      <c r="FB111" s="82"/>
    </row>
    <row r="112" spans="1:158" s="134" customFormat="1" ht="15" customHeight="1" x14ac:dyDescent="0.2">
      <c r="A112" s="82"/>
      <c r="B112" s="82"/>
      <c r="C112" s="82"/>
      <c r="D112" s="82"/>
      <c r="E112" s="82"/>
      <c r="F112" s="82"/>
      <c r="G112" s="82"/>
      <c r="H112" s="82"/>
      <c r="I112" s="82"/>
      <c r="J112" s="82"/>
      <c r="K112" s="82"/>
      <c r="L112" s="82"/>
      <c r="M112" s="82"/>
      <c r="N112" s="82"/>
      <c r="O112" s="82"/>
      <c r="P112" s="82"/>
      <c r="Q112" s="82"/>
      <c r="R112" s="82"/>
      <c r="S112" s="82"/>
      <c r="T112" s="140"/>
      <c r="U112" s="82"/>
      <c r="V112" s="82"/>
      <c r="W112" s="82"/>
      <c r="X112" s="82"/>
      <c r="Y112" s="82"/>
      <c r="Z112" s="82"/>
      <c r="AA112" s="82"/>
      <c r="AB112" s="82"/>
      <c r="AC112" s="82"/>
      <c r="AD112" s="82"/>
      <c r="AE112" s="82"/>
      <c r="AF112" s="82"/>
      <c r="AG112" s="82"/>
      <c r="AH112" s="82"/>
      <c r="AI112" s="82"/>
      <c r="AJ112" s="82"/>
      <c r="AK112" s="82"/>
      <c r="AL112" s="82"/>
      <c r="AM112" s="82"/>
      <c r="AN112" s="186"/>
      <c r="AO112" s="85"/>
      <c r="AP112" s="85"/>
      <c r="AQ112" s="85"/>
      <c r="AR112" s="85"/>
      <c r="AS112" s="85"/>
      <c r="AT112" s="85"/>
      <c r="AU112" s="85"/>
      <c r="AV112" s="85"/>
      <c r="AW112" s="142"/>
      <c r="AX112" s="142"/>
      <c r="AY112" s="142"/>
      <c r="AZ112" s="142"/>
      <c r="BA112" s="142"/>
      <c r="BB112" s="142"/>
      <c r="BC112" s="85"/>
      <c r="BD112" s="85"/>
      <c r="BE112" s="85"/>
      <c r="BF112" s="142"/>
      <c r="BG112" s="142"/>
      <c r="BH112" s="142"/>
      <c r="BI112" s="142"/>
      <c r="BJ112" s="85"/>
      <c r="BK112" s="85"/>
      <c r="BL112" s="85"/>
      <c r="BM112" s="85"/>
      <c r="BN112" s="85"/>
      <c r="BO112" s="85"/>
      <c r="BP112" s="85"/>
      <c r="BQ112" s="142"/>
      <c r="BR112" s="142"/>
      <c r="BS112" s="142"/>
      <c r="BT112" s="142"/>
      <c r="BU112" s="142"/>
      <c r="BV112" s="142"/>
      <c r="BW112" s="142"/>
      <c r="BX112" s="142"/>
      <c r="BY112" s="142"/>
      <c r="BZ112" s="82"/>
      <c r="CA112" s="82"/>
      <c r="CB112" s="82"/>
      <c r="CC112" s="82"/>
      <c r="CD112" s="82"/>
      <c r="CE112" s="82"/>
      <c r="CF112" s="82"/>
      <c r="CG112" s="82"/>
      <c r="CH112" s="82"/>
      <c r="CI112" s="82"/>
      <c r="CJ112" s="82"/>
      <c r="CK112" s="82"/>
      <c r="CL112" s="82"/>
      <c r="CM112" s="82"/>
      <c r="CN112" s="82"/>
      <c r="CO112" s="82"/>
      <c r="CP112" s="82"/>
      <c r="CQ112" s="82"/>
      <c r="CR112" s="82"/>
      <c r="CS112" s="82"/>
      <c r="CT112" s="82"/>
      <c r="CU112" s="82"/>
      <c r="CV112" s="82"/>
      <c r="CW112" s="82"/>
      <c r="CX112" s="82"/>
      <c r="CY112" s="82"/>
      <c r="CZ112" s="82"/>
      <c r="DA112" s="82"/>
      <c r="DB112" s="82"/>
      <c r="DC112" s="82"/>
      <c r="DD112" s="82"/>
      <c r="DE112" s="82"/>
      <c r="DF112" s="82"/>
      <c r="DG112" s="82"/>
      <c r="DH112" s="82"/>
      <c r="DI112" s="82"/>
      <c r="DJ112" s="82"/>
      <c r="DK112" s="82"/>
      <c r="DL112" s="82"/>
      <c r="DM112" s="82"/>
      <c r="DN112" s="82"/>
      <c r="DO112" s="82"/>
      <c r="DP112" s="82"/>
      <c r="DQ112" s="82"/>
      <c r="DR112" s="82"/>
      <c r="DS112" s="82"/>
      <c r="DT112" s="82"/>
      <c r="DU112" s="82"/>
      <c r="DV112" s="82"/>
      <c r="DW112" s="82"/>
      <c r="DX112" s="82"/>
      <c r="DY112" s="82"/>
      <c r="DZ112" s="82"/>
      <c r="EA112" s="82"/>
      <c r="EB112" s="82"/>
      <c r="EC112" s="82"/>
      <c r="ED112" s="82"/>
      <c r="EE112" s="82"/>
      <c r="EF112" s="82"/>
      <c r="EG112" s="82"/>
      <c r="EH112" s="82"/>
      <c r="EI112" s="82"/>
      <c r="EJ112" s="82"/>
      <c r="EK112" s="82"/>
      <c r="EL112" s="82"/>
      <c r="EM112" s="82"/>
      <c r="EN112" s="82"/>
      <c r="EO112" s="82"/>
      <c r="EP112" s="82"/>
      <c r="EQ112" s="82"/>
      <c r="ER112" s="82"/>
      <c r="ES112" s="82"/>
      <c r="ET112" s="82"/>
      <c r="EU112" s="82"/>
      <c r="EV112" s="82"/>
      <c r="EW112" s="82"/>
      <c r="EX112" s="82"/>
      <c r="EY112" s="82"/>
      <c r="EZ112" s="82"/>
      <c r="FA112" s="82"/>
      <c r="FB112" s="82"/>
    </row>
    <row r="113" spans="1:158" s="134" customFormat="1" ht="15" customHeight="1" x14ac:dyDescent="0.2">
      <c r="A113" s="82"/>
      <c r="B113" s="82"/>
      <c r="C113" s="82"/>
      <c r="D113" s="82"/>
      <c r="E113" s="82"/>
      <c r="F113" s="82"/>
      <c r="G113" s="82"/>
      <c r="H113" s="82"/>
      <c r="I113" s="82"/>
      <c r="J113" s="82"/>
      <c r="K113" s="82"/>
      <c r="L113" s="82"/>
      <c r="M113" s="82"/>
      <c r="N113" s="82"/>
      <c r="O113" s="82"/>
      <c r="P113" s="82"/>
      <c r="Q113" s="82"/>
      <c r="R113" s="82"/>
      <c r="S113" s="82"/>
      <c r="T113" s="140"/>
      <c r="U113" s="82"/>
      <c r="V113" s="82"/>
      <c r="W113" s="82"/>
      <c r="X113" s="82"/>
      <c r="Y113" s="82"/>
      <c r="Z113" s="82"/>
      <c r="AA113" s="82"/>
      <c r="AB113" s="82"/>
      <c r="AC113" s="82"/>
      <c r="AD113" s="82"/>
      <c r="AE113" s="82"/>
      <c r="AF113" s="82"/>
      <c r="AG113" s="82"/>
      <c r="AH113" s="82"/>
      <c r="AI113" s="82"/>
      <c r="AJ113" s="82"/>
      <c r="AK113" s="82"/>
      <c r="AL113" s="82"/>
      <c r="AM113" s="82"/>
      <c r="AN113" s="186"/>
      <c r="AO113" s="85"/>
      <c r="AP113" s="85"/>
      <c r="AQ113" s="85"/>
      <c r="AR113" s="85"/>
      <c r="AS113" s="85"/>
      <c r="AT113" s="85"/>
      <c r="AU113" s="85"/>
      <c r="AV113" s="85"/>
      <c r="AW113" s="142"/>
      <c r="AX113" s="142"/>
      <c r="AY113" s="142"/>
      <c r="AZ113" s="142"/>
      <c r="BA113" s="142"/>
      <c r="BB113" s="142"/>
      <c r="BC113" s="85"/>
      <c r="BD113" s="85"/>
      <c r="BE113" s="85"/>
      <c r="BF113" s="142"/>
      <c r="BG113" s="142"/>
      <c r="BH113" s="142"/>
      <c r="BI113" s="142"/>
      <c r="BJ113" s="85"/>
      <c r="BK113" s="85"/>
      <c r="BL113" s="85"/>
      <c r="BM113" s="85"/>
      <c r="BN113" s="85"/>
      <c r="BO113" s="85"/>
      <c r="BP113" s="85"/>
      <c r="BQ113" s="142"/>
      <c r="BR113" s="142"/>
      <c r="BS113" s="142"/>
      <c r="BT113" s="142"/>
      <c r="BU113" s="142"/>
      <c r="BV113" s="142"/>
      <c r="BW113" s="142"/>
      <c r="BX113" s="142"/>
      <c r="BY113" s="142"/>
      <c r="BZ113" s="82"/>
      <c r="CA113" s="82"/>
      <c r="CB113" s="82"/>
      <c r="CC113" s="82"/>
      <c r="CD113" s="82"/>
      <c r="CE113" s="82"/>
      <c r="CF113" s="82"/>
      <c r="CG113" s="82"/>
      <c r="CH113" s="82"/>
      <c r="CI113" s="82"/>
      <c r="CJ113" s="82"/>
      <c r="CK113" s="82"/>
      <c r="CL113" s="82"/>
      <c r="CM113" s="82"/>
      <c r="CN113" s="82"/>
      <c r="CO113" s="82"/>
      <c r="CP113" s="82"/>
      <c r="CQ113" s="82"/>
      <c r="CR113" s="82"/>
      <c r="CS113" s="82"/>
      <c r="CT113" s="82"/>
      <c r="CU113" s="82"/>
      <c r="CV113" s="82"/>
      <c r="CW113" s="82"/>
      <c r="CX113" s="82"/>
      <c r="CY113" s="82"/>
      <c r="CZ113" s="82"/>
      <c r="DA113" s="82"/>
      <c r="DB113" s="82"/>
      <c r="DC113" s="82"/>
      <c r="DD113" s="82"/>
      <c r="DE113" s="82"/>
      <c r="DF113" s="82"/>
      <c r="DG113" s="82"/>
      <c r="DH113" s="82"/>
      <c r="DI113" s="82"/>
      <c r="DJ113" s="82"/>
      <c r="DK113" s="82"/>
      <c r="DL113" s="82"/>
      <c r="DM113" s="82"/>
      <c r="DN113" s="82"/>
      <c r="DO113" s="82"/>
      <c r="DP113" s="82"/>
      <c r="DQ113" s="82"/>
      <c r="DR113" s="82"/>
      <c r="DS113" s="82"/>
      <c r="DT113" s="82"/>
      <c r="DU113" s="82"/>
      <c r="DV113" s="82"/>
      <c r="DW113" s="82"/>
      <c r="DX113" s="82"/>
      <c r="DY113" s="82"/>
      <c r="DZ113" s="82"/>
      <c r="EA113" s="82"/>
      <c r="EB113" s="82"/>
      <c r="EC113" s="82"/>
      <c r="ED113" s="82"/>
      <c r="EE113" s="82"/>
      <c r="EF113" s="82"/>
      <c r="EG113" s="82"/>
      <c r="EH113" s="82"/>
      <c r="EI113" s="82"/>
      <c r="EJ113" s="82"/>
      <c r="EK113" s="82"/>
      <c r="EL113" s="82"/>
      <c r="EM113" s="82"/>
      <c r="EN113" s="82"/>
      <c r="EO113" s="82"/>
      <c r="EP113" s="82"/>
      <c r="EQ113" s="82"/>
      <c r="ER113" s="82"/>
      <c r="ES113" s="82"/>
      <c r="ET113" s="82"/>
      <c r="EU113" s="82"/>
      <c r="EV113" s="82"/>
      <c r="EW113" s="82"/>
      <c r="EX113" s="82"/>
      <c r="EY113" s="82"/>
      <c r="EZ113" s="82"/>
      <c r="FA113" s="82"/>
      <c r="FB113" s="82"/>
    </row>
    <row r="114" spans="1:158" s="134" customFormat="1" ht="15" customHeight="1" x14ac:dyDescent="0.2">
      <c r="A114" s="82"/>
      <c r="B114" s="82"/>
      <c r="C114" s="82"/>
      <c r="D114" s="82"/>
      <c r="E114" s="82"/>
      <c r="F114" s="82"/>
      <c r="G114" s="82"/>
      <c r="H114" s="82"/>
      <c r="I114" s="82"/>
      <c r="J114" s="82"/>
      <c r="K114" s="82"/>
      <c r="L114" s="82"/>
      <c r="M114" s="82"/>
      <c r="N114" s="82"/>
      <c r="O114" s="82"/>
      <c r="P114" s="82"/>
      <c r="Q114" s="82"/>
      <c r="R114" s="82"/>
      <c r="S114" s="82"/>
      <c r="T114" s="140"/>
      <c r="U114" s="82"/>
      <c r="V114" s="82"/>
      <c r="W114" s="82"/>
      <c r="X114" s="82"/>
      <c r="Y114" s="82"/>
      <c r="Z114" s="82"/>
      <c r="AA114" s="82"/>
      <c r="AB114" s="82"/>
      <c r="AC114" s="82"/>
      <c r="AD114" s="82"/>
      <c r="AE114" s="82"/>
      <c r="AF114" s="82"/>
      <c r="AG114" s="82"/>
      <c r="AH114" s="82"/>
      <c r="AI114" s="82"/>
      <c r="AJ114" s="82"/>
      <c r="AK114" s="82"/>
      <c r="AL114" s="82"/>
      <c r="AM114" s="82"/>
      <c r="AN114" s="186"/>
      <c r="AO114" s="85"/>
      <c r="AP114" s="85"/>
      <c r="AQ114" s="85"/>
      <c r="AR114" s="85"/>
      <c r="AS114" s="85"/>
      <c r="AT114" s="85"/>
      <c r="AU114" s="85"/>
      <c r="AV114" s="85"/>
      <c r="AW114" s="142"/>
      <c r="AX114" s="142"/>
      <c r="AY114" s="142"/>
      <c r="AZ114" s="142"/>
      <c r="BA114" s="142"/>
      <c r="BB114" s="142"/>
      <c r="BC114" s="85"/>
      <c r="BD114" s="85"/>
      <c r="BE114" s="85"/>
      <c r="BF114" s="142"/>
      <c r="BG114" s="142"/>
      <c r="BH114" s="142"/>
      <c r="BI114" s="142"/>
      <c r="BJ114" s="85"/>
      <c r="BK114" s="85"/>
      <c r="BL114" s="85"/>
      <c r="BM114" s="85"/>
      <c r="BN114" s="85"/>
      <c r="BO114" s="85"/>
      <c r="BP114" s="85"/>
      <c r="BQ114" s="142"/>
      <c r="BR114" s="142"/>
      <c r="BS114" s="142"/>
      <c r="BT114" s="142"/>
      <c r="BU114" s="142"/>
      <c r="BV114" s="142"/>
      <c r="BW114" s="142"/>
      <c r="BX114" s="142"/>
      <c r="BY114" s="142"/>
      <c r="BZ114" s="82"/>
      <c r="CA114" s="82"/>
      <c r="CB114" s="82"/>
      <c r="CC114" s="82"/>
      <c r="CD114" s="82"/>
      <c r="CE114" s="82"/>
      <c r="CF114" s="82"/>
      <c r="CG114" s="82"/>
      <c r="CH114" s="82"/>
      <c r="CI114" s="82"/>
      <c r="CJ114" s="82"/>
      <c r="CK114" s="82"/>
      <c r="CL114" s="82"/>
      <c r="CM114" s="82"/>
      <c r="CN114" s="82"/>
      <c r="CO114" s="82"/>
      <c r="CP114" s="82"/>
      <c r="CQ114" s="82"/>
      <c r="CR114" s="82"/>
      <c r="CS114" s="82"/>
      <c r="CT114" s="82"/>
      <c r="CU114" s="82"/>
      <c r="CV114" s="82"/>
      <c r="CW114" s="82"/>
      <c r="CX114" s="82"/>
      <c r="CY114" s="82"/>
      <c r="CZ114" s="82"/>
      <c r="DA114" s="82"/>
      <c r="DB114" s="82"/>
      <c r="DC114" s="82"/>
      <c r="DD114" s="82"/>
      <c r="DE114" s="82"/>
      <c r="DF114" s="82"/>
      <c r="DG114" s="82"/>
      <c r="DH114" s="82"/>
      <c r="DI114" s="82"/>
      <c r="DJ114" s="82"/>
      <c r="DK114" s="82"/>
      <c r="DL114" s="82"/>
      <c r="DM114" s="82"/>
      <c r="DN114" s="82"/>
      <c r="DO114" s="82"/>
      <c r="DP114" s="82"/>
      <c r="DQ114" s="82"/>
      <c r="DR114" s="82"/>
      <c r="DS114" s="82"/>
      <c r="DT114" s="82"/>
      <c r="DU114" s="82"/>
      <c r="DV114" s="82"/>
      <c r="DW114" s="82"/>
      <c r="DX114" s="82"/>
      <c r="DY114" s="82"/>
      <c r="DZ114" s="82"/>
      <c r="EA114" s="82"/>
      <c r="EB114" s="82"/>
      <c r="EC114" s="82"/>
      <c r="ED114" s="82"/>
      <c r="EE114" s="82"/>
      <c r="EF114" s="82"/>
      <c r="EG114" s="82"/>
      <c r="EH114" s="82"/>
      <c r="EI114" s="82"/>
      <c r="EJ114" s="82"/>
      <c r="EK114" s="82"/>
      <c r="EL114" s="82"/>
      <c r="EM114" s="82"/>
      <c r="EN114" s="82"/>
      <c r="EO114" s="82"/>
      <c r="EP114" s="82"/>
      <c r="EQ114" s="82"/>
      <c r="ER114" s="82"/>
      <c r="ES114" s="82"/>
      <c r="ET114" s="82"/>
      <c r="EU114" s="82"/>
      <c r="EV114" s="82"/>
      <c r="EW114" s="82"/>
      <c r="EX114" s="82"/>
      <c r="EY114" s="82"/>
      <c r="EZ114" s="82"/>
      <c r="FA114" s="82"/>
      <c r="FB114" s="82"/>
    </row>
    <row r="115" spans="1:158" s="134" customFormat="1" ht="15" customHeight="1" x14ac:dyDescent="0.2">
      <c r="A115" s="82"/>
      <c r="B115" s="82"/>
      <c r="C115" s="82"/>
      <c r="D115" s="82"/>
      <c r="E115" s="82"/>
      <c r="F115" s="82"/>
      <c r="G115" s="82"/>
      <c r="H115" s="82"/>
      <c r="I115" s="82"/>
      <c r="J115" s="82"/>
      <c r="K115" s="82"/>
      <c r="L115" s="82"/>
      <c r="M115" s="82"/>
      <c r="N115" s="82"/>
      <c r="O115" s="82"/>
      <c r="P115" s="82"/>
      <c r="Q115" s="82"/>
      <c r="R115" s="82"/>
      <c r="S115" s="82"/>
      <c r="T115" s="140"/>
      <c r="U115" s="82"/>
      <c r="V115" s="82"/>
      <c r="W115" s="82"/>
      <c r="X115" s="82"/>
      <c r="Y115" s="82"/>
      <c r="Z115" s="82"/>
      <c r="AA115" s="82"/>
      <c r="AB115" s="82"/>
      <c r="AC115" s="82"/>
      <c r="AD115" s="82"/>
      <c r="AE115" s="82"/>
      <c r="AF115" s="82"/>
      <c r="AG115" s="82"/>
      <c r="AH115" s="82"/>
      <c r="AI115" s="82"/>
      <c r="AJ115" s="82"/>
      <c r="AK115" s="82"/>
      <c r="AL115" s="82"/>
      <c r="AM115" s="82"/>
      <c r="AN115" s="186"/>
      <c r="AO115" s="85"/>
      <c r="AP115" s="85"/>
      <c r="AQ115" s="85"/>
      <c r="AR115" s="85"/>
      <c r="AS115" s="85"/>
      <c r="AT115" s="85"/>
      <c r="AU115" s="85"/>
      <c r="AV115" s="85"/>
      <c r="AW115" s="142"/>
      <c r="AX115" s="142"/>
      <c r="AY115" s="142"/>
      <c r="AZ115" s="142"/>
      <c r="BA115" s="142"/>
      <c r="BB115" s="142"/>
      <c r="BC115" s="85"/>
      <c r="BD115" s="85"/>
      <c r="BE115" s="85"/>
      <c r="BF115" s="142"/>
      <c r="BG115" s="142"/>
      <c r="BH115" s="142"/>
      <c r="BI115" s="142"/>
      <c r="BJ115" s="85"/>
      <c r="BK115" s="85"/>
      <c r="BL115" s="85"/>
      <c r="BM115" s="85"/>
      <c r="BN115" s="85"/>
      <c r="BO115" s="85"/>
      <c r="BP115" s="85"/>
      <c r="BQ115" s="142"/>
      <c r="BR115" s="142"/>
      <c r="BS115" s="142"/>
      <c r="BT115" s="142"/>
      <c r="BU115" s="142"/>
      <c r="BV115" s="142"/>
      <c r="BW115" s="142"/>
      <c r="BX115" s="142"/>
      <c r="BY115" s="142"/>
      <c r="BZ115" s="82"/>
      <c r="CA115" s="82"/>
      <c r="CB115" s="82"/>
      <c r="CC115" s="82"/>
      <c r="CD115" s="82"/>
      <c r="CE115" s="82"/>
      <c r="CF115" s="82"/>
      <c r="CG115" s="82"/>
      <c r="CH115" s="82"/>
      <c r="CI115" s="82"/>
      <c r="CJ115" s="82"/>
      <c r="CK115" s="82"/>
      <c r="CL115" s="82"/>
      <c r="CM115" s="82"/>
      <c r="CN115" s="82"/>
      <c r="CO115" s="82"/>
      <c r="CP115" s="82"/>
      <c r="CQ115" s="82"/>
      <c r="CR115" s="82"/>
      <c r="CS115" s="82"/>
      <c r="CT115" s="82"/>
      <c r="CU115" s="82"/>
      <c r="CV115" s="82"/>
      <c r="CW115" s="82"/>
      <c r="CX115" s="82"/>
      <c r="CY115" s="82"/>
      <c r="CZ115" s="82"/>
      <c r="DA115" s="82"/>
      <c r="DB115" s="82"/>
      <c r="DC115" s="82"/>
      <c r="DD115" s="82"/>
      <c r="DE115" s="82"/>
      <c r="DF115" s="82"/>
      <c r="DG115" s="82"/>
      <c r="DH115" s="82"/>
      <c r="DI115" s="82"/>
      <c r="DJ115" s="82"/>
      <c r="DK115" s="82"/>
      <c r="DL115" s="82"/>
      <c r="DM115" s="82"/>
      <c r="DN115" s="82"/>
      <c r="DO115" s="82"/>
      <c r="DP115" s="82"/>
      <c r="DQ115" s="82"/>
      <c r="DR115" s="82"/>
      <c r="DS115" s="82"/>
      <c r="DT115" s="82"/>
      <c r="DU115" s="82"/>
      <c r="DV115" s="82"/>
      <c r="DW115" s="82"/>
      <c r="DX115" s="82"/>
      <c r="DY115" s="82"/>
      <c r="DZ115" s="82"/>
      <c r="EA115" s="82"/>
      <c r="EB115" s="82"/>
      <c r="EC115" s="82"/>
      <c r="ED115" s="82"/>
      <c r="EE115" s="82"/>
      <c r="EF115" s="82"/>
      <c r="EG115" s="82"/>
      <c r="EH115" s="82"/>
      <c r="EI115" s="82"/>
      <c r="EJ115" s="82"/>
      <c r="EK115" s="82"/>
      <c r="EL115" s="82"/>
      <c r="EM115" s="82"/>
      <c r="EN115" s="82"/>
      <c r="EO115" s="82"/>
      <c r="EP115" s="82"/>
      <c r="EQ115" s="82"/>
      <c r="ER115" s="82"/>
      <c r="ES115" s="82"/>
      <c r="ET115" s="82"/>
      <c r="EU115" s="82"/>
      <c r="EV115" s="82"/>
      <c r="EW115" s="82"/>
      <c r="EX115" s="82"/>
      <c r="EY115" s="82"/>
      <c r="EZ115" s="82"/>
      <c r="FA115" s="82"/>
      <c r="FB115" s="82"/>
    </row>
    <row r="116" spans="1:158" s="134" customFormat="1" ht="15" customHeight="1" x14ac:dyDescent="0.2">
      <c r="A116" s="82"/>
      <c r="B116" s="82"/>
      <c r="C116" s="82"/>
      <c r="D116" s="82"/>
      <c r="E116" s="82"/>
      <c r="F116" s="82"/>
      <c r="G116" s="82"/>
      <c r="H116" s="82"/>
      <c r="I116" s="82"/>
      <c r="J116" s="82"/>
      <c r="K116" s="82"/>
      <c r="L116" s="82"/>
      <c r="M116" s="82"/>
      <c r="N116" s="82"/>
      <c r="O116" s="82"/>
      <c r="P116" s="82"/>
      <c r="Q116" s="82"/>
      <c r="R116" s="82"/>
      <c r="S116" s="82"/>
      <c r="T116" s="140"/>
      <c r="U116" s="82"/>
      <c r="V116" s="82"/>
      <c r="W116" s="82"/>
      <c r="X116" s="82"/>
      <c r="Y116" s="82"/>
      <c r="Z116" s="82"/>
      <c r="AA116" s="82"/>
      <c r="AB116" s="82"/>
      <c r="AC116" s="82"/>
      <c r="AD116" s="82"/>
      <c r="AE116" s="82"/>
      <c r="AF116" s="82"/>
      <c r="AG116" s="82"/>
      <c r="AH116" s="82"/>
      <c r="AI116" s="82"/>
      <c r="AJ116" s="82"/>
      <c r="AK116" s="82"/>
      <c r="AL116" s="82"/>
      <c r="AM116" s="82"/>
      <c r="AN116" s="186"/>
      <c r="AO116" s="85"/>
      <c r="AP116" s="85"/>
      <c r="AQ116" s="85"/>
      <c r="AR116" s="85"/>
      <c r="AS116" s="85"/>
      <c r="AT116" s="85"/>
      <c r="AU116" s="85"/>
      <c r="AV116" s="85"/>
      <c r="AW116" s="142"/>
      <c r="AX116" s="142"/>
      <c r="AY116" s="142"/>
      <c r="AZ116" s="142"/>
      <c r="BA116" s="142"/>
      <c r="BB116" s="142"/>
      <c r="BC116" s="85"/>
      <c r="BD116" s="85"/>
      <c r="BE116" s="85"/>
      <c r="BF116" s="142"/>
      <c r="BG116" s="142"/>
      <c r="BH116" s="142"/>
      <c r="BI116" s="142"/>
      <c r="BJ116" s="85"/>
      <c r="BK116" s="85"/>
      <c r="BL116" s="85"/>
      <c r="BM116" s="85"/>
      <c r="BN116" s="85"/>
      <c r="BO116" s="85"/>
      <c r="BP116" s="85"/>
      <c r="BQ116" s="142"/>
      <c r="BR116" s="142"/>
      <c r="BS116" s="142"/>
      <c r="BT116" s="142"/>
      <c r="BU116" s="142"/>
      <c r="BV116" s="142"/>
      <c r="BW116" s="142"/>
      <c r="BX116" s="142"/>
      <c r="BY116" s="142"/>
      <c r="BZ116" s="82"/>
      <c r="CA116" s="82"/>
      <c r="CB116" s="82"/>
      <c r="CC116" s="82"/>
      <c r="CD116" s="82"/>
      <c r="CE116" s="82"/>
      <c r="CF116" s="82"/>
      <c r="CG116" s="82"/>
      <c r="CH116" s="82"/>
      <c r="CI116" s="82"/>
      <c r="CJ116" s="82"/>
      <c r="CK116" s="82"/>
      <c r="CL116" s="82"/>
      <c r="CM116" s="82"/>
      <c r="CN116" s="82"/>
      <c r="CO116" s="82"/>
      <c r="CP116" s="82"/>
      <c r="CQ116" s="82"/>
      <c r="CR116" s="82"/>
      <c r="CS116" s="82"/>
      <c r="CT116" s="82"/>
      <c r="CU116" s="82"/>
      <c r="CV116" s="82"/>
      <c r="CW116" s="82"/>
      <c r="CX116" s="82"/>
      <c r="CY116" s="82"/>
      <c r="CZ116" s="82"/>
      <c r="DA116" s="82"/>
      <c r="DB116" s="82"/>
      <c r="DC116" s="82"/>
      <c r="DD116" s="82"/>
      <c r="DE116" s="82"/>
      <c r="DF116" s="82"/>
      <c r="DG116" s="82"/>
      <c r="DH116" s="82"/>
      <c r="DI116" s="82"/>
      <c r="DJ116" s="82"/>
      <c r="DK116" s="82"/>
      <c r="DL116" s="82"/>
      <c r="DM116" s="82"/>
      <c r="DN116" s="82"/>
      <c r="DO116" s="82"/>
      <c r="DP116" s="82"/>
      <c r="DQ116" s="82"/>
      <c r="DR116" s="82"/>
      <c r="DS116" s="82"/>
      <c r="DT116" s="82"/>
      <c r="DU116" s="82"/>
      <c r="DV116" s="82"/>
      <c r="DW116" s="82"/>
      <c r="DX116" s="82"/>
      <c r="DY116" s="82"/>
      <c r="DZ116" s="82"/>
      <c r="EA116" s="82"/>
      <c r="EB116" s="82"/>
      <c r="EC116" s="82"/>
      <c r="ED116" s="82"/>
      <c r="EE116" s="82"/>
      <c r="EF116" s="82"/>
      <c r="EG116" s="82"/>
      <c r="EH116" s="82"/>
      <c r="EI116" s="82"/>
      <c r="EJ116" s="82"/>
      <c r="EK116" s="82"/>
      <c r="EL116" s="82"/>
      <c r="EM116" s="82"/>
      <c r="EN116" s="82"/>
      <c r="EO116" s="82"/>
      <c r="EP116" s="82"/>
      <c r="EQ116" s="82"/>
      <c r="ER116" s="82"/>
      <c r="ES116" s="82"/>
      <c r="ET116" s="82"/>
      <c r="EU116" s="82"/>
      <c r="EV116" s="82"/>
      <c r="EW116" s="82"/>
      <c r="EX116" s="82"/>
      <c r="EY116" s="82"/>
      <c r="EZ116" s="82"/>
      <c r="FA116" s="82"/>
      <c r="FB116" s="82"/>
    </row>
    <row r="117" spans="1:158" s="134" customFormat="1" ht="15" customHeight="1" x14ac:dyDescent="0.2">
      <c r="A117" s="82"/>
      <c r="B117" s="82"/>
      <c r="C117" s="82"/>
      <c r="D117" s="82"/>
      <c r="E117" s="82"/>
      <c r="F117" s="82"/>
      <c r="G117" s="82"/>
      <c r="H117" s="82"/>
      <c r="I117" s="82"/>
      <c r="J117" s="82"/>
      <c r="K117" s="82"/>
      <c r="L117" s="82"/>
      <c r="M117" s="82"/>
      <c r="N117" s="82"/>
      <c r="O117" s="82"/>
      <c r="P117" s="82"/>
      <c r="Q117" s="82"/>
      <c r="R117" s="82"/>
      <c r="S117" s="82"/>
      <c r="T117" s="140"/>
      <c r="U117" s="82"/>
      <c r="V117" s="82"/>
      <c r="W117" s="82"/>
      <c r="X117" s="82"/>
      <c r="Y117" s="82"/>
      <c r="Z117" s="82"/>
      <c r="AA117" s="82"/>
      <c r="AB117" s="82"/>
      <c r="AC117" s="82"/>
      <c r="AD117" s="82"/>
      <c r="AE117" s="82"/>
      <c r="AF117" s="82"/>
      <c r="AG117" s="82"/>
      <c r="AH117" s="82"/>
      <c r="AI117" s="82"/>
      <c r="AJ117" s="82"/>
      <c r="AK117" s="82"/>
      <c r="AL117" s="82"/>
      <c r="AM117" s="82"/>
      <c r="AN117" s="186"/>
      <c r="AO117" s="85"/>
      <c r="AP117" s="85"/>
      <c r="AQ117" s="85"/>
      <c r="AR117" s="85"/>
      <c r="AS117" s="85"/>
      <c r="AT117" s="85"/>
      <c r="AU117" s="85"/>
      <c r="AV117" s="85"/>
      <c r="AW117" s="142"/>
      <c r="AX117" s="142"/>
      <c r="AY117" s="142"/>
      <c r="AZ117" s="142"/>
      <c r="BA117" s="142"/>
      <c r="BB117" s="142"/>
      <c r="BC117" s="85"/>
      <c r="BD117" s="85"/>
      <c r="BE117" s="85"/>
      <c r="BF117" s="142"/>
      <c r="BG117" s="142"/>
      <c r="BH117" s="142"/>
      <c r="BI117" s="142"/>
      <c r="BJ117" s="85"/>
      <c r="BK117" s="85"/>
      <c r="BL117" s="85"/>
      <c r="BM117" s="85"/>
      <c r="BN117" s="85"/>
      <c r="BO117" s="85"/>
      <c r="BP117" s="85"/>
      <c r="BQ117" s="142"/>
      <c r="BR117" s="142"/>
      <c r="BS117" s="142"/>
      <c r="BT117" s="142"/>
      <c r="BU117" s="142"/>
      <c r="BV117" s="142"/>
      <c r="BW117" s="142"/>
      <c r="BX117" s="142"/>
      <c r="BY117" s="142"/>
      <c r="BZ117" s="82"/>
      <c r="CA117" s="82"/>
      <c r="CB117" s="82"/>
      <c r="CC117" s="82"/>
      <c r="CD117" s="82"/>
      <c r="CE117" s="82"/>
      <c r="CF117" s="82"/>
      <c r="CG117" s="82"/>
      <c r="CH117" s="82"/>
      <c r="CI117" s="82"/>
      <c r="CJ117" s="82"/>
      <c r="CK117" s="82"/>
      <c r="CL117" s="82"/>
      <c r="CM117" s="82"/>
      <c r="CN117" s="82"/>
      <c r="CO117" s="82"/>
      <c r="CP117" s="82"/>
      <c r="CQ117" s="82"/>
      <c r="CR117" s="82"/>
      <c r="CS117" s="82"/>
      <c r="CT117" s="82"/>
      <c r="CU117" s="82"/>
      <c r="CV117" s="82"/>
      <c r="CW117" s="82"/>
      <c r="CX117" s="82"/>
      <c r="CY117" s="82"/>
      <c r="CZ117" s="82"/>
      <c r="DA117" s="82"/>
      <c r="DB117" s="82"/>
      <c r="DC117" s="82"/>
      <c r="DD117" s="82"/>
      <c r="DE117" s="82"/>
      <c r="DF117" s="82"/>
      <c r="DG117" s="82"/>
      <c r="DH117" s="82"/>
      <c r="DI117" s="82"/>
      <c r="DJ117" s="82"/>
      <c r="DK117" s="82"/>
      <c r="DL117" s="82"/>
      <c r="DM117" s="82"/>
      <c r="DN117" s="82"/>
      <c r="DO117" s="82"/>
      <c r="DP117" s="82"/>
      <c r="DQ117" s="82"/>
      <c r="DR117" s="82"/>
      <c r="DS117" s="82"/>
      <c r="DT117" s="82"/>
      <c r="DU117" s="82"/>
      <c r="DV117" s="82"/>
      <c r="DW117" s="82"/>
      <c r="DX117" s="82"/>
      <c r="DY117" s="82"/>
      <c r="DZ117" s="82"/>
      <c r="EA117" s="82"/>
      <c r="EB117" s="82"/>
      <c r="EC117" s="82"/>
      <c r="ED117" s="82"/>
      <c r="EE117" s="82"/>
      <c r="EF117" s="82"/>
      <c r="EG117" s="82"/>
      <c r="EH117" s="82"/>
      <c r="EI117" s="82"/>
      <c r="EJ117" s="82"/>
      <c r="EK117" s="82"/>
      <c r="EL117" s="82"/>
      <c r="EM117" s="82"/>
      <c r="EN117" s="82"/>
      <c r="EO117" s="82"/>
      <c r="EP117" s="82"/>
      <c r="EQ117" s="82"/>
      <c r="ER117" s="82"/>
      <c r="ES117" s="82"/>
      <c r="ET117" s="82"/>
      <c r="EU117" s="82"/>
      <c r="EV117" s="82"/>
      <c r="EW117" s="82"/>
      <c r="EX117" s="82"/>
      <c r="EY117" s="82"/>
      <c r="EZ117" s="82"/>
      <c r="FA117" s="82"/>
      <c r="FB117" s="82"/>
    </row>
    <row r="118" spans="1:158" s="134" customFormat="1" ht="15" customHeight="1" x14ac:dyDescent="0.2">
      <c r="A118" s="82"/>
      <c r="B118" s="82"/>
      <c r="C118" s="82"/>
      <c r="D118" s="82"/>
      <c r="E118" s="82"/>
      <c r="F118" s="82"/>
      <c r="G118" s="82"/>
      <c r="H118" s="82"/>
      <c r="I118" s="82"/>
      <c r="J118" s="82"/>
      <c r="K118" s="82"/>
      <c r="L118" s="82"/>
      <c r="M118" s="82"/>
      <c r="N118" s="82"/>
      <c r="O118" s="82"/>
      <c r="P118" s="82"/>
      <c r="Q118" s="82"/>
      <c r="R118" s="82"/>
      <c r="S118" s="82"/>
      <c r="T118" s="140"/>
      <c r="U118" s="82"/>
      <c r="V118" s="82"/>
      <c r="W118" s="82"/>
      <c r="X118" s="82"/>
      <c r="Y118" s="82"/>
      <c r="Z118" s="82"/>
      <c r="AA118" s="82"/>
      <c r="AB118" s="82"/>
      <c r="AC118" s="82"/>
      <c r="AD118" s="82"/>
      <c r="AE118" s="82"/>
      <c r="AF118" s="82"/>
      <c r="AG118" s="82"/>
      <c r="AH118" s="82"/>
      <c r="AI118" s="82"/>
      <c r="AJ118" s="82"/>
      <c r="AK118" s="82"/>
      <c r="AL118" s="82"/>
      <c r="AM118" s="82"/>
      <c r="AN118" s="186"/>
      <c r="AO118" s="85"/>
      <c r="AP118" s="85"/>
      <c r="AQ118" s="85"/>
      <c r="AR118" s="85"/>
      <c r="AS118" s="85"/>
      <c r="AT118" s="85"/>
      <c r="AU118" s="85"/>
      <c r="AV118" s="85"/>
      <c r="AW118" s="142"/>
      <c r="AX118" s="142"/>
      <c r="AY118" s="142"/>
      <c r="AZ118" s="142"/>
      <c r="BA118" s="142"/>
      <c r="BB118" s="142"/>
      <c r="BC118" s="85"/>
      <c r="BD118" s="85"/>
      <c r="BE118" s="85"/>
      <c r="BF118" s="142"/>
      <c r="BG118" s="142"/>
      <c r="BH118" s="142"/>
      <c r="BI118" s="142"/>
      <c r="BJ118" s="85"/>
      <c r="BK118" s="85"/>
      <c r="BL118" s="85"/>
      <c r="BM118" s="85"/>
      <c r="BN118" s="85"/>
      <c r="BO118" s="85"/>
      <c r="BP118" s="85"/>
      <c r="BQ118" s="142"/>
      <c r="BR118" s="142"/>
      <c r="BS118" s="142"/>
      <c r="BT118" s="142"/>
      <c r="BU118" s="142"/>
      <c r="BV118" s="142"/>
      <c r="BW118" s="142"/>
      <c r="BX118" s="142"/>
      <c r="BY118" s="142"/>
      <c r="BZ118" s="82"/>
      <c r="CA118" s="82"/>
      <c r="CB118" s="82"/>
      <c r="CC118" s="82"/>
      <c r="CD118" s="82"/>
      <c r="CE118" s="82"/>
      <c r="CF118" s="82"/>
      <c r="CG118" s="82"/>
      <c r="CH118" s="82"/>
      <c r="CI118" s="82"/>
      <c r="CJ118" s="82"/>
      <c r="CK118" s="82"/>
      <c r="CL118" s="82"/>
      <c r="CM118" s="82"/>
      <c r="CN118" s="82"/>
      <c r="CO118" s="82"/>
      <c r="CP118" s="82"/>
      <c r="CQ118" s="82"/>
      <c r="CR118" s="82"/>
      <c r="CS118" s="82"/>
      <c r="CT118" s="82"/>
      <c r="CU118" s="82"/>
      <c r="CV118" s="82"/>
      <c r="CW118" s="82"/>
      <c r="CX118" s="82"/>
      <c r="CY118" s="82"/>
      <c r="CZ118" s="82"/>
      <c r="DA118" s="82"/>
      <c r="DB118" s="82"/>
      <c r="DC118" s="82"/>
      <c r="DD118" s="82"/>
      <c r="DE118" s="82"/>
      <c r="DF118" s="82"/>
      <c r="DG118" s="82"/>
      <c r="DH118" s="82"/>
      <c r="DI118" s="82"/>
      <c r="DJ118" s="82"/>
      <c r="DK118" s="82"/>
      <c r="DL118" s="82"/>
      <c r="DM118" s="82"/>
      <c r="DN118" s="82"/>
      <c r="DO118" s="82"/>
      <c r="DP118" s="82"/>
      <c r="DQ118" s="82"/>
      <c r="DR118" s="82"/>
      <c r="DS118" s="82"/>
      <c r="DT118" s="82"/>
      <c r="DU118" s="82"/>
      <c r="DV118" s="82"/>
      <c r="DW118" s="82"/>
      <c r="DX118" s="82"/>
      <c r="DY118" s="82"/>
      <c r="DZ118" s="82"/>
      <c r="EA118" s="82"/>
      <c r="EB118" s="82"/>
      <c r="EC118" s="82"/>
      <c r="ED118" s="82"/>
      <c r="EE118" s="82"/>
      <c r="EF118" s="82"/>
      <c r="EG118" s="82"/>
      <c r="EH118" s="82"/>
      <c r="EI118" s="82"/>
      <c r="EJ118" s="82"/>
      <c r="EK118" s="82"/>
      <c r="EL118" s="82"/>
      <c r="EM118" s="82"/>
      <c r="EN118" s="82"/>
      <c r="EO118" s="82"/>
      <c r="EP118" s="82"/>
      <c r="EQ118" s="82"/>
      <c r="ER118" s="82"/>
      <c r="ES118" s="82"/>
      <c r="ET118" s="82"/>
      <c r="EU118" s="82"/>
      <c r="EV118" s="82"/>
      <c r="EW118" s="82"/>
      <c r="EX118" s="82"/>
      <c r="EY118" s="82"/>
      <c r="EZ118" s="82"/>
      <c r="FA118" s="82"/>
      <c r="FB118" s="82"/>
    </row>
    <row r="119" spans="1:158" s="134" customFormat="1" ht="15" customHeight="1" x14ac:dyDescent="0.2">
      <c r="A119" s="82"/>
      <c r="B119" s="82"/>
      <c r="C119" s="82"/>
      <c r="D119" s="82"/>
      <c r="E119" s="82"/>
      <c r="F119" s="82"/>
      <c r="G119" s="82"/>
      <c r="H119" s="82"/>
      <c r="I119" s="82"/>
      <c r="J119" s="82"/>
      <c r="K119" s="82"/>
      <c r="L119" s="82"/>
      <c r="M119" s="82"/>
      <c r="N119" s="82"/>
      <c r="O119" s="82"/>
      <c r="P119" s="82"/>
      <c r="Q119" s="82"/>
      <c r="R119" s="82"/>
      <c r="S119" s="82"/>
      <c r="T119" s="140"/>
      <c r="U119" s="82"/>
      <c r="V119" s="82"/>
      <c r="W119" s="82"/>
      <c r="X119" s="82"/>
      <c r="Y119" s="82"/>
      <c r="Z119" s="82"/>
      <c r="AA119" s="82"/>
      <c r="AB119" s="82"/>
      <c r="AC119" s="82"/>
      <c r="AD119" s="82"/>
      <c r="AE119" s="82"/>
      <c r="AF119" s="82"/>
      <c r="AG119" s="82"/>
      <c r="AH119" s="82"/>
      <c r="AI119" s="82"/>
      <c r="AJ119" s="82"/>
      <c r="AK119" s="82"/>
      <c r="AL119" s="82"/>
      <c r="AM119" s="82"/>
      <c r="AN119" s="186"/>
      <c r="AO119" s="85"/>
      <c r="AP119" s="85"/>
      <c r="AQ119" s="85"/>
      <c r="AR119" s="85"/>
      <c r="AS119" s="85"/>
      <c r="AT119" s="85"/>
      <c r="AU119" s="85"/>
      <c r="AV119" s="85"/>
      <c r="AW119" s="142"/>
      <c r="AX119" s="142"/>
      <c r="AY119" s="142"/>
      <c r="AZ119" s="142"/>
      <c r="BA119" s="142"/>
      <c r="BB119" s="142"/>
      <c r="BC119" s="85"/>
      <c r="BD119" s="85"/>
      <c r="BE119" s="85"/>
      <c r="BF119" s="142"/>
      <c r="BG119" s="142"/>
      <c r="BH119" s="142"/>
      <c r="BI119" s="142"/>
      <c r="BJ119" s="85"/>
      <c r="BK119" s="85"/>
      <c r="BL119" s="85"/>
      <c r="BM119" s="85"/>
      <c r="BN119" s="85"/>
      <c r="BO119" s="85"/>
      <c r="BP119" s="85"/>
      <c r="BQ119" s="142"/>
      <c r="BR119" s="142"/>
      <c r="BS119" s="142"/>
      <c r="BT119" s="142"/>
      <c r="BU119" s="142"/>
      <c r="BV119" s="142"/>
      <c r="BW119" s="142"/>
      <c r="BX119" s="142"/>
      <c r="BY119" s="142"/>
      <c r="BZ119" s="82"/>
      <c r="CA119" s="82"/>
      <c r="CB119" s="82"/>
      <c r="CC119" s="82"/>
      <c r="CD119" s="82"/>
      <c r="CE119" s="82"/>
      <c r="CF119" s="82"/>
      <c r="CG119" s="82"/>
      <c r="CH119" s="82"/>
      <c r="CI119" s="82"/>
      <c r="CJ119" s="82"/>
      <c r="CK119" s="82"/>
      <c r="CL119" s="82"/>
      <c r="CM119" s="82"/>
      <c r="CN119" s="82"/>
      <c r="CO119" s="82"/>
      <c r="CP119" s="82"/>
      <c r="CQ119" s="82"/>
      <c r="CR119" s="82"/>
      <c r="CS119" s="82"/>
      <c r="CT119" s="82"/>
      <c r="CU119" s="82"/>
      <c r="CV119" s="82"/>
      <c r="CW119" s="82"/>
      <c r="CX119" s="82"/>
      <c r="CY119" s="82"/>
      <c r="CZ119" s="82"/>
      <c r="DA119" s="82"/>
      <c r="DB119" s="82"/>
      <c r="DC119" s="82"/>
      <c r="DD119" s="82"/>
      <c r="DE119" s="82"/>
      <c r="DF119" s="82"/>
      <c r="DG119" s="82"/>
      <c r="DH119" s="82"/>
      <c r="DI119" s="82"/>
      <c r="DJ119" s="82"/>
      <c r="DK119" s="82"/>
      <c r="DL119" s="82"/>
      <c r="DM119" s="82"/>
      <c r="DN119" s="82"/>
      <c r="DO119" s="82"/>
      <c r="DP119" s="82"/>
      <c r="DQ119" s="82"/>
      <c r="DR119" s="82"/>
      <c r="DS119" s="82"/>
      <c r="DT119" s="82"/>
      <c r="DU119" s="82"/>
      <c r="DV119" s="82"/>
      <c r="DW119" s="82"/>
      <c r="DX119" s="82"/>
      <c r="DY119" s="82"/>
      <c r="DZ119" s="82"/>
      <c r="EA119" s="82"/>
      <c r="EB119" s="82"/>
      <c r="EC119" s="82"/>
      <c r="ED119" s="82"/>
      <c r="EE119" s="82"/>
      <c r="EF119" s="82"/>
      <c r="EG119" s="82"/>
      <c r="EH119" s="82"/>
      <c r="EI119" s="82"/>
      <c r="EJ119" s="82"/>
      <c r="EK119" s="82"/>
      <c r="EL119" s="82"/>
      <c r="EM119" s="82"/>
      <c r="EN119" s="82"/>
      <c r="EO119" s="82"/>
      <c r="EP119" s="82"/>
      <c r="EQ119" s="82"/>
      <c r="ER119" s="82"/>
      <c r="ES119" s="82"/>
      <c r="ET119" s="82"/>
      <c r="EU119" s="82"/>
      <c r="EV119" s="82"/>
      <c r="EW119" s="82"/>
      <c r="EX119" s="82"/>
      <c r="EY119" s="82"/>
      <c r="EZ119" s="82"/>
      <c r="FA119" s="82"/>
      <c r="FB119" s="82"/>
    </row>
    <row r="120" spans="1:158" s="134" customFormat="1" ht="15" customHeight="1" x14ac:dyDescent="0.2">
      <c r="A120" s="82"/>
      <c r="B120" s="82"/>
      <c r="C120" s="82"/>
      <c r="D120" s="82"/>
      <c r="E120" s="82"/>
      <c r="F120" s="82"/>
      <c r="G120" s="82"/>
      <c r="H120" s="82"/>
      <c r="I120" s="82"/>
      <c r="J120" s="82"/>
      <c r="K120" s="82"/>
      <c r="L120" s="82"/>
      <c r="M120" s="82"/>
      <c r="N120" s="82"/>
      <c r="O120" s="82"/>
      <c r="P120" s="82"/>
      <c r="Q120" s="82"/>
      <c r="R120" s="82"/>
      <c r="S120" s="82"/>
      <c r="T120" s="140"/>
      <c r="U120" s="82"/>
      <c r="V120" s="82"/>
      <c r="W120" s="82"/>
      <c r="X120" s="82"/>
      <c r="Y120" s="82"/>
      <c r="Z120" s="82"/>
      <c r="AA120" s="82"/>
      <c r="AB120" s="82"/>
      <c r="AC120" s="82"/>
      <c r="AD120" s="82"/>
      <c r="AE120" s="82"/>
      <c r="AF120" s="82"/>
      <c r="AG120" s="82"/>
      <c r="AH120" s="82"/>
      <c r="AI120" s="82"/>
      <c r="AJ120" s="82"/>
      <c r="AK120" s="82"/>
      <c r="AL120" s="82"/>
      <c r="AM120" s="82"/>
      <c r="AN120" s="186"/>
      <c r="AO120" s="85"/>
      <c r="AP120" s="142"/>
      <c r="AQ120" s="142"/>
      <c r="AR120" s="142"/>
      <c r="AS120" s="142"/>
      <c r="AT120" s="142"/>
      <c r="AU120" s="142"/>
      <c r="AV120" s="142"/>
      <c r="AW120" s="142"/>
      <c r="AX120" s="142"/>
      <c r="AY120" s="142"/>
      <c r="AZ120" s="142"/>
      <c r="BA120" s="142"/>
      <c r="BB120" s="142"/>
      <c r="BC120" s="142"/>
      <c r="BD120" s="85"/>
      <c r="BE120" s="85"/>
      <c r="BF120" s="142"/>
      <c r="BG120" s="142"/>
      <c r="BH120" s="142"/>
      <c r="BI120" s="142"/>
      <c r="BJ120" s="142"/>
      <c r="BK120" s="142"/>
      <c r="BL120" s="142"/>
      <c r="BM120" s="142"/>
      <c r="BN120" s="85"/>
      <c r="BO120" s="85"/>
      <c r="BP120" s="85"/>
      <c r="BQ120" s="142"/>
      <c r="BR120" s="142"/>
      <c r="BS120" s="142"/>
      <c r="BT120" s="142"/>
      <c r="BU120" s="142"/>
      <c r="BV120" s="142"/>
      <c r="BW120" s="142"/>
      <c r="BX120" s="142"/>
      <c r="BY120" s="142"/>
      <c r="BZ120" s="82"/>
      <c r="CA120" s="82"/>
      <c r="CB120" s="82"/>
      <c r="CC120" s="82"/>
      <c r="CD120" s="82"/>
      <c r="CE120" s="82"/>
      <c r="CF120" s="82"/>
      <c r="CG120" s="82"/>
      <c r="CH120" s="82"/>
      <c r="CI120" s="82"/>
      <c r="CJ120" s="82"/>
      <c r="CK120" s="82"/>
      <c r="CL120" s="82"/>
      <c r="CM120" s="82"/>
      <c r="CN120" s="82"/>
      <c r="CO120" s="82"/>
      <c r="CP120" s="82"/>
      <c r="CQ120" s="82"/>
      <c r="CR120" s="82"/>
      <c r="CS120" s="82"/>
      <c r="CT120" s="82"/>
      <c r="CU120" s="82"/>
      <c r="CV120" s="82"/>
      <c r="CW120" s="82"/>
      <c r="CX120" s="82"/>
      <c r="CY120" s="82"/>
      <c r="CZ120" s="82"/>
      <c r="DA120" s="82"/>
      <c r="DB120" s="82"/>
      <c r="DC120" s="82"/>
      <c r="DD120" s="82"/>
      <c r="DE120" s="82"/>
      <c r="DF120" s="82"/>
      <c r="DG120" s="82"/>
      <c r="DH120" s="82"/>
      <c r="DI120" s="82"/>
      <c r="DJ120" s="82"/>
      <c r="DK120" s="82"/>
      <c r="DL120" s="82"/>
      <c r="DM120" s="82"/>
      <c r="DN120" s="82"/>
      <c r="DO120" s="82"/>
      <c r="DP120" s="82"/>
      <c r="DQ120" s="82"/>
      <c r="DR120" s="82"/>
      <c r="DS120" s="82"/>
      <c r="DT120" s="82"/>
      <c r="DU120" s="82"/>
      <c r="DV120" s="82"/>
      <c r="DW120" s="82"/>
      <c r="DX120" s="82"/>
      <c r="DY120" s="82"/>
      <c r="DZ120" s="82"/>
      <c r="EA120" s="82"/>
      <c r="EB120" s="82"/>
      <c r="EC120" s="82"/>
      <c r="ED120" s="82"/>
      <c r="EE120" s="82"/>
      <c r="EF120" s="82"/>
      <c r="EG120" s="82"/>
      <c r="EH120" s="82"/>
      <c r="EI120" s="82"/>
      <c r="EJ120" s="82"/>
      <c r="EK120" s="82"/>
      <c r="EL120" s="82"/>
      <c r="EM120" s="82"/>
      <c r="EN120" s="82"/>
      <c r="EO120" s="82"/>
      <c r="EP120" s="82"/>
      <c r="EQ120" s="82"/>
      <c r="ER120" s="82"/>
      <c r="ES120" s="82"/>
      <c r="ET120" s="82"/>
      <c r="EU120" s="82"/>
      <c r="EV120" s="82"/>
      <c r="EW120" s="82"/>
      <c r="EX120" s="82"/>
      <c r="EY120" s="82"/>
      <c r="EZ120" s="82"/>
      <c r="FA120" s="82"/>
      <c r="FB120" s="82"/>
    </row>
    <row r="121" spans="1:158" s="134" customFormat="1" ht="15" customHeight="1" x14ac:dyDescent="0.2">
      <c r="A121" s="82"/>
      <c r="B121" s="82"/>
      <c r="C121" s="82"/>
      <c r="D121" s="82"/>
      <c r="E121" s="82"/>
      <c r="F121" s="82"/>
      <c r="G121" s="82"/>
      <c r="H121" s="82"/>
      <c r="I121" s="82"/>
      <c r="J121" s="82"/>
      <c r="K121" s="82"/>
      <c r="L121" s="82"/>
      <c r="M121" s="82"/>
      <c r="N121" s="82"/>
      <c r="O121" s="82"/>
      <c r="P121" s="82"/>
      <c r="Q121" s="82"/>
      <c r="R121" s="82"/>
      <c r="S121" s="82"/>
      <c r="T121" s="140"/>
      <c r="U121" s="82"/>
      <c r="V121" s="82"/>
      <c r="W121" s="82"/>
      <c r="X121" s="82"/>
      <c r="Y121" s="82"/>
      <c r="Z121" s="82"/>
      <c r="AA121" s="82"/>
      <c r="AB121" s="82"/>
      <c r="AC121" s="82"/>
      <c r="AD121" s="82"/>
      <c r="AE121" s="82"/>
      <c r="AF121" s="82"/>
      <c r="AG121" s="82"/>
      <c r="AH121" s="82"/>
      <c r="AI121" s="82"/>
      <c r="AJ121" s="82"/>
      <c r="AK121" s="82"/>
      <c r="AL121" s="82"/>
      <c r="AM121" s="82"/>
      <c r="AN121" s="186"/>
      <c r="AO121" s="85"/>
      <c r="AP121" s="142"/>
      <c r="AQ121" s="142"/>
      <c r="AR121" s="142"/>
      <c r="AS121" s="142"/>
      <c r="AT121" s="142"/>
      <c r="AU121" s="142"/>
      <c r="AV121" s="142"/>
      <c r="AW121" s="142"/>
      <c r="AX121" s="142"/>
      <c r="AY121" s="142"/>
      <c r="AZ121" s="142"/>
      <c r="BA121" s="142"/>
      <c r="BB121" s="142"/>
      <c r="BC121" s="142"/>
      <c r="BD121" s="85"/>
      <c r="BE121" s="85"/>
      <c r="BF121" s="142"/>
      <c r="BG121" s="142"/>
      <c r="BH121" s="142"/>
      <c r="BI121" s="142"/>
      <c r="BJ121" s="142"/>
      <c r="BK121" s="142"/>
      <c r="BL121" s="142"/>
      <c r="BM121" s="142"/>
      <c r="BN121" s="85"/>
      <c r="BO121" s="85"/>
      <c r="BP121" s="85"/>
      <c r="BQ121" s="142"/>
      <c r="BR121" s="142"/>
      <c r="BS121" s="142"/>
      <c r="BT121" s="142"/>
      <c r="BU121" s="142"/>
      <c r="BV121" s="142"/>
      <c r="BW121" s="142"/>
      <c r="BX121" s="142"/>
      <c r="BY121" s="142"/>
      <c r="BZ121" s="82"/>
      <c r="CA121" s="82"/>
      <c r="CB121" s="82"/>
      <c r="CC121" s="82"/>
      <c r="CD121" s="82"/>
      <c r="CE121" s="82"/>
      <c r="CF121" s="82"/>
      <c r="CG121" s="82"/>
      <c r="CH121" s="82"/>
      <c r="CI121" s="82"/>
      <c r="CJ121" s="82"/>
      <c r="CK121" s="82"/>
      <c r="CL121" s="82"/>
      <c r="CM121" s="82"/>
      <c r="CN121" s="82"/>
      <c r="CO121" s="82"/>
      <c r="CP121" s="82"/>
      <c r="CQ121" s="82"/>
      <c r="CR121" s="82"/>
      <c r="CS121" s="82"/>
      <c r="CT121" s="82"/>
      <c r="CU121" s="82"/>
      <c r="CV121" s="82"/>
      <c r="CW121" s="82"/>
      <c r="CX121" s="82"/>
      <c r="CY121" s="82"/>
      <c r="CZ121" s="82"/>
      <c r="DA121" s="82"/>
      <c r="DB121" s="82"/>
      <c r="DC121" s="82"/>
      <c r="DD121" s="82"/>
      <c r="DE121" s="82"/>
      <c r="DF121" s="82"/>
      <c r="DG121" s="82"/>
      <c r="DH121" s="82"/>
      <c r="DI121" s="82"/>
      <c r="DJ121" s="82"/>
      <c r="DK121" s="82"/>
      <c r="DL121" s="82"/>
      <c r="DM121" s="82"/>
      <c r="DN121" s="82"/>
      <c r="DO121" s="82"/>
      <c r="DP121" s="82"/>
      <c r="DQ121" s="82"/>
      <c r="DR121" s="82"/>
      <c r="DS121" s="82"/>
      <c r="DT121" s="82"/>
      <c r="DU121" s="82"/>
      <c r="DV121" s="82"/>
      <c r="DW121" s="82"/>
      <c r="DX121" s="82"/>
      <c r="DY121" s="82"/>
      <c r="DZ121" s="82"/>
      <c r="EA121" s="82"/>
      <c r="EB121" s="82"/>
      <c r="EC121" s="82"/>
      <c r="ED121" s="82"/>
      <c r="EE121" s="82"/>
      <c r="EF121" s="82"/>
      <c r="EG121" s="82"/>
      <c r="EH121" s="82"/>
      <c r="EI121" s="82"/>
      <c r="EJ121" s="82"/>
      <c r="EK121" s="82"/>
      <c r="EL121" s="82"/>
      <c r="EM121" s="82"/>
      <c r="EN121" s="82"/>
      <c r="EO121" s="82"/>
      <c r="EP121" s="82"/>
      <c r="EQ121" s="82"/>
      <c r="ER121" s="82"/>
      <c r="ES121" s="82"/>
      <c r="ET121" s="82"/>
      <c r="EU121" s="82"/>
      <c r="EV121" s="82"/>
      <c r="EW121" s="82"/>
      <c r="EX121" s="82"/>
      <c r="EY121" s="82"/>
      <c r="EZ121" s="82"/>
      <c r="FA121" s="82"/>
      <c r="FB121" s="82"/>
    </row>
    <row r="122" spans="1:158" s="134" customFormat="1" ht="15" customHeight="1" x14ac:dyDescent="0.2">
      <c r="A122" s="82"/>
      <c r="B122" s="82"/>
      <c r="C122" s="82"/>
      <c r="D122" s="82"/>
      <c r="E122" s="82"/>
      <c r="F122" s="82"/>
      <c r="G122" s="82"/>
      <c r="H122" s="82"/>
      <c r="I122" s="82"/>
      <c r="J122" s="82"/>
      <c r="K122" s="82"/>
      <c r="L122" s="82"/>
      <c r="M122" s="82"/>
      <c r="N122" s="82"/>
      <c r="O122" s="82"/>
      <c r="P122" s="82"/>
      <c r="Q122" s="82"/>
      <c r="R122" s="82"/>
      <c r="S122" s="82"/>
      <c r="T122" s="140"/>
      <c r="U122" s="82"/>
      <c r="V122" s="82"/>
      <c r="W122" s="82"/>
      <c r="X122" s="82"/>
      <c r="Y122" s="82"/>
      <c r="Z122" s="82"/>
      <c r="AA122" s="82"/>
      <c r="AB122" s="82"/>
      <c r="AC122" s="82"/>
      <c r="AD122" s="82"/>
      <c r="AE122" s="82"/>
      <c r="AF122" s="82"/>
      <c r="AG122" s="82"/>
      <c r="AH122" s="82"/>
      <c r="AI122" s="82"/>
      <c r="AJ122" s="82"/>
      <c r="AK122" s="82"/>
      <c r="AL122" s="82"/>
      <c r="AM122" s="82"/>
      <c r="AN122" s="186"/>
      <c r="AO122" s="85"/>
      <c r="AP122" s="142"/>
      <c r="AQ122" s="142"/>
      <c r="AR122" s="142"/>
      <c r="AS122" s="142"/>
      <c r="AT122" s="142"/>
      <c r="AU122" s="142"/>
      <c r="AV122" s="142"/>
      <c r="AW122" s="142"/>
      <c r="AX122" s="142"/>
      <c r="AY122" s="142"/>
      <c r="AZ122" s="142"/>
      <c r="BA122" s="142"/>
      <c r="BB122" s="142"/>
      <c r="BC122" s="142"/>
      <c r="BD122" s="85"/>
      <c r="BE122" s="85"/>
      <c r="BF122" s="142"/>
      <c r="BG122" s="142"/>
      <c r="BH122" s="142"/>
      <c r="BI122" s="142"/>
      <c r="BJ122" s="142"/>
      <c r="BK122" s="142"/>
      <c r="BL122" s="142"/>
      <c r="BM122" s="142"/>
      <c r="BN122" s="85"/>
      <c r="BO122" s="85"/>
      <c r="BP122" s="85"/>
      <c r="BQ122" s="142"/>
      <c r="BR122" s="142"/>
      <c r="BS122" s="142"/>
      <c r="BT122" s="142"/>
      <c r="BU122" s="142"/>
      <c r="BV122" s="142"/>
      <c r="BW122" s="142"/>
      <c r="BX122" s="142"/>
      <c r="BY122" s="142"/>
      <c r="BZ122" s="82"/>
      <c r="CA122" s="82"/>
      <c r="CB122" s="82"/>
      <c r="CC122" s="82"/>
      <c r="CD122" s="82"/>
      <c r="CE122" s="82"/>
      <c r="CF122" s="82"/>
      <c r="CG122" s="82"/>
      <c r="CH122" s="82"/>
      <c r="CI122" s="82"/>
      <c r="CJ122" s="82"/>
      <c r="CK122" s="82"/>
      <c r="CL122" s="82"/>
      <c r="CM122" s="82"/>
      <c r="CN122" s="82"/>
      <c r="CO122" s="82"/>
      <c r="CP122" s="82"/>
      <c r="CQ122" s="82"/>
      <c r="CR122" s="82"/>
      <c r="CS122" s="82"/>
      <c r="CT122" s="82"/>
      <c r="CU122" s="82"/>
      <c r="CV122" s="82"/>
      <c r="CW122" s="82"/>
      <c r="CX122" s="82"/>
      <c r="CY122" s="82"/>
      <c r="CZ122" s="82"/>
      <c r="DA122" s="82"/>
      <c r="DB122" s="82"/>
      <c r="DC122" s="82"/>
      <c r="DD122" s="82"/>
      <c r="DE122" s="82"/>
      <c r="DF122" s="82"/>
      <c r="DG122" s="82"/>
      <c r="DH122" s="82"/>
      <c r="DI122" s="82"/>
      <c r="DJ122" s="82"/>
      <c r="DK122" s="82"/>
      <c r="DL122" s="82"/>
      <c r="DM122" s="82"/>
      <c r="DN122" s="82"/>
      <c r="DO122" s="82"/>
      <c r="DP122" s="82"/>
      <c r="DQ122" s="82"/>
      <c r="DR122" s="82"/>
      <c r="DS122" s="82"/>
      <c r="DT122" s="82"/>
      <c r="DU122" s="82"/>
      <c r="DV122" s="82"/>
      <c r="DW122" s="82"/>
      <c r="DX122" s="82"/>
      <c r="DY122" s="82"/>
      <c r="DZ122" s="82"/>
      <c r="EA122" s="82"/>
      <c r="EB122" s="82"/>
      <c r="EC122" s="82"/>
      <c r="ED122" s="82"/>
      <c r="EE122" s="82"/>
      <c r="EF122" s="82"/>
      <c r="EG122" s="82"/>
      <c r="EH122" s="82"/>
      <c r="EI122" s="82"/>
      <c r="EJ122" s="82"/>
      <c r="EK122" s="82"/>
      <c r="EL122" s="82"/>
      <c r="EM122" s="82"/>
      <c r="EN122" s="82"/>
      <c r="EO122" s="82"/>
      <c r="EP122" s="82"/>
      <c r="EQ122" s="82"/>
      <c r="ER122" s="82"/>
      <c r="ES122" s="82"/>
      <c r="ET122" s="82"/>
      <c r="EU122" s="82"/>
      <c r="EV122" s="82"/>
      <c r="EW122" s="82"/>
      <c r="EX122" s="82"/>
      <c r="EY122" s="82"/>
      <c r="EZ122" s="82"/>
      <c r="FA122" s="82"/>
      <c r="FB122" s="82"/>
    </row>
    <row r="123" spans="1:158" s="134" customFormat="1" ht="15" customHeight="1" x14ac:dyDescent="0.2">
      <c r="A123" s="82"/>
      <c r="B123" s="82"/>
      <c r="C123" s="82"/>
      <c r="D123" s="82"/>
      <c r="E123" s="82"/>
      <c r="F123" s="82"/>
      <c r="G123" s="82"/>
      <c r="H123" s="82"/>
      <c r="I123" s="82"/>
      <c r="J123" s="82"/>
      <c r="K123" s="82"/>
      <c r="L123" s="82"/>
      <c r="M123" s="82"/>
      <c r="N123" s="82"/>
      <c r="O123" s="82"/>
      <c r="P123" s="82"/>
      <c r="Q123" s="82"/>
      <c r="R123" s="82"/>
      <c r="S123" s="82"/>
      <c r="T123" s="140"/>
      <c r="U123" s="82"/>
      <c r="V123" s="82"/>
      <c r="W123" s="82"/>
      <c r="X123" s="82"/>
      <c r="Y123" s="82"/>
      <c r="Z123" s="82"/>
      <c r="AA123" s="82"/>
      <c r="AB123" s="82"/>
      <c r="AC123" s="82"/>
      <c r="AD123" s="82"/>
      <c r="AE123" s="82"/>
      <c r="AF123" s="82"/>
      <c r="AG123" s="82"/>
      <c r="AH123" s="82"/>
      <c r="AI123" s="82"/>
      <c r="AJ123" s="82"/>
      <c r="AK123" s="82"/>
      <c r="AL123" s="82"/>
      <c r="AM123" s="82"/>
      <c r="AN123" s="186"/>
      <c r="AO123" s="85"/>
      <c r="AP123" s="142"/>
      <c r="AQ123" s="142"/>
      <c r="AR123" s="142"/>
      <c r="AS123" s="142"/>
      <c r="AT123" s="142"/>
      <c r="AU123" s="142"/>
      <c r="AV123" s="142"/>
      <c r="AW123" s="142"/>
      <c r="AX123" s="142"/>
      <c r="AY123" s="142"/>
      <c r="AZ123" s="142"/>
      <c r="BA123" s="142"/>
      <c r="BB123" s="142"/>
      <c r="BC123" s="142"/>
      <c r="BD123" s="85"/>
      <c r="BE123" s="85"/>
      <c r="BF123" s="142"/>
      <c r="BG123" s="142"/>
      <c r="BH123" s="142"/>
      <c r="BI123" s="142"/>
      <c r="BJ123" s="142"/>
      <c r="BK123" s="142"/>
      <c r="BL123" s="142"/>
      <c r="BM123" s="142"/>
      <c r="BN123" s="85"/>
      <c r="BO123" s="85"/>
      <c r="BP123" s="85"/>
      <c r="BQ123" s="142"/>
      <c r="BR123" s="142"/>
      <c r="BS123" s="142"/>
      <c r="BT123" s="142"/>
      <c r="BU123" s="142"/>
      <c r="BV123" s="142"/>
      <c r="BW123" s="142"/>
      <c r="BX123" s="142"/>
      <c r="BY123" s="142"/>
      <c r="BZ123" s="82"/>
      <c r="CA123" s="82"/>
      <c r="CB123" s="82"/>
      <c r="CC123" s="82"/>
      <c r="CD123" s="82"/>
      <c r="CE123" s="82"/>
      <c r="CF123" s="82"/>
      <c r="CG123" s="82"/>
      <c r="CH123" s="82"/>
      <c r="CI123" s="82"/>
      <c r="CJ123" s="82"/>
      <c r="CK123" s="82"/>
      <c r="CL123" s="82"/>
      <c r="CM123" s="82"/>
      <c r="CN123" s="82"/>
      <c r="CO123" s="82"/>
      <c r="CP123" s="82"/>
      <c r="CQ123" s="82"/>
      <c r="CR123" s="82"/>
      <c r="CS123" s="82"/>
      <c r="CT123" s="82"/>
      <c r="CU123" s="82"/>
      <c r="CV123" s="82"/>
      <c r="CW123" s="82"/>
      <c r="CX123" s="82"/>
      <c r="CY123" s="82"/>
      <c r="CZ123" s="82"/>
      <c r="DA123" s="82"/>
      <c r="DB123" s="82"/>
      <c r="DC123" s="82"/>
      <c r="DD123" s="82"/>
      <c r="DE123" s="82"/>
      <c r="DF123" s="82"/>
      <c r="DG123" s="82"/>
      <c r="DH123" s="82"/>
      <c r="DI123" s="82"/>
      <c r="DJ123" s="82"/>
      <c r="DK123" s="82"/>
      <c r="DL123" s="82"/>
      <c r="DM123" s="82"/>
      <c r="DN123" s="82"/>
      <c r="DO123" s="82"/>
      <c r="DP123" s="82"/>
      <c r="DQ123" s="82"/>
      <c r="DR123" s="82"/>
      <c r="DS123" s="82"/>
      <c r="DT123" s="82"/>
      <c r="DU123" s="82"/>
      <c r="DV123" s="82"/>
      <c r="DW123" s="82"/>
      <c r="DX123" s="82"/>
      <c r="DY123" s="82"/>
      <c r="DZ123" s="82"/>
      <c r="EA123" s="82"/>
      <c r="EB123" s="82"/>
      <c r="EC123" s="82"/>
      <c r="ED123" s="82"/>
      <c r="EE123" s="82"/>
      <c r="EF123" s="82"/>
      <c r="EG123" s="82"/>
      <c r="EH123" s="82"/>
      <c r="EI123" s="82"/>
      <c r="EJ123" s="82"/>
      <c r="EK123" s="82"/>
      <c r="EL123" s="82"/>
      <c r="EM123" s="82"/>
      <c r="EN123" s="82"/>
      <c r="EO123" s="82"/>
      <c r="EP123" s="82"/>
      <c r="EQ123" s="82"/>
      <c r="ER123" s="82"/>
      <c r="ES123" s="82"/>
      <c r="ET123" s="82"/>
      <c r="EU123" s="82"/>
      <c r="EV123" s="82"/>
      <c r="EW123" s="82"/>
      <c r="EX123" s="82"/>
      <c r="EY123" s="82"/>
      <c r="EZ123" s="82"/>
      <c r="FA123" s="82"/>
      <c r="FB123" s="82"/>
    </row>
    <row r="124" spans="1:158" s="134" customFormat="1" ht="15" customHeight="1" x14ac:dyDescent="0.2">
      <c r="A124" s="82"/>
      <c r="B124" s="82"/>
      <c r="C124" s="82"/>
      <c r="D124" s="82"/>
      <c r="E124" s="82"/>
      <c r="F124" s="82"/>
      <c r="G124" s="82"/>
      <c r="H124" s="82"/>
      <c r="I124" s="82"/>
      <c r="J124" s="82"/>
      <c r="K124" s="82"/>
      <c r="L124" s="82"/>
      <c r="M124" s="82"/>
      <c r="N124" s="82"/>
      <c r="O124" s="82"/>
      <c r="P124" s="82"/>
      <c r="Q124" s="82"/>
      <c r="R124" s="82"/>
      <c r="S124" s="82"/>
      <c r="T124" s="140"/>
      <c r="U124" s="82"/>
      <c r="V124" s="82"/>
      <c r="W124" s="82"/>
      <c r="X124" s="82"/>
      <c r="Y124" s="82"/>
      <c r="Z124" s="82"/>
      <c r="AA124" s="82"/>
      <c r="AB124" s="82"/>
      <c r="AC124" s="82"/>
      <c r="AD124" s="82"/>
      <c r="AE124" s="82"/>
      <c r="AF124" s="82"/>
      <c r="AG124" s="82"/>
      <c r="AH124" s="82"/>
      <c r="AI124" s="82"/>
      <c r="AJ124" s="82"/>
      <c r="AK124" s="82"/>
      <c r="AL124" s="82"/>
      <c r="AM124" s="82"/>
      <c r="AN124" s="186"/>
      <c r="AO124" s="85"/>
      <c r="AP124" s="142"/>
      <c r="AQ124" s="142"/>
      <c r="AR124" s="142"/>
      <c r="AS124" s="142"/>
      <c r="AT124" s="142"/>
      <c r="AU124" s="142"/>
      <c r="AV124" s="142"/>
      <c r="AW124" s="142"/>
      <c r="AX124" s="142"/>
      <c r="AY124" s="142"/>
      <c r="AZ124" s="142"/>
      <c r="BA124" s="142"/>
      <c r="BB124" s="142"/>
      <c r="BC124" s="142"/>
      <c r="BD124" s="85"/>
      <c r="BE124" s="85"/>
      <c r="BF124" s="142"/>
      <c r="BG124" s="142"/>
      <c r="BH124" s="142"/>
      <c r="BI124" s="142"/>
      <c r="BJ124" s="142"/>
      <c r="BK124" s="142"/>
      <c r="BL124" s="142"/>
      <c r="BM124" s="142"/>
      <c r="BN124" s="85"/>
      <c r="BO124" s="85"/>
      <c r="BP124" s="85"/>
      <c r="BQ124" s="142"/>
      <c r="BR124" s="142"/>
      <c r="BS124" s="142"/>
      <c r="BT124" s="142"/>
      <c r="BU124" s="142"/>
      <c r="BV124" s="142"/>
      <c r="BW124" s="142"/>
      <c r="BX124" s="142"/>
      <c r="BY124" s="142"/>
      <c r="BZ124" s="82"/>
      <c r="CA124" s="82"/>
      <c r="CB124" s="82"/>
      <c r="CC124" s="82"/>
      <c r="CD124" s="82"/>
      <c r="CE124" s="82"/>
      <c r="CF124" s="82"/>
      <c r="CG124" s="82"/>
      <c r="CH124" s="82"/>
      <c r="CI124" s="82"/>
      <c r="CJ124" s="82"/>
      <c r="CK124" s="82"/>
      <c r="CL124" s="82"/>
      <c r="CM124" s="82"/>
      <c r="CN124" s="82"/>
      <c r="CO124" s="82"/>
      <c r="CP124" s="82"/>
      <c r="CQ124" s="82"/>
      <c r="CR124" s="82"/>
      <c r="CS124" s="82"/>
      <c r="CT124" s="82"/>
      <c r="CU124" s="82"/>
      <c r="CV124" s="82"/>
      <c r="CW124" s="82"/>
      <c r="CX124" s="82"/>
      <c r="CY124" s="82"/>
      <c r="CZ124" s="82"/>
      <c r="DA124" s="82"/>
      <c r="DB124" s="82"/>
      <c r="DC124" s="82"/>
      <c r="DD124" s="82"/>
      <c r="DE124" s="82"/>
      <c r="DF124" s="82"/>
      <c r="DG124" s="82"/>
      <c r="DH124" s="82"/>
      <c r="DI124" s="82"/>
      <c r="DJ124" s="82"/>
      <c r="DK124" s="82"/>
      <c r="DL124" s="82"/>
      <c r="DM124" s="82"/>
      <c r="DN124" s="82"/>
      <c r="DO124" s="82"/>
      <c r="DP124" s="82"/>
      <c r="DQ124" s="82"/>
      <c r="DR124" s="82"/>
      <c r="DS124" s="82"/>
      <c r="DT124" s="82"/>
      <c r="DU124" s="82"/>
      <c r="DV124" s="82"/>
      <c r="DW124" s="82"/>
      <c r="DX124" s="82"/>
      <c r="DY124" s="82"/>
      <c r="DZ124" s="82"/>
      <c r="EA124" s="82"/>
      <c r="EB124" s="82"/>
      <c r="EC124" s="82"/>
      <c r="ED124" s="82"/>
      <c r="EE124" s="82"/>
      <c r="EF124" s="82"/>
      <c r="EG124" s="82"/>
      <c r="EH124" s="82"/>
      <c r="EI124" s="82"/>
      <c r="EJ124" s="82"/>
      <c r="EK124" s="82"/>
      <c r="EL124" s="82"/>
      <c r="EM124" s="82"/>
      <c r="EN124" s="82"/>
      <c r="EO124" s="82"/>
      <c r="EP124" s="82"/>
      <c r="EQ124" s="82"/>
      <c r="ER124" s="82"/>
      <c r="ES124" s="82"/>
      <c r="ET124" s="82"/>
      <c r="EU124" s="82"/>
      <c r="EV124" s="82"/>
      <c r="EW124" s="82"/>
      <c r="EX124" s="82"/>
      <c r="EY124" s="82"/>
      <c r="EZ124" s="82"/>
      <c r="FA124" s="82"/>
      <c r="FB124" s="82"/>
    </row>
    <row r="125" spans="1:158" s="134" customFormat="1" ht="15" customHeight="1" x14ac:dyDescent="0.2">
      <c r="A125" s="82"/>
      <c r="B125" s="82"/>
      <c r="C125" s="82"/>
      <c r="D125" s="82"/>
      <c r="E125" s="82"/>
      <c r="F125" s="82"/>
      <c r="G125" s="82"/>
      <c r="H125" s="82"/>
      <c r="I125" s="82"/>
      <c r="J125" s="82"/>
      <c r="K125" s="82"/>
      <c r="L125" s="82"/>
      <c r="M125" s="82"/>
      <c r="N125" s="82"/>
      <c r="O125" s="82"/>
      <c r="P125" s="82"/>
      <c r="Q125" s="82"/>
      <c r="R125" s="82"/>
      <c r="S125" s="82"/>
      <c r="T125" s="140"/>
      <c r="U125" s="82"/>
      <c r="V125" s="82"/>
      <c r="W125" s="82"/>
      <c r="X125" s="82"/>
      <c r="Y125" s="82"/>
      <c r="Z125" s="82"/>
      <c r="AA125" s="82"/>
      <c r="AB125" s="82"/>
      <c r="AC125" s="82"/>
      <c r="AD125" s="82"/>
      <c r="AE125" s="82"/>
      <c r="AF125" s="82"/>
      <c r="AG125" s="82"/>
      <c r="AH125" s="82"/>
      <c r="AI125" s="82"/>
      <c r="AJ125" s="82"/>
      <c r="AK125" s="82"/>
      <c r="AL125" s="82"/>
      <c r="AM125" s="82"/>
      <c r="AN125" s="186"/>
      <c r="AO125" s="85"/>
      <c r="AP125" s="142"/>
      <c r="AQ125" s="142"/>
      <c r="AR125" s="142"/>
      <c r="AS125" s="142"/>
      <c r="AT125" s="142"/>
      <c r="AU125" s="142"/>
      <c r="AV125" s="142"/>
      <c r="AW125" s="142"/>
      <c r="AX125" s="142"/>
      <c r="AY125" s="142"/>
      <c r="AZ125" s="142"/>
      <c r="BA125" s="142"/>
      <c r="BB125" s="142"/>
      <c r="BC125" s="142"/>
      <c r="BD125" s="85"/>
      <c r="BE125" s="85"/>
      <c r="BF125" s="142"/>
      <c r="BG125" s="142"/>
      <c r="BH125" s="142"/>
      <c r="BI125" s="142"/>
      <c r="BJ125" s="142"/>
      <c r="BK125" s="142"/>
      <c r="BL125" s="142"/>
      <c r="BM125" s="142"/>
      <c r="BN125" s="85"/>
      <c r="BO125" s="85"/>
      <c r="BP125" s="85"/>
      <c r="BQ125" s="142"/>
      <c r="BR125" s="142"/>
      <c r="BS125" s="142"/>
      <c r="BT125" s="142"/>
      <c r="BU125" s="142"/>
      <c r="BV125" s="142"/>
      <c r="BW125" s="142"/>
      <c r="BX125" s="142"/>
      <c r="BY125" s="142"/>
      <c r="BZ125" s="82"/>
      <c r="CA125" s="82"/>
      <c r="CB125" s="82"/>
      <c r="CC125" s="82"/>
      <c r="CD125" s="82"/>
      <c r="CE125" s="82"/>
      <c r="CF125" s="82"/>
      <c r="CG125" s="82"/>
      <c r="CH125" s="82"/>
      <c r="CI125" s="82"/>
      <c r="CJ125" s="82"/>
      <c r="CK125" s="82"/>
      <c r="CL125" s="82"/>
      <c r="CM125" s="82"/>
      <c r="CN125" s="82"/>
      <c r="CO125" s="82"/>
      <c r="CP125" s="82"/>
      <c r="CQ125" s="82"/>
      <c r="CR125" s="82"/>
      <c r="CS125" s="82"/>
      <c r="CT125" s="82"/>
      <c r="CU125" s="82"/>
      <c r="CV125" s="82"/>
      <c r="CW125" s="82"/>
      <c r="CX125" s="82"/>
      <c r="CY125" s="82"/>
      <c r="CZ125" s="82"/>
      <c r="DA125" s="82"/>
      <c r="DB125" s="82"/>
      <c r="DC125" s="82"/>
      <c r="DD125" s="82"/>
      <c r="DE125" s="82"/>
      <c r="DF125" s="82"/>
      <c r="DG125" s="82"/>
      <c r="DH125" s="82"/>
      <c r="DI125" s="82"/>
      <c r="DJ125" s="82"/>
      <c r="DK125" s="82"/>
      <c r="DL125" s="82"/>
      <c r="DM125" s="82"/>
      <c r="DN125" s="82"/>
      <c r="DO125" s="82"/>
      <c r="DP125" s="82"/>
      <c r="DQ125" s="82"/>
      <c r="DR125" s="82"/>
      <c r="DS125" s="82"/>
      <c r="DT125" s="82"/>
      <c r="DU125" s="82"/>
      <c r="DV125" s="82"/>
      <c r="DW125" s="82"/>
      <c r="DX125" s="82"/>
      <c r="DY125" s="82"/>
      <c r="DZ125" s="82"/>
      <c r="EA125" s="82"/>
      <c r="EB125" s="82"/>
      <c r="EC125" s="82"/>
      <c r="ED125" s="82"/>
      <c r="EE125" s="82"/>
      <c r="EF125" s="82"/>
      <c r="EG125" s="82"/>
      <c r="EH125" s="82"/>
      <c r="EI125" s="82"/>
      <c r="EJ125" s="82"/>
      <c r="EK125" s="82"/>
      <c r="EL125" s="82"/>
      <c r="EM125" s="82"/>
      <c r="EN125" s="82"/>
      <c r="EO125" s="82"/>
      <c r="EP125" s="82"/>
      <c r="EQ125" s="82"/>
      <c r="ER125" s="82"/>
      <c r="ES125" s="82"/>
      <c r="ET125" s="82"/>
      <c r="EU125" s="82"/>
      <c r="EV125" s="82"/>
      <c r="EW125" s="82"/>
      <c r="EX125" s="82"/>
      <c r="EY125" s="82"/>
      <c r="EZ125" s="82"/>
      <c r="FA125" s="82"/>
      <c r="FB125" s="82"/>
    </row>
    <row r="126" spans="1:158" s="134" customFormat="1" ht="15" customHeight="1" x14ac:dyDescent="0.2">
      <c r="A126" s="82"/>
      <c r="B126" s="82"/>
      <c r="C126" s="82"/>
      <c r="D126" s="82"/>
      <c r="E126" s="82"/>
      <c r="F126" s="82"/>
      <c r="G126" s="82"/>
      <c r="H126" s="82"/>
      <c r="I126" s="82"/>
      <c r="J126" s="82"/>
      <c r="K126" s="82"/>
      <c r="L126" s="82"/>
      <c r="M126" s="82"/>
      <c r="N126" s="82"/>
      <c r="O126" s="82"/>
      <c r="P126" s="82"/>
      <c r="Q126" s="82"/>
      <c r="R126" s="82"/>
      <c r="S126" s="82"/>
      <c r="T126" s="140"/>
      <c r="U126" s="82"/>
      <c r="V126" s="82"/>
      <c r="W126" s="82"/>
      <c r="X126" s="82"/>
      <c r="Y126" s="82"/>
      <c r="Z126" s="82"/>
      <c r="AA126" s="82"/>
      <c r="AB126" s="82"/>
      <c r="AC126" s="82"/>
      <c r="AD126" s="82"/>
      <c r="AE126" s="82"/>
      <c r="AF126" s="82"/>
      <c r="AG126" s="82"/>
      <c r="AH126" s="82"/>
      <c r="AI126" s="82"/>
      <c r="AJ126" s="82"/>
      <c r="AK126" s="82"/>
      <c r="AL126" s="82"/>
      <c r="AM126" s="82"/>
      <c r="AN126" s="186"/>
      <c r="AO126" s="85"/>
      <c r="AP126" s="142"/>
      <c r="AQ126" s="142"/>
      <c r="AR126" s="142"/>
      <c r="AS126" s="142"/>
      <c r="AT126" s="142"/>
      <c r="AU126" s="142"/>
      <c r="AV126" s="142"/>
      <c r="AW126" s="142"/>
      <c r="AX126" s="142"/>
      <c r="AY126" s="142"/>
      <c r="AZ126" s="142"/>
      <c r="BA126" s="142"/>
      <c r="BB126" s="142"/>
      <c r="BC126" s="142"/>
      <c r="BD126" s="85"/>
      <c r="BE126" s="85"/>
      <c r="BF126" s="142"/>
      <c r="BG126" s="142"/>
      <c r="BH126" s="142"/>
      <c r="BI126" s="142"/>
      <c r="BJ126" s="142"/>
      <c r="BK126" s="142"/>
      <c r="BL126" s="142"/>
      <c r="BM126" s="142"/>
      <c r="BN126" s="85"/>
      <c r="BO126" s="85"/>
      <c r="BP126" s="85"/>
      <c r="BQ126" s="142"/>
      <c r="BR126" s="142"/>
      <c r="BS126" s="142"/>
      <c r="BT126" s="142"/>
      <c r="BU126" s="142"/>
      <c r="BV126" s="142"/>
      <c r="BW126" s="142"/>
      <c r="BX126" s="142"/>
      <c r="BY126" s="142"/>
      <c r="BZ126" s="82"/>
      <c r="CA126" s="82"/>
      <c r="CB126" s="82"/>
      <c r="CC126" s="82"/>
      <c r="CD126" s="82"/>
      <c r="CE126" s="82"/>
      <c r="CF126" s="82"/>
      <c r="CG126" s="82"/>
      <c r="CH126" s="82"/>
      <c r="CI126" s="82"/>
      <c r="CJ126" s="82"/>
      <c r="CK126" s="82"/>
      <c r="CL126" s="82"/>
      <c r="CM126" s="82"/>
      <c r="CN126" s="82"/>
      <c r="CO126" s="82"/>
      <c r="CP126" s="82"/>
      <c r="CQ126" s="82"/>
      <c r="CR126" s="82"/>
      <c r="CS126" s="82"/>
      <c r="CT126" s="82"/>
      <c r="CU126" s="82"/>
      <c r="CV126" s="82"/>
      <c r="CW126" s="82"/>
      <c r="CX126" s="82"/>
      <c r="CY126" s="82"/>
      <c r="CZ126" s="82"/>
      <c r="DA126" s="82"/>
      <c r="DB126" s="82"/>
      <c r="DC126" s="82"/>
      <c r="DD126" s="82"/>
      <c r="DE126" s="82"/>
      <c r="DF126" s="82"/>
      <c r="DG126" s="82"/>
      <c r="DH126" s="82"/>
      <c r="DI126" s="82"/>
      <c r="DJ126" s="82"/>
      <c r="DK126" s="82"/>
      <c r="DL126" s="82"/>
      <c r="DM126" s="82"/>
      <c r="DN126" s="82"/>
      <c r="DO126" s="82"/>
      <c r="DP126" s="82"/>
      <c r="DQ126" s="82"/>
      <c r="DR126" s="82"/>
      <c r="DS126" s="82"/>
      <c r="DT126" s="82"/>
      <c r="DU126" s="82"/>
      <c r="DV126" s="82"/>
      <c r="DW126" s="82"/>
      <c r="DX126" s="82"/>
      <c r="DY126" s="82"/>
      <c r="DZ126" s="82"/>
      <c r="EA126" s="82"/>
      <c r="EB126" s="82"/>
      <c r="EC126" s="82"/>
      <c r="ED126" s="82"/>
      <c r="EE126" s="82"/>
      <c r="EF126" s="82"/>
      <c r="EG126" s="82"/>
      <c r="EH126" s="82"/>
      <c r="EI126" s="82"/>
      <c r="EJ126" s="82"/>
      <c r="EK126" s="82"/>
      <c r="EL126" s="82"/>
      <c r="EM126" s="82"/>
      <c r="EN126" s="82"/>
      <c r="EO126" s="82"/>
      <c r="EP126" s="82"/>
      <c r="EQ126" s="82"/>
      <c r="ER126" s="82"/>
      <c r="ES126" s="82"/>
      <c r="ET126" s="82"/>
      <c r="EU126" s="82"/>
      <c r="EV126" s="82"/>
      <c r="EW126" s="82"/>
      <c r="EX126" s="82"/>
      <c r="EY126" s="82"/>
      <c r="EZ126" s="82"/>
      <c r="FA126" s="82"/>
      <c r="FB126" s="82"/>
    </row>
    <row r="127" spans="1:158" s="134" customFormat="1" ht="15" customHeight="1" x14ac:dyDescent="0.2">
      <c r="A127" s="82"/>
      <c r="B127" s="82"/>
      <c r="C127" s="82"/>
      <c r="D127" s="82"/>
      <c r="E127" s="82"/>
      <c r="F127" s="82"/>
      <c r="G127" s="82"/>
      <c r="H127" s="82"/>
      <c r="I127" s="82"/>
      <c r="J127" s="82"/>
      <c r="K127" s="82"/>
      <c r="L127" s="82"/>
      <c r="M127" s="82"/>
      <c r="N127" s="82"/>
      <c r="O127" s="82"/>
      <c r="P127" s="82"/>
      <c r="Q127" s="82"/>
      <c r="R127" s="82"/>
      <c r="S127" s="82"/>
      <c r="T127" s="140"/>
      <c r="U127" s="82"/>
      <c r="V127" s="82"/>
      <c r="W127" s="82"/>
      <c r="X127" s="82"/>
      <c r="Y127" s="82"/>
      <c r="Z127" s="82"/>
      <c r="AA127" s="82"/>
      <c r="AB127" s="82"/>
      <c r="AC127" s="82"/>
      <c r="AD127" s="82"/>
      <c r="AE127" s="82"/>
      <c r="AF127" s="82"/>
      <c r="AG127" s="82"/>
      <c r="AH127" s="82"/>
      <c r="AI127" s="82"/>
      <c r="AJ127" s="82"/>
      <c r="AK127" s="82"/>
      <c r="AL127" s="82"/>
      <c r="AM127" s="82"/>
      <c r="AN127" s="186"/>
      <c r="AO127" s="85"/>
      <c r="AP127" s="142"/>
      <c r="AQ127" s="142"/>
      <c r="AR127" s="142"/>
      <c r="AS127" s="142"/>
      <c r="AT127" s="142"/>
      <c r="AU127" s="142"/>
      <c r="AV127" s="142"/>
      <c r="AW127" s="142"/>
      <c r="AX127" s="142"/>
      <c r="AY127" s="142"/>
      <c r="AZ127" s="142"/>
      <c r="BA127" s="142"/>
      <c r="BB127" s="142"/>
      <c r="BC127" s="142"/>
      <c r="BD127" s="85"/>
      <c r="BE127" s="85"/>
      <c r="BF127" s="142"/>
      <c r="BG127" s="142"/>
      <c r="BH127" s="142"/>
      <c r="BI127" s="142"/>
      <c r="BJ127" s="142"/>
      <c r="BK127" s="142"/>
      <c r="BL127" s="142"/>
      <c r="BM127" s="142"/>
      <c r="BN127" s="85"/>
      <c r="BO127" s="85"/>
      <c r="BP127" s="85"/>
      <c r="BQ127" s="142"/>
      <c r="BR127" s="142"/>
      <c r="BS127" s="142"/>
      <c r="BT127" s="142"/>
      <c r="BU127" s="142"/>
      <c r="BV127" s="142"/>
      <c r="BW127" s="142"/>
      <c r="BX127" s="142"/>
      <c r="BY127" s="142"/>
      <c r="BZ127" s="82"/>
      <c r="CA127" s="82"/>
      <c r="CB127" s="82"/>
      <c r="CC127" s="82"/>
      <c r="CD127" s="82"/>
      <c r="CE127" s="82"/>
      <c r="CF127" s="82"/>
      <c r="CG127" s="82"/>
      <c r="CH127" s="82"/>
      <c r="CI127" s="82"/>
      <c r="CJ127" s="82"/>
      <c r="CK127" s="82"/>
      <c r="CL127" s="82"/>
      <c r="CM127" s="82"/>
      <c r="CN127" s="82"/>
      <c r="CO127" s="82"/>
      <c r="CP127" s="82"/>
      <c r="CQ127" s="82"/>
      <c r="CR127" s="82"/>
      <c r="CS127" s="82"/>
      <c r="CT127" s="82"/>
      <c r="CU127" s="82"/>
      <c r="CV127" s="82"/>
      <c r="CW127" s="82"/>
      <c r="CX127" s="82"/>
      <c r="CY127" s="82"/>
      <c r="CZ127" s="82"/>
      <c r="DA127" s="82"/>
      <c r="DB127" s="82"/>
      <c r="DC127" s="82"/>
      <c r="DD127" s="82"/>
      <c r="DE127" s="82"/>
      <c r="DF127" s="82"/>
      <c r="DG127" s="82"/>
      <c r="DH127" s="82"/>
      <c r="DI127" s="82"/>
      <c r="DJ127" s="82"/>
      <c r="DK127" s="82"/>
      <c r="DL127" s="82"/>
      <c r="DM127" s="82"/>
      <c r="DN127" s="82"/>
      <c r="DO127" s="82"/>
      <c r="DP127" s="82"/>
      <c r="DQ127" s="82"/>
      <c r="DR127" s="82"/>
      <c r="DS127" s="82"/>
      <c r="DT127" s="82"/>
      <c r="DU127" s="82"/>
      <c r="DV127" s="82"/>
      <c r="DW127" s="82"/>
      <c r="DX127" s="82"/>
      <c r="DY127" s="82"/>
      <c r="DZ127" s="82"/>
      <c r="EA127" s="82"/>
      <c r="EB127" s="82"/>
      <c r="EC127" s="82"/>
      <c r="ED127" s="82"/>
      <c r="EE127" s="82"/>
      <c r="EF127" s="82"/>
      <c r="EG127" s="82"/>
      <c r="EH127" s="82"/>
      <c r="EI127" s="82"/>
      <c r="EJ127" s="82"/>
      <c r="EK127" s="82"/>
      <c r="EL127" s="82"/>
      <c r="EM127" s="82"/>
      <c r="EN127" s="82"/>
      <c r="EO127" s="82"/>
      <c r="EP127" s="82"/>
      <c r="EQ127" s="82"/>
      <c r="ER127" s="82"/>
      <c r="ES127" s="82"/>
      <c r="ET127" s="82"/>
      <c r="EU127" s="82"/>
      <c r="EV127" s="82"/>
      <c r="EW127" s="82"/>
      <c r="EX127" s="82"/>
      <c r="EY127" s="82"/>
      <c r="EZ127" s="82"/>
      <c r="FA127" s="82"/>
      <c r="FB127" s="82"/>
    </row>
    <row r="128" spans="1:158" s="134" customFormat="1" ht="15" customHeight="1" x14ac:dyDescent="0.2">
      <c r="A128" s="82"/>
      <c r="B128" s="82"/>
      <c r="C128" s="82"/>
      <c r="D128" s="82"/>
      <c r="E128" s="82"/>
      <c r="F128" s="82"/>
      <c r="G128" s="82"/>
      <c r="H128" s="82"/>
      <c r="I128" s="82"/>
      <c r="J128" s="82"/>
      <c r="K128" s="82"/>
      <c r="L128" s="82"/>
      <c r="M128" s="82"/>
      <c r="N128" s="140"/>
      <c r="O128" s="140"/>
      <c r="P128" s="82"/>
      <c r="Q128" s="82"/>
      <c r="R128" s="82"/>
      <c r="S128" s="82"/>
      <c r="T128" s="140"/>
      <c r="U128" s="82"/>
      <c r="V128" s="82"/>
      <c r="W128" s="82"/>
      <c r="X128" s="82"/>
      <c r="Y128" s="82"/>
      <c r="Z128" s="82"/>
      <c r="AA128" s="82"/>
      <c r="AB128" s="82"/>
      <c r="AC128" s="82"/>
      <c r="AD128" s="82"/>
      <c r="AE128" s="82"/>
      <c r="AF128" s="82"/>
      <c r="AG128" s="82"/>
      <c r="AH128" s="82"/>
      <c r="AI128" s="82"/>
      <c r="AJ128" s="82"/>
      <c r="AK128" s="82"/>
      <c r="AL128" s="82"/>
      <c r="AM128" s="82"/>
      <c r="AN128" s="186"/>
      <c r="AO128" s="85"/>
      <c r="AP128" s="142"/>
      <c r="AQ128" s="142"/>
      <c r="AR128" s="142"/>
      <c r="AS128" s="142"/>
      <c r="AT128" s="142"/>
      <c r="AU128" s="142"/>
      <c r="AV128" s="142"/>
      <c r="AW128" s="142"/>
      <c r="AX128" s="142"/>
      <c r="AY128" s="142"/>
      <c r="AZ128" s="142"/>
      <c r="BA128" s="142"/>
      <c r="BB128" s="142"/>
      <c r="BC128" s="142"/>
      <c r="BD128" s="85"/>
      <c r="BE128" s="85"/>
      <c r="BF128" s="142"/>
      <c r="BG128" s="142"/>
      <c r="BH128" s="142"/>
      <c r="BI128" s="142"/>
      <c r="BJ128" s="142"/>
      <c r="BK128" s="142"/>
      <c r="BL128" s="142"/>
      <c r="BM128" s="142"/>
      <c r="BN128" s="85"/>
      <c r="BO128" s="85"/>
      <c r="BP128" s="85"/>
      <c r="BQ128" s="142"/>
      <c r="BR128" s="142"/>
      <c r="BS128" s="142"/>
      <c r="BT128" s="142"/>
      <c r="BU128" s="142"/>
      <c r="BV128" s="142"/>
      <c r="BW128" s="142"/>
      <c r="BX128" s="142"/>
      <c r="BY128" s="142"/>
      <c r="BZ128" s="82"/>
      <c r="CA128" s="82"/>
      <c r="CB128" s="82"/>
      <c r="CC128" s="82"/>
      <c r="CD128" s="82"/>
      <c r="CE128" s="82"/>
      <c r="CF128" s="82"/>
      <c r="CG128" s="82"/>
      <c r="CH128" s="82"/>
      <c r="CI128" s="82"/>
      <c r="CJ128" s="82"/>
      <c r="CK128" s="82"/>
      <c r="CL128" s="82"/>
      <c r="CM128" s="82"/>
      <c r="CN128" s="82"/>
      <c r="CO128" s="82"/>
      <c r="CP128" s="82"/>
      <c r="CQ128" s="82"/>
      <c r="CR128" s="82"/>
      <c r="CS128" s="82"/>
      <c r="CT128" s="82"/>
      <c r="CU128" s="82"/>
      <c r="CV128" s="82"/>
      <c r="CW128" s="82"/>
      <c r="CX128" s="82"/>
      <c r="CY128" s="82"/>
      <c r="CZ128" s="82"/>
      <c r="DA128" s="82"/>
      <c r="DB128" s="82"/>
      <c r="DC128" s="82"/>
      <c r="DD128" s="82"/>
      <c r="DE128" s="82"/>
      <c r="DF128" s="82"/>
      <c r="DG128" s="82"/>
      <c r="DH128" s="82"/>
      <c r="DI128" s="82"/>
      <c r="DJ128" s="82"/>
      <c r="DK128" s="82"/>
      <c r="DL128" s="82"/>
      <c r="DM128" s="82"/>
      <c r="DN128" s="82"/>
      <c r="DO128" s="82"/>
      <c r="DP128" s="82"/>
      <c r="DQ128" s="82"/>
      <c r="DR128" s="82"/>
      <c r="DS128" s="82"/>
      <c r="DT128" s="82"/>
      <c r="DU128" s="82"/>
      <c r="DV128" s="82"/>
      <c r="DW128" s="82"/>
      <c r="DX128" s="82"/>
      <c r="DY128" s="82"/>
      <c r="DZ128" s="82"/>
      <c r="EA128" s="82"/>
      <c r="EB128" s="82"/>
      <c r="EC128" s="82"/>
      <c r="ED128" s="82"/>
      <c r="EE128" s="82"/>
      <c r="EF128" s="82"/>
      <c r="EG128" s="82"/>
      <c r="EH128" s="82"/>
      <c r="EI128" s="82"/>
      <c r="EJ128" s="82"/>
      <c r="EK128" s="82"/>
      <c r="EL128" s="82"/>
      <c r="EM128" s="82"/>
      <c r="EN128" s="82"/>
      <c r="EO128" s="82"/>
      <c r="EP128" s="82"/>
      <c r="EQ128" s="82"/>
      <c r="ER128" s="82"/>
      <c r="ES128" s="82"/>
      <c r="ET128" s="82"/>
      <c r="EU128" s="82"/>
      <c r="EV128" s="82"/>
      <c r="EW128" s="82"/>
      <c r="EX128" s="82"/>
      <c r="EY128" s="82"/>
      <c r="EZ128" s="82"/>
      <c r="FA128" s="82"/>
      <c r="FB128" s="82"/>
    </row>
    <row r="129" spans="1:158" s="134" customFormat="1" ht="15" customHeight="1" x14ac:dyDescent="0.2">
      <c r="A129" s="82"/>
      <c r="B129" s="82"/>
      <c r="C129" s="82"/>
      <c r="D129" s="82"/>
      <c r="E129" s="82"/>
      <c r="F129" s="82"/>
      <c r="G129" s="82"/>
      <c r="H129" s="82"/>
      <c r="I129" s="82"/>
      <c r="J129" s="82"/>
      <c r="K129" s="82"/>
      <c r="L129" s="82"/>
      <c r="M129" s="82"/>
      <c r="N129" s="140"/>
      <c r="O129" s="140"/>
      <c r="P129" s="82"/>
      <c r="Q129" s="82"/>
      <c r="R129" s="82"/>
      <c r="S129" s="82"/>
      <c r="T129" s="140"/>
      <c r="U129" s="82"/>
      <c r="V129" s="82"/>
      <c r="W129" s="82"/>
      <c r="X129" s="82"/>
      <c r="Y129" s="82"/>
      <c r="Z129" s="82"/>
      <c r="AA129" s="82"/>
      <c r="AB129" s="82"/>
      <c r="AC129" s="82"/>
      <c r="AD129" s="82"/>
      <c r="AE129" s="82"/>
      <c r="AF129" s="82"/>
      <c r="AG129" s="82"/>
      <c r="AH129" s="82"/>
      <c r="AI129" s="82"/>
      <c r="AJ129" s="82"/>
      <c r="AK129" s="82"/>
      <c r="AL129" s="82"/>
      <c r="AM129" s="82"/>
      <c r="AN129" s="186"/>
      <c r="AO129" s="85"/>
      <c r="AP129" s="142"/>
      <c r="AQ129" s="142"/>
      <c r="AR129" s="142"/>
      <c r="AS129" s="142"/>
      <c r="AT129" s="142"/>
      <c r="AU129" s="142"/>
      <c r="AV129" s="142"/>
      <c r="AW129" s="142"/>
      <c r="AX129" s="142"/>
      <c r="AY129" s="142"/>
      <c r="AZ129" s="142"/>
      <c r="BA129" s="142"/>
      <c r="BB129" s="142"/>
      <c r="BC129" s="142"/>
      <c r="BD129" s="85"/>
      <c r="BE129" s="85"/>
      <c r="BF129" s="142"/>
      <c r="BG129" s="142"/>
      <c r="BH129" s="142"/>
      <c r="BI129" s="142"/>
      <c r="BJ129" s="142"/>
      <c r="BK129" s="142"/>
      <c r="BL129" s="142"/>
      <c r="BM129" s="142"/>
      <c r="BN129" s="85"/>
      <c r="BO129" s="85"/>
      <c r="BP129" s="85"/>
      <c r="BQ129" s="142"/>
      <c r="BR129" s="142"/>
      <c r="BS129" s="142"/>
      <c r="BT129" s="142"/>
      <c r="BU129" s="142"/>
      <c r="BV129" s="142"/>
      <c r="BW129" s="142"/>
      <c r="BX129" s="142"/>
      <c r="BY129" s="142"/>
      <c r="BZ129" s="82"/>
      <c r="CA129" s="82"/>
      <c r="CB129" s="82"/>
      <c r="CC129" s="82"/>
      <c r="CD129" s="82"/>
      <c r="CE129" s="82"/>
      <c r="CF129" s="82"/>
      <c r="CG129" s="82"/>
      <c r="CH129" s="82"/>
      <c r="CI129" s="82"/>
      <c r="CJ129" s="82"/>
      <c r="CK129" s="82"/>
      <c r="CL129" s="82"/>
      <c r="CM129" s="82"/>
      <c r="CN129" s="82"/>
      <c r="CO129" s="82"/>
      <c r="CP129" s="82"/>
      <c r="CQ129" s="82"/>
      <c r="CR129" s="82"/>
      <c r="CS129" s="82"/>
      <c r="CT129" s="82"/>
      <c r="CU129" s="82"/>
      <c r="CV129" s="82"/>
      <c r="CW129" s="82"/>
      <c r="CX129" s="82"/>
      <c r="CY129" s="82"/>
      <c r="CZ129" s="82"/>
      <c r="DA129" s="82"/>
      <c r="DB129" s="82"/>
      <c r="DC129" s="82"/>
      <c r="DD129" s="82"/>
      <c r="DE129" s="82"/>
      <c r="DF129" s="82"/>
      <c r="DG129" s="82"/>
      <c r="DH129" s="82"/>
      <c r="DI129" s="82"/>
      <c r="DJ129" s="82"/>
      <c r="DK129" s="82"/>
      <c r="DL129" s="82"/>
      <c r="DM129" s="82"/>
      <c r="DN129" s="82"/>
      <c r="DO129" s="82"/>
      <c r="DP129" s="82"/>
      <c r="DQ129" s="82"/>
      <c r="DR129" s="82"/>
      <c r="DS129" s="82"/>
      <c r="DT129" s="82"/>
      <c r="DU129" s="82"/>
      <c r="DV129" s="82"/>
      <c r="DW129" s="82"/>
      <c r="DX129" s="82"/>
      <c r="DY129" s="82"/>
      <c r="DZ129" s="82"/>
      <c r="EA129" s="82"/>
      <c r="EB129" s="82"/>
      <c r="EC129" s="82"/>
      <c r="ED129" s="82"/>
      <c r="EE129" s="82"/>
      <c r="EF129" s="82"/>
      <c r="EG129" s="82"/>
      <c r="EH129" s="82"/>
      <c r="EI129" s="82"/>
      <c r="EJ129" s="82"/>
      <c r="EK129" s="82"/>
      <c r="EL129" s="82"/>
      <c r="EM129" s="82"/>
      <c r="EN129" s="82"/>
      <c r="EO129" s="82"/>
      <c r="EP129" s="82"/>
      <c r="EQ129" s="82"/>
      <c r="ER129" s="82"/>
      <c r="ES129" s="82"/>
      <c r="ET129" s="82"/>
      <c r="EU129" s="82"/>
      <c r="EV129" s="82"/>
      <c r="EW129" s="82"/>
      <c r="EX129" s="82"/>
      <c r="EY129" s="82"/>
      <c r="EZ129" s="82"/>
      <c r="FA129" s="82"/>
      <c r="FB129" s="82"/>
    </row>
    <row r="130" spans="1:158" s="134" customFormat="1" ht="15" customHeight="1" x14ac:dyDescent="0.2">
      <c r="A130" s="82"/>
      <c r="B130" s="82"/>
      <c r="C130" s="82"/>
      <c r="D130" s="82"/>
      <c r="E130" s="82"/>
      <c r="F130" s="82"/>
      <c r="G130" s="82"/>
      <c r="H130" s="82"/>
      <c r="I130" s="82"/>
      <c r="J130" s="82"/>
      <c r="K130" s="82"/>
      <c r="L130" s="82"/>
      <c r="M130" s="82"/>
      <c r="N130" s="140"/>
      <c r="O130" s="140"/>
      <c r="P130" s="82"/>
      <c r="Q130" s="82"/>
      <c r="R130" s="82"/>
      <c r="S130" s="82"/>
      <c r="T130" s="140"/>
      <c r="U130" s="82"/>
      <c r="V130" s="82"/>
      <c r="W130" s="82"/>
      <c r="X130" s="82"/>
      <c r="Y130" s="82"/>
      <c r="Z130" s="82"/>
      <c r="AA130" s="82"/>
      <c r="AB130" s="82"/>
      <c r="AC130" s="82"/>
      <c r="AD130" s="82"/>
      <c r="AE130" s="82"/>
      <c r="AF130" s="82"/>
      <c r="AG130" s="82"/>
      <c r="AH130" s="82"/>
      <c r="AI130" s="82"/>
      <c r="AJ130" s="82"/>
      <c r="AK130" s="82"/>
      <c r="AL130" s="82"/>
      <c r="AM130" s="82"/>
      <c r="AN130" s="186"/>
      <c r="AO130" s="142"/>
      <c r="AP130" s="142"/>
      <c r="AQ130" s="142"/>
      <c r="AR130" s="142"/>
      <c r="AS130" s="142"/>
      <c r="AT130" s="142"/>
      <c r="AU130" s="142"/>
      <c r="AV130" s="142"/>
      <c r="AW130" s="142"/>
      <c r="AX130" s="142"/>
      <c r="AY130" s="142"/>
      <c r="AZ130" s="142"/>
      <c r="BA130" s="142"/>
      <c r="BB130" s="142"/>
      <c r="BC130" s="142"/>
      <c r="BD130" s="85"/>
      <c r="BE130" s="85"/>
      <c r="BF130" s="142"/>
      <c r="BG130" s="142"/>
      <c r="BH130" s="142"/>
      <c r="BI130" s="142"/>
      <c r="BJ130" s="142"/>
      <c r="BK130" s="142"/>
      <c r="BL130" s="142"/>
      <c r="BM130" s="142"/>
      <c r="BN130" s="142"/>
      <c r="BO130" s="142"/>
      <c r="BP130" s="142"/>
      <c r="BQ130" s="142"/>
      <c r="BR130" s="142"/>
      <c r="BS130" s="142"/>
      <c r="BT130" s="142"/>
      <c r="BU130" s="142"/>
      <c r="BV130" s="142"/>
      <c r="BW130" s="142"/>
      <c r="BX130" s="142"/>
      <c r="BY130" s="142"/>
      <c r="BZ130" s="82"/>
      <c r="CA130" s="82"/>
      <c r="CB130" s="82"/>
      <c r="CC130" s="82"/>
      <c r="CD130" s="82"/>
      <c r="CE130" s="82"/>
      <c r="CF130" s="82"/>
      <c r="CG130" s="82"/>
      <c r="CH130" s="82"/>
      <c r="CI130" s="82"/>
      <c r="CJ130" s="82"/>
      <c r="CK130" s="82"/>
      <c r="CL130" s="82"/>
      <c r="CM130" s="82"/>
      <c r="CN130" s="82"/>
      <c r="CO130" s="82"/>
      <c r="CP130" s="82"/>
      <c r="CQ130" s="82"/>
      <c r="CR130" s="82"/>
      <c r="CS130" s="82"/>
      <c r="CT130" s="82"/>
      <c r="CU130" s="82"/>
      <c r="CV130" s="82"/>
      <c r="CW130" s="82"/>
      <c r="CX130" s="82"/>
      <c r="CY130" s="82"/>
      <c r="CZ130" s="82"/>
      <c r="DA130" s="82"/>
      <c r="DB130" s="82"/>
      <c r="DC130" s="82"/>
      <c r="DD130" s="82"/>
      <c r="DE130" s="82"/>
      <c r="DF130" s="82"/>
      <c r="DG130" s="82"/>
      <c r="DH130" s="82"/>
      <c r="DI130" s="82"/>
      <c r="DJ130" s="82"/>
      <c r="DK130" s="82"/>
      <c r="DL130" s="82"/>
      <c r="DM130" s="82"/>
      <c r="DN130" s="82"/>
      <c r="DO130" s="82"/>
      <c r="DP130" s="82"/>
      <c r="DQ130" s="82"/>
      <c r="DR130" s="82"/>
      <c r="DS130" s="82"/>
      <c r="DT130" s="82"/>
      <c r="DU130" s="82"/>
      <c r="DV130" s="82"/>
      <c r="DW130" s="82"/>
      <c r="DX130" s="82"/>
      <c r="DY130" s="82"/>
      <c r="DZ130" s="82"/>
      <c r="EA130" s="82"/>
      <c r="EB130" s="82"/>
      <c r="EC130" s="82"/>
      <c r="ED130" s="82"/>
      <c r="EE130" s="82"/>
      <c r="EF130" s="82"/>
      <c r="EG130" s="82"/>
      <c r="EH130" s="82"/>
      <c r="EI130" s="82"/>
      <c r="EJ130" s="82"/>
      <c r="EK130" s="82"/>
      <c r="EL130" s="82"/>
      <c r="EM130" s="82"/>
      <c r="EN130" s="82"/>
      <c r="EO130" s="82"/>
      <c r="EP130" s="82"/>
      <c r="EQ130" s="82"/>
      <c r="ER130" s="82"/>
      <c r="ES130" s="82"/>
      <c r="ET130" s="82"/>
      <c r="EU130" s="82"/>
      <c r="EV130" s="82"/>
      <c r="EW130" s="82"/>
      <c r="EX130" s="82"/>
      <c r="EY130" s="82"/>
      <c r="EZ130" s="82"/>
      <c r="FA130" s="82"/>
      <c r="FB130" s="82"/>
    </row>
    <row r="131" spans="1:158" s="134" customFormat="1" ht="15" customHeight="1" x14ac:dyDescent="0.2">
      <c r="A131" s="82"/>
      <c r="B131" s="82"/>
      <c r="C131" s="82"/>
      <c r="D131" s="82"/>
      <c r="E131" s="82"/>
      <c r="F131" s="82"/>
      <c r="G131" s="82"/>
      <c r="H131" s="82"/>
      <c r="I131" s="82"/>
      <c r="J131" s="82"/>
      <c r="K131" s="82"/>
      <c r="L131" s="82"/>
      <c r="M131" s="82"/>
      <c r="N131" s="140"/>
      <c r="O131" s="140"/>
      <c r="P131" s="82"/>
      <c r="Q131" s="82"/>
      <c r="R131" s="82"/>
      <c r="S131" s="82"/>
      <c r="T131" s="140"/>
      <c r="U131" s="82"/>
      <c r="V131" s="82"/>
      <c r="W131" s="82"/>
      <c r="X131" s="82"/>
      <c r="Y131" s="82"/>
      <c r="Z131" s="82"/>
      <c r="AA131" s="82"/>
      <c r="AB131" s="82"/>
      <c r="AC131" s="82"/>
      <c r="AD131" s="82"/>
      <c r="AE131" s="82"/>
      <c r="AF131" s="82"/>
      <c r="AG131" s="82"/>
      <c r="AH131" s="82"/>
      <c r="AI131" s="82"/>
      <c r="AJ131" s="82"/>
      <c r="AK131" s="82"/>
      <c r="AL131" s="82"/>
      <c r="AM131" s="82"/>
      <c r="AN131" s="186"/>
      <c r="AO131" s="142"/>
      <c r="AP131" s="142"/>
      <c r="AQ131" s="142"/>
      <c r="AR131" s="142"/>
      <c r="AS131" s="142"/>
      <c r="AT131" s="142"/>
      <c r="AU131" s="142"/>
      <c r="AV131" s="142"/>
      <c r="AW131" s="142"/>
      <c r="AX131" s="142"/>
      <c r="AY131" s="142"/>
      <c r="AZ131" s="142"/>
      <c r="BA131" s="142"/>
      <c r="BB131" s="142"/>
      <c r="BC131" s="142"/>
      <c r="BD131" s="85"/>
      <c r="BE131" s="85"/>
      <c r="BF131" s="142"/>
      <c r="BG131" s="142"/>
      <c r="BH131" s="142"/>
      <c r="BI131" s="142"/>
      <c r="BJ131" s="142"/>
      <c r="BK131" s="142"/>
      <c r="BL131" s="142"/>
      <c r="BM131" s="142"/>
      <c r="BN131" s="142"/>
      <c r="BO131" s="142"/>
      <c r="BP131" s="142"/>
      <c r="BQ131" s="142"/>
      <c r="BR131" s="142"/>
      <c r="BS131" s="142"/>
      <c r="BT131" s="142"/>
      <c r="BU131" s="142"/>
      <c r="BV131" s="142"/>
      <c r="BW131" s="142"/>
      <c r="BX131" s="142"/>
      <c r="BY131" s="142"/>
      <c r="BZ131" s="82"/>
      <c r="CA131" s="82"/>
      <c r="CB131" s="82"/>
      <c r="CC131" s="82"/>
      <c r="CD131" s="82"/>
      <c r="CE131" s="82"/>
      <c r="CF131" s="82"/>
      <c r="CG131" s="82"/>
      <c r="CH131" s="82"/>
      <c r="CI131" s="82"/>
      <c r="CJ131" s="82"/>
      <c r="CK131" s="82"/>
      <c r="CL131" s="82"/>
      <c r="CM131" s="82"/>
      <c r="CN131" s="82"/>
      <c r="CO131" s="82"/>
      <c r="CP131" s="82"/>
      <c r="CQ131" s="82"/>
      <c r="CR131" s="82"/>
      <c r="CS131" s="82"/>
      <c r="CT131" s="82"/>
      <c r="CU131" s="82"/>
      <c r="CV131" s="82"/>
      <c r="CW131" s="82"/>
      <c r="CX131" s="82"/>
      <c r="CY131" s="82"/>
      <c r="CZ131" s="82"/>
      <c r="DA131" s="82"/>
      <c r="DB131" s="82"/>
      <c r="DC131" s="82"/>
      <c r="DD131" s="82"/>
      <c r="DE131" s="82"/>
      <c r="DF131" s="82"/>
      <c r="DG131" s="82"/>
      <c r="DH131" s="82"/>
      <c r="DI131" s="82"/>
      <c r="DJ131" s="82"/>
      <c r="DK131" s="82"/>
      <c r="DL131" s="82"/>
      <c r="DM131" s="82"/>
      <c r="DN131" s="82"/>
      <c r="DO131" s="82"/>
      <c r="DP131" s="82"/>
      <c r="DQ131" s="82"/>
      <c r="DR131" s="82"/>
      <c r="DS131" s="82"/>
      <c r="DT131" s="82"/>
      <c r="DU131" s="82"/>
      <c r="DV131" s="82"/>
      <c r="DW131" s="82"/>
      <c r="DX131" s="82"/>
      <c r="DY131" s="82"/>
      <c r="DZ131" s="82"/>
      <c r="EA131" s="82"/>
      <c r="EB131" s="82"/>
      <c r="EC131" s="82"/>
      <c r="ED131" s="82"/>
      <c r="EE131" s="82"/>
      <c r="EF131" s="82"/>
      <c r="EG131" s="82"/>
      <c r="EH131" s="82"/>
      <c r="EI131" s="82"/>
      <c r="EJ131" s="82"/>
      <c r="EK131" s="82"/>
      <c r="EL131" s="82"/>
      <c r="EM131" s="82"/>
      <c r="EN131" s="82"/>
      <c r="EO131" s="82"/>
      <c r="EP131" s="82"/>
      <c r="EQ131" s="82"/>
      <c r="ER131" s="82"/>
      <c r="ES131" s="82"/>
      <c r="ET131" s="82"/>
      <c r="EU131" s="82"/>
      <c r="EV131" s="82"/>
      <c r="EW131" s="82"/>
      <c r="EX131" s="82"/>
      <c r="EY131" s="82"/>
      <c r="EZ131" s="82"/>
      <c r="FA131" s="82"/>
      <c r="FB131" s="82"/>
    </row>
    <row r="132" spans="1:158" s="134" customFormat="1" ht="15" customHeight="1" x14ac:dyDescent="0.2">
      <c r="A132" s="82"/>
      <c r="B132" s="82"/>
      <c r="C132" s="82"/>
      <c r="D132" s="82"/>
      <c r="E132" s="82"/>
      <c r="F132" s="82"/>
      <c r="G132" s="82"/>
      <c r="H132" s="82"/>
      <c r="I132" s="82"/>
      <c r="J132" s="82"/>
      <c r="K132" s="82"/>
      <c r="L132" s="82"/>
      <c r="M132" s="82"/>
      <c r="N132" s="140"/>
      <c r="O132" s="140"/>
      <c r="P132" s="82"/>
      <c r="Q132" s="82"/>
      <c r="R132" s="82"/>
      <c r="S132" s="82"/>
      <c r="T132" s="140"/>
      <c r="U132" s="82"/>
      <c r="V132" s="82"/>
      <c r="W132" s="82"/>
      <c r="X132" s="82"/>
      <c r="Y132" s="82"/>
      <c r="Z132" s="82"/>
      <c r="AA132" s="82"/>
      <c r="AB132" s="82"/>
      <c r="AC132" s="82"/>
      <c r="AD132" s="82"/>
      <c r="AE132" s="82"/>
      <c r="AF132" s="82"/>
      <c r="AG132" s="82"/>
      <c r="AH132" s="82"/>
      <c r="AI132" s="82"/>
      <c r="AJ132" s="82"/>
      <c r="AK132" s="82"/>
      <c r="AL132" s="82"/>
      <c r="AM132" s="82"/>
      <c r="AN132" s="186"/>
      <c r="AO132" s="142"/>
      <c r="AP132" s="142"/>
      <c r="AQ132" s="142"/>
      <c r="AR132" s="142"/>
      <c r="AS132" s="142"/>
      <c r="AT132" s="142"/>
      <c r="AU132" s="142"/>
      <c r="AV132" s="142"/>
      <c r="AW132" s="142"/>
      <c r="AX132" s="142"/>
      <c r="AY132" s="142"/>
      <c r="AZ132" s="142"/>
      <c r="BA132" s="142"/>
      <c r="BB132" s="142"/>
      <c r="BC132" s="142"/>
      <c r="BD132" s="85"/>
      <c r="BE132" s="85"/>
      <c r="BF132" s="142"/>
      <c r="BG132" s="142"/>
      <c r="BH132" s="142"/>
      <c r="BI132" s="142"/>
      <c r="BJ132" s="142"/>
      <c r="BK132" s="142"/>
      <c r="BL132" s="142"/>
      <c r="BM132" s="142"/>
      <c r="BN132" s="142"/>
      <c r="BO132" s="142"/>
      <c r="BP132" s="142"/>
      <c r="BQ132" s="142"/>
      <c r="BR132" s="142"/>
      <c r="BS132" s="142"/>
      <c r="BT132" s="142"/>
      <c r="BU132" s="142"/>
      <c r="BV132" s="142"/>
      <c r="BW132" s="142"/>
      <c r="BX132" s="142"/>
      <c r="BY132" s="142"/>
      <c r="BZ132" s="82"/>
      <c r="CA132" s="82"/>
      <c r="CB132" s="82"/>
      <c r="CC132" s="82"/>
      <c r="CD132" s="82"/>
      <c r="CE132" s="82"/>
      <c r="CF132" s="82"/>
      <c r="CG132" s="82"/>
      <c r="CH132" s="82"/>
      <c r="CI132" s="82"/>
      <c r="CJ132" s="82"/>
      <c r="CK132" s="82"/>
      <c r="CL132" s="82"/>
      <c r="CM132" s="82"/>
      <c r="CN132" s="82"/>
      <c r="CO132" s="82"/>
      <c r="CP132" s="82"/>
      <c r="CQ132" s="82"/>
      <c r="CR132" s="82"/>
      <c r="CS132" s="82"/>
      <c r="CT132" s="82"/>
      <c r="CU132" s="82"/>
      <c r="CV132" s="82"/>
      <c r="CW132" s="82"/>
      <c r="CX132" s="82"/>
      <c r="CY132" s="82"/>
      <c r="CZ132" s="82"/>
      <c r="DA132" s="82"/>
      <c r="DB132" s="82"/>
      <c r="DC132" s="82"/>
      <c r="DD132" s="82"/>
      <c r="DE132" s="82"/>
      <c r="DF132" s="82"/>
      <c r="DG132" s="82"/>
      <c r="DH132" s="82"/>
      <c r="DI132" s="82"/>
      <c r="DJ132" s="82"/>
      <c r="DK132" s="82"/>
      <c r="DL132" s="82"/>
      <c r="DM132" s="82"/>
      <c r="DN132" s="82"/>
      <c r="DO132" s="82"/>
      <c r="DP132" s="82"/>
      <c r="DQ132" s="82"/>
      <c r="DR132" s="82"/>
      <c r="DS132" s="82"/>
      <c r="DT132" s="82"/>
      <c r="DU132" s="82"/>
      <c r="DV132" s="82"/>
      <c r="DW132" s="82"/>
      <c r="DX132" s="82"/>
      <c r="DY132" s="82"/>
      <c r="DZ132" s="82"/>
      <c r="EA132" s="82"/>
      <c r="EB132" s="82"/>
      <c r="EC132" s="82"/>
      <c r="ED132" s="82"/>
      <c r="EE132" s="82"/>
      <c r="EF132" s="82"/>
      <c r="EG132" s="82"/>
      <c r="EH132" s="82"/>
      <c r="EI132" s="82"/>
      <c r="EJ132" s="82"/>
      <c r="EK132" s="82"/>
      <c r="EL132" s="82"/>
      <c r="EM132" s="82"/>
      <c r="EN132" s="82"/>
      <c r="EO132" s="82"/>
      <c r="EP132" s="82"/>
      <c r="EQ132" s="82"/>
      <c r="ER132" s="82"/>
      <c r="ES132" s="82"/>
      <c r="ET132" s="82"/>
      <c r="EU132" s="82"/>
      <c r="EV132" s="82"/>
      <c r="EW132" s="82"/>
      <c r="EX132" s="82"/>
      <c r="EY132" s="82"/>
      <c r="EZ132" s="82"/>
      <c r="FA132" s="82"/>
      <c r="FB132" s="82"/>
    </row>
    <row r="133" spans="1:158" s="134" customFormat="1" ht="15" customHeight="1" x14ac:dyDescent="0.2">
      <c r="A133" s="82"/>
      <c r="B133" s="82"/>
      <c r="C133" s="82"/>
      <c r="D133" s="82"/>
      <c r="E133" s="82"/>
      <c r="F133" s="82"/>
      <c r="G133" s="82"/>
      <c r="H133" s="82"/>
      <c r="I133" s="82"/>
      <c r="J133" s="82"/>
      <c r="K133" s="82"/>
      <c r="L133" s="82"/>
      <c r="M133" s="82"/>
      <c r="N133" s="140"/>
      <c r="O133" s="140"/>
      <c r="P133" s="82"/>
      <c r="Q133" s="82"/>
      <c r="R133" s="82"/>
      <c r="S133" s="82"/>
      <c r="T133" s="140"/>
      <c r="U133" s="82"/>
      <c r="V133" s="82"/>
      <c r="W133" s="82"/>
      <c r="X133" s="82"/>
      <c r="Y133" s="82"/>
      <c r="Z133" s="82"/>
      <c r="AA133" s="82"/>
      <c r="AB133" s="82"/>
      <c r="AC133" s="82"/>
      <c r="AD133" s="82"/>
      <c r="AE133" s="82"/>
      <c r="AF133" s="82"/>
      <c r="AG133" s="82"/>
      <c r="AH133" s="82"/>
      <c r="AI133" s="82"/>
      <c r="AJ133" s="82"/>
      <c r="AK133" s="82"/>
      <c r="AL133" s="82"/>
      <c r="AM133" s="82"/>
      <c r="AN133" s="186"/>
      <c r="AO133" s="142"/>
      <c r="AP133" s="142"/>
      <c r="AQ133" s="142"/>
      <c r="AR133" s="142"/>
      <c r="AS133" s="142"/>
      <c r="AT133" s="142"/>
      <c r="AU133" s="142"/>
      <c r="AV133" s="142"/>
      <c r="AW133" s="142"/>
      <c r="AX133" s="142"/>
      <c r="AY133" s="142"/>
      <c r="AZ133" s="142"/>
      <c r="BA133" s="142"/>
      <c r="BB133" s="142"/>
      <c r="BC133" s="142"/>
      <c r="BD133" s="85"/>
      <c r="BE133" s="85"/>
      <c r="BF133" s="142"/>
      <c r="BG133" s="142"/>
      <c r="BH133" s="142"/>
      <c r="BI133" s="142"/>
      <c r="BJ133" s="142"/>
      <c r="BK133" s="142"/>
      <c r="BL133" s="142"/>
      <c r="BM133" s="142"/>
      <c r="BN133" s="142"/>
      <c r="BO133" s="142"/>
      <c r="BP133" s="142"/>
      <c r="BQ133" s="142"/>
      <c r="BR133" s="142"/>
      <c r="BS133" s="142"/>
      <c r="BT133" s="142"/>
      <c r="BU133" s="142"/>
      <c r="BV133" s="142"/>
      <c r="BW133" s="142"/>
      <c r="BX133" s="142"/>
      <c r="BY133" s="142"/>
      <c r="BZ133" s="82"/>
      <c r="CA133" s="82"/>
      <c r="CB133" s="82"/>
      <c r="CC133" s="82"/>
      <c r="CD133" s="82"/>
      <c r="CE133" s="82"/>
      <c r="CF133" s="82"/>
      <c r="CG133" s="82"/>
      <c r="CH133" s="82"/>
      <c r="CI133" s="82"/>
      <c r="CJ133" s="82"/>
      <c r="CK133" s="82"/>
      <c r="CL133" s="82"/>
      <c r="CM133" s="82"/>
      <c r="CN133" s="82"/>
      <c r="CO133" s="82"/>
      <c r="CP133" s="82"/>
      <c r="CQ133" s="82"/>
      <c r="CR133" s="82"/>
      <c r="CS133" s="82"/>
      <c r="CT133" s="82"/>
      <c r="CU133" s="82"/>
      <c r="CV133" s="82"/>
      <c r="CW133" s="82"/>
      <c r="CX133" s="82"/>
      <c r="CY133" s="82"/>
      <c r="CZ133" s="82"/>
      <c r="DA133" s="82"/>
      <c r="DB133" s="82"/>
      <c r="DC133" s="82"/>
      <c r="DD133" s="82"/>
      <c r="DE133" s="82"/>
      <c r="DF133" s="82"/>
      <c r="DG133" s="82"/>
      <c r="DH133" s="82"/>
      <c r="DI133" s="82"/>
      <c r="DJ133" s="82"/>
      <c r="DK133" s="82"/>
      <c r="DL133" s="82"/>
      <c r="DM133" s="82"/>
      <c r="DN133" s="82"/>
      <c r="DO133" s="82"/>
      <c r="DP133" s="82"/>
      <c r="DQ133" s="82"/>
      <c r="DR133" s="82"/>
      <c r="DS133" s="82"/>
      <c r="DT133" s="82"/>
      <c r="DU133" s="82"/>
      <c r="DV133" s="82"/>
      <c r="DW133" s="82"/>
      <c r="DX133" s="82"/>
      <c r="DY133" s="82"/>
      <c r="DZ133" s="82"/>
      <c r="EA133" s="82"/>
      <c r="EB133" s="82"/>
      <c r="EC133" s="82"/>
      <c r="ED133" s="82"/>
      <c r="EE133" s="82"/>
      <c r="EF133" s="82"/>
      <c r="EG133" s="82"/>
      <c r="EH133" s="82"/>
      <c r="EI133" s="82"/>
      <c r="EJ133" s="82"/>
      <c r="EK133" s="82"/>
      <c r="EL133" s="82"/>
      <c r="EM133" s="82"/>
      <c r="EN133" s="82"/>
      <c r="EO133" s="82"/>
      <c r="EP133" s="82"/>
      <c r="EQ133" s="82"/>
      <c r="ER133" s="82"/>
      <c r="ES133" s="82"/>
      <c r="ET133" s="82"/>
      <c r="EU133" s="82"/>
      <c r="EV133" s="82"/>
      <c r="EW133" s="82"/>
      <c r="EX133" s="82"/>
      <c r="EY133" s="82"/>
      <c r="EZ133" s="82"/>
      <c r="FA133" s="82"/>
      <c r="FB133" s="82"/>
    </row>
    <row r="134" spans="1:158" s="134" customFormat="1" ht="15" customHeight="1" x14ac:dyDescent="0.2">
      <c r="A134" s="82"/>
      <c r="B134" s="82"/>
      <c r="C134" s="82"/>
      <c r="D134" s="82"/>
      <c r="E134" s="82"/>
      <c r="F134" s="82"/>
      <c r="G134" s="82"/>
      <c r="H134" s="82"/>
      <c r="I134" s="82"/>
      <c r="J134" s="82"/>
      <c r="K134" s="82"/>
      <c r="L134" s="82"/>
      <c r="M134" s="82"/>
      <c r="N134" s="140"/>
      <c r="O134" s="140"/>
      <c r="P134" s="82"/>
      <c r="Q134" s="82"/>
      <c r="R134" s="82"/>
      <c r="S134" s="82"/>
      <c r="T134" s="140"/>
      <c r="U134" s="82"/>
      <c r="V134" s="82"/>
      <c r="W134" s="82"/>
      <c r="X134" s="82"/>
      <c r="Y134" s="82"/>
      <c r="Z134" s="82"/>
      <c r="AA134" s="82"/>
      <c r="AB134" s="82"/>
      <c r="AC134" s="82"/>
      <c r="AD134" s="82"/>
      <c r="AE134" s="82"/>
      <c r="AF134" s="82"/>
      <c r="AG134" s="82"/>
      <c r="AH134" s="82"/>
      <c r="AI134" s="82"/>
      <c r="AJ134" s="82"/>
      <c r="AK134" s="82"/>
      <c r="AL134" s="82"/>
      <c r="AM134" s="82"/>
      <c r="AN134" s="186"/>
      <c r="AO134" s="142"/>
      <c r="AP134" s="142"/>
      <c r="AQ134" s="142"/>
      <c r="AR134" s="142"/>
      <c r="AS134" s="142"/>
      <c r="AT134" s="142"/>
      <c r="AU134" s="142"/>
      <c r="AV134" s="142"/>
      <c r="AW134" s="142"/>
      <c r="AX134" s="142"/>
      <c r="AY134" s="142"/>
      <c r="AZ134" s="142"/>
      <c r="BA134" s="142"/>
      <c r="BB134" s="142"/>
      <c r="BC134" s="142"/>
      <c r="BD134" s="85"/>
      <c r="BE134" s="85"/>
      <c r="BF134" s="142"/>
      <c r="BG134" s="142"/>
      <c r="BH134" s="142"/>
      <c r="BI134" s="142"/>
      <c r="BJ134" s="142"/>
      <c r="BK134" s="142"/>
      <c r="BL134" s="142"/>
      <c r="BM134" s="142"/>
      <c r="BN134" s="142"/>
      <c r="BO134" s="142"/>
      <c r="BP134" s="142"/>
      <c r="BQ134" s="142"/>
      <c r="BR134" s="142"/>
      <c r="BS134" s="142"/>
      <c r="BT134" s="142"/>
      <c r="BU134" s="142"/>
      <c r="BV134" s="142"/>
      <c r="BW134" s="142"/>
      <c r="BX134" s="142"/>
      <c r="BY134" s="142"/>
      <c r="BZ134" s="82"/>
      <c r="CA134" s="82"/>
      <c r="CB134" s="82"/>
      <c r="CC134" s="82"/>
      <c r="CD134" s="82"/>
      <c r="CE134" s="82"/>
      <c r="CF134" s="82"/>
      <c r="CG134" s="82"/>
      <c r="CH134" s="82"/>
      <c r="CI134" s="82"/>
      <c r="CJ134" s="82"/>
      <c r="CK134" s="82"/>
      <c r="CL134" s="82"/>
      <c r="CM134" s="82"/>
      <c r="CN134" s="82"/>
      <c r="CO134" s="82"/>
      <c r="CP134" s="82"/>
      <c r="CQ134" s="82"/>
      <c r="CR134" s="82"/>
      <c r="CS134" s="82"/>
      <c r="CT134" s="82"/>
      <c r="CU134" s="82"/>
      <c r="CV134" s="82"/>
      <c r="CW134" s="82"/>
      <c r="CX134" s="82"/>
      <c r="CY134" s="82"/>
      <c r="CZ134" s="82"/>
      <c r="DA134" s="82"/>
      <c r="DB134" s="82"/>
      <c r="DC134" s="82"/>
      <c r="DD134" s="82"/>
      <c r="DE134" s="82"/>
      <c r="DF134" s="82"/>
      <c r="DG134" s="82"/>
      <c r="DH134" s="82"/>
      <c r="DI134" s="82"/>
      <c r="DJ134" s="82"/>
      <c r="DK134" s="82"/>
      <c r="DL134" s="82"/>
      <c r="DM134" s="82"/>
      <c r="DN134" s="82"/>
      <c r="DO134" s="82"/>
      <c r="DP134" s="82"/>
      <c r="DQ134" s="82"/>
      <c r="DR134" s="82"/>
      <c r="DS134" s="82"/>
      <c r="DT134" s="82"/>
      <c r="DU134" s="82"/>
      <c r="DV134" s="82"/>
      <c r="DW134" s="82"/>
      <c r="DX134" s="82"/>
      <c r="DY134" s="82"/>
      <c r="DZ134" s="82"/>
      <c r="EA134" s="82"/>
      <c r="EB134" s="82"/>
      <c r="EC134" s="82"/>
      <c r="ED134" s="82"/>
      <c r="EE134" s="82"/>
      <c r="EF134" s="82"/>
      <c r="EG134" s="82"/>
      <c r="EH134" s="82"/>
      <c r="EI134" s="82"/>
      <c r="EJ134" s="82"/>
      <c r="EK134" s="82"/>
      <c r="EL134" s="82"/>
      <c r="EM134" s="82"/>
      <c r="EN134" s="82"/>
      <c r="EO134" s="82"/>
      <c r="EP134" s="82"/>
      <c r="EQ134" s="82"/>
      <c r="ER134" s="82"/>
      <c r="ES134" s="82"/>
      <c r="ET134" s="82"/>
      <c r="EU134" s="82"/>
      <c r="EV134" s="82"/>
      <c r="EW134" s="82"/>
      <c r="EX134" s="82"/>
      <c r="EY134" s="82"/>
      <c r="EZ134" s="82"/>
      <c r="FA134" s="82"/>
      <c r="FB134" s="82"/>
    </row>
    <row r="135" spans="1:158" s="134" customFormat="1" ht="15" customHeight="1" x14ac:dyDescent="0.2">
      <c r="A135" s="82"/>
      <c r="B135" s="82"/>
      <c r="C135" s="82"/>
      <c r="D135" s="82"/>
      <c r="E135" s="82"/>
      <c r="F135" s="82"/>
      <c r="G135" s="82"/>
      <c r="H135" s="82"/>
      <c r="I135" s="82"/>
      <c r="J135" s="82"/>
      <c r="K135" s="82"/>
      <c r="L135" s="82"/>
      <c r="M135" s="82"/>
      <c r="N135" s="140"/>
      <c r="O135" s="140"/>
      <c r="P135" s="82"/>
      <c r="Q135" s="82"/>
      <c r="R135" s="82"/>
      <c r="S135" s="82"/>
      <c r="T135" s="140"/>
      <c r="U135" s="82"/>
      <c r="V135" s="82"/>
      <c r="W135" s="82"/>
      <c r="X135" s="82"/>
      <c r="Y135" s="82"/>
      <c r="Z135" s="82"/>
      <c r="AA135" s="82"/>
      <c r="AB135" s="82"/>
      <c r="AC135" s="82"/>
      <c r="AD135" s="82"/>
      <c r="AE135" s="82"/>
      <c r="AF135" s="82"/>
      <c r="AG135" s="82"/>
      <c r="AH135" s="82"/>
      <c r="AI135" s="82"/>
      <c r="AJ135" s="82"/>
      <c r="AK135" s="82"/>
      <c r="AL135" s="82"/>
      <c r="AM135" s="82"/>
      <c r="AN135" s="186"/>
      <c r="AO135" s="142"/>
      <c r="AP135" s="142"/>
      <c r="AQ135" s="142"/>
      <c r="AR135" s="142"/>
      <c r="AS135" s="142"/>
      <c r="AT135" s="142"/>
      <c r="AU135" s="142"/>
      <c r="AV135" s="142"/>
      <c r="AW135" s="142"/>
      <c r="AX135" s="142"/>
      <c r="AY135" s="142"/>
      <c r="AZ135" s="142"/>
      <c r="BA135" s="142"/>
      <c r="BB135" s="142"/>
      <c r="BC135" s="142"/>
      <c r="BD135" s="85"/>
      <c r="BE135" s="85"/>
      <c r="BF135" s="142"/>
      <c r="BG135" s="142"/>
      <c r="BH135" s="142"/>
      <c r="BI135" s="142"/>
      <c r="BJ135" s="142"/>
      <c r="BK135" s="142"/>
      <c r="BL135" s="142"/>
      <c r="BM135" s="142"/>
      <c r="BN135" s="142"/>
      <c r="BO135" s="142"/>
      <c r="BP135" s="142"/>
      <c r="BQ135" s="142"/>
      <c r="BR135" s="142"/>
      <c r="BS135" s="142"/>
      <c r="BT135" s="142"/>
      <c r="BU135" s="142"/>
      <c r="BV135" s="142"/>
      <c r="BW135" s="142"/>
      <c r="BX135" s="142"/>
      <c r="BY135" s="142"/>
      <c r="BZ135" s="82"/>
      <c r="CA135" s="82"/>
      <c r="CB135" s="82"/>
      <c r="CC135" s="82"/>
      <c r="CD135" s="82"/>
      <c r="CE135" s="82"/>
      <c r="CF135" s="82"/>
      <c r="CG135" s="82"/>
      <c r="CH135" s="82"/>
      <c r="CI135" s="82"/>
      <c r="CJ135" s="82"/>
      <c r="CK135" s="82"/>
      <c r="CL135" s="82"/>
      <c r="CM135" s="82"/>
      <c r="CN135" s="82"/>
      <c r="CO135" s="82"/>
      <c r="CP135" s="82"/>
      <c r="CQ135" s="82"/>
      <c r="CR135" s="82"/>
      <c r="CS135" s="82"/>
      <c r="CT135" s="82"/>
      <c r="CU135" s="82"/>
      <c r="CV135" s="82"/>
      <c r="CW135" s="82"/>
      <c r="CX135" s="82"/>
      <c r="CY135" s="82"/>
      <c r="CZ135" s="82"/>
      <c r="DA135" s="82"/>
      <c r="DB135" s="82"/>
      <c r="DC135" s="82"/>
      <c r="DD135" s="82"/>
      <c r="DE135" s="82"/>
      <c r="DF135" s="82"/>
      <c r="DG135" s="82"/>
      <c r="DH135" s="82"/>
      <c r="DI135" s="82"/>
      <c r="DJ135" s="82"/>
      <c r="DK135" s="82"/>
      <c r="DL135" s="82"/>
      <c r="DM135" s="82"/>
      <c r="DN135" s="82"/>
      <c r="DO135" s="82"/>
      <c r="DP135" s="82"/>
      <c r="DQ135" s="82"/>
      <c r="DR135" s="82"/>
      <c r="DS135" s="82"/>
      <c r="DT135" s="82"/>
      <c r="DU135" s="82"/>
      <c r="DV135" s="82"/>
      <c r="DW135" s="82"/>
      <c r="DX135" s="82"/>
      <c r="DY135" s="82"/>
      <c r="DZ135" s="82"/>
      <c r="EA135" s="82"/>
      <c r="EB135" s="82"/>
      <c r="EC135" s="82"/>
      <c r="ED135" s="82"/>
      <c r="EE135" s="82"/>
      <c r="EF135" s="82"/>
      <c r="EG135" s="82"/>
      <c r="EH135" s="82"/>
      <c r="EI135" s="82"/>
      <c r="EJ135" s="82"/>
      <c r="EK135" s="82"/>
      <c r="EL135" s="82"/>
      <c r="EM135" s="82"/>
      <c r="EN135" s="82"/>
      <c r="EO135" s="82"/>
      <c r="EP135" s="82"/>
      <c r="EQ135" s="82"/>
      <c r="ER135" s="82"/>
      <c r="ES135" s="82"/>
      <c r="ET135" s="82"/>
      <c r="EU135" s="82"/>
      <c r="EV135" s="82"/>
      <c r="EW135" s="82"/>
      <c r="EX135" s="82"/>
      <c r="EY135" s="82"/>
      <c r="EZ135" s="82"/>
      <c r="FA135" s="82"/>
      <c r="FB135" s="82"/>
    </row>
    <row r="136" spans="1:158" s="134" customFormat="1" ht="15" customHeight="1" x14ac:dyDescent="0.2">
      <c r="A136" s="82"/>
      <c r="B136" s="82"/>
      <c r="C136" s="82"/>
      <c r="D136" s="82"/>
      <c r="E136" s="82"/>
      <c r="F136" s="82"/>
      <c r="G136" s="82"/>
      <c r="H136" s="82"/>
      <c r="I136" s="82"/>
      <c r="J136" s="82"/>
      <c r="K136" s="82"/>
      <c r="L136" s="82"/>
      <c r="M136" s="82"/>
      <c r="N136" s="140"/>
      <c r="O136" s="140"/>
      <c r="P136" s="82"/>
      <c r="Q136" s="82"/>
      <c r="R136" s="82"/>
      <c r="S136" s="82"/>
      <c r="T136" s="140"/>
      <c r="U136" s="82"/>
      <c r="V136" s="82"/>
      <c r="W136" s="82"/>
      <c r="X136" s="82"/>
      <c r="Y136" s="82"/>
      <c r="Z136" s="82"/>
      <c r="AA136" s="82"/>
      <c r="AB136" s="82"/>
      <c r="AC136" s="82"/>
      <c r="AD136" s="82"/>
      <c r="AE136" s="82"/>
      <c r="AF136" s="82"/>
      <c r="AG136" s="82"/>
      <c r="AH136" s="82"/>
      <c r="AI136" s="82"/>
      <c r="AJ136" s="82"/>
      <c r="AK136" s="82"/>
      <c r="AL136" s="82"/>
      <c r="AM136" s="82"/>
      <c r="AN136" s="186"/>
      <c r="AO136" s="142"/>
      <c r="AP136" s="142"/>
      <c r="AQ136" s="142"/>
      <c r="AR136" s="142"/>
      <c r="AS136" s="142"/>
      <c r="AT136" s="142"/>
      <c r="AU136" s="142"/>
      <c r="AV136" s="142"/>
      <c r="AW136" s="142"/>
      <c r="AX136" s="142"/>
      <c r="AY136" s="142"/>
      <c r="AZ136" s="142"/>
      <c r="BA136" s="142"/>
      <c r="BB136" s="142"/>
      <c r="BC136" s="142"/>
      <c r="BD136" s="85"/>
      <c r="BE136" s="85"/>
      <c r="BF136" s="142"/>
      <c r="BG136" s="142"/>
      <c r="BH136" s="142"/>
      <c r="BI136" s="142"/>
      <c r="BJ136" s="142"/>
      <c r="BK136" s="142"/>
      <c r="BL136" s="142"/>
      <c r="BM136" s="142"/>
      <c r="BN136" s="142"/>
      <c r="BO136" s="142"/>
      <c r="BP136" s="142"/>
      <c r="BQ136" s="142"/>
      <c r="BR136" s="142"/>
      <c r="BS136" s="142"/>
      <c r="BT136" s="142"/>
      <c r="BU136" s="142"/>
      <c r="BV136" s="142"/>
      <c r="BW136" s="142"/>
      <c r="BX136" s="142"/>
      <c r="BY136" s="142"/>
      <c r="BZ136" s="82"/>
      <c r="CA136" s="82"/>
      <c r="CB136" s="82"/>
      <c r="CC136" s="82"/>
      <c r="CD136" s="82"/>
      <c r="CE136" s="82"/>
      <c r="CF136" s="82"/>
      <c r="CG136" s="82"/>
      <c r="CH136" s="82"/>
      <c r="CI136" s="82"/>
      <c r="CJ136" s="82"/>
      <c r="CK136" s="82"/>
      <c r="CL136" s="82"/>
      <c r="CM136" s="82"/>
      <c r="CN136" s="82"/>
      <c r="CO136" s="82"/>
      <c r="CP136" s="82"/>
      <c r="CQ136" s="82"/>
      <c r="CR136" s="82"/>
      <c r="CS136" s="82"/>
      <c r="CT136" s="82"/>
      <c r="CU136" s="82"/>
      <c r="CV136" s="82"/>
      <c r="CW136" s="82"/>
      <c r="CX136" s="82"/>
      <c r="CY136" s="82"/>
      <c r="CZ136" s="82"/>
      <c r="DA136" s="82"/>
      <c r="DB136" s="82"/>
      <c r="DC136" s="82"/>
      <c r="DD136" s="82"/>
      <c r="DE136" s="82"/>
      <c r="DF136" s="82"/>
      <c r="DG136" s="82"/>
      <c r="DH136" s="82"/>
      <c r="DI136" s="82"/>
      <c r="DJ136" s="82"/>
      <c r="DK136" s="82"/>
      <c r="DL136" s="82"/>
      <c r="DM136" s="82"/>
      <c r="DN136" s="82"/>
      <c r="DO136" s="82"/>
      <c r="DP136" s="82"/>
      <c r="DQ136" s="82"/>
      <c r="DR136" s="82"/>
      <c r="DS136" s="82"/>
      <c r="DT136" s="82"/>
      <c r="DU136" s="82"/>
      <c r="DV136" s="82"/>
      <c r="DW136" s="82"/>
      <c r="DX136" s="82"/>
      <c r="DY136" s="82"/>
      <c r="DZ136" s="82"/>
      <c r="EA136" s="82"/>
      <c r="EB136" s="82"/>
      <c r="EC136" s="82"/>
      <c r="ED136" s="82"/>
      <c r="EE136" s="82"/>
      <c r="EF136" s="82"/>
      <c r="EG136" s="82"/>
      <c r="EH136" s="82"/>
      <c r="EI136" s="82"/>
      <c r="EJ136" s="82"/>
      <c r="EK136" s="82"/>
      <c r="EL136" s="82"/>
      <c r="EM136" s="82"/>
      <c r="EN136" s="82"/>
      <c r="EO136" s="82"/>
      <c r="EP136" s="82"/>
      <c r="EQ136" s="82"/>
      <c r="ER136" s="82"/>
      <c r="ES136" s="82"/>
      <c r="ET136" s="82"/>
      <c r="EU136" s="82"/>
      <c r="EV136" s="82"/>
      <c r="EW136" s="82"/>
      <c r="EX136" s="82"/>
      <c r="EY136" s="82"/>
      <c r="EZ136" s="82"/>
      <c r="FA136" s="82"/>
      <c r="FB136" s="82"/>
    </row>
    <row r="137" spans="1:158" s="134" customFormat="1" ht="15" customHeight="1" x14ac:dyDescent="0.2">
      <c r="A137" s="82"/>
      <c r="B137" s="82"/>
      <c r="C137" s="82"/>
      <c r="D137" s="82"/>
      <c r="E137" s="82"/>
      <c r="F137" s="82"/>
      <c r="G137" s="82"/>
      <c r="H137" s="82"/>
      <c r="I137" s="82"/>
      <c r="J137" s="82"/>
      <c r="K137" s="82"/>
      <c r="L137" s="82"/>
      <c r="M137" s="82"/>
      <c r="N137" s="140"/>
      <c r="O137" s="140"/>
      <c r="P137" s="82"/>
      <c r="Q137" s="82"/>
      <c r="R137" s="82"/>
      <c r="S137" s="82"/>
      <c r="T137" s="140"/>
      <c r="U137" s="82"/>
      <c r="V137" s="82"/>
      <c r="W137" s="82"/>
      <c r="X137" s="82"/>
      <c r="Y137" s="82"/>
      <c r="Z137" s="82"/>
      <c r="AA137" s="82"/>
      <c r="AB137" s="82"/>
      <c r="AC137" s="82"/>
      <c r="AD137" s="82"/>
      <c r="AE137" s="82"/>
      <c r="AF137" s="82"/>
      <c r="AG137" s="82"/>
      <c r="AH137" s="82"/>
      <c r="AI137" s="82"/>
      <c r="AJ137" s="82"/>
      <c r="AK137" s="82"/>
      <c r="AL137" s="82"/>
      <c r="AM137" s="82"/>
      <c r="AN137" s="186"/>
      <c r="AO137" s="142"/>
      <c r="AP137" s="142"/>
      <c r="AQ137" s="142"/>
      <c r="AR137" s="142"/>
      <c r="AS137" s="142"/>
      <c r="AT137" s="142"/>
      <c r="AU137" s="142"/>
      <c r="AV137" s="142"/>
      <c r="AW137" s="142"/>
      <c r="AX137" s="142"/>
      <c r="AY137" s="142"/>
      <c r="AZ137" s="142"/>
      <c r="BA137" s="142"/>
      <c r="BB137" s="142"/>
      <c r="BC137" s="142"/>
      <c r="BD137" s="85"/>
      <c r="BE137" s="85"/>
      <c r="BF137" s="142"/>
      <c r="BG137" s="142"/>
      <c r="BH137" s="142"/>
      <c r="BI137" s="142"/>
      <c r="BJ137" s="142"/>
      <c r="BK137" s="142"/>
      <c r="BL137" s="142"/>
      <c r="BM137" s="142"/>
      <c r="BN137" s="142"/>
      <c r="BO137" s="142"/>
      <c r="BP137" s="142"/>
      <c r="BQ137" s="142"/>
      <c r="BR137" s="142"/>
      <c r="BS137" s="142"/>
      <c r="BT137" s="142"/>
      <c r="BU137" s="142"/>
      <c r="BV137" s="142"/>
      <c r="BW137" s="142"/>
      <c r="BX137" s="142"/>
      <c r="BY137" s="142"/>
      <c r="BZ137" s="82"/>
      <c r="CA137" s="82"/>
      <c r="CB137" s="82"/>
      <c r="CC137" s="82"/>
      <c r="CD137" s="82"/>
      <c r="CE137" s="82"/>
      <c r="CF137" s="82"/>
      <c r="CG137" s="82"/>
      <c r="CH137" s="82"/>
      <c r="CI137" s="82"/>
      <c r="CJ137" s="82"/>
      <c r="CK137" s="82"/>
      <c r="CL137" s="82"/>
      <c r="CM137" s="82"/>
      <c r="CN137" s="82"/>
      <c r="CO137" s="82"/>
      <c r="CP137" s="82"/>
      <c r="CQ137" s="82"/>
      <c r="CR137" s="82"/>
      <c r="CS137" s="82"/>
      <c r="CT137" s="82"/>
      <c r="CU137" s="82"/>
      <c r="CV137" s="82"/>
      <c r="CW137" s="82"/>
      <c r="CX137" s="82"/>
      <c r="CY137" s="82"/>
      <c r="CZ137" s="82"/>
      <c r="DA137" s="82"/>
      <c r="DB137" s="82"/>
      <c r="DC137" s="82"/>
      <c r="DD137" s="82"/>
      <c r="DE137" s="82"/>
      <c r="DF137" s="82"/>
      <c r="DG137" s="82"/>
      <c r="DH137" s="82"/>
      <c r="DI137" s="82"/>
      <c r="DJ137" s="82"/>
      <c r="DK137" s="82"/>
      <c r="DL137" s="82"/>
      <c r="DM137" s="82"/>
      <c r="DN137" s="82"/>
      <c r="DO137" s="82"/>
      <c r="DP137" s="82"/>
      <c r="DQ137" s="82"/>
      <c r="DR137" s="82"/>
      <c r="DS137" s="82"/>
      <c r="DT137" s="82"/>
      <c r="DU137" s="82"/>
      <c r="DV137" s="82"/>
      <c r="DW137" s="82"/>
      <c r="DX137" s="82"/>
      <c r="DY137" s="82"/>
      <c r="DZ137" s="82"/>
      <c r="EA137" s="82"/>
      <c r="EB137" s="82"/>
      <c r="EC137" s="82"/>
      <c r="ED137" s="82"/>
      <c r="EE137" s="82"/>
      <c r="EF137" s="82"/>
      <c r="EG137" s="82"/>
      <c r="EH137" s="82"/>
      <c r="EI137" s="82"/>
      <c r="EJ137" s="82"/>
      <c r="EK137" s="82"/>
      <c r="EL137" s="82"/>
      <c r="EM137" s="82"/>
      <c r="EN137" s="82"/>
      <c r="EO137" s="82"/>
      <c r="EP137" s="82"/>
      <c r="EQ137" s="82"/>
      <c r="ER137" s="82"/>
      <c r="ES137" s="82"/>
      <c r="ET137" s="82"/>
      <c r="EU137" s="82"/>
      <c r="EV137" s="82"/>
      <c r="EW137" s="82"/>
      <c r="EX137" s="82"/>
      <c r="EY137" s="82"/>
      <c r="EZ137" s="82"/>
      <c r="FA137" s="82"/>
      <c r="FB137" s="82"/>
    </row>
    <row r="138" spans="1:158" s="134" customFormat="1" ht="15" customHeight="1" x14ac:dyDescent="0.2">
      <c r="A138" s="82"/>
      <c r="B138" s="82"/>
      <c r="C138" s="82"/>
      <c r="D138" s="82"/>
      <c r="E138" s="82"/>
      <c r="F138" s="82"/>
      <c r="G138" s="82"/>
      <c r="H138" s="82"/>
      <c r="I138" s="82"/>
      <c r="J138" s="82"/>
      <c r="K138" s="82"/>
      <c r="L138" s="82"/>
      <c r="M138" s="82"/>
      <c r="N138" s="140"/>
      <c r="O138" s="140"/>
      <c r="P138" s="82"/>
      <c r="Q138" s="82"/>
      <c r="R138" s="82"/>
      <c r="S138" s="82"/>
      <c r="T138" s="140"/>
      <c r="U138" s="82"/>
      <c r="V138" s="82"/>
      <c r="W138" s="82"/>
      <c r="X138" s="82"/>
      <c r="Y138" s="82"/>
      <c r="Z138" s="82"/>
      <c r="AA138" s="82"/>
      <c r="AB138" s="82"/>
      <c r="AC138" s="82"/>
      <c r="AD138" s="82"/>
      <c r="AE138" s="82"/>
      <c r="AF138" s="82"/>
      <c r="AG138" s="82"/>
      <c r="AH138" s="82"/>
      <c r="AI138" s="82"/>
      <c r="AJ138" s="82"/>
      <c r="AK138" s="82"/>
      <c r="AL138" s="82"/>
      <c r="AM138" s="82"/>
      <c r="AN138" s="186"/>
      <c r="AO138" s="142"/>
      <c r="AP138" s="142"/>
      <c r="AQ138" s="142"/>
      <c r="AR138" s="142"/>
      <c r="AS138" s="142"/>
      <c r="AT138" s="142"/>
      <c r="AU138" s="142"/>
      <c r="AV138" s="142"/>
      <c r="AW138" s="142"/>
      <c r="AX138" s="142"/>
      <c r="AY138" s="142"/>
      <c r="AZ138" s="142"/>
      <c r="BA138" s="142"/>
      <c r="BB138" s="142"/>
      <c r="BC138" s="142"/>
      <c r="BD138" s="85"/>
      <c r="BE138" s="85"/>
      <c r="BF138" s="142"/>
      <c r="BG138" s="142"/>
      <c r="BH138" s="142"/>
      <c r="BI138" s="142"/>
      <c r="BJ138" s="142"/>
      <c r="BK138" s="142"/>
      <c r="BL138" s="142"/>
      <c r="BM138" s="142"/>
      <c r="BN138" s="142"/>
      <c r="BO138" s="142"/>
      <c r="BP138" s="142"/>
      <c r="BQ138" s="142"/>
      <c r="BR138" s="142"/>
      <c r="BS138" s="142"/>
      <c r="BT138" s="142"/>
      <c r="BU138" s="142"/>
      <c r="BV138" s="142"/>
      <c r="BW138" s="142"/>
      <c r="BX138" s="142"/>
      <c r="BY138" s="142"/>
      <c r="BZ138" s="82"/>
      <c r="CA138" s="82"/>
      <c r="CB138" s="82"/>
      <c r="CC138" s="82"/>
      <c r="CD138" s="82"/>
      <c r="CE138" s="82"/>
      <c r="CF138" s="82"/>
      <c r="CG138" s="82"/>
      <c r="CH138" s="82"/>
      <c r="CI138" s="82"/>
      <c r="CJ138" s="82"/>
      <c r="CK138" s="82"/>
      <c r="CL138" s="82"/>
      <c r="CM138" s="82"/>
      <c r="CN138" s="82"/>
      <c r="CO138" s="82"/>
      <c r="CP138" s="82"/>
      <c r="CQ138" s="82"/>
      <c r="CR138" s="82"/>
      <c r="CS138" s="82"/>
      <c r="CT138" s="82"/>
      <c r="CU138" s="82"/>
      <c r="CV138" s="82"/>
      <c r="CW138" s="82"/>
      <c r="CX138" s="82"/>
      <c r="CY138" s="82"/>
      <c r="CZ138" s="82"/>
      <c r="DA138" s="82"/>
      <c r="DB138" s="82"/>
      <c r="DC138" s="82"/>
      <c r="DD138" s="82"/>
      <c r="DE138" s="82"/>
      <c r="DF138" s="82"/>
      <c r="DG138" s="82"/>
      <c r="DH138" s="82"/>
      <c r="DI138" s="82"/>
      <c r="DJ138" s="82"/>
      <c r="DK138" s="82"/>
      <c r="DL138" s="82"/>
      <c r="DM138" s="82"/>
      <c r="DN138" s="82"/>
      <c r="DO138" s="82"/>
      <c r="DP138" s="82"/>
      <c r="DQ138" s="82"/>
      <c r="DR138" s="82"/>
      <c r="DS138" s="82"/>
      <c r="DT138" s="82"/>
      <c r="DU138" s="82"/>
      <c r="DV138" s="82"/>
      <c r="DW138" s="82"/>
      <c r="DX138" s="82"/>
      <c r="DY138" s="82"/>
      <c r="DZ138" s="82"/>
      <c r="EA138" s="82"/>
      <c r="EB138" s="82"/>
      <c r="EC138" s="82"/>
      <c r="ED138" s="82"/>
      <c r="EE138" s="82"/>
      <c r="EF138" s="82"/>
      <c r="EG138" s="82"/>
      <c r="EH138" s="82"/>
      <c r="EI138" s="82"/>
      <c r="EJ138" s="82"/>
      <c r="EK138" s="82"/>
      <c r="EL138" s="82"/>
      <c r="EM138" s="82"/>
      <c r="EN138" s="82"/>
      <c r="EO138" s="82"/>
      <c r="EP138" s="82"/>
      <c r="EQ138" s="82"/>
      <c r="ER138" s="82"/>
      <c r="ES138" s="82"/>
      <c r="ET138" s="82"/>
      <c r="EU138" s="82"/>
      <c r="EV138" s="82"/>
      <c r="EW138" s="82"/>
      <c r="EX138" s="82"/>
      <c r="EY138" s="82"/>
      <c r="EZ138" s="82"/>
      <c r="FA138" s="82"/>
      <c r="FB138" s="82"/>
    </row>
    <row r="139" spans="1:158" s="134" customFormat="1" ht="15" customHeight="1" x14ac:dyDescent="0.2">
      <c r="A139" s="82"/>
      <c r="B139" s="82"/>
      <c r="C139" s="82"/>
      <c r="D139" s="82"/>
      <c r="E139" s="82"/>
      <c r="F139" s="82"/>
      <c r="G139" s="82"/>
      <c r="H139" s="82"/>
      <c r="I139" s="82"/>
      <c r="J139" s="82"/>
      <c r="K139" s="82"/>
      <c r="L139" s="82"/>
      <c r="M139" s="82"/>
      <c r="N139" s="140"/>
      <c r="O139" s="140"/>
      <c r="P139" s="82"/>
      <c r="Q139" s="82"/>
      <c r="R139" s="82"/>
      <c r="S139" s="82"/>
      <c r="T139" s="140"/>
      <c r="U139" s="82"/>
      <c r="V139" s="82"/>
      <c r="W139" s="82"/>
      <c r="X139" s="82"/>
      <c r="Y139" s="82"/>
      <c r="Z139" s="82"/>
      <c r="AA139" s="82"/>
      <c r="AB139" s="82"/>
      <c r="AC139" s="82"/>
      <c r="AD139" s="82"/>
      <c r="AE139" s="82"/>
      <c r="AF139" s="82"/>
      <c r="AG139" s="82"/>
      <c r="AH139" s="82"/>
      <c r="AI139" s="82"/>
      <c r="AJ139" s="82"/>
      <c r="AK139" s="82"/>
      <c r="AL139" s="82"/>
      <c r="AM139" s="82"/>
      <c r="AN139" s="186"/>
      <c r="AO139" s="142"/>
      <c r="AP139" s="142"/>
      <c r="AQ139" s="142"/>
      <c r="AR139" s="142"/>
      <c r="AS139" s="142"/>
      <c r="AT139" s="142"/>
      <c r="AU139" s="142"/>
      <c r="AV139" s="142"/>
      <c r="AW139" s="142"/>
      <c r="AX139" s="142"/>
      <c r="AY139" s="142"/>
      <c r="AZ139" s="142"/>
      <c r="BA139" s="142"/>
      <c r="BB139" s="142"/>
      <c r="BC139" s="142"/>
      <c r="BD139" s="85"/>
      <c r="BE139" s="85"/>
      <c r="BF139" s="142"/>
      <c r="BG139" s="142"/>
      <c r="BH139" s="142"/>
      <c r="BI139" s="142"/>
      <c r="BJ139" s="142"/>
      <c r="BK139" s="142"/>
      <c r="BL139" s="142"/>
      <c r="BM139" s="142"/>
      <c r="BN139" s="142"/>
      <c r="BO139" s="142"/>
      <c r="BP139" s="142"/>
      <c r="BQ139" s="142"/>
      <c r="BR139" s="142"/>
      <c r="BS139" s="142"/>
      <c r="BT139" s="142"/>
      <c r="BU139" s="142"/>
      <c r="BV139" s="142"/>
      <c r="BW139" s="142"/>
      <c r="BX139" s="142"/>
      <c r="BY139" s="142"/>
      <c r="BZ139" s="82"/>
      <c r="CA139" s="82"/>
      <c r="CB139" s="82"/>
      <c r="CC139" s="82"/>
      <c r="CD139" s="82"/>
      <c r="CE139" s="82"/>
      <c r="CF139" s="82"/>
      <c r="CG139" s="82"/>
      <c r="CH139" s="82"/>
      <c r="CI139" s="82"/>
      <c r="CJ139" s="82"/>
      <c r="CK139" s="82"/>
      <c r="CL139" s="82"/>
      <c r="CM139" s="82"/>
      <c r="CN139" s="82"/>
      <c r="CO139" s="82"/>
      <c r="CP139" s="82"/>
      <c r="CQ139" s="82"/>
      <c r="CR139" s="82"/>
      <c r="CS139" s="82"/>
      <c r="CT139" s="82"/>
      <c r="CU139" s="82"/>
      <c r="CV139" s="82"/>
      <c r="CW139" s="82"/>
      <c r="CX139" s="82"/>
      <c r="CY139" s="82"/>
      <c r="CZ139" s="82"/>
      <c r="DA139" s="82"/>
      <c r="DB139" s="82"/>
      <c r="DC139" s="82"/>
      <c r="DD139" s="82"/>
      <c r="DE139" s="82"/>
      <c r="DF139" s="82"/>
      <c r="DG139" s="82"/>
      <c r="DH139" s="82"/>
      <c r="DI139" s="82"/>
      <c r="DJ139" s="82"/>
      <c r="DK139" s="82"/>
      <c r="DL139" s="82"/>
      <c r="DM139" s="82"/>
      <c r="DN139" s="82"/>
      <c r="DO139" s="82"/>
      <c r="DP139" s="82"/>
      <c r="DQ139" s="82"/>
      <c r="DR139" s="82"/>
      <c r="DS139" s="82"/>
      <c r="DT139" s="82"/>
      <c r="DU139" s="82"/>
      <c r="DV139" s="82"/>
      <c r="DW139" s="82"/>
      <c r="DX139" s="82"/>
      <c r="DY139" s="82"/>
      <c r="DZ139" s="82"/>
      <c r="EA139" s="82"/>
      <c r="EB139" s="82"/>
      <c r="EC139" s="82"/>
      <c r="ED139" s="82"/>
      <c r="EE139" s="82"/>
      <c r="EF139" s="82"/>
      <c r="EG139" s="82"/>
      <c r="EH139" s="82"/>
      <c r="EI139" s="82"/>
      <c r="EJ139" s="82"/>
      <c r="EK139" s="82"/>
      <c r="EL139" s="82"/>
      <c r="EM139" s="82"/>
      <c r="EN139" s="82"/>
      <c r="EO139" s="82"/>
      <c r="EP139" s="82"/>
      <c r="EQ139" s="82"/>
      <c r="ER139" s="82"/>
      <c r="ES139" s="82"/>
      <c r="ET139" s="82"/>
      <c r="EU139" s="82"/>
      <c r="EV139" s="82"/>
      <c r="EW139" s="82"/>
      <c r="EX139" s="82"/>
      <c r="EY139" s="82"/>
      <c r="EZ139" s="82"/>
      <c r="FA139" s="82"/>
      <c r="FB139" s="82"/>
    </row>
    <row r="140" spans="1:158" s="134" customFormat="1" ht="15" customHeight="1" x14ac:dyDescent="0.2">
      <c r="A140" s="82"/>
      <c r="B140" s="82"/>
      <c r="C140" s="82"/>
      <c r="D140" s="82"/>
      <c r="E140" s="82"/>
      <c r="F140" s="82"/>
      <c r="G140" s="82"/>
      <c r="H140" s="82"/>
      <c r="I140" s="82"/>
      <c r="J140" s="82"/>
      <c r="K140" s="82"/>
      <c r="L140" s="82"/>
      <c r="M140" s="82"/>
      <c r="N140" s="140"/>
      <c r="O140" s="140"/>
      <c r="P140" s="82"/>
      <c r="Q140" s="82"/>
      <c r="R140" s="82"/>
      <c r="S140" s="82"/>
      <c r="T140" s="140"/>
      <c r="U140" s="82"/>
      <c r="V140" s="82"/>
      <c r="W140" s="82"/>
      <c r="X140" s="82"/>
      <c r="Y140" s="82"/>
      <c r="Z140" s="82"/>
      <c r="AA140" s="82"/>
      <c r="AB140" s="82"/>
      <c r="AC140" s="82"/>
      <c r="AD140" s="82"/>
      <c r="AE140" s="82"/>
      <c r="AF140" s="82"/>
      <c r="AG140" s="82"/>
      <c r="AH140" s="82"/>
      <c r="AI140" s="82"/>
      <c r="AJ140" s="82"/>
      <c r="AK140" s="82"/>
      <c r="AL140" s="82"/>
      <c r="AM140" s="82"/>
      <c r="AN140" s="186"/>
      <c r="AO140" s="142"/>
      <c r="AP140" s="142"/>
      <c r="AQ140" s="142"/>
      <c r="AR140" s="142"/>
      <c r="AS140" s="142"/>
      <c r="AT140" s="142"/>
      <c r="AU140" s="142"/>
      <c r="AV140" s="142"/>
      <c r="AW140" s="142"/>
      <c r="AX140" s="142"/>
      <c r="AY140" s="142"/>
      <c r="AZ140" s="142"/>
      <c r="BA140" s="142"/>
      <c r="BB140" s="142"/>
      <c r="BC140" s="142"/>
      <c r="BD140" s="85"/>
      <c r="BE140" s="85"/>
      <c r="BF140" s="142"/>
      <c r="BG140" s="142"/>
      <c r="BH140" s="142"/>
      <c r="BI140" s="142"/>
      <c r="BJ140" s="142"/>
      <c r="BK140" s="142"/>
      <c r="BL140" s="142"/>
      <c r="BM140" s="142"/>
      <c r="BN140" s="142"/>
      <c r="BO140" s="142"/>
      <c r="BP140" s="142"/>
      <c r="BQ140" s="142"/>
      <c r="BR140" s="142"/>
      <c r="BS140" s="142"/>
      <c r="BT140" s="142"/>
      <c r="BU140" s="142"/>
      <c r="BV140" s="142"/>
      <c r="BW140" s="142"/>
      <c r="BX140" s="142"/>
      <c r="BY140" s="142"/>
      <c r="BZ140" s="82"/>
      <c r="CA140" s="82"/>
      <c r="CB140" s="82"/>
      <c r="CC140" s="82"/>
      <c r="CD140" s="82"/>
      <c r="CE140" s="82"/>
      <c r="CF140" s="82"/>
      <c r="CG140" s="82"/>
      <c r="CH140" s="82"/>
      <c r="CI140" s="82"/>
      <c r="CJ140" s="82"/>
      <c r="CK140" s="82"/>
      <c r="CL140" s="82"/>
      <c r="CM140" s="82"/>
      <c r="CN140" s="82"/>
      <c r="CO140" s="82"/>
      <c r="CP140" s="82"/>
      <c r="CQ140" s="82"/>
      <c r="CR140" s="82"/>
      <c r="CS140" s="82"/>
      <c r="CT140" s="82"/>
      <c r="CU140" s="82"/>
      <c r="CV140" s="82"/>
      <c r="CW140" s="82"/>
      <c r="CX140" s="82"/>
      <c r="CY140" s="82"/>
      <c r="CZ140" s="82"/>
      <c r="DA140" s="82"/>
      <c r="DB140" s="82"/>
      <c r="DC140" s="82"/>
      <c r="DD140" s="82"/>
      <c r="DE140" s="82"/>
      <c r="DF140" s="82"/>
      <c r="DG140" s="82"/>
      <c r="DH140" s="82"/>
      <c r="DI140" s="82"/>
      <c r="DJ140" s="82"/>
      <c r="DK140" s="82"/>
      <c r="DL140" s="82"/>
      <c r="DM140" s="82"/>
      <c r="DN140" s="82"/>
      <c r="DO140" s="82"/>
      <c r="DP140" s="82"/>
      <c r="DQ140" s="82"/>
      <c r="DR140" s="82"/>
      <c r="DS140" s="82"/>
      <c r="DT140" s="82"/>
      <c r="DU140" s="82"/>
      <c r="DV140" s="82"/>
      <c r="DW140" s="82"/>
      <c r="DX140" s="82"/>
      <c r="DY140" s="82"/>
      <c r="DZ140" s="82"/>
      <c r="EA140" s="82"/>
      <c r="EB140" s="82"/>
      <c r="EC140" s="82"/>
      <c r="ED140" s="82"/>
      <c r="EE140" s="82"/>
      <c r="EF140" s="82"/>
      <c r="EG140" s="82"/>
      <c r="EH140" s="82"/>
      <c r="EI140" s="82"/>
      <c r="EJ140" s="82"/>
      <c r="EK140" s="82"/>
      <c r="EL140" s="82"/>
      <c r="EM140" s="82"/>
      <c r="EN140" s="82"/>
      <c r="EO140" s="82"/>
      <c r="EP140" s="82"/>
      <c r="EQ140" s="82"/>
      <c r="ER140" s="82"/>
      <c r="ES140" s="82"/>
      <c r="ET140" s="82"/>
      <c r="EU140" s="82"/>
      <c r="EV140" s="82"/>
      <c r="EW140" s="82"/>
      <c r="EX140" s="82"/>
      <c r="EY140" s="82"/>
      <c r="EZ140" s="82"/>
      <c r="FA140" s="82"/>
      <c r="FB140" s="82"/>
    </row>
    <row r="141" spans="1:158" s="134" customFormat="1" ht="15" customHeight="1" x14ac:dyDescent="0.2">
      <c r="A141" s="82"/>
      <c r="B141" s="82"/>
      <c r="C141" s="82"/>
      <c r="D141" s="82"/>
      <c r="E141" s="82"/>
      <c r="F141" s="82"/>
      <c r="G141" s="82"/>
      <c r="H141" s="82"/>
      <c r="I141" s="82"/>
      <c r="J141" s="82"/>
      <c r="K141" s="82"/>
      <c r="L141" s="82"/>
      <c r="M141" s="82"/>
      <c r="N141" s="140"/>
      <c r="O141" s="140"/>
      <c r="P141" s="82"/>
      <c r="Q141" s="82"/>
      <c r="R141" s="82"/>
      <c r="S141" s="82"/>
      <c r="T141" s="140"/>
      <c r="U141" s="82"/>
      <c r="V141" s="82"/>
      <c r="W141" s="82"/>
      <c r="X141" s="82"/>
      <c r="Y141" s="82"/>
      <c r="Z141" s="82"/>
      <c r="AA141" s="82"/>
      <c r="AB141" s="82"/>
      <c r="AC141" s="82"/>
      <c r="AD141" s="82"/>
      <c r="AE141" s="82"/>
      <c r="AF141" s="82"/>
      <c r="AG141" s="82"/>
      <c r="AH141" s="82"/>
      <c r="AI141" s="82"/>
      <c r="AJ141" s="82"/>
      <c r="AK141" s="82"/>
      <c r="AL141" s="82"/>
      <c r="AM141" s="82"/>
      <c r="AN141" s="186"/>
      <c r="AO141" s="142"/>
      <c r="AP141" s="142"/>
      <c r="AQ141" s="142"/>
      <c r="AR141" s="142"/>
      <c r="AS141" s="142"/>
      <c r="AT141" s="142"/>
      <c r="AU141" s="142"/>
      <c r="AV141" s="142"/>
      <c r="AW141" s="142"/>
      <c r="AX141" s="142"/>
      <c r="AY141" s="142"/>
      <c r="AZ141" s="142"/>
      <c r="BA141" s="142"/>
      <c r="BB141" s="142"/>
      <c r="BC141" s="142"/>
      <c r="BD141" s="85"/>
      <c r="BE141" s="85"/>
      <c r="BF141" s="142"/>
      <c r="BG141" s="142"/>
      <c r="BH141" s="142"/>
      <c r="BI141" s="142"/>
      <c r="BJ141" s="142"/>
      <c r="BK141" s="142"/>
      <c r="BL141" s="142"/>
      <c r="BM141" s="142"/>
      <c r="BN141" s="142"/>
      <c r="BO141" s="142"/>
      <c r="BP141" s="142"/>
      <c r="BQ141" s="142"/>
      <c r="BR141" s="142"/>
      <c r="BS141" s="142"/>
      <c r="BT141" s="142"/>
      <c r="BU141" s="142"/>
      <c r="BV141" s="142"/>
      <c r="BW141" s="142"/>
      <c r="BX141" s="142"/>
      <c r="BY141" s="142"/>
      <c r="BZ141" s="82"/>
      <c r="CA141" s="82"/>
      <c r="CB141" s="82"/>
      <c r="CC141" s="82"/>
      <c r="CD141" s="82"/>
      <c r="CE141" s="82"/>
      <c r="CF141" s="82"/>
      <c r="CG141" s="82"/>
      <c r="CH141" s="82"/>
      <c r="CI141" s="82"/>
      <c r="CJ141" s="82"/>
      <c r="CK141" s="82"/>
      <c r="CL141" s="82"/>
      <c r="CM141" s="82"/>
      <c r="CN141" s="82"/>
      <c r="CO141" s="82"/>
      <c r="CP141" s="82"/>
      <c r="CQ141" s="82"/>
      <c r="CR141" s="82"/>
      <c r="CS141" s="82"/>
      <c r="CT141" s="82"/>
      <c r="CU141" s="82"/>
      <c r="CV141" s="82"/>
      <c r="CW141" s="82"/>
      <c r="CX141" s="82"/>
      <c r="CY141" s="82"/>
      <c r="CZ141" s="82"/>
      <c r="DA141" s="82"/>
      <c r="DB141" s="82"/>
      <c r="DC141" s="82"/>
      <c r="DD141" s="82"/>
      <c r="DE141" s="82"/>
      <c r="DF141" s="82"/>
      <c r="DG141" s="82"/>
      <c r="DH141" s="82"/>
      <c r="DI141" s="82"/>
      <c r="DJ141" s="82"/>
      <c r="DK141" s="82"/>
      <c r="DL141" s="82"/>
      <c r="DM141" s="82"/>
      <c r="DN141" s="82"/>
      <c r="DO141" s="82"/>
      <c r="DP141" s="82"/>
      <c r="DQ141" s="82"/>
      <c r="DR141" s="82"/>
      <c r="DS141" s="82"/>
      <c r="DT141" s="82"/>
      <c r="DU141" s="82"/>
      <c r="DV141" s="82"/>
      <c r="DW141" s="82"/>
      <c r="DX141" s="82"/>
      <c r="DY141" s="82"/>
      <c r="DZ141" s="82"/>
      <c r="EA141" s="82"/>
      <c r="EB141" s="82"/>
      <c r="EC141" s="82"/>
      <c r="ED141" s="82"/>
      <c r="EE141" s="82"/>
      <c r="EF141" s="82"/>
      <c r="EG141" s="82"/>
      <c r="EH141" s="82"/>
      <c r="EI141" s="82"/>
      <c r="EJ141" s="82"/>
      <c r="EK141" s="82"/>
      <c r="EL141" s="82"/>
      <c r="EM141" s="82"/>
      <c r="EN141" s="82"/>
      <c r="EO141" s="82"/>
      <c r="EP141" s="82"/>
      <c r="EQ141" s="82"/>
      <c r="ER141" s="82"/>
      <c r="ES141" s="82"/>
      <c r="ET141" s="82"/>
      <c r="EU141" s="82"/>
      <c r="EV141" s="82"/>
      <c r="EW141" s="82"/>
      <c r="EX141" s="82"/>
      <c r="EY141" s="82"/>
      <c r="EZ141" s="82"/>
      <c r="FA141" s="82"/>
      <c r="FB141" s="82"/>
    </row>
    <row r="142" spans="1:158" s="134" customFormat="1" ht="15" customHeight="1" x14ac:dyDescent="0.2">
      <c r="A142" s="82"/>
      <c r="B142" s="82"/>
      <c r="C142" s="82"/>
      <c r="D142" s="82"/>
      <c r="E142" s="82"/>
      <c r="F142" s="82"/>
      <c r="G142" s="82"/>
      <c r="H142" s="82"/>
      <c r="I142" s="82"/>
      <c r="J142" s="82"/>
      <c r="K142" s="82"/>
      <c r="L142" s="82"/>
      <c r="M142" s="82"/>
      <c r="N142" s="140"/>
      <c r="O142" s="140"/>
      <c r="P142" s="82"/>
      <c r="Q142" s="82"/>
      <c r="R142" s="82"/>
      <c r="S142" s="82"/>
      <c r="T142" s="140"/>
      <c r="U142" s="82"/>
      <c r="V142" s="82"/>
      <c r="W142" s="82"/>
      <c r="X142" s="82"/>
      <c r="Y142" s="82"/>
      <c r="Z142" s="82"/>
      <c r="AA142" s="82"/>
      <c r="AB142" s="82"/>
      <c r="AC142" s="82"/>
      <c r="AD142" s="82"/>
      <c r="AE142" s="82"/>
      <c r="AF142" s="82"/>
      <c r="AG142" s="82"/>
      <c r="AH142" s="82"/>
      <c r="AI142" s="82"/>
      <c r="AJ142" s="82"/>
      <c r="AK142" s="82"/>
      <c r="AL142" s="82"/>
      <c r="AM142" s="82"/>
      <c r="AN142" s="186"/>
      <c r="AO142" s="142"/>
      <c r="AP142" s="142"/>
      <c r="AQ142" s="142"/>
      <c r="AR142" s="142"/>
      <c r="AS142" s="142"/>
      <c r="AT142" s="142"/>
      <c r="AU142" s="142"/>
      <c r="AV142" s="142"/>
      <c r="AW142" s="142"/>
      <c r="AX142" s="142"/>
      <c r="AY142" s="142"/>
      <c r="AZ142" s="142"/>
      <c r="BA142" s="142"/>
      <c r="BB142" s="142"/>
      <c r="BC142" s="142"/>
      <c r="BD142" s="85"/>
      <c r="BE142" s="85"/>
      <c r="BF142" s="142"/>
      <c r="BG142" s="142"/>
      <c r="BH142" s="142"/>
      <c r="BI142" s="142"/>
      <c r="BJ142" s="142"/>
      <c r="BK142" s="142"/>
      <c r="BL142" s="142"/>
      <c r="BM142" s="142"/>
      <c r="BN142" s="142"/>
      <c r="BO142" s="142"/>
      <c r="BP142" s="142"/>
      <c r="BQ142" s="142"/>
      <c r="BR142" s="142"/>
      <c r="BS142" s="142"/>
      <c r="BT142" s="142"/>
      <c r="BU142" s="142"/>
      <c r="BV142" s="142"/>
      <c r="BW142" s="142"/>
      <c r="BX142" s="142"/>
      <c r="BY142" s="142"/>
      <c r="BZ142" s="82"/>
      <c r="CA142" s="82"/>
      <c r="CB142" s="82"/>
      <c r="CC142" s="82"/>
      <c r="CD142" s="82"/>
      <c r="CE142" s="82"/>
      <c r="CF142" s="82"/>
      <c r="CG142" s="82"/>
      <c r="CH142" s="82"/>
      <c r="CI142" s="82"/>
      <c r="CJ142" s="82"/>
      <c r="CK142" s="82"/>
      <c r="CL142" s="82"/>
      <c r="CM142" s="82"/>
      <c r="CN142" s="82"/>
      <c r="CO142" s="82"/>
      <c r="CP142" s="82"/>
      <c r="CQ142" s="82"/>
      <c r="CR142" s="82"/>
      <c r="CS142" s="82"/>
      <c r="CT142" s="82"/>
      <c r="CU142" s="82"/>
      <c r="CV142" s="82"/>
      <c r="CW142" s="82"/>
      <c r="CX142" s="82"/>
      <c r="CY142" s="82"/>
      <c r="CZ142" s="82"/>
      <c r="DA142" s="82"/>
      <c r="DB142" s="82"/>
      <c r="DC142" s="82"/>
      <c r="DD142" s="82"/>
      <c r="DE142" s="82"/>
      <c r="DF142" s="82"/>
      <c r="DG142" s="82"/>
      <c r="DH142" s="82"/>
      <c r="DI142" s="82"/>
      <c r="DJ142" s="82"/>
      <c r="DK142" s="82"/>
      <c r="DL142" s="82"/>
      <c r="DM142" s="82"/>
      <c r="DN142" s="82"/>
      <c r="DO142" s="82"/>
      <c r="DP142" s="82"/>
      <c r="DQ142" s="82"/>
      <c r="DR142" s="82"/>
      <c r="DS142" s="82"/>
      <c r="DT142" s="82"/>
      <c r="DU142" s="82"/>
      <c r="DV142" s="82"/>
      <c r="DW142" s="82"/>
      <c r="DX142" s="82"/>
      <c r="DY142" s="82"/>
      <c r="DZ142" s="82"/>
      <c r="EA142" s="82"/>
      <c r="EB142" s="82"/>
      <c r="EC142" s="82"/>
      <c r="ED142" s="82"/>
      <c r="EE142" s="82"/>
      <c r="EF142" s="82"/>
      <c r="EG142" s="82"/>
      <c r="EH142" s="82"/>
      <c r="EI142" s="82"/>
      <c r="EJ142" s="82"/>
      <c r="EK142" s="82"/>
      <c r="EL142" s="82"/>
      <c r="EM142" s="82"/>
      <c r="EN142" s="82"/>
      <c r="EO142" s="82"/>
      <c r="EP142" s="82"/>
      <c r="EQ142" s="82"/>
      <c r="ER142" s="82"/>
      <c r="ES142" s="82"/>
      <c r="ET142" s="82"/>
      <c r="EU142" s="82"/>
      <c r="EV142" s="82"/>
      <c r="EW142" s="82"/>
      <c r="EX142" s="82"/>
      <c r="EY142" s="82"/>
      <c r="EZ142" s="82"/>
      <c r="FA142" s="82"/>
      <c r="FB142" s="82"/>
    </row>
    <row r="143" spans="1:158" s="134" customFormat="1" ht="15" customHeight="1" x14ac:dyDescent="0.2">
      <c r="A143" s="82"/>
      <c r="B143" s="82"/>
      <c r="C143" s="82"/>
      <c r="D143" s="82"/>
      <c r="E143" s="82"/>
      <c r="F143" s="82"/>
      <c r="G143" s="82"/>
      <c r="H143" s="82"/>
      <c r="I143" s="82"/>
      <c r="J143" s="82"/>
      <c r="K143" s="82"/>
      <c r="L143" s="82"/>
      <c r="M143" s="82"/>
      <c r="N143" s="140"/>
      <c r="O143" s="140"/>
      <c r="P143" s="82"/>
      <c r="Q143" s="82"/>
      <c r="R143" s="82"/>
      <c r="S143" s="82"/>
      <c r="T143" s="140"/>
      <c r="U143" s="82"/>
      <c r="V143" s="82"/>
      <c r="W143" s="82"/>
      <c r="X143" s="82"/>
      <c r="Y143" s="82"/>
      <c r="Z143" s="82"/>
      <c r="AA143" s="82"/>
      <c r="AB143" s="82"/>
      <c r="AC143" s="82"/>
      <c r="AD143" s="82"/>
      <c r="AE143" s="82"/>
      <c r="AF143" s="82"/>
      <c r="AG143" s="82"/>
      <c r="AH143" s="82"/>
      <c r="AI143" s="82"/>
      <c r="AJ143" s="82"/>
      <c r="AK143" s="82"/>
      <c r="AL143" s="82"/>
      <c r="AM143" s="82"/>
      <c r="AN143" s="186"/>
      <c r="AO143" s="142"/>
      <c r="AP143" s="142"/>
      <c r="AQ143" s="142"/>
      <c r="AR143" s="142"/>
      <c r="AS143" s="142"/>
      <c r="AT143" s="142"/>
      <c r="AU143" s="142"/>
      <c r="AV143" s="142"/>
      <c r="AW143" s="142"/>
      <c r="AX143" s="142"/>
      <c r="AY143" s="142"/>
      <c r="AZ143" s="142"/>
      <c r="BA143" s="142"/>
      <c r="BB143" s="142"/>
      <c r="BC143" s="142"/>
      <c r="BD143" s="85"/>
      <c r="BE143" s="85"/>
      <c r="BF143" s="142"/>
      <c r="BG143" s="142"/>
      <c r="BH143" s="142"/>
      <c r="BI143" s="142"/>
      <c r="BJ143" s="142"/>
      <c r="BK143" s="142"/>
      <c r="BL143" s="142"/>
      <c r="BM143" s="142"/>
      <c r="BN143" s="142"/>
      <c r="BO143" s="142"/>
      <c r="BP143" s="142"/>
      <c r="BQ143" s="142"/>
      <c r="BR143" s="142"/>
      <c r="BS143" s="142"/>
      <c r="BT143" s="142"/>
      <c r="BU143" s="142"/>
      <c r="BV143" s="142"/>
      <c r="BW143" s="142"/>
      <c r="BX143" s="142"/>
      <c r="BY143" s="142"/>
      <c r="BZ143" s="82"/>
      <c r="CA143" s="82"/>
      <c r="CB143" s="82"/>
      <c r="CC143" s="82"/>
      <c r="CD143" s="82"/>
      <c r="CE143" s="82"/>
      <c r="CF143" s="82"/>
      <c r="CG143" s="82"/>
      <c r="CH143" s="82"/>
      <c r="CI143" s="82"/>
      <c r="CJ143" s="82"/>
      <c r="CK143" s="82"/>
      <c r="CL143" s="82"/>
      <c r="CM143" s="82"/>
      <c r="CN143" s="82"/>
      <c r="CO143" s="82"/>
      <c r="CP143" s="82"/>
      <c r="CQ143" s="82"/>
      <c r="CR143" s="82"/>
      <c r="CS143" s="82"/>
      <c r="CT143" s="82"/>
      <c r="CU143" s="82"/>
      <c r="CV143" s="82"/>
      <c r="CW143" s="82"/>
      <c r="CX143" s="82"/>
      <c r="CY143" s="82"/>
      <c r="CZ143" s="82"/>
      <c r="DA143" s="82"/>
      <c r="DB143" s="82"/>
      <c r="DC143" s="82"/>
      <c r="DD143" s="82"/>
      <c r="DE143" s="82"/>
      <c r="DF143" s="82"/>
      <c r="DG143" s="82"/>
      <c r="DH143" s="82"/>
      <c r="DI143" s="82"/>
      <c r="DJ143" s="82"/>
      <c r="DK143" s="82"/>
      <c r="DL143" s="82"/>
      <c r="DM143" s="82"/>
      <c r="DN143" s="82"/>
      <c r="DO143" s="82"/>
      <c r="DP143" s="82"/>
      <c r="DQ143" s="82"/>
      <c r="DR143" s="82"/>
      <c r="DS143" s="82"/>
      <c r="DT143" s="82"/>
      <c r="DU143" s="82"/>
      <c r="DV143" s="82"/>
      <c r="DW143" s="82"/>
      <c r="DX143" s="82"/>
      <c r="DY143" s="82"/>
      <c r="DZ143" s="82"/>
      <c r="EA143" s="82"/>
      <c r="EB143" s="82"/>
      <c r="EC143" s="82"/>
      <c r="ED143" s="82"/>
      <c r="EE143" s="82"/>
      <c r="EF143" s="82"/>
      <c r="EG143" s="82"/>
      <c r="EH143" s="82"/>
      <c r="EI143" s="82"/>
      <c r="EJ143" s="82"/>
      <c r="EK143" s="82"/>
      <c r="EL143" s="82"/>
      <c r="EM143" s="82"/>
      <c r="EN143" s="82"/>
      <c r="EO143" s="82"/>
      <c r="EP143" s="82"/>
      <c r="EQ143" s="82"/>
      <c r="ER143" s="82"/>
      <c r="ES143" s="82"/>
      <c r="ET143" s="82"/>
      <c r="EU143" s="82"/>
      <c r="EV143" s="82"/>
      <c r="EW143" s="82"/>
      <c r="EX143" s="82"/>
      <c r="EY143" s="82"/>
      <c r="EZ143" s="82"/>
      <c r="FA143" s="82"/>
      <c r="FB143" s="82"/>
    </row>
    <row r="144" spans="1:158" s="134" customFormat="1" ht="15" customHeight="1" x14ac:dyDescent="0.2">
      <c r="A144" s="82"/>
      <c r="B144" s="82"/>
      <c r="C144" s="82"/>
      <c r="D144" s="82"/>
      <c r="E144" s="82"/>
      <c r="F144" s="82"/>
      <c r="G144" s="82"/>
      <c r="H144" s="82"/>
      <c r="I144" s="82"/>
      <c r="J144" s="82"/>
      <c r="K144" s="82"/>
      <c r="L144" s="82"/>
      <c r="M144" s="82"/>
      <c r="N144" s="140"/>
      <c r="O144" s="140"/>
      <c r="P144" s="82"/>
      <c r="Q144" s="82"/>
      <c r="R144" s="82"/>
      <c r="S144" s="82"/>
      <c r="T144" s="140"/>
      <c r="U144" s="82"/>
      <c r="V144" s="82"/>
      <c r="W144" s="82"/>
      <c r="X144" s="82"/>
      <c r="Y144" s="82"/>
      <c r="Z144" s="82"/>
      <c r="AA144" s="82"/>
      <c r="AB144" s="82"/>
      <c r="AC144" s="82"/>
      <c r="AD144" s="82"/>
      <c r="AE144" s="82"/>
      <c r="AF144" s="82"/>
      <c r="AG144" s="82"/>
      <c r="AH144" s="82"/>
      <c r="AI144" s="82"/>
      <c r="AJ144" s="82"/>
      <c r="AK144" s="82"/>
      <c r="AL144" s="82"/>
      <c r="AM144" s="82"/>
      <c r="AN144" s="186"/>
      <c r="AO144" s="142"/>
      <c r="AP144" s="142"/>
      <c r="AQ144" s="142"/>
      <c r="AR144" s="142"/>
      <c r="AS144" s="142"/>
      <c r="AT144" s="142"/>
      <c r="AU144" s="142"/>
      <c r="AV144" s="142"/>
      <c r="AW144" s="142"/>
      <c r="AX144" s="142"/>
      <c r="AY144" s="142"/>
      <c r="AZ144" s="142"/>
      <c r="BA144" s="142"/>
      <c r="BB144" s="142"/>
      <c r="BC144" s="142"/>
      <c r="BD144" s="85"/>
      <c r="BE144" s="85"/>
      <c r="BF144" s="142"/>
      <c r="BG144" s="142"/>
      <c r="BH144" s="142"/>
      <c r="BI144" s="142"/>
      <c r="BJ144" s="142"/>
      <c r="BK144" s="142"/>
      <c r="BL144" s="142"/>
      <c r="BM144" s="142"/>
      <c r="BN144" s="142"/>
      <c r="BO144" s="142"/>
      <c r="BP144" s="142"/>
      <c r="BQ144" s="142"/>
      <c r="BR144" s="142"/>
      <c r="BS144" s="142"/>
      <c r="BT144" s="142"/>
      <c r="BU144" s="142"/>
      <c r="BV144" s="142"/>
      <c r="BW144" s="142"/>
      <c r="BX144" s="142"/>
      <c r="BY144" s="142"/>
      <c r="BZ144" s="82"/>
      <c r="CA144" s="82"/>
      <c r="CB144" s="82"/>
      <c r="CC144" s="82"/>
      <c r="CD144" s="82"/>
      <c r="CE144" s="82"/>
      <c r="CF144" s="82"/>
      <c r="CG144" s="82"/>
      <c r="CH144" s="82"/>
      <c r="CI144" s="82"/>
      <c r="CJ144" s="82"/>
      <c r="CK144" s="82"/>
      <c r="CL144" s="82"/>
      <c r="CM144" s="82"/>
      <c r="CN144" s="82"/>
      <c r="CO144" s="82"/>
      <c r="CP144" s="82"/>
      <c r="CQ144" s="82"/>
      <c r="CR144" s="82"/>
      <c r="CS144" s="82"/>
      <c r="CT144" s="82"/>
      <c r="CU144" s="82"/>
      <c r="CV144" s="82"/>
      <c r="CW144" s="82"/>
      <c r="CX144" s="82"/>
      <c r="CY144" s="82"/>
      <c r="CZ144" s="82"/>
      <c r="DA144" s="82"/>
      <c r="DB144" s="82"/>
      <c r="DC144" s="82"/>
      <c r="DD144" s="82"/>
      <c r="DE144" s="82"/>
      <c r="DF144" s="82"/>
      <c r="DG144" s="82"/>
      <c r="DH144" s="82"/>
      <c r="DI144" s="82"/>
      <c r="DJ144" s="82"/>
      <c r="DK144" s="82"/>
      <c r="DL144" s="82"/>
      <c r="DM144" s="82"/>
      <c r="DN144" s="82"/>
      <c r="DO144" s="82"/>
      <c r="DP144" s="82"/>
      <c r="DQ144" s="82"/>
      <c r="DR144" s="82"/>
      <c r="DS144" s="82"/>
      <c r="DT144" s="82"/>
      <c r="DU144" s="82"/>
      <c r="DV144" s="82"/>
      <c r="DW144" s="82"/>
      <c r="DX144" s="82"/>
      <c r="DY144" s="82"/>
      <c r="DZ144" s="82"/>
      <c r="EA144" s="82"/>
      <c r="EB144" s="82"/>
      <c r="EC144" s="82"/>
      <c r="ED144" s="82"/>
      <c r="EE144" s="82"/>
      <c r="EF144" s="82"/>
      <c r="EG144" s="82"/>
      <c r="EH144" s="82"/>
      <c r="EI144" s="82"/>
      <c r="EJ144" s="82"/>
      <c r="EK144" s="82"/>
      <c r="EL144" s="82"/>
      <c r="EM144" s="82"/>
      <c r="EN144" s="82"/>
      <c r="EO144" s="82"/>
      <c r="EP144" s="82"/>
      <c r="EQ144" s="82"/>
      <c r="ER144" s="82"/>
      <c r="ES144" s="82"/>
      <c r="ET144" s="82"/>
      <c r="EU144" s="82"/>
      <c r="EV144" s="82"/>
      <c r="EW144" s="82"/>
      <c r="EX144" s="82"/>
      <c r="EY144" s="82"/>
      <c r="EZ144" s="82"/>
      <c r="FA144" s="82"/>
      <c r="FB144" s="82"/>
    </row>
    <row r="145" spans="1:158" s="134" customFormat="1" ht="15" customHeight="1" x14ac:dyDescent="0.2">
      <c r="A145" s="82"/>
      <c r="B145" s="82"/>
      <c r="C145" s="82"/>
      <c r="D145" s="82"/>
      <c r="E145" s="82"/>
      <c r="F145" s="82"/>
      <c r="G145" s="82"/>
      <c r="H145" s="82"/>
      <c r="I145" s="82"/>
      <c r="J145" s="82"/>
      <c r="K145" s="82"/>
      <c r="L145" s="82"/>
      <c r="M145" s="82"/>
      <c r="N145" s="140"/>
      <c r="O145" s="140"/>
      <c r="P145" s="82"/>
      <c r="Q145" s="82"/>
      <c r="R145" s="82"/>
      <c r="S145" s="82"/>
      <c r="T145" s="140"/>
      <c r="U145" s="82"/>
      <c r="V145" s="82"/>
      <c r="W145" s="82"/>
      <c r="X145" s="82"/>
      <c r="Y145" s="82"/>
      <c r="Z145" s="82"/>
      <c r="AA145" s="82"/>
      <c r="AB145" s="82"/>
      <c r="AC145" s="82"/>
      <c r="AD145" s="82"/>
      <c r="AE145" s="82"/>
      <c r="AF145" s="82"/>
      <c r="AG145" s="82"/>
      <c r="AH145" s="82"/>
      <c r="AI145" s="82"/>
      <c r="AJ145" s="82"/>
      <c r="AK145" s="82"/>
      <c r="AL145" s="82"/>
      <c r="AM145" s="82"/>
      <c r="AN145" s="186"/>
      <c r="AO145" s="142"/>
      <c r="AP145" s="142"/>
      <c r="AQ145" s="142"/>
      <c r="AR145" s="142"/>
      <c r="AS145" s="142"/>
      <c r="AT145" s="142"/>
      <c r="AU145" s="142"/>
      <c r="AV145" s="142"/>
      <c r="AW145" s="142"/>
      <c r="AX145" s="142"/>
      <c r="AY145" s="142"/>
      <c r="AZ145" s="142"/>
      <c r="BA145" s="142"/>
      <c r="BB145" s="142"/>
      <c r="BC145" s="142"/>
      <c r="BD145" s="85"/>
      <c r="BE145" s="85"/>
      <c r="BF145" s="142"/>
      <c r="BG145" s="142"/>
      <c r="BH145" s="142"/>
      <c r="BI145" s="142"/>
      <c r="BJ145" s="142"/>
      <c r="BK145" s="142"/>
      <c r="BL145" s="142"/>
      <c r="BM145" s="142"/>
      <c r="BN145" s="142"/>
      <c r="BO145" s="142"/>
      <c r="BP145" s="142"/>
      <c r="BQ145" s="142"/>
      <c r="BR145" s="142"/>
      <c r="BS145" s="142"/>
      <c r="BT145" s="142"/>
      <c r="BU145" s="142"/>
      <c r="BV145" s="142"/>
      <c r="BW145" s="142"/>
      <c r="BX145" s="142"/>
      <c r="BY145" s="142"/>
      <c r="BZ145" s="82"/>
      <c r="CA145" s="82"/>
      <c r="CB145" s="82"/>
      <c r="CC145" s="82"/>
      <c r="CD145" s="82"/>
      <c r="CE145" s="82"/>
      <c r="CF145" s="82"/>
      <c r="CG145" s="82"/>
      <c r="CH145" s="82"/>
      <c r="CI145" s="82"/>
      <c r="CJ145" s="82"/>
      <c r="CK145" s="82"/>
      <c r="CL145" s="82"/>
      <c r="CM145" s="82"/>
      <c r="CN145" s="82"/>
      <c r="CO145" s="82"/>
      <c r="CP145" s="82"/>
      <c r="CQ145" s="82"/>
      <c r="CR145" s="82"/>
      <c r="CS145" s="82"/>
      <c r="CT145" s="82"/>
      <c r="CU145" s="82"/>
      <c r="CV145" s="82"/>
      <c r="CW145" s="82"/>
      <c r="CX145" s="82"/>
      <c r="CY145" s="82"/>
      <c r="CZ145" s="82"/>
      <c r="DA145" s="82"/>
      <c r="DB145" s="82"/>
      <c r="DC145" s="82"/>
      <c r="DD145" s="82"/>
      <c r="DE145" s="82"/>
      <c r="DF145" s="82"/>
      <c r="DG145" s="82"/>
      <c r="DH145" s="82"/>
      <c r="DI145" s="82"/>
      <c r="DJ145" s="82"/>
      <c r="DK145" s="82"/>
      <c r="DL145" s="82"/>
      <c r="DM145" s="82"/>
      <c r="DN145" s="82"/>
      <c r="DO145" s="82"/>
      <c r="DP145" s="82"/>
      <c r="DQ145" s="82"/>
      <c r="DR145" s="82"/>
      <c r="DS145" s="82"/>
      <c r="DT145" s="82"/>
      <c r="DU145" s="82"/>
      <c r="DV145" s="82"/>
      <c r="DW145" s="82"/>
      <c r="DX145" s="82"/>
      <c r="DY145" s="82"/>
      <c r="DZ145" s="82"/>
      <c r="EA145" s="82"/>
      <c r="EB145" s="82"/>
      <c r="EC145" s="82"/>
      <c r="ED145" s="82"/>
      <c r="EE145" s="82"/>
      <c r="EF145" s="82"/>
      <c r="EG145" s="82"/>
      <c r="EH145" s="82"/>
      <c r="EI145" s="82"/>
      <c r="EJ145" s="82"/>
      <c r="EK145" s="82"/>
      <c r="EL145" s="82"/>
      <c r="EM145" s="82"/>
      <c r="EN145" s="82"/>
      <c r="EO145" s="82"/>
      <c r="EP145" s="82"/>
      <c r="EQ145" s="82"/>
      <c r="ER145" s="82"/>
      <c r="ES145" s="82"/>
      <c r="ET145" s="82"/>
      <c r="EU145" s="82"/>
      <c r="EV145" s="82"/>
      <c r="EW145" s="82"/>
      <c r="EX145" s="82"/>
      <c r="EY145" s="82"/>
      <c r="EZ145" s="82"/>
      <c r="FA145" s="82"/>
      <c r="FB145" s="82"/>
    </row>
    <row r="146" spans="1:158" s="134" customFormat="1" ht="15" customHeight="1" x14ac:dyDescent="0.2">
      <c r="A146" s="82"/>
      <c r="B146" s="82"/>
      <c r="C146" s="82"/>
      <c r="D146" s="82"/>
      <c r="E146" s="82"/>
      <c r="F146" s="82"/>
      <c r="G146" s="82"/>
      <c r="H146" s="82"/>
      <c r="I146" s="82"/>
      <c r="J146" s="82"/>
      <c r="K146" s="82"/>
      <c r="L146" s="82"/>
      <c r="M146" s="82"/>
      <c r="N146" s="140"/>
      <c r="O146" s="140"/>
      <c r="P146" s="82"/>
      <c r="Q146" s="82"/>
      <c r="R146" s="82"/>
      <c r="S146" s="82"/>
      <c r="T146" s="140"/>
      <c r="U146" s="82"/>
      <c r="V146" s="82"/>
      <c r="W146" s="82"/>
      <c r="X146" s="82"/>
      <c r="Y146" s="82"/>
      <c r="Z146" s="82"/>
      <c r="AA146" s="82"/>
      <c r="AB146" s="82"/>
      <c r="AC146" s="82"/>
      <c r="AD146" s="82"/>
      <c r="AE146" s="82"/>
      <c r="AF146" s="82"/>
      <c r="AG146" s="82"/>
      <c r="AH146" s="82"/>
      <c r="AI146" s="82"/>
      <c r="AJ146" s="82"/>
      <c r="AK146" s="82"/>
      <c r="AL146" s="82"/>
      <c r="AM146" s="82"/>
      <c r="AN146" s="186"/>
      <c r="AO146" s="142"/>
      <c r="AP146" s="142"/>
      <c r="AQ146" s="142"/>
      <c r="AR146" s="142"/>
      <c r="AS146" s="142"/>
      <c r="AT146" s="142"/>
      <c r="AU146" s="142"/>
      <c r="AV146" s="142"/>
      <c r="AW146" s="142"/>
      <c r="AX146" s="142"/>
      <c r="AY146" s="142"/>
      <c r="AZ146" s="142"/>
      <c r="BA146" s="142"/>
      <c r="BB146" s="142"/>
      <c r="BC146" s="142"/>
      <c r="BD146" s="85"/>
      <c r="BE146" s="85"/>
      <c r="BF146" s="142"/>
      <c r="BG146" s="142"/>
      <c r="BH146" s="142"/>
      <c r="BI146" s="142"/>
      <c r="BJ146" s="142"/>
      <c r="BK146" s="142"/>
      <c r="BL146" s="142"/>
      <c r="BM146" s="142"/>
      <c r="BN146" s="142"/>
      <c r="BO146" s="142"/>
      <c r="BP146" s="142"/>
      <c r="BQ146" s="142"/>
      <c r="BR146" s="142"/>
      <c r="BS146" s="142"/>
      <c r="BT146" s="142"/>
      <c r="BU146" s="142"/>
      <c r="BV146" s="142"/>
      <c r="BW146" s="142"/>
      <c r="BX146" s="142"/>
      <c r="BY146" s="142"/>
      <c r="BZ146" s="82"/>
      <c r="CA146" s="82"/>
      <c r="CB146" s="82"/>
      <c r="CC146" s="82"/>
      <c r="CD146" s="82"/>
      <c r="CE146" s="82"/>
      <c r="CF146" s="82"/>
      <c r="CG146" s="82"/>
      <c r="CH146" s="82"/>
      <c r="CI146" s="82"/>
      <c r="CJ146" s="82"/>
      <c r="CK146" s="82"/>
      <c r="CL146" s="82"/>
      <c r="CM146" s="82"/>
      <c r="CN146" s="82"/>
      <c r="CO146" s="82"/>
      <c r="CP146" s="82"/>
      <c r="CQ146" s="82"/>
      <c r="CR146" s="82"/>
      <c r="CS146" s="82"/>
      <c r="CT146" s="82"/>
      <c r="CU146" s="82"/>
      <c r="CV146" s="82"/>
      <c r="CW146" s="82"/>
      <c r="CX146" s="82"/>
      <c r="CY146" s="82"/>
      <c r="CZ146" s="82"/>
      <c r="DA146" s="82"/>
      <c r="DB146" s="82"/>
      <c r="DC146" s="82"/>
      <c r="DD146" s="82"/>
      <c r="DE146" s="82"/>
      <c r="DF146" s="82"/>
      <c r="DG146" s="82"/>
      <c r="DH146" s="82"/>
      <c r="DI146" s="82"/>
      <c r="DJ146" s="82"/>
      <c r="DK146" s="82"/>
      <c r="DL146" s="82"/>
      <c r="DM146" s="82"/>
      <c r="DN146" s="82"/>
      <c r="DO146" s="82"/>
      <c r="DP146" s="82"/>
      <c r="DQ146" s="82"/>
      <c r="DR146" s="82"/>
      <c r="DS146" s="82"/>
      <c r="DT146" s="82"/>
      <c r="DU146" s="82"/>
      <c r="DV146" s="82"/>
      <c r="DW146" s="82"/>
      <c r="DX146" s="82"/>
      <c r="DY146" s="82"/>
      <c r="DZ146" s="82"/>
      <c r="EA146" s="82"/>
      <c r="EB146" s="82"/>
      <c r="EC146" s="82"/>
      <c r="ED146" s="82"/>
      <c r="EE146" s="82"/>
      <c r="EF146" s="82"/>
      <c r="EG146" s="82"/>
      <c r="EH146" s="82"/>
      <c r="EI146" s="82"/>
      <c r="EJ146" s="82"/>
      <c r="EK146" s="82"/>
      <c r="EL146" s="82"/>
      <c r="EM146" s="82"/>
      <c r="EN146" s="82"/>
      <c r="EO146" s="82"/>
      <c r="EP146" s="82"/>
      <c r="EQ146" s="82"/>
      <c r="ER146" s="82"/>
      <c r="ES146" s="82"/>
      <c r="ET146" s="82"/>
      <c r="EU146" s="82"/>
      <c r="EV146" s="82"/>
      <c r="EW146" s="82"/>
      <c r="EX146" s="82"/>
      <c r="EY146" s="82"/>
      <c r="EZ146" s="82"/>
      <c r="FA146" s="82"/>
      <c r="FB146" s="82"/>
    </row>
    <row r="147" spans="1:158" s="134" customFormat="1" ht="15" customHeight="1" x14ac:dyDescent="0.2">
      <c r="A147" s="82"/>
      <c r="B147" s="82"/>
      <c r="C147" s="82"/>
      <c r="D147" s="82"/>
      <c r="E147" s="82"/>
      <c r="F147" s="82"/>
      <c r="G147" s="82"/>
      <c r="H147" s="82"/>
      <c r="I147" s="82"/>
      <c r="J147" s="82"/>
      <c r="K147" s="82"/>
      <c r="L147" s="82"/>
      <c r="M147" s="82"/>
      <c r="N147" s="140"/>
      <c r="O147" s="140"/>
      <c r="P147" s="82"/>
      <c r="Q147" s="82"/>
      <c r="R147" s="82"/>
      <c r="S147" s="82"/>
      <c r="T147" s="140"/>
      <c r="U147" s="82"/>
      <c r="V147" s="82"/>
      <c r="W147" s="82"/>
      <c r="X147" s="82"/>
      <c r="Y147" s="82"/>
      <c r="Z147" s="82"/>
      <c r="AA147" s="82"/>
      <c r="AB147" s="82"/>
      <c r="AC147" s="82"/>
      <c r="AD147" s="82"/>
      <c r="AE147" s="82"/>
      <c r="AF147" s="82"/>
      <c r="AG147" s="82"/>
      <c r="AH147" s="82"/>
      <c r="AI147" s="82"/>
      <c r="AJ147" s="82"/>
      <c r="AK147" s="82"/>
      <c r="AL147" s="82"/>
      <c r="AM147" s="82"/>
      <c r="AN147" s="186"/>
      <c r="AO147" s="142"/>
      <c r="AP147" s="142"/>
      <c r="AQ147" s="142"/>
      <c r="AR147" s="142"/>
      <c r="AS147" s="142"/>
      <c r="AT147" s="142"/>
      <c r="AU147" s="142"/>
      <c r="AV147" s="142"/>
      <c r="AW147" s="142"/>
      <c r="AX147" s="142"/>
      <c r="AY147" s="142"/>
      <c r="AZ147" s="142"/>
      <c r="BA147" s="142"/>
      <c r="BB147" s="142"/>
      <c r="BC147" s="142"/>
      <c r="BD147" s="85"/>
      <c r="BE147" s="85"/>
      <c r="BF147" s="142"/>
      <c r="BG147" s="142"/>
      <c r="BH147" s="142"/>
      <c r="BI147" s="142"/>
      <c r="BJ147" s="142"/>
      <c r="BK147" s="142"/>
      <c r="BL147" s="142"/>
      <c r="BM147" s="142"/>
      <c r="BN147" s="142"/>
      <c r="BO147" s="142"/>
      <c r="BP147" s="142"/>
      <c r="BQ147" s="142"/>
      <c r="BR147" s="142"/>
      <c r="BS147" s="142"/>
      <c r="BT147" s="142"/>
      <c r="BU147" s="142"/>
      <c r="BV147" s="142"/>
      <c r="BW147" s="142"/>
      <c r="BX147" s="142"/>
      <c r="BY147" s="142"/>
      <c r="BZ147" s="82"/>
      <c r="CA147" s="82"/>
      <c r="CB147" s="82"/>
      <c r="CC147" s="82"/>
      <c r="CD147" s="82"/>
      <c r="CE147" s="82"/>
      <c r="CF147" s="82"/>
      <c r="CG147" s="82"/>
      <c r="CH147" s="82"/>
      <c r="CI147" s="82"/>
      <c r="CJ147" s="82"/>
      <c r="CK147" s="82"/>
      <c r="CL147" s="82"/>
      <c r="CM147" s="82"/>
      <c r="CN147" s="82"/>
      <c r="CO147" s="82"/>
      <c r="CP147" s="82"/>
      <c r="CQ147" s="82"/>
      <c r="CR147" s="82"/>
      <c r="CS147" s="82"/>
      <c r="CT147" s="82"/>
      <c r="CU147" s="82"/>
      <c r="CV147" s="82"/>
      <c r="CW147" s="82"/>
      <c r="CX147" s="82"/>
      <c r="CY147" s="82"/>
      <c r="CZ147" s="82"/>
      <c r="DA147" s="82"/>
      <c r="DB147" s="82"/>
      <c r="DC147" s="82"/>
      <c r="DD147" s="82"/>
      <c r="DE147" s="82"/>
      <c r="DF147" s="82"/>
      <c r="DG147" s="82"/>
      <c r="DH147" s="82"/>
      <c r="DI147" s="82"/>
      <c r="DJ147" s="82"/>
      <c r="DK147" s="82"/>
      <c r="DL147" s="82"/>
      <c r="DM147" s="82"/>
      <c r="DN147" s="82"/>
      <c r="DO147" s="82"/>
      <c r="DP147" s="82"/>
      <c r="DQ147" s="82"/>
      <c r="DR147" s="82"/>
      <c r="DS147" s="82"/>
      <c r="DT147" s="82"/>
      <c r="DU147" s="82"/>
      <c r="DV147" s="82"/>
      <c r="DW147" s="82"/>
      <c r="DX147" s="82"/>
      <c r="DY147" s="82"/>
      <c r="DZ147" s="82"/>
      <c r="EA147" s="82"/>
      <c r="EB147" s="82"/>
      <c r="EC147" s="82"/>
      <c r="ED147" s="82"/>
      <c r="EE147" s="82"/>
      <c r="EF147" s="82"/>
      <c r="EG147" s="82"/>
      <c r="EH147" s="82"/>
      <c r="EI147" s="82"/>
      <c r="EJ147" s="82"/>
      <c r="EK147" s="82"/>
      <c r="EL147" s="82"/>
      <c r="EM147" s="82"/>
      <c r="EN147" s="82"/>
      <c r="EO147" s="82"/>
      <c r="EP147" s="82"/>
      <c r="EQ147" s="82"/>
      <c r="ER147" s="82"/>
      <c r="ES147" s="82"/>
      <c r="ET147" s="82"/>
      <c r="EU147" s="82"/>
      <c r="EV147" s="82"/>
      <c r="EW147" s="82"/>
      <c r="EX147" s="82"/>
      <c r="EY147" s="82"/>
      <c r="EZ147" s="82"/>
      <c r="FA147" s="82"/>
      <c r="FB147" s="82"/>
    </row>
    <row r="148" spans="1:158" s="134" customFormat="1" ht="15" customHeight="1" x14ac:dyDescent="0.2">
      <c r="A148" s="82"/>
      <c r="B148" s="82"/>
      <c r="C148" s="82"/>
      <c r="D148" s="82"/>
      <c r="E148" s="82"/>
      <c r="F148" s="82"/>
      <c r="G148" s="82"/>
      <c r="H148" s="82"/>
      <c r="I148" s="82"/>
      <c r="J148" s="82"/>
      <c r="K148" s="82"/>
      <c r="L148" s="82"/>
      <c r="M148" s="82"/>
      <c r="N148" s="140"/>
      <c r="O148" s="140"/>
      <c r="P148" s="82"/>
      <c r="Q148" s="82"/>
      <c r="R148" s="82"/>
      <c r="S148" s="82"/>
      <c r="T148" s="140"/>
      <c r="U148" s="82"/>
      <c r="V148" s="82"/>
      <c r="W148" s="82"/>
      <c r="X148" s="82"/>
      <c r="Y148" s="82"/>
      <c r="Z148" s="82"/>
      <c r="AA148" s="82"/>
      <c r="AB148" s="82"/>
      <c r="AC148" s="82"/>
      <c r="AD148" s="82"/>
      <c r="AE148" s="82"/>
      <c r="AF148" s="82"/>
      <c r="AG148" s="82"/>
      <c r="AH148" s="82"/>
      <c r="AI148" s="82"/>
      <c r="AJ148" s="82"/>
      <c r="AK148" s="82"/>
      <c r="AL148" s="82"/>
      <c r="AM148" s="82"/>
      <c r="AN148" s="186"/>
      <c r="AO148" s="142"/>
      <c r="AP148" s="142"/>
      <c r="AQ148" s="142"/>
      <c r="AR148" s="142"/>
      <c r="AS148" s="142"/>
      <c r="AT148" s="142"/>
      <c r="AU148" s="142"/>
      <c r="AV148" s="142"/>
      <c r="AW148" s="142"/>
      <c r="AX148" s="142"/>
      <c r="AY148" s="142"/>
      <c r="AZ148" s="142"/>
      <c r="BA148" s="142"/>
      <c r="BB148" s="142"/>
      <c r="BC148" s="142"/>
      <c r="BD148" s="85"/>
      <c r="BE148" s="85"/>
      <c r="BF148" s="142"/>
      <c r="BG148" s="142"/>
      <c r="BH148" s="142"/>
      <c r="BI148" s="142"/>
      <c r="BJ148" s="142"/>
      <c r="BK148" s="142"/>
      <c r="BL148" s="142"/>
      <c r="BM148" s="142"/>
      <c r="BN148" s="142"/>
      <c r="BO148" s="142"/>
      <c r="BP148" s="142"/>
      <c r="BQ148" s="142"/>
      <c r="BR148" s="142"/>
      <c r="BS148" s="142"/>
      <c r="BT148" s="142"/>
      <c r="BU148" s="142"/>
      <c r="BV148" s="142"/>
      <c r="BW148" s="142"/>
      <c r="BX148" s="142"/>
      <c r="BY148" s="142"/>
      <c r="BZ148" s="82"/>
      <c r="CA148" s="82"/>
      <c r="CB148" s="82"/>
      <c r="CC148" s="82"/>
      <c r="CD148" s="82"/>
      <c r="CE148" s="82"/>
      <c r="CF148" s="82"/>
      <c r="CG148" s="82"/>
      <c r="CH148" s="82"/>
      <c r="CI148" s="82"/>
      <c r="CJ148" s="82"/>
      <c r="CK148" s="82"/>
      <c r="CL148" s="82"/>
      <c r="CM148" s="82"/>
      <c r="CN148" s="82"/>
      <c r="CO148" s="82"/>
      <c r="CP148" s="82"/>
      <c r="CQ148" s="82"/>
      <c r="CR148" s="82"/>
      <c r="CS148" s="82"/>
      <c r="CT148" s="82"/>
      <c r="CU148" s="82"/>
      <c r="CV148" s="82"/>
      <c r="CW148" s="82"/>
      <c r="CX148" s="82"/>
      <c r="CY148" s="82"/>
      <c r="CZ148" s="82"/>
      <c r="DA148" s="82"/>
      <c r="DB148" s="82"/>
      <c r="DC148" s="82"/>
      <c r="DD148" s="82"/>
      <c r="DE148" s="82"/>
      <c r="DF148" s="82"/>
      <c r="DG148" s="82"/>
      <c r="DH148" s="82"/>
      <c r="DI148" s="82"/>
      <c r="DJ148" s="82"/>
      <c r="DK148" s="82"/>
      <c r="DL148" s="82"/>
      <c r="DM148" s="82"/>
      <c r="DN148" s="82"/>
      <c r="DO148" s="82"/>
      <c r="DP148" s="82"/>
      <c r="DQ148" s="82"/>
      <c r="DR148" s="82"/>
      <c r="DS148" s="82"/>
      <c r="DT148" s="82"/>
      <c r="DU148" s="82"/>
      <c r="DV148" s="82"/>
      <c r="DW148" s="82"/>
      <c r="DX148" s="82"/>
      <c r="DY148" s="82"/>
      <c r="DZ148" s="82"/>
      <c r="EA148" s="82"/>
      <c r="EB148" s="82"/>
      <c r="EC148" s="82"/>
      <c r="ED148" s="82"/>
      <c r="EE148" s="82"/>
      <c r="EF148" s="82"/>
      <c r="EG148" s="82"/>
      <c r="EH148" s="82"/>
      <c r="EI148" s="82"/>
      <c r="EJ148" s="82"/>
      <c r="EK148" s="82"/>
      <c r="EL148" s="82"/>
      <c r="EM148" s="82"/>
      <c r="EN148" s="82"/>
      <c r="EO148" s="82"/>
      <c r="EP148" s="82"/>
      <c r="EQ148" s="82"/>
      <c r="ER148" s="82"/>
      <c r="ES148" s="82"/>
      <c r="ET148" s="82"/>
      <c r="EU148" s="82"/>
      <c r="EV148" s="82"/>
      <c r="EW148" s="82"/>
      <c r="EX148" s="82"/>
      <c r="EY148" s="82"/>
      <c r="EZ148" s="82"/>
      <c r="FA148" s="82"/>
      <c r="FB148" s="82"/>
    </row>
    <row r="149" spans="1:158" s="134" customFormat="1" ht="15" customHeight="1" x14ac:dyDescent="0.2">
      <c r="A149" s="82"/>
      <c r="B149" s="82"/>
      <c r="C149" s="82"/>
      <c r="D149" s="82"/>
      <c r="E149" s="82"/>
      <c r="F149" s="82"/>
      <c r="G149" s="82"/>
      <c r="H149" s="82"/>
      <c r="I149" s="82"/>
      <c r="J149" s="82"/>
      <c r="K149" s="82"/>
      <c r="L149" s="82"/>
      <c r="M149" s="82"/>
      <c r="N149" s="140"/>
      <c r="O149" s="140"/>
      <c r="P149" s="82"/>
      <c r="Q149" s="82"/>
      <c r="R149" s="82"/>
      <c r="S149" s="82"/>
      <c r="T149" s="140"/>
      <c r="U149" s="82"/>
      <c r="V149" s="82"/>
      <c r="W149" s="82"/>
      <c r="X149" s="82"/>
      <c r="Y149" s="82"/>
      <c r="Z149" s="82"/>
      <c r="AA149" s="82"/>
      <c r="AB149" s="82"/>
      <c r="AC149" s="82"/>
      <c r="AD149" s="82"/>
      <c r="AE149" s="82"/>
      <c r="AF149" s="82"/>
      <c r="AG149" s="82"/>
      <c r="AH149" s="82"/>
      <c r="AI149" s="82"/>
      <c r="AJ149" s="82"/>
      <c r="AK149" s="82"/>
      <c r="AL149" s="82"/>
      <c r="AM149" s="82"/>
      <c r="AN149" s="186"/>
      <c r="AO149" s="142"/>
      <c r="AP149" s="142"/>
      <c r="AQ149" s="142"/>
      <c r="AR149" s="142"/>
      <c r="AS149" s="142"/>
      <c r="AT149" s="142"/>
      <c r="AU149" s="142"/>
      <c r="AV149" s="142"/>
      <c r="AW149" s="142"/>
      <c r="AX149" s="142"/>
      <c r="AY149" s="142"/>
      <c r="AZ149" s="142"/>
      <c r="BA149" s="142"/>
      <c r="BB149" s="142"/>
      <c r="BC149" s="142"/>
      <c r="BD149" s="85"/>
      <c r="BE149" s="85"/>
      <c r="BF149" s="142"/>
      <c r="BG149" s="142"/>
      <c r="BH149" s="142"/>
      <c r="BI149" s="142"/>
      <c r="BJ149" s="142"/>
      <c r="BK149" s="142"/>
      <c r="BL149" s="142"/>
      <c r="BM149" s="142"/>
      <c r="BN149" s="142"/>
      <c r="BO149" s="142"/>
      <c r="BP149" s="142"/>
      <c r="BQ149" s="142"/>
      <c r="BR149" s="142"/>
      <c r="BS149" s="142"/>
      <c r="BT149" s="142"/>
      <c r="BU149" s="142"/>
      <c r="BV149" s="142"/>
      <c r="BW149" s="142"/>
      <c r="BX149" s="142"/>
      <c r="BY149" s="142"/>
      <c r="BZ149" s="82"/>
      <c r="CA149" s="82"/>
      <c r="CB149" s="82"/>
      <c r="CC149" s="82"/>
      <c r="CD149" s="82"/>
      <c r="CE149" s="82"/>
      <c r="CF149" s="82"/>
      <c r="CG149" s="82"/>
      <c r="CH149" s="82"/>
      <c r="CI149" s="82"/>
      <c r="CJ149" s="82"/>
      <c r="CK149" s="82"/>
      <c r="CL149" s="82"/>
      <c r="CM149" s="82"/>
      <c r="CN149" s="82"/>
      <c r="CO149" s="82"/>
      <c r="CP149" s="82"/>
      <c r="CQ149" s="82"/>
      <c r="CR149" s="82"/>
      <c r="CS149" s="82"/>
      <c r="CT149" s="82"/>
      <c r="CU149" s="82"/>
      <c r="CV149" s="82"/>
      <c r="CW149" s="82"/>
      <c r="CX149" s="82"/>
      <c r="CY149" s="82"/>
      <c r="CZ149" s="82"/>
      <c r="DA149" s="82"/>
      <c r="DB149" s="82"/>
      <c r="DC149" s="82"/>
      <c r="DD149" s="82"/>
      <c r="DE149" s="82"/>
      <c r="DF149" s="82"/>
      <c r="DG149" s="82"/>
      <c r="DH149" s="82"/>
      <c r="DI149" s="82"/>
      <c r="DJ149" s="82"/>
      <c r="DK149" s="82"/>
      <c r="DL149" s="82"/>
      <c r="DM149" s="82"/>
      <c r="DN149" s="82"/>
      <c r="DO149" s="82"/>
      <c r="DP149" s="82"/>
      <c r="DQ149" s="82"/>
      <c r="DR149" s="82"/>
      <c r="DS149" s="82"/>
      <c r="DT149" s="82"/>
      <c r="DU149" s="82"/>
      <c r="DV149" s="82"/>
      <c r="DW149" s="82"/>
      <c r="DX149" s="82"/>
      <c r="DY149" s="82"/>
      <c r="DZ149" s="82"/>
      <c r="EA149" s="82"/>
      <c r="EB149" s="82"/>
      <c r="EC149" s="82"/>
      <c r="ED149" s="82"/>
      <c r="EE149" s="82"/>
      <c r="EF149" s="82"/>
      <c r="EG149" s="82"/>
      <c r="EH149" s="82"/>
      <c r="EI149" s="82"/>
      <c r="EJ149" s="82"/>
      <c r="EK149" s="82"/>
      <c r="EL149" s="82"/>
      <c r="EM149" s="82"/>
      <c r="EN149" s="82"/>
      <c r="EO149" s="82"/>
      <c r="EP149" s="82"/>
      <c r="EQ149" s="82"/>
      <c r="ER149" s="82"/>
      <c r="ES149" s="82"/>
      <c r="ET149" s="82"/>
      <c r="EU149" s="82"/>
      <c r="EV149" s="82"/>
      <c r="EW149" s="82"/>
      <c r="EX149" s="82"/>
      <c r="EY149" s="82"/>
      <c r="EZ149" s="82"/>
      <c r="FA149" s="82"/>
      <c r="FB149" s="82"/>
    </row>
    <row r="150" spans="1:158" s="134" customFormat="1" ht="15" customHeight="1" x14ac:dyDescent="0.2">
      <c r="A150" s="82"/>
      <c r="B150" s="82"/>
      <c r="C150" s="82"/>
      <c r="D150" s="82"/>
      <c r="E150" s="82"/>
      <c r="F150" s="82"/>
      <c r="G150" s="82"/>
      <c r="H150" s="82"/>
      <c r="I150" s="82"/>
      <c r="J150" s="82"/>
      <c r="K150" s="82"/>
      <c r="L150" s="82"/>
      <c r="M150" s="82"/>
      <c r="N150" s="140"/>
      <c r="O150" s="140"/>
      <c r="P150" s="82"/>
      <c r="Q150" s="82"/>
      <c r="R150" s="82"/>
      <c r="S150" s="82"/>
      <c r="T150" s="140"/>
      <c r="U150" s="82"/>
      <c r="V150" s="82"/>
      <c r="W150" s="82"/>
      <c r="X150" s="82"/>
      <c r="Y150" s="82"/>
      <c r="Z150" s="82"/>
      <c r="AA150" s="82"/>
      <c r="AB150" s="82"/>
      <c r="AC150" s="82"/>
      <c r="AD150" s="82"/>
      <c r="AE150" s="82"/>
      <c r="AF150" s="82"/>
      <c r="AG150" s="82"/>
      <c r="AH150" s="82"/>
      <c r="AI150" s="82"/>
      <c r="AJ150" s="82"/>
      <c r="AK150" s="82"/>
      <c r="AL150" s="82"/>
      <c r="AM150" s="82"/>
      <c r="AN150" s="186"/>
      <c r="AO150" s="142"/>
      <c r="AP150" s="142"/>
      <c r="AQ150" s="142"/>
      <c r="AR150" s="142"/>
      <c r="AS150" s="142"/>
      <c r="AT150" s="142"/>
      <c r="AU150" s="142"/>
      <c r="AV150" s="142"/>
      <c r="AW150" s="142"/>
      <c r="AX150" s="142"/>
      <c r="AY150" s="142"/>
      <c r="AZ150" s="142"/>
      <c r="BA150" s="142"/>
      <c r="BB150" s="142"/>
      <c r="BC150" s="142"/>
      <c r="BD150" s="85"/>
      <c r="BE150" s="85"/>
      <c r="BF150" s="142"/>
      <c r="BG150" s="142"/>
      <c r="BH150" s="142"/>
      <c r="BI150" s="142"/>
      <c r="BJ150" s="142"/>
      <c r="BK150" s="142"/>
      <c r="BL150" s="142"/>
      <c r="BM150" s="142"/>
      <c r="BN150" s="142"/>
      <c r="BO150" s="142"/>
      <c r="BP150" s="142"/>
      <c r="BQ150" s="142"/>
      <c r="BR150" s="142"/>
      <c r="BS150" s="142"/>
      <c r="BT150" s="142"/>
      <c r="BU150" s="142"/>
      <c r="BV150" s="142"/>
      <c r="BW150" s="142"/>
      <c r="BX150" s="142"/>
      <c r="BY150" s="142"/>
      <c r="BZ150" s="82"/>
      <c r="CA150" s="82"/>
      <c r="CB150" s="82"/>
      <c r="CC150" s="82"/>
      <c r="CD150" s="82"/>
      <c r="CE150" s="82"/>
      <c r="CF150" s="82"/>
      <c r="CG150" s="82"/>
      <c r="CH150" s="82"/>
      <c r="CI150" s="82"/>
      <c r="CJ150" s="82"/>
      <c r="CK150" s="82"/>
      <c r="CL150" s="82"/>
      <c r="CM150" s="82"/>
      <c r="CN150" s="82"/>
      <c r="CO150" s="82"/>
      <c r="CP150" s="82"/>
      <c r="CQ150" s="82"/>
      <c r="CR150" s="82"/>
      <c r="CS150" s="82"/>
      <c r="CT150" s="82"/>
      <c r="CU150" s="82"/>
      <c r="CV150" s="82"/>
      <c r="CW150" s="82"/>
      <c r="CX150" s="82"/>
      <c r="CY150" s="82"/>
      <c r="CZ150" s="82"/>
      <c r="DA150" s="82"/>
      <c r="DB150" s="82"/>
      <c r="DC150" s="82"/>
      <c r="DD150" s="82"/>
      <c r="DE150" s="82"/>
      <c r="DF150" s="82"/>
      <c r="DG150" s="82"/>
      <c r="DH150" s="82"/>
      <c r="DI150" s="82"/>
      <c r="DJ150" s="82"/>
      <c r="DK150" s="82"/>
      <c r="DL150" s="82"/>
      <c r="DM150" s="82"/>
      <c r="DN150" s="82"/>
      <c r="DO150" s="82"/>
      <c r="DP150" s="82"/>
      <c r="DQ150" s="82"/>
      <c r="DR150" s="82"/>
      <c r="DS150" s="82"/>
      <c r="DT150" s="82"/>
      <c r="DU150" s="82"/>
      <c r="DV150" s="82"/>
      <c r="DW150" s="82"/>
      <c r="DX150" s="82"/>
      <c r="DY150" s="82"/>
      <c r="DZ150" s="82"/>
      <c r="EA150" s="82"/>
      <c r="EB150" s="82"/>
      <c r="EC150" s="82"/>
      <c r="ED150" s="82"/>
      <c r="EE150" s="82"/>
      <c r="EF150" s="82"/>
      <c r="EG150" s="82"/>
      <c r="EH150" s="82"/>
      <c r="EI150" s="82"/>
      <c r="EJ150" s="82"/>
      <c r="EK150" s="82"/>
      <c r="EL150" s="82"/>
      <c r="EM150" s="82"/>
      <c r="EN150" s="82"/>
      <c r="EO150" s="82"/>
      <c r="EP150" s="82"/>
      <c r="EQ150" s="82"/>
      <c r="ER150" s="82"/>
      <c r="ES150" s="82"/>
      <c r="ET150" s="82"/>
      <c r="EU150" s="82"/>
      <c r="EV150" s="82"/>
      <c r="EW150" s="82"/>
      <c r="EX150" s="82"/>
      <c r="EY150" s="82"/>
      <c r="EZ150" s="82"/>
      <c r="FA150" s="82"/>
      <c r="FB150" s="82"/>
    </row>
    <row r="151" spans="1:158" s="134" customFormat="1" ht="15" customHeight="1" x14ac:dyDescent="0.2">
      <c r="A151" s="82"/>
      <c r="B151" s="82"/>
      <c r="C151" s="82"/>
      <c r="D151" s="82"/>
      <c r="E151" s="82"/>
      <c r="F151" s="82"/>
      <c r="G151" s="82"/>
      <c r="H151" s="82"/>
      <c r="I151" s="82"/>
      <c r="J151" s="82"/>
      <c r="K151" s="82"/>
      <c r="L151" s="82"/>
      <c r="M151" s="82"/>
      <c r="N151" s="140"/>
      <c r="O151" s="140"/>
      <c r="P151" s="82"/>
      <c r="Q151" s="82"/>
      <c r="R151" s="82"/>
      <c r="S151" s="82"/>
      <c r="T151" s="140"/>
      <c r="U151" s="82"/>
      <c r="V151" s="82"/>
      <c r="W151" s="82"/>
      <c r="X151" s="82"/>
      <c r="Y151" s="82"/>
      <c r="Z151" s="82"/>
      <c r="AA151" s="82"/>
      <c r="AB151" s="82"/>
      <c r="AC151" s="82"/>
      <c r="AD151" s="82"/>
      <c r="AE151" s="82"/>
      <c r="AF151" s="82"/>
      <c r="AG151" s="82"/>
      <c r="AH151" s="82"/>
      <c r="AI151" s="82"/>
      <c r="AJ151" s="82"/>
      <c r="AK151" s="82"/>
      <c r="AL151" s="82"/>
      <c r="AM151" s="82"/>
      <c r="AN151" s="186"/>
      <c r="AO151" s="142"/>
      <c r="AP151" s="142"/>
      <c r="AQ151" s="142"/>
      <c r="AR151" s="142"/>
      <c r="AS151" s="142"/>
      <c r="AT151" s="142"/>
      <c r="AU151" s="142"/>
      <c r="AV151" s="142"/>
      <c r="AW151" s="142"/>
      <c r="AX151" s="142"/>
      <c r="AY151" s="142"/>
      <c r="AZ151" s="142"/>
      <c r="BA151" s="142"/>
      <c r="BB151" s="142"/>
      <c r="BC151" s="142"/>
      <c r="BD151" s="85"/>
      <c r="BE151" s="85"/>
      <c r="BF151" s="142"/>
      <c r="BG151" s="142"/>
      <c r="BH151" s="142"/>
      <c r="BI151" s="142"/>
      <c r="BJ151" s="142"/>
      <c r="BK151" s="142"/>
      <c r="BL151" s="142"/>
      <c r="BM151" s="142"/>
      <c r="BN151" s="142"/>
      <c r="BO151" s="142"/>
      <c r="BP151" s="142"/>
      <c r="BQ151" s="142"/>
      <c r="BR151" s="142"/>
      <c r="BS151" s="142"/>
      <c r="BT151" s="142"/>
      <c r="BU151" s="142"/>
      <c r="BV151" s="142"/>
      <c r="BW151" s="142"/>
      <c r="BX151" s="142"/>
      <c r="BY151" s="142"/>
      <c r="BZ151" s="82"/>
      <c r="CA151" s="82"/>
      <c r="CB151" s="82"/>
      <c r="CC151" s="82"/>
      <c r="CD151" s="82"/>
      <c r="CE151" s="82"/>
      <c r="CF151" s="82"/>
      <c r="CG151" s="82"/>
      <c r="CH151" s="82"/>
      <c r="CI151" s="82"/>
      <c r="CJ151" s="82"/>
      <c r="CK151" s="82"/>
      <c r="CL151" s="82"/>
      <c r="CM151" s="82"/>
      <c r="CN151" s="82"/>
      <c r="CO151" s="82"/>
      <c r="CP151" s="82"/>
      <c r="CQ151" s="82"/>
      <c r="CR151" s="82"/>
      <c r="CS151" s="82"/>
      <c r="CT151" s="82"/>
      <c r="CU151" s="82"/>
      <c r="CV151" s="82"/>
      <c r="CW151" s="82"/>
      <c r="CX151" s="82"/>
      <c r="CY151" s="82"/>
      <c r="CZ151" s="82"/>
      <c r="DA151" s="82"/>
      <c r="DB151" s="82"/>
      <c r="DC151" s="82"/>
      <c r="DD151" s="82"/>
      <c r="DE151" s="82"/>
      <c r="DF151" s="82"/>
      <c r="DG151" s="82"/>
      <c r="DH151" s="82"/>
      <c r="DI151" s="82"/>
      <c r="DJ151" s="82"/>
      <c r="DK151" s="82"/>
      <c r="DL151" s="82"/>
      <c r="DM151" s="82"/>
      <c r="DN151" s="82"/>
      <c r="DO151" s="82"/>
      <c r="DP151" s="82"/>
      <c r="DQ151" s="82"/>
      <c r="DR151" s="82"/>
      <c r="DS151" s="82"/>
      <c r="DT151" s="82"/>
      <c r="DU151" s="82"/>
      <c r="DV151" s="82"/>
      <c r="DW151" s="82"/>
      <c r="DX151" s="82"/>
      <c r="DY151" s="82"/>
      <c r="DZ151" s="82"/>
      <c r="EA151" s="82"/>
      <c r="EB151" s="82"/>
      <c r="EC151" s="82"/>
      <c r="ED151" s="82"/>
      <c r="EE151" s="82"/>
      <c r="EF151" s="82"/>
      <c r="EG151" s="82"/>
      <c r="EH151" s="82"/>
      <c r="EI151" s="82"/>
      <c r="EJ151" s="82"/>
      <c r="EK151" s="82"/>
      <c r="EL151" s="82"/>
      <c r="EM151" s="82"/>
      <c r="EN151" s="82"/>
      <c r="EO151" s="82"/>
      <c r="EP151" s="82"/>
      <c r="EQ151" s="82"/>
      <c r="ER151" s="82"/>
      <c r="ES151" s="82"/>
      <c r="ET151" s="82"/>
      <c r="EU151" s="82"/>
      <c r="EV151" s="82"/>
      <c r="EW151" s="82"/>
      <c r="EX151" s="82"/>
      <c r="EY151" s="82"/>
      <c r="EZ151" s="82"/>
      <c r="FA151" s="82"/>
      <c r="FB151" s="82"/>
    </row>
    <row r="152" spans="1:158" s="134" customFormat="1" ht="15" customHeight="1" x14ac:dyDescent="0.2">
      <c r="A152" s="82"/>
      <c r="B152" s="82"/>
      <c r="C152" s="82"/>
      <c r="D152" s="82"/>
      <c r="E152" s="82"/>
      <c r="F152" s="82"/>
      <c r="G152" s="82"/>
      <c r="H152" s="82"/>
      <c r="I152" s="82"/>
      <c r="J152" s="82"/>
      <c r="K152" s="82"/>
      <c r="L152" s="82"/>
      <c r="M152" s="82"/>
      <c r="N152" s="140"/>
      <c r="O152" s="140"/>
      <c r="P152" s="82"/>
      <c r="Q152" s="82"/>
      <c r="R152" s="82"/>
      <c r="S152" s="82"/>
      <c r="T152" s="140"/>
      <c r="U152" s="82"/>
      <c r="V152" s="82"/>
      <c r="W152" s="82"/>
      <c r="X152" s="82"/>
      <c r="Y152" s="82"/>
      <c r="Z152" s="82"/>
      <c r="AA152" s="82"/>
      <c r="AB152" s="82"/>
      <c r="AC152" s="82"/>
      <c r="AD152" s="82"/>
      <c r="AE152" s="82"/>
      <c r="AF152" s="82"/>
      <c r="AG152" s="82"/>
      <c r="AH152" s="82"/>
      <c r="AI152" s="82"/>
      <c r="AJ152" s="82"/>
      <c r="AK152" s="82"/>
      <c r="AL152" s="82"/>
      <c r="AM152" s="82"/>
      <c r="AN152" s="186"/>
      <c r="AO152" s="142"/>
      <c r="AP152" s="142"/>
      <c r="AQ152" s="142"/>
      <c r="AR152" s="142"/>
      <c r="AS152" s="142"/>
      <c r="AT152" s="142"/>
      <c r="AU152" s="142"/>
      <c r="AV152" s="142"/>
      <c r="AW152" s="142"/>
      <c r="AX152" s="142"/>
      <c r="AY152" s="142"/>
      <c r="AZ152" s="142"/>
      <c r="BA152" s="142"/>
      <c r="BB152" s="142"/>
      <c r="BC152" s="142"/>
      <c r="BD152" s="85"/>
      <c r="BE152" s="85"/>
      <c r="BF152" s="142"/>
      <c r="BG152" s="142"/>
      <c r="BH152" s="142"/>
      <c r="BI152" s="142"/>
      <c r="BJ152" s="142"/>
      <c r="BK152" s="142"/>
      <c r="BL152" s="142"/>
      <c r="BM152" s="142"/>
      <c r="BN152" s="142"/>
      <c r="BO152" s="142"/>
      <c r="BP152" s="142"/>
      <c r="BQ152" s="142"/>
      <c r="BR152" s="142"/>
      <c r="BS152" s="142"/>
      <c r="BT152" s="142"/>
      <c r="BU152" s="142"/>
      <c r="BV152" s="142"/>
      <c r="BW152" s="142"/>
      <c r="BX152" s="142"/>
      <c r="BY152" s="142"/>
      <c r="BZ152" s="82"/>
      <c r="CA152" s="82"/>
      <c r="CB152" s="82"/>
      <c r="CC152" s="82"/>
      <c r="CD152" s="82"/>
      <c r="CE152" s="82"/>
      <c r="CF152" s="82"/>
      <c r="CG152" s="82"/>
      <c r="CH152" s="82"/>
      <c r="CI152" s="82"/>
      <c r="CJ152" s="82"/>
      <c r="CK152" s="82"/>
      <c r="CL152" s="82"/>
      <c r="CM152" s="82"/>
      <c r="CN152" s="82"/>
      <c r="CO152" s="82"/>
      <c r="CP152" s="82"/>
      <c r="CQ152" s="82"/>
      <c r="CR152" s="82"/>
      <c r="CS152" s="82"/>
      <c r="CT152" s="82"/>
      <c r="CU152" s="82"/>
      <c r="CV152" s="82"/>
      <c r="CW152" s="82"/>
      <c r="CX152" s="82"/>
      <c r="CY152" s="82"/>
      <c r="CZ152" s="82"/>
      <c r="DA152" s="82"/>
      <c r="DB152" s="82"/>
      <c r="DC152" s="82"/>
      <c r="DD152" s="82"/>
      <c r="DE152" s="82"/>
      <c r="DF152" s="82"/>
      <c r="DG152" s="82"/>
      <c r="DH152" s="82"/>
      <c r="DI152" s="82"/>
      <c r="DJ152" s="82"/>
      <c r="DK152" s="82"/>
      <c r="DL152" s="82"/>
      <c r="DM152" s="82"/>
      <c r="DN152" s="82"/>
      <c r="DO152" s="82"/>
      <c r="DP152" s="82"/>
      <c r="DQ152" s="82"/>
      <c r="DR152" s="82"/>
      <c r="DS152" s="82"/>
      <c r="DT152" s="82"/>
      <c r="DU152" s="82"/>
      <c r="DV152" s="82"/>
      <c r="DW152" s="82"/>
      <c r="DX152" s="82"/>
      <c r="DY152" s="82"/>
      <c r="DZ152" s="82"/>
      <c r="EA152" s="82"/>
      <c r="EB152" s="82"/>
      <c r="EC152" s="82"/>
      <c r="ED152" s="82"/>
      <c r="EE152" s="82"/>
      <c r="EF152" s="82"/>
      <c r="EG152" s="82"/>
      <c r="EH152" s="82"/>
      <c r="EI152" s="82"/>
      <c r="EJ152" s="82"/>
      <c r="EK152" s="82"/>
      <c r="EL152" s="82"/>
      <c r="EM152" s="82"/>
      <c r="EN152" s="82"/>
      <c r="EO152" s="82"/>
      <c r="EP152" s="82"/>
      <c r="EQ152" s="82"/>
      <c r="ER152" s="82"/>
      <c r="ES152" s="82"/>
      <c r="ET152" s="82"/>
      <c r="EU152" s="82"/>
      <c r="EV152" s="82"/>
      <c r="EW152" s="82"/>
      <c r="EX152" s="82"/>
      <c r="EY152" s="82"/>
      <c r="EZ152" s="82"/>
      <c r="FA152" s="82"/>
      <c r="FB152" s="82"/>
    </row>
    <row r="153" spans="1:158" s="134" customFormat="1" ht="15" customHeight="1" x14ac:dyDescent="0.2">
      <c r="A153" s="82"/>
      <c r="B153" s="82"/>
      <c r="C153" s="82"/>
      <c r="D153" s="82"/>
      <c r="E153" s="82"/>
      <c r="F153" s="82"/>
      <c r="G153" s="82"/>
      <c r="H153" s="82"/>
      <c r="I153" s="82"/>
      <c r="J153" s="82"/>
      <c r="K153" s="82"/>
      <c r="L153" s="82"/>
      <c r="M153" s="82"/>
      <c r="N153" s="140"/>
      <c r="O153" s="140"/>
      <c r="P153" s="82"/>
      <c r="Q153" s="82"/>
      <c r="R153" s="82"/>
      <c r="S153" s="82"/>
      <c r="T153" s="140"/>
      <c r="U153" s="82"/>
      <c r="V153" s="82"/>
      <c r="W153" s="82"/>
      <c r="X153" s="82"/>
      <c r="Y153" s="82"/>
      <c r="Z153" s="82"/>
      <c r="AA153" s="82"/>
      <c r="AB153" s="82"/>
      <c r="AC153" s="82"/>
      <c r="AD153" s="82"/>
      <c r="AE153" s="82"/>
      <c r="AF153" s="82"/>
      <c r="AG153" s="82"/>
      <c r="AH153" s="82"/>
      <c r="AI153" s="82"/>
      <c r="AJ153" s="82"/>
      <c r="AK153" s="82"/>
      <c r="AL153" s="82"/>
      <c r="AM153" s="82"/>
      <c r="AN153" s="186"/>
      <c r="AO153" s="142"/>
      <c r="AP153" s="142"/>
      <c r="AQ153" s="142"/>
      <c r="AR153" s="142"/>
      <c r="AS153" s="142"/>
      <c r="AT153" s="142"/>
      <c r="AU153" s="142"/>
      <c r="AV153" s="142"/>
      <c r="AW153" s="142"/>
      <c r="AX153" s="142"/>
      <c r="AY153" s="142"/>
      <c r="AZ153" s="142"/>
      <c r="BA153" s="142"/>
      <c r="BB153" s="142"/>
      <c r="BC153" s="142"/>
      <c r="BD153" s="85"/>
      <c r="BE153" s="85"/>
      <c r="BF153" s="142"/>
      <c r="BG153" s="142"/>
      <c r="BH153" s="142"/>
      <c r="BI153" s="142"/>
      <c r="BJ153" s="142"/>
      <c r="BK153" s="142"/>
      <c r="BL153" s="142"/>
      <c r="BM153" s="142"/>
      <c r="BN153" s="142"/>
      <c r="BO153" s="142"/>
      <c r="BP153" s="142"/>
      <c r="BQ153" s="142"/>
      <c r="BR153" s="142"/>
      <c r="BS153" s="142"/>
      <c r="BT153" s="142"/>
      <c r="BU153" s="142"/>
      <c r="BV153" s="142"/>
      <c r="BW153" s="142"/>
      <c r="BX153" s="142"/>
      <c r="BY153" s="142"/>
      <c r="BZ153" s="82"/>
      <c r="CA153" s="82"/>
      <c r="CB153" s="82"/>
      <c r="CC153" s="82"/>
      <c r="CD153" s="82"/>
      <c r="CE153" s="82"/>
      <c r="CF153" s="82"/>
      <c r="CG153" s="82"/>
      <c r="CH153" s="82"/>
      <c r="CI153" s="82"/>
      <c r="CJ153" s="82"/>
      <c r="CK153" s="82"/>
      <c r="CL153" s="82"/>
      <c r="CM153" s="82"/>
      <c r="CN153" s="82"/>
      <c r="CO153" s="82"/>
      <c r="CP153" s="82"/>
      <c r="CQ153" s="82"/>
      <c r="CR153" s="82"/>
      <c r="CS153" s="82"/>
      <c r="CT153" s="82"/>
      <c r="CU153" s="82"/>
      <c r="CV153" s="82"/>
      <c r="CW153" s="82"/>
      <c r="CX153" s="82"/>
      <c r="CY153" s="82"/>
      <c r="CZ153" s="82"/>
      <c r="DA153" s="82"/>
      <c r="DB153" s="82"/>
      <c r="DC153" s="82"/>
      <c r="DD153" s="82"/>
      <c r="DE153" s="82"/>
      <c r="DF153" s="82"/>
      <c r="DG153" s="82"/>
      <c r="DH153" s="82"/>
      <c r="DI153" s="82"/>
      <c r="DJ153" s="82"/>
      <c r="DK153" s="82"/>
      <c r="DL153" s="82"/>
      <c r="DM153" s="82"/>
      <c r="DN153" s="82"/>
      <c r="DO153" s="82"/>
      <c r="DP153" s="82"/>
      <c r="DQ153" s="82"/>
      <c r="DR153" s="82"/>
      <c r="DS153" s="82"/>
      <c r="DT153" s="82"/>
      <c r="DU153" s="82"/>
      <c r="DV153" s="82"/>
      <c r="DW153" s="82"/>
      <c r="DX153" s="82"/>
      <c r="DY153" s="82"/>
      <c r="DZ153" s="82"/>
      <c r="EA153" s="82"/>
      <c r="EB153" s="82"/>
      <c r="EC153" s="82"/>
      <c r="ED153" s="82"/>
      <c r="EE153" s="82"/>
      <c r="EF153" s="82"/>
      <c r="EG153" s="82"/>
      <c r="EH153" s="82"/>
      <c r="EI153" s="82"/>
      <c r="EJ153" s="82"/>
      <c r="EK153" s="82"/>
      <c r="EL153" s="82"/>
      <c r="EM153" s="82"/>
      <c r="EN153" s="82"/>
      <c r="EO153" s="82"/>
      <c r="EP153" s="82"/>
      <c r="EQ153" s="82"/>
      <c r="ER153" s="82"/>
      <c r="ES153" s="82"/>
      <c r="ET153" s="82"/>
      <c r="EU153" s="82"/>
      <c r="EV153" s="82"/>
      <c r="EW153" s="82"/>
      <c r="EX153" s="82"/>
      <c r="EY153" s="82"/>
      <c r="EZ153" s="82"/>
      <c r="FA153" s="82"/>
      <c r="FB153" s="82"/>
    </row>
    <row r="154" spans="1:158" s="134" customFormat="1" ht="15" customHeight="1" x14ac:dyDescent="0.2">
      <c r="A154" s="82"/>
      <c r="B154" s="82"/>
      <c r="C154" s="82"/>
      <c r="D154" s="82"/>
      <c r="E154" s="82"/>
      <c r="F154" s="82"/>
      <c r="G154" s="82"/>
      <c r="H154" s="82"/>
      <c r="I154" s="82"/>
      <c r="J154" s="82"/>
      <c r="K154" s="82"/>
      <c r="L154" s="82"/>
      <c r="M154" s="82"/>
      <c r="N154" s="140"/>
      <c r="O154" s="140"/>
      <c r="P154" s="82"/>
      <c r="Q154" s="82"/>
      <c r="R154" s="82"/>
      <c r="S154" s="82"/>
      <c r="T154" s="140"/>
      <c r="U154" s="82"/>
      <c r="V154" s="82"/>
      <c r="W154" s="82"/>
      <c r="X154" s="82"/>
      <c r="Y154" s="82"/>
      <c r="Z154" s="82"/>
      <c r="AA154" s="82"/>
      <c r="AB154" s="82"/>
      <c r="AC154" s="82"/>
      <c r="AD154" s="82"/>
      <c r="AE154" s="82"/>
      <c r="AF154" s="82"/>
      <c r="AG154" s="82"/>
      <c r="AH154" s="82"/>
      <c r="AI154" s="82"/>
      <c r="AJ154" s="82"/>
      <c r="AK154" s="82"/>
      <c r="AL154" s="82"/>
      <c r="AM154" s="82"/>
      <c r="AN154" s="186"/>
      <c r="AO154" s="142"/>
      <c r="AP154" s="142"/>
      <c r="AQ154" s="142"/>
      <c r="AR154" s="142"/>
      <c r="AS154" s="142"/>
      <c r="AT154" s="142"/>
      <c r="AU154" s="142"/>
      <c r="AV154" s="142"/>
      <c r="AW154" s="142"/>
      <c r="AX154" s="142"/>
      <c r="AY154" s="142"/>
      <c r="AZ154" s="142"/>
      <c r="BA154" s="142"/>
      <c r="BB154" s="142"/>
      <c r="BC154" s="142"/>
      <c r="BD154" s="85"/>
      <c r="BE154" s="85"/>
      <c r="BF154" s="142"/>
      <c r="BG154" s="142"/>
      <c r="BH154" s="142"/>
      <c r="BI154" s="142"/>
      <c r="BJ154" s="142"/>
      <c r="BK154" s="142"/>
      <c r="BL154" s="142"/>
      <c r="BM154" s="142"/>
      <c r="BN154" s="142"/>
      <c r="BO154" s="142"/>
      <c r="BP154" s="142"/>
      <c r="BQ154" s="142"/>
      <c r="BR154" s="142"/>
      <c r="BS154" s="142"/>
      <c r="BT154" s="142"/>
      <c r="BU154" s="142"/>
      <c r="BV154" s="142"/>
      <c r="BW154" s="142"/>
      <c r="BX154" s="142"/>
      <c r="BY154" s="142"/>
      <c r="BZ154" s="82"/>
      <c r="CA154" s="82"/>
      <c r="CB154" s="82"/>
      <c r="CC154" s="82"/>
      <c r="CD154" s="82"/>
      <c r="CE154" s="82"/>
      <c r="CF154" s="82"/>
      <c r="CG154" s="82"/>
      <c r="CH154" s="82"/>
      <c r="CI154" s="82"/>
      <c r="CJ154" s="82"/>
      <c r="CK154" s="82"/>
      <c r="CL154" s="82"/>
      <c r="CM154" s="82"/>
      <c r="CN154" s="82"/>
      <c r="CO154" s="82"/>
      <c r="CP154" s="82"/>
      <c r="CQ154" s="82"/>
      <c r="CR154" s="82"/>
      <c r="CS154" s="82"/>
      <c r="CT154" s="82"/>
      <c r="CU154" s="82"/>
      <c r="CV154" s="82"/>
      <c r="CW154" s="82"/>
      <c r="CX154" s="82"/>
      <c r="CY154" s="82"/>
      <c r="CZ154" s="82"/>
      <c r="DA154" s="82"/>
      <c r="DB154" s="82"/>
      <c r="DC154" s="82"/>
      <c r="DD154" s="82"/>
      <c r="DE154" s="82"/>
      <c r="DF154" s="82"/>
      <c r="DG154" s="82"/>
      <c r="DH154" s="82"/>
      <c r="DI154" s="82"/>
      <c r="DJ154" s="82"/>
      <c r="DK154" s="82"/>
      <c r="DL154" s="82"/>
      <c r="DM154" s="82"/>
      <c r="DN154" s="82"/>
      <c r="DO154" s="82"/>
      <c r="DP154" s="82"/>
      <c r="DQ154" s="82"/>
      <c r="DR154" s="82"/>
      <c r="DS154" s="82"/>
      <c r="DT154" s="82"/>
      <c r="DU154" s="82"/>
      <c r="DV154" s="82"/>
      <c r="DW154" s="82"/>
      <c r="DX154" s="82"/>
      <c r="DY154" s="82"/>
      <c r="DZ154" s="82"/>
      <c r="EA154" s="82"/>
      <c r="EB154" s="82"/>
      <c r="EC154" s="82"/>
      <c r="ED154" s="82"/>
      <c r="EE154" s="82"/>
      <c r="EF154" s="82"/>
      <c r="EG154" s="82"/>
      <c r="EH154" s="82"/>
      <c r="EI154" s="82"/>
      <c r="EJ154" s="82"/>
      <c r="EK154" s="82"/>
      <c r="EL154" s="82"/>
      <c r="EM154" s="82"/>
      <c r="EN154" s="82"/>
      <c r="EO154" s="82"/>
      <c r="EP154" s="82"/>
      <c r="EQ154" s="82"/>
      <c r="ER154" s="82"/>
      <c r="ES154" s="82"/>
      <c r="ET154" s="82"/>
      <c r="EU154" s="82"/>
      <c r="EV154" s="82"/>
      <c r="EW154" s="82"/>
      <c r="EX154" s="82"/>
      <c r="EY154" s="82"/>
      <c r="EZ154" s="82"/>
      <c r="FA154" s="82"/>
      <c r="FB154" s="82"/>
    </row>
    <row r="155" spans="1:158" s="134" customFormat="1" ht="15" customHeight="1" x14ac:dyDescent="0.2">
      <c r="A155" s="82"/>
      <c r="B155" s="82"/>
      <c r="C155" s="82"/>
      <c r="D155" s="82"/>
      <c r="E155" s="82"/>
      <c r="F155" s="82"/>
      <c r="G155" s="82"/>
      <c r="H155" s="82"/>
      <c r="I155" s="82"/>
      <c r="J155" s="82"/>
      <c r="K155" s="82"/>
      <c r="L155" s="82"/>
      <c r="M155" s="82"/>
      <c r="N155" s="140"/>
      <c r="O155" s="140"/>
      <c r="P155" s="82"/>
      <c r="Q155" s="82"/>
      <c r="R155" s="82"/>
      <c r="S155" s="82"/>
      <c r="T155" s="140"/>
      <c r="U155" s="82"/>
      <c r="V155" s="82"/>
      <c r="W155" s="82"/>
      <c r="X155" s="82"/>
      <c r="Y155" s="82"/>
      <c r="Z155" s="82"/>
      <c r="AA155" s="82"/>
      <c r="AB155" s="82"/>
      <c r="AC155" s="82"/>
      <c r="AD155" s="82"/>
      <c r="AE155" s="82"/>
      <c r="AF155" s="82"/>
      <c r="AG155" s="82"/>
      <c r="AH155" s="82"/>
      <c r="AI155" s="82"/>
      <c r="AJ155" s="82"/>
      <c r="AK155" s="82"/>
      <c r="AL155" s="82"/>
      <c r="AM155" s="82"/>
      <c r="AN155" s="186"/>
      <c r="AO155" s="142"/>
      <c r="AP155" s="142"/>
      <c r="AQ155" s="142"/>
      <c r="AR155" s="142"/>
      <c r="AS155" s="142"/>
      <c r="AT155" s="142"/>
      <c r="AU155" s="142"/>
      <c r="AV155" s="142"/>
      <c r="AW155" s="142"/>
      <c r="AX155" s="142"/>
      <c r="AY155" s="142"/>
      <c r="AZ155" s="142"/>
      <c r="BA155" s="142"/>
      <c r="BB155" s="142"/>
      <c r="BC155" s="142"/>
      <c r="BD155" s="85"/>
      <c r="BE155" s="85"/>
      <c r="BF155" s="142"/>
      <c r="BG155" s="142"/>
      <c r="BH155" s="142"/>
      <c r="BI155" s="142"/>
      <c r="BJ155" s="142"/>
      <c r="BK155" s="142"/>
      <c r="BL155" s="142"/>
      <c r="BM155" s="142"/>
      <c r="BN155" s="142"/>
      <c r="BO155" s="142"/>
      <c r="BP155" s="142"/>
      <c r="BQ155" s="142"/>
      <c r="BR155" s="142"/>
      <c r="BS155" s="142"/>
      <c r="BT155" s="142"/>
      <c r="BU155" s="142"/>
      <c r="BV155" s="142"/>
      <c r="BW155" s="142"/>
      <c r="BX155" s="142"/>
      <c r="BY155" s="142"/>
      <c r="BZ155" s="82"/>
      <c r="CA155" s="82"/>
      <c r="CB155" s="82"/>
      <c r="CC155" s="82"/>
      <c r="CD155" s="82"/>
      <c r="CE155" s="82"/>
      <c r="CF155" s="82"/>
      <c r="CG155" s="82"/>
      <c r="CH155" s="82"/>
      <c r="CI155" s="82"/>
      <c r="CJ155" s="82"/>
      <c r="CK155" s="82"/>
      <c r="CL155" s="82"/>
      <c r="CM155" s="82"/>
      <c r="CN155" s="82"/>
      <c r="CO155" s="82"/>
      <c r="CP155" s="82"/>
      <c r="CQ155" s="82"/>
      <c r="CR155" s="82"/>
      <c r="CS155" s="82"/>
      <c r="CT155" s="82"/>
      <c r="CU155" s="82"/>
      <c r="CV155" s="82"/>
      <c r="CW155" s="82"/>
      <c r="CX155" s="82"/>
      <c r="CY155" s="82"/>
      <c r="CZ155" s="82"/>
      <c r="DA155" s="82"/>
      <c r="DB155" s="82"/>
      <c r="DC155" s="82"/>
      <c r="DD155" s="82"/>
      <c r="DE155" s="82"/>
      <c r="DF155" s="82"/>
      <c r="DG155" s="82"/>
      <c r="DH155" s="82"/>
      <c r="DI155" s="82"/>
      <c r="DJ155" s="82"/>
      <c r="DK155" s="82"/>
      <c r="DL155" s="82"/>
      <c r="DM155" s="82"/>
      <c r="DN155" s="82"/>
      <c r="DO155" s="82"/>
      <c r="DP155" s="82"/>
      <c r="DQ155" s="82"/>
      <c r="DR155" s="82"/>
      <c r="DS155" s="82"/>
      <c r="DT155" s="82"/>
      <c r="DU155" s="82"/>
      <c r="DV155" s="82"/>
      <c r="DW155" s="82"/>
      <c r="DX155" s="82"/>
      <c r="DY155" s="82"/>
      <c r="DZ155" s="82"/>
      <c r="EA155" s="82"/>
      <c r="EB155" s="82"/>
      <c r="EC155" s="82"/>
      <c r="ED155" s="82"/>
      <c r="EE155" s="82"/>
      <c r="EF155" s="82"/>
      <c r="EG155" s="82"/>
      <c r="EH155" s="82"/>
      <c r="EI155" s="82"/>
      <c r="EJ155" s="82"/>
      <c r="EK155" s="82"/>
      <c r="EL155" s="82"/>
      <c r="EM155" s="82"/>
      <c r="EN155" s="82"/>
      <c r="EO155" s="82"/>
      <c r="EP155" s="82"/>
      <c r="EQ155" s="82"/>
      <c r="ER155" s="82"/>
      <c r="ES155" s="82"/>
      <c r="ET155" s="82"/>
      <c r="EU155" s="82"/>
      <c r="EV155" s="82"/>
      <c r="EW155" s="82"/>
      <c r="EX155" s="82"/>
      <c r="EY155" s="82"/>
      <c r="EZ155" s="82"/>
      <c r="FA155" s="82"/>
      <c r="FB155" s="82"/>
    </row>
    <row r="156" spans="1:158" s="134" customFormat="1" ht="15" customHeight="1" x14ac:dyDescent="0.2">
      <c r="A156" s="82"/>
      <c r="B156" s="82"/>
      <c r="C156" s="82"/>
      <c r="D156" s="82"/>
      <c r="E156" s="82"/>
      <c r="F156" s="82"/>
      <c r="G156" s="82"/>
      <c r="H156" s="82"/>
      <c r="I156" s="82"/>
      <c r="J156" s="82"/>
      <c r="K156" s="82"/>
      <c r="L156" s="82"/>
      <c r="M156" s="82"/>
      <c r="N156" s="140"/>
      <c r="O156" s="140"/>
      <c r="P156" s="82"/>
      <c r="Q156" s="82"/>
      <c r="R156" s="82"/>
      <c r="S156" s="82"/>
      <c r="T156" s="140"/>
      <c r="U156" s="82"/>
      <c r="V156" s="82"/>
      <c r="W156" s="82"/>
      <c r="X156" s="82"/>
      <c r="Y156" s="82"/>
      <c r="Z156" s="82"/>
      <c r="AA156" s="82"/>
      <c r="AB156" s="82"/>
      <c r="AC156" s="82"/>
      <c r="AD156" s="82"/>
      <c r="AE156" s="82"/>
      <c r="AF156" s="82"/>
      <c r="AG156" s="82"/>
      <c r="AH156" s="82"/>
      <c r="AI156" s="82"/>
      <c r="AJ156" s="82"/>
      <c r="AK156" s="82"/>
      <c r="AL156" s="82"/>
      <c r="AM156" s="82"/>
      <c r="AN156" s="186"/>
      <c r="AO156" s="142"/>
      <c r="AP156" s="142"/>
      <c r="AQ156" s="142"/>
      <c r="AR156" s="142"/>
      <c r="AS156" s="142"/>
      <c r="AT156" s="142"/>
      <c r="AU156" s="142"/>
      <c r="AV156" s="142"/>
      <c r="AW156" s="142"/>
      <c r="AX156" s="142"/>
      <c r="AY156" s="142"/>
      <c r="AZ156" s="142"/>
      <c r="BA156" s="142"/>
      <c r="BB156" s="142"/>
      <c r="BC156" s="142"/>
      <c r="BD156" s="85"/>
      <c r="BE156" s="85"/>
      <c r="BF156" s="142"/>
      <c r="BG156" s="142"/>
      <c r="BH156" s="142"/>
      <c r="BI156" s="142"/>
      <c r="BJ156" s="142"/>
      <c r="BK156" s="142"/>
      <c r="BL156" s="142"/>
      <c r="BM156" s="142"/>
      <c r="BN156" s="142"/>
      <c r="BO156" s="142"/>
      <c r="BP156" s="142"/>
      <c r="BQ156" s="142"/>
      <c r="BR156" s="142"/>
      <c r="BS156" s="142"/>
      <c r="BT156" s="142"/>
      <c r="BU156" s="142"/>
      <c r="BV156" s="142"/>
      <c r="BW156" s="142"/>
      <c r="BX156" s="142"/>
      <c r="BY156" s="142"/>
      <c r="BZ156" s="82"/>
      <c r="CA156" s="82"/>
      <c r="CB156" s="82"/>
      <c r="CC156" s="82"/>
      <c r="CD156" s="82"/>
      <c r="CE156" s="82"/>
      <c r="CF156" s="82"/>
      <c r="CG156" s="82"/>
      <c r="CH156" s="82"/>
      <c r="CI156" s="82"/>
      <c r="CJ156" s="82"/>
      <c r="CK156" s="82"/>
      <c r="CL156" s="82"/>
      <c r="CM156" s="82"/>
      <c r="CN156" s="82"/>
      <c r="CO156" s="82"/>
      <c r="CP156" s="82"/>
      <c r="CQ156" s="82"/>
      <c r="CR156" s="82"/>
      <c r="CS156" s="82"/>
      <c r="CT156" s="82"/>
      <c r="CU156" s="82"/>
      <c r="CV156" s="82"/>
      <c r="CW156" s="82"/>
      <c r="CX156" s="82"/>
      <c r="CY156" s="82"/>
      <c r="CZ156" s="82"/>
      <c r="DA156" s="82"/>
      <c r="DB156" s="82"/>
      <c r="DC156" s="82"/>
      <c r="DD156" s="82"/>
      <c r="DE156" s="82"/>
      <c r="DF156" s="82"/>
      <c r="DG156" s="82"/>
      <c r="DH156" s="82"/>
      <c r="DI156" s="82"/>
      <c r="DJ156" s="82"/>
      <c r="DK156" s="82"/>
      <c r="DL156" s="82"/>
      <c r="DM156" s="82"/>
      <c r="DN156" s="82"/>
      <c r="DO156" s="82"/>
      <c r="DP156" s="82"/>
      <c r="DQ156" s="82"/>
      <c r="DR156" s="82"/>
      <c r="DS156" s="82"/>
      <c r="DT156" s="82"/>
      <c r="DU156" s="82"/>
      <c r="DV156" s="82"/>
      <c r="DW156" s="82"/>
      <c r="DX156" s="82"/>
      <c r="DY156" s="82"/>
      <c r="DZ156" s="82"/>
      <c r="EA156" s="82"/>
      <c r="EB156" s="82"/>
      <c r="EC156" s="82"/>
      <c r="ED156" s="82"/>
      <c r="EE156" s="82"/>
      <c r="EF156" s="82"/>
      <c r="EG156" s="82"/>
      <c r="EH156" s="82"/>
      <c r="EI156" s="82"/>
      <c r="EJ156" s="82"/>
      <c r="EK156" s="82"/>
      <c r="EL156" s="82"/>
      <c r="EM156" s="82"/>
      <c r="EN156" s="82"/>
      <c r="EO156" s="82"/>
      <c r="EP156" s="82"/>
      <c r="EQ156" s="82"/>
      <c r="ER156" s="82"/>
      <c r="ES156" s="82"/>
      <c r="ET156" s="82"/>
      <c r="EU156" s="82"/>
      <c r="EV156" s="82"/>
      <c r="EW156" s="82"/>
      <c r="EX156" s="82"/>
      <c r="EY156" s="82"/>
      <c r="EZ156" s="82"/>
      <c r="FA156" s="82"/>
      <c r="FB156" s="82"/>
    </row>
    <row r="157" spans="1:158" s="134" customFormat="1" ht="15" customHeight="1" x14ac:dyDescent="0.2">
      <c r="A157" s="82"/>
      <c r="B157" s="82"/>
      <c r="C157" s="82"/>
      <c r="D157" s="82"/>
      <c r="E157" s="82"/>
      <c r="F157" s="82"/>
      <c r="G157" s="82"/>
      <c r="H157" s="82"/>
      <c r="I157" s="82"/>
      <c r="J157" s="82"/>
      <c r="K157" s="82"/>
      <c r="L157" s="82"/>
      <c r="M157" s="82"/>
      <c r="N157" s="140"/>
      <c r="O157" s="140"/>
      <c r="P157" s="82"/>
      <c r="Q157" s="82"/>
      <c r="R157" s="82"/>
      <c r="S157" s="82"/>
      <c r="T157" s="140"/>
      <c r="U157" s="82"/>
      <c r="V157" s="82"/>
      <c r="W157" s="82"/>
      <c r="X157" s="82"/>
      <c r="Y157" s="82"/>
      <c r="Z157" s="82"/>
      <c r="AA157" s="82"/>
      <c r="AB157" s="82"/>
      <c r="AC157" s="82"/>
      <c r="AD157" s="82"/>
      <c r="AE157" s="82"/>
      <c r="AF157" s="82"/>
      <c r="AG157" s="82"/>
      <c r="AH157" s="82"/>
      <c r="AI157" s="82"/>
      <c r="AJ157" s="82"/>
      <c r="AK157" s="82"/>
      <c r="AL157" s="82"/>
      <c r="AM157" s="82"/>
      <c r="AN157" s="186"/>
      <c r="AO157" s="142"/>
      <c r="AP157" s="142"/>
      <c r="AQ157" s="142"/>
      <c r="AR157" s="142"/>
      <c r="AS157" s="142"/>
      <c r="AT157" s="142"/>
      <c r="AU157" s="142"/>
      <c r="AV157" s="142"/>
      <c r="AW157" s="142"/>
      <c r="AX157" s="142"/>
      <c r="AY157" s="142"/>
      <c r="AZ157" s="142"/>
      <c r="BA157" s="142"/>
      <c r="BB157" s="142"/>
      <c r="BC157" s="142"/>
      <c r="BD157" s="85"/>
      <c r="BE157" s="85"/>
      <c r="BF157" s="142"/>
      <c r="BG157" s="142"/>
      <c r="BH157" s="142"/>
      <c r="BI157" s="142"/>
      <c r="BJ157" s="142"/>
      <c r="BK157" s="142"/>
      <c r="BL157" s="142"/>
      <c r="BM157" s="142"/>
      <c r="BN157" s="142"/>
      <c r="BO157" s="142"/>
      <c r="BP157" s="142"/>
      <c r="BQ157" s="142"/>
      <c r="BR157" s="142"/>
      <c r="BS157" s="142"/>
      <c r="BT157" s="142"/>
      <c r="BU157" s="142"/>
      <c r="BV157" s="142"/>
      <c r="BW157" s="142"/>
      <c r="BX157" s="142"/>
      <c r="BY157" s="142"/>
      <c r="BZ157" s="82"/>
      <c r="CA157" s="82"/>
      <c r="CB157" s="82"/>
      <c r="CC157" s="82"/>
      <c r="CD157" s="82"/>
      <c r="CE157" s="82"/>
      <c r="CF157" s="82"/>
      <c r="CG157" s="82"/>
      <c r="CH157" s="82"/>
      <c r="CI157" s="82"/>
      <c r="CJ157" s="82"/>
      <c r="CK157" s="82"/>
      <c r="CL157" s="82"/>
      <c r="CM157" s="82"/>
      <c r="CN157" s="82"/>
      <c r="CO157" s="82"/>
      <c r="CP157" s="82"/>
      <c r="CQ157" s="82"/>
      <c r="CR157" s="82"/>
      <c r="CS157" s="82"/>
      <c r="CT157" s="82"/>
      <c r="CU157" s="82"/>
      <c r="CV157" s="82"/>
      <c r="CW157" s="82"/>
      <c r="CX157" s="82"/>
      <c r="CY157" s="82"/>
      <c r="CZ157" s="82"/>
      <c r="DA157" s="82"/>
      <c r="DB157" s="82"/>
      <c r="DC157" s="82"/>
      <c r="DD157" s="82"/>
      <c r="DE157" s="82"/>
      <c r="DF157" s="82"/>
      <c r="DG157" s="82"/>
      <c r="DH157" s="82"/>
      <c r="DI157" s="82"/>
      <c r="DJ157" s="82"/>
      <c r="DK157" s="82"/>
      <c r="DL157" s="82"/>
      <c r="DM157" s="82"/>
      <c r="DN157" s="82"/>
      <c r="DO157" s="82"/>
      <c r="DP157" s="82"/>
      <c r="DQ157" s="82"/>
      <c r="DR157" s="82"/>
      <c r="DS157" s="82"/>
      <c r="DT157" s="82"/>
      <c r="DU157" s="82"/>
      <c r="DV157" s="82"/>
      <c r="DW157" s="82"/>
      <c r="DX157" s="82"/>
      <c r="DY157" s="82"/>
      <c r="DZ157" s="82"/>
      <c r="EA157" s="82"/>
      <c r="EB157" s="82"/>
      <c r="EC157" s="82"/>
      <c r="ED157" s="82"/>
      <c r="EE157" s="82"/>
      <c r="EF157" s="82"/>
      <c r="EG157" s="82"/>
      <c r="EH157" s="82"/>
      <c r="EI157" s="82"/>
      <c r="EJ157" s="82"/>
      <c r="EK157" s="82"/>
      <c r="EL157" s="82"/>
      <c r="EM157" s="82"/>
      <c r="EN157" s="82"/>
      <c r="EO157" s="82"/>
      <c r="EP157" s="82"/>
      <c r="EQ157" s="82"/>
      <c r="ER157" s="82"/>
      <c r="ES157" s="82"/>
      <c r="ET157" s="82"/>
      <c r="EU157" s="82"/>
      <c r="EV157" s="82"/>
      <c r="EW157" s="82"/>
      <c r="EX157" s="82"/>
      <c r="EY157" s="82"/>
      <c r="EZ157" s="82"/>
      <c r="FA157" s="82"/>
      <c r="FB157" s="82"/>
    </row>
    <row r="158" spans="1:158" s="134" customFormat="1" ht="15" customHeight="1" x14ac:dyDescent="0.2">
      <c r="A158" s="82"/>
      <c r="B158" s="82"/>
      <c r="C158" s="82"/>
      <c r="D158" s="82"/>
      <c r="E158" s="82"/>
      <c r="F158" s="82"/>
      <c r="G158" s="82"/>
      <c r="H158" s="82"/>
      <c r="I158" s="82"/>
      <c r="J158" s="82"/>
      <c r="K158" s="82"/>
      <c r="L158" s="82"/>
      <c r="M158" s="82"/>
      <c r="N158" s="140"/>
      <c r="O158" s="140"/>
      <c r="P158" s="82"/>
      <c r="Q158" s="82"/>
      <c r="R158" s="82"/>
      <c r="S158" s="82"/>
      <c r="T158" s="140"/>
      <c r="U158" s="82"/>
      <c r="V158" s="82"/>
      <c r="W158" s="82"/>
      <c r="X158" s="82"/>
      <c r="Y158" s="82"/>
      <c r="Z158" s="82"/>
      <c r="AA158" s="82"/>
      <c r="AB158" s="82"/>
      <c r="AC158" s="82"/>
      <c r="AD158" s="82"/>
      <c r="AE158" s="82"/>
      <c r="AF158" s="82"/>
      <c r="AG158" s="82"/>
      <c r="AH158" s="82"/>
      <c r="AI158" s="82"/>
      <c r="AJ158" s="82"/>
      <c r="AK158" s="82"/>
      <c r="AL158" s="82"/>
      <c r="AM158" s="82"/>
      <c r="AN158" s="186"/>
      <c r="AO158" s="142"/>
      <c r="AP158" s="142"/>
      <c r="AQ158" s="142"/>
      <c r="AR158" s="142"/>
      <c r="AS158" s="142"/>
      <c r="AT158" s="142"/>
      <c r="AU158" s="142"/>
      <c r="AV158" s="142"/>
      <c r="AW158" s="142"/>
      <c r="AX158" s="142"/>
      <c r="AY158" s="142"/>
      <c r="AZ158" s="142"/>
      <c r="BA158" s="142"/>
      <c r="BB158" s="142"/>
      <c r="BC158" s="142"/>
      <c r="BD158" s="85"/>
      <c r="BE158" s="85"/>
      <c r="BF158" s="142"/>
      <c r="BG158" s="142"/>
      <c r="BH158" s="142"/>
      <c r="BI158" s="142"/>
      <c r="BJ158" s="142"/>
      <c r="BK158" s="142"/>
      <c r="BL158" s="142"/>
      <c r="BM158" s="142"/>
      <c r="BN158" s="142"/>
      <c r="BO158" s="142"/>
      <c r="BP158" s="142"/>
      <c r="BQ158" s="142"/>
      <c r="BR158" s="142"/>
      <c r="BS158" s="142"/>
      <c r="BT158" s="142"/>
      <c r="BU158" s="142"/>
      <c r="BV158" s="142"/>
      <c r="BW158" s="142"/>
      <c r="BX158" s="142"/>
      <c r="BY158" s="142"/>
      <c r="BZ158" s="82"/>
      <c r="CA158" s="82"/>
      <c r="CB158" s="82"/>
      <c r="CC158" s="82"/>
      <c r="CD158" s="82"/>
      <c r="CE158" s="82"/>
      <c r="CF158" s="82"/>
      <c r="CG158" s="82"/>
      <c r="CH158" s="82"/>
      <c r="CI158" s="82"/>
      <c r="CJ158" s="82"/>
      <c r="CK158" s="82"/>
      <c r="CL158" s="82"/>
      <c r="CM158" s="82"/>
      <c r="CN158" s="82"/>
      <c r="CO158" s="82"/>
      <c r="CP158" s="82"/>
      <c r="CQ158" s="82"/>
      <c r="CR158" s="82"/>
      <c r="CS158" s="82"/>
      <c r="CT158" s="82"/>
      <c r="CU158" s="82"/>
      <c r="CV158" s="82"/>
      <c r="CW158" s="82"/>
      <c r="CX158" s="82"/>
      <c r="CY158" s="82"/>
      <c r="CZ158" s="82"/>
      <c r="DA158" s="82"/>
      <c r="DB158" s="82"/>
      <c r="DC158" s="82"/>
      <c r="DD158" s="82"/>
      <c r="DE158" s="82"/>
      <c r="DF158" s="82"/>
      <c r="DG158" s="82"/>
      <c r="DH158" s="82"/>
      <c r="DI158" s="82"/>
      <c r="DJ158" s="82"/>
      <c r="DK158" s="82"/>
      <c r="DL158" s="82"/>
      <c r="DM158" s="82"/>
      <c r="DN158" s="82"/>
      <c r="DO158" s="82"/>
      <c r="DP158" s="82"/>
      <c r="DQ158" s="82"/>
      <c r="DR158" s="82"/>
      <c r="DS158" s="82"/>
      <c r="DT158" s="82"/>
      <c r="DU158" s="82"/>
      <c r="DV158" s="82"/>
      <c r="DW158" s="82"/>
      <c r="DX158" s="82"/>
      <c r="DY158" s="82"/>
      <c r="DZ158" s="82"/>
      <c r="EA158" s="82"/>
      <c r="EB158" s="82"/>
      <c r="EC158" s="82"/>
      <c r="ED158" s="82"/>
      <c r="EE158" s="82"/>
      <c r="EF158" s="82"/>
      <c r="EG158" s="82"/>
      <c r="EH158" s="82"/>
      <c r="EI158" s="82"/>
      <c r="EJ158" s="82"/>
      <c r="EK158" s="82"/>
      <c r="EL158" s="82"/>
      <c r="EM158" s="82"/>
      <c r="EN158" s="82"/>
      <c r="EO158" s="82"/>
      <c r="EP158" s="82"/>
      <c r="EQ158" s="82"/>
      <c r="ER158" s="82"/>
      <c r="ES158" s="82"/>
      <c r="ET158" s="82"/>
      <c r="EU158" s="82"/>
      <c r="EV158" s="82"/>
      <c r="EW158" s="82"/>
      <c r="EX158" s="82"/>
      <c r="EY158" s="82"/>
      <c r="EZ158" s="82"/>
      <c r="FA158" s="82"/>
      <c r="FB158" s="82"/>
    </row>
    <row r="159" spans="1:158" s="134" customFormat="1" ht="15" customHeight="1" x14ac:dyDescent="0.2">
      <c r="A159" s="82"/>
      <c r="B159" s="82"/>
      <c r="C159" s="82"/>
      <c r="D159" s="82"/>
      <c r="E159" s="82"/>
      <c r="F159" s="82"/>
      <c r="G159" s="82"/>
      <c r="H159" s="82"/>
      <c r="I159" s="82"/>
      <c r="J159" s="82"/>
      <c r="K159" s="82"/>
      <c r="L159" s="82"/>
      <c r="M159" s="82"/>
      <c r="N159" s="140"/>
      <c r="O159" s="140"/>
      <c r="P159" s="82"/>
      <c r="Q159" s="82"/>
      <c r="R159" s="82"/>
      <c r="S159" s="82"/>
      <c r="T159" s="140"/>
      <c r="U159" s="82"/>
      <c r="V159" s="82"/>
      <c r="W159" s="82"/>
      <c r="X159" s="82"/>
      <c r="Y159" s="82"/>
      <c r="Z159" s="82"/>
      <c r="AA159" s="82"/>
      <c r="AB159" s="82"/>
      <c r="AC159" s="82"/>
      <c r="AD159" s="82"/>
      <c r="AE159" s="82"/>
      <c r="AF159" s="82"/>
      <c r="AG159" s="82"/>
      <c r="AH159" s="82"/>
      <c r="AI159" s="82"/>
      <c r="AJ159" s="82"/>
      <c r="AK159" s="82"/>
      <c r="AL159" s="82"/>
      <c r="AM159" s="82"/>
      <c r="AN159" s="186"/>
      <c r="AO159" s="142"/>
      <c r="AP159" s="142"/>
      <c r="AQ159" s="142"/>
      <c r="AR159" s="142"/>
      <c r="AS159" s="142"/>
      <c r="AT159" s="142"/>
      <c r="AU159" s="142"/>
      <c r="AV159" s="142"/>
      <c r="AW159" s="142"/>
      <c r="AX159" s="142"/>
      <c r="AY159" s="142"/>
      <c r="AZ159" s="142"/>
      <c r="BA159" s="142"/>
      <c r="BB159" s="142"/>
      <c r="BC159" s="142"/>
      <c r="BD159" s="85"/>
      <c r="BE159" s="85"/>
      <c r="BF159" s="142"/>
      <c r="BG159" s="142"/>
      <c r="BH159" s="142"/>
      <c r="BI159" s="142"/>
      <c r="BJ159" s="142"/>
      <c r="BK159" s="142"/>
      <c r="BL159" s="142"/>
      <c r="BM159" s="142"/>
      <c r="BN159" s="142"/>
      <c r="BO159" s="142"/>
      <c r="BP159" s="142"/>
      <c r="BQ159" s="142"/>
      <c r="BR159" s="142"/>
      <c r="BS159" s="142"/>
      <c r="BT159" s="142"/>
      <c r="BU159" s="142"/>
      <c r="BV159" s="142"/>
      <c r="BW159" s="142"/>
      <c r="BX159" s="142"/>
      <c r="BY159" s="142"/>
      <c r="BZ159" s="82"/>
      <c r="CA159" s="82"/>
      <c r="CB159" s="82"/>
      <c r="CC159" s="82"/>
      <c r="CD159" s="82"/>
      <c r="CE159" s="82"/>
      <c r="CF159" s="82"/>
      <c r="CG159" s="82"/>
      <c r="CH159" s="82"/>
      <c r="CI159" s="82"/>
      <c r="CJ159" s="82"/>
      <c r="CK159" s="82"/>
      <c r="CL159" s="82"/>
      <c r="CM159" s="82"/>
      <c r="CN159" s="82"/>
      <c r="CO159" s="82"/>
      <c r="CP159" s="82"/>
      <c r="CQ159" s="82"/>
      <c r="CR159" s="82"/>
      <c r="CS159" s="82"/>
      <c r="CT159" s="82"/>
      <c r="CU159" s="82"/>
      <c r="CV159" s="82"/>
      <c r="CW159" s="82"/>
      <c r="CX159" s="82"/>
      <c r="CY159" s="82"/>
      <c r="CZ159" s="82"/>
      <c r="DA159" s="82"/>
      <c r="DB159" s="82"/>
      <c r="DC159" s="82"/>
      <c r="DD159" s="82"/>
      <c r="DE159" s="82"/>
      <c r="DF159" s="82"/>
      <c r="DG159" s="82"/>
      <c r="DH159" s="82"/>
      <c r="DI159" s="82"/>
      <c r="DJ159" s="82"/>
      <c r="DK159" s="82"/>
      <c r="DL159" s="82"/>
      <c r="DM159" s="82"/>
      <c r="DN159" s="82"/>
      <c r="DO159" s="82"/>
      <c r="DP159" s="82"/>
      <c r="DQ159" s="82"/>
      <c r="DR159" s="82"/>
      <c r="DS159" s="82"/>
      <c r="DT159" s="82"/>
      <c r="DU159" s="82"/>
      <c r="DV159" s="82"/>
      <c r="DW159" s="82"/>
      <c r="DX159" s="82"/>
      <c r="DY159" s="82"/>
      <c r="DZ159" s="82"/>
      <c r="EA159" s="82"/>
      <c r="EB159" s="82"/>
      <c r="EC159" s="82"/>
      <c r="ED159" s="82"/>
      <c r="EE159" s="82"/>
      <c r="EF159" s="82"/>
      <c r="EG159" s="82"/>
      <c r="EH159" s="82"/>
      <c r="EI159" s="82"/>
      <c r="EJ159" s="82"/>
      <c r="EK159" s="82"/>
      <c r="EL159" s="82"/>
      <c r="EM159" s="82"/>
      <c r="EN159" s="82"/>
      <c r="EO159" s="82"/>
      <c r="EP159" s="82"/>
      <c r="EQ159" s="82"/>
      <c r="ER159" s="82"/>
      <c r="ES159" s="82"/>
      <c r="ET159" s="82"/>
      <c r="EU159" s="82"/>
      <c r="EV159" s="82"/>
      <c r="EW159" s="82"/>
      <c r="EX159" s="82"/>
      <c r="EY159" s="82"/>
      <c r="EZ159" s="82"/>
      <c r="FA159" s="82"/>
      <c r="FB159" s="82"/>
    </row>
    <row r="160" spans="1:158" s="134" customFormat="1" ht="15" customHeight="1" x14ac:dyDescent="0.2">
      <c r="A160" s="82"/>
      <c r="B160" s="82"/>
      <c r="C160" s="82"/>
      <c r="D160" s="82"/>
      <c r="E160" s="82"/>
      <c r="F160" s="82"/>
      <c r="G160" s="82"/>
      <c r="H160" s="82"/>
      <c r="I160" s="82"/>
      <c r="J160" s="82"/>
      <c r="K160" s="82"/>
      <c r="L160" s="82"/>
      <c r="M160" s="82"/>
      <c r="N160" s="140"/>
      <c r="O160" s="140"/>
      <c r="P160" s="82"/>
      <c r="Q160" s="82"/>
      <c r="R160" s="82"/>
      <c r="S160" s="82"/>
      <c r="T160" s="140"/>
      <c r="U160" s="82"/>
      <c r="V160" s="82"/>
      <c r="W160" s="82"/>
      <c r="X160" s="82"/>
      <c r="Y160" s="82"/>
      <c r="Z160" s="82"/>
      <c r="AA160" s="82"/>
      <c r="AB160" s="82"/>
      <c r="AC160" s="82"/>
      <c r="AD160" s="82"/>
      <c r="AE160" s="82"/>
      <c r="AF160" s="82"/>
      <c r="AG160" s="82"/>
      <c r="AH160" s="82"/>
      <c r="AI160" s="82"/>
      <c r="AJ160" s="82"/>
      <c r="AK160" s="82"/>
      <c r="AL160" s="82"/>
      <c r="AM160" s="82"/>
      <c r="AN160" s="186"/>
      <c r="AO160" s="142"/>
      <c r="AP160" s="142"/>
      <c r="AQ160" s="142"/>
      <c r="AR160" s="142"/>
      <c r="AS160" s="142"/>
      <c r="AT160" s="142"/>
      <c r="AU160" s="142"/>
      <c r="AV160" s="142"/>
      <c r="AW160" s="142"/>
      <c r="AX160" s="142"/>
      <c r="AY160" s="142"/>
      <c r="AZ160" s="142"/>
      <c r="BA160" s="142"/>
      <c r="BB160" s="142"/>
      <c r="BC160" s="142"/>
      <c r="BD160" s="85"/>
      <c r="BE160" s="85"/>
      <c r="BF160" s="142"/>
      <c r="BG160" s="142"/>
      <c r="BH160" s="142"/>
      <c r="BI160" s="142"/>
      <c r="BJ160" s="142"/>
      <c r="BK160" s="142"/>
      <c r="BL160" s="142"/>
      <c r="BM160" s="142"/>
      <c r="BN160" s="142"/>
      <c r="BO160" s="142"/>
      <c r="BP160" s="142"/>
      <c r="BQ160" s="142"/>
      <c r="BR160" s="142"/>
      <c r="BS160" s="142"/>
      <c r="BT160" s="142"/>
      <c r="BU160" s="142"/>
      <c r="BV160" s="142"/>
      <c r="BW160" s="142"/>
      <c r="BX160" s="142"/>
      <c r="BY160" s="142"/>
      <c r="BZ160" s="82"/>
      <c r="CA160" s="82"/>
      <c r="CB160" s="82"/>
      <c r="CC160" s="82"/>
      <c r="CD160" s="82"/>
      <c r="CE160" s="82"/>
      <c r="CF160" s="82"/>
      <c r="CG160" s="82"/>
      <c r="CH160" s="82"/>
      <c r="CI160" s="82"/>
      <c r="CJ160" s="82"/>
      <c r="CK160" s="82"/>
      <c r="CL160" s="82"/>
      <c r="CM160" s="82"/>
      <c r="CN160" s="82"/>
      <c r="CO160" s="82"/>
      <c r="CP160" s="82"/>
      <c r="CQ160" s="82"/>
      <c r="CR160" s="82"/>
      <c r="CS160" s="82"/>
      <c r="CT160" s="82"/>
      <c r="CU160" s="82"/>
      <c r="CV160" s="82"/>
      <c r="CW160" s="82"/>
      <c r="CX160" s="82"/>
      <c r="CY160" s="82"/>
      <c r="CZ160" s="82"/>
      <c r="DA160" s="82"/>
      <c r="DB160" s="82"/>
      <c r="DC160" s="82"/>
      <c r="DD160" s="82"/>
      <c r="DE160" s="82"/>
      <c r="DF160" s="82"/>
      <c r="DG160" s="82"/>
      <c r="DH160" s="82"/>
      <c r="DI160" s="82"/>
      <c r="DJ160" s="82"/>
      <c r="DK160" s="82"/>
      <c r="DL160" s="82"/>
      <c r="DM160" s="82"/>
      <c r="DN160" s="82"/>
      <c r="DO160" s="82"/>
      <c r="DP160" s="82"/>
      <c r="DQ160" s="82"/>
      <c r="DR160" s="82"/>
      <c r="DS160" s="82"/>
      <c r="DT160" s="82"/>
      <c r="DU160" s="82"/>
      <c r="DV160" s="82"/>
      <c r="DW160" s="82"/>
      <c r="DX160" s="82"/>
      <c r="DY160" s="82"/>
      <c r="DZ160" s="82"/>
      <c r="EA160" s="82"/>
      <c r="EB160" s="82"/>
      <c r="EC160" s="82"/>
      <c r="ED160" s="82"/>
      <c r="EE160" s="82"/>
      <c r="EF160" s="82"/>
      <c r="EG160" s="82"/>
      <c r="EH160" s="82"/>
      <c r="EI160" s="82"/>
      <c r="EJ160" s="82"/>
      <c r="EK160" s="82"/>
      <c r="EL160" s="82"/>
      <c r="EM160" s="82"/>
      <c r="EN160" s="82"/>
      <c r="EO160" s="82"/>
      <c r="EP160" s="82"/>
      <c r="EQ160" s="82"/>
      <c r="ER160" s="82"/>
      <c r="ES160" s="82"/>
      <c r="ET160" s="82"/>
      <c r="EU160" s="82"/>
      <c r="EV160" s="82"/>
      <c r="EW160" s="82"/>
      <c r="EX160" s="82"/>
      <c r="EY160" s="82"/>
      <c r="EZ160" s="82"/>
      <c r="FA160" s="82"/>
      <c r="FB160" s="82"/>
    </row>
    <row r="161" spans="1:158" s="134" customFormat="1" ht="15" customHeight="1" x14ac:dyDescent="0.2">
      <c r="A161" s="82"/>
      <c r="B161" s="82"/>
      <c r="C161" s="82"/>
      <c r="D161" s="82"/>
      <c r="E161" s="82"/>
      <c r="F161" s="82"/>
      <c r="G161" s="82"/>
      <c r="H161" s="82"/>
      <c r="I161" s="82"/>
      <c r="J161" s="82"/>
      <c r="K161" s="82"/>
      <c r="L161" s="82"/>
      <c r="M161" s="82"/>
      <c r="N161" s="140"/>
      <c r="O161" s="140"/>
      <c r="P161" s="82"/>
      <c r="Q161" s="82"/>
      <c r="R161" s="82"/>
      <c r="S161" s="82"/>
      <c r="T161" s="140"/>
      <c r="U161" s="82"/>
      <c r="V161" s="82"/>
      <c r="W161" s="82"/>
      <c r="X161" s="82"/>
      <c r="Y161" s="82"/>
      <c r="Z161" s="82"/>
      <c r="AA161" s="82"/>
      <c r="AB161" s="82"/>
      <c r="AC161" s="82"/>
      <c r="AD161" s="82"/>
      <c r="AE161" s="82"/>
      <c r="AF161" s="82"/>
      <c r="AG161" s="82"/>
      <c r="AH161" s="82"/>
      <c r="AI161" s="82"/>
      <c r="AJ161" s="82"/>
      <c r="AK161" s="82"/>
      <c r="AL161" s="82"/>
      <c r="AM161" s="82"/>
      <c r="AN161" s="186"/>
      <c r="AO161" s="142"/>
      <c r="AP161" s="142"/>
      <c r="AQ161" s="142"/>
      <c r="AR161" s="142"/>
      <c r="AS161" s="142"/>
      <c r="AT161" s="142"/>
      <c r="AU161" s="142"/>
      <c r="AV161" s="142"/>
      <c r="AW161" s="142"/>
      <c r="AX161" s="142"/>
      <c r="AY161" s="142"/>
      <c r="AZ161" s="142"/>
      <c r="BA161" s="142"/>
      <c r="BB161" s="142"/>
      <c r="BC161" s="142"/>
      <c r="BD161" s="85"/>
      <c r="BE161" s="85"/>
      <c r="BF161" s="142"/>
      <c r="BG161" s="142"/>
      <c r="BH161" s="142"/>
      <c r="BI161" s="142"/>
      <c r="BJ161" s="142"/>
      <c r="BK161" s="142"/>
      <c r="BL161" s="142"/>
      <c r="BM161" s="142"/>
      <c r="BN161" s="142"/>
      <c r="BO161" s="142"/>
      <c r="BP161" s="142"/>
      <c r="BQ161" s="142"/>
      <c r="BR161" s="142"/>
      <c r="BS161" s="142"/>
      <c r="BT161" s="142"/>
      <c r="BU161" s="142"/>
      <c r="BV161" s="142"/>
      <c r="BW161" s="142"/>
      <c r="BX161" s="142"/>
      <c r="BY161" s="142"/>
      <c r="BZ161" s="82"/>
      <c r="CA161" s="82"/>
      <c r="CB161" s="82"/>
      <c r="CC161" s="82"/>
      <c r="CD161" s="82"/>
      <c r="CE161" s="82"/>
      <c r="CF161" s="82"/>
      <c r="CG161" s="82"/>
      <c r="CH161" s="82"/>
      <c r="CI161" s="82"/>
      <c r="CJ161" s="82"/>
      <c r="CK161" s="82"/>
      <c r="CL161" s="82"/>
      <c r="CM161" s="82"/>
      <c r="CN161" s="82"/>
      <c r="CO161" s="82"/>
      <c r="CP161" s="82"/>
      <c r="CQ161" s="82"/>
      <c r="CR161" s="82"/>
      <c r="CS161" s="82"/>
      <c r="CT161" s="82"/>
      <c r="CU161" s="82"/>
      <c r="CV161" s="82"/>
      <c r="CW161" s="82"/>
      <c r="CX161" s="82"/>
      <c r="CY161" s="82"/>
      <c r="CZ161" s="82"/>
      <c r="DA161" s="82"/>
      <c r="DB161" s="82"/>
      <c r="DC161" s="82"/>
      <c r="DD161" s="82"/>
      <c r="DE161" s="82"/>
      <c r="DF161" s="82"/>
      <c r="DG161" s="82"/>
      <c r="DH161" s="82"/>
      <c r="DI161" s="82"/>
      <c r="DJ161" s="82"/>
      <c r="DK161" s="82"/>
      <c r="DL161" s="82"/>
      <c r="DM161" s="82"/>
      <c r="DN161" s="82"/>
      <c r="DO161" s="82"/>
      <c r="DP161" s="82"/>
      <c r="DQ161" s="82"/>
      <c r="DR161" s="82"/>
      <c r="DS161" s="82"/>
      <c r="DT161" s="82"/>
      <c r="DU161" s="82"/>
      <c r="DV161" s="82"/>
      <c r="DW161" s="82"/>
      <c r="DX161" s="82"/>
      <c r="DY161" s="82"/>
      <c r="DZ161" s="82"/>
      <c r="EA161" s="82"/>
      <c r="EB161" s="82"/>
      <c r="EC161" s="82"/>
      <c r="ED161" s="82"/>
      <c r="EE161" s="82"/>
      <c r="EF161" s="82"/>
      <c r="EG161" s="82"/>
      <c r="EH161" s="82"/>
      <c r="EI161" s="82"/>
      <c r="EJ161" s="82"/>
      <c r="EK161" s="82"/>
      <c r="EL161" s="82"/>
      <c r="EM161" s="82"/>
      <c r="EN161" s="82"/>
      <c r="EO161" s="82"/>
      <c r="EP161" s="82"/>
      <c r="EQ161" s="82"/>
      <c r="ER161" s="82"/>
      <c r="ES161" s="82"/>
      <c r="ET161" s="82"/>
      <c r="EU161" s="82"/>
      <c r="EV161" s="82"/>
      <c r="EW161" s="82"/>
      <c r="EX161" s="82"/>
      <c r="EY161" s="82"/>
      <c r="EZ161" s="82"/>
      <c r="FA161" s="82"/>
      <c r="FB161" s="82"/>
    </row>
    <row r="162" spans="1:158" ht="15" customHeight="1" x14ac:dyDescent="0.2">
      <c r="C162" s="82"/>
      <c r="D162" s="82"/>
      <c r="E162" s="82"/>
      <c r="F162" s="82"/>
      <c r="G162" s="82"/>
      <c r="H162" s="82"/>
      <c r="I162" s="82"/>
      <c r="J162" s="82"/>
      <c r="K162" s="82"/>
      <c r="L162" s="82"/>
      <c r="M162" s="82"/>
      <c r="N162" s="140"/>
      <c r="O162" s="140"/>
      <c r="P162" s="82"/>
      <c r="Q162" s="82"/>
      <c r="R162" s="82"/>
      <c r="S162" s="82"/>
      <c r="T162" s="140"/>
      <c r="U162" s="82"/>
      <c r="V162" s="82"/>
      <c r="W162" s="82"/>
      <c r="X162" s="82"/>
      <c r="Y162" s="82"/>
      <c r="AA162" s="82"/>
      <c r="AB162" s="82"/>
      <c r="AC162" s="82"/>
      <c r="AD162" s="82"/>
      <c r="AE162" s="82"/>
      <c r="AF162" s="82"/>
      <c r="AG162" s="82"/>
    </row>
    <row r="163" spans="1:158" ht="15" customHeight="1" x14ac:dyDescent="0.2">
      <c r="C163" s="82"/>
      <c r="D163" s="82"/>
      <c r="E163" s="82"/>
      <c r="F163" s="82"/>
      <c r="G163" s="82"/>
      <c r="H163" s="82"/>
      <c r="I163" s="82"/>
      <c r="J163" s="82"/>
      <c r="K163" s="82"/>
      <c r="L163" s="82"/>
      <c r="M163" s="82"/>
      <c r="N163" s="140"/>
      <c r="O163" s="140"/>
      <c r="P163" s="82"/>
      <c r="Q163" s="82"/>
      <c r="R163" s="82"/>
      <c r="S163" s="82"/>
      <c r="T163" s="140"/>
      <c r="U163" s="82"/>
      <c r="V163" s="82"/>
      <c r="W163" s="82"/>
      <c r="X163" s="82"/>
      <c r="Y163" s="82"/>
      <c r="AA163" s="82"/>
      <c r="AB163" s="82"/>
      <c r="AC163" s="82"/>
      <c r="AD163" s="82"/>
      <c r="AE163" s="82"/>
      <c r="AF163" s="82"/>
      <c r="AG163" s="82"/>
    </row>
    <row r="164" spans="1:158" ht="15" customHeight="1" x14ac:dyDescent="0.2">
      <c r="C164" s="82"/>
      <c r="D164" s="82"/>
      <c r="E164" s="82"/>
      <c r="F164" s="82"/>
      <c r="G164" s="82"/>
      <c r="H164" s="82"/>
      <c r="I164" s="82"/>
      <c r="J164" s="82"/>
      <c r="K164" s="82"/>
      <c r="L164" s="82"/>
      <c r="M164" s="82"/>
      <c r="N164" s="140"/>
      <c r="O164" s="140"/>
      <c r="P164" s="82"/>
      <c r="Q164" s="82"/>
      <c r="R164" s="82"/>
      <c r="S164" s="82"/>
      <c r="T164" s="140"/>
      <c r="U164" s="82"/>
      <c r="V164" s="82"/>
      <c r="W164" s="82"/>
      <c r="X164" s="82"/>
      <c r="Y164" s="82"/>
      <c r="AA164" s="82"/>
      <c r="AB164" s="82"/>
      <c r="AC164" s="82"/>
      <c r="AD164" s="82"/>
      <c r="AE164" s="82"/>
      <c r="AF164" s="82"/>
      <c r="AG164" s="82"/>
    </row>
    <row r="165" spans="1:158" ht="15" customHeight="1" x14ac:dyDescent="0.2">
      <c r="C165" s="82"/>
      <c r="D165" s="82"/>
      <c r="E165" s="82"/>
      <c r="F165" s="82"/>
      <c r="G165" s="82"/>
      <c r="H165" s="82"/>
      <c r="I165" s="82"/>
      <c r="J165" s="82"/>
      <c r="K165" s="82"/>
      <c r="L165" s="82"/>
      <c r="M165" s="82"/>
      <c r="N165" s="140"/>
      <c r="O165" s="140"/>
      <c r="P165" s="82"/>
      <c r="Q165" s="82"/>
      <c r="R165" s="82"/>
      <c r="S165" s="82"/>
      <c r="T165" s="140"/>
      <c r="U165" s="82"/>
      <c r="V165" s="82"/>
      <c r="W165" s="82"/>
      <c r="X165" s="82"/>
      <c r="Y165" s="82"/>
      <c r="AA165" s="82"/>
      <c r="AB165" s="82"/>
      <c r="AC165" s="82"/>
      <c r="AD165" s="82"/>
      <c r="AE165" s="82"/>
      <c r="AF165" s="82"/>
      <c r="AG165" s="82"/>
    </row>
    <row r="166" spans="1:158" ht="15" customHeight="1" x14ac:dyDescent="0.2">
      <c r="C166" s="82"/>
      <c r="D166" s="82"/>
      <c r="E166" s="82"/>
      <c r="F166" s="82"/>
      <c r="G166" s="82"/>
      <c r="H166" s="82"/>
      <c r="I166" s="82"/>
      <c r="J166" s="82"/>
      <c r="K166" s="82"/>
      <c r="L166" s="82"/>
      <c r="M166" s="82"/>
      <c r="N166" s="140"/>
      <c r="O166" s="140"/>
      <c r="P166" s="82"/>
      <c r="Q166" s="82"/>
      <c r="R166" s="82"/>
      <c r="S166" s="82"/>
      <c r="T166" s="140"/>
      <c r="U166" s="82"/>
      <c r="V166" s="82"/>
      <c r="W166" s="82"/>
      <c r="X166" s="82"/>
      <c r="Y166" s="82"/>
      <c r="AA166" s="82"/>
      <c r="AB166" s="82"/>
      <c r="AC166" s="82"/>
      <c r="AD166" s="82"/>
      <c r="AE166" s="82"/>
      <c r="AF166" s="82"/>
      <c r="AG166" s="82"/>
    </row>
    <row r="167" spans="1:158" x14ac:dyDescent="0.2">
      <c r="C167" s="82"/>
      <c r="D167" s="82"/>
      <c r="E167" s="82"/>
      <c r="F167" s="82"/>
      <c r="G167" s="82"/>
      <c r="H167" s="82"/>
      <c r="I167" s="82"/>
      <c r="J167" s="82"/>
      <c r="K167" s="82"/>
      <c r="L167" s="82"/>
      <c r="M167" s="82"/>
      <c r="N167" s="140"/>
      <c r="O167" s="140"/>
      <c r="P167" s="82"/>
      <c r="Q167" s="82"/>
      <c r="R167" s="82"/>
      <c r="S167" s="82"/>
      <c r="T167" s="140"/>
      <c r="U167" s="82"/>
      <c r="V167" s="82"/>
      <c r="W167" s="82"/>
      <c r="X167" s="82"/>
      <c r="Y167" s="82"/>
      <c r="AA167" s="82"/>
      <c r="AB167" s="82"/>
      <c r="AC167" s="82"/>
      <c r="AD167" s="82"/>
      <c r="AE167" s="82"/>
      <c r="AF167" s="82"/>
      <c r="AG167" s="82"/>
    </row>
    <row r="168" spans="1:158" x14ac:dyDescent="0.2">
      <c r="C168" s="82"/>
      <c r="D168" s="82"/>
      <c r="E168" s="82"/>
      <c r="F168" s="82"/>
      <c r="G168" s="82"/>
      <c r="H168" s="82"/>
      <c r="I168" s="82"/>
      <c r="J168" s="82"/>
      <c r="K168" s="82"/>
      <c r="L168" s="82"/>
      <c r="M168" s="82"/>
      <c r="N168" s="140"/>
      <c r="O168" s="140"/>
      <c r="P168" s="82"/>
      <c r="Q168" s="82"/>
      <c r="R168" s="82"/>
      <c r="S168" s="82"/>
      <c r="T168" s="140"/>
      <c r="U168" s="82"/>
      <c r="V168" s="82"/>
      <c r="W168" s="82"/>
      <c r="X168" s="82"/>
      <c r="Y168" s="82"/>
      <c r="AA168" s="82"/>
      <c r="AB168" s="82"/>
      <c r="AC168" s="82"/>
      <c r="AD168" s="82"/>
      <c r="AE168" s="82"/>
      <c r="AF168" s="82"/>
      <c r="AG168" s="82"/>
    </row>
    <row r="169" spans="1:158" x14ac:dyDescent="0.2">
      <c r="C169" s="82"/>
      <c r="D169" s="82"/>
      <c r="E169" s="82"/>
      <c r="F169" s="82"/>
      <c r="G169" s="82"/>
      <c r="H169" s="82"/>
      <c r="I169" s="82"/>
      <c r="J169" s="82"/>
      <c r="K169" s="82"/>
      <c r="L169" s="82"/>
      <c r="M169" s="82"/>
      <c r="N169" s="140"/>
      <c r="O169" s="140"/>
      <c r="P169" s="82"/>
      <c r="Q169" s="82"/>
      <c r="R169" s="82"/>
      <c r="S169" s="82"/>
      <c r="T169" s="140"/>
      <c r="U169" s="82"/>
      <c r="V169" s="82"/>
      <c r="W169" s="82"/>
      <c r="X169" s="82"/>
      <c r="Y169" s="82"/>
      <c r="AA169" s="82"/>
      <c r="AB169" s="82"/>
      <c r="AC169" s="82"/>
      <c r="AD169" s="82"/>
      <c r="AE169" s="82"/>
      <c r="AF169" s="82"/>
      <c r="AG169" s="82"/>
    </row>
    <row r="170" spans="1:158" x14ac:dyDescent="0.2">
      <c r="C170" s="82"/>
      <c r="D170" s="82"/>
      <c r="E170" s="82"/>
      <c r="F170" s="82"/>
      <c r="G170" s="82"/>
      <c r="H170" s="82"/>
      <c r="I170" s="82"/>
      <c r="J170" s="82"/>
      <c r="K170" s="82"/>
      <c r="L170" s="82"/>
      <c r="M170" s="82"/>
      <c r="N170" s="140"/>
      <c r="O170" s="140"/>
      <c r="P170" s="82"/>
      <c r="Q170" s="82"/>
      <c r="R170" s="82"/>
      <c r="S170" s="82"/>
      <c r="T170" s="140"/>
      <c r="U170" s="82"/>
      <c r="V170" s="82"/>
      <c r="W170" s="82"/>
      <c r="X170" s="82"/>
      <c r="Y170" s="82"/>
      <c r="AA170" s="82"/>
      <c r="AB170" s="82"/>
      <c r="AC170" s="82"/>
      <c r="AD170" s="82"/>
      <c r="AE170" s="82"/>
      <c r="AF170" s="82"/>
      <c r="AG170" s="82"/>
    </row>
    <row r="171" spans="1:158" x14ac:dyDescent="0.2">
      <c r="C171" s="82"/>
      <c r="D171" s="82"/>
      <c r="E171" s="82"/>
      <c r="F171" s="82"/>
      <c r="G171" s="82"/>
      <c r="H171" s="82"/>
      <c r="I171" s="82"/>
      <c r="J171" s="82"/>
      <c r="K171" s="82"/>
      <c r="L171" s="82"/>
      <c r="M171" s="82"/>
      <c r="N171" s="140"/>
      <c r="O171" s="140"/>
      <c r="P171" s="82"/>
      <c r="Q171" s="82"/>
      <c r="R171" s="82"/>
      <c r="S171" s="82"/>
      <c r="T171" s="140"/>
      <c r="U171" s="82"/>
      <c r="V171" s="82"/>
      <c r="W171" s="82"/>
      <c r="X171" s="82"/>
      <c r="Y171" s="82"/>
      <c r="AA171" s="82"/>
      <c r="AB171" s="82"/>
      <c r="AC171" s="82"/>
      <c r="AD171" s="82"/>
      <c r="AE171" s="82"/>
      <c r="AF171" s="82"/>
      <c r="AG171" s="82"/>
    </row>
    <row r="172" spans="1:158" x14ac:dyDescent="0.2">
      <c r="C172" s="82"/>
      <c r="D172" s="82"/>
      <c r="E172" s="82"/>
      <c r="F172" s="82"/>
      <c r="G172" s="82"/>
      <c r="H172" s="82"/>
      <c r="I172" s="82"/>
      <c r="J172" s="82"/>
      <c r="K172" s="82"/>
      <c r="L172" s="82"/>
      <c r="M172" s="82"/>
      <c r="N172" s="140"/>
      <c r="O172" s="140"/>
      <c r="P172" s="82"/>
      <c r="Q172" s="82"/>
      <c r="R172" s="82"/>
      <c r="S172" s="82"/>
      <c r="T172" s="140"/>
      <c r="U172" s="82"/>
      <c r="V172" s="82"/>
      <c r="W172" s="82"/>
      <c r="X172" s="82"/>
      <c r="Y172" s="82"/>
      <c r="AA172" s="82"/>
      <c r="AB172" s="82"/>
      <c r="AC172" s="82"/>
      <c r="AD172" s="82"/>
      <c r="AE172" s="82"/>
      <c r="AF172" s="82"/>
      <c r="AG172" s="82"/>
    </row>
    <row r="173" spans="1:158" x14ac:dyDescent="0.2">
      <c r="C173" s="82"/>
      <c r="D173" s="82"/>
      <c r="E173" s="82"/>
      <c r="F173" s="82"/>
      <c r="G173" s="82"/>
      <c r="H173" s="82"/>
      <c r="I173" s="82"/>
      <c r="J173" s="82"/>
      <c r="K173" s="82"/>
      <c r="L173" s="82"/>
      <c r="M173" s="82"/>
      <c r="N173" s="140"/>
      <c r="O173" s="140"/>
      <c r="P173" s="82"/>
      <c r="Q173" s="82"/>
      <c r="R173" s="82"/>
      <c r="S173" s="82"/>
      <c r="T173" s="140"/>
      <c r="U173" s="82"/>
      <c r="V173" s="82"/>
      <c r="W173" s="82"/>
      <c r="X173" s="82"/>
      <c r="Y173" s="82"/>
      <c r="AA173" s="82"/>
      <c r="AB173" s="82"/>
      <c r="AC173" s="82"/>
      <c r="AD173" s="82"/>
      <c r="AE173" s="82"/>
      <c r="AF173" s="82"/>
      <c r="AG173" s="82"/>
    </row>
    <row r="174" spans="1:158" x14ac:dyDescent="0.2">
      <c r="C174" s="82"/>
      <c r="D174" s="82"/>
      <c r="E174" s="82"/>
      <c r="F174" s="82"/>
      <c r="G174" s="82"/>
      <c r="H174" s="82"/>
      <c r="I174" s="82"/>
      <c r="J174" s="82"/>
      <c r="K174" s="82"/>
      <c r="L174" s="82"/>
      <c r="M174" s="82"/>
      <c r="N174" s="140"/>
      <c r="O174" s="140"/>
      <c r="P174" s="82"/>
      <c r="Q174" s="82"/>
      <c r="R174" s="82"/>
      <c r="S174" s="82"/>
      <c r="T174" s="140"/>
      <c r="U174" s="82"/>
      <c r="V174" s="82"/>
      <c r="W174" s="82"/>
      <c r="X174" s="82"/>
      <c r="Y174" s="82"/>
      <c r="AA174" s="82"/>
      <c r="AB174" s="82"/>
      <c r="AC174" s="82"/>
      <c r="AD174" s="82"/>
      <c r="AE174" s="82"/>
      <c r="AF174" s="82"/>
      <c r="AG174" s="82"/>
    </row>
    <row r="175" spans="1:158" x14ac:dyDescent="0.2">
      <c r="C175" s="82"/>
      <c r="D175" s="82"/>
      <c r="E175" s="82"/>
      <c r="F175" s="82"/>
      <c r="G175" s="82"/>
      <c r="H175" s="82"/>
      <c r="I175" s="82"/>
      <c r="J175" s="82"/>
      <c r="K175" s="82"/>
      <c r="L175" s="82"/>
      <c r="M175" s="82"/>
      <c r="N175" s="140"/>
      <c r="O175" s="140"/>
      <c r="P175" s="82"/>
      <c r="Q175" s="82"/>
      <c r="R175" s="82"/>
      <c r="S175" s="82"/>
      <c r="T175" s="140"/>
      <c r="U175" s="82"/>
      <c r="V175" s="82"/>
      <c r="W175" s="82"/>
      <c r="X175" s="82"/>
      <c r="Y175" s="82"/>
      <c r="AA175" s="82"/>
      <c r="AB175" s="82"/>
      <c r="AC175" s="82"/>
      <c r="AD175" s="82"/>
      <c r="AE175" s="82"/>
      <c r="AF175" s="82"/>
      <c r="AG175" s="82"/>
    </row>
    <row r="176" spans="1:158" x14ac:dyDescent="0.2">
      <c r="C176" s="82"/>
      <c r="D176" s="82"/>
      <c r="E176" s="82"/>
      <c r="F176" s="82"/>
      <c r="G176" s="82"/>
      <c r="H176" s="82"/>
      <c r="I176" s="82"/>
      <c r="J176" s="82"/>
      <c r="K176" s="82"/>
      <c r="L176" s="82"/>
      <c r="M176" s="82"/>
      <c r="N176" s="140"/>
      <c r="O176" s="140"/>
      <c r="P176" s="82"/>
      <c r="Q176" s="82"/>
      <c r="R176" s="82"/>
      <c r="S176" s="82"/>
      <c r="T176" s="140"/>
      <c r="U176" s="82"/>
      <c r="V176" s="82"/>
      <c r="W176" s="82"/>
      <c r="X176" s="82"/>
      <c r="Y176" s="82"/>
      <c r="AA176" s="82"/>
      <c r="AB176" s="82"/>
      <c r="AC176" s="82"/>
      <c r="AD176" s="82"/>
      <c r="AE176" s="82"/>
      <c r="AF176" s="82"/>
      <c r="AG176" s="82"/>
    </row>
    <row r="177" spans="3:33" x14ac:dyDescent="0.2">
      <c r="C177" s="82"/>
      <c r="D177" s="82"/>
      <c r="E177" s="82"/>
      <c r="F177" s="82"/>
      <c r="G177" s="82"/>
      <c r="H177" s="82"/>
      <c r="I177" s="82"/>
      <c r="J177" s="82"/>
      <c r="K177" s="82"/>
      <c r="L177" s="82"/>
      <c r="M177" s="82"/>
      <c r="N177" s="140"/>
      <c r="O177" s="140"/>
      <c r="P177" s="82"/>
      <c r="Q177" s="82"/>
      <c r="R177" s="82"/>
      <c r="S177" s="82"/>
      <c r="T177" s="140"/>
      <c r="U177" s="82"/>
      <c r="V177" s="82"/>
      <c r="W177" s="82"/>
      <c r="X177" s="82"/>
      <c r="Y177" s="82"/>
      <c r="AA177" s="82"/>
      <c r="AB177" s="82"/>
      <c r="AC177" s="82"/>
      <c r="AD177" s="82"/>
      <c r="AE177" s="82"/>
      <c r="AF177" s="82"/>
      <c r="AG177" s="82"/>
    </row>
    <row r="178" spans="3:33" x14ac:dyDescent="0.2">
      <c r="C178" s="82"/>
      <c r="D178" s="82"/>
      <c r="E178" s="82"/>
      <c r="F178" s="82"/>
      <c r="G178" s="82"/>
      <c r="H178" s="82"/>
      <c r="I178" s="82"/>
      <c r="J178" s="82"/>
      <c r="K178" s="82"/>
      <c r="L178" s="82"/>
      <c r="M178" s="82"/>
      <c r="N178" s="140"/>
      <c r="O178" s="140"/>
      <c r="P178" s="82"/>
      <c r="Q178" s="82"/>
      <c r="R178" s="82"/>
      <c r="S178" s="82"/>
      <c r="T178" s="140"/>
      <c r="U178" s="82"/>
      <c r="V178" s="82"/>
      <c r="W178" s="82"/>
      <c r="X178" s="82"/>
      <c r="Y178" s="82"/>
      <c r="AA178" s="82"/>
      <c r="AB178" s="82"/>
      <c r="AC178" s="82"/>
      <c r="AD178" s="82"/>
      <c r="AE178" s="82"/>
      <c r="AF178" s="82"/>
      <c r="AG178" s="82"/>
    </row>
    <row r="179" spans="3:33" x14ac:dyDescent="0.2">
      <c r="C179" s="82"/>
      <c r="D179" s="82"/>
      <c r="E179" s="82"/>
      <c r="F179" s="82"/>
      <c r="G179" s="82"/>
      <c r="H179" s="82"/>
      <c r="I179" s="82"/>
      <c r="J179" s="82"/>
      <c r="K179" s="82"/>
      <c r="L179" s="82"/>
      <c r="M179" s="82"/>
      <c r="N179" s="140"/>
      <c r="O179" s="140"/>
      <c r="P179" s="82"/>
      <c r="Q179" s="82"/>
      <c r="R179" s="82"/>
      <c r="S179" s="82"/>
      <c r="T179" s="140"/>
      <c r="U179" s="82"/>
      <c r="V179" s="82"/>
      <c r="W179" s="82"/>
      <c r="X179" s="82"/>
      <c r="Y179" s="82"/>
      <c r="AA179" s="82"/>
      <c r="AB179" s="82"/>
      <c r="AC179" s="82"/>
      <c r="AD179" s="82"/>
      <c r="AE179" s="82"/>
      <c r="AF179" s="82"/>
      <c r="AG179" s="82"/>
    </row>
    <row r="180" spans="3:33" x14ac:dyDescent="0.2">
      <c r="C180" s="82"/>
      <c r="D180" s="82"/>
      <c r="E180" s="82"/>
      <c r="F180" s="82"/>
      <c r="G180" s="82"/>
      <c r="H180" s="82"/>
      <c r="I180" s="82"/>
      <c r="J180" s="82"/>
      <c r="K180" s="82"/>
      <c r="L180" s="82"/>
      <c r="M180" s="82"/>
      <c r="N180" s="140"/>
      <c r="O180" s="140"/>
      <c r="P180" s="82"/>
      <c r="Q180" s="82"/>
      <c r="R180" s="82"/>
      <c r="S180" s="82"/>
      <c r="T180" s="140"/>
      <c r="U180" s="82"/>
      <c r="V180" s="82"/>
      <c r="W180" s="82"/>
      <c r="X180" s="82"/>
      <c r="Y180" s="82"/>
      <c r="AA180" s="82"/>
      <c r="AB180" s="82"/>
      <c r="AC180" s="82"/>
      <c r="AD180" s="82"/>
      <c r="AE180" s="82"/>
      <c r="AF180" s="82"/>
      <c r="AG180" s="82"/>
    </row>
    <row r="181" spans="3:33" x14ac:dyDescent="0.2">
      <c r="C181" s="82"/>
      <c r="D181" s="82"/>
      <c r="E181" s="82"/>
      <c r="F181" s="82"/>
      <c r="G181" s="82"/>
      <c r="H181" s="82"/>
      <c r="I181" s="82"/>
      <c r="J181" s="82"/>
      <c r="K181" s="82"/>
      <c r="L181" s="82"/>
      <c r="M181" s="82"/>
      <c r="N181" s="140"/>
      <c r="O181" s="140"/>
      <c r="P181" s="82"/>
      <c r="Q181" s="82"/>
      <c r="R181" s="82"/>
      <c r="S181" s="82"/>
      <c r="T181" s="140"/>
      <c r="U181" s="82"/>
      <c r="V181" s="82"/>
      <c r="W181" s="82"/>
      <c r="X181" s="82"/>
      <c r="Y181" s="82"/>
      <c r="AA181" s="82"/>
      <c r="AB181" s="82"/>
      <c r="AC181" s="82"/>
      <c r="AD181" s="82"/>
      <c r="AE181" s="82"/>
      <c r="AF181" s="82"/>
      <c r="AG181" s="82"/>
    </row>
    <row r="182" spans="3:33" x14ac:dyDescent="0.2">
      <c r="C182" s="82"/>
      <c r="D182" s="82"/>
      <c r="E182" s="82"/>
      <c r="F182" s="82"/>
      <c r="G182" s="82"/>
      <c r="H182" s="82"/>
      <c r="I182" s="82"/>
      <c r="J182" s="82"/>
      <c r="K182" s="82"/>
      <c r="L182" s="82"/>
      <c r="M182" s="82"/>
      <c r="N182" s="140"/>
      <c r="O182" s="140"/>
      <c r="P182" s="82"/>
      <c r="Q182" s="82"/>
      <c r="R182" s="82"/>
      <c r="S182" s="82"/>
      <c r="T182" s="140"/>
      <c r="U182" s="82"/>
      <c r="V182" s="82"/>
      <c r="W182" s="82"/>
      <c r="X182" s="82"/>
      <c r="Y182" s="82"/>
      <c r="AA182" s="82"/>
      <c r="AB182" s="82"/>
      <c r="AC182" s="82"/>
      <c r="AD182" s="82"/>
      <c r="AE182" s="82"/>
      <c r="AF182" s="82"/>
      <c r="AG182" s="82"/>
    </row>
    <row r="183" spans="3:33" x14ac:dyDescent="0.2">
      <c r="C183" s="82"/>
      <c r="D183" s="82"/>
      <c r="E183" s="82"/>
      <c r="F183" s="82"/>
      <c r="G183" s="82"/>
      <c r="H183" s="82"/>
      <c r="I183" s="82"/>
      <c r="J183" s="82"/>
      <c r="K183" s="82"/>
      <c r="L183" s="82"/>
      <c r="M183" s="82"/>
      <c r="N183" s="140"/>
      <c r="O183" s="140"/>
      <c r="P183" s="82"/>
      <c r="Q183" s="82"/>
      <c r="R183" s="82"/>
      <c r="S183" s="82"/>
      <c r="T183" s="140"/>
      <c r="U183" s="82"/>
      <c r="V183" s="82"/>
      <c r="W183" s="82"/>
      <c r="X183" s="82"/>
      <c r="Y183" s="82"/>
      <c r="AA183" s="82"/>
      <c r="AB183" s="82"/>
      <c r="AC183" s="82"/>
      <c r="AD183" s="82"/>
      <c r="AE183" s="82"/>
      <c r="AF183" s="82"/>
      <c r="AG183" s="82"/>
    </row>
    <row r="184" spans="3:33" x14ac:dyDescent="0.2">
      <c r="C184" s="82"/>
      <c r="D184" s="82"/>
      <c r="E184" s="82"/>
      <c r="F184" s="82"/>
      <c r="G184" s="82"/>
      <c r="H184" s="82"/>
      <c r="I184" s="82"/>
      <c r="J184" s="82"/>
      <c r="K184" s="82"/>
      <c r="L184" s="82"/>
      <c r="M184" s="82"/>
      <c r="N184" s="140"/>
      <c r="O184" s="140"/>
      <c r="P184" s="82"/>
      <c r="Q184" s="82"/>
      <c r="R184" s="82"/>
      <c r="S184" s="82"/>
      <c r="T184" s="140"/>
      <c r="U184" s="82"/>
      <c r="V184" s="82"/>
      <c r="W184" s="82"/>
      <c r="X184" s="82"/>
      <c r="Y184" s="82"/>
      <c r="AA184" s="82"/>
      <c r="AB184" s="82"/>
      <c r="AC184" s="82"/>
      <c r="AD184" s="82"/>
      <c r="AE184" s="82"/>
      <c r="AF184" s="82"/>
      <c r="AG184" s="82"/>
    </row>
    <row r="185" spans="3:33" x14ac:dyDescent="0.2">
      <c r="C185" s="82"/>
      <c r="D185" s="82"/>
      <c r="E185" s="82"/>
      <c r="F185" s="82"/>
      <c r="G185" s="82"/>
      <c r="H185" s="82"/>
      <c r="I185" s="82"/>
      <c r="J185" s="82"/>
      <c r="K185" s="82"/>
      <c r="L185" s="82"/>
      <c r="M185" s="82"/>
      <c r="N185" s="140"/>
      <c r="O185" s="140"/>
      <c r="P185" s="82"/>
      <c r="Q185" s="82"/>
      <c r="R185" s="82"/>
      <c r="S185" s="82"/>
      <c r="T185" s="140"/>
      <c r="U185" s="82"/>
      <c r="V185" s="82"/>
      <c r="W185" s="82"/>
      <c r="X185" s="82"/>
      <c r="Y185" s="82"/>
      <c r="AA185" s="82"/>
      <c r="AB185" s="82"/>
      <c r="AC185" s="82"/>
      <c r="AD185" s="82"/>
      <c r="AE185" s="82"/>
      <c r="AF185" s="82"/>
      <c r="AG185" s="82"/>
    </row>
    <row r="186" spans="3:33" x14ac:dyDescent="0.2">
      <c r="C186" s="82"/>
      <c r="D186" s="82"/>
      <c r="E186" s="82"/>
      <c r="F186" s="82"/>
      <c r="G186" s="82"/>
      <c r="H186" s="82"/>
      <c r="I186" s="82"/>
      <c r="J186" s="82"/>
      <c r="K186" s="82"/>
      <c r="L186" s="82"/>
      <c r="M186" s="82"/>
      <c r="N186" s="140"/>
      <c r="O186" s="140"/>
      <c r="P186" s="82"/>
      <c r="Q186" s="82"/>
      <c r="R186" s="82"/>
      <c r="S186" s="82"/>
      <c r="T186" s="140"/>
      <c r="U186" s="82"/>
      <c r="V186" s="82"/>
      <c r="W186" s="82"/>
      <c r="X186" s="82"/>
      <c r="Y186" s="82"/>
      <c r="AA186" s="82"/>
      <c r="AB186" s="82"/>
      <c r="AC186" s="82"/>
      <c r="AD186" s="82"/>
      <c r="AE186" s="82"/>
      <c r="AF186" s="82"/>
      <c r="AG186" s="82"/>
    </row>
    <row r="187" spans="3:33" x14ac:dyDescent="0.2">
      <c r="C187" s="82"/>
      <c r="D187" s="82"/>
      <c r="E187" s="82"/>
      <c r="F187" s="82"/>
      <c r="G187" s="82"/>
      <c r="H187" s="82"/>
      <c r="I187" s="82"/>
      <c r="J187" s="82"/>
      <c r="K187" s="82"/>
      <c r="L187" s="82"/>
      <c r="M187" s="82"/>
      <c r="N187" s="140"/>
      <c r="O187" s="140"/>
      <c r="P187" s="82"/>
      <c r="Q187" s="82"/>
      <c r="R187" s="82"/>
      <c r="S187" s="82"/>
      <c r="T187" s="140"/>
      <c r="U187" s="82"/>
      <c r="V187" s="82"/>
      <c r="W187" s="82"/>
      <c r="X187" s="82"/>
      <c r="Y187" s="82"/>
      <c r="AA187" s="82"/>
      <c r="AB187" s="82"/>
      <c r="AC187" s="82"/>
      <c r="AD187" s="82"/>
      <c r="AE187" s="82"/>
      <c r="AF187" s="82"/>
      <c r="AG187" s="82"/>
    </row>
    <row r="188" spans="3:33" x14ac:dyDescent="0.2">
      <c r="C188" s="82"/>
      <c r="D188" s="82"/>
      <c r="E188" s="82"/>
      <c r="F188" s="82"/>
      <c r="G188" s="82"/>
      <c r="H188" s="82"/>
      <c r="I188" s="82"/>
      <c r="J188" s="82"/>
      <c r="K188" s="82"/>
      <c r="L188" s="82"/>
      <c r="M188" s="82"/>
      <c r="N188" s="140"/>
      <c r="O188" s="140"/>
      <c r="P188" s="82"/>
      <c r="Q188" s="82"/>
      <c r="R188" s="82"/>
      <c r="S188" s="82"/>
      <c r="T188" s="140"/>
      <c r="U188" s="82"/>
      <c r="V188" s="82"/>
      <c r="W188" s="82"/>
      <c r="X188" s="82"/>
      <c r="Y188" s="82"/>
      <c r="AA188" s="82"/>
      <c r="AB188" s="82"/>
      <c r="AC188" s="82"/>
      <c r="AD188" s="82"/>
      <c r="AE188" s="82"/>
      <c r="AF188" s="82"/>
      <c r="AG188" s="82"/>
    </row>
    <row r="189" spans="3:33" x14ac:dyDescent="0.2">
      <c r="C189" s="82"/>
      <c r="D189" s="82"/>
      <c r="E189" s="82"/>
      <c r="F189" s="82"/>
      <c r="G189" s="82"/>
      <c r="H189" s="82"/>
      <c r="I189" s="82"/>
      <c r="J189" s="82"/>
      <c r="K189" s="82"/>
      <c r="L189" s="82"/>
      <c r="M189" s="82"/>
      <c r="N189" s="140"/>
      <c r="O189" s="140"/>
      <c r="P189" s="82"/>
      <c r="Q189" s="82"/>
      <c r="R189" s="82"/>
      <c r="S189" s="82"/>
      <c r="T189" s="140"/>
      <c r="U189" s="82"/>
      <c r="V189" s="82"/>
      <c r="W189" s="82"/>
      <c r="X189" s="82"/>
      <c r="Y189" s="82"/>
      <c r="AA189" s="82"/>
      <c r="AB189" s="82"/>
      <c r="AC189" s="82"/>
      <c r="AD189" s="82"/>
      <c r="AE189" s="82"/>
      <c r="AF189" s="82"/>
      <c r="AG189" s="82"/>
    </row>
    <row r="190" spans="3:33" x14ac:dyDescent="0.2">
      <c r="C190" s="82"/>
      <c r="D190" s="82"/>
      <c r="E190" s="82"/>
      <c r="F190" s="82"/>
      <c r="G190" s="82"/>
      <c r="H190" s="82"/>
      <c r="I190" s="82"/>
      <c r="J190" s="82"/>
      <c r="K190" s="82"/>
      <c r="L190" s="82"/>
      <c r="M190" s="82"/>
      <c r="N190" s="140"/>
      <c r="O190" s="140"/>
      <c r="P190" s="82"/>
      <c r="Q190" s="82"/>
      <c r="R190" s="82"/>
      <c r="S190" s="82"/>
      <c r="T190" s="140"/>
      <c r="U190" s="82"/>
      <c r="V190" s="82"/>
      <c r="W190" s="82"/>
      <c r="X190" s="82"/>
      <c r="Y190" s="82"/>
      <c r="AA190" s="82"/>
      <c r="AB190" s="82"/>
      <c r="AC190" s="82"/>
      <c r="AD190" s="82"/>
      <c r="AE190" s="82"/>
      <c r="AF190" s="82"/>
      <c r="AG190" s="82"/>
    </row>
    <row r="191" spans="3:33" x14ac:dyDescent="0.2">
      <c r="C191" s="82"/>
      <c r="D191" s="82"/>
      <c r="E191" s="82"/>
      <c r="F191" s="82"/>
      <c r="G191" s="82"/>
      <c r="H191" s="82"/>
      <c r="I191" s="82"/>
      <c r="J191" s="82"/>
      <c r="K191" s="82"/>
      <c r="L191" s="82"/>
      <c r="M191" s="82"/>
      <c r="N191" s="140"/>
      <c r="O191" s="140"/>
      <c r="P191" s="82"/>
      <c r="Q191" s="82"/>
      <c r="R191" s="82"/>
      <c r="S191" s="82"/>
      <c r="T191" s="140"/>
      <c r="U191" s="82"/>
      <c r="V191" s="82"/>
      <c r="W191" s="82"/>
      <c r="X191" s="82"/>
      <c r="Y191" s="82"/>
      <c r="AA191" s="82"/>
      <c r="AB191" s="82"/>
      <c r="AC191" s="82"/>
      <c r="AD191" s="82"/>
      <c r="AE191" s="82"/>
      <c r="AF191" s="82"/>
      <c r="AG191" s="82"/>
    </row>
    <row r="192" spans="3:33" x14ac:dyDescent="0.2">
      <c r="C192" s="82"/>
      <c r="D192" s="82"/>
      <c r="E192" s="82"/>
      <c r="F192" s="82"/>
      <c r="G192" s="82"/>
      <c r="H192" s="82"/>
      <c r="I192" s="82"/>
      <c r="J192" s="82"/>
      <c r="K192" s="82"/>
      <c r="L192" s="82"/>
      <c r="M192" s="82"/>
      <c r="N192" s="140"/>
      <c r="O192" s="140"/>
      <c r="P192" s="82"/>
      <c r="Q192" s="82"/>
      <c r="R192" s="82"/>
      <c r="S192" s="82"/>
      <c r="T192" s="140"/>
      <c r="U192" s="82"/>
      <c r="V192" s="82"/>
      <c r="W192" s="82"/>
      <c r="X192" s="82"/>
      <c r="Y192" s="82"/>
      <c r="AA192" s="82"/>
      <c r="AB192" s="82"/>
      <c r="AC192" s="82"/>
      <c r="AD192" s="82"/>
      <c r="AE192" s="82"/>
      <c r="AF192" s="82"/>
      <c r="AG192" s="82"/>
    </row>
    <row r="193" spans="3:33" x14ac:dyDescent="0.2">
      <c r="C193" s="82"/>
      <c r="D193" s="82"/>
      <c r="E193" s="82"/>
      <c r="F193" s="82"/>
      <c r="G193" s="82"/>
      <c r="H193" s="82"/>
      <c r="I193" s="82"/>
      <c r="J193" s="82"/>
      <c r="K193" s="82"/>
      <c r="L193" s="82"/>
      <c r="M193" s="82"/>
      <c r="N193" s="140"/>
      <c r="O193" s="140"/>
      <c r="P193" s="82"/>
      <c r="Q193" s="82"/>
      <c r="R193" s="82"/>
      <c r="S193" s="82"/>
      <c r="T193" s="140"/>
      <c r="U193" s="82"/>
      <c r="V193" s="82"/>
      <c r="W193" s="82"/>
      <c r="X193" s="82"/>
      <c r="Y193" s="82"/>
      <c r="AA193" s="82"/>
      <c r="AB193" s="82"/>
      <c r="AC193" s="82"/>
      <c r="AD193" s="82"/>
      <c r="AE193" s="82"/>
      <c r="AF193" s="82"/>
      <c r="AG193" s="82"/>
    </row>
    <row r="194" spans="3:33" x14ac:dyDescent="0.2">
      <c r="C194" s="82"/>
      <c r="D194" s="82"/>
      <c r="E194" s="82"/>
      <c r="F194" s="82"/>
      <c r="G194" s="82"/>
      <c r="H194" s="82"/>
      <c r="I194" s="82"/>
      <c r="J194" s="82"/>
      <c r="K194" s="82"/>
      <c r="L194" s="82"/>
      <c r="M194" s="82"/>
      <c r="N194" s="140"/>
      <c r="O194" s="140"/>
      <c r="P194" s="82"/>
      <c r="Q194" s="82"/>
      <c r="R194" s="82"/>
      <c r="S194" s="82"/>
      <c r="T194" s="140"/>
      <c r="U194" s="82"/>
      <c r="V194" s="82"/>
      <c r="W194" s="82"/>
      <c r="X194" s="82"/>
      <c r="Y194" s="82"/>
      <c r="AA194" s="82"/>
      <c r="AB194" s="82"/>
      <c r="AC194" s="82"/>
      <c r="AD194" s="82"/>
      <c r="AE194" s="82"/>
      <c r="AF194" s="82"/>
      <c r="AG194" s="82"/>
    </row>
    <row r="195" spans="3:33" x14ac:dyDescent="0.2">
      <c r="C195" s="82"/>
      <c r="D195" s="82"/>
      <c r="E195" s="82"/>
      <c r="F195" s="82"/>
      <c r="G195" s="82"/>
      <c r="H195" s="82"/>
      <c r="I195" s="82"/>
      <c r="J195" s="82"/>
      <c r="K195" s="82"/>
      <c r="L195" s="82"/>
      <c r="M195" s="82"/>
      <c r="N195" s="140"/>
      <c r="O195" s="140"/>
      <c r="P195" s="82"/>
      <c r="Q195" s="82"/>
      <c r="R195" s="82"/>
      <c r="S195" s="82"/>
      <c r="T195" s="140"/>
      <c r="U195" s="82"/>
      <c r="V195" s="82"/>
      <c r="W195" s="82"/>
      <c r="X195" s="82"/>
      <c r="Y195" s="82"/>
      <c r="AA195" s="82"/>
      <c r="AB195" s="82"/>
      <c r="AC195" s="82"/>
      <c r="AD195" s="82"/>
      <c r="AE195" s="82"/>
      <c r="AF195" s="82"/>
      <c r="AG195" s="82"/>
    </row>
    <row r="196" spans="3:33" x14ac:dyDescent="0.2">
      <c r="C196" s="82"/>
      <c r="D196" s="82"/>
      <c r="E196" s="82"/>
      <c r="F196" s="82"/>
      <c r="G196" s="82"/>
      <c r="H196" s="82"/>
      <c r="I196" s="82"/>
      <c r="J196" s="82"/>
      <c r="K196" s="82"/>
      <c r="L196" s="82"/>
      <c r="M196" s="82"/>
      <c r="N196" s="140"/>
      <c r="O196" s="140"/>
      <c r="P196" s="82"/>
      <c r="Q196" s="82"/>
      <c r="R196" s="82"/>
      <c r="S196" s="82"/>
      <c r="T196" s="140"/>
      <c r="U196" s="82"/>
      <c r="V196" s="82"/>
      <c r="W196" s="82"/>
      <c r="X196" s="82"/>
      <c r="Y196" s="82"/>
      <c r="AA196" s="82"/>
      <c r="AB196" s="82"/>
      <c r="AC196" s="82"/>
      <c r="AD196" s="82"/>
      <c r="AE196" s="82"/>
      <c r="AF196" s="82"/>
      <c r="AG196" s="82"/>
    </row>
    <row r="197" spans="3:33" x14ac:dyDescent="0.2">
      <c r="C197" s="82"/>
      <c r="D197" s="82"/>
      <c r="E197" s="82"/>
      <c r="F197" s="82"/>
      <c r="G197" s="82"/>
      <c r="H197" s="82"/>
      <c r="I197" s="82"/>
      <c r="J197" s="82"/>
      <c r="K197" s="82"/>
      <c r="L197" s="82"/>
      <c r="M197" s="82"/>
      <c r="N197" s="140"/>
      <c r="O197" s="140"/>
      <c r="P197" s="82"/>
      <c r="Q197" s="82"/>
      <c r="R197" s="82"/>
      <c r="S197" s="82"/>
      <c r="T197" s="140"/>
      <c r="U197" s="82"/>
      <c r="V197" s="82"/>
      <c r="W197" s="82"/>
      <c r="X197" s="82"/>
      <c r="Y197" s="82"/>
      <c r="AA197" s="82"/>
      <c r="AB197" s="82"/>
      <c r="AC197" s="82"/>
      <c r="AD197" s="82"/>
      <c r="AE197" s="82"/>
      <c r="AF197" s="82"/>
      <c r="AG197" s="82"/>
    </row>
    <row r="198" spans="3:33" x14ac:dyDescent="0.2">
      <c r="C198" s="82"/>
      <c r="D198" s="82"/>
      <c r="E198" s="82"/>
      <c r="F198" s="82"/>
      <c r="G198" s="82"/>
      <c r="H198" s="82"/>
      <c r="I198" s="82"/>
      <c r="J198" s="82"/>
      <c r="K198" s="82"/>
      <c r="L198" s="82"/>
      <c r="M198" s="82"/>
      <c r="N198" s="140"/>
      <c r="O198" s="140"/>
      <c r="P198" s="82"/>
      <c r="Q198" s="82"/>
      <c r="R198" s="82"/>
      <c r="S198" s="82"/>
      <c r="T198" s="140"/>
      <c r="U198" s="82"/>
      <c r="V198" s="82"/>
      <c r="W198" s="82"/>
      <c r="X198" s="82"/>
      <c r="Y198" s="82"/>
      <c r="AA198" s="82"/>
      <c r="AB198" s="82"/>
      <c r="AC198" s="82"/>
      <c r="AD198" s="82"/>
      <c r="AE198" s="82"/>
      <c r="AF198" s="82"/>
      <c r="AG198" s="82"/>
    </row>
    <row r="199" spans="3:33" x14ac:dyDescent="0.2">
      <c r="C199" s="82"/>
      <c r="D199" s="82"/>
      <c r="E199" s="82"/>
      <c r="F199" s="82"/>
      <c r="G199" s="82"/>
      <c r="H199" s="82"/>
      <c r="I199" s="82"/>
      <c r="J199" s="82"/>
      <c r="K199" s="82"/>
      <c r="L199" s="82"/>
      <c r="M199" s="82"/>
      <c r="N199" s="140"/>
      <c r="O199" s="140"/>
      <c r="P199" s="82"/>
      <c r="Q199" s="82"/>
      <c r="R199" s="82"/>
      <c r="S199" s="82"/>
      <c r="T199" s="140"/>
      <c r="U199" s="82"/>
      <c r="V199" s="82"/>
      <c r="W199" s="82"/>
      <c r="X199" s="82"/>
      <c r="Y199" s="82"/>
      <c r="AA199" s="82"/>
      <c r="AB199" s="82"/>
      <c r="AC199" s="82"/>
      <c r="AD199" s="82"/>
      <c r="AE199" s="82"/>
      <c r="AF199" s="82"/>
      <c r="AG199" s="82"/>
    </row>
    <row r="200" spans="3:33" x14ac:dyDescent="0.2">
      <c r="C200" s="82"/>
      <c r="D200" s="82"/>
      <c r="E200" s="82"/>
      <c r="F200" s="82"/>
      <c r="G200" s="82"/>
      <c r="H200" s="82"/>
      <c r="I200" s="82"/>
      <c r="J200" s="82"/>
      <c r="K200" s="82"/>
      <c r="L200" s="82"/>
      <c r="M200" s="82"/>
      <c r="N200" s="140"/>
      <c r="O200" s="140"/>
      <c r="P200" s="82"/>
      <c r="Q200" s="82"/>
      <c r="R200" s="82"/>
      <c r="S200" s="82"/>
      <c r="T200" s="140"/>
      <c r="U200" s="82"/>
      <c r="V200" s="82"/>
      <c r="W200" s="82"/>
      <c r="X200" s="82"/>
      <c r="Y200" s="82"/>
      <c r="AA200" s="82"/>
      <c r="AB200" s="82"/>
      <c r="AC200" s="82"/>
      <c r="AD200" s="82"/>
      <c r="AE200" s="82"/>
      <c r="AF200" s="82"/>
      <c r="AG200" s="82"/>
    </row>
    <row r="201" spans="3:33" x14ac:dyDescent="0.2">
      <c r="C201" s="82"/>
      <c r="D201" s="82"/>
      <c r="E201" s="82"/>
      <c r="F201" s="82"/>
      <c r="G201" s="82"/>
      <c r="H201" s="82"/>
      <c r="I201" s="82"/>
      <c r="J201" s="82"/>
      <c r="K201" s="82"/>
      <c r="L201" s="82"/>
      <c r="M201" s="82"/>
      <c r="N201" s="140"/>
      <c r="O201" s="140"/>
      <c r="P201" s="82"/>
      <c r="Q201" s="82"/>
      <c r="R201" s="82"/>
      <c r="S201" s="82"/>
      <c r="T201" s="140"/>
      <c r="U201" s="82"/>
      <c r="V201" s="82"/>
      <c r="W201" s="82"/>
      <c r="X201" s="82"/>
      <c r="Y201" s="82"/>
      <c r="AA201" s="82"/>
      <c r="AB201" s="82"/>
      <c r="AC201" s="82"/>
      <c r="AD201" s="82"/>
      <c r="AE201" s="82"/>
      <c r="AF201" s="82"/>
      <c r="AG201" s="82"/>
    </row>
    <row r="202" spans="3:33" x14ac:dyDescent="0.2">
      <c r="C202" s="82"/>
      <c r="D202" s="82"/>
      <c r="E202" s="82"/>
      <c r="F202" s="82"/>
      <c r="G202" s="82"/>
      <c r="H202" s="82"/>
      <c r="I202" s="82"/>
      <c r="J202" s="82"/>
      <c r="K202" s="82"/>
      <c r="L202" s="82"/>
      <c r="M202" s="82"/>
      <c r="N202" s="140"/>
      <c r="O202" s="140"/>
      <c r="P202" s="82"/>
      <c r="Q202" s="82"/>
      <c r="R202" s="82"/>
      <c r="S202" s="82"/>
      <c r="T202" s="140"/>
      <c r="U202" s="82"/>
      <c r="V202" s="82"/>
      <c r="W202" s="82"/>
      <c r="X202" s="82"/>
      <c r="Y202" s="82"/>
      <c r="AA202" s="82"/>
      <c r="AB202" s="82"/>
      <c r="AC202" s="82"/>
      <c r="AD202" s="82"/>
      <c r="AE202" s="82"/>
      <c r="AF202" s="82"/>
      <c r="AG202" s="82"/>
    </row>
    <row r="203" spans="3:33" x14ac:dyDescent="0.2">
      <c r="C203" s="82"/>
      <c r="D203" s="82"/>
      <c r="E203" s="82"/>
      <c r="F203" s="82"/>
      <c r="G203" s="82"/>
      <c r="H203" s="82"/>
      <c r="I203" s="82"/>
      <c r="J203" s="82"/>
      <c r="K203" s="82"/>
      <c r="L203" s="82"/>
      <c r="M203" s="82"/>
      <c r="N203" s="140"/>
      <c r="O203" s="140"/>
      <c r="P203" s="82"/>
      <c r="Q203" s="82"/>
      <c r="R203" s="82"/>
      <c r="S203" s="82"/>
      <c r="T203" s="140"/>
      <c r="U203" s="82"/>
      <c r="V203" s="82"/>
      <c r="W203" s="82"/>
      <c r="X203" s="82"/>
      <c r="Y203" s="82"/>
      <c r="AA203" s="82"/>
      <c r="AB203" s="82"/>
      <c r="AC203" s="82"/>
      <c r="AD203" s="82"/>
      <c r="AE203" s="82"/>
      <c r="AF203" s="82"/>
      <c r="AG203" s="82"/>
    </row>
    <row r="204" spans="3:33" x14ac:dyDescent="0.2">
      <c r="C204" s="82"/>
      <c r="D204" s="82"/>
      <c r="E204" s="82"/>
      <c r="F204" s="82"/>
      <c r="G204" s="82"/>
      <c r="H204" s="82"/>
      <c r="I204" s="82"/>
      <c r="J204" s="82"/>
      <c r="K204" s="82"/>
      <c r="L204" s="82"/>
      <c r="M204" s="82"/>
      <c r="N204" s="140"/>
      <c r="O204" s="140"/>
      <c r="P204" s="82"/>
      <c r="Q204" s="82"/>
      <c r="R204" s="82"/>
      <c r="S204" s="82"/>
      <c r="T204" s="140"/>
      <c r="U204" s="82"/>
      <c r="V204" s="82"/>
      <c r="W204" s="82"/>
      <c r="X204" s="82"/>
      <c r="Y204" s="82"/>
      <c r="AA204" s="82"/>
      <c r="AB204" s="82"/>
      <c r="AC204" s="82"/>
      <c r="AD204" s="82"/>
      <c r="AE204" s="82"/>
      <c r="AF204" s="82"/>
      <c r="AG204" s="82"/>
    </row>
    <row r="205" spans="3:33" x14ac:dyDescent="0.2">
      <c r="C205" s="82"/>
      <c r="D205" s="82"/>
      <c r="E205" s="82"/>
      <c r="F205" s="82"/>
      <c r="G205" s="82"/>
      <c r="H205" s="82"/>
      <c r="I205" s="82"/>
      <c r="J205" s="82"/>
      <c r="K205" s="82"/>
      <c r="L205" s="82"/>
      <c r="M205" s="82"/>
      <c r="N205" s="140"/>
      <c r="O205" s="140"/>
      <c r="P205" s="82"/>
      <c r="Q205" s="82"/>
      <c r="R205" s="82"/>
      <c r="S205" s="82"/>
      <c r="T205" s="140"/>
      <c r="U205" s="82"/>
      <c r="V205" s="82"/>
      <c r="W205" s="82"/>
      <c r="X205" s="82"/>
      <c r="Y205" s="82"/>
      <c r="AA205" s="82"/>
      <c r="AB205" s="82"/>
      <c r="AC205" s="82"/>
      <c r="AD205" s="82"/>
      <c r="AE205" s="82"/>
      <c r="AF205" s="82"/>
      <c r="AG205" s="82"/>
    </row>
    <row r="206" spans="3:33" x14ac:dyDescent="0.2">
      <c r="C206" s="82"/>
      <c r="D206" s="82"/>
      <c r="E206" s="82"/>
      <c r="F206" s="82"/>
      <c r="G206" s="82"/>
      <c r="H206" s="82"/>
      <c r="I206" s="82"/>
      <c r="J206" s="82"/>
      <c r="K206" s="82"/>
      <c r="L206" s="82"/>
      <c r="M206" s="82"/>
      <c r="N206" s="140"/>
      <c r="O206" s="140"/>
      <c r="P206" s="82"/>
      <c r="Q206" s="82"/>
      <c r="R206" s="82"/>
      <c r="S206" s="82"/>
      <c r="T206" s="140"/>
      <c r="U206" s="82"/>
      <c r="V206" s="82"/>
      <c r="W206" s="82"/>
      <c r="X206" s="82"/>
      <c r="Y206" s="82"/>
      <c r="AA206" s="82"/>
      <c r="AB206" s="82"/>
      <c r="AC206" s="82"/>
      <c r="AD206" s="82"/>
      <c r="AE206" s="82"/>
      <c r="AF206" s="82"/>
      <c r="AG206" s="82"/>
    </row>
    <row r="207" spans="3:33" x14ac:dyDescent="0.2">
      <c r="C207" s="82"/>
      <c r="D207" s="82"/>
      <c r="E207" s="82"/>
      <c r="F207" s="82"/>
      <c r="G207" s="82"/>
      <c r="H207" s="82"/>
      <c r="I207" s="82"/>
      <c r="J207" s="82"/>
      <c r="K207" s="82"/>
      <c r="L207" s="82"/>
      <c r="M207" s="82"/>
      <c r="N207" s="140"/>
      <c r="O207" s="140"/>
      <c r="P207" s="82"/>
      <c r="Q207" s="82"/>
      <c r="R207" s="82"/>
      <c r="S207" s="82"/>
      <c r="T207" s="140"/>
      <c r="U207" s="82"/>
      <c r="V207" s="82"/>
      <c r="W207" s="82"/>
      <c r="X207" s="82"/>
      <c r="Y207" s="82"/>
      <c r="AA207" s="82"/>
      <c r="AB207" s="82"/>
      <c r="AC207" s="82"/>
      <c r="AD207" s="82"/>
      <c r="AE207" s="82"/>
      <c r="AF207" s="82"/>
      <c r="AG207" s="82"/>
    </row>
    <row r="208" spans="3:33" x14ac:dyDescent="0.2">
      <c r="C208" s="82"/>
      <c r="D208" s="82"/>
      <c r="E208" s="82"/>
      <c r="F208" s="82"/>
      <c r="G208" s="82"/>
      <c r="H208" s="82"/>
      <c r="I208" s="82"/>
      <c r="J208" s="82"/>
      <c r="K208" s="82"/>
      <c r="L208" s="82"/>
      <c r="M208" s="82"/>
      <c r="N208" s="140"/>
      <c r="O208" s="140"/>
      <c r="P208" s="82"/>
      <c r="Q208" s="82"/>
      <c r="R208" s="82"/>
      <c r="S208" s="82"/>
      <c r="T208" s="140"/>
      <c r="U208" s="82"/>
      <c r="V208" s="82"/>
      <c r="W208" s="82"/>
      <c r="X208" s="82"/>
      <c r="Y208" s="82"/>
      <c r="AA208" s="82"/>
      <c r="AB208" s="82"/>
      <c r="AC208" s="82"/>
      <c r="AD208" s="82"/>
      <c r="AE208" s="82"/>
      <c r="AF208" s="82"/>
      <c r="AG208" s="82"/>
    </row>
    <row r="209" spans="3:33" x14ac:dyDescent="0.2">
      <c r="C209" s="82"/>
      <c r="D209" s="82"/>
      <c r="E209" s="82"/>
      <c r="F209" s="82"/>
      <c r="G209" s="82"/>
      <c r="H209" s="82"/>
      <c r="I209" s="82"/>
      <c r="J209" s="82"/>
      <c r="K209" s="82"/>
      <c r="L209" s="82"/>
      <c r="M209" s="82"/>
      <c r="N209" s="140"/>
      <c r="O209" s="140"/>
      <c r="P209" s="82"/>
      <c r="Q209" s="82"/>
      <c r="R209" s="82"/>
      <c r="S209" s="82"/>
      <c r="T209" s="140"/>
      <c r="U209" s="82"/>
      <c r="V209" s="82"/>
      <c r="W209" s="82"/>
      <c r="X209" s="82"/>
      <c r="Y209" s="82"/>
      <c r="AA209" s="82"/>
      <c r="AB209" s="82"/>
      <c r="AC209" s="82"/>
      <c r="AD209" s="82"/>
      <c r="AE209" s="82"/>
      <c r="AF209" s="82"/>
      <c r="AG209" s="82"/>
    </row>
    <row r="210" spans="3:33" x14ac:dyDescent="0.2">
      <c r="C210" s="82"/>
      <c r="D210" s="82"/>
      <c r="E210" s="82"/>
      <c r="F210" s="82"/>
      <c r="G210" s="82"/>
      <c r="H210" s="82"/>
      <c r="I210" s="82"/>
      <c r="J210" s="82"/>
      <c r="K210" s="82"/>
      <c r="L210" s="82"/>
      <c r="M210" s="82"/>
      <c r="N210" s="140"/>
      <c r="O210" s="140"/>
      <c r="P210" s="82"/>
      <c r="Q210" s="82"/>
      <c r="R210" s="82"/>
      <c r="S210" s="82"/>
      <c r="T210" s="140"/>
      <c r="U210" s="82"/>
      <c r="V210" s="82"/>
      <c r="W210" s="82"/>
      <c r="X210" s="82"/>
      <c r="Y210" s="82"/>
      <c r="AA210" s="82"/>
      <c r="AB210" s="82"/>
      <c r="AC210" s="82"/>
      <c r="AD210" s="82"/>
      <c r="AE210" s="82"/>
      <c r="AF210" s="82"/>
      <c r="AG210" s="82"/>
    </row>
    <row r="211" spans="3:33" x14ac:dyDescent="0.2">
      <c r="C211" s="82"/>
      <c r="D211" s="82"/>
      <c r="E211" s="82"/>
      <c r="F211" s="82"/>
      <c r="G211" s="82"/>
      <c r="H211" s="82"/>
      <c r="I211" s="82"/>
      <c r="J211" s="82"/>
      <c r="K211" s="82"/>
      <c r="L211" s="82"/>
      <c r="M211" s="82"/>
      <c r="N211" s="140"/>
      <c r="O211" s="140"/>
      <c r="P211" s="82"/>
      <c r="Q211" s="82"/>
      <c r="R211" s="82"/>
      <c r="S211" s="82"/>
      <c r="T211" s="140"/>
      <c r="U211" s="82"/>
      <c r="V211" s="82"/>
      <c r="W211" s="82"/>
      <c r="X211" s="82"/>
      <c r="Y211" s="82"/>
      <c r="AA211" s="82"/>
      <c r="AB211" s="82"/>
      <c r="AC211" s="82"/>
      <c r="AD211" s="82"/>
      <c r="AE211" s="82"/>
      <c r="AF211" s="82"/>
      <c r="AG211" s="82"/>
    </row>
    <row r="212" spans="3:33" x14ac:dyDescent="0.2">
      <c r="C212" s="82"/>
      <c r="D212" s="82"/>
      <c r="E212" s="82"/>
      <c r="F212" s="82"/>
      <c r="G212" s="82"/>
      <c r="H212" s="82"/>
      <c r="I212" s="82"/>
      <c r="J212" s="82"/>
      <c r="K212" s="82"/>
      <c r="L212" s="82"/>
      <c r="M212" s="82"/>
      <c r="N212" s="140"/>
      <c r="O212" s="140"/>
      <c r="P212" s="82"/>
      <c r="Q212" s="82"/>
      <c r="R212" s="82"/>
      <c r="S212" s="82"/>
      <c r="T212" s="140"/>
      <c r="U212" s="82"/>
      <c r="V212" s="82"/>
      <c r="W212" s="82"/>
      <c r="X212" s="82"/>
      <c r="Y212" s="82"/>
      <c r="AA212" s="82"/>
      <c r="AB212" s="82"/>
      <c r="AC212" s="82"/>
      <c r="AD212" s="82"/>
      <c r="AE212" s="82"/>
      <c r="AF212" s="82"/>
      <c r="AG212" s="82"/>
    </row>
    <row r="213" spans="3:33" x14ac:dyDescent="0.2">
      <c r="C213" s="82"/>
      <c r="D213" s="82"/>
      <c r="E213" s="82"/>
      <c r="F213" s="82"/>
      <c r="G213" s="82"/>
      <c r="H213" s="82"/>
      <c r="I213" s="82"/>
      <c r="J213" s="82"/>
      <c r="K213" s="82"/>
      <c r="L213" s="82"/>
      <c r="M213" s="82"/>
      <c r="N213" s="140"/>
      <c r="O213" s="140"/>
      <c r="P213" s="82"/>
      <c r="Q213" s="82"/>
      <c r="R213" s="82"/>
      <c r="S213" s="82"/>
      <c r="T213" s="140"/>
      <c r="U213" s="82"/>
      <c r="V213" s="82"/>
      <c r="W213" s="82"/>
      <c r="X213" s="82"/>
      <c r="Y213" s="82"/>
      <c r="AA213" s="82"/>
      <c r="AB213" s="82"/>
      <c r="AC213" s="82"/>
      <c r="AD213" s="82"/>
      <c r="AE213" s="82"/>
      <c r="AF213" s="82"/>
      <c r="AG213" s="82"/>
    </row>
    <row r="214" spans="3:33" x14ac:dyDescent="0.2">
      <c r="C214" s="82"/>
      <c r="D214" s="82"/>
      <c r="E214" s="82"/>
      <c r="F214" s="82"/>
      <c r="G214" s="82"/>
      <c r="H214" s="82"/>
      <c r="I214" s="82"/>
      <c r="J214" s="82"/>
      <c r="K214" s="82"/>
      <c r="L214" s="82"/>
      <c r="M214" s="82"/>
      <c r="N214" s="140"/>
      <c r="O214" s="140"/>
      <c r="P214" s="82"/>
      <c r="Q214" s="82"/>
      <c r="R214" s="82"/>
      <c r="S214" s="82"/>
      <c r="T214" s="140"/>
      <c r="U214" s="82"/>
      <c r="V214" s="82"/>
      <c r="W214" s="82"/>
      <c r="X214" s="82"/>
      <c r="Y214" s="82"/>
      <c r="AA214" s="82"/>
      <c r="AB214" s="82"/>
      <c r="AC214" s="82"/>
      <c r="AD214" s="82"/>
      <c r="AE214" s="82"/>
      <c r="AF214" s="82"/>
      <c r="AG214" s="82"/>
    </row>
    <row r="215" spans="3:33" x14ac:dyDescent="0.2">
      <c r="C215" s="82"/>
      <c r="D215" s="82"/>
      <c r="E215" s="82"/>
      <c r="F215" s="82"/>
      <c r="G215" s="82"/>
      <c r="H215" s="82"/>
      <c r="I215" s="82"/>
      <c r="J215" s="82"/>
      <c r="K215" s="82"/>
      <c r="L215" s="82"/>
      <c r="M215" s="82"/>
      <c r="N215" s="140"/>
      <c r="O215" s="140"/>
      <c r="P215" s="82"/>
      <c r="Q215" s="82"/>
      <c r="R215" s="82"/>
      <c r="S215" s="82"/>
      <c r="T215" s="140"/>
      <c r="U215" s="82"/>
      <c r="V215" s="82"/>
      <c r="W215" s="82"/>
      <c r="X215" s="82"/>
      <c r="Y215" s="82"/>
      <c r="AA215" s="82"/>
      <c r="AB215" s="82"/>
      <c r="AC215" s="82"/>
      <c r="AD215" s="82"/>
      <c r="AE215" s="82"/>
      <c r="AF215" s="82"/>
      <c r="AG215" s="82"/>
    </row>
    <row r="216" spans="3:33" x14ac:dyDescent="0.2">
      <c r="C216" s="82"/>
      <c r="D216" s="82"/>
      <c r="E216" s="82"/>
      <c r="F216" s="82"/>
      <c r="G216" s="82"/>
      <c r="H216" s="82"/>
      <c r="I216" s="82"/>
      <c r="J216" s="82"/>
      <c r="K216" s="82"/>
      <c r="L216" s="82"/>
      <c r="M216" s="82"/>
      <c r="N216" s="140"/>
      <c r="O216" s="140"/>
      <c r="P216" s="82"/>
      <c r="Q216" s="82"/>
      <c r="R216" s="82"/>
      <c r="S216" s="82"/>
      <c r="T216" s="140"/>
      <c r="U216" s="82"/>
      <c r="V216" s="82"/>
      <c r="W216" s="82"/>
      <c r="X216" s="82"/>
      <c r="Y216" s="82"/>
      <c r="AA216" s="82"/>
      <c r="AB216" s="82"/>
      <c r="AC216" s="82"/>
      <c r="AD216" s="82"/>
      <c r="AE216" s="82"/>
      <c r="AF216" s="82"/>
      <c r="AG216" s="82"/>
    </row>
    <row r="217" spans="3:33" x14ac:dyDescent="0.2">
      <c r="C217" s="82"/>
      <c r="D217" s="82"/>
      <c r="E217" s="82"/>
      <c r="F217" s="82"/>
      <c r="G217" s="82"/>
      <c r="H217" s="82"/>
      <c r="I217" s="82"/>
      <c r="J217" s="82"/>
      <c r="K217" s="82"/>
      <c r="L217" s="82"/>
      <c r="M217" s="82"/>
      <c r="N217" s="140"/>
      <c r="O217" s="140"/>
      <c r="P217" s="82"/>
      <c r="Q217" s="82"/>
      <c r="R217" s="82"/>
      <c r="S217" s="82"/>
      <c r="T217" s="140"/>
      <c r="U217" s="82"/>
      <c r="V217" s="82"/>
      <c r="W217" s="82"/>
      <c r="X217" s="82"/>
      <c r="Y217" s="82"/>
      <c r="AA217" s="82"/>
      <c r="AB217" s="82"/>
      <c r="AC217" s="82"/>
      <c r="AD217" s="82"/>
      <c r="AE217" s="82"/>
      <c r="AF217" s="82"/>
      <c r="AG217" s="82"/>
    </row>
    <row r="218" spans="3:33" x14ac:dyDescent="0.2">
      <c r="C218" s="82"/>
      <c r="D218" s="82"/>
      <c r="E218" s="82"/>
      <c r="F218" s="82"/>
      <c r="G218" s="82"/>
      <c r="H218" s="82"/>
      <c r="I218" s="82"/>
      <c r="J218" s="82"/>
      <c r="K218" s="82"/>
      <c r="L218" s="82"/>
      <c r="M218" s="82"/>
      <c r="N218" s="140"/>
      <c r="O218" s="140"/>
      <c r="P218" s="82"/>
      <c r="Q218" s="82"/>
      <c r="R218" s="82"/>
      <c r="S218" s="82"/>
      <c r="T218" s="140"/>
      <c r="U218" s="82"/>
      <c r="V218" s="82"/>
      <c r="W218" s="82"/>
      <c r="X218" s="82"/>
      <c r="Y218" s="82"/>
      <c r="AA218" s="82"/>
      <c r="AB218" s="82"/>
      <c r="AC218" s="82"/>
      <c r="AD218" s="82"/>
      <c r="AE218" s="82"/>
      <c r="AF218" s="82"/>
      <c r="AG218" s="82"/>
    </row>
    <row r="219" spans="3:33" x14ac:dyDescent="0.2">
      <c r="C219" s="82"/>
      <c r="D219" s="82"/>
      <c r="E219" s="82"/>
      <c r="F219" s="82"/>
      <c r="G219" s="82"/>
      <c r="H219" s="82"/>
      <c r="I219" s="82"/>
      <c r="J219" s="82"/>
      <c r="K219" s="82"/>
      <c r="L219" s="82"/>
      <c r="M219" s="82"/>
      <c r="N219" s="140"/>
      <c r="O219" s="140"/>
      <c r="P219" s="82"/>
      <c r="Q219" s="82"/>
      <c r="R219" s="82"/>
      <c r="S219" s="82"/>
      <c r="T219" s="140"/>
      <c r="U219" s="82"/>
      <c r="V219" s="82"/>
      <c r="W219" s="82"/>
      <c r="X219" s="82"/>
      <c r="Y219" s="82"/>
      <c r="AA219" s="82"/>
      <c r="AB219" s="82"/>
      <c r="AC219" s="82"/>
      <c r="AD219" s="82"/>
      <c r="AE219" s="82"/>
      <c r="AF219" s="82"/>
      <c r="AG219" s="82"/>
    </row>
    <row r="220" spans="3:33" x14ac:dyDescent="0.2">
      <c r="C220" s="82"/>
      <c r="D220" s="82"/>
      <c r="E220" s="82"/>
      <c r="F220" s="82"/>
      <c r="G220" s="82"/>
      <c r="H220" s="82"/>
      <c r="I220" s="82"/>
      <c r="J220" s="82"/>
      <c r="K220" s="82"/>
      <c r="L220" s="82"/>
      <c r="M220" s="82"/>
      <c r="N220" s="140"/>
      <c r="O220" s="140"/>
      <c r="P220" s="82"/>
      <c r="Q220" s="82"/>
      <c r="R220" s="82"/>
      <c r="S220" s="82"/>
      <c r="T220" s="140"/>
      <c r="U220" s="82"/>
      <c r="V220" s="82"/>
      <c r="W220" s="82"/>
      <c r="X220" s="82"/>
      <c r="Y220" s="82"/>
      <c r="AA220" s="82"/>
      <c r="AB220" s="82"/>
      <c r="AC220" s="82"/>
      <c r="AD220" s="82"/>
      <c r="AE220" s="82"/>
      <c r="AF220" s="82"/>
      <c r="AG220" s="82"/>
    </row>
    <row r="221" spans="3:33" x14ac:dyDescent="0.2">
      <c r="C221" s="82"/>
      <c r="D221" s="82"/>
      <c r="E221" s="82"/>
      <c r="F221" s="82"/>
      <c r="G221" s="82"/>
      <c r="H221" s="82"/>
      <c r="I221" s="82"/>
      <c r="J221" s="82"/>
      <c r="K221" s="82"/>
      <c r="L221" s="82"/>
      <c r="M221" s="82"/>
      <c r="N221" s="140"/>
      <c r="O221" s="140"/>
      <c r="P221" s="82"/>
      <c r="Q221" s="82"/>
      <c r="R221" s="82"/>
      <c r="S221" s="82"/>
      <c r="T221" s="140"/>
      <c r="U221" s="82"/>
      <c r="V221" s="82"/>
      <c r="W221" s="82"/>
      <c r="X221" s="82"/>
      <c r="Y221" s="82"/>
      <c r="AA221" s="82"/>
      <c r="AB221" s="82"/>
      <c r="AC221" s="82"/>
      <c r="AD221" s="82"/>
      <c r="AE221" s="82"/>
      <c r="AF221" s="82"/>
      <c r="AG221" s="82"/>
    </row>
    <row r="222" spans="3:33" x14ac:dyDescent="0.2">
      <c r="C222" s="82"/>
      <c r="D222" s="82"/>
      <c r="E222" s="82"/>
      <c r="F222" s="82"/>
      <c r="G222" s="82"/>
      <c r="H222" s="82"/>
      <c r="I222" s="82"/>
      <c r="J222" s="82"/>
      <c r="K222" s="82"/>
      <c r="L222" s="82"/>
      <c r="M222" s="82"/>
      <c r="N222" s="140"/>
      <c r="O222" s="140"/>
      <c r="P222" s="82"/>
      <c r="Q222" s="82"/>
      <c r="R222" s="82"/>
      <c r="S222" s="82"/>
      <c r="T222" s="140"/>
      <c r="U222" s="82"/>
      <c r="V222" s="82"/>
      <c r="W222" s="82"/>
      <c r="X222" s="82"/>
      <c r="Y222" s="82"/>
      <c r="AA222" s="82"/>
      <c r="AB222" s="82"/>
      <c r="AC222" s="82"/>
      <c r="AD222" s="82"/>
      <c r="AE222" s="82"/>
      <c r="AF222" s="82"/>
      <c r="AG222" s="82"/>
    </row>
    <row r="223" spans="3:33" x14ac:dyDescent="0.2">
      <c r="C223" s="82"/>
      <c r="D223" s="82"/>
      <c r="E223" s="82"/>
      <c r="F223" s="82"/>
      <c r="G223" s="82"/>
      <c r="H223" s="82"/>
      <c r="I223" s="82"/>
      <c r="J223" s="82"/>
      <c r="K223" s="82"/>
      <c r="L223" s="82"/>
      <c r="M223" s="82"/>
      <c r="N223" s="140"/>
      <c r="O223" s="140"/>
      <c r="P223" s="82"/>
      <c r="Q223" s="82"/>
      <c r="R223" s="82"/>
      <c r="S223" s="82"/>
      <c r="T223" s="140"/>
      <c r="U223" s="82"/>
      <c r="V223" s="82"/>
      <c r="W223" s="82"/>
      <c r="X223" s="82"/>
      <c r="Y223" s="82"/>
      <c r="AA223" s="82"/>
      <c r="AB223" s="82"/>
      <c r="AC223" s="82"/>
      <c r="AD223" s="82"/>
      <c r="AE223" s="82"/>
      <c r="AF223" s="82"/>
      <c r="AG223" s="82"/>
    </row>
    <row r="224" spans="3:33" x14ac:dyDescent="0.2">
      <c r="C224" s="82"/>
      <c r="D224" s="82"/>
      <c r="E224" s="82"/>
      <c r="F224" s="82"/>
      <c r="G224" s="82"/>
      <c r="H224" s="82"/>
      <c r="I224" s="82"/>
      <c r="J224" s="82"/>
      <c r="K224" s="82"/>
      <c r="L224" s="82"/>
      <c r="M224" s="82"/>
      <c r="N224" s="140"/>
      <c r="O224" s="140"/>
      <c r="P224" s="82"/>
      <c r="Q224" s="82"/>
      <c r="R224" s="82"/>
      <c r="S224" s="82"/>
      <c r="T224" s="140"/>
      <c r="U224" s="82"/>
      <c r="V224" s="82"/>
      <c r="W224" s="82"/>
      <c r="X224" s="82"/>
      <c r="Y224" s="82"/>
      <c r="AA224" s="82"/>
      <c r="AB224" s="82"/>
      <c r="AC224" s="82"/>
      <c r="AD224" s="82"/>
      <c r="AE224" s="82"/>
      <c r="AF224" s="82"/>
      <c r="AG224" s="82"/>
    </row>
    <row r="225" spans="3:33" x14ac:dyDescent="0.2">
      <c r="C225" s="82"/>
      <c r="D225" s="82"/>
      <c r="E225" s="82"/>
      <c r="F225" s="82"/>
      <c r="G225" s="82"/>
      <c r="H225" s="82"/>
      <c r="I225" s="82"/>
      <c r="J225" s="82"/>
      <c r="K225" s="82"/>
      <c r="L225" s="82"/>
      <c r="M225" s="82"/>
      <c r="N225" s="140"/>
      <c r="O225" s="140"/>
      <c r="P225" s="82"/>
      <c r="Q225" s="82"/>
      <c r="R225" s="82"/>
      <c r="S225" s="82"/>
      <c r="T225" s="140"/>
      <c r="U225" s="82"/>
      <c r="V225" s="82"/>
      <c r="W225" s="82"/>
      <c r="X225" s="82"/>
      <c r="Y225" s="82"/>
      <c r="AA225" s="82"/>
      <c r="AB225" s="82"/>
      <c r="AC225" s="82"/>
      <c r="AD225" s="82"/>
      <c r="AE225" s="82"/>
      <c r="AF225" s="82"/>
      <c r="AG225" s="82"/>
    </row>
    <row r="226" spans="3:33" x14ac:dyDescent="0.2">
      <c r="C226" s="82"/>
      <c r="D226" s="82"/>
      <c r="E226" s="82"/>
      <c r="F226" s="82"/>
      <c r="G226" s="82"/>
      <c r="H226" s="82"/>
      <c r="I226" s="82"/>
      <c r="J226" s="82"/>
      <c r="K226" s="82"/>
      <c r="L226" s="82"/>
      <c r="M226" s="82"/>
      <c r="N226" s="140"/>
      <c r="O226" s="140"/>
      <c r="P226" s="82"/>
      <c r="Q226" s="82"/>
      <c r="R226" s="82"/>
      <c r="S226" s="82"/>
      <c r="T226" s="140"/>
      <c r="U226" s="82"/>
      <c r="V226" s="82"/>
      <c r="W226" s="82"/>
      <c r="X226" s="82"/>
      <c r="Y226" s="82"/>
      <c r="AA226" s="82"/>
      <c r="AB226" s="82"/>
      <c r="AC226" s="82"/>
      <c r="AD226" s="82"/>
      <c r="AE226" s="82"/>
      <c r="AF226" s="82"/>
      <c r="AG226" s="82"/>
    </row>
    <row r="227" spans="3:33" x14ac:dyDescent="0.2">
      <c r="C227" s="82"/>
      <c r="D227" s="82"/>
      <c r="E227" s="82"/>
      <c r="F227" s="82"/>
      <c r="G227" s="82"/>
      <c r="H227" s="82"/>
      <c r="I227" s="82"/>
      <c r="J227" s="82"/>
      <c r="K227" s="82"/>
      <c r="L227" s="82"/>
      <c r="M227" s="82"/>
      <c r="N227" s="140"/>
      <c r="O227" s="140"/>
      <c r="P227" s="82"/>
      <c r="Q227" s="82"/>
      <c r="R227" s="82"/>
      <c r="S227" s="82"/>
      <c r="T227" s="140"/>
      <c r="U227" s="82"/>
      <c r="V227" s="82"/>
      <c r="W227" s="82"/>
      <c r="X227" s="82"/>
      <c r="Y227" s="82"/>
      <c r="AA227" s="82"/>
      <c r="AB227" s="82"/>
      <c r="AC227" s="82"/>
      <c r="AD227" s="82"/>
      <c r="AE227" s="82"/>
      <c r="AF227" s="82"/>
      <c r="AG227" s="82"/>
    </row>
    <row r="228" spans="3:33" x14ac:dyDescent="0.2">
      <c r="C228" s="82"/>
      <c r="D228" s="82"/>
      <c r="E228" s="82"/>
      <c r="F228" s="82"/>
      <c r="G228" s="82"/>
      <c r="H228" s="82"/>
      <c r="I228" s="82"/>
      <c r="J228" s="82"/>
      <c r="K228" s="82"/>
      <c r="L228" s="82"/>
      <c r="M228" s="82"/>
      <c r="N228" s="140"/>
      <c r="O228" s="140"/>
      <c r="P228" s="82"/>
      <c r="Q228" s="82"/>
      <c r="R228" s="82"/>
      <c r="S228" s="82"/>
      <c r="T228" s="140"/>
      <c r="U228" s="82"/>
      <c r="V228" s="82"/>
      <c r="W228" s="82"/>
      <c r="X228" s="82"/>
      <c r="Y228" s="82"/>
      <c r="AA228" s="82"/>
      <c r="AB228" s="82"/>
      <c r="AC228" s="82"/>
      <c r="AD228" s="82"/>
      <c r="AE228" s="82"/>
      <c r="AF228" s="82"/>
      <c r="AG228" s="82"/>
    </row>
    <row r="229" spans="3:33" x14ac:dyDescent="0.2">
      <c r="C229" s="82"/>
      <c r="D229" s="82"/>
      <c r="E229" s="82"/>
      <c r="F229" s="82"/>
      <c r="G229" s="82"/>
      <c r="H229" s="82"/>
      <c r="I229" s="82"/>
      <c r="J229" s="82"/>
      <c r="K229" s="82"/>
      <c r="L229" s="82"/>
      <c r="M229" s="82"/>
      <c r="N229" s="140"/>
      <c r="O229" s="140"/>
      <c r="P229" s="82"/>
      <c r="Q229" s="82"/>
      <c r="R229" s="82"/>
      <c r="S229" s="82"/>
      <c r="T229" s="140"/>
      <c r="U229" s="82"/>
      <c r="V229" s="82"/>
      <c r="W229" s="82"/>
      <c r="X229" s="82"/>
      <c r="Y229" s="82"/>
      <c r="AA229" s="82"/>
      <c r="AB229" s="82"/>
      <c r="AC229" s="82"/>
      <c r="AD229" s="82"/>
      <c r="AE229" s="82"/>
      <c r="AF229" s="82"/>
      <c r="AG229" s="82"/>
    </row>
    <row r="230" spans="3:33" x14ac:dyDescent="0.2">
      <c r="C230" s="82"/>
      <c r="D230" s="82"/>
      <c r="E230" s="82"/>
      <c r="F230" s="82"/>
      <c r="G230" s="82"/>
      <c r="H230" s="82"/>
      <c r="I230" s="82"/>
      <c r="J230" s="82"/>
      <c r="K230" s="82"/>
      <c r="L230" s="82"/>
      <c r="M230" s="82"/>
      <c r="N230" s="140"/>
      <c r="O230" s="140"/>
      <c r="P230" s="82"/>
      <c r="Q230" s="82"/>
      <c r="R230" s="82"/>
      <c r="S230" s="82"/>
      <c r="T230" s="140"/>
      <c r="U230" s="82"/>
      <c r="V230" s="82"/>
      <c r="W230" s="82"/>
      <c r="X230" s="82"/>
      <c r="Y230" s="82"/>
      <c r="AA230" s="82"/>
      <c r="AB230" s="82"/>
      <c r="AC230" s="82"/>
      <c r="AD230" s="82"/>
      <c r="AE230" s="82"/>
      <c r="AF230" s="82"/>
      <c r="AG230" s="82"/>
    </row>
    <row r="231" spans="3:33" x14ac:dyDescent="0.2">
      <c r="C231" s="82"/>
      <c r="D231" s="82"/>
      <c r="E231" s="82"/>
      <c r="F231" s="82"/>
      <c r="G231" s="82"/>
      <c r="H231" s="82"/>
      <c r="I231" s="82"/>
      <c r="J231" s="82"/>
      <c r="K231" s="82"/>
      <c r="L231" s="82"/>
      <c r="M231" s="82"/>
      <c r="N231" s="140"/>
      <c r="O231" s="140"/>
      <c r="P231" s="82"/>
      <c r="Q231" s="82"/>
      <c r="R231" s="82"/>
      <c r="S231" s="82"/>
      <c r="T231" s="140"/>
      <c r="U231" s="82"/>
      <c r="V231" s="82"/>
      <c r="W231" s="82"/>
      <c r="X231" s="82"/>
      <c r="Y231" s="82"/>
      <c r="AA231" s="82"/>
      <c r="AB231" s="82"/>
      <c r="AC231" s="82"/>
      <c r="AD231" s="82"/>
      <c r="AE231" s="82"/>
      <c r="AF231" s="82"/>
      <c r="AG231" s="82"/>
    </row>
    <row r="232" spans="3:33" x14ac:dyDescent="0.2">
      <c r="C232" s="82"/>
      <c r="D232" s="82"/>
      <c r="E232" s="82"/>
      <c r="F232" s="82"/>
      <c r="G232" s="82"/>
      <c r="H232" s="82"/>
      <c r="I232" s="82"/>
      <c r="J232" s="82"/>
      <c r="K232" s="82"/>
      <c r="L232" s="82"/>
      <c r="M232" s="82"/>
      <c r="N232" s="140"/>
      <c r="O232" s="140"/>
      <c r="P232" s="82"/>
      <c r="Q232" s="82"/>
      <c r="R232" s="82"/>
      <c r="S232" s="82"/>
      <c r="T232" s="140"/>
      <c r="U232" s="82"/>
      <c r="V232" s="82"/>
      <c r="W232" s="82"/>
      <c r="X232" s="82"/>
      <c r="Y232" s="82"/>
      <c r="AA232" s="82"/>
      <c r="AB232" s="82"/>
      <c r="AC232" s="82"/>
      <c r="AD232" s="82"/>
      <c r="AE232" s="82"/>
      <c r="AF232" s="82"/>
      <c r="AG232" s="82"/>
    </row>
    <row r="233" spans="3:33" x14ac:dyDescent="0.2">
      <c r="C233" s="82"/>
      <c r="D233" s="82"/>
      <c r="E233" s="82"/>
      <c r="F233" s="82"/>
      <c r="G233" s="82"/>
      <c r="H233" s="82"/>
      <c r="I233" s="82"/>
      <c r="J233" s="82"/>
      <c r="K233" s="82"/>
      <c r="L233" s="82"/>
      <c r="M233" s="82"/>
      <c r="N233" s="140"/>
      <c r="O233" s="140"/>
      <c r="P233" s="82"/>
      <c r="Q233" s="82"/>
      <c r="R233" s="82"/>
      <c r="S233" s="82"/>
      <c r="T233" s="140"/>
      <c r="U233" s="82"/>
      <c r="V233" s="82"/>
      <c r="W233" s="82"/>
      <c r="X233" s="82"/>
      <c r="Y233" s="82"/>
      <c r="AA233" s="82"/>
      <c r="AB233" s="82"/>
      <c r="AC233" s="82"/>
      <c r="AD233" s="82"/>
      <c r="AE233" s="82"/>
      <c r="AF233" s="82"/>
      <c r="AG233" s="82"/>
    </row>
    <row r="234" spans="3:33" x14ac:dyDescent="0.2">
      <c r="C234" s="82"/>
      <c r="D234" s="82"/>
      <c r="E234" s="82"/>
      <c r="F234" s="82"/>
      <c r="G234" s="82"/>
      <c r="H234" s="82"/>
      <c r="I234" s="82"/>
      <c r="J234" s="82"/>
      <c r="K234" s="82"/>
      <c r="L234" s="82"/>
      <c r="M234" s="82"/>
      <c r="N234" s="140"/>
      <c r="O234" s="140"/>
      <c r="P234" s="82"/>
      <c r="Q234" s="82"/>
      <c r="R234" s="82"/>
      <c r="S234" s="82"/>
      <c r="T234" s="140"/>
      <c r="U234" s="82"/>
      <c r="V234" s="82"/>
      <c r="W234" s="82"/>
      <c r="X234" s="82"/>
      <c r="Y234" s="82"/>
      <c r="AA234" s="82"/>
      <c r="AB234" s="82"/>
      <c r="AC234" s="82"/>
      <c r="AD234" s="82"/>
      <c r="AE234" s="82"/>
      <c r="AF234" s="82"/>
      <c r="AG234" s="82"/>
    </row>
    <row r="235" spans="3:33" x14ac:dyDescent="0.2">
      <c r="C235" s="82"/>
      <c r="D235" s="82"/>
      <c r="E235" s="82"/>
      <c r="F235" s="82"/>
      <c r="G235" s="82"/>
      <c r="H235" s="82"/>
      <c r="I235" s="82"/>
      <c r="J235" s="82"/>
      <c r="K235" s="82"/>
      <c r="L235" s="82"/>
      <c r="M235" s="82"/>
      <c r="N235" s="140"/>
      <c r="O235" s="140"/>
      <c r="P235" s="82"/>
      <c r="Q235" s="82"/>
      <c r="R235" s="82"/>
      <c r="S235" s="82"/>
      <c r="T235" s="140"/>
      <c r="U235" s="82"/>
      <c r="V235" s="82"/>
      <c r="W235" s="82"/>
      <c r="X235" s="82"/>
      <c r="Y235" s="82"/>
      <c r="AA235" s="82"/>
      <c r="AB235" s="82"/>
      <c r="AC235" s="82"/>
      <c r="AD235" s="82"/>
      <c r="AE235" s="82"/>
      <c r="AF235" s="82"/>
      <c r="AG235" s="82"/>
    </row>
    <row r="236" spans="3:33" x14ac:dyDescent="0.2">
      <c r="C236" s="82"/>
      <c r="D236" s="82"/>
      <c r="E236" s="82"/>
      <c r="F236" s="82"/>
      <c r="G236" s="82"/>
      <c r="H236" s="82"/>
      <c r="I236" s="82"/>
      <c r="J236" s="82"/>
      <c r="K236" s="82"/>
      <c r="L236" s="82"/>
      <c r="M236" s="82"/>
      <c r="N236" s="140"/>
      <c r="O236" s="140"/>
      <c r="P236" s="82"/>
      <c r="Q236" s="82"/>
      <c r="R236" s="82"/>
      <c r="S236" s="82"/>
      <c r="T236" s="140"/>
      <c r="U236" s="82"/>
      <c r="V236" s="82"/>
      <c r="W236" s="82"/>
      <c r="X236" s="82"/>
      <c r="Y236" s="82"/>
      <c r="AA236" s="82"/>
      <c r="AB236" s="82"/>
      <c r="AC236" s="82"/>
      <c r="AD236" s="82"/>
      <c r="AE236" s="82"/>
      <c r="AF236" s="82"/>
      <c r="AG236" s="82"/>
    </row>
    <row r="237" spans="3:33" x14ac:dyDescent="0.2">
      <c r="C237" s="82"/>
      <c r="D237" s="82"/>
      <c r="E237" s="82"/>
      <c r="F237" s="82"/>
      <c r="G237" s="82"/>
      <c r="H237" s="82"/>
      <c r="I237" s="82"/>
      <c r="J237" s="82"/>
      <c r="K237" s="82"/>
      <c r="L237" s="82"/>
      <c r="M237" s="82"/>
      <c r="N237" s="140"/>
      <c r="O237" s="140"/>
      <c r="P237" s="82"/>
      <c r="Q237" s="82"/>
      <c r="R237" s="82"/>
      <c r="S237" s="82"/>
      <c r="T237" s="140"/>
      <c r="U237" s="82"/>
      <c r="V237" s="82"/>
      <c r="W237" s="82"/>
      <c r="X237" s="82"/>
      <c r="Y237" s="82"/>
      <c r="AA237" s="82"/>
      <c r="AB237" s="82"/>
      <c r="AC237" s="82"/>
      <c r="AD237" s="82"/>
      <c r="AE237" s="82"/>
      <c r="AF237" s="82"/>
      <c r="AG237" s="82"/>
    </row>
    <row r="238" spans="3:33" x14ac:dyDescent="0.2">
      <c r="C238" s="82"/>
      <c r="D238" s="82"/>
      <c r="E238" s="82"/>
      <c r="F238" s="82"/>
      <c r="G238" s="82"/>
      <c r="H238" s="82"/>
      <c r="I238" s="82"/>
      <c r="J238" s="82"/>
      <c r="K238" s="82"/>
      <c r="L238" s="82"/>
      <c r="M238" s="82"/>
      <c r="N238" s="140"/>
      <c r="O238" s="140"/>
      <c r="P238" s="82"/>
      <c r="Q238" s="82"/>
      <c r="R238" s="82"/>
      <c r="S238" s="82"/>
      <c r="T238" s="140"/>
      <c r="U238" s="82"/>
      <c r="V238" s="82"/>
      <c r="W238" s="82"/>
      <c r="X238" s="82"/>
      <c r="Y238" s="82"/>
      <c r="AA238" s="82"/>
      <c r="AB238" s="82"/>
      <c r="AC238" s="82"/>
      <c r="AD238" s="82"/>
      <c r="AE238" s="82"/>
      <c r="AF238" s="82"/>
      <c r="AG238" s="82"/>
    </row>
    <row r="239" spans="3:33" x14ac:dyDescent="0.2">
      <c r="C239" s="82"/>
      <c r="D239" s="82"/>
      <c r="E239" s="82"/>
      <c r="F239" s="82"/>
      <c r="G239" s="82"/>
      <c r="H239" s="82"/>
      <c r="I239" s="82"/>
      <c r="J239" s="82"/>
      <c r="K239" s="82"/>
      <c r="L239" s="82"/>
      <c r="M239" s="82"/>
      <c r="N239" s="140"/>
      <c r="O239" s="140"/>
      <c r="P239" s="82"/>
      <c r="Q239" s="82"/>
      <c r="R239" s="82"/>
      <c r="S239" s="82"/>
      <c r="T239" s="140"/>
      <c r="U239" s="82"/>
      <c r="V239" s="82"/>
      <c r="W239" s="82"/>
      <c r="X239" s="82"/>
      <c r="Y239" s="82"/>
      <c r="AA239" s="82"/>
      <c r="AB239" s="82"/>
      <c r="AC239" s="82"/>
      <c r="AD239" s="82"/>
      <c r="AE239" s="82"/>
      <c r="AF239" s="82"/>
      <c r="AG239" s="82"/>
    </row>
    <row r="240" spans="3:33" x14ac:dyDescent="0.2">
      <c r="C240" s="82"/>
      <c r="D240" s="82"/>
      <c r="E240" s="82"/>
      <c r="F240" s="82"/>
      <c r="G240" s="82"/>
      <c r="H240" s="82"/>
      <c r="I240" s="82"/>
      <c r="J240" s="82"/>
      <c r="K240" s="82"/>
      <c r="L240" s="82"/>
      <c r="M240" s="82"/>
      <c r="N240" s="140"/>
      <c r="O240" s="140"/>
      <c r="P240" s="82"/>
      <c r="Q240" s="82"/>
      <c r="R240" s="82"/>
      <c r="S240" s="82"/>
      <c r="T240" s="140"/>
      <c r="U240" s="82"/>
      <c r="V240" s="82"/>
      <c r="W240" s="82"/>
      <c r="X240" s="82"/>
      <c r="Y240" s="82"/>
      <c r="AA240" s="82"/>
      <c r="AB240" s="82"/>
      <c r="AC240" s="82"/>
      <c r="AD240" s="82"/>
      <c r="AE240" s="82"/>
      <c r="AF240" s="82"/>
      <c r="AG240" s="82"/>
    </row>
    <row r="241" spans="3:33" x14ac:dyDescent="0.2">
      <c r="C241" s="82"/>
      <c r="D241" s="82"/>
      <c r="E241" s="82"/>
      <c r="F241" s="82"/>
      <c r="G241" s="82"/>
      <c r="H241" s="82"/>
      <c r="I241" s="82"/>
      <c r="J241" s="82"/>
      <c r="K241" s="82"/>
      <c r="L241" s="82"/>
      <c r="M241" s="82"/>
      <c r="N241" s="140"/>
      <c r="O241" s="140"/>
      <c r="P241" s="82"/>
      <c r="Q241" s="82"/>
      <c r="R241" s="82"/>
      <c r="S241" s="82"/>
      <c r="T241" s="140"/>
      <c r="U241" s="82"/>
      <c r="V241" s="82"/>
      <c r="W241" s="82"/>
      <c r="X241" s="82"/>
      <c r="Y241" s="82"/>
      <c r="AA241" s="82"/>
      <c r="AB241" s="82"/>
      <c r="AC241" s="82"/>
      <c r="AD241" s="82"/>
      <c r="AE241" s="82"/>
      <c r="AF241" s="82"/>
      <c r="AG241" s="82"/>
    </row>
    <row r="242" spans="3:33" x14ac:dyDescent="0.2">
      <c r="C242" s="82"/>
      <c r="D242" s="82"/>
      <c r="E242" s="82"/>
      <c r="F242" s="82"/>
      <c r="G242" s="82"/>
      <c r="H242" s="82"/>
      <c r="I242" s="82"/>
      <c r="J242" s="82"/>
      <c r="K242" s="82"/>
      <c r="L242" s="82"/>
      <c r="M242" s="82"/>
      <c r="N242" s="140"/>
      <c r="O242" s="140"/>
      <c r="P242" s="82"/>
      <c r="Q242" s="82"/>
      <c r="R242" s="82"/>
      <c r="S242" s="82"/>
      <c r="T242" s="140"/>
      <c r="U242" s="82"/>
      <c r="V242" s="82"/>
      <c r="W242" s="82"/>
      <c r="X242" s="82"/>
      <c r="Y242" s="82"/>
      <c r="AA242" s="82"/>
      <c r="AB242" s="82"/>
      <c r="AC242" s="82"/>
      <c r="AD242" s="82"/>
      <c r="AE242" s="82"/>
      <c r="AF242" s="82"/>
      <c r="AG242" s="82"/>
    </row>
    <row r="243" spans="3:33" x14ac:dyDescent="0.2">
      <c r="C243" s="82"/>
      <c r="D243" s="82"/>
      <c r="E243" s="82"/>
      <c r="F243" s="82"/>
      <c r="G243" s="82"/>
      <c r="H243" s="82"/>
      <c r="I243" s="82"/>
      <c r="J243" s="82"/>
      <c r="K243" s="82"/>
      <c r="L243" s="82"/>
      <c r="M243" s="82"/>
      <c r="N243" s="140"/>
      <c r="O243" s="140"/>
      <c r="P243" s="82"/>
      <c r="Q243" s="82"/>
      <c r="R243" s="82"/>
      <c r="S243" s="82"/>
      <c r="T243" s="140"/>
      <c r="U243" s="82"/>
      <c r="V243" s="82"/>
      <c r="W243" s="82"/>
      <c r="X243" s="82"/>
      <c r="Y243" s="82"/>
      <c r="AA243" s="82"/>
      <c r="AB243" s="82"/>
      <c r="AC243" s="82"/>
      <c r="AD243" s="82"/>
      <c r="AE243" s="82"/>
      <c r="AF243" s="82"/>
      <c r="AG243" s="82"/>
    </row>
    <row r="244" spans="3:33" x14ac:dyDescent="0.2">
      <c r="C244" s="82"/>
      <c r="D244" s="82"/>
      <c r="E244" s="82"/>
      <c r="F244" s="82"/>
      <c r="G244" s="82"/>
      <c r="H244" s="82"/>
      <c r="I244" s="82"/>
      <c r="J244" s="82"/>
      <c r="K244" s="82"/>
      <c r="L244" s="82"/>
      <c r="M244" s="82"/>
      <c r="N244" s="140"/>
      <c r="O244" s="140"/>
      <c r="P244" s="82"/>
      <c r="Q244" s="82"/>
      <c r="R244" s="82"/>
      <c r="S244" s="82"/>
      <c r="T244" s="140"/>
      <c r="U244" s="82"/>
      <c r="V244" s="82"/>
      <c r="W244" s="82"/>
      <c r="X244" s="82"/>
      <c r="Y244" s="82"/>
      <c r="AA244" s="82"/>
      <c r="AB244" s="82"/>
      <c r="AC244" s="82"/>
      <c r="AD244" s="82"/>
      <c r="AE244" s="82"/>
      <c r="AF244" s="82"/>
      <c r="AG244" s="82"/>
    </row>
    <row r="245" spans="3:33" x14ac:dyDescent="0.2">
      <c r="C245" s="82"/>
      <c r="D245" s="82"/>
      <c r="E245" s="82"/>
      <c r="F245" s="82"/>
      <c r="G245" s="82"/>
      <c r="H245" s="82"/>
      <c r="I245" s="82"/>
      <c r="J245" s="82"/>
      <c r="K245" s="82"/>
      <c r="L245" s="82"/>
      <c r="M245" s="82"/>
      <c r="N245" s="140"/>
      <c r="O245" s="140"/>
      <c r="P245" s="82"/>
      <c r="Q245" s="82"/>
      <c r="R245" s="82"/>
      <c r="S245" s="82"/>
      <c r="T245" s="140"/>
      <c r="U245" s="82"/>
      <c r="V245" s="82"/>
      <c r="W245" s="82"/>
      <c r="X245" s="82"/>
      <c r="Y245" s="82"/>
      <c r="AA245" s="82"/>
      <c r="AB245" s="82"/>
      <c r="AC245" s="82"/>
      <c r="AD245" s="82"/>
      <c r="AE245" s="82"/>
      <c r="AF245" s="82"/>
      <c r="AG245" s="82"/>
    </row>
    <row r="246" spans="3:33" x14ac:dyDescent="0.2">
      <c r="C246" s="82"/>
      <c r="D246" s="82"/>
      <c r="E246" s="82"/>
      <c r="F246" s="82"/>
      <c r="G246" s="82"/>
      <c r="H246" s="82"/>
      <c r="I246" s="82"/>
      <c r="J246" s="82"/>
      <c r="K246" s="82"/>
      <c r="L246" s="82"/>
      <c r="M246" s="82"/>
      <c r="N246" s="140"/>
      <c r="O246" s="140"/>
      <c r="P246" s="82"/>
      <c r="Q246" s="82"/>
      <c r="R246" s="82"/>
      <c r="S246" s="82"/>
      <c r="T246" s="140"/>
      <c r="U246" s="82"/>
      <c r="V246" s="82"/>
      <c r="W246" s="82"/>
      <c r="X246" s="82"/>
      <c r="Y246" s="82"/>
      <c r="AA246" s="82"/>
      <c r="AB246" s="82"/>
      <c r="AC246" s="82"/>
      <c r="AD246" s="82"/>
      <c r="AE246" s="82"/>
      <c r="AF246" s="82"/>
      <c r="AG246" s="82"/>
    </row>
    <row r="247" spans="3:33" x14ac:dyDescent="0.2">
      <c r="C247" s="82"/>
      <c r="D247" s="82"/>
      <c r="E247" s="82"/>
      <c r="F247" s="82"/>
      <c r="G247" s="82"/>
      <c r="H247" s="82"/>
      <c r="I247" s="82"/>
      <c r="J247" s="82"/>
      <c r="K247" s="82"/>
      <c r="L247" s="82"/>
      <c r="M247" s="82"/>
      <c r="N247" s="140"/>
      <c r="O247" s="140"/>
      <c r="P247" s="82"/>
      <c r="Q247" s="82"/>
      <c r="R247" s="82"/>
      <c r="S247" s="82"/>
      <c r="T247" s="140"/>
      <c r="U247" s="82"/>
      <c r="V247" s="82"/>
      <c r="W247" s="82"/>
      <c r="X247" s="82"/>
      <c r="Y247" s="82"/>
      <c r="AA247" s="82"/>
      <c r="AB247" s="82"/>
      <c r="AC247" s="82"/>
      <c r="AD247" s="82"/>
      <c r="AE247" s="82"/>
      <c r="AF247" s="82"/>
      <c r="AG247" s="82"/>
    </row>
    <row r="248" spans="3:33" x14ac:dyDescent="0.2">
      <c r="C248" s="82"/>
      <c r="D248" s="82"/>
      <c r="E248" s="82"/>
      <c r="F248" s="82"/>
      <c r="G248" s="82"/>
      <c r="H248" s="82"/>
      <c r="I248" s="82"/>
      <c r="J248" s="82"/>
      <c r="K248" s="82"/>
      <c r="L248" s="82"/>
      <c r="M248" s="82"/>
      <c r="N248" s="140"/>
      <c r="O248" s="140"/>
      <c r="P248" s="82"/>
      <c r="Q248" s="82"/>
      <c r="R248" s="82"/>
      <c r="S248" s="82"/>
      <c r="T248" s="140"/>
      <c r="U248" s="82"/>
      <c r="V248" s="82"/>
      <c r="W248" s="82"/>
      <c r="X248" s="82"/>
      <c r="Y248" s="82"/>
      <c r="AA248" s="82"/>
      <c r="AB248" s="82"/>
      <c r="AC248" s="82"/>
      <c r="AD248" s="82"/>
      <c r="AE248" s="82"/>
      <c r="AF248" s="82"/>
      <c r="AG248" s="82"/>
    </row>
    <row r="249" spans="3:33" x14ac:dyDescent="0.2">
      <c r="C249" s="82"/>
      <c r="D249" s="82"/>
      <c r="E249" s="82"/>
      <c r="F249" s="82"/>
      <c r="G249" s="82"/>
      <c r="H249" s="82"/>
      <c r="I249" s="82"/>
      <c r="J249" s="82"/>
      <c r="K249" s="82"/>
      <c r="L249" s="82"/>
      <c r="M249" s="82"/>
      <c r="N249" s="140"/>
      <c r="O249" s="140"/>
      <c r="P249" s="82"/>
      <c r="Q249" s="82"/>
      <c r="R249" s="82"/>
      <c r="S249" s="82"/>
      <c r="T249" s="140"/>
      <c r="U249" s="82"/>
      <c r="V249" s="82"/>
      <c r="W249" s="82"/>
      <c r="X249" s="82"/>
      <c r="Y249" s="82"/>
      <c r="AA249" s="82"/>
      <c r="AB249" s="82"/>
      <c r="AC249" s="82"/>
      <c r="AD249" s="82"/>
      <c r="AE249" s="82"/>
      <c r="AF249" s="82"/>
      <c r="AG249" s="82"/>
    </row>
    <row r="250" spans="3:33" x14ac:dyDescent="0.2">
      <c r="C250" s="82"/>
      <c r="D250" s="82"/>
      <c r="E250" s="82"/>
      <c r="F250" s="82"/>
      <c r="G250" s="82"/>
      <c r="H250" s="82"/>
      <c r="I250" s="82"/>
      <c r="J250" s="82"/>
      <c r="K250" s="82"/>
      <c r="L250" s="82"/>
      <c r="M250" s="82"/>
      <c r="N250" s="140"/>
      <c r="O250" s="140"/>
      <c r="P250" s="82"/>
      <c r="Q250" s="82"/>
      <c r="R250" s="82"/>
      <c r="S250" s="82"/>
      <c r="T250" s="140"/>
      <c r="U250" s="82"/>
      <c r="V250" s="82"/>
      <c r="W250" s="82"/>
      <c r="X250" s="82"/>
      <c r="Y250" s="82"/>
      <c r="AA250" s="82"/>
      <c r="AB250" s="82"/>
      <c r="AC250" s="82"/>
      <c r="AD250" s="82"/>
      <c r="AE250" s="82"/>
      <c r="AF250" s="82"/>
      <c r="AG250" s="82"/>
    </row>
    <row r="251" spans="3:33" x14ac:dyDescent="0.2">
      <c r="C251" s="82"/>
      <c r="D251" s="82"/>
      <c r="E251" s="82"/>
      <c r="F251" s="82"/>
      <c r="G251" s="82"/>
      <c r="H251" s="82"/>
      <c r="I251" s="82"/>
      <c r="J251" s="82"/>
      <c r="K251" s="82"/>
      <c r="L251" s="82"/>
      <c r="M251" s="82"/>
      <c r="N251" s="140"/>
      <c r="O251" s="140"/>
      <c r="P251" s="82"/>
      <c r="Q251" s="82"/>
      <c r="R251" s="82"/>
      <c r="S251" s="82"/>
      <c r="T251" s="140"/>
      <c r="U251" s="82"/>
      <c r="V251" s="82"/>
      <c r="W251" s="82"/>
      <c r="X251" s="82"/>
      <c r="Y251" s="82"/>
      <c r="AA251" s="82"/>
      <c r="AB251" s="82"/>
      <c r="AC251" s="82"/>
      <c r="AD251" s="82"/>
      <c r="AE251" s="82"/>
      <c r="AF251" s="82"/>
      <c r="AG251" s="82"/>
    </row>
    <row r="252" spans="3:33" x14ac:dyDescent="0.2">
      <c r="C252" s="82"/>
      <c r="D252" s="82"/>
      <c r="E252" s="82"/>
      <c r="F252" s="82"/>
      <c r="G252" s="82"/>
      <c r="H252" s="82"/>
      <c r="I252" s="82"/>
      <c r="J252" s="82"/>
      <c r="K252" s="82"/>
      <c r="L252" s="82"/>
      <c r="M252" s="82"/>
      <c r="N252" s="140"/>
      <c r="O252" s="140"/>
      <c r="P252" s="82"/>
      <c r="Q252" s="82"/>
      <c r="R252" s="82"/>
      <c r="S252" s="82"/>
      <c r="T252" s="140"/>
      <c r="U252" s="82"/>
      <c r="V252" s="82"/>
      <c r="W252" s="82"/>
      <c r="X252" s="82"/>
      <c r="Y252" s="82"/>
      <c r="AA252" s="82"/>
      <c r="AB252" s="82"/>
      <c r="AC252" s="82"/>
      <c r="AD252" s="82"/>
      <c r="AE252" s="82"/>
      <c r="AF252" s="82"/>
      <c r="AG252" s="82"/>
    </row>
    <row r="253" spans="3:33" x14ac:dyDescent="0.2">
      <c r="C253" s="82"/>
      <c r="D253" s="82"/>
      <c r="E253" s="82"/>
      <c r="F253" s="82"/>
      <c r="G253" s="82"/>
      <c r="H253" s="82"/>
      <c r="I253" s="82"/>
      <c r="J253" s="82"/>
      <c r="K253" s="82"/>
      <c r="L253" s="82"/>
      <c r="M253" s="82"/>
      <c r="N253" s="140"/>
      <c r="O253" s="140"/>
      <c r="P253" s="82"/>
      <c r="Q253" s="82"/>
      <c r="R253" s="82"/>
      <c r="S253" s="82"/>
      <c r="T253" s="140"/>
      <c r="U253" s="82"/>
      <c r="V253" s="82"/>
      <c r="W253" s="82"/>
      <c r="X253" s="82"/>
      <c r="Y253" s="82"/>
      <c r="AA253" s="82"/>
      <c r="AB253" s="82"/>
      <c r="AC253" s="82"/>
      <c r="AD253" s="82"/>
      <c r="AE253" s="82"/>
      <c r="AF253" s="82"/>
      <c r="AG253" s="82"/>
    </row>
    <row r="254" spans="3:33" x14ac:dyDescent="0.2">
      <c r="C254" s="82"/>
      <c r="D254" s="82"/>
      <c r="E254" s="82"/>
      <c r="F254" s="82"/>
      <c r="G254" s="82"/>
      <c r="H254" s="82"/>
      <c r="I254" s="82"/>
      <c r="J254" s="82"/>
      <c r="K254" s="82"/>
      <c r="L254" s="82"/>
      <c r="M254" s="82"/>
      <c r="N254" s="140"/>
      <c r="O254" s="140"/>
      <c r="P254" s="82"/>
      <c r="Q254" s="82"/>
      <c r="R254" s="82"/>
      <c r="S254" s="82"/>
      <c r="T254" s="140"/>
      <c r="U254" s="82"/>
      <c r="V254" s="82"/>
      <c r="W254" s="82"/>
      <c r="X254" s="82"/>
      <c r="Y254" s="82"/>
      <c r="AA254" s="82"/>
      <c r="AB254" s="82"/>
      <c r="AC254" s="82"/>
      <c r="AD254" s="82"/>
      <c r="AE254" s="82"/>
      <c r="AF254" s="82"/>
      <c r="AG254" s="82"/>
    </row>
    <row r="255" spans="3:33" x14ac:dyDescent="0.2">
      <c r="C255" s="82"/>
      <c r="D255" s="82"/>
      <c r="E255" s="82"/>
      <c r="F255" s="82"/>
      <c r="G255" s="82"/>
      <c r="H255" s="82"/>
      <c r="I255" s="82"/>
      <c r="J255" s="82"/>
      <c r="K255" s="82"/>
      <c r="L255" s="82"/>
      <c r="M255" s="82"/>
      <c r="N255" s="140"/>
      <c r="O255" s="140"/>
      <c r="P255" s="82"/>
      <c r="Q255" s="82"/>
      <c r="R255" s="82"/>
      <c r="S255" s="82"/>
      <c r="T255" s="140"/>
      <c r="U255" s="82"/>
      <c r="V255" s="82"/>
      <c r="W255" s="82"/>
      <c r="X255" s="82"/>
      <c r="Y255" s="82"/>
      <c r="AA255" s="82"/>
      <c r="AB255" s="82"/>
      <c r="AC255" s="82"/>
      <c r="AD255" s="82"/>
      <c r="AE255" s="82"/>
      <c r="AF255" s="82"/>
      <c r="AG255" s="82"/>
    </row>
    <row r="256" spans="3:33" x14ac:dyDescent="0.2">
      <c r="C256" s="82"/>
      <c r="D256" s="82"/>
      <c r="E256" s="82"/>
      <c r="F256" s="82"/>
      <c r="G256" s="82"/>
      <c r="H256" s="82"/>
      <c r="I256" s="82"/>
      <c r="J256" s="82"/>
      <c r="K256" s="82"/>
      <c r="L256" s="82"/>
      <c r="M256" s="82"/>
      <c r="N256" s="140"/>
      <c r="O256" s="140"/>
      <c r="P256" s="82"/>
      <c r="Q256" s="82"/>
      <c r="R256" s="82"/>
      <c r="S256" s="82"/>
      <c r="T256" s="140"/>
      <c r="U256" s="82"/>
      <c r="V256" s="82"/>
      <c r="W256" s="82"/>
      <c r="X256" s="82"/>
      <c r="Y256" s="82"/>
      <c r="AA256" s="82"/>
      <c r="AB256" s="82"/>
      <c r="AC256" s="82"/>
      <c r="AD256" s="82"/>
      <c r="AE256" s="82"/>
      <c r="AF256" s="82"/>
      <c r="AG256" s="82"/>
    </row>
    <row r="257" spans="3:33" x14ac:dyDescent="0.2">
      <c r="C257" s="82"/>
      <c r="D257" s="82"/>
      <c r="E257" s="82"/>
      <c r="F257" s="82"/>
      <c r="G257" s="82"/>
      <c r="H257" s="82"/>
      <c r="I257" s="82"/>
      <c r="J257" s="82"/>
      <c r="K257" s="82"/>
      <c r="L257" s="82"/>
      <c r="M257" s="82"/>
      <c r="N257" s="140"/>
      <c r="O257" s="140"/>
      <c r="P257" s="82"/>
      <c r="Q257" s="82"/>
      <c r="R257" s="82"/>
      <c r="S257" s="82"/>
      <c r="T257" s="140"/>
      <c r="U257" s="82"/>
      <c r="V257" s="82"/>
      <c r="W257" s="82"/>
      <c r="X257" s="82"/>
      <c r="Y257" s="82"/>
      <c r="AA257" s="82"/>
      <c r="AB257" s="82"/>
      <c r="AC257" s="82"/>
      <c r="AD257" s="82"/>
      <c r="AE257" s="82"/>
      <c r="AF257" s="82"/>
      <c r="AG257" s="82"/>
    </row>
    <row r="258" spans="3:33" x14ac:dyDescent="0.2">
      <c r="C258" s="82"/>
      <c r="D258" s="82"/>
      <c r="E258" s="82"/>
      <c r="F258" s="82"/>
      <c r="G258" s="82"/>
      <c r="H258" s="82"/>
      <c r="I258" s="82"/>
      <c r="J258" s="82"/>
      <c r="K258" s="82"/>
      <c r="L258" s="82"/>
      <c r="M258" s="82"/>
      <c r="N258" s="140"/>
      <c r="O258" s="140"/>
      <c r="P258" s="82"/>
      <c r="Q258" s="82"/>
      <c r="R258" s="82"/>
      <c r="S258" s="82"/>
      <c r="T258" s="140"/>
      <c r="U258" s="82"/>
      <c r="V258" s="82"/>
      <c r="W258" s="82"/>
      <c r="X258" s="82"/>
      <c r="Y258" s="82"/>
      <c r="AA258" s="82"/>
      <c r="AB258" s="82"/>
      <c r="AC258" s="82"/>
      <c r="AD258" s="82"/>
      <c r="AE258" s="82"/>
      <c r="AF258" s="82"/>
      <c r="AG258" s="82"/>
    </row>
    <row r="259" spans="3:33" x14ac:dyDescent="0.2">
      <c r="C259" s="82"/>
      <c r="D259" s="82"/>
      <c r="E259" s="82"/>
      <c r="F259" s="82"/>
      <c r="G259" s="82"/>
      <c r="H259" s="82"/>
      <c r="I259" s="82"/>
      <c r="J259" s="82"/>
      <c r="K259" s="82"/>
      <c r="L259" s="82"/>
      <c r="M259" s="82"/>
      <c r="N259" s="140"/>
      <c r="O259" s="140"/>
      <c r="P259" s="82"/>
      <c r="Q259" s="82"/>
      <c r="R259" s="82"/>
      <c r="S259" s="82"/>
      <c r="T259" s="140"/>
      <c r="U259" s="82"/>
      <c r="V259" s="82"/>
      <c r="W259" s="82"/>
      <c r="X259" s="82"/>
      <c r="Y259" s="82"/>
      <c r="AA259" s="82"/>
      <c r="AB259" s="82"/>
      <c r="AC259" s="82"/>
      <c r="AD259" s="82"/>
      <c r="AE259" s="82"/>
      <c r="AF259" s="82"/>
      <c r="AG259" s="82"/>
    </row>
    <row r="260" spans="3:33" x14ac:dyDescent="0.2">
      <c r="C260" s="82"/>
      <c r="D260" s="82"/>
      <c r="E260" s="82"/>
      <c r="F260" s="82"/>
      <c r="G260" s="82"/>
      <c r="H260" s="82"/>
      <c r="I260" s="82"/>
      <c r="J260" s="82"/>
      <c r="K260" s="82"/>
      <c r="L260" s="82"/>
      <c r="M260" s="82"/>
      <c r="N260" s="140"/>
      <c r="O260" s="140"/>
      <c r="P260" s="82"/>
      <c r="Q260" s="82"/>
      <c r="R260" s="82"/>
      <c r="S260" s="82"/>
      <c r="T260" s="140"/>
      <c r="U260" s="82"/>
      <c r="V260" s="82"/>
      <c r="W260" s="82"/>
      <c r="X260" s="82"/>
      <c r="Y260" s="82"/>
      <c r="AA260" s="82"/>
      <c r="AB260" s="82"/>
      <c r="AC260" s="82"/>
      <c r="AD260" s="82"/>
      <c r="AE260" s="82"/>
      <c r="AF260" s="82"/>
      <c r="AG260" s="82"/>
    </row>
    <row r="261" spans="3:33" x14ac:dyDescent="0.2">
      <c r="C261" s="82"/>
      <c r="D261" s="82"/>
      <c r="E261" s="82"/>
      <c r="F261" s="82"/>
      <c r="G261" s="82"/>
      <c r="H261" s="82"/>
      <c r="I261" s="82"/>
      <c r="J261" s="82"/>
      <c r="K261" s="82"/>
      <c r="L261" s="82"/>
      <c r="M261" s="82"/>
      <c r="N261" s="140"/>
      <c r="O261" s="140"/>
      <c r="P261" s="82"/>
      <c r="Q261" s="82"/>
      <c r="R261" s="82"/>
      <c r="S261" s="82"/>
      <c r="T261" s="140"/>
      <c r="U261" s="82"/>
      <c r="V261" s="82"/>
      <c r="W261" s="82"/>
      <c r="X261" s="82"/>
      <c r="Y261" s="82"/>
      <c r="AA261" s="82"/>
      <c r="AB261" s="82"/>
      <c r="AC261" s="82"/>
      <c r="AD261" s="82"/>
      <c r="AE261" s="82"/>
      <c r="AF261" s="82"/>
      <c r="AG261" s="82"/>
    </row>
    <row r="262" spans="3:33" x14ac:dyDescent="0.2">
      <c r="C262" s="82"/>
      <c r="D262" s="82"/>
      <c r="E262" s="82"/>
      <c r="F262" s="82"/>
      <c r="G262" s="82"/>
      <c r="H262" s="82"/>
      <c r="I262" s="82"/>
      <c r="J262" s="82"/>
      <c r="K262" s="82"/>
      <c r="L262" s="82"/>
      <c r="M262" s="82"/>
      <c r="N262" s="140"/>
      <c r="O262" s="140"/>
      <c r="P262" s="82"/>
      <c r="Q262" s="82"/>
      <c r="R262" s="82"/>
      <c r="S262" s="82"/>
      <c r="T262" s="140"/>
      <c r="U262" s="82"/>
      <c r="V262" s="82"/>
      <c r="W262" s="82"/>
      <c r="X262" s="82"/>
      <c r="Y262" s="82"/>
      <c r="AA262" s="82"/>
      <c r="AB262" s="82"/>
      <c r="AC262" s="82"/>
      <c r="AD262" s="82"/>
      <c r="AE262" s="82"/>
      <c r="AF262" s="82"/>
      <c r="AG262" s="82"/>
    </row>
    <row r="263" spans="3:33" x14ac:dyDescent="0.2">
      <c r="C263" s="82"/>
      <c r="D263" s="82"/>
      <c r="E263" s="82"/>
      <c r="F263" s="82"/>
      <c r="G263" s="82"/>
      <c r="H263" s="82"/>
      <c r="I263" s="82"/>
      <c r="J263" s="82"/>
      <c r="K263" s="82"/>
      <c r="L263" s="82"/>
      <c r="M263" s="82"/>
      <c r="N263" s="140"/>
      <c r="O263" s="140"/>
      <c r="P263" s="82"/>
      <c r="Q263" s="82"/>
      <c r="R263" s="82"/>
      <c r="S263" s="82"/>
      <c r="T263" s="140"/>
      <c r="U263" s="82"/>
      <c r="V263" s="82"/>
      <c r="W263" s="82"/>
      <c r="X263" s="82"/>
      <c r="Y263" s="82"/>
      <c r="AA263" s="82"/>
      <c r="AB263" s="82"/>
      <c r="AC263" s="82"/>
      <c r="AD263" s="82"/>
      <c r="AE263" s="82"/>
      <c r="AF263" s="82"/>
      <c r="AG263" s="82"/>
    </row>
    <row r="264" spans="3:33" x14ac:dyDescent="0.2">
      <c r="C264" s="82"/>
      <c r="D264" s="82"/>
      <c r="E264" s="82"/>
      <c r="F264" s="82"/>
      <c r="G264" s="82"/>
      <c r="H264" s="82"/>
      <c r="I264" s="82"/>
      <c r="J264" s="82"/>
      <c r="K264" s="82"/>
      <c r="L264" s="82"/>
      <c r="M264" s="82"/>
      <c r="N264" s="140"/>
      <c r="O264" s="140"/>
      <c r="P264" s="82"/>
      <c r="Q264" s="82"/>
      <c r="R264" s="82"/>
      <c r="S264" s="82"/>
      <c r="T264" s="140"/>
      <c r="U264" s="82"/>
      <c r="V264" s="82"/>
      <c r="W264" s="82"/>
      <c r="X264" s="82"/>
      <c r="Y264" s="82"/>
      <c r="AA264" s="82"/>
      <c r="AB264" s="82"/>
      <c r="AC264" s="82"/>
      <c r="AD264" s="82"/>
      <c r="AE264" s="82"/>
      <c r="AF264" s="82"/>
      <c r="AG264" s="82"/>
    </row>
    <row r="265" spans="3:33" x14ac:dyDescent="0.2">
      <c r="C265" s="82"/>
      <c r="D265" s="82"/>
      <c r="E265" s="82"/>
      <c r="F265" s="82"/>
      <c r="G265" s="82"/>
      <c r="H265" s="82"/>
      <c r="I265" s="82"/>
      <c r="J265" s="82"/>
      <c r="K265" s="82"/>
      <c r="L265" s="82"/>
      <c r="M265" s="82"/>
      <c r="N265" s="140"/>
      <c r="O265" s="140"/>
      <c r="P265" s="82"/>
      <c r="Q265" s="82"/>
      <c r="R265" s="82"/>
      <c r="S265" s="82"/>
      <c r="T265" s="140"/>
      <c r="U265" s="82"/>
      <c r="V265" s="82"/>
      <c r="W265" s="82"/>
      <c r="X265" s="82"/>
      <c r="Y265" s="82"/>
      <c r="AA265" s="82"/>
      <c r="AB265" s="82"/>
      <c r="AC265" s="82"/>
      <c r="AD265" s="82"/>
      <c r="AE265" s="82"/>
      <c r="AF265" s="82"/>
      <c r="AG265" s="82"/>
    </row>
    <row r="266" spans="3:33" x14ac:dyDescent="0.2">
      <c r="C266" s="82"/>
      <c r="D266" s="82"/>
      <c r="E266" s="82"/>
      <c r="F266" s="82"/>
      <c r="G266" s="82"/>
      <c r="H266" s="82"/>
      <c r="I266" s="82"/>
      <c r="J266" s="82"/>
      <c r="K266" s="82"/>
      <c r="L266" s="82"/>
      <c r="M266" s="82"/>
      <c r="N266" s="140"/>
      <c r="O266" s="140"/>
      <c r="P266" s="82"/>
      <c r="Q266" s="82"/>
      <c r="R266" s="82"/>
      <c r="S266" s="82"/>
      <c r="T266" s="140"/>
      <c r="U266" s="82"/>
      <c r="V266" s="82"/>
      <c r="W266" s="82"/>
      <c r="X266" s="82"/>
      <c r="Y266" s="82"/>
      <c r="AA266" s="82"/>
      <c r="AB266" s="82"/>
      <c r="AC266" s="82"/>
      <c r="AD266" s="82"/>
      <c r="AE266" s="82"/>
      <c r="AF266" s="82"/>
      <c r="AG266" s="82"/>
    </row>
    <row r="267" spans="3:33" x14ac:dyDescent="0.2">
      <c r="C267" s="82"/>
      <c r="D267" s="82"/>
      <c r="E267" s="82"/>
      <c r="F267" s="82"/>
      <c r="G267" s="82"/>
      <c r="H267" s="82"/>
      <c r="I267" s="82"/>
      <c r="J267" s="82"/>
      <c r="K267" s="82"/>
      <c r="L267" s="82"/>
      <c r="M267" s="82"/>
      <c r="N267" s="140"/>
      <c r="O267" s="140"/>
      <c r="P267" s="82"/>
      <c r="Q267" s="82"/>
      <c r="R267" s="82"/>
      <c r="S267" s="82"/>
      <c r="T267" s="140"/>
      <c r="U267" s="82"/>
      <c r="V267" s="82"/>
      <c r="W267" s="82"/>
      <c r="X267" s="82"/>
      <c r="Y267" s="82"/>
      <c r="AA267" s="82"/>
      <c r="AB267" s="82"/>
      <c r="AC267" s="82"/>
      <c r="AD267" s="82"/>
      <c r="AE267" s="82"/>
      <c r="AF267" s="82"/>
      <c r="AG267" s="82"/>
    </row>
    <row r="268" spans="3:33" x14ac:dyDescent="0.2">
      <c r="C268" s="82"/>
      <c r="D268" s="82"/>
      <c r="E268" s="82"/>
      <c r="F268" s="82"/>
      <c r="G268" s="82"/>
      <c r="H268" s="82"/>
      <c r="I268" s="82"/>
      <c r="J268" s="82"/>
      <c r="K268" s="82"/>
      <c r="L268" s="82"/>
      <c r="M268" s="82"/>
      <c r="N268" s="140"/>
      <c r="O268" s="140"/>
      <c r="P268" s="82"/>
      <c r="Q268" s="82"/>
      <c r="R268" s="82"/>
      <c r="S268" s="82"/>
      <c r="T268" s="140"/>
      <c r="U268" s="82"/>
      <c r="V268" s="82"/>
      <c r="W268" s="82"/>
      <c r="X268" s="82"/>
      <c r="Y268" s="82"/>
      <c r="AA268" s="82"/>
      <c r="AB268" s="82"/>
      <c r="AC268" s="82"/>
      <c r="AD268" s="82"/>
      <c r="AE268" s="82"/>
      <c r="AF268" s="82"/>
      <c r="AG268" s="82"/>
    </row>
    <row r="269" spans="3:33" x14ac:dyDescent="0.2">
      <c r="C269" s="82"/>
      <c r="D269" s="82"/>
      <c r="E269" s="82"/>
      <c r="F269" s="82"/>
      <c r="G269" s="82"/>
      <c r="H269" s="82"/>
      <c r="I269" s="82"/>
      <c r="J269" s="82"/>
      <c r="K269" s="82"/>
      <c r="L269" s="82"/>
      <c r="M269" s="82"/>
      <c r="N269" s="140"/>
      <c r="O269" s="140"/>
      <c r="P269" s="82"/>
      <c r="Q269" s="82"/>
      <c r="R269" s="82"/>
      <c r="S269" s="82"/>
      <c r="T269" s="140"/>
      <c r="U269" s="82"/>
      <c r="V269" s="82"/>
      <c r="W269" s="82"/>
      <c r="X269" s="82"/>
      <c r="Y269" s="82"/>
      <c r="AA269" s="82"/>
      <c r="AB269" s="82"/>
      <c r="AC269" s="82"/>
      <c r="AD269" s="82"/>
      <c r="AE269" s="82"/>
      <c r="AF269" s="82"/>
      <c r="AG269" s="82"/>
    </row>
    <row r="270" spans="3:33" x14ac:dyDescent="0.2">
      <c r="C270" s="82"/>
      <c r="D270" s="82"/>
      <c r="E270" s="82"/>
      <c r="F270" s="82"/>
      <c r="G270" s="82"/>
      <c r="H270" s="82"/>
      <c r="I270" s="82"/>
      <c r="J270" s="82"/>
      <c r="K270" s="82"/>
      <c r="L270" s="82"/>
      <c r="M270" s="82"/>
      <c r="N270" s="140"/>
      <c r="O270" s="140"/>
      <c r="P270" s="82"/>
      <c r="Q270" s="82"/>
      <c r="R270" s="82"/>
      <c r="S270" s="82"/>
      <c r="T270" s="140"/>
      <c r="U270" s="82"/>
      <c r="V270" s="82"/>
      <c r="W270" s="82"/>
      <c r="X270" s="82"/>
      <c r="Y270" s="82"/>
      <c r="AA270" s="82"/>
      <c r="AB270" s="82"/>
      <c r="AC270" s="82"/>
      <c r="AD270" s="82"/>
      <c r="AE270" s="82"/>
      <c r="AF270" s="82"/>
      <c r="AG270" s="82"/>
    </row>
    <row r="271" spans="3:33" x14ac:dyDescent="0.2">
      <c r="C271" s="82"/>
      <c r="D271" s="82"/>
      <c r="E271" s="82"/>
      <c r="F271" s="82"/>
      <c r="G271" s="82"/>
      <c r="H271" s="82"/>
      <c r="I271" s="82"/>
      <c r="J271" s="82"/>
      <c r="K271" s="82"/>
      <c r="L271" s="82"/>
      <c r="M271" s="82"/>
      <c r="N271" s="140"/>
      <c r="O271" s="140"/>
      <c r="P271" s="82"/>
      <c r="Q271" s="82"/>
      <c r="R271" s="82"/>
      <c r="S271" s="82"/>
      <c r="T271" s="140"/>
      <c r="U271" s="82"/>
      <c r="V271" s="82"/>
      <c r="W271" s="82"/>
      <c r="X271" s="82"/>
      <c r="Y271" s="82"/>
      <c r="AA271" s="82"/>
      <c r="AB271" s="82"/>
      <c r="AC271" s="82"/>
      <c r="AD271" s="82"/>
      <c r="AE271" s="82"/>
      <c r="AF271" s="82"/>
      <c r="AG271" s="82"/>
    </row>
    <row r="272" spans="3:33" x14ac:dyDescent="0.2">
      <c r="C272" s="82"/>
      <c r="D272" s="82"/>
      <c r="E272" s="82"/>
      <c r="F272" s="82"/>
      <c r="G272" s="82"/>
      <c r="H272" s="82"/>
      <c r="I272" s="82"/>
      <c r="J272" s="82"/>
      <c r="K272" s="82"/>
      <c r="L272" s="82"/>
      <c r="M272" s="82"/>
      <c r="N272" s="140"/>
      <c r="O272" s="140"/>
      <c r="P272" s="82"/>
      <c r="Q272" s="82"/>
      <c r="R272" s="82"/>
      <c r="S272" s="82"/>
      <c r="T272" s="140"/>
      <c r="U272" s="82"/>
      <c r="V272" s="82"/>
      <c r="W272" s="82"/>
      <c r="X272" s="82"/>
      <c r="Y272" s="82"/>
      <c r="AA272" s="82"/>
      <c r="AB272" s="82"/>
      <c r="AC272" s="82"/>
      <c r="AD272" s="82"/>
      <c r="AE272" s="82"/>
      <c r="AF272" s="82"/>
      <c r="AG272" s="82"/>
    </row>
    <row r="273" spans="3:33" x14ac:dyDescent="0.2">
      <c r="C273" s="82"/>
      <c r="D273" s="82"/>
      <c r="E273" s="82"/>
      <c r="F273" s="82"/>
      <c r="G273" s="82"/>
      <c r="H273" s="82"/>
      <c r="I273" s="82"/>
      <c r="J273" s="82"/>
      <c r="K273" s="82"/>
      <c r="L273" s="82"/>
      <c r="M273" s="82"/>
      <c r="N273" s="140"/>
      <c r="O273" s="140"/>
      <c r="P273" s="82"/>
      <c r="Q273" s="82"/>
      <c r="R273" s="82"/>
      <c r="S273" s="82"/>
      <c r="T273" s="140"/>
      <c r="U273" s="82"/>
      <c r="V273" s="82"/>
      <c r="W273" s="82"/>
      <c r="X273" s="82"/>
      <c r="Y273" s="82"/>
      <c r="AA273" s="82"/>
      <c r="AB273" s="82"/>
      <c r="AC273" s="82"/>
      <c r="AD273" s="82"/>
      <c r="AE273" s="82"/>
      <c r="AF273" s="82"/>
      <c r="AG273" s="82"/>
    </row>
    <row r="274" spans="3:33" x14ac:dyDescent="0.2">
      <c r="C274" s="82"/>
      <c r="D274" s="82"/>
      <c r="E274" s="82"/>
      <c r="F274" s="82"/>
      <c r="G274" s="82"/>
      <c r="H274" s="82"/>
      <c r="I274" s="82"/>
      <c r="J274" s="82"/>
      <c r="K274" s="82"/>
      <c r="L274" s="82"/>
      <c r="M274" s="82"/>
      <c r="N274" s="140"/>
      <c r="O274" s="140"/>
      <c r="P274" s="82"/>
      <c r="Q274" s="82"/>
      <c r="R274" s="82"/>
      <c r="S274" s="82"/>
      <c r="T274" s="140"/>
      <c r="U274" s="82"/>
      <c r="V274" s="82"/>
      <c r="W274" s="82"/>
      <c r="X274" s="82"/>
      <c r="Y274" s="82"/>
      <c r="AA274" s="82"/>
      <c r="AB274" s="82"/>
      <c r="AC274" s="82"/>
      <c r="AD274" s="82"/>
      <c r="AE274" s="82"/>
      <c r="AF274" s="82"/>
      <c r="AG274" s="82"/>
    </row>
    <row r="275" spans="3:33" x14ac:dyDescent="0.2">
      <c r="C275" s="82"/>
      <c r="D275" s="82"/>
      <c r="E275" s="82"/>
      <c r="F275" s="82"/>
      <c r="G275" s="82"/>
      <c r="H275" s="82"/>
      <c r="I275" s="82"/>
      <c r="J275" s="82"/>
      <c r="K275" s="82"/>
      <c r="L275" s="82"/>
      <c r="M275" s="82"/>
      <c r="N275" s="140"/>
      <c r="O275" s="140"/>
      <c r="P275" s="82"/>
      <c r="Q275" s="82"/>
      <c r="R275" s="82"/>
      <c r="S275" s="82"/>
      <c r="T275" s="140"/>
      <c r="U275" s="82"/>
      <c r="V275" s="82"/>
      <c r="W275" s="82"/>
      <c r="X275" s="82"/>
      <c r="Y275" s="82"/>
      <c r="AA275" s="82"/>
      <c r="AB275" s="82"/>
      <c r="AC275" s="82"/>
      <c r="AD275" s="82"/>
      <c r="AE275" s="82"/>
      <c r="AF275" s="82"/>
      <c r="AG275" s="82"/>
    </row>
    <row r="276" spans="3:33" x14ac:dyDescent="0.2">
      <c r="C276" s="82"/>
      <c r="D276" s="82"/>
      <c r="E276" s="82"/>
      <c r="F276" s="82"/>
      <c r="G276" s="82"/>
      <c r="H276" s="82"/>
      <c r="I276" s="82"/>
      <c r="J276" s="82"/>
      <c r="K276" s="82"/>
      <c r="L276" s="82"/>
      <c r="M276" s="82"/>
      <c r="N276" s="140"/>
      <c r="O276" s="140"/>
      <c r="P276" s="82"/>
      <c r="Q276" s="82"/>
      <c r="R276" s="82"/>
      <c r="S276" s="82"/>
      <c r="T276" s="140"/>
      <c r="U276" s="82"/>
      <c r="V276" s="82"/>
      <c r="W276" s="82"/>
      <c r="X276" s="82"/>
      <c r="Y276" s="82"/>
      <c r="AA276" s="82"/>
      <c r="AB276" s="82"/>
      <c r="AC276" s="82"/>
      <c r="AD276" s="82"/>
      <c r="AE276" s="82"/>
      <c r="AF276" s="82"/>
      <c r="AG276" s="82"/>
    </row>
    <row r="277" spans="3:33" x14ac:dyDescent="0.2">
      <c r="C277" s="82"/>
      <c r="D277" s="82"/>
      <c r="E277" s="82"/>
      <c r="F277" s="82"/>
      <c r="G277" s="82"/>
      <c r="H277" s="82"/>
      <c r="I277" s="82"/>
      <c r="J277" s="82"/>
      <c r="K277" s="82"/>
      <c r="L277" s="82"/>
      <c r="M277" s="82"/>
      <c r="N277" s="140"/>
      <c r="O277" s="140"/>
      <c r="P277" s="82"/>
      <c r="Q277" s="82"/>
      <c r="R277" s="82"/>
      <c r="S277" s="82"/>
      <c r="T277" s="140"/>
      <c r="U277" s="82"/>
      <c r="V277" s="82"/>
      <c r="W277" s="82"/>
      <c r="X277" s="82"/>
      <c r="Y277" s="82"/>
      <c r="AA277" s="82"/>
      <c r="AB277" s="82"/>
      <c r="AC277" s="82"/>
      <c r="AD277" s="82"/>
      <c r="AE277" s="82"/>
      <c r="AF277" s="82"/>
      <c r="AG277" s="82"/>
    </row>
    <row r="278" spans="3:33" x14ac:dyDescent="0.2">
      <c r="C278" s="82"/>
      <c r="D278" s="82"/>
      <c r="E278" s="82"/>
      <c r="F278" s="82"/>
      <c r="G278" s="82"/>
      <c r="H278" s="82"/>
      <c r="I278" s="82"/>
      <c r="J278" s="82"/>
      <c r="K278" s="82"/>
      <c r="L278" s="82"/>
      <c r="M278" s="82"/>
      <c r="N278" s="140"/>
      <c r="O278" s="140"/>
      <c r="P278" s="82"/>
      <c r="Q278" s="82"/>
      <c r="R278" s="82"/>
      <c r="S278" s="82"/>
      <c r="T278" s="140"/>
      <c r="U278" s="82"/>
      <c r="V278" s="82"/>
      <c r="W278" s="82"/>
      <c r="X278" s="82"/>
      <c r="Y278" s="82"/>
      <c r="AA278" s="82"/>
      <c r="AB278" s="82"/>
      <c r="AC278" s="82"/>
      <c r="AD278" s="82"/>
      <c r="AE278" s="82"/>
      <c r="AF278" s="82"/>
      <c r="AG278" s="82"/>
    </row>
    <row r="279" spans="3:33" x14ac:dyDescent="0.2">
      <c r="C279" s="82"/>
      <c r="D279" s="82"/>
      <c r="E279" s="82"/>
      <c r="F279" s="82"/>
      <c r="G279" s="82"/>
      <c r="H279" s="82"/>
      <c r="I279" s="82"/>
      <c r="J279" s="82"/>
      <c r="K279" s="82"/>
      <c r="L279" s="82"/>
      <c r="M279" s="82"/>
      <c r="N279" s="140"/>
      <c r="O279" s="140"/>
      <c r="P279" s="82"/>
      <c r="Q279" s="82"/>
      <c r="R279" s="82"/>
      <c r="S279" s="82"/>
      <c r="T279" s="140"/>
      <c r="U279" s="82"/>
      <c r="V279" s="82"/>
      <c r="W279" s="82"/>
      <c r="X279" s="82"/>
      <c r="Y279" s="82"/>
      <c r="AA279" s="82"/>
      <c r="AB279" s="82"/>
      <c r="AC279" s="82"/>
      <c r="AD279" s="82"/>
      <c r="AE279" s="82"/>
      <c r="AF279" s="82"/>
      <c r="AG279" s="82"/>
    </row>
    <row r="280" spans="3:33" x14ac:dyDescent="0.2">
      <c r="C280" s="82"/>
      <c r="D280" s="82"/>
      <c r="E280" s="82"/>
      <c r="F280" s="82"/>
      <c r="G280" s="82"/>
      <c r="H280" s="82"/>
      <c r="I280" s="82"/>
      <c r="J280" s="82"/>
      <c r="K280" s="82"/>
      <c r="L280" s="82"/>
      <c r="M280" s="82"/>
      <c r="N280" s="140"/>
      <c r="O280" s="140"/>
      <c r="P280" s="82"/>
      <c r="Q280" s="82"/>
      <c r="R280" s="82"/>
      <c r="S280" s="82"/>
      <c r="T280" s="140"/>
      <c r="U280" s="82"/>
      <c r="V280" s="82"/>
      <c r="W280" s="82"/>
      <c r="X280" s="82"/>
      <c r="Y280" s="82"/>
      <c r="AA280" s="82"/>
      <c r="AB280" s="82"/>
      <c r="AC280" s="82"/>
      <c r="AD280" s="82"/>
      <c r="AE280" s="82"/>
      <c r="AF280" s="82"/>
      <c r="AG280" s="82"/>
    </row>
    <row r="281" spans="3:33" x14ac:dyDescent="0.2">
      <c r="C281" s="82"/>
      <c r="D281" s="82"/>
      <c r="E281" s="82"/>
      <c r="F281" s="82"/>
      <c r="G281" s="82"/>
      <c r="H281" s="82"/>
      <c r="I281" s="82"/>
      <c r="J281" s="82"/>
      <c r="K281" s="82"/>
      <c r="L281" s="82"/>
      <c r="M281" s="82"/>
      <c r="N281" s="140"/>
      <c r="O281" s="140"/>
      <c r="P281" s="82"/>
      <c r="Q281" s="82"/>
      <c r="R281" s="82"/>
      <c r="S281" s="82"/>
      <c r="T281" s="140"/>
      <c r="U281" s="82"/>
      <c r="V281" s="82"/>
      <c r="W281" s="82"/>
      <c r="X281" s="82"/>
      <c r="Y281" s="82"/>
      <c r="AA281" s="82"/>
      <c r="AB281" s="82"/>
      <c r="AC281" s="82"/>
      <c r="AD281" s="82"/>
      <c r="AE281" s="82"/>
      <c r="AF281" s="82"/>
      <c r="AG281" s="82"/>
    </row>
    <row r="282" spans="3:33" x14ac:dyDescent="0.2">
      <c r="C282" s="82"/>
      <c r="D282" s="82"/>
      <c r="E282" s="82"/>
      <c r="F282" s="82"/>
      <c r="G282" s="82"/>
      <c r="H282" s="82"/>
      <c r="I282" s="82"/>
      <c r="J282" s="82"/>
      <c r="K282" s="82"/>
      <c r="L282" s="82"/>
      <c r="M282" s="82"/>
      <c r="N282" s="140"/>
      <c r="O282" s="140"/>
      <c r="P282" s="82"/>
      <c r="Q282" s="82"/>
      <c r="R282" s="82"/>
      <c r="S282" s="82"/>
      <c r="T282" s="140"/>
      <c r="U282" s="82"/>
      <c r="V282" s="82"/>
      <c r="W282" s="82"/>
      <c r="X282" s="82"/>
      <c r="Y282" s="82"/>
      <c r="AA282" s="82"/>
      <c r="AB282" s="82"/>
      <c r="AC282" s="82"/>
      <c r="AD282" s="82"/>
      <c r="AE282" s="82"/>
      <c r="AF282" s="82"/>
      <c r="AG282" s="82"/>
    </row>
    <row r="283" spans="3:33" x14ac:dyDescent="0.2">
      <c r="C283" s="82"/>
      <c r="D283" s="82"/>
      <c r="E283" s="82"/>
      <c r="F283" s="82"/>
      <c r="G283" s="82"/>
      <c r="H283" s="82"/>
      <c r="I283" s="82"/>
      <c r="J283" s="82"/>
      <c r="K283" s="82"/>
      <c r="L283" s="82"/>
      <c r="M283" s="82"/>
      <c r="N283" s="140"/>
      <c r="O283" s="140"/>
      <c r="P283" s="82"/>
      <c r="Q283" s="82"/>
      <c r="R283" s="82"/>
      <c r="S283" s="82"/>
      <c r="T283" s="140"/>
      <c r="U283" s="82"/>
      <c r="V283" s="82"/>
      <c r="W283" s="82"/>
      <c r="X283" s="82"/>
      <c r="Y283" s="82"/>
      <c r="AA283" s="82"/>
      <c r="AB283" s="82"/>
      <c r="AC283" s="82"/>
      <c r="AD283" s="82"/>
      <c r="AE283" s="82"/>
      <c r="AF283" s="82"/>
      <c r="AG283" s="82"/>
    </row>
    <row r="284" spans="3:33" x14ac:dyDescent="0.2">
      <c r="C284" s="82"/>
      <c r="D284" s="82"/>
      <c r="E284" s="82"/>
      <c r="F284" s="82"/>
      <c r="G284" s="82"/>
      <c r="H284" s="82"/>
      <c r="I284" s="82"/>
      <c r="J284" s="82"/>
      <c r="K284" s="82"/>
      <c r="L284" s="82"/>
      <c r="M284" s="82"/>
      <c r="N284" s="140"/>
      <c r="O284" s="140"/>
      <c r="P284" s="82"/>
      <c r="Q284" s="82"/>
      <c r="R284" s="82"/>
      <c r="S284" s="82"/>
      <c r="T284" s="140"/>
      <c r="U284" s="82"/>
      <c r="V284" s="82"/>
      <c r="W284" s="82"/>
      <c r="X284" s="82"/>
      <c r="Y284" s="82"/>
      <c r="AA284" s="82"/>
      <c r="AB284" s="82"/>
      <c r="AC284" s="82"/>
      <c r="AD284" s="82"/>
      <c r="AE284" s="82"/>
      <c r="AF284" s="82"/>
      <c r="AG284" s="82"/>
    </row>
    <row r="285" spans="3:33" x14ac:dyDescent="0.2">
      <c r="C285" s="82"/>
      <c r="D285" s="82"/>
      <c r="E285" s="82"/>
      <c r="F285" s="82"/>
      <c r="G285" s="82"/>
      <c r="H285" s="82"/>
      <c r="I285" s="82"/>
      <c r="J285" s="82"/>
      <c r="K285" s="82"/>
      <c r="L285" s="82"/>
      <c r="M285" s="82"/>
      <c r="N285" s="140"/>
      <c r="O285" s="140"/>
      <c r="P285" s="82"/>
      <c r="Q285" s="82"/>
      <c r="R285" s="82"/>
      <c r="S285" s="82"/>
      <c r="T285" s="140"/>
      <c r="U285" s="82"/>
      <c r="V285" s="82"/>
      <c r="W285" s="82"/>
      <c r="X285" s="82"/>
      <c r="Y285" s="82"/>
      <c r="AA285" s="82"/>
      <c r="AB285" s="82"/>
      <c r="AC285" s="82"/>
      <c r="AD285" s="82"/>
      <c r="AE285" s="82"/>
      <c r="AF285" s="82"/>
      <c r="AG285" s="82"/>
    </row>
    <row r="286" spans="3:33" x14ac:dyDescent="0.2">
      <c r="C286" s="82"/>
      <c r="D286" s="82"/>
      <c r="E286" s="82"/>
      <c r="F286" s="82"/>
      <c r="G286" s="82"/>
      <c r="H286" s="82"/>
      <c r="I286" s="82"/>
      <c r="J286" s="82"/>
      <c r="K286" s="82"/>
      <c r="L286" s="82"/>
      <c r="M286" s="82"/>
      <c r="N286" s="140"/>
      <c r="O286" s="140"/>
      <c r="P286" s="82"/>
      <c r="Q286" s="82"/>
      <c r="R286" s="82"/>
      <c r="S286" s="82"/>
      <c r="T286" s="140"/>
      <c r="U286" s="82"/>
      <c r="V286" s="82"/>
      <c r="W286" s="82"/>
      <c r="X286" s="82"/>
      <c r="Y286" s="82"/>
      <c r="AA286" s="82"/>
      <c r="AB286" s="82"/>
      <c r="AC286" s="82"/>
      <c r="AD286" s="82"/>
      <c r="AE286" s="82"/>
      <c r="AF286" s="82"/>
      <c r="AG286" s="82"/>
    </row>
    <row r="287" spans="3:33" x14ac:dyDescent="0.2">
      <c r="C287" s="82"/>
      <c r="D287" s="82"/>
      <c r="E287" s="82"/>
      <c r="F287" s="82"/>
      <c r="G287" s="82"/>
      <c r="H287" s="82"/>
      <c r="I287" s="82"/>
      <c r="J287" s="82"/>
      <c r="K287" s="82"/>
      <c r="L287" s="82"/>
      <c r="M287" s="82"/>
      <c r="N287" s="140"/>
      <c r="O287" s="140"/>
      <c r="P287" s="82"/>
      <c r="Q287" s="82"/>
      <c r="R287" s="82"/>
      <c r="S287" s="82"/>
      <c r="T287" s="140"/>
      <c r="U287" s="82"/>
      <c r="V287" s="82"/>
      <c r="W287" s="82"/>
      <c r="X287" s="82"/>
      <c r="Y287" s="82"/>
      <c r="AA287" s="82"/>
      <c r="AB287" s="82"/>
      <c r="AC287" s="82"/>
      <c r="AD287" s="82"/>
      <c r="AE287" s="82"/>
      <c r="AF287" s="82"/>
      <c r="AG287" s="82"/>
    </row>
    <row r="288" spans="3:33" x14ac:dyDescent="0.2">
      <c r="C288" s="82"/>
      <c r="D288" s="82"/>
      <c r="E288" s="82"/>
      <c r="F288" s="82"/>
      <c r="G288" s="82"/>
      <c r="H288" s="82"/>
      <c r="I288" s="82"/>
      <c r="J288" s="82"/>
      <c r="K288" s="82"/>
      <c r="L288" s="82"/>
      <c r="M288" s="82"/>
      <c r="N288" s="140"/>
      <c r="O288" s="140"/>
      <c r="P288" s="82"/>
      <c r="Q288" s="82"/>
      <c r="R288" s="82"/>
      <c r="S288" s="82"/>
      <c r="T288" s="140"/>
      <c r="U288" s="82"/>
      <c r="V288" s="82"/>
      <c r="W288" s="82"/>
      <c r="X288" s="82"/>
      <c r="Y288" s="82"/>
      <c r="AA288" s="82"/>
      <c r="AB288" s="82"/>
      <c r="AC288" s="82"/>
      <c r="AD288" s="82"/>
      <c r="AE288" s="82"/>
      <c r="AF288" s="82"/>
      <c r="AG288" s="82"/>
    </row>
    <row r="289" spans="3:33" x14ac:dyDescent="0.2">
      <c r="C289" s="82"/>
      <c r="D289" s="82"/>
      <c r="E289" s="82"/>
      <c r="F289" s="82"/>
      <c r="G289" s="82"/>
      <c r="H289" s="82"/>
      <c r="I289" s="82"/>
      <c r="J289" s="82"/>
      <c r="K289" s="82"/>
      <c r="L289" s="82"/>
      <c r="M289" s="82"/>
      <c r="N289" s="140"/>
      <c r="O289" s="140"/>
      <c r="P289" s="82"/>
      <c r="Q289" s="82"/>
      <c r="R289" s="82"/>
      <c r="S289" s="82"/>
      <c r="T289" s="140"/>
      <c r="U289" s="82"/>
      <c r="V289" s="82"/>
      <c r="W289" s="82"/>
      <c r="X289" s="82"/>
      <c r="Y289" s="82"/>
      <c r="AA289" s="82"/>
      <c r="AB289" s="82"/>
      <c r="AC289" s="82"/>
      <c r="AD289" s="82"/>
      <c r="AE289" s="82"/>
      <c r="AF289" s="82"/>
      <c r="AG289" s="82"/>
    </row>
    <row r="290" spans="3:33" x14ac:dyDescent="0.2">
      <c r="C290" s="82"/>
      <c r="D290" s="82"/>
      <c r="E290" s="82"/>
      <c r="F290" s="82"/>
      <c r="G290" s="82"/>
      <c r="H290" s="82"/>
      <c r="I290" s="82"/>
      <c r="J290" s="82"/>
      <c r="K290" s="82"/>
      <c r="L290" s="82"/>
      <c r="M290" s="82"/>
      <c r="N290" s="140"/>
      <c r="O290" s="140"/>
      <c r="P290" s="82"/>
      <c r="Q290" s="82"/>
      <c r="R290" s="82"/>
      <c r="S290" s="82"/>
      <c r="T290" s="140"/>
      <c r="U290" s="82"/>
      <c r="V290" s="82"/>
      <c r="W290" s="82"/>
      <c r="X290" s="82"/>
      <c r="Y290" s="82"/>
      <c r="AA290" s="82"/>
      <c r="AB290" s="82"/>
      <c r="AC290" s="82"/>
      <c r="AD290" s="82"/>
      <c r="AE290" s="82"/>
      <c r="AF290" s="82"/>
      <c r="AG290" s="82"/>
    </row>
    <row r="291" spans="3:33" x14ac:dyDescent="0.2">
      <c r="C291" s="82"/>
      <c r="D291" s="82"/>
      <c r="E291" s="82"/>
      <c r="F291" s="82"/>
      <c r="G291" s="82"/>
      <c r="H291" s="82"/>
      <c r="I291" s="82"/>
      <c r="J291" s="82"/>
      <c r="K291" s="82"/>
      <c r="L291" s="82"/>
      <c r="M291" s="82"/>
      <c r="N291" s="140"/>
      <c r="O291" s="140"/>
      <c r="P291" s="82"/>
      <c r="Q291" s="82"/>
      <c r="R291" s="82"/>
      <c r="S291" s="82"/>
      <c r="T291" s="140"/>
      <c r="U291" s="82"/>
      <c r="V291" s="82"/>
      <c r="W291" s="82"/>
      <c r="X291" s="82"/>
      <c r="Y291" s="82"/>
      <c r="AA291" s="82"/>
      <c r="AB291" s="82"/>
      <c r="AC291" s="82"/>
      <c r="AD291" s="82"/>
      <c r="AE291" s="82"/>
      <c r="AF291" s="82"/>
      <c r="AG291" s="82"/>
    </row>
    <row r="292" spans="3:33" x14ac:dyDescent="0.2">
      <c r="C292" s="82"/>
      <c r="D292" s="82"/>
      <c r="E292" s="82"/>
      <c r="F292" s="82"/>
      <c r="G292" s="82"/>
      <c r="H292" s="82"/>
      <c r="I292" s="82"/>
      <c r="J292" s="82"/>
      <c r="K292" s="82"/>
      <c r="L292" s="82"/>
      <c r="M292" s="82"/>
      <c r="N292" s="140"/>
      <c r="O292" s="140"/>
      <c r="P292" s="82"/>
      <c r="Q292" s="82"/>
      <c r="R292" s="82"/>
      <c r="S292" s="82"/>
      <c r="T292" s="140"/>
      <c r="U292" s="82"/>
      <c r="V292" s="82"/>
      <c r="W292" s="82"/>
      <c r="X292" s="82"/>
      <c r="Y292" s="82"/>
      <c r="AA292" s="82"/>
      <c r="AB292" s="82"/>
      <c r="AC292" s="82"/>
      <c r="AD292" s="82"/>
      <c r="AE292" s="82"/>
      <c r="AF292" s="82"/>
      <c r="AG292" s="82"/>
    </row>
    <row r="293" spans="3:33" x14ac:dyDescent="0.2">
      <c r="C293" s="82"/>
      <c r="D293" s="82"/>
      <c r="E293" s="82"/>
      <c r="F293" s="82"/>
      <c r="G293" s="82"/>
      <c r="H293" s="82"/>
      <c r="I293" s="82"/>
      <c r="J293" s="82"/>
      <c r="K293" s="82"/>
      <c r="L293" s="82"/>
      <c r="M293" s="82"/>
      <c r="N293" s="140"/>
      <c r="O293" s="140"/>
      <c r="P293" s="82"/>
      <c r="Q293" s="82"/>
      <c r="R293" s="82"/>
      <c r="S293" s="82"/>
      <c r="T293" s="140"/>
      <c r="U293" s="82"/>
      <c r="V293" s="82"/>
      <c r="W293" s="82"/>
      <c r="X293" s="82"/>
      <c r="Y293" s="82"/>
      <c r="AA293" s="82"/>
      <c r="AB293" s="82"/>
      <c r="AC293" s="82"/>
      <c r="AD293" s="82"/>
      <c r="AE293" s="82"/>
      <c r="AF293" s="82"/>
      <c r="AG293" s="82"/>
    </row>
    <row r="294" spans="3:33" x14ac:dyDescent="0.2">
      <c r="C294" s="82"/>
      <c r="D294" s="82"/>
      <c r="E294" s="82"/>
      <c r="F294" s="82"/>
      <c r="G294" s="82"/>
      <c r="H294" s="82"/>
      <c r="I294" s="82"/>
      <c r="J294" s="82"/>
      <c r="K294" s="82"/>
      <c r="L294" s="82"/>
      <c r="M294" s="82"/>
      <c r="N294" s="140"/>
      <c r="O294" s="140"/>
      <c r="P294" s="82"/>
      <c r="Q294" s="82"/>
      <c r="R294" s="82"/>
      <c r="S294" s="82"/>
      <c r="T294" s="140"/>
      <c r="U294" s="82"/>
      <c r="V294" s="82"/>
      <c r="W294" s="82"/>
      <c r="X294" s="82"/>
      <c r="Y294" s="82"/>
      <c r="AA294" s="82"/>
      <c r="AB294" s="82"/>
      <c r="AC294" s="82"/>
      <c r="AD294" s="82"/>
      <c r="AE294" s="82"/>
      <c r="AF294" s="82"/>
      <c r="AG294" s="82"/>
    </row>
    <row r="295" spans="3:33" x14ac:dyDescent="0.2">
      <c r="C295" s="82"/>
      <c r="D295" s="82"/>
      <c r="E295" s="82"/>
      <c r="F295" s="82"/>
      <c r="G295" s="82"/>
      <c r="H295" s="82"/>
      <c r="I295" s="82"/>
      <c r="J295" s="82"/>
      <c r="K295" s="82"/>
      <c r="L295" s="82"/>
      <c r="M295" s="82"/>
      <c r="N295" s="140"/>
      <c r="O295" s="140"/>
      <c r="P295" s="82"/>
      <c r="Q295" s="82"/>
      <c r="R295" s="82"/>
      <c r="S295" s="82"/>
      <c r="T295" s="140"/>
      <c r="U295" s="82"/>
      <c r="V295" s="82"/>
      <c r="W295" s="82"/>
      <c r="X295" s="82"/>
      <c r="Y295" s="82"/>
      <c r="AA295" s="82"/>
      <c r="AB295" s="82"/>
      <c r="AC295" s="82"/>
      <c r="AD295" s="82"/>
      <c r="AE295" s="82"/>
      <c r="AF295" s="82"/>
      <c r="AG295" s="82"/>
    </row>
    <row r="296" spans="3:33" x14ac:dyDescent="0.2">
      <c r="C296" s="82"/>
      <c r="D296" s="82"/>
      <c r="E296" s="82"/>
      <c r="F296" s="82"/>
      <c r="G296" s="82"/>
      <c r="H296" s="82"/>
      <c r="I296" s="82"/>
      <c r="J296" s="82"/>
      <c r="K296" s="82"/>
      <c r="L296" s="82"/>
      <c r="M296" s="82"/>
      <c r="N296" s="140"/>
      <c r="O296" s="140"/>
      <c r="P296" s="82"/>
      <c r="Q296" s="82"/>
      <c r="R296" s="82"/>
      <c r="S296" s="82"/>
      <c r="T296" s="140"/>
      <c r="U296" s="82"/>
      <c r="V296" s="82"/>
      <c r="W296" s="82"/>
      <c r="X296" s="82"/>
      <c r="Y296" s="82"/>
      <c r="AA296" s="82"/>
      <c r="AB296" s="82"/>
      <c r="AC296" s="82"/>
      <c r="AD296" s="82"/>
      <c r="AE296" s="82"/>
      <c r="AF296" s="82"/>
      <c r="AG296" s="82"/>
    </row>
    <row r="297" spans="3:33" x14ac:dyDescent="0.2">
      <c r="C297" s="82"/>
      <c r="D297" s="82"/>
      <c r="E297" s="82"/>
      <c r="F297" s="82"/>
      <c r="G297" s="82"/>
      <c r="H297" s="82"/>
      <c r="I297" s="82"/>
      <c r="J297" s="82"/>
      <c r="K297" s="82"/>
      <c r="L297" s="82"/>
      <c r="M297" s="82"/>
      <c r="N297" s="140"/>
      <c r="O297" s="140"/>
      <c r="P297" s="82"/>
      <c r="Q297" s="82"/>
      <c r="R297" s="82"/>
      <c r="S297" s="82"/>
      <c r="T297" s="140"/>
      <c r="U297" s="82"/>
      <c r="V297" s="82"/>
      <c r="W297" s="82"/>
      <c r="X297" s="82"/>
      <c r="Y297" s="82"/>
      <c r="AA297" s="82"/>
      <c r="AB297" s="82"/>
      <c r="AC297" s="82"/>
      <c r="AD297" s="82"/>
      <c r="AE297" s="82"/>
      <c r="AF297" s="82"/>
      <c r="AG297" s="82"/>
    </row>
    <row r="298" spans="3:33" x14ac:dyDescent="0.2">
      <c r="C298" s="82"/>
      <c r="D298" s="82"/>
      <c r="E298" s="82"/>
      <c r="F298" s="82"/>
      <c r="G298" s="82"/>
      <c r="H298" s="82"/>
      <c r="I298" s="82"/>
      <c r="J298" s="82"/>
      <c r="K298" s="82"/>
      <c r="L298" s="82"/>
      <c r="M298" s="82"/>
      <c r="N298" s="140"/>
      <c r="O298" s="140"/>
      <c r="P298" s="82"/>
      <c r="Q298" s="82"/>
      <c r="R298" s="82"/>
      <c r="S298" s="82"/>
      <c r="T298" s="140"/>
      <c r="U298" s="82"/>
      <c r="V298" s="82"/>
      <c r="W298" s="82"/>
      <c r="X298" s="82"/>
      <c r="Y298" s="82"/>
      <c r="AA298" s="82"/>
      <c r="AB298" s="82"/>
      <c r="AC298" s="82"/>
      <c r="AD298" s="82"/>
      <c r="AE298" s="82"/>
      <c r="AF298" s="82"/>
      <c r="AG298" s="82"/>
    </row>
    <row r="299" spans="3:33" x14ac:dyDescent="0.2">
      <c r="C299" s="82"/>
      <c r="D299" s="82"/>
      <c r="E299" s="82"/>
      <c r="F299" s="82"/>
      <c r="G299" s="82"/>
      <c r="H299" s="82"/>
      <c r="I299" s="82"/>
      <c r="J299" s="82"/>
      <c r="K299" s="82"/>
      <c r="L299" s="82"/>
      <c r="M299" s="82"/>
      <c r="N299" s="140"/>
      <c r="O299" s="140"/>
      <c r="P299" s="82"/>
      <c r="Q299" s="82"/>
      <c r="R299" s="82"/>
      <c r="S299" s="82"/>
      <c r="T299" s="140"/>
      <c r="U299" s="82"/>
      <c r="V299" s="82"/>
      <c r="W299" s="82"/>
      <c r="X299" s="82"/>
      <c r="Y299" s="82"/>
      <c r="AA299" s="82"/>
      <c r="AB299" s="82"/>
      <c r="AC299" s="82"/>
      <c r="AD299" s="82"/>
      <c r="AE299" s="82"/>
      <c r="AF299" s="82"/>
      <c r="AG299" s="82"/>
    </row>
    <row r="300" spans="3:33" x14ac:dyDescent="0.2">
      <c r="C300" s="82"/>
      <c r="D300" s="82"/>
      <c r="E300" s="82"/>
      <c r="F300" s="82"/>
      <c r="G300" s="82"/>
      <c r="H300" s="82"/>
      <c r="I300" s="82"/>
      <c r="J300" s="82"/>
      <c r="K300" s="82"/>
      <c r="L300" s="82"/>
      <c r="M300" s="82"/>
      <c r="N300" s="140"/>
      <c r="O300" s="140"/>
      <c r="P300" s="82"/>
      <c r="Q300" s="82"/>
      <c r="R300" s="82"/>
      <c r="S300" s="82"/>
      <c r="T300" s="140"/>
      <c r="U300" s="82"/>
      <c r="V300" s="82"/>
      <c r="W300" s="82"/>
      <c r="X300" s="82"/>
      <c r="Y300" s="82"/>
      <c r="AA300" s="82"/>
      <c r="AB300" s="82"/>
      <c r="AC300" s="82"/>
      <c r="AD300" s="82"/>
      <c r="AE300" s="82"/>
      <c r="AF300" s="82"/>
      <c r="AG300" s="82"/>
    </row>
    <row r="301" spans="3:33" x14ac:dyDescent="0.2">
      <c r="C301" s="82"/>
      <c r="D301" s="82"/>
      <c r="E301" s="82"/>
      <c r="F301" s="82"/>
      <c r="G301" s="82"/>
      <c r="H301" s="82"/>
      <c r="I301" s="82"/>
      <c r="J301" s="82"/>
      <c r="K301" s="82"/>
      <c r="L301" s="82"/>
      <c r="M301" s="82"/>
      <c r="N301" s="140"/>
      <c r="O301" s="140"/>
      <c r="P301" s="82"/>
      <c r="Q301" s="82"/>
      <c r="R301" s="82"/>
      <c r="S301" s="82"/>
      <c r="T301" s="140"/>
      <c r="U301" s="82"/>
      <c r="V301" s="82"/>
      <c r="W301" s="82"/>
      <c r="X301" s="82"/>
      <c r="Y301" s="82"/>
      <c r="AA301" s="82"/>
      <c r="AB301" s="82"/>
      <c r="AC301" s="82"/>
      <c r="AD301" s="82"/>
      <c r="AE301" s="82"/>
      <c r="AF301" s="82"/>
      <c r="AG301" s="82"/>
    </row>
    <row r="302" spans="3:33" x14ac:dyDescent="0.2">
      <c r="C302" s="82"/>
      <c r="D302" s="82"/>
      <c r="E302" s="82"/>
      <c r="F302" s="82"/>
      <c r="G302" s="82"/>
      <c r="H302" s="82"/>
      <c r="I302" s="82"/>
      <c r="J302" s="82"/>
      <c r="K302" s="82"/>
      <c r="L302" s="82"/>
      <c r="M302" s="82"/>
      <c r="N302" s="140"/>
      <c r="O302" s="140"/>
      <c r="P302" s="82"/>
      <c r="Q302" s="82"/>
      <c r="R302" s="82"/>
      <c r="S302" s="82"/>
      <c r="T302" s="140"/>
      <c r="U302" s="82"/>
      <c r="V302" s="82"/>
      <c r="W302" s="82"/>
      <c r="X302" s="82"/>
      <c r="Y302" s="82"/>
      <c r="AA302" s="82"/>
      <c r="AB302" s="82"/>
      <c r="AC302" s="82"/>
      <c r="AD302" s="82"/>
      <c r="AE302" s="82"/>
      <c r="AF302" s="82"/>
      <c r="AG302" s="82"/>
    </row>
    <row r="303" spans="3:33" x14ac:dyDescent="0.2">
      <c r="C303" s="82"/>
      <c r="D303" s="82"/>
      <c r="E303" s="82"/>
      <c r="F303" s="82"/>
      <c r="G303" s="82"/>
      <c r="H303" s="82"/>
      <c r="I303" s="82"/>
      <c r="J303" s="82"/>
      <c r="K303" s="82"/>
      <c r="L303" s="82"/>
      <c r="M303" s="82"/>
      <c r="N303" s="140"/>
      <c r="O303" s="140"/>
      <c r="P303" s="82"/>
      <c r="Q303" s="82"/>
      <c r="R303" s="82"/>
      <c r="S303" s="82"/>
      <c r="T303" s="140"/>
      <c r="U303" s="82"/>
      <c r="V303" s="82"/>
      <c r="W303" s="82"/>
      <c r="X303" s="82"/>
      <c r="Y303" s="82"/>
      <c r="AA303" s="82"/>
      <c r="AB303" s="82"/>
      <c r="AC303" s="82"/>
      <c r="AD303" s="82"/>
      <c r="AE303" s="82"/>
      <c r="AF303" s="82"/>
      <c r="AG303" s="82"/>
    </row>
    <row r="304" spans="3:33" x14ac:dyDescent="0.2">
      <c r="C304" s="82"/>
      <c r="D304" s="82"/>
      <c r="E304" s="82"/>
      <c r="F304" s="82"/>
      <c r="G304" s="82"/>
      <c r="H304" s="82"/>
      <c r="I304" s="82"/>
      <c r="J304" s="82"/>
      <c r="K304" s="82"/>
      <c r="L304" s="82"/>
      <c r="M304" s="82"/>
      <c r="N304" s="140"/>
      <c r="O304" s="140"/>
      <c r="P304" s="82"/>
      <c r="Q304" s="82"/>
      <c r="R304" s="82"/>
      <c r="S304" s="82"/>
      <c r="T304" s="140"/>
      <c r="U304" s="82"/>
      <c r="V304" s="82"/>
      <c r="W304" s="82"/>
      <c r="X304" s="82"/>
      <c r="Y304" s="82"/>
      <c r="AA304" s="82"/>
      <c r="AB304" s="82"/>
      <c r="AC304" s="82"/>
      <c r="AD304" s="82"/>
      <c r="AE304" s="82"/>
      <c r="AF304" s="82"/>
      <c r="AG304" s="82"/>
    </row>
    <row r="305" spans="3:33" x14ac:dyDescent="0.2">
      <c r="C305" s="82"/>
      <c r="D305" s="82"/>
      <c r="E305" s="82"/>
      <c r="F305" s="82"/>
      <c r="G305" s="82"/>
      <c r="H305" s="82"/>
      <c r="I305" s="82"/>
      <c r="J305" s="82"/>
      <c r="K305" s="82"/>
      <c r="L305" s="82"/>
      <c r="M305" s="82"/>
      <c r="N305" s="140"/>
      <c r="O305" s="140"/>
      <c r="P305" s="82"/>
      <c r="Q305" s="82"/>
      <c r="R305" s="82"/>
      <c r="S305" s="82"/>
      <c r="T305" s="140"/>
      <c r="U305" s="82"/>
      <c r="V305" s="82"/>
      <c r="W305" s="82"/>
      <c r="X305" s="82"/>
      <c r="Y305" s="82"/>
      <c r="AA305" s="82"/>
      <c r="AB305" s="82"/>
      <c r="AC305" s="82"/>
      <c r="AD305" s="82"/>
      <c r="AE305" s="82"/>
      <c r="AF305" s="82"/>
      <c r="AG305" s="82"/>
    </row>
    <row r="306" spans="3:33" x14ac:dyDescent="0.2">
      <c r="C306" s="82"/>
      <c r="D306" s="82"/>
      <c r="E306" s="82"/>
      <c r="F306" s="82"/>
      <c r="G306" s="82"/>
      <c r="H306" s="82"/>
      <c r="I306" s="82"/>
      <c r="J306" s="82"/>
      <c r="K306" s="82"/>
      <c r="L306" s="82"/>
      <c r="M306" s="82"/>
      <c r="N306" s="140"/>
      <c r="O306" s="140"/>
      <c r="P306" s="82"/>
      <c r="Q306" s="82"/>
      <c r="R306" s="82"/>
      <c r="S306" s="82"/>
      <c r="T306" s="140"/>
      <c r="U306" s="82"/>
      <c r="V306" s="82"/>
      <c r="W306" s="82"/>
      <c r="X306" s="82"/>
      <c r="Y306" s="82"/>
      <c r="AA306" s="82"/>
      <c r="AB306" s="82"/>
      <c r="AC306" s="82"/>
      <c r="AD306" s="82"/>
      <c r="AE306" s="82"/>
      <c r="AF306" s="82"/>
      <c r="AG306" s="82"/>
    </row>
    <row r="307" spans="3:33" x14ac:dyDescent="0.2">
      <c r="C307" s="82"/>
      <c r="D307" s="82"/>
      <c r="E307" s="82"/>
      <c r="F307" s="82"/>
      <c r="G307" s="82"/>
      <c r="H307" s="82"/>
      <c r="I307" s="82"/>
      <c r="J307" s="82"/>
      <c r="K307" s="82"/>
      <c r="L307" s="82"/>
      <c r="M307" s="82"/>
      <c r="N307" s="140"/>
      <c r="O307" s="140"/>
      <c r="P307" s="82"/>
      <c r="Q307" s="82"/>
      <c r="R307" s="82"/>
      <c r="S307" s="82"/>
      <c r="T307" s="140"/>
      <c r="U307" s="82"/>
      <c r="V307" s="82"/>
      <c r="W307" s="82"/>
      <c r="X307" s="82"/>
      <c r="Y307" s="82"/>
      <c r="AA307" s="82"/>
      <c r="AB307" s="82"/>
      <c r="AC307" s="82"/>
      <c r="AD307" s="82"/>
      <c r="AE307" s="82"/>
      <c r="AF307" s="82"/>
      <c r="AG307" s="82"/>
    </row>
    <row r="308" spans="3:33" x14ac:dyDescent="0.2">
      <c r="C308" s="82"/>
      <c r="D308" s="82"/>
      <c r="E308" s="82"/>
      <c r="F308" s="82"/>
      <c r="G308" s="82"/>
      <c r="H308" s="82"/>
      <c r="I308" s="82"/>
      <c r="J308" s="82"/>
      <c r="K308" s="82"/>
      <c r="L308" s="82"/>
      <c r="M308" s="82"/>
      <c r="N308" s="140"/>
      <c r="O308" s="140"/>
      <c r="P308" s="82"/>
      <c r="Q308" s="82"/>
      <c r="R308" s="82"/>
      <c r="S308" s="82"/>
      <c r="T308" s="140"/>
      <c r="U308" s="82"/>
      <c r="V308" s="82"/>
      <c r="W308" s="82"/>
      <c r="X308" s="82"/>
      <c r="Y308" s="82"/>
      <c r="AA308" s="82"/>
      <c r="AB308" s="82"/>
      <c r="AC308" s="82"/>
      <c r="AD308" s="82"/>
      <c r="AE308" s="82"/>
      <c r="AF308" s="82"/>
      <c r="AG308" s="82"/>
    </row>
    <row r="309" spans="3:33" x14ac:dyDescent="0.2">
      <c r="C309" s="82"/>
      <c r="D309" s="82"/>
      <c r="E309" s="82"/>
      <c r="F309" s="82"/>
      <c r="G309" s="82"/>
      <c r="H309" s="82"/>
      <c r="I309" s="82"/>
      <c r="J309" s="82"/>
      <c r="K309" s="82"/>
      <c r="L309" s="82"/>
      <c r="M309" s="82"/>
      <c r="N309" s="140"/>
      <c r="O309" s="140"/>
      <c r="P309" s="82"/>
      <c r="Q309" s="82"/>
      <c r="R309" s="82"/>
      <c r="S309" s="82"/>
      <c r="T309" s="140"/>
      <c r="U309" s="82"/>
      <c r="V309" s="82"/>
      <c r="W309" s="82"/>
      <c r="X309" s="82"/>
      <c r="Y309" s="82"/>
      <c r="AA309" s="82"/>
      <c r="AB309" s="82"/>
      <c r="AC309" s="82"/>
      <c r="AD309" s="82"/>
      <c r="AE309" s="82"/>
      <c r="AF309" s="82"/>
      <c r="AG309" s="82"/>
    </row>
    <row r="310" spans="3:33" x14ac:dyDescent="0.2">
      <c r="C310" s="82"/>
      <c r="D310" s="82"/>
      <c r="E310" s="82"/>
      <c r="F310" s="82"/>
      <c r="G310" s="82"/>
      <c r="H310" s="82"/>
      <c r="I310" s="82"/>
      <c r="J310" s="82"/>
      <c r="K310" s="82"/>
      <c r="L310" s="82"/>
      <c r="M310" s="82"/>
      <c r="N310" s="140"/>
      <c r="O310" s="140"/>
      <c r="P310" s="82"/>
      <c r="Q310" s="82"/>
      <c r="R310" s="82"/>
      <c r="S310" s="82"/>
      <c r="T310" s="140"/>
      <c r="U310" s="82"/>
      <c r="V310" s="82"/>
      <c r="W310" s="82"/>
      <c r="X310" s="82"/>
      <c r="Y310" s="82"/>
      <c r="AA310" s="82"/>
      <c r="AB310" s="82"/>
      <c r="AC310" s="82"/>
      <c r="AD310" s="82"/>
      <c r="AE310" s="82"/>
      <c r="AF310" s="82"/>
      <c r="AG310" s="82"/>
    </row>
    <row r="311" spans="3:33" x14ac:dyDescent="0.2">
      <c r="C311" s="82"/>
      <c r="D311" s="82"/>
      <c r="E311" s="82"/>
      <c r="F311" s="82"/>
      <c r="G311" s="82"/>
      <c r="H311" s="82"/>
      <c r="I311" s="82"/>
      <c r="J311" s="82"/>
      <c r="K311" s="82"/>
      <c r="L311" s="82"/>
      <c r="M311" s="82"/>
      <c r="N311" s="140"/>
      <c r="O311" s="140"/>
      <c r="P311" s="82"/>
      <c r="Q311" s="82"/>
      <c r="R311" s="82"/>
      <c r="S311" s="82"/>
      <c r="T311" s="140"/>
      <c r="U311" s="82"/>
      <c r="V311" s="82"/>
      <c r="W311" s="82"/>
      <c r="X311" s="82"/>
      <c r="Y311" s="82"/>
      <c r="AA311" s="82"/>
      <c r="AB311" s="82"/>
      <c r="AC311" s="82"/>
      <c r="AD311" s="82"/>
      <c r="AE311" s="82"/>
      <c r="AF311" s="82"/>
      <c r="AG311" s="82"/>
    </row>
    <row r="312" spans="3:33" x14ac:dyDescent="0.2">
      <c r="C312" s="82"/>
      <c r="D312" s="82"/>
      <c r="E312" s="82"/>
      <c r="F312" s="82"/>
      <c r="G312" s="82"/>
      <c r="H312" s="82"/>
      <c r="I312" s="82"/>
      <c r="J312" s="82"/>
      <c r="K312" s="82"/>
      <c r="L312" s="82"/>
      <c r="M312" s="82"/>
      <c r="N312" s="140"/>
      <c r="O312" s="140"/>
      <c r="P312" s="82"/>
      <c r="Q312" s="82"/>
      <c r="R312" s="82"/>
      <c r="S312" s="82"/>
      <c r="T312" s="140"/>
      <c r="U312" s="82"/>
      <c r="V312" s="82"/>
      <c r="W312" s="82"/>
      <c r="X312" s="82"/>
      <c r="Y312" s="82"/>
      <c r="AA312" s="82"/>
      <c r="AB312" s="82"/>
      <c r="AC312" s="82"/>
      <c r="AD312" s="82"/>
      <c r="AE312" s="82"/>
      <c r="AF312" s="82"/>
      <c r="AG312" s="82"/>
    </row>
    <row r="313" spans="3:33" x14ac:dyDescent="0.2">
      <c r="C313" s="82"/>
      <c r="D313" s="82"/>
      <c r="E313" s="82"/>
      <c r="F313" s="82"/>
      <c r="G313" s="82"/>
      <c r="H313" s="82"/>
      <c r="I313" s="82"/>
      <c r="J313" s="82"/>
      <c r="K313" s="82"/>
      <c r="L313" s="82"/>
      <c r="M313" s="82"/>
      <c r="N313" s="140"/>
      <c r="O313" s="140"/>
      <c r="P313" s="82"/>
      <c r="Q313" s="82"/>
      <c r="R313" s="82"/>
      <c r="S313" s="82"/>
      <c r="T313" s="140"/>
      <c r="U313" s="82"/>
      <c r="V313" s="82"/>
      <c r="W313" s="82"/>
      <c r="X313" s="82"/>
      <c r="Y313" s="82"/>
      <c r="AA313" s="82"/>
      <c r="AB313" s="82"/>
      <c r="AC313" s="82"/>
      <c r="AD313" s="82"/>
      <c r="AE313" s="82"/>
      <c r="AF313" s="82"/>
      <c r="AG313" s="82"/>
    </row>
    <row r="314" spans="3:33" x14ac:dyDescent="0.2">
      <c r="C314" s="82"/>
      <c r="D314" s="82"/>
      <c r="E314" s="82"/>
      <c r="F314" s="82"/>
      <c r="G314" s="82"/>
      <c r="H314" s="82"/>
      <c r="I314" s="82"/>
      <c r="J314" s="82"/>
      <c r="K314" s="82"/>
      <c r="L314" s="82"/>
      <c r="M314" s="82"/>
      <c r="N314" s="140"/>
      <c r="O314" s="140"/>
      <c r="P314" s="82"/>
      <c r="Q314" s="82"/>
      <c r="R314" s="82"/>
      <c r="S314" s="82"/>
      <c r="T314" s="140"/>
      <c r="U314" s="82"/>
      <c r="V314" s="82"/>
      <c r="W314" s="82"/>
      <c r="X314" s="82"/>
      <c r="Y314" s="82"/>
      <c r="AA314" s="82"/>
      <c r="AB314" s="82"/>
      <c r="AC314" s="82"/>
      <c r="AD314" s="82"/>
      <c r="AE314" s="82"/>
      <c r="AF314" s="82"/>
      <c r="AG314" s="82"/>
    </row>
    <row r="315" spans="3:33" x14ac:dyDescent="0.2">
      <c r="C315" s="82"/>
      <c r="D315" s="82"/>
      <c r="E315" s="82"/>
      <c r="F315" s="82"/>
      <c r="G315" s="82"/>
      <c r="H315" s="82"/>
      <c r="I315" s="82"/>
      <c r="J315" s="82"/>
      <c r="K315" s="82"/>
      <c r="L315" s="82"/>
      <c r="M315" s="82"/>
      <c r="N315" s="140"/>
      <c r="O315" s="140"/>
      <c r="P315" s="82"/>
      <c r="Q315" s="82"/>
      <c r="R315" s="82"/>
      <c r="S315" s="82"/>
      <c r="T315" s="140"/>
      <c r="U315" s="82"/>
      <c r="V315" s="82"/>
      <c r="W315" s="82"/>
      <c r="X315" s="82"/>
      <c r="Y315" s="82"/>
      <c r="AA315" s="82"/>
      <c r="AB315" s="82"/>
      <c r="AC315" s="82"/>
      <c r="AD315" s="82"/>
      <c r="AE315" s="82"/>
      <c r="AF315" s="82"/>
      <c r="AG315" s="82"/>
    </row>
    <row r="316" spans="3:33" x14ac:dyDescent="0.2">
      <c r="C316" s="82"/>
      <c r="D316" s="82"/>
      <c r="E316" s="82"/>
      <c r="F316" s="82"/>
      <c r="G316" s="82"/>
      <c r="H316" s="82"/>
      <c r="I316" s="82"/>
      <c r="J316" s="82"/>
      <c r="K316" s="82"/>
      <c r="L316" s="82"/>
      <c r="M316" s="82"/>
      <c r="N316" s="140"/>
      <c r="O316" s="140"/>
      <c r="P316" s="82"/>
      <c r="Q316" s="82"/>
      <c r="R316" s="82"/>
      <c r="S316" s="82"/>
      <c r="T316" s="140"/>
      <c r="U316" s="82"/>
      <c r="V316" s="82"/>
      <c r="W316" s="82"/>
      <c r="X316" s="82"/>
      <c r="Y316" s="82"/>
      <c r="AA316" s="82"/>
      <c r="AB316" s="82"/>
      <c r="AC316" s="82"/>
      <c r="AD316" s="82"/>
      <c r="AE316" s="82"/>
      <c r="AF316" s="82"/>
      <c r="AG316" s="82"/>
    </row>
    <row r="317" spans="3:33" x14ac:dyDescent="0.2">
      <c r="C317" s="82"/>
      <c r="D317" s="82"/>
      <c r="E317" s="82"/>
      <c r="F317" s="82"/>
      <c r="G317" s="82"/>
      <c r="H317" s="82"/>
      <c r="I317" s="82"/>
      <c r="J317" s="82"/>
      <c r="K317" s="82"/>
      <c r="L317" s="82"/>
      <c r="M317" s="82"/>
      <c r="N317" s="140"/>
      <c r="O317" s="140"/>
      <c r="P317" s="82"/>
      <c r="Q317" s="82"/>
      <c r="R317" s="82"/>
      <c r="S317" s="82"/>
      <c r="T317" s="140"/>
      <c r="U317" s="82"/>
      <c r="V317" s="82"/>
      <c r="W317" s="82"/>
      <c r="X317" s="82"/>
      <c r="Y317" s="82"/>
      <c r="AA317" s="82"/>
      <c r="AB317" s="82"/>
      <c r="AC317" s="82"/>
      <c r="AD317" s="82"/>
      <c r="AE317" s="82"/>
      <c r="AF317" s="82"/>
      <c r="AG317" s="82"/>
    </row>
    <row r="318" spans="3:33" x14ac:dyDescent="0.2">
      <c r="C318" s="82"/>
      <c r="D318" s="82"/>
      <c r="E318" s="82"/>
      <c r="F318" s="82"/>
      <c r="G318" s="82"/>
      <c r="H318" s="82"/>
      <c r="I318" s="82"/>
      <c r="J318" s="82"/>
      <c r="K318" s="82"/>
      <c r="L318" s="82"/>
      <c r="M318" s="82"/>
      <c r="N318" s="140"/>
      <c r="O318" s="140"/>
      <c r="P318" s="82"/>
      <c r="Q318" s="82"/>
      <c r="R318" s="82"/>
      <c r="S318" s="82"/>
      <c r="T318" s="140"/>
      <c r="U318" s="82"/>
      <c r="V318" s="82"/>
      <c r="W318" s="82"/>
      <c r="X318" s="82"/>
      <c r="Y318" s="82"/>
      <c r="AA318" s="82"/>
      <c r="AB318" s="82"/>
      <c r="AC318" s="82"/>
      <c r="AD318" s="82"/>
      <c r="AE318" s="82"/>
      <c r="AF318" s="82"/>
      <c r="AG318" s="82"/>
    </row>
    <row r="319" spans="3:33" x14ac:dyDescent="0.2">
      <c r="C319" s="82"/>
      <c r="D319" s="82"/>
      <c r="E319" s="82"/>
      <c r="F319" s="82"/>
      <c r="G319" s="82"/>
      <c r="H319" s="82"/>
      <c r="I319" s="82"/>
      <c r="J319" s="82"/>
      <c r="K319" s="82"/>
      <c r="L319" s="82"/>
      <c r="M319" s="82"/>
      <c r="N319" s="140"/>
      <c r="O319" s="140"/>
      <c r="P319" s="82"/>
      <c r="Q319" s="82"/>
      <c r="R319" s="82"/>
      <c r="S319" s="82"/>
      <c r="T319" s="140"/>
      <c r="U319" s="82"/>
      <c r="V319" s="82"/>
      <c r="W319" s="82"/>
      <c r="X319" s="82"/>
      <c r="Y319" s="82"/>
      <c r="AA319" s="82"/>
      <c r="AB319" s="82"/>
      <c r="AC319" s="82"/>
      <c r="AD319" s="82"/>
      <c r="AE319" s="82"/>
      <c r="AF319" s="82"/>
      <c r="AG319" s="82"/>
    </row>
    <row r="320" spans="3:33" x14ac:dyDescent="0.2">
      <c r="C320" s="82"/>
      <c r="D320" s="82"/>
      <c r="E320" s="82"/>
      <c r="F320" s="82"/>
      <c r="G320" s="82"/>
      <c r="H320" s="82"/>
      <c r="I320" s="82"/>
      <c r="J320" s="82"/>
      <c r="K320" s="82"/>
      <c r="L320" s="82"/>
      <c r="M320" s="82"/>
      <c r="N320" s="140"/>
      <c r="O320" s="140"/>
      <c r="P320" s="82"/>
      <c r="Q320" s="82"/>
      <c r="R320" s="82"/>
      <c r="S320" s="82"/>
      <c r="T320" s="140"/>
      <c r="U320" s="82"/>
      <c r="V320" s="82"/>
      <c r="W320" s="82"/>
      <c r="X320" s="82"/>
      <c r="Y320" s="82"/>
      <c r="AA320" s="82"/>
      <c r="AB320" s="82"/>
      <c r="AC320" s="82"/>
      <c r="AD320" s="82"/>
      <c r="AE320" s="82"/>
      <c r="AF320" s="82"/>
      <c r="AG320" s="82"/>
    </row>
    <row r="321" spans="3:33" x14ac:dyDescent="0.2">
      <c r="C321" s="82"/>
      <c r="D321" s="82"/>
      <c r="E321" s="82"/>
      <c r="F321" s="82"/>
      <c r="G321" s="82"/>
      <c r="H321" s="82"/>
      <c r="I321" s="82"/>
      <c r="J321" s="82"/>
      <c r="K321" s="82"/>
      <c r="L321" s="82"/>
      <c r="M321" s="82"/>
      <c r="N321" s="140"/>
      <c r="O321" s="140"/>
      <c r="P321" s="82"/>
      <c r="Q321" s="82"/>
      <c r="R321" s="82"/>
      <c r="S321" s="82"/>
      <c r="T321" s="140"/>
      <c r="U321" s="82"/>
      <c r="V321" s="82"/>
      <c r="W321" s="82"/>
      <c r="X321" s="82"/>
      <c r="Y321" s="82"/>
      <c r="AA321" s="82"/>
      <c r="AB321" s="82"/>
      <c r="AC321" s="82"/>
      <c r="AD321" s="82"/>
      <c r="AE321" s="82"/>
      <c r="AF321" s="82"/>
      <c r="AG321" s="82"/>
    </row>
    <row r="322" spans="3:33" x14ac:dyDescent="0.2">
      <c r="C322" s="82"/>
      <c r="D322" s="82"/>
      <c r="E322" s="82"/>
      <c r="F322" s="82"/>
      <c r="G322" s="82"/>
      <c r="H322" s="82"/>
      <c r="I322" s="82"/>
      <c r="J322" s="82"/>
      <c r="K322" s="82"/>
      <c r="L322" s="82"/>
      <c r="M322" s="82"/>
      <c r="N322" s="140"/>
      <c r="O322" s="140"/>
      <c r="P322" s="82"/>
      <c r="Q322" s="82"/>
      <c r="R322" s="82"/>
      <c r="S322" s="82"/>
      <c r="T322" s="140"/>
      <c r="U322" s="82"/>
      <c r="V322" s="82"/>
      <c r="W322" s="82"/>
      <c r="X322" s="82"/>
      <c r="Y322" s="82"/>
      <c r="AA322" s="82"/>
      <c r="AB322" s="82"/>
      <c r="AC322" s="82"/>
      <c r="AD322" s="82"/>
      <c r="AE322" s="82"/>
      <c r="AF322" s="82"/>
      <c r="AG322" s="82"/>
    </row>
    <row r="323" spans="3:33" x14ac:dyDescent="0.2">
      <c r="C323" s="82"/>
      <c r="D323" s="82"/>
      <c r="E323" s="82"/>
      <c r="F323" s="82"/>
      <c r="G323" s="82"/>
      <c r="H323" s="82"/>
      <c r="I323" s="82"/>
      <c r="J323" s="82"/>
      <c r="K323" s="82"/>
      <c r="L323" s="82"/>
      <c r="M323" s="82"/>
      <c r="N323" s="140"/>
      <c r="O323" s="140"/>
      <c r="P323" s="82"/>
      <c r="Q323" s="82"/>
      <c r="R323" s="82"/>
      <c r="S323" s="82"/>
      <c r="T323" s="140"/>
      <c r="U323" s="82"/>
      <c r="V323" s="82"/>
      <c r="W323" s="82"/>
      <c r="X323" s="82"/>
      <c r="Y323" s="82"/>
      <c r="AA323" s="82"/>
      <c r="AB323" s="82"/>
      <c r="AC323" s="82"/>
      <c r="AD323" s="82"/>
      <c r="AE323" s="82"/>
      <c r="AF323" s="82"/>
      <c r="AG323" s="82"/>
    </row>
    <row r="324" spans="3:33" x14ac:dyDescent="0.2">
      <c r="C324" s="82"/>
      <c r="D324" s="82"/>
      <c r="E324" s="82"/>
      <c r="F324" s="82"/>
      <c r="G324" s="82"/>
      <c r="H324" s="82"/>
      <c r="I324" s="82"/>
      <c r="J324" s="82"/>
      <c r="K324" s="82"/>
      <c r="L324" s="82"/>
      <c r="M324" s="82"/>
      <c r="N324" s="140"/>
      <c r="O324" s="140"/>
      <c r="P324" s="82"/>
      <c r="Q324" s="82"/>
      <c r="R324" s="82"/>
      <c r="S324" s="82"/>
      <c r="T324" s="140"/>
      <c r="U324" s="82"/>
      <c r="V324" s="82"/>
      <c r="W324" s="82"/>
      <c r="X324" s="82"/>
      <c r="Y324" s="82"/>
      <c r="AA324" s="82"/>
      <c r="AB324" s="82"/>
      <c r="AC324" s="82"/>
      <c r="AD324" s="82"/>
      <c r="AE324" s="82"/>
      <c r="AF324" s="82"/>
      <c r="AG324" s="82"/>
    </row>
    <row r="325" spans="3:33" x14ac:dyDescent="0.2">
      <c r="C325" s="82"/>
      <c r="D325" s="82"/>
      <c r="E325" s="82"/>
      <c r="F325" s="82"/>
      <c r="G325" s="82"/>
      <c r="H325" s="82"/>
      <c r="I325" s="82"/>
      <c r="J325" s="82"/>
      <c r="K325" s="82"/>
      <c r="L325" s="82"/>
      <c r="M325" s="82"/>
      <c r="N325" s="140"/>
      <c r="O325" s="140"/>
      <c r="P325" s="82"/>
      <c r="Q325" s="82"/>
      <c r="R325" s="82"/>
      <c r="S325" s="82"/>
      <c r="T325" s="140"/>
      <c r="U325" s="82"/>
      <c r="V325" s="82"/>
      <c r="W325" s="82"/>
      <c r="X325" s="82"/>
      <c r="Y325" s="82"/>
      <c r="AA325" s="82"/>
      <c r="AB325" s="82"/>
      <c r="AC325" s="82"/>
      <c r="AD325" s="82"/>
      <c r="AE325" s="82"/>
      <c r="AF325" s="82"/>
      <c r="AG325" s="82"/>
    </row>
    <row r="326" spans="3:33" x14ac:dyDescent="0.2">
      <c r="C326" s="82"/>
      <c r="D326" s="82"/>
      <c r="E326" s="82"/>
      <c r="F326" s="82"/>
      <c r="G326" s="82"/>
      <c r="H326" s="82"/>
      <c r="I326" s="82"/>
      <c r="J326" s="82"/>
      <c r="K326" s="82"/>
      <c r="L326" s="82"/>
      <c r="M326" s="82"/>
      <c r="N326" s="140"/>
      <c r="O326" s="140"/>
      <c r="P326" s="82"/>
      <c r="Q326" s="82"/>
      <c r="R326" s="82"/>
      <c r="S326" s="82"/>
      <c r="T326" s="140"/>
      <c r="U326" s="82"/>
      <c r="V326" s="82"/>
      <c r="W326" s="82"/>
      <c r="X326" s="82"/>
      <c r="Y326" s="82"/>
      <c r="AA326" s="82"/>
      <c r="AB326" s="82"/>
      <c r="AC326" s="82"/>
      <c r="AD326" s="82"/>
      <c r="AE326" s="82"/>
      <c r="AF326" s="82"/>
      <c r="AG326" s="82"/>
    </row>
    <row r="327" spans="3:33" x14ac:dyDescent="0.2">
      <c r="C327" s="82"/>
      <c r="D327" s="82"/>
      <c r="E327" s="82"/>
      <c r="F327" s="82"/>
      <c r="G327" s="82"/>
      <c r="H327" s="82"/>
      <c r="I327" s="82"/>
      <c r="J327" s="82"/>
      <c r="K327" s="82"/>
      <c r="L327" s="82"/>
      <c r="M327" s="82"/>
      <c r="N327" s="140"/>
      <c r="O327" s="140"/>
      <c r="P327" s="82"/>
      <c r="Q327" s="82"/>
      <c r="R327" s="82"/>
      <c r="S327" s="82"/>
      <c r="T327" s="140"/>
      <c r="U327" s="82"/>
      <c r="V327" s="82"/>
      <c r="W327" s="82"/>
      <c r="X327" s="82"/>
      <c r="Y327" s="82"/>
      <c r="AA327" s="82"/>
      <c r="AB327" s="82"/>
      <c r="AC327" s="82"/>
      <c r="AD327" s="82"/>
      <c r="AE327" s="82"/>
      <c r="AF327" s="82"/>
      <c r="AG327" s="82"/>
    </row>
    <row r="328" spans="3:33" x14ac:dyDescent="0.2">
      <c r="C328" s="82"/>
      <c r="D328" s="82"/>
      <c r="E328" s="82"/>
      <c r="F328" s="82"/>
      <c r="G328" s="82"/>
      <c r="H328" s="82"/>
      <c r="I328" s="82"/>
      <c r="J328" s="82"/>
      <c r="K328" s="82"/>
      <c r="L328" s="82"/>
      <c r="M328" s="82"/>
      <c r="N328" s="140"/>
      <c r="O328" s="140"/>
      <c r="P328" s="82"/>
      <c r="Q328" s="82"/>
      <c r="R328" s="82"/>
      <c r="S328" s="82"/>
      <c r="T328" s="140"/>
      <c r="U328" s="82"/>
      <c r="V328" s="82"/>
      <c r="W328" s="82"/>
      <c r="X328" s="82"/>
      <c r="Y328" s="82"/>
      <c r="AA328" s="82"/>
      <c r="AB328" s="82"/>
      <c r="AC328" s="82"/>
      <c r="AD328" s="82"/>
      <c r="AE328" s="82"/>
      <c r="AF328" s="82"/>
      <c r="AG328" s="82"/>
    </row>
    <row r="329" spans="3:33" x14ac:dyDescent="0.2">
      <c r="C329" s="82"/>
      <c r="D329" s="82"/>
      <c r="E329" s="82"/>
      <c r="F329" s="82"/>
      <c r="G329" s="82"/>
      <c r="H329" s="82"/>
      <c r="I329" s="82"/>
      <c r="J329" s="82"/>
      <c r="K329" s="82"/>
      <c r="L329" s="82"/>
      <c r="M329" s="82"/>
      <c r="N329" s="140"/>
      <c r="O329" s="140"/>
      <c r="P329" s="82"/>
      <c r="Q329" s="82"/>
      <c r="R329" s="82"/>
      <c r="S329" s="82"/>
      <c r="T329" s="140"/>
      <c r="U329" s="82"/>
      <c r="V329" s="82"/>
      <c r="W329" s="82"/>
      <c r="X329" s="82"/>
      <c r="Y329" s="82"/>
      <c r="AA329" s="82"/>
      <c r="AB329" s="82"/>
      <c r="AC329" s="82"/>
      <c r="AD329" s="82"/>
      <c r="AE329" s="82"/>
      <c r="AF329" s="82"/>
      <c r="AG329" s="82"/>
    </row>
    <row r="330" spans="3:33" x14ac:dyDescent="0.2">
      <c r="C330" s="82"/>
      <c r="D330" s="82"/>
      <c r="E330" s="82"/>
      <c r="F330" s="82"/>
      <c r="G330" s="82"/>
      <c r="H330" s="82"/>
      <c r="I330" s="82"/>
      <c r="J330" s="82"/>
      <c r="K330" s="82"/>
      <c r="L330" s="82"/>
      <c r="M330" s="82"/>
      <c r="N330" s="140"/>
      <c r="O330" s="140"/>
      <c r="P330" s="82"/>
      <c r="Q330" s="82"/>
      <c r="R330" s="82"/>
      <c r="S330" s="82"/>
      <c r="T330" s="140"/>
      <c r="U330" s="82"/>
      <c r="V330" s="82"/>
      <c r="W330" s="82"/>
      <c r="X330" s="82"/>
      <c r="Y330" s="82"/>
      <c r="AA330" s="82"/>
      <c r="AB330" s="82"/>
      <c r="AC330" s="82"/>
      <c r="AD330" s="82"/>
      <c r="AE330" s="82"/>
      <c r="AF330" s="82"/>
      <c r="AG330" s="82"/>
    </row>
    <row r="331" spans="3:33" x14ac:dyDescent="0.2">
      <c r="C331" s="82"/>
      <c r="D331" s="82"/>
      <c r="E331" s="82"/>
      <c r="F331" s="82"/>
      <c r="G331" s="82"/>
      <c r="H331" s="82"/>
      <c r="I331" s="82"/>
      <c r="J331" s="82"/>
      <c r="K331" s="82"/>
      <c r="L331" s="82"/>
      <c r="M331" s="82"/>
      <c r="N331" s="140"/>
      <c r="O331" s="140"/>
      <c r="P331" s="82"/>
      <c r="Q331" s="82"/>
      <c r="R331" s="82"/>
      <c r="S331" s="82"/>
      <c r="T331" s="140"/>
      <c r="U331" s="82"/>
      <c r="V331" s="82"/>
      <c r="W331" s="82"/>
      <c r="X331" s="82"/>
      <c r="Y331" s="82"/>
      <c r="AA331" s="82"/>
      <c r="AB331" s="82"/>
      <c r="AC331" s="82"/>
      <c r="AD331" s="82"/>
      <c r="AE331" s="82"/>
      <c r="AF331" s="82"/>
      <c r="AG331" s="82"/>
    </row>
    <row r="332" spans="3:33" x14ac:dyDescent="0.2">
      <c r="C332" s="82"/>
      <c r="D332" s="82"/>
      <c r="E332" s="82"/>
      <c r="F332" s="82"/>
      <c r="G332" s="82"/>
      <c r="H332" s="82"/>
      <c r="I332" s="82"/>
      <c r="J332" s="82"/>
      <c r="K332" s="82"/>
      <c r="L332" s="82"/>
      <c r="M332" s="82"/>
      <c r="N332" s="140"/>
      <c r="O332" s="140"/>
      <c r="P332" s="82"/>
      <c r="Q332" s="82"/>
      <c r="R332" s="82"/>
      <c r="S332" s="82"/>
      <c r="T332" s="140"/>
      <c r="U332" s="82"/>
      <c r="V332" s="82"/>
      <c r="W332" s="82"/>
      <c r="X332" s="82"/>
      <c r="Y332" s="82"/>
      <c r="AA332" s="82"/>
      <c r="AB332" s="82"/>
      <c r="AC332" s="82"/>
      <c r="AD332" s="82"/>
      <c r="AE332" s="82"/>
      <c r="AF332" s="82"/>
      <c r="AG332" s="82"/>
    </row>
    <row r="333" spans="3:33" x14ac:dyDescent="0.2">
      <c r="C333" s="82"/>
      <c r="D333" s="82"/>
      <c r="E333" s="82"/>
      <c r="F333" s="82"/>
      <c r="G333" s="82"/>
      <c r="H333" s="82"/>
      <c r="I333" s="82"/>
      <c r="J333" s="82"/>
      <c r="K333" s="82"/>
      <c r="L333" s="82"/>
      <c r="M333" s="82"/>
      <c r="N333" s="140"/>
      <c r="O333" s="140"/>
      <c r="P333" s="82"/>
      <c r="Q333" s="82"/>
      <c r="R333" s="82"/>
      <c r="S333" s="82"/>
      <c r="T333" s="140"/>
      <c r="U333" s="82"/>
      <c r="V333" s="82"/>
      <c r="W333" s="82"/>
      <c r="X333" s="82"/>
      <c r="Y333" s="82"/>
      <c r="AA333" s="82"/>
      <c r="AB333" s="82"/>
      <c r="AC333" s="82"/>
      <c r="AD333" s="82"/>
      <c r="AE333" s="82"/>
      <c r="AF333" s="82"/>
      <c r="AG333" s="82"/>
    </row>
    <row r="334" spans="3:33" x14ac:dyDescent="0.2">
      <c r="C334" s="82"/>
      <c r="D334" s="82"/>
      <c r="E334" s="82"/>
      <c r="F334" s="82"/>
      <c r="G334" s="82"/>
      <c r="H334" s="82"/>
      <c r="I334" s="82"/>
      <c r="J334" s="82"/>
      <c r="K334" s="82"/>
      <c r="L334" s="82"/>
      <c r="M334" s="82"/>
      <c r="N334" s="140"/>
      <c r="O334" s="140"/>
      <c r="P334" s="82"/>
      <c r="Q334" s="82"/>
      <c r="R334" s="82"/>
      <c r="S334" s="82"/>
      <c r="T334" s="140"/>
      <c r="U334" s="82"/>
      <c r="V334" s="82"/>
      <c r="W334" s="82"/>
      <c r="X334" s="82"/>
      <c r="Y334" s="82"/>
      <c r="AA334" s="82"/>
      <c r="AB334" s="82"/>
      <c r="AC334" s="82"/>
      <c r="AD334" s="82"/>
      <c r="AE334" s="82"/>
      <c r="AF334" s="82"/>
      <c r="AG334" s="82"/>
    </row>
    <row r="335" spans="3:33" x14ac:dyDescent="0.2">
      <c r="C335" s="82"/>
      <c r="D335" s="82"/>
      <c r="E335" s="82"/>
      <c r="F335" s="82"/>
      <c r="G335" s="82"/>
      <c r="H335" s="82"/>
      <c r="I335" s="82"/>
      <c r="J335" s="82"/>
      <c r="K335" s="82"/>
      <c r="L335" s="82"/>
      <c r="M335" s="82"/>
      <c r="N335" s="140"/>
      <c r="O335" s="140"/>
      <c r="P335" s="82"/>
      <c r="Q335" s="82"/>
      <c r="R335" s="82"/>
      <c r="S335" s="82"/>
      <c r="T335" s="140"/>
      <c r="U335" s="82"/>
      <c r="V335" s="82"/>
      <c r="W335" s="82"/>
      <c r="X335" s="82"/>
      <c r="Y335" s="82"/>
      <c r="AA335" s="82"/>
      <c r="AB335" s="82"/>
      <c r="AC335" s="82"/>
      <c r="AD335" s="82"/>
      <c r="AE335" s="82"/>
      <c r="AF335" s="82"/>
      <c r="AG335" s="82"/>
    </row>
    <row r="336" spans="3:33" x14ac:dyDescent="0.2">
      <c r="C336" s="82"/>
      <c r="D336" s="82"/>
      <c r="E336" s="82"/>
      <c r="F336" s="82"/>
      <c r="G336" s="82"/>
      <c r="H336" s="82"/>
      <c r="I336" s="82"/>
      <c r="J336" s="82"/>
      <c r="K336" s="82"/>
      <c r="L336" s="82"/>
      <c r="M336" s="82"/>
      <c r="N336" s="140"/>
      <c r="O336" s="140"/>
      <c r="P336" s="82"/>
      <c r="Q336" s="82"/>
      <c r="R336" s="82"/>
      <c r="S336" s="82"/>
      <c r="T336" s="140"/>
      <c r="U336" s="82"/>
      <c r="V336" s="82"/>
      <c r="W336" s="82"/>
      <c r="X336" s="82"/>
      <c r="Y336" s="82"/>
      <c r="AA336" s="82"/>
      <c r="AB336" s="82"/>
      <c r="AC336" s="82"/>
      <c r="AD336" s="82"/>
      <c r="AE336" s="82"/>
      <c r="AF336" s="82"/>
      <c r="AG336" s="82"/>
    </row>
    <row r="337" spans="3:33" x14ac:dyDescent="0.2">
      <c r="C337" s="82"/>
      <c r="D337" s="82"/>
      <c r="E337" s="82"/>
      <c r="F337" s="82"/>
      <c r="G337" s="82"/>
      <c r="H337" s="82"/>
      <c r="I337" s="82"/>
      <c r="J337" s="82"/>
      <c r="K337" s="82"/>
      <c r="L337" s="82"/>
      <c r="M337" s="82"/>
      <c r="N337" s="140"/>
      <c r="O337" s="140"/>
      <c r="P337" s="82"/>
      <c r="Q337" s="82"/>
      <c r="R337" s="82"/>
      <c r="S337" s="82"/>
      <c r="T337" s="140"/>
      <c r="U337" s="82"/>
      <c r="V337" s="82"/>
      <c r="W337" s="82"/>
      <c r="X337" s="82"/>
      <c r="Y337" s="82"/>
      <c r="AA337" s="82"/>
      <c r="AB337" s="82"/>
      <c r="AC337" s="82"/>
      <c r="AD337" s="82"/>
      <c r="AE337" s="82"/>
      <c r="AF337" s="82"/>
      <c r="AG337" s="82"/>
    </row>
    <row r="338" spans="3:33" x14ac:dyDescent="0.2">
      <c r="C338" s="82"/>
      <c r="D338" s="82"/>
      <c r="E338" s="82"/>
      <c r="F338" s="82"/>
      <c r="G338" s="82"/>
      <c r="H338" s="82"/>
      <c r="I338" s="82"/>
      <c r="J338" s="82"/>
      <c r="K338" s="82"/>
      <c r="L338" s="82"/>
      <c r="M338" s="82"/>
      <c r="N338" s="140"/>
      <c r="O338" s="140"/>
      <c r="P338" s="82"/>
      <c r="Q338" s="82"/>
      <c r="R338" s="82"/>
      <c r="S338" s="82"/>
      <c r="T338" s="140"/>
      <c r="U338" s="82"/>
      <c r="V338" s="82"/>
      <c r="W338" s="82"/>
      <c r="X338" s="82"/>
      <c r="Y338" s="82"/>
      <c r="AA338" s="82"/>
      <c r="AB338" s="82"/>
      <c r="AC338" s="82"/>
      <c r="AD338" s="82"/>
      <c r="AE338" s="82"/>
      <c r="AF338" s="82"/>
      <c r="AG338" s="82"/>
    </row>
    <row r="339" spans="3:33" x14ac:dyDescent="0.2">
      <c r="C339" s="82"/>
      <c r="D339" s="82"/>
      <c r="E339" s="82"/>
      <c r="F339" s="82"/>
      <c r="G339" s="82"/>
      <c r="H339" s="82"/>
      <c r="I339" s="82"/>
      <c r="J339" s="82"/>
      <c r="K339" s="82"/>
      <c r="L339" s="82"/>
      <c r="M339" s="82"/>
      <c r="N339" s="140"/>
      <c r="O339" s="140"/>
      <c r="P339" s="82"/>
      <c r="Q339" s="82"/>
      <c r="R339" s="82"/>
      <c r="S339" s="82"/>
      <c r="T339" s="140"/>
      <c r="U339" s="82"/>
      <c r="V339" s="82"/>
      <c r="W339" s="82"/>
      <c r="X339" s="82"/>
      <c r="Y339" s="82"/>
      <c r="AA339" s="82"/>
      <c r="AB339" s="82"/>
      <c r="AC339" s="82"/>
      <c r="AD339" s="82"/>
      <c r="AE339" s="82"/>
      <c r="AF339" s="82"/>
      <c r="AG339" s="82"/>
    </row>
    <row r="340" spans="3:33" x14ac:dyDescent="0.2">
      <c r="C340" s="82"/>
      <c r="D340" s="82"/>
      <c r="E340" s="82"/>
      <c r="F340" s="82"/>
      <c r="G340" s="82"/>
      <c r="H340" s="82"/>
      <c r="I340" s="82"/>
      <c r="J340" s="82"/>
      <c r="K340" s="82"/>
      <c r="L340" s="82"/>
      <c r="M340" s="82"/>
      <c r="N340" s="140"/>
      <c r="O340" s="140"/>
      <c r="P340" s="82"/>
      <c r="Q340" s="82"/>
      <c r="R340" s="82"/>
      <c r="S340" s="82"/>
      <c r="T340" s="140"/>
      <c r="U340" s="82"/>
      <c r="V340" s="82"/>
      <c r="W340" s="82"/>
      <c r="X340" s="82"/>
      <c r="Y340" s="82"/>
      <c r="AA340" s="82"/>
      <c r="AB340" s="82"/>
      <c r="AC340" s="82"/>
      <c r="AD340" s="82"/>
      <c r="AE340" s="82"/>
      <c r="AF340" s="82"/>
      <c r="AG340" s="82"/>
    </row>
    <row r="341" spans="3:33" x14ac:dyDescent="0.2">
      <c r="C341" s="82"/>
      <c r="D341" s="82"/>
      <c r="E341" s="82"/>
      <c r="F341" s="82"/>
      <c r="G341" s="82"/>
      <c r="H341" s="82"/>
      <c r="I341" s="82"/>
      <c r="J341" s="82"/>
      <c r="K341" s="82"/>
      <c r="L341" s="82"/>
      <c r="M341" s="82"/>
      <c r="N341" s="140"/>
      <c r="O341" s="140"/>
      <c r="P341" s="82"/>
      <c r="Q341" s="82"/>
      <c r="R341" s="82"/>
      <c r="S341" s="82"/>
      <c r="T341" s="140"/>
      <c r="U341" s="82"/>
      <c r="V341" s="82"/>
      <c r="W341" s="82"/>
      <c r="X341" s="82"/>
      <c r="Y341" s="82"/>
      <c r="AA341" s="82"/>
      <c r="AB341" s="82"/>
      <c r="AC341" s="82"/>
      <c r="AD341" s="82"/>
      <c r="AE341" s="82"/>
      <c r="AF341" s="82"/>
      <c r="AG341" s="82"/>
    </row>
    <row r="342" spans="3:33" x14ac:dyDescent="0.2">
      <c r="C342" s="82"/>
      <c r="D342" s="82"/>
      <c r="E342" s="82"/>
      <c r="F342" s="82"/>
      <c r="G342" s="82"/>
      <c r="H342" s="82"/>
      <c r="I342" s="82"/>
      <c r="J342" s="82"/>
      <c r="K342" s="82"/>
      <c r="L342" s="82"/>
      <c r="M342" s="82"/>
      <c r="N342" s="140"/>
      <c r="O342" s="140"/>
      <c r="P342" s="82"/>
      <c r="Q342" s="82"/>
      <c r="R342" s="82"/>
      <c r="S342" s="82"/>
      <c r="T342" s="140"/>
      <c r="U342" s="82"/>
      <c r="V342" s="82"/>
      <c r="W342" s="82"/>
      <c r="X342" s="82"/>
      <c r="Y342" s="82"/>
      <c r="AA342" s="82"/>
      <c r="AB342" s="82"/>
      <c r="AC342" s="82"/>
      <c r="AD342" s="82"/>
      <c r="AE342" s="82"/>
      <c r="AF342" s="82"/>
      <c r="AG342" s="82"/>
    </row>
    <row r="343" spans="3:33" x14ac:dyDescent="0.2">
      <c r="C343" s="82"/>
      <c r="D343" s="82"/>
      <c r="E343" s="82"/>
      <c r="F343" s="82"/>
      <c r="G343" s="82"/>
      <c r="H343" s="82"/>
      <c r="I343" s="82"/>
      <c r="J343" s="82"/>
      <c r="K343" s="82"/>
      <c r="L343" s="82"/>
      <c r="M343" s="82"/>
      <c r="N343" s="140"/>
      <c r="O343" s="140"/>
      <c r="P343" s="82"/>
      <c r="Q343" s="82"/>
      <c r="R343" s="82"/>
      <c r="S343" s="82"/>
      <c r="T343" s="140"/>
      <c r="U343" s="82"/>
      <c r="V343" s="82"/>
      <c r="W343" s="82"/>
      <c r="X343" s="82"/>
      <c r="Y343" s="82"/>
      <c r="AA343" s="82"/>
      <c r="AB343" s="82"/>
      <c r="AC343" s="82"/>
      <c r="AD343" s="82"/>
      <c r="AE343" s="82"/>
      <c r="AF343" s="82"/>
      <c r="AG343" s="82"/>
    </row>
    <row r="344" spans="3:33" x14ac:dyDescent="0.2">
      <c r="C344" s="82"/>
      <c r="D344" s="82"/>
      <c r="E344" s="82"/>
      <c r="F344" s="82"/>
      <c r="G344" s="82"/>
      <c r="H344" s="82"/>
      <c r="I344" s="82"/>
      <c r="J344" s="82"/>
      <c r="K344" s="82"/>
      <c r="L344" s="82"/>
      <c r="M344" s="82"/>
      <c r="N344" s="140"/>
      <c r="O344" s="140"/>
      <c r="P344" s="82"/>
      <c r="Q344" s="82"/>
      <c r="R344" s="82"/>
      <c r="S344" s="82"/>
      <c r="T344" s="140"/>
      <c r="U344" s="82"/>
      <c r="V344" s="82"/>
      <c r="W344" s="82"/>
      <c r="X344" s="82"/>
      <c r="Y344" s="82"/>
      <c r="AA344" s="82"/>
      <c r="AB344" s="82"/>
      <c r="AC344" s="82"/>
      <c r="AD344" s="82"/>
      <c r="AE344" s="82"/>
      <c r="AF344" s="82"/>
      <c r="AG344" s="82"/>
    </row>
    <row r="345" spans="3:33" x14ac:dyDescent="0.2">
      <c r="C345" s="82"/>
      <c r="D345" s="82"/>
      <c r="E345" s="82"/>
      <c r="F345" s="82"/>
      <c r="G345" s="82"/>
      <c r="H345" s="82"/>
      <c r="I345" s="82"/>
      <c r="J345" s="82"/>
      <c r="K345" s="82"/>
      <c r="L345" s="82"/>
      <c r="M345" s="82"/>
      <c r="N345" s="140"/>
      <c r="O345" s="140"/>
      <c r="P345" s="82"/>
      <c r="Q345" s="82"/>
      <c r="R345" s="82"/>
      <c r="S345" s="82"/>
      <c r="T345" s="140"/>
      <c r="U345" s="82"/>
      <c r="V345" s="82"/>
      <c r="W345" s="82"/>
      <c r="X345" s="82"/>
      <c r="Y345" s="82"/>
      <c r="AA345" s="82"/>
      <c r="AB345" s="82"/>
      <c r="AC345" s="82"/>
      <c r="AD345" s="82"/>
      <c r="AE345" s="82"/>
      <c r="AF345" s="82"/>
      <c r="AG345" s="82"/>
    </row>
    <row r="346" spans="3:33" x14ac:dyDescent="0.2">
      <c r="C346" s="82"/>
      <c r="D346" s="82"/>
      <c r="E346" s="82"/>
      <c r="F346" s="82"/>
      <c r="G346" s="82"/>
      <c r="H346" s="82"/>
      <c r="I346" s="82"/>
      <c r="J346" s="82"/>
      <c r="K346" s="82"/>
      <c r="L346" s="82"/>
      <c r="M346" s="82"/>
      <c r="N346" s="140"/>
      <c r="O346" s="140"/>
      <c r="P346" s="82"/>
      <c r="Q346" s="82"/>
      <c r="R346" s="82"/>
      <c r="S346" s="82"/>
      <c r="T346" s="140"/>
      <c r="U346" s="82"/>
      <c r="V346" s="82"/>
      <c r="W346" s="82"/>
      <c r="X346" s="82"/>
      <c r="Y346" s="82"/>
      <c r="AA346" s="82"/>
      <c r="AB346" s="82"/>
      <c r="AC346" s="82"/>
      <c r="AD346" s="82"/>
      <c r="AE346" s="82"/>
      <c r="AF346" s="82"/>
      <c r="AG346" s="82"/>
    </row>
    <row r="347" spans="3:33" x14ac:dyDescent="0.2">
      <c r="C347" s="82"/>
      <c r="D347" s="82"/>
      <c r="E347" s="82"/>
      <c r="F347" s="82"/>
      <c r="G347" s="82"/>
      <c r="H347" s="82"/>
      <c r="I347" s="82"/>
      <c r="J347" s="82"/>
      <c r="K347" s="82"/>
      <c r="L347" s="82"/>
      <c r="M347" s="82"/>
      <c r="N347" s="140"/>
      <c r="O347" s="140"/>
      <c r="P347" s="82"/>
      <c r="Q347" s="82"/>
      <c r="R347" s="82"/>
      <c r="S347" s="82"/>
      <c r="T347" s="140"/>
      <c r="U347" s="82"/>
      <c r="V347" s="82"/>
      <c r="W347" s="82"/>
      <c r="X347" s="82"/>
      <c r="Y347" s="82"/>
      <c r="AA347" s="82"/>
      <c r="AB347" s="82"/>
      <c r="AC347" s="82"/>
      <c r="AD347" s="82"/>
      <c r="AE347" s="82"/>
      <c r="AF347" s="82"/>
      <c r="AG347" s="82"/>
    </row>
    <row r="348" spans="3:33" x14ac:dyDescent="0.2">
      <c r="C348" s="82"/>
      <c r="D348" s="82"/>
      <c r="E348" s="82"/>
      <c r="F348" s="82"/>
      <c r="G348" s="82"/>
      <c r="H348" s="82"/>
      <c r="I348" s="82"/>
      <c r="J348" s="82"/>
      <c r="K348" s="82"/>
      <c r="L348" s="82"/>
      <c r="M348" s="82"/>
      <c r="N348" s="140"/>
      <c r="O348" s="140"/>
      <c r="P348" s="82"/>
      <c r="Q348" s="82"/>
      <c r="R348" s="82"/>
      <c r="S348" s="82"/>
      <c r="T348" s="140"/>
      <c r="U348" s="82"/>
      <c r="V348" s="82"/>
      <c r="W348" s="82"/>
      <c r="X348" s="82"/>
      <c r="Y348" s="82"/>
      <c r="AA348" s="82"/>
      <c r="AB348" s="82"/>
      <c r="AC348" s="82"/>
      <c r="AD348" s="82"/>
      <c r="AE348" s="82"/>
      <c r="AF348" s="82"/>
      <c r="AG348" s="82"/>
    </row>
    <row r="349" spans="3:33" x14ac:dyDescent="0.2">
      <c r="C349" s="82"/>
      <c r="D349" s="82"/>
      <c r="E349" s="82"/>
      <c r="F349" s="82"/>
      <c r="G349" s="82"/>
      <c r="H349" s="82"/>
      <c r="I349" s="82"/>
      <c r="J349" s="82"/>
      <c r="K349" s="82"/>
      <c r="L349" s="82"/>
      <c r="M349" s="82"/>
      <c r="N349" s="140"/>
      <c r="O349" s="140"/>
      <c r="P349" s="82"/>
      <c r="Q349" s="82"/>
      <c r="R349" s="82"/>
      <c r="S349" s="82"/>
      <c r="T349" s="140"/>
      <c r="U349" s="82"/>
      <c r="V349" s="82"/>
      <c r="W349" s="82"/>
      <c r="X349" s="82"/>
      <c r="Y349" s="82"/>
      <c r="AA349" s="82"/>
      <c r="AB349" s="82"/>
      <c r="AC349" s="82"/>
      <c r="AD349" s="82"/>
      <c r="AE349" s="82"/>
      <c r="AF349" s="82"/>
      <c r="AG349" s="82"/>
    </row>
    <row r="350" spans="3:33" x14ac:dyDescent="0.2">
      <c r="C350" s="82"/>
      <c r="D350" s="82"/>
      <c r="E350" s="82"/>
      <c r="F350" s="82"/>
      <c r="G350" s="82"/>
      <c r="H350" s="82"/>
      <c r="I350" s="82"/>
      <c r="J350" s="82"/>
      <c r="K350" s="82"/>
      <c r="L350" s="82"/>
      <c r="M350" s="82"/>
      <c r="N350" s="140"/>
      <c r="O350" s="140"/>
      <c r="P350" s="82"/>
      <c r="Q350" s="82"/>
      <c r="R350" s="82"/>
      <c r="S350" s="82"/>
      <c r="T350" s="140"/>
      <c r="U350" s="82"/>
      <c r="V350" s="82"/>
      <c r="W350" s="82"/>
      <c r="X350" s="82"/>
      <c r="Y350" s="82"/>
      <c r="AA350" s="82"/>
      <c r="AB350" s="82"/>
      <c r="AC350" s="82"/>
      <c r="AD350" s="82"/>
      <c r="AE350" s="82"/>
      <c r="AF350" s="82"/>
      <c r="AG350" s="82"/>
    </row>
    <row r="351" spans="3:33" x14ac:dyDescent="0.2">
      <c r="C351" s="82"/>
      <c r="D351" s="82"/>
      <c r="E351" s="82"/>
      <c r="F351" s="82"/>
      <c r="G351" s="82"/>
      <c r="H351" s="82"/>
      <c r="I351" s="82"/>
      <c r="J351" s="82"/>
      <c r="K351" s="82"/>
      <c r="L351" s="82"/>
      <c r="M351" s="82"/>
      <c r="N351" s="140"/>
      <c r="O351" s="140"/>
      <c r="P351" s="82"/>
      <c r="Q351" s="82"/>
      <c r="R351" s="82"/>
      <c r="S351" s="82"/>
      <c r="T351" s="140"/>
      <c r="U351" s="82"/>
      <c r="V351" s="82"/>
      <c r="W351" s="82"/>
      <c r="X351" s="82"/>
      <c r="Y351" s="82"/>
      <c r="AA351" s="82"/>
      <c r="AB351" s="82"/>
      <c r="AC351" s="82"/>
      <c r="AD351" s="82"/>
      <c r="AE351" s="82"/>
      <c r="AF351" s="82"/>
      <c r="AG351" s="82"/>
    </row>
    <row r="352" spans="3:33" x14ac:dyDescent="0.2">
      <c r="C352" s="82"/>
      <c r="D352" s="82"/>
      <c r="E352" s="82"/>
      <c r="F352" s="82"/>
      <c r="G352" s="82"/>
      <c r="H352" s="82"/>
      <c r="I352" s="82"/>
      <c r="J352" s="82"/>
      <c r="K352" s="82"/>
      <c r="L352" s="82"/>
      <c r="M352" s="82"/>
      <c r="N352" s="140"/>
      <c r="O352" s="140"/>
      <c r="P352" s="82"/>
      <c r="Q352" s="82"/>
      <c r="R352" s="82"/>
      <c r="S352" s="82"/>
      <c r="T352" s="140"/>
      <c r="U352" s="82"/>
      <c r="V352" s="82"/>
      <c r="W352" s="82"/>
      <c r="X352" s="82"/>
      <c r="Y352" s="82"/>
      <c r="AA352" s="82"/>
      <c r="AB352" s="82"/>
      <c r="AC352" s="82"/>
      <c r="AD352" s="82"/>
      <c r="AE352" s="82"/>
      <c r="AF352" s="82"/>
      <c r="AG352" s="82"/>
    </row>
    <row r="353" spans="3:33" x14ac:dyDescent="0.2">
      <c r="C353" s="82"/>
      <c r="D353" s="82"/>
      <c r="E353" s="82"/>
      <c r="F353" s="82"/>
      <c r="G353" s="82"/>
      <c r="H353" s="82"/>
      <c r="I353" s="82"/>
      <c r="J353" s="82"/>
      <c r="K353" s="82"/>
      <c r="L353" s="82"/>
      <c r="M353" s="82"/>
      <c r="N353" s="140"/>
      <c r="O353" s="140"/>
      <c r="P353" s="82"/>
      <c r="Q353" s="82"/>
      <c r="R353" s="82"/>
      <c r="S353" s="82"/>
      <c r="T353" s="140"/>
      <c r="U353" s="82"/>
      <c r="V353" s="82"/>
      <c r="W353" s="82"/>
      <c r="X353" s="82"/>
      <c r="Y353" s="82"/>
      <c r="AA353" s="82"/>
      <c r="AB353" s="82"/>
      <c r="AC353" s="82"/>
      <c r="AD353" s="82"/>
      <c r="AE353" s="82"/>
      <c r="AF353" s="82"/>
      <c r="AG353" s="82"/>
    </row>
    <row r="354" spans="3:33" x14ac:dyDescent="0.2">
      <c r="C354" s="82"/>
      <c r="D354" s="82"/>
      <c r="E354" s="82"/>
      <c r="F354" s="82"/>
      <c r="G354" s="82"/>
      <c r="H354" s="82"/>
      <c r="I354" s="82"/>
      <c r="J354" s="82"/>
      <c r="K354" s="82"/>
      <c r="L354" s="82"/>
      <c r="M354" s="82"/>
      <c r="N354" s="140"/>
      <c r="O354" s="140"/>
      <c r="P354" s="82"/>
      <c r="Q354" s="82"/>
      <c r="R354" s="82"/>
      <c r="S354" s="82"/>
      <c r="T354" s="140"/>
      <c r="U354" s="82"/>
      <c r="V354" s="82"/>
      <c r="W354" s="82"/>
      <c r="X354" s="82"/>
      <c r="Y354" s="82"/>
      <c r="AA354" s="82"/>
      <c r="AB354" s="82"/>
      <c r="AC354" s="82"/>
      <c r="AD354" s="82"/>
      <c r="AE354" s="82"/>
      <c r="AF354" s="82"/>
      <c r="AG354" s="82"/>
    </row>
    <row r="355" spans="3:33" x14ac:dyDescent="0.2">
      <c r="C355" s="82"/>
      <c r="D355" s="82"/>
      <c r="E355" s="82"/>
      <c r="F355" s="82"/>
      <c r="G355" s="82"/>
      <c r="H355" s="82"/>
      <c r="I355" s="82"/>
      <c r="J355" s="82"/>
      <c r="K355" s="82"/>
      <c r="L355" s="82"/>
      <c r="M355" s="82"/>
      <c r="N355" s="140"/>
      <c r="O355" s="140"/>
      <c r="P355" s="82"/>
      <c r="Q355" s="82"/>
      <c r="R355" s="82"/>
      <c r="S355" s="82"/>
      <c r="T355" s="140"/>
      <c r="U355" s="82"/>
      <c r="V355" s="82"/>
      <c r="W355" s="82"/>
      <c r="X355" s="82"/>
      <c r="Y355" s="82"/>
      <c r="AA355" s="82"/>
      <c r="AB355" s="82"/>
      <c r="AC355" s="82"/>
      <c r="AD355" s="82"/>
      <c r="AE355" s="82"/>
      <c r="AF355" s="82"/>
      <c r="AG355" s="82"/>
    </row>
    <row r="356" spans="3:33" x14ac:dyDescent="0.2">
      <c r="C356" s="82"/>
      <c r="D356" s="82"/>
      <c r="E356" s="82"/>
      <c r="F356" s="82"/>
      <c r="G356" s="82"/>
      <c r="H356" s="82"/>
      <c r="I356" s="82"/>
      <c r="J356" s="82"/>
      <c r="K356" s="82"/>
      <c r="L356" s="82"/>
      <c r="M356" s="82"/>
      <c r="N356" s="140"/>
      <c r="O356" s="140"/>
      <c r="P356" s="82"/>
      <c r="Q356" s="82"/>
      <c r="R356" s="82"/>
      <c r="S356" s="82"/>
      <c r="T356" s="140"/>
      <c r="U356" s="82"/>
      <c r="V356" s="82"/>
      <c r="W356" s="82"/>
      <c r="X356" s="82"/>
      <c r="Y356" s="82"/>
      <c r="AA356" s="82"/>
      <c r="AB356" s="82"/>
      <c r="AC356" s="82"/>
      <c r="AD356" s="82"/>
      <c r="AE356" s="82"/>
      <c r="AF356" s="82"/>
      <c r="AG356" s="82"/>
    </row>
    <row r="357" spans="3:33" x14ac:dyDescent="0.2">
      <c r="C357" s="82"/>
      <c r="D357" s="82"/>
      <c r="E357" s="82"/>
      <c r="F357" s="82"/>
      <c r="G357" s="82"/>
      <c r="H357" s="82"/>
      <c r="I357" s="82"/>
      <c r="J357" s="82"/>
      <c r="K357" s="82"/>
      <c r="L357" s="82"/>
      <c r="M357" s="82"/>
      <c r="N357" s="140"/>
      <c r="O357" s="140"/>
      <c r="P357" s="82"/>
      <c r="Q357" s="82"/>
      <c r="R357" s="82"/>
      <c r="S357" s="82"/>
      <c r="T357" s="140"/>
      <c r="U357" s="82"/>
      <c r="V357" s="82"/>
      <c r="W357" s="82"/>
      <c r="X357" s="82"/>
      <c r="Y357" s="82"/>
      <c r="AA357" s="82"/>
      <c r="AB357" s="82"/>
      <c r="AC357" s="82"/>
      <c r="AD357" s="82"/>
      <c r="AE357" s="82"/>
      <c r="AF357" s="82"/>
      <c r="AG357" s="82"/>
    </row>
    <row r="358" spans="3:33" x14ac:dyDescent="0.2">
      <c r="C358" s="82"/>
      <c r="D358" s="82"/>
      <c r="E358" s="82"/>
      <c r="F358" s="82"/>
      <c r="G358" s="82"/>
      <c r="H358" s="82"/>
      <c r="I358" s="82"/>
      <c r="J358" s="82"/>
      <c r="K358" s="82"/>
      <c r="L358" s="82"/>
      <c r="M358" s="82"/>
      <c r="N358" s="140"/>
      <c r="O358" s="140"/>
      <c r="P358" s="82"/>
      <c r="Q358" s="82"/>
      <c r="R358" s="82"/>
      <c r="S358" s="82"/>
      <c r="T358" s="140"/>
      <c r="U358" s="82"/>
      <c r="V358" s="82"/>
      <c r="W358" s="82"/>
      <c r="X358" s="82"/>
      <c r="Y358" s="82"/>
      <c r="AA358" s="82"/>
      <c r="AB358" s="82"/>
      <c r="AC358" s="82"/>
      <c r="AD358" s="82"/>
      <c r="AE358" s="82"/>
      <c r="AF358" s="82"/>
      <c r="AG358" s="82"/>
    </row>
    <row r="359" spans="3:33" x14ac:dyDescent="0.2">
      <c r="C359" s="82"/>
      <c r="D359" s="82"/>
      <c r="E359" s="82"/>
      <c r="F359" s="82"/>
      <c r="G359" s="82"/>
      <c r="H359" s="82"/>
      <c r="I359" s="82"/>
      <c r="J359" s="82"/>
      <c r="K359" s="82"/>
      <c r="L359" s="82"/>
      <c r="M359" s="82"/>
      <c r="N359" s="140"/>
      <c r="O359" s="140"/>
      <c r="P359" s="82"/>
      <c r="Q359" s="82"/>
      <c r="R359" s="82"/>
      <c r="S359" s="82"/>
      <c r="T359" s="140"/>
      <c r="U359" s="82"/>
      <c r="V359" s="82"/>
      <c r="W359" s="82"/>
      <c r="X359" s="82"/>
      <c r="Y359" s="82"/>
      <c r="AA359" s="82"/>
      <c r="AB359" s="82"/>
      <c r="AC359" s="82"/>
      <c r="AD359" s="82"/>
      <c r="AE359" s="82"/>
      <c r="AF359" s="82"/>
      <c r="AG359" s="82"/>
    </row>
    <row r="360" spans="3:33" x14ac:dyDescent="0.2">
      <c r="C360" s="82"/>
      <c r="D360" s="82"/>
      <c r="E360" s="82"/>
      <c r="F360" s="82"/>
      <c r="G360" s="82"/>
      <c r="H360" s="82"/>
      <c r="I360" s="82"/>
      <c r="J360" s="82"/>
      <c r="K360" s="82"/>
      <c r="L360" s="82"/>
      <c r="M360" s="82"/>
      <c r="N360" s="140"/>
      <c r="O360" s="140"/>
      <c r="P360" s="82"/>
      <c r="Q360" s="82"/>
      <c r="R360" s="82"/>
      <c r="S360" s="82"/>
      <c r="T360" s="140"/>
      <c r="U360" s="82"/>
      <c r="V360" s="82"/>
      <c r="W360" s="82"/>
      <c r="X360" s="82"/>
      <c r="Y360" s="82"/>
      <c r="AA360" s="82"/>
      <c r="AB360" s="82"/>
      <c r="AC360" s="82"/>
      <c r="AD360" s="82"/>
      <c r="AE360" s="82"/>
      <c r="AF360" s="82"/>
      <c r="AG360" s="82"/>
    </row>
    <row r="361" spans="3:33" x14ac:dyDescent="0.2">
      <c r="C361" s="82"/>
      <c r="D361" s="82"/>
      <c r="E361" s="82"/>
      <c r="F361" s="82"/>
      <c r="G361" s="82"/>
      <c r="H361" s="82"/>
      <c r="I361" s="82"/>
      <c r="J361" s="82"/>
      <c r="K361" s="82"/>
      <c r="L361" s="82"/>
      <c r="M361" s="82"/>
      <c r="N361" s="140"/>
      <c r="O361" s="140"/>
      <c r="P361" s="82"/>
      <c r="Q361" s="82"/>
      <c r="R361" s="82"/>
      <c r="S361" s="82"/>
      <c r="T361" s="140"/>
      <c r="U361" s="82"/>
      <c r="V361" s="82"/>
      <c r="W361" s="82"/>
      <c r="X361" s="82"/>
      <c r="Y361" s="82"/>
      <c r="AA361" s="82"/>
      <c r="AB361" s="82"/>
      <c r="AC361" s="82"/>
      <c r="AD361" s="82"/>
      <c r="AE361" s="82"/>
      <c r="AF361" s="82"/>
      <c r="AG361" s="82"/>
    </row>
    <row r="362" spans="3:33" x14ac:dyDescent="0.2">
      <c r="C362" s="82"/>
      <c r="D362" s="82"/>
      <c r="E362" s="82"/>
      <c r="F362" s="82"/>
      <c r="G362" s="82"/>
      <c r="H362" s="82"/>
      <c r="I362" s="82"/>
      <c r="J362" s="82"/>
      <c r="K362" s="82"/>
      <c r="L362" s="82"/>
      <c r="M362" s="82"/>
      <c r="N362" s="140"/>
      <c r="O362" s="140"/>
      <c r="P362" s="82"/>
      <c r="Q362" s="82"/>
      <c r="R362" s="82"/>
      <c r="S362" s="82"/>
      <c r="T362" s="140"/>
      <c r="U362" s="82"/>
      <c r="V362" s="82"/>
      <c r="W362" s="82"/>
      <c r="X362" s="82"/>
      <c r="Y362" s="82"/>
      <c r="AA362" s="82"/>
      <c r="AB362" s="82"/>
      <c r="AC362" s="82"/>
      <c r="AD362" s="82"/>
      <c r="AE362" s="82"/>
      <c r="AF362" s="82"/>
      <c r="AG362" s="82"/>
    </row>
    <row r="363" spans="3:33" x14ac:dyDescent="0.2">
      <c r="C363" s="82"/>
      <c r="D363" s="82"/>
      <c r="E363" s="82"/>
      <c r="F363" s="82"/>
      <c r="G363" s="82"/>
      <c r="H363" s="82"/>
      <c r="I363" s="82"/>
      <c r="J363" s="82"/>
      <c r="K363" s="82"/>
      <c r="L363" s="82"/>
      <c r="M363" s="82"/>
      <c r="N363" s="140"/>
      <c r="O363" s="140"/>
      <c r="P363" s="82"/>
      <c r="Q363" s="82"/>
      <c r="R363" s="82"/>
      <c r="S363" s="82"/>
      <c r="T363" s="140"/>
      <c r="U363" s="82"/>
      <c r="V363" s="82"/>
      <c r="W363" s="82"/>
      <c r="X363" s="82"/>
      <c r="Y363" s="82"/>
      <c r="AA363" s="82"/>
      <c r="AB363" s="82"/>
      <c r="AC363" s="82"/>
      <c r="AD363" s="82"/>
      <c r="AE363" s="82"/>
      <c r="AF363" s="82"/>
      <c r="AG363" s="82"/>
    </row>
    <row r="364" spans="3:33" x14ac:dyDescent="0.2">
      <c r="C364" s="82"/>
      <c r="D364" s="82"/>
      <c r="E364" s="82"/>
      <c r="F364" s="82"/>
      <c r="G364" s="82"/>
      <c r="H364" s="82"/>
      <c r="I364" s="82"/>
      <c r="J364" s="82"/>
      <c r="K364" s="82"/>
      <c r="L364" s="82"/>
      <c r="M364" s="82"/>
      <c r="N364" s="140"/>
      <c r="O364" s="140"/>
      <c r="P364" s="82"/>
      <c r="Q364" s="82"/>
      <c r="R364" s="82"/>
      <c r="S364" s="82"/>
      <c r="T364" s="140"/>
      <c r="U364" s="82"/>
      <c r="V364" s="82"/>
      <c r="W364" s="82"/>
      <c r="X364" s="82"/>
      <c r="Y364" s="82"/>
      <c r="AA364" s="82"/>
      <c r="AB364" s="82"/>
      <c r="AC364" s="82"/>
      <c r="AD364" s="82"/>
      <c r="AE364" s="82"/>
      <c r="AF364" s="82"/>
      <c r="AG364" s="82"/>
    </row>
    <row r="365" spans="3:33" x14ac:dyDescent="0.2">
      <c r="C365" s="82"/>
      <c r="D365" s="82"/>
      <c r="E365" s="82"/>
      <c r="F365" s="82"/>
      <c r="G365" s="82"/>
      <c r="H365" s="82"/>
      <c r="I365" s="82"/>
      <c r="J365" s="82"/>
      <c r="K365" s="82"/>
      <c r="L365" s="82"/>
      <c r="M365" s="82"/>
      <c r="N365" s="140"/>
      <c r="O365" s="140"/>
      <c r="P365" s="82"/>
      <c r="Q365" s="82"/>
      <c r="R365" s="82"/>
      <c r="S365" s="82"/>
      <c r="T365" s="140"/>
      <c r="U365" s="82"/>
      <c r="V365" s="82"/>
      <c r="W365" s="82"/>
      <c r="X365" s="82"/>
      <c r="Y365" s="82"/>
      <c r="AA365" s="82"/>
      <c r="AB365" s="82"/>
      <c r="AC365" s="82"/>
      <c r="AD365" s="82"/>
      <c r="AE365" s="82"/>
      <c r="AF365" s="82"/>
      <c r="AG365" s="82"/>
    </row>
    <row r="366" spans="3:33" x14ac:dyDescent="0.2">
      <c r="C366" s="82"/>
      <c r="D366" s="82"/>
      <c r="E366" s="82"/>
      <c r="F366" s="82"/>
      <c r="G366" s="82"/>
      <c r="H366" s="82"/>
      <c r="I366" s="82"/>
      <c r="J366" s="82"/>
      <c r="K366" s="82"/>
      <c r="L366" s="82"/>
      <c r="M366" s="82"/>
      <c r="N366" s="140"/>
      <c r="O366" s="140"/>
      <c r="P366" s="82"/>
      <c r="Q366" s="82"/>
      <c r="R366" s="82"/>
      <c r="S366" s="82"/>
      <c r="T366" s="140"/>
      <c r="U366" s="82"/>
      <c r="V366" s="82"/>
      <c r="W366" s="82"/>
      <c r="X366" s="82"/>
      <c r="Y366" s="82"/>
      <c r="AA366" s="82"/>
      <c r="AB366" s="82"/>
      <c r="AC366" s="82"/>
      <c r="AD366" s="82"/>
      <c r="AE366" s="82"/>
      <c r="AF366" s="82"/>
      <c r="AG366" s="82"/>
    </row>
    <row r="367" spans="3:33" x14ac:dyDescent="0.2">
      <c r="C367" s="82"/>
      <c r="D367" s="82"/>
      <c r="E367" s="82"/>
      <c r="F367" s="82"/>
      <c r="G367" s="82"/>
      <c r="H367" s="82"/>
      <c r="I367" s="82"/>
      <c r="J367" s="82"/>
      <c r="K367" s="82"/>
      <c r="L367" s="82"/>
      <c r="M367" s="82"/>
      <c r="N367" s="140"/>
      <c r="O367" s="140"/>
      <c r="P367" s="82"/>
      <c r="Q367" s="82"/>
      <c r="R367" s="82"/>
      <c r="S367" s="82"/>
      <c r="T367" s="140"/>
      <c r="U367" s="82"/>
      <c r="V367" s="82"/>
      <c r="W367" s="82"/>
      <c r="X367" s="82"/>
      <c r="Y367" s="82"/>
      <c r="AA367" s="82"/>
      <c r="AB367" s="82"/>
      <c r="AC367" s="82"/>
      <c r="AD367" s="82"/>
      <c r="AE367" s="82"/>
      <c r="AF367" s="82"/>
      <c r="AG367" s="82"/>
    </row>
    <row r="368" spans="3:33" x14ac:dyDescent="0.2">
      <c r="C368" s="82"/>
      <c r="D368" s="82"/>
      <c r="E368" s="82"/>
      <c r="F368" s="82"/>
      <c r="G368" s="82"/>
      <c r="H368" s="82"/>
      <c r="I368" s="82"/>
      <c r="J368" s="82"/>
      <c r="K368" s="82"/>
      <c r="L368" s="82"/>
      <c r="M368" s="82"/>
      <c r="N368" s="140"/>
      <c r="O368" s="140"/>
      <c r="P368" s="82"/>
      <c r="Q368" s="82"/>
      <c r="R368" s="82"/>
      <c r="S368" s="82"/>
      <c r="T368" s="140"/>
      <c r="U368" s="82"/>
      <c r="V368" s="82"/>
      <c r="W368" s="82"/>
      <c r="X368" s="82"/>
      <c r="Y368" s="82"/>
      <c r="AA368" s="82"/>
      <c r="AB368" s="82"/>
      <c r="AC368" s="82"/>
      <c r="AD368" s="82"/>
      <c r="AE368" s="82"/>
      <c r="AF368" s="82"/>
      <c r="AG368" s="82"/>
    </row>
    <row r="369" spans="3:33" x14ac:dyDescent="0.2">
      <c r="C369" s="82"/>
      <c r="D369" s="82"/>
      <c r="E369" s="82"/>
      <c r="F369" s="82"/>
      <c r="G369" s="82"/>
      <c r="H369" s="82"/>
      <c r="I369" s="82"/>
      <c r="J369" s="82"/>
      <c r="K369" s="82"/>
      <c r="L369" s="82"/>
      <c r="M369" s="82"/>
      <c r="N369" s="140"/>
      <c r="O369" s="140"/>
      <c r="P369" s="82"/>
      <c r="Q369" s="82"/>
      <c r="R369" s="82"/>
      <c r="S369" s="82"/>
      <c r="T369" s="140"/>
      <c r="U369" s="82"/>
      <c r="V369" s="82"/>
      <c r="W369" s="82"/>
      <c r="X369" s="82"/>
      <c r="Y369" s="82"/>
      <c r="AA369" s="82"/>
      <c r="AB369" s="82"/>
      <c r="AC369" s="82"/>
      <c r="AD369" s="82"/>
      <c r="AE369" s="82"/>
      <c r="AF369" s="82"/>
      <c r="AG369" s="82"/>
    </row>
    <row r="370" spans="3:33" x14ac:dyDescent="0.2">
      <c r="C370" s="82"/>
      <c r="D370" s="82"/>
      <c r="E370" s="82"/>
      <c r="F370" s="82"/>
      <c r="G370" s="82"/>
      <c r="H370" s="82"/>
      <c r="I370" s="82"/>
      <c r="J370" s="82"/>
      <c r="K370" s="82"/>
      <c r="L370" s="82"/>
      <c r="M370" s="82"/>
      <c r="N370" s="140"/>
      <c r="O370" s="140"/>
      <c r="P370" s="82"/>
      <c r="Q370" s="82"/>
      <c r="R370" s="82"/>
      <c r="S370" s="82"/>
      <c r="T370" s="140"/>
      <c r="U370" s="82"/>
      <c r="V370" s="82"/>
      <c r="W370" s="82"/>
      <c r="X370" s="82"/>
      <c r="Y370" s="82"/>
      <c r="AA370" s="82"/>
      <c r="AB370" s="82"/>
      <c r="AC370" s="82"/>
      <c r="AD370" s="82"/>
      <c r="AE370" s="82"/>
      <c r="AF370" s="82"/>
      <c r="AG370" s="82"/>
    </row>
    <row r="371" spans="3:33" x14ac:dyDescent="0.2">
      <c r="C371" s="82"/>
      <c r="D371" s="82"/>
      <c r="E371" s="82"/>
      <c r="F371" s="82"/>
      <c r="G371" s="82"/>
      <c r="H371" s="82"/>
      <c r="I371" s="82"/>
      <c r="J371" s="82"/>
      <c r="K371" s="82"/>
      <c r="L371" s="82"/>
      <c r="M371" s="82"/>
      <c r="N371" s="140"/>
      <c r="O371" s="140"/>
      <c r="P371" s="82"/>
      <c r="Q371" s="82"/>
      <c r="R371" s="82"/>
      <c r="S371" s="82"/>
      <c r="T371" s="140"/>
      <c r="U371" s="82"/>
      <c r="V371" s="82"/>
      <c r="W371" s="82"/>
      <c r="X371" s="82"/>
      <c r="Y371" s="82"/>
      <c r="AA371" s="82"/>
      <c r="AB371" s="82"/>
      <c r="AC371" s="82"/>
      <c r="AD371" s="82"/>
      <c r="AE371" s="82"/>
      <c r="AF371" s="82"/>
      <c r="AG371" s="82"/>
    </row>
    <row r="372" spans="3:33" x14ac:dyDescent="0.2">
      <c r="C372" s="82"/>
      <c r="D372" s="82"/>
      <c r="E372" s="82"/>
      <c r="F372" s="82"/>
      <c r="G372" s="82"/>
      <c r="H372" s="82"/>
      <c r="I372" s="82"/>
      <c r="J372" s="82"/>
      <c r="K372" s="82"/>
      <c r="L372" s="82"/>
      <c r="M372" s="82"/>
      <c r="N372" s="140"/>
      <c r="O372" s="140"/>
      <c r="P372" s="82"/>
      <c r="Q372" s="82"/>
      <c r="R372" s="82"/>
      <c r="S372" s="82"/>
      <c r="T372" s="140"/>
      <c r="U372" s="82"/>
      <c r="V372" s="82"/>
      <c r="W372" s="82"/>
      <c r="X372" s="82"/>
      <c r="Y372" s="82"/>
      <c r="AA372" s="82"/>
      <c r="AB372" s="82"/>
      <c r="AC372" s="82"/>
      <c r="AD372" s="82"/>
      <c r="AE372" s="82"/>
      <c r="AF372" s="82"/>
      <c r="AG372" s="82"/>
    </row>
    <row r="373" spans="3:33" x14ac:dyDescent="0.2">
      <c r="C373" s="82"/>
      <c r="D373" s="82"/>
      <c r="E373" s="82"/>
      <c r="F373" s="82"/>
      <c r="G373" s="82"/>
      <c r="H373" s="82"/>
      <c r="I373" s="82"/>
      <c r="J373" s="82"/>
      <c r="K373" s="82"/>
      <c r="L373" s="82"/>
      <c r="M373" s="82"/>
      <c r="N373" s="140"/>
      <c r="O373" s="140"/>
      <c r="P373" s="82"/>
      <c r="Q373" s="82"/>
      <c r="R373" s="82"/>
      <c r="S373" s="82"/>
      <c r="T373" s="140"/>
      <c r="U373" s="82"/>
      <c r="V373" s="82"/>
      <c r="W373" s="82"/>
      <c r="X373" s="82"/>
      <c r="Y373" s="82"/>
      <c r="AA373" s="82"/>
      <c r="AB373" s="82"/>
      <c r="AC373" s="82"/>
      <c r="AD373" s="82"/>
      <c r="AE373" s="82"/>
      <c r="AF373" s="82"/>
      <c r="AG373" s="82"/>
    </row>
    <row r="374" spans="3:33" x14ac:dyDescent="0.2">
      <c r="C374" s="82"/>
      <c r="D374" s="82"/>
      <c r="E374" s="82"/>
      <c r="F374" s="82"/>
      <c r="G374" s="82"/>
      <c r="H374" s="82"/>
      <c r="I374" s="82"/>
      <c r="J374" s="82"/>
      <c r="K374" s="82"/>
      <c r="L374" s="82"/>
      <c r="M374" s="82"/>
      <c r="N374" s="140"/>
      <c r="O374" s="140"/>
      <c r="P374" s="82"/>
      <c r="Q374" s="82"/>
      <c r="R374" s="82"/>
      <c r="S374" s="82"/>
      <c r="T374" s="140"/>
      <c r="U374" s="82"/>
      <c r="V374" s="82"/>
      <c r="W374" s="82"/>
      <c r="X374" s="82"/>
      <c r="Y374" s="82"/>
      <c r="AA374" s="82"/>
      <c r="AB374" s="82"/>
      <c r="AC374" s="82"/>
      <c r="AD374" s="82"/>
      <c r="AE374" s="82"/>
      <c r="AF374" s="82"/>
      <c r="AG374" s="82"/>
    </row>
    <row r="375" spans="3:33" x14ac:dyDescent="0.2">
      <c r="C375" s="82"/>
      <c r="D375" s="82"/>
      <c r="E375" s="82"/>
      <c r="F375" s="82"/>
      <c r="G375" s="82"/>
      <c r="H375" s="82"/>
      <c r="I375" s="82"/>
      <c r="J375" s="82"/>
      <c r="K375" s="82"/>
      <c r="L375" s="82"/>
      <c r="M375" s="82"/>
      <c r="N375" s="140"/>
      <c r="O375" s="140"/>
      <c r="P375" s="82"/>
      <c r="Q375" s="82"/>
      <c r="R375" s="82"/>
      <c r="S375" s="82"/>
      <c r="T375" s="140"/>
      <c r="U375" s="82"/>
      <c r="V375" s="82"/>
      <c r="W375" s="82"/>
      <c r="X375" s="82"/>
      <c r="Y375" s="82"/>
      <c r="AA375" s="82"/>
      <c r="AB375" s="82"/>
      <c r="AC375" s="82"/>
      <c r="AD375" s="82"/>
      <c r="AE375" s="82"/>
      <c r="AF375" s="82"/>
      <c r="AG375" s="82"/>
    </row>
    <row r="376" spans="3:33" x14ac:dyDescent="0.2">
      <c r="C376" s="82"/>
      <c r="D376" s="82"/>
      <c r="E376" s="82"/>
      <c r="F376" s="82"/>
      <c r="G376" s="82"/>
      <c r="H376" s="82"/>
      <c r="I376" s="82"/>
      <c r="J376" s="82"/>
      <c r="K376" s="82"/>
      <c r="L376" s="82"/>
      <c r="M376" s="82"/>
      <c r="N376" s="140"/>
      <c r="O376" s="140"/>
      <c r="P376" s="82"/>
      <c r="Q376" s="82"/>
      <c r="R376" s="82"/>
      <c r="S376" s="82"/>
      <c r="T376" s="140"/>
      <c r="U376" s="82"/>
      <c r="V376" s="82"/>
      <c r="W376" s="82"/>
      <c r="X376" s="82"/>
      <c r="Y376" s="82"/>
      <c r="AA376" s="82"/>
      <c r="AB376" s="82"/>
      <c r="AC376" s="82"/>
      <c r="AD376" s="82"/>
      <c r="AE376" s="82"/>
      <c r="AF376" s="82"/>
      <c r="AG376" s="82"/>
    </row>
    <row r="377" spans="3:33" x14ac:dyDescent="0.2">
      <c r="C377" s="82"/>
      <c r="D377" s="82"/>
      <c r="E377" s="82"/>
      <c r="F377" s="82"/>
      <c r="G377" s="82"/>
      <c r="H377" s="82"/>
      <c r="I377" s="82"/>
      <c r="J377" s="82"/>
      <c r="K377" s="82"/>
      <c r="L377" s="82"/>
      <c r="M377" s="82"/>
      <c r="N377" s="140"/>
      <c r="O377" s="140"/>
      <c r="P377" s="82"/>
      <c r="Q377" s="82"/>
      <c r="R377" s="82"/>
      <c r="S377" s="82"/>
      <c r="T377" s="140"/>
      <c r="U377" s="82"/>
      <c r="V377" s="82"/>
      <c r="W377" s="82"/>
      <c r="X377" s="82"/>
      <c r="Y377" s="82"/>
      <c r="AA377" s="82"/>
      <c r="AB377" s="82"/>
      <c r="AC377" s="82"/>
      <c r="AD377" s="82"/>
      <c r="AE377" s="82"/>
      <c r="AF377" s="82"/>
      <c r="AG377" s="82"/>
    </row>
    <row r="378" spans="3:33" x14ac:dyDescent="0.2">
      <c r="C378" s="82"/>
      <c r="D378" s="82"/>
      <c r="E378" s="82"/>
      <c r="F378" s="82"/>
      <c r="G378" s="82"/>
      <c r="H378" s="82"/>
      <c r="I378" s="82"/>
      <c r="J378" s="82"/>
      <c r="K378" s="82"/>
      <c r="L378" s="82"/>
      <c r="M378" s="82"/>
      <c r="N378" s="140"/>
      <c r="O378" s="140"/>
      <c r="P378" s="82"/>
      <c r="Q378" s="82"/>
      <c r="R378" s="82"/>
      <c r="S378" s="82"/>
      <c r="T378" s="140"/>
      <c r="U378" s="82"/>
      <c r="V378" s="82"/>
      <c r="W378" s="82"/>
      <c r="X378" s="82"/>
      <c r="Y378" s="82"/>
      <c r="AA378" s="82"/>
      <c r="AB378" s="82"/>
      <c r="AC378" s="82"/>
      <c r="AD378" s="82"/>
      <c r="AE378" s="82"/>
      <c r="AF378" s="82"/>
      <c r="AG378" s="82"/>
    </row>
    <row r="379" spans="3:33" x14ac:dyDescent="0.2">
      <c r="C379" s="82"/>
      <c r="D379" s="82"/>
      <c r="E379" s="82"/>
      <c r="F379" s="82"/>
      <c r="G379" s="82"/>
      <c r="H379" s="82"/>
      <c r="I379" s="82"/>
      <c r="J379" s="82"/>
      <c r="K379" s="82"/>
      <c r="L379" s="82"/>
      <c r="M379" s="82"/>
      <c r="N379" s="140"/>
      <c r="O379" s="140"/>
      <c r="P379" s="82"/>
      <c r="Q379" s="82"/>
      <c r="R379" s="82"/>
      <c r="S379" s="82"/>
      <c r="T379" s="140"/>
      <c r="U379" s="82"/>
      <c r="V379" s="82"/>
      <c r="W379" s="82"/>
      <c r="X379" s="82"/>
      <c r="Y379" s="82"/>
      <c r="AA379" s="82"/>
      <c r="AB379" s="82"/>
      <c r="AC379" s="82"/>
      <c r="AD379" s="82"/>
      <c r="AE379" s="82"/>
      <c r="AF379" s="82"/>
      <c r="AG379" s="82"/>
    </row>
    <row r="380" spans="3:33" x14ac:dyDescent="0.2">
      <c r="C380" s="82"/>
      <c r="D380" s="82"/>
      <c r="E380" s="82"/>
      <c r="F380" s="82"/>
      <c r="G380" s="82"/>
      <c r="H380" s="82"/>
      <c r="I380" s="82"/>
      <c r="J380" s="82"/>
      <c r="K380" s="82"/>
      <c r="L380" s="82"/>
      <c r="M380" s="82"/>
      <c r="N380" s="140"/>
      <c r="O380" s="140"/>
      <c r="P380" s="82"/>
      <c r="Q380" s="82"/>
      <c r="R380" s="82"/>
      <c r="S380" s="82"/>
      <c r="T380" s="140"/>
      <c r="U380" s="82"/>
      <c r="V380" s="82"/>
      <c r="W380" s="82"/>
      <c r="X380" s="82"/>
      <c r="Y380" s="82"/>
      <c r="AA380" s="82"/>
      <c r="AB380" s="82"/>
      <c r="AC380" s="82"/>
      <c r="AD380" s="82"/>
      <c r="AE380" s="82"/>
      <c r="AF380" s="82"/>
      <c r="AG380" s="82"/>
    </row>
    <row r="381" spans="3:33" x14ac:dyDescent="0.2">
      <c r="C381" s="82"/>
      <c r="D381" s="82"/>
      <c r="E381" s="82"/>
      <c r="F381" s="82"/>
      <c r="G381" s="82"/>
      <c r="H381" s="82"/>
      <c r="I381" s="82"/>
      <c r="J381" s="82"/>
      <c r="K381" s="82"/>
      <c r="L381" s="82"/>
      <c r="M381" s="82"/>
      <c r="N381" s="140"/>
      <c r="O381" s="140"/>
      <c r="P381" s="82"/>
      <c r="Q381" s="82"/>
      <c r="R381" s="82"/>
      <c r="S381" s="82"/>
      <c r="T381" s="140"/>
      <c r="U381" s="82"/>
      <c r="V381" s="82"/>
      <c r="W381" s="82"/>
      <c r="X381" s="82"/>
      <c r="Y381" s="82"/>
      <c r="AA381" s="82"/>
      <c r="AB381" s="82"/>
      <c r="AC381" s="82"/>
      <c r="AD381" s="82"/>
      <c r="AE381" s="82"/>
      <c r="AF381" s="82"/>
      <c r="AG381" s="82"/>
    </row>
    <row r="382" spans="3:33" x14ac:dyDescent="0.2">
      <c r="C382" s="82"/>
      <c r="D382" s="82"/>
      <c r="E382" s="82"/>
      <c r="F382" s="82"/>
      <c r="G382" s="82"/>
      <c r="H382" s="82"/>
      <c r="I382" s="82"/>
      <c r="J382" s="82"/>
      <c r="K382" s="82"/>
      <c r="L382" s="82"/>
      <c r="M382" s="82"/>
      <c r="N382" s="140"/>
      <c r="O382" s="140"/>
      <c r="P382" s="82"/>
      <c r="Q382" s="82"/>
      <c r="R382" s="82"/>
      <c r="S382" s="82"/>
      <c r="T382" s="140"/>
      <c r="U382" s="82"/>
      <c r="V382" s="82"/>
      <c r="W382" s="82"/>
      <c r="X382" s="82"/>
      <c r="Y382" s="82"/>
      <c r="AA382" s="82"/>
      <c r="AB382" s="82"/>
      <c r="AC382" s="82"/>
      <c r="AD382" s="82"/>
      <c r="AE382" s="82"/>
      <c r="AF382" s="82"/>
      <c r="AG382" s="82"/>
    </row>
    <row r="383" spans="3:33" x14ac:dyDescent="0.2">
      <c r="C383" s="82"/>
      <c r="D383" s="82"/>
      <c r="E383" s="82"/>
      <c r="F383" s="82"/>
      <c r="G383" s="82"/>
      <c r="H383" s="82"/>
      <c r="I383" s="82"/>
      <c r="J383" s="82"/>
      <c r="K383" s="82"/>
      <c r="L383" s="82"/>
      <c r="M383" s="82"/>
      <c r="N383" s="140"/>
      <c r="O383" s="140"/>
      <c r="P383" s="82"/>
      <c r="Q383" s="82"/>
      <c r="R383" s="82"/>
      <c r="S383" s="82"/>
      <c r="T383" s="140"/>
      <c r="U383" s="82"/>
      <c r="V383" s="82"/>
      <c r="W383" s="82"/>
      <c r="X383" s="82"/>
      <c r="Y383" s="82"/>
      <c r="AA383" s="82"/>
      <c r="AB383" s="82"/>
      <c r="AC383" s="82"/>
      <c r="AD383" s="82"/>
      <c r="AE383" s="82"/>
      <c r="AF383" s="82"/>
      <c r="AG383" s="82"/>
    </row>
    <row r="384" spans="3:33" x14ac:dyDescent="0.2">
      <c r="C384" s="82"/>
      <c r="D384" s="82"/>
      <c r="E384" s="82"/>
      <c r="F384" s="82"/>
      <c r="G384" s="82"/>
      <c r="H384" s="82"/>
      <c r="I384" s="82"/>
      <c r="J384" s="82"/>
      <c r="K384" s="82"/>
      <c r="L384" s="82"/>
      <c r="M384" s="82"/>
      <c r="N384" s="140"/>
      <c r="O384" s="140"/>
      <c r="P384" s="82"/>
      <c r="Q384" s="82"/>
      <c r="R384" s="82"/>
      <c r="S384" s="82"/>
      <c r="T384" s="140"/>
      <c r="U384" s="82"/>
      <c r="V384" s="82"/>
      <c r="W384" s="82"/>
      <c r="X384" s="82"/>
      <c r="Y384" s="82"/>
      <c r="AA384" s="82"/>
      <c r="AB384" s="82"/>
      <c r="AC384" s="82"/>
      <c r="AD384" s="82"/>
      <c r="AE384" s="82"/>
      <c r="AF384" s="82"/>
      <c r="AG384" s="82"/>
    </row>
    <row r="385" spans="3:33" x14ac:dyDescent="0.2">
      <c r="C385" s="82"/>
      <c r="D385" s="82"/>
      <c r="E385" s="82"/>
      <c r="F385" s="82"/>
      <c r="G385" s="82"/>
      <c r="H385" s="82"/>
      <c r="I385" s="82"/>
      <c r="J385" s="82"/>
      <c r="K385" s="82"/>
      <c r="L385" s="82"/>
      <c r="M385" s="82"/>
      <c r="N385" s="140"/>
      <c r="O385" s="140"/>
      <c r="P385" s="82"/>
      <c r="Q385" s="82"/>
      <c r="R385" s="82"/>
      <c r="S385" s="82"/>
      <c r="T385" s="140"/>
      <c r="U385" s="82"/>
      <c r="V385" s="82"/>
      <c r="W385" s="82"/>
      <c r="X385" s="82"/>
      <c r="Y385" s="82"/>
      <c r="AA385" s="82"/>
      <c r="AB385" s="82"/>
      <c r="AC385" s="82"/>
      <c r="AD385" s="82"/>
      <c r="AE385" s="82"/>
      <c r="AF385" s="82"/>
      <c r="AG385" s="82"/>
    </row>
    <row r="386" spans="3:33" x14ac:dyDescent="0.2">
      <c r="C386" s="82"/>
      <c r="D386" s="82"/>
      <c r="E386" s="82"/>
      <c r="F386" s="82"/>
      <c r="G386" s="82"/>
      <c r="H386" s="82"/>
      <c r="I386" s="82"/>
      <c r="J386" s="82"/>
      <c r="K386" s="82"/>
      <c r="L386" s="82"/>
      <c r="M386" s="82"/>
      <c r="N386" s="140"/>
      <c r="O386" s="140"/>
      <c r="P386" s="82"/>
      <c r="Q386" s="82"/>
      <c r="R386" s="82"/>
      <c r="S386" s="82"/>
      <c r="T386" s="140"/>
      <c r="U386" s="82"/>
      <c r="V386" s="82"/>
      <c r="W386" s="82"/>
      <c r="X386" s="82"/>
      <c r="Y386" s="82"/>
      <c r="AA386" s="82"/>
      <c r="AB386" s="82"/>
      <c r="AC386" s="82"/>
      <c r="AD386" s="82"/>
      <c r="AE386" s="82"/>
      <c r="AF386" s="82"/>
      <c r="AG386" s="82"/>
    </row>
    <row r="387" spans="3:33" x14ac:dyDescent="0.2">
      <c r="C387" s="82"/>
      <c r="D387" s="82"/>
      <c r="E387" s="82"/>
      <c r="F387" s="82"/>
      <c r="G387" s="82"/>
      <c r="H387" s="82"/>
      <c r="I387" s="82"/>
      <c r="J387" s="82"/>
      <c r="K387" s="82"/>
      <c r="L387" s="82"/>
      <c r="M387" s="82"/>
      <c r="N387" s="140"/>
      <c r="O387" s="140"/>
      <c r="P387" s="82"/>
      <c r="Q387" s="82"/>
      <c r="R387" s="82"/>
      <c r="S387" s="82"/>
      <c r="T387" s="140"/>
      <c r="U387" s="82"/>
      <c r="V387" s="82"/>
      <c r="W387" s="82"/>
      <c r="X387" s="82"/>
      <c r="Y387" s="82"/>
      <c r="AA387" s="82"/>
      <c r="AB387" s="82"/>
      <c r="AC387" s="82"/>
      <c r="AD387" s="82"/>
      <c r="AE387" s="82"/>
      <c r="AF387" s="82"/>
      <c r="AG387" s="82"/>
    </row>
    <row r="388" spans="3:33" x14ac:dyDescent="0.2">
      <c r="C388" s="82"/>
      <c r="D388" s="82"/>
      <c r="E388" s="82"/>
      <c r="F388" s="82"/>
      <c r="G388" s="82"/>
      <c r="H388" s="82"/>
      <c r="I388" s="82"/>
      <c r="J388" s="82"/>
      <c r="K388" s="82"/>
      <c r="L388" s="82"/>
      <c r="M388" s="82"/>
      <c r="N388" s="140"/>
      <c r="O388" s="140"/>
      <c r="P388" s="82"/>
      <c r="Q388" s="82"/>
      <c r="R388" s="82"/>
      <c r="S388" s="82"/>
      <c r="T388" s="140"/>
      <c r="U388" s="82"/>
      <c r="V388" s="82"/>
      <c r="W388" s="82"/>
      <c r="X388" s="82"/>
      <c r="Y388" s="82"/>
      <c r="AA388" s="82"/>
      <c r="AB388" s="82"/>
      <c r="AC388" s="82"/>
      <c r="AD388" s="82"/>
      <c r="AE388" s="82"/>
      <c r="AF388" s="82"/>
      <c r="AG388" s="82"/>
    </row>
    <row r="389" spans="3:33" x14ac:dyDescent="0.2">
      <c r="C389" s="82"/>
      <c r="D389" s="82"/>
      <c r="E389" s="82"/>
      <c r="F389" s="82"/>
      <c r="G389" s="82"/>
      <c r="H389" s="82"/>
      <c r="I389" s="82"/>
      <c r="J389" s="82"/>
      <c r="K389" s="82"/>
      <c r="L389" s="82"/>
      <c r="M389" s="82"/>
      <c r="N389" s="140"/>
      <c r="O389" s="140"/>
      <c r="P389" s="82"/>
      <c r="Q389" s="82"/>
      <c r="R389" s="82"/>
      <c r="S389" s="82"/>
      <c r="T389" s="140"/>
      <c r="U389" s="82"/>
      <c r="V389" s="82"/>
      <c r="W389" s="82"/>
      <c r="X389" s="82"/>
      <c r="Y389" s="82"/>
      <c r="AA389" s="82"/>
      <c r="AB389" s="82"/>
      <c r="AC389" s="82"/>
      <c r="AD389" s="82"/>
      <c r="AE389" s="82"/>
      <c r="AF389" s="82"/>
      <c r="AG389" s="82"/>
    </row>
    <row r="390" spans="3:33" x14ac:dyDescent="0.2">
      <c r="C390" s="82"/>
      <c r="D390" s="82"/>
      <c r="E390" s="82"/>
      <c r="F390" s="82"/>
      <c r="G390" s="82"/>
      <c r="H390" s="82"/>
      <c r="I390" s="82"/>
      <c r="J390" s="82"/>
      <c r="K390" s="82"/>
      <c r="L390" s="82"/>
      <c r="M390" s="82"/>
      <c r="N390" s="140"/>
      <c r="O390" s="140"/>
      <c r="P390" s="82"/>
      <c r="Q390" s="82"/>
      <c r="R390" s="82"/>
      <c r="S390" s="82"/>
      <c r="T390" s="140"/>
      <c r="U390" s="82"/>
      <c r="V390" s="82"/>
      <c r="W390" s="82"/>
      <c r="X390" s="82"/>
      <c r="Y390" s="82"/>
      <c r="AA390" s="82"/>
      <c r="AB390" s="82"/>
      <c r="AC390" s="82"/>
      <c r="AD390" s="82"/>
      <c r="AE390" s="82"/>
      <c r="AF390" s="82"/>
      <c r="AG390" s="82"/>
    </row>
    <row r="391" spans="3:33" x14ac:dyDescent="0.2">
      <c r="C391" s="82"/>
      <c r="D391" s="82"/>
      <c r="E391" s="82"/>
      <c r="F391" s="82"/>
      <c r="G391" s="82"/>
      <c r="H391" s="82"/>
      <c r="I391" s="82"/>
      <c r="J391" s="82"/>
      <c r="K391" s="82"/>
      <c r="L391" s="82"/>
      <c r="M391" s="82"/>
      <c r="N391" s="140"/>
      <c r="O391" s="140"/>
      <c r="P391" s="82"/>
      <c r="Q391" s="82"/>
      <c r="R391" s="82"/>
      <c r="S391" s="82"/>
      <c r="T391" s="140"/>
      <c r="U391" s="82"/>
      <c r="V391" s="82"/>
      <c r="W391" s="82"/>
      <c r="X391" s="82"/>
      <c r="Y391" s="82"/>
      <c r="AA391" s="82"/>
      <c r="AB391" s="82"/>
      <c r="AC391" s="82"/>
      <c r="AD391" s="82"/>
      <c r="AE391" s="82"/>
      <c r="AF391" s="82"/>
      <c r="AG391" s="82"/>
    </row>
    <row r="392" spans="3:33" x14ac:dyDescent="0.2">
      <c r="C392" s="82"/>
      <c r="D392" s="82"/>
      <c r="E392" s="82"/>
      <c r="F392" s="82"/>
      <c r="G392" s="82"/>
      <c r="H392" s="82"/>
      <c r="I392" s="82"/>
      <c r="J392" s="82"/>
      <c r="K392" s="82"/>
      <c r="L392" s="82"/>
      <c r="M392" s="82"/>
      <c r="N392" s="140"/>
      <c r="O392" s="140"/>
      <c r="P392" s="82"/>
      <c r="Q392" s="82"/>
      <c r="R392" s="82"/>
      <c r="S392" s="82"/>
      <c r="T392" s="140"/>
      <c r="U392" s="82"/>
      <c r="V392" s="82"/>
      <c r="W392" s="82"/>
      <c r="X392" s="82"/>
      <c r="Y392" s="82"/>
      <c r="AA392" s="82"/>
      <c r="AB392" s="82"/>
      <c r="AC392" s="82"/>
      <c r="AD392" s="82"/>
      <c r="AE392" s="82"/>
      <c r="AF392" s="82"/>
      <c r="AG392" s="82"/>
    </row>
    <row r="393" spans="3:33" x14ac:dyDescent="0.2">
      <c r="C393" s="82"/>
      <c r="D393" s="82"/>
      <c r="E393" s="82"/>
      <c r="F393" s="82"/>
      <c r="G393" s="82"/>
      <c r="H393" s="82"/>
      <c r="I393" s="82"/>
      <c r="J393" s="82"/>
      <c r="K393" s="82"/>
      <c r="L393" s="82"/>
      <c r="M393" s="82"/>
      <c r="N393" s="140"/>
      <c r="O393" s="140"/>
      <c r="P393" s="82"/>
      <c r="Q393" s="82"/>
      <c r="R393" s="82"/>
      <c r="S393" s="82"/>
      <c r="T393" s="140"/>
      <c r="U393" s="82"/>
      <c r="V393" s="82"/>
      <c r="W393" s="82"/>
      <c r="X393" s="82"/>
      <c r="Y393" s="82"/>
      <c r="AA393" s="82"/>
      <c r="AB393" s="82"/>
      <c r="AC393" s="82"/>
      <c r="AD393" s="82"/>
      <c r="AE393" s="82"/>
      <c r="AF393" s="82"/>
      <c r="AG393" s="82"/>
    </row>
    <row r="394" spans="3:33" x14ac:dyDescent="0.2">
      <c r="C394" s="82"/>
      <c r="D394" s="82"/>
      <c r="E394" s="82"/>
      <c r="F394" s="82"/>
      <c r="G394" s="82"/>
      <c r="H394" s="82"/>
      <c r="I394" s="82"/>
      <c r="J394" s="82"/>
      <c r="K394" s="82"/>
      <c r="L394" s="82"/>
      <c r="M394" s="82"/>
      <c r="N394" s="140"/>
      <c r="O394" s="140"/>
      <c r="P394" s="82"/>
      <c r="Q394" s="82"/>
      <c r="R394" s="82"/>
      <c r="S394" s="82"/>
      <c r="T394" s="140"/>
      <c r="U394" s="82"/>
      <c r="V394" s="82"/>
      <c r="W394" s="82"/>
      <c r="X394" s="82"/>
      <c r="Y394" s="82"/>
      <c r="AA394" s="82"/>
      <c r="AB394" s="82"/>
      <c r="AC394" s="82"/>
      <c r="AD394" s="82"/>
      <c r="AE394" s="82"/>
      <c r="AF394" s="82"/>
      <c r="AG394" s="82"/>
    </row>
    <row r="395" spans="3:33" x14ac:dyDescent="0.2">
      <c r="C395" s="82"/>
      <c r="D395" s="82"/>
      <c r="E395" s="82"/>
      <c r="F395" s="82"/>
      <c r="G395" s="82"/>
      <c r="H395" s="82"/>
      <c r="I395" s="82"/>
      <c r="J395" s="82"/>
      <c r="K395" s="82"/>
      <c r="L395" s="82"/>
      <c r="M395" s="82"/>
      <c r="N395" s="140"/>
      <c r="O395" s="140"/>
      <c r="P395" s="82"/>
      <c r="Q395" s="82"/>
      <c r="R395" s="82"/>
      <c r="S395" s="82"/>
      <c r="T395" s="140"/>
      <c r="U395" s="82"/>
      <c r="V395" s="82"/>
      <c r="W395" s="82"/>
      <c r="X395" s="82"/>
      <c r="Y395" s="82"/>
      <c r="AA395" s="82"/>
      <c r="AB395" s="82"/>
      <c r="AC395" s="82"/>
      <c r="AD395" s="82"/>
      <c r="AE395" s="82"/>
      <c r="AF395" s="82"/>
      <c r="AG395" s="82"/>
    </row>
    <row r="396" spans="3:33" x14ac:dyDescent="0.2">
      <c r="C396" s="82"/>
      <c r="D396" s="82"/>
      <c r="E396" s="82"/>
      <c r="F396" s="82"/>
      <c r="G396" s="82"/>
      <c r="H396" s="82"/>
      <c r="I396" s="82"/>
      <c r="J396" s="82"/>
      <c r="K396" s="82"/>
      <c r="L396" s="82"/>
      <c r="M396" s="82"/>
      <c r="N396" s="140"/>
      <c r="O396" s="140"/>
      <c r="P396" s="82"/>
      <c r="Q396" s="82"/>
      <c r="R396" s="82"/>
      <c r="S396" s="82"/>
      <c r="T396" s="140"/>
      <c r="U396" s="82"/>
      <c r="V396" s="82"/>
      <c r="W396" s="82"/>
      <c r="X396" s="82"/>
      <c r="Y396" s="82"/>
      <c r="AA396" s="82"/>
      <c r="AB396" s="82"/>
      <c r="AC396" s="82"/>
      <c r="AD396" s="82"/>
      <c r="AE396" s="82"/>
      <c r="AF396" s="82"/>
      <c r="AG396" s="82"/>
    </row>
    <row r="397" spans="3:33" x14ac:dyDescent="0.2">
      <c r="C397" s="82"/>
      <c r="D397" s="82"/>
      <c r="E397" s="82"/>
      <c r="F397" s="82"/>
      <c r="G397" s="82"/>
      <c r="H397" s="82"/>
      <c r="I397" s="82"/>
      <c r="J397" s="82"/>
      <c r="K397" s="82"/>
      <c r="L397" s="82"/>
      <c r="M397" s="82"/>
      <c r="N397" s="140"/>
      <c r="O397" s="140"/>
      <c r="P397" s="82"/>
      <c r="Q397" s="82"/>
      <c r="R397" s="82"/>
      <c r="S397" s="82"/>
      <c r="T397" s="140"/>
      <c r="U397" s="82"/>
      <c r="V397" s="82"/>
      <c r="W397" s="82"/>
      <c r="X397" s="82"/>
      <c r="Y397" s="82"/>
      <c r="AA397" s="82"/>
      <c r="AB397" s="82"/>
      <c r="AC397" s="82"/>
      <c r="AD397" s="82"/>
      <c r="AE397" s="82"/>
      <c r="AF397" s="82"/>
      <c r="AG397" s="82"/>
    </row>
    <row r="398" spans="3:33" x14ac:dyDescent="0.2">
      <c r="C398" s="82"/>
      <c r="D398" s="82"/>
      <c r="E398" s="82"/>
      <c r="F398" s="82"/>
      <c r="G398" s="82"/>
      <c r="H398" s="82"/>
      <c r="I398" s="82"/>
      <c r="J398" s="82"/>
      <c r="K398" s="82"/>
      <c r="L398" s="82"/>
      <c r="M398" s="82"/>
      <c r="N398" s="140"/>
      <c r="O398" s="140"/>
      <c r="P398" s="82"/>
      <c r="Q398" s="82"/>
      <c r="R398" s="82"/>
      <c r="S398" s="82"/>
      <c r="T398" s="140"/>
      <c r="U398" s="82"/>
      <c r="V398" s="82"/>
      <c r="W398" s="82"/>
      <c r="X398" s="82"/>
      <c r="Y398" s="82"/>
      <c r="AA398" s="82"/>
      <c r="AB398" s="82"/>
      <c r="AC398" s="82"/>
      <c r="AD398" s="82"/>
      <c r="AE398" s="82"/>
      <c r="AF398" s="82"/>
      <c r="AG398" s="82"/>
    </row>
    <row r="399" spans="3:33" x14ac:dyDescent="0.2">
      <c r="C399" s="82"/>
      <c r="D399" s="82"/>
      <c r="E399" s="82"/>
      <c r="F399" s="82"/>
      <c r="G399" s="82"/>
      <c r="H399" s="82"/>
      <c r="I399" s="82"/>
      <c r="J399" s="82"/>
      <c r="K399" s="82"/>
      <c r="L399" s="82"/>
      <c r="M399" s="82"/>
      <c r="N399" s="140"/>
      <c r="O399" s="140"/>
      <c r="P399" s="82"/>
      <c r="Q399" s="82"/>
      <c r="R399" s="82"/>
      <c r="S399" s="82"/>
      <c r="T399" s="140"/>
      <c r="U399" s="82"/>
      <c r="V399" s="82"/>
      <c r="W399" s="82"/>
      <c r="X399" s="82"/>
      <c r="Y399" s="82"/>
      <c r="AA399" s="82"/>
      <c r="AB399" s="82"/>
      <c r="AC399" s="82"/>
      <c r="AD399" s="82"/>
      <c r="AE399" s="82"/>
      <c r="AF399" s="82"/>
      <c r="AG399" s="82"/>
    </row>
    <row r="400" spans="3:33" x14ac:dyDescent="0.2">
      <c r="C400" s="82"/>
      <c r="D400" s="82"/>
      <c r="E400" s="82"/>
      <c r="F400" s="82"/>
      <c r="G400" s="82"/>
      <c r="H400" s="82"/>
      <c r="I400" s="82"/>
      <c r="J400" s="82"/>
      <c r="K400" s="82"/>
      <c r="L400" s="82"/>
      <c r="M400" s="82"/>
      <c r="N400" s="140"/>
      <c r="O400" s="140"/>
      <c r="P400" s="82"/>
      <c r="Q400" s="82"/>
      <c r="R400" s="82"/>
      <c r="S400" s="82"/>
      <c r="T400" s="140"/>
      <c r="U400" s="82"/>
      <c r="V400" s="82"/>
      <c r="W400" s="82"/>
      <c r="X400" s="82"/>
      <c r="Y400" s="82"/>
      <c r="AA400" s="82"/>
      <c r="AB400" s="82"/>
      <c r="AC400" s="82"/>
      <c r="AD400" s="82"/>
      <c r="AE400" s="82"/>
      <c r="AF400" s="82"/>
      <c r="AG400" s="82"/>
    </row>
    <row r="401" spans="3:33" x14ac:dyDescent="0.2">
      <c r="C401" s="82"/>
      <c r="D401" s="82"/>
      <c r="E401" s="82"/>
      <c r="F401" s="82"/>
      <c r="G401" s="82"/>
      <c r="H401" s="82"/>
      <c r="I401" s="82"/>
      <c r="J401" s="82"/>
      <c r="K401" s="82"/>
      <c r="L401" s="82"/>
      <c r="M401" s="82"/>
      <c r="N401" s="140"/>
      <c r="O401" s="140"/>
      <c r="P401" s="82"/>
      <c r="Q401" s="82"/>
      <c r="R401" s="82"/>
      <c r="S401" s="82"/>
      <c r="T401" s="140"/>
      <c r="U401" s="82"/>
      <c r="V401" s="82"/>
      <c r="W401" s="82"/>
      <c r="X401" s="82"/>
      <c r="Y401" s="82"/>
      <c r="AA401" s="82"/>
      <c r="AB401" s="82"/>
      <c r="AC401" s="82"/>
      <c r="AD401" s="82"/>
      <c r="AE401" s="82"/>
      <c r="AF401" s="82"/>
      <c r="AG401" s="82"/>
    </row>
    <row r="402" spans="3:33" x14ac:dyDescent="0.2">
      <c r="C402" s="82"/>
      <c r="D402" s="82"/>
      <c r="E402" s="82"/>
      <c r="F402" s="82"/>
      <c r="G402" s="82"/>
      <c r="H402" s="82"/>
      <c r="I402" s="82"/>
      <c r="J402" s="82"/>
      <c r="K402" s="82"/>
      <c r="L402" s="82"/>
      <c r="M402" s="82"/>
      <c r="N402" s="140"/>
      <c r="O402" s="140"/>
      <c r="P402" s="82"/>
      <c r="Q402" s="82"/>
      <c r="R402" s="82"/>
      <c r="S402" s="82"/>
      <c r="T402" s="140"/>
      <c r="U402" s="82"/>
      <c r="V402" s="82"/>
      <c r="W402" s="82"/>
      <c r="X402" s="82"/>
      <c r="Y402" s="82"/>
      <c r="AA402" s="82"/>
      <c r="AB402" s="82"/>
      <c r="AC402" s="82"/>
      <c r="AD402" s="82"/>
      <c r="AE402" s="82"/>
      <c r="AF402" s="82"/>
      <c r="AG402" s="82"/>
    </row>
    <row r="403" spans="3:33" x14ac:dyDescent="0.2">
      <c r="C403" s="82"/>
      <c r="D403" s="82"/>
      <c r="E403" s="82"/>
      <c r="F403" s="82"/>
      <c r="G403" s="82"/>
      <c r="H403" s="82"/>
      <c r="I403" s="82"/>
      <c r="J403" s="82"/>
      <c r="K403" s="82"/>
      <c r="L403" s="82"/>
      <c r="M403" s="82"/>
      <c r="N403" s="140"/>
      <c r="O403" s="140"/>
      <c r="P403" s="82"/>
      <c r="Q403" s="82"/>
      <c r="R403" s="82"/>
      <c r="S403" s="82"/>
      <c r="T403" s="140"/>
      <c r="U403" s="82"/>
      <c r="V403" s="82"/>
      <c r="W403" s="82"/>
      <c r="X403" s="82"/>
      <c r="Y403" s="82"/>
      <c r="AA403" s="82"/>
      <c r="AB403" s="82"/>
      <c r="AC403" s="82"/>
      <c r="AD403" s="82"/>
      <c r="AE403" s="82"/>
      <c r="AF403" s="82"/>
      <c r="AG403" s="82"/>
    </row>
    <row r="404" spans="3:33" x14ac:dyDescent="0.2">
      <c r="C404" s="82"/>
      <c r="D404" s="82"/>
      <c r="E404" s="82"/>
      <c r="F404" s="82"/>
      <c r="G404" s="82"/>
      <c r="H404" s="82"/>
      <c r="I404" s="82"/>
      <c r="J404" s="82"/>
      <c r="K404" s="82"/>
      <c r="L404" s="82"/>
      <c r="M404" s="82"/>
      <c r="N404" s="140"/>
      <c r="O404" s="140"/>
      <c r="P404" s="82"/>
      <c r="Q404" s="82"/>
      <c r="R404" s="82"/>
      <c r="S404" s="82"/>
      <c r="T404" s="140"/>
      <c r="U404" s="82"/>
      <c r="V404" s="82"/>
      <c r="W404" s="82"/>
      <c r="X404" s="82"/>
      <c r="Y404" s="82"/>
      <c r="AA404" s="82"/>
      <c r="AB404" s="82"/>
      <c r="AC404" s="82"/>
      <c r="AD404" s="82"/>
      <c r="AE404" s="82"/>
      <c r="AF404" s="82"/>
      <c r="AG404" s="82"/>
    </row>
    <row r="405" spans="3:33" x14ac:dyDescent="0.2">
      <c r="C405" s="82"/>
      <c r="D405" s="82"/>
      <c r="E405" s="82"/>
      <c r="F405" s="82"/>
      <c r="G405" s="82"/>
      <c r="H405" s="82"/>
      <c r="I405" s="82"/>
      <c r="J405" s="82"/>
      <c r="K405" s="82"/>
      <c r="L405" s="82"/>
      <c r="M405" s="82"/>
      <c r="N405" s="140"/>
      <c r="O405" s="140"/>
      <c r="P405" s="82"/>
      <c r="Q405" s="82"/>
      <c r="R405" s="82"/>
      <c r="S405" s="82"/>
      <c r="T405" s="140"/>
      <c r="U405" s="82"/>
      <c r="V405" s="82"/>
      <c r="W405" s="82"/>
      <c r="X405" s="82"/>
      <c r="Y405" s="82"/>
      <c r="AA405" s="82"/>
      <c r="AB405" s="82"/>
      <c r="AC405" s="82"/>
      <c r="AD405" s="82"/>
      <c r="AE405" s="82"/>
      <c r="AF405" s="82"/>
      <c r="AG405" s="82"/>
    </row>
    <row r="406" spans="3:33" x14ac:dyDescent="0.2">
      <c r="C406" s="82"/>
      <c r="D406" s="82"/>
      <c r="E406" s="82"/>
      <c r="F406" s="82"/>
      <c r="G406" s="82"/>
      <c r="H406" s="82"/>
      <c r="I406" s="82"/>
      <c r="J406" s="82"/>
      <c r="K406" s="82"/>
      <c r="L406" s="82"/>
      <c r="M406" s="82"/>
      <c r="N406" s="140"/>
      <c r="O406" s="140"/>
      <c r="P406" s="82"/>
      <c r="Q406" s="82"/>
      <c r="R406" s="82"/>
      <c r="S406" s="82"/>
      <c r="T406" s="140"/>
      <c r="U406" s="82"/>
      <c r="V406" s="82"/>
      <c r="W406" s="82"/>
      <c r="X406" s="82"/>
      <c r="Y406" s="82"/>
      <c r="AA406" s="82"/>
      <c r="AB406" s="82"/>
      <c r="AC406" s="82"/>
      <c r="AD406" s="82"/>
      <c r="AE406" s="82"/>
      <c r="AF406" s="82"/>
      <c r="AG406" s="82"/>
    </row>
    <row r="407" spans="3:33" x14ac:dyDescent="0.2">
      <c r="C407" s="82"/>
      <c r="D407" s="82"/>
      <c r="E407" s="82"/>
      <c r="F407" s="82"/>
      <c r="G407" s="82"/>
      <c r="H407" s="82"/>
      <c r="I407" s="82"/>
      <c r="J407" s="82"/>
      <c r="K407" s="82"/>
      <c r="L407" s="82"/>
      <c r="M407" s="82"/>
      <c r="N407" s="140"/>
      <c r="O407" s="140"/>
      <c r="P407" s="82"/>
      <c r="Q407" s="82"/>
      <c r="R407" s="82"/>
      <c r="S407" s="82"/>
      <c r="T407" s="140"/>
      <c r="U407" s="82"/>
      <c r="V407" s="82"/>
      <c r="W407" s="82"/>
      <c r="X407" s="82"/>
      <c r="Y407" s="82"/>
      <c r="AA407" s="82"/>
      <c r="AB407" s="82"/>
      <c r="AC407" s="82"/>
      <c r="AD407" s="82"/>
      <c r="AE407" s="82"/>
      <c r="AF407" s="82"/>
      <c r="AG407" s="82"/>
    </row>
    <row r="408" spans="3:33" x14ac:dyDescent="0.2">
      <c r="C408" s="82"/>
      <c r="D408" s="82"/>
      <c r="E408" s="82"/>
      <c r="F408" s="82"/>
      <c r="G408" s="82"/>
      <c r="H408" s="82"/>
      <c r="I408" s="82"/>
      <c r="J408" s="82"/>
      <c r="K408" s="82"/>
      <c r="L408" s="82"/>
      <c r="M408" s="82"/>
      <c r="N408" s="140"/>
      <c r="O408" s="140"/>
      <c r="P408" s="82"/>
      <c r="Q408" s="82"/>
      <c r="R408" s="82"/>
      <c r="S408" s="82"/>
      <c r="T408" s="140"/>
      <c r="U408" s="82"/>
      <c r="V408" s="82"/>
      <c r="W408" s="82"/>
      <c r="X408" s="82"/>
      <c r="Y408" s="82"/>
      <c r="AA408" s="82"/>
      <c r="AB408" s="82"/>
      <c r="AC408" s="82"/>
      <c r="AD408" s="82"/>
      <c r="AE408" s="82"/>
      <c r="AF408" s="82"/>
      <c r="AG408" s="82"/>
    </row>
    <row r="409" spans="3:33" x14ac:dyDescent="0.2">
      <c r="C409" s="82"/>
      <c r="D409" s="82"/>
      <c r="E409" s="82"/>
      <c r="F409" s="82"/>
      <c r="G409" s="82"/>
      <c r="H409" s="82"/>
      <c r="I409" s="82"/>
      <c r="J409" s="82"/>
      <c r="K409" s="82"/>
      <c r="L409" s="82"/>
      <c r="M409" s="82"/>
      <c r="N409" s="140"/>
      <c r="O409" s="140"/>
      <c r="P409" s="82"/>
      <c r="Q409" s="82"/>
      <c r="R409" s="82"/>
      <c r="S409" s="82"/>
      <c r="T409" s="140"/>
      <c r="U409" s="82"/>
      <c r="V409" s="82"/>
      <c r="W409" s="82"/>
      <c r="X409" s="82"/>
      <c r="Y409" s="82"/>
      <c r="AA409" s="82"/>
      <c r="AB409" s="82"/>
      <c r="AC409" s="82"/>
      <c r="AD409" s="82"/>
      <c r="AE409" s="82"/>
      <c r="AF409" s="82"/>
      <c r="AG409" s="82"/>
    </row>
    <row r="410" spans="3:33" x14ac:dyDescent="0.2">
      <c r="C410" s="82"/>
      <c r="D410" s="82"/>
      <c r="E410" s="82"/>
      <c r="F410" s="82"/>
      <c r="G410" s="82"/>
      <c r="H410" s="82"/>
      <c r="I410" s="82"/>
      <c r="J410" s="82"/>
      <c r="K410" s="82"/>
      <c r="L410" s="82"/>
      <c r="M410" s="82"/>
      <c r="N410" s="140"/>
      <c r="O410" s="140"/>
      <c r="P410" s="82"/>
      <c r="Q410" s="82"/>
      <c r="R410" s="82"/>
      <c r="S410" s="82"/>
      <c r="T410" s="140"/>
      <c r="U410" s="82"/>
      <c r="V410" s="82"/>
      <c r="W410" s="82"/>
      <c r="X410" s="82"/>
      <c r="Y410" s="82"/>
      <c r="AA410" s="82"/>
      <c r="AB410" s="82"/>
      <c r="AC410" s="82"/>
      <c r="AD410" s="82"/>
      <c r="AE410" s="82"/>
      <c r="AF410" s="82"/>
      <c r="AG410" s="82"/>
    </row>
    <row r="411" spans="3:33" x14ac:dyDescent="0.2">
      <c r="C411" s="82"/>
      <c r="D411" s="82"/>
      <c r="E411" s="82"/>
      <c r="F411" s="82"/>
      <c r="G411" s="82"/>
      <c r="H411" s="82"/>
      <c r="I411" s="82"/>
      <c r="J411" s="82"/>
      <c r="K411" s="82"/>
      <c r="L411" s="82"/>
      <c r="M411" s="82"/>
      <c r="N411" s="140"/>
      <c r="O411" s="140"/>
      <c r="P411" s="82"/>
      <c r="Q411" s="82"/>
      <c r="R411" s="82"/>
      <c r="S411" s="82"/>
      <c r="T411" s="140"/>
      <c r="U411" s="82"/>
      <c r="V411" s="82"/>
      <c r="W411" s="82"/>
      <c r="X411" s="82"/>
      <c r="Y411" s="82"/>
      <c r="AA411" s="82"/>
      <c r="AB411" s="82"/>
      <c r="AC411" s="82"/>
      <c r="AD411" s="82"/>
      <c r="AE411" s="82"/>
      <c r="AF411" s="82"/>
      <c r="AG411" s="82"/>
    </row>
    <row r="412" spans="3:33" x14ac:dyDescent="0.2">
      <c r="C412" s="82"/>
      <c r="D412" s="82"/>
      <c r="E412" s="82"/>
      <c r="F412" s="82"/>
      <c r="G412" s="82"/>
      <c r="H412" s="82"/>
      <c r="I412" s="82"/>
      <c r="J412" s="82"/>
      <c r="K412" s="82"/>
      <c r="L412" s="82"/>
      <c r="M412" s="82"/>
      <c r="N412" s="140"/>
      <c r="O412" s="140"/>
      <c r="P412" s="82"/>
      <c r="Q412" s="82"/>
      <c r="R412" s="82"/>
      <c r="S412" s="82"/>
      <c r="T412" s="140"/>
      <c r="U412" s="82"/>
      <c r="V412" s="82"/>
      <c r="W412" s="82"/>
      <c r="X412" s="82"/>
      <c r="Y412" s="82"/>
      <c r="AA412" s="82"/>
      <c r="AB412" s="82"/>
      <c r="AC412" s="82"/>
      <c r="AD412" s="82"/>
      <c r="AE412" s="82"/>
      <c r="AF412" s="82"/>
      <c r="AG412" s="82"/>
    </row>
    <row r="413" spans="3:33" x14ac:dyDescent="0.2">
      <c r="C413" s="82"/>
      <c r="D413" s="82"/>
      <c r="E413" s="82"/>
      <c r="F413" s="82"/>
      <c r="G413" s="82"/>
      <c r="H413" s="82"/>
      <c r="I413" s="82"/>
      <c r="J413" s="82"/>
      <c r="K413" s="82"/>
      <c r="L413" s="82"/>
      <c r="M413" s="82"/>
      <c r="N413" s="140"/>
      <c r="O413" s="140"/>
      <c r="P413" s="82"/>
      <c r="Q413" s="82"/>
      <c r="R413" s="82"/>
      <c r="S413" s="82"/>
      <c r="T413" s="140"/>
      <c r="U413" s="82"/>
      <c r="V413" s="82"/>
      <c r="W413" s="82"/>
      <c r="X413" s="82"/>
      <c r="Y413" s="82"/>
      <c r="AA413" s="82"/>
      <c r="AB413" s="82"/>
      <c r="AC413" s="82"/>
      <c r="AD413" s="82"/>
      <c r="AE413" s="82"/>
      <c r="AF413" s="82"/>
      <c r="AG413" s="82"/>
    </row>
    <row r="414" spans="3:33" x14ac:dyDescent="0.2">
      <c r="C414" s="82"/>
      <c r="D414" s="82"/>
      <c r="E414" s="82"/>
      <c r="F414" s="82"/>
      <c r="G414" s="82"/>
      <c r="H414" s="82"/>
      <c r="I414" s="82"/>
      <c r="J414" s="82"/>
      <c r="K414" s="82"/>
      <c r="L414" s="82"/>
      <c r="M414" s="82"/>
      <c r="N414" s="140"/>
      <c r="O414" s="140"/>
      <c r="P414" s="82"/>
      <c r="Q414" s="82"/>
      <c r="R414" s="82"/>
      <c r="S414" s="82"/>
      <c r="T414" s="140"/>
      <c r="U414" s="82"/>
      <c r="V414" s="82"/>
      <c r="W414" s="82"/>
      <c r="X414" s="82"/>
      <c r="Y414" s="82"/>
      <c r="AA414" s="82"/>
      <c r="AB414" s="82"/>
      <c r="AC414" s="82"/>
      <c r="AD414" s="82"/>
      <c r="AE414" s="82"/>
      <c r="AF414" s="82"/>
      <c r="AG414" s="82"/>
    </row>
    <row r="415" spans="3:33" x14ac:dyDescent="0.2">
      <c r="C415" s="82"/>
      <c r="D415" s="82"/>
      <c r="E415" s="82"/>
      <c r="F415" s="82"/>
      <c r="G415" s="82"/>
      <c r="H415" s="82"/>
      <c r="I415" s="82"/>
      <c r="J415" s="82"/>
      <c r="K415" s="82"/>
      <c r="L415" s="82"/>
      <c r="M415" s="82"/>
      <c r="N415" s="140"/>
      <c r="O415" s="140"/>
      <c r="P415" s="82"/>
      <c r="Q415" s="82"/>
      <c r="R415" s="82"/>
      <c r="S415" s="82"/>
      <c r="T415" s="140"/>
      <c r="U415" s="82"/>
      <c r="V415" s="82"/>
      <c r="W415" s="82"/>
      <c r="X415" s="82"/>
      <c r="Y415" s="82"/>
      <c r="AA415" s="82"/>
      <c r="AB415" s="82"/>
      <c r="AC415" s="82"/>
      <c r="AD415" s="82"/>
      <c r="AE415" s="82"/>
      <c r="AF415" s="82"/>
      <c r="AG415" s="82"/>
    </row>
    <row r="416" spans="3:33" x14ac:dyDescent="0.2">
      <c r="C416" s="82"/>
      <c r="D416" s="82"/>
      <c r="E416" s="82"/>
      <c r="F416" s="82"/>
      <c r="G416" s="82"/>
      <c r="H416" s="82"/>
      <c r="I416" s="82"/>
      <c r="J416" s="82"/>
      <c r="K416" s="82"/>
      <c r="L416" s="82"/>
      <c r="M416" s="82"/>
      <c r="N416" s="140"/>
      <c r="O416" s="140"/>
      <c r="P416" s="82"/>
      <c r="Q416" s="82"/>
      <c r="R416" s="82"/>
      <c r="S416" s="82"/>
      <c r="T416" s="140"/>
      <c r="U416" s="82"/>
      <c r="V416" s="82"/>
      <c r="W416" s="82"/>
      <c r="X416" s="82"/>
      <c r="Y416" s="82"/>
      <c r="AA416" s="82"/>
      <c r="AB416" s="82"/>
      <c r="AC416" s="82"/>
      <c r="AD416" s="82"/>
      <c r="AE416" s="82"/>
      <c r="AF416" s="82"/>
      <c r="AG416" s="82"/>
    </row>
    <row r="417" spans="3:33" x14ac:dyDescent="0.2">
      <c r="C417" s="82"/>
      <c r="D417" s="82"/>
      <c r="E417" s="82"/>
      <c r="F417" s="82"/>
      <c r="G417" s="82"/>
      <c r="H417" s="82"/>
      <c r="I417" s="82"/>
      <c r="J417" s="82"/>
      <c r="K417" s="82"/>
      <c r="L417" s="82"/>
      <c r="M417" s="82"/>
      <c r="N417" s="140"/>
      <c r="O417" s="140"/>
      <c r="P417" s="82"/>
      <c r="Q417" s="82"/>
      <c r="R417" s="82"/>
      <c r="S417" s="82"/>
      <c r="T417" s="140"/>
      <c r="U417" s="82"/>
      <c r="V417" s="82"/>
      <c r="W417" s="82"/>
      <c r="X417" s="82"/>
      <c r="Y417" s="82"/>
      <c r="AA417" s="82"/>
      <c r="AB417" s="82"/>
      <c r="AC417" s="82"/>
      <c r="AD417" s="82"/>
      <c r="AE417" s="82"/>
      <c r="AF417" s="82"/>
      <c r="AG417" s="82"/>
    </row>
    <row r="418" spans="3:33" x14ac:dyDescent="0.2">
      <c r="C418" s="82"/>
      <c r="D418" s="82"/>
      <c r="E418" s="82"/>
      <c r="F418" s="82"/>
      <c r="G418" s="82"/>
      <c r="H418" s="82"/>
      <c r="I418" s="82"/>
      <c r="J418" s="82"/>
      <c r="K418" s="82"/>
      <c r="L418" s="82"/>
      <c r="M418" s="82"/>
      <c r="N418" s="140"/>
      <c r="O418" s="140"/>
      <c r="P418" s="82"/>
      <c r="Q418" s="82"/>
      <c r="R418" s="82"/>
      <c r="S418" s="82"/>
      <c r="T418" s="140"/>
      <c r="U418" s="82"/>
      <c r="V418" s="82"/>
      <c r="W418" s="82"/>
      <c r="X418" s="82"/>
      <c r="Y418" s="82"/>
      <c r="AA418" s="82"/>
      <c r="AB418" s="82"/>
      <c r="AC418" s="82"/>
      <c r="AD418" s="82"/>
      <c r="AE418" s="82"/>
      <c r="AF418" s="82"/>
      <c r="AG418" s="82"/>
    </row>
    <row r="419" spans="3:33" x14ac:dyDescent="0.2">
      <c r="C419" s="82"/>
      <c r="D419" s="82"/>
      <c r="E419" s="82"/>
      <c r="F419" s="82"/>
      <c r="G419" s="82"/>
      <c r="H419" s="82"/>
      <c r="I419" s="82"/>
      <c r="J419" s="82"/>
      <c r="K419" s="82"/>
      <c r="L419" s="82"/>
      <c r="M419" s="82"/>
      <c r="N419" s="140"/>
      <c r="O419" s="140"/>
      <c r="P419" s="82"/>
      <c r="Q419" s="82"/>
      <c r="R419" s="82"/>
      <c r="S419" s="82"/>
      <c r="T419" s="140"/>
      <c r="U419" s="82"/>
      <c r="V419" s="82"/>
      <c r="W419" s="82"/>
      <c r="X419" s="82"/>
      <c r="Y419" s="82"/>
      <c r="AA419" s="82"/>
      <c r="AB419" s="82"/>
      <c r="AC419" s="82"/>
      <c r="AD419" s="82"/>
      <c r="AE419" s="82"/>
      <c r="AF419" s="82"/>
      <c r="AG419" s="82"/>
    </row>
    <row r="420" spans="3:33" x14ac:dyDescent="0.2">
      <c r="C420" s="82"/>
      <c r="D420" s="82"/>
      <c r="E420" s="82"/>
      <c r="F420" s="82"/>
      <c r="G420" s="82"/>
      <c r="H420" s="82"/>
      <c r="I420" s="82"/>
      <c r="J420" s="82"/>
      <c r="K420" s="82"/>
      <c r="L420" s="82"/>
      <c r="M420" s="82"/>
      <c r="N420" s="140"/>
      <c r="O420" s="140"/>
      <c r="P420" s="82"/>
      <c r="Q420" s="82"/>
      <c r="R420" s="82"/>
      <c r="S420" s="82"/>
      <c r="T420" s="140"/>
      <c r="U420" s="82"/>
      <c r="V420" s="82"/>
      <c r="W420" s="82"/>
      <c r="X420" s="82"/>
      <c r="Y420" s="82"/>
      <c r="AA420" s="82"/>
      <c r="AB420" s="82"/>
      <c r="AC420" s="82"/>
      <c r="AD420" s="82"/>
      <c r="AE420" s="82"/>
      <c r="AF420" s="82"/>
      <c r="AG420" s="82"/>
    </row>
    <row r="421" spans="3:33" x14ac:dyDescent="0.2">
      <c r="C421" s="82"/>
      <c r="D421" s="82"/>
      <c r="E421" s="82"/>
      <c r="F421" s="82"/>
      <c r="G421" s="82"/>
      <c r="H421" s="82"/>
      <c r="I421" s="82"/>
      <c r="J421" s="82"/>
      <c r="K421" s="82"/>
      <c r="L421" s="82"/>
      <c r="M421" s="82"/>
      <c r="N421" s="140"/>
      <c r="O421" s="140"/>
      <c r="P421" s="82"/>
      <c r="Q421" s="82"/>
      <c r="R421" s="82"/>
      <c r="S421" s="82"/>
      <c r="T421" s="140"/>
      <c r="U421" s="82"/>
      <c r="V421" s="82"/>
      <c r="W421" s="82"/>
      <c r="X421" s="82"/>
      <c r="Y421" s="82"/>
      <c r="AA421" s="82"/>
      <c r="AB421" s="82"/>
      <c r="AC421" s="82"/>
      <c r="AD421" s="82"/>
      <c r="AE421" s="82"/>
      <c r="AF421" s="82"/>
      <c r="AG421" s="82"/>
    </row>
    <row r="422" spans="3:33" x14ac:dyDescent="0.2">
      <c r="C422" s="82"/>
      <c r="D422" s="82"/>
      <c r="E422" s="82"/>
      <c r="F422" s="82"/>
      <c r="G422" s="82"/>
      <c r="H422" s="82"/>
      <c r="I422" s="82"/>
      <c r="J422" s="82"/>
      <c r="K422" s="82"/>
      <c r="L422" s="82"/>
      <c r="M422" s="82"/>
      <c r="N422" s="140"/>
      <c r="O422" s="140"/>
      <c r="P422" s="82"/>
      <c r="Q422" s="82"/>
      <c r="R422" s="82"/>
      <c r="S422" s="82"/>
      <c r="T422" s="140"/>
      <c r="U422" s="82"/>
      <c r="V422" s="82"/>
      <c r="W422" s="82"/>
      <c r="X422" s="82"/>
      <c r="Y422" s="82"/>
      <c r="AA422" s="82"/>
      <c r="AB422" s="82"/>
      <c r="AC422" s="82"/>
      <c r="AD422" s="82"/>
      <c r="AE422" s="82"/>
      <c r="AF422" s="82"/>
      <c r="AG422" s="82"/>
    </row>
    <row r="423" spans="3:33" x14ac:dyDescent="0.2">
      <c r="C423" s="82"/>
      <c r="D423" s="82"/>
      <c r="E423" s="82"/>
      <c r="F423" s="82"/>
      <c r="G423" s="82"/>
      <c r="H423" s="82"/>
      <c r="I423" s="82"/>
      <c r="J423" s="82"/>
      <c r="K423" s="82"/>
      <c r="L423" s="82"/>
      <c r="M423" s="82"/>
      <c r="N423" s="140"/>
      <c r="O423" s="140"/>
      <c r="P423" s="82"/>
      <c r="Q423" s="82"/>
      <c r="R423" s="82"/>
      <c r="S423" s="82"/>
      <c r="T423" s="140"/>
      <c r="U423" s="82"/>
      <c r="V423" s="82"/>
      <c r="W423" s="82"/>
      <c r="X423" s="82"/>
      <c r="Y423" s="82"/>
      <c r="AA423" s="82"/>
      <c r="AB423" s="82"/>
      <c r="AC423" s="82"/>
      <c r="AD423" s="82"/>
      <c r="AE423" s="82"/>
      <c r="AF423" s="82"/>
      <c r="AG423" s="82"/>
    </row>
    <row r="424" spans="3:33" x14ac:dyDescent="0.2">
      <c r="C424" s="82"/>
      <c r="D424" s="82"/>
      <c r="E424" s="82"/>
      <c r="F424" s="82"/>
      <c r="G424" s="82"/>
      <c r="H424" s="82"/>
      <c r="I424" s="82"/>
      <c r="J424" s="82"/>
      <c r="K424" s="82"/>
      <c r="L424" s="82"/>
      <c r="M424" s="82"/>
      <c r="N424" s="140"/>
      <c r="O424" s="140"/>
      <c r="P424" s="82"/>
      <c r="Q424" s="82"/>
      <c r="R424" s="82"/>
      <c r="S424" s="82"/>
      <c r="T424" s="140"/>
      <c r="U424" s="82"/>
      <c r="V424" s="82"/>
      <c r="W424" s="82"/>
      <c r="X424" s="82"/>
      <c r="Y424" s="82"/>
      <c r="AA424" s="82"/>
      <c r="AB424" s="82"/>
      <c r="AC424" s="82"/>
      <c r="AD424" s="82"/>
      <c r="AE424" s="82"/>
      <c r="AF424" s="82"/>
      <c r="AG424" s="82"/>
    </row>
    <row r="425" spans="3:33" x14ac:dyDescent="0.2">
      <c r="C425" s="82"/>
      <c r="D425" s="82"/>
      <c r="E425" s="82"/>
      <c r="F425" s="82"/>
      <c r="G425" s="82"/>
      <c r="H425" s="82"/>
      <c r="I425" s="82"/>
      <c r="J425" s="82"/>
      <c r="K425" s="82"/>
      <c r="L425" s="82"/>
      <c r="M425" s="82"/>
      <c r="N425" s="140"/>
      <c r="O425" s="140"/>
      <c r="P425" s="82"/>
      <c r="Q425" s="82"/>
      <c r="R425" s="82"/>
      <c r="S425" s="82"/>
      <c r="T425" s="140"/>
      <c r="U425" s="82"/>
      <c r="V425" s="82"/>
      <c r="W425" s="82"/>
      <c r="X425" s="82"/>
      <c r="Y425" s="82"/>
      <c r="AA425" s="82"/>
      <c r="AB425" s="82"/>
      <c r="AC425" s="82"/>
      <c r="AD425" s="82"/>
      <c r="AE425" s="82"/>
      <c r="AF425" s="82"/>
      <c r="AG425" s="82"/>
    </row>
    <row r="426" spans="3:33" x14ac:dyDescent="0.2">
      <c r="C426" s="82"/>
      <c r="D426" s="82"/>
      <c r="E426" s="82"/>
      <c r="F426" s="82"/>
      <c r="G426" s="82"/>
      <c r="H426" s="82"/>
      <c r="I426" s="82"/>
      <c r="J426" s="82"/>
      <c r="K426" s="82"/>
      <c r="L426" s="82"/>
      <c r="M426" s="82"/>
      <c r="N426" s="140"/>
      <c r="O426" s="140"/>
      <c r="P426" s="82"/>
      <c r="Q426" s="82"/>
      <c r="R426" s="82"/>
      <c r="S426" s="82"/>
      <c r="T426" s="140"/>
      <c r="U426" s="82"/>
      <c r="V426" s="82"/>
      <c r="W426" s="82"/>
      <c r="X426" s="82"/>
      <c r="Y426" s="82"/>
      <c r="AA426" s="82"/>
      <c r="AB426" s="82"/>
      <c r="AC426" s="82"/>
      <c r="AD426" s="82"/>
      <c r="AE426" s="82"/>
      <c r="AF426" s="82"/>
      <c r="AG426" s="82"/>
    </row>
    <row r="427" spans="3:33" x14ac:dyDescent="0.2">
      <c r="C427" s="82"/>
      <c r="D427" s="82"/>
      <c r="E427" s="82"/>
      <c r="F427" s="82"/>
      <c r="G427" s="82"/>
      <c r="H427" s="82"/>
      <c r="I427" s="82"/>
      <c r="J427" s="82"/>
      <c r="K427" s="82"/>
      <c r="L427" s="82"/>
      <c r="M427" s="82"/>
      <c r="N427" s="140"/>
      <c r="O427" s="140"/>
      <c r="P427" s="82"/>
      <c r="Q427" s="82"/>
      <c r="R427" s="82"/>
      <c r="S427" s="82"/>
      <c r="T427" s="140"/>
      <c r="U427" s="82"/>
      <c r="V427" s="82"/>
      <c r="W427" s="82"/>
      <c r="X427" s="82"/>
      <c r="Y427" s="82"/>
      <c r="AA427" s="82"/>
      <c r="AB427" s="82"/>
      <c r="AC427" s="82"/>
      <c r="AD427" s="82"/>
      <c r="AE427" s="82"/>
      <c r="AF427" s="82"/>
      <c r="AG427" s="82"/>
    </row>
    <row r="428" spans="3:33" x14ac:dyDescent="0.2">
      <c r="C428" s="82"/>
      <c r="D428" s="82"/>
      <c r="E428" s="82"/>
      <c r="F428" s="82"/>
      <c r="G428" s="82"/>
      <c r="H428" s="82"/>
      <c r="I428" s="82"/>
      <c r="J428" s="82"/>
      <c r="K428" s="82"/>
      <c r="L428" s="82"/>
      <c r="M428" s="82"/>
      <c r="N428" s="140"/>
      <c r="O428" s="140"/>
      <c r="P428" s="82"/>
      <c r="Q428" s="82"/>
      <c r="R428" s="82"/>
      <c r="S428" s="82"/>
      <c r="T428" s="140"/>
      <c r="U428" s="82"/>
      <c r="V428" s="82"/>
      <c r="W428" s="82"/>
      <c r="X428" s="82"/>
      <c r="Y428" s="82"/>
      <c r="AA428" s="82"/>
      <c r="AB428" s="82"/>
      <c r="AC428" s="82"/>
      <c r="AD428" s="82"/>
      <c r="AE428" s="82"/>
      <c r="AF428" s="82"/>
      <c r="AG428" s="82"/>
    </row>
    <row r="429" spans="3:33" x14ac:dyDescent="0.2">
      <c r="C429" s="82"/>
      <c r="D429" s="82"/>
      <c r="E429" s="82"/>
      <c r="F429" s="82"/>
      <c r="G429" s="82"/>
      <c r="H429" s="82"/>
      <c r="I429" s="82"/>
      <c r="J429" s="82"/>
      <c r="K429" s="82"/>
      <c r="L429" s="82"/>
      <c r="M429" s="82"/>
      <c r="N429" s="140"/>
      <c r="O429" s="140"/>
      <c r="P429" s="82"/>
      <c r="Q429" s="82"/>
      <c r="R429" s="82"/>
      <c r="S429" s="82"/>
      <c r="T429" s="140"/>
      <c r="U429" s="82"/>
      <c r="V429" s="82"/>
      <c r="W429" s="82"/>
      <c r="X429" s="82"/>
      <c r="Y429" s="82"/>
      <c r="AA429" s="82"/>
      <c r="AB429" s="82"/>
      <c r="AC429" s="82"/>
      <c r="AD429" s="82"/>
      <c r="AE429" s="82"/>
      <c r="AF429" s="82"/>
      <c r="AG429" s="82"/>
    </row>
    <row r="430" spans="3:33" x14ac:dyDescent="0.2">
      <c r="C430" s="82"/>
      <c r="D430" s="82"/>
      <c r="E430" s="82"/>
      <c r="F430" s="82"/>
      <c r="G430" s="82"/>
      <c r="H430" s="82"/>
      <c r="I430" s="82"/>
      <c r="J430" s="82"/>
      <c r="K430" s="82"/>
      <c r="L430" s="82"/>
      <c r="M430" s="82"/>
      <c r="N430" s="140"/>
      <c r="O430" s="140"/>
      <c r="P430" s="82"/>
      <c r="Q430" s="82"/>
      <c r="R430" s="82"/>
      <c r="S430" s="82"/>
      <c r="T430" s="140"/>
      <c r="U430" s="82"/>
      <c r="V430" s="82"/>
      <c r="W430" s="82"/>
      <c r="X430" s="82"/>
      <c r="Y430" s="82"/>
      <c r="AA430" s="82"/>
      <c r="AB430" s="82"/>
      <c r="AC430" s="82"/>
      <c r="AD430" s="82"/>
      <c r="AE430" s="82"/>
      <c r="AF430" s="82"/>
      <c r="AG430" s="82"/>
    </row>
    <row r="431" spans="3:33" x14ac:dyDescent="0.2">
      <c r="C431" s="82"/>
      <c r="D431" s="82"/>
      <c r="E431" s="82"/>
      <c r="F431" s="82"/>
      <c r="G431" s="82"/>
      <c r="H431" s="82"/>
      <c r="I431" s="82"/>
      <c r="J431" s="82"/>
      <c r="K431" s="82"/>
      <c r="L431" s="82"/>
      <c r="M431" s="82"/>
      <c r="N431" s="140"/>
      <c r="O431" s="140"/>
      <c r="P431" s="82"/>
      <c r="Q431" s="82"/>
      <c r="R431" s="82"/>
      <c r="S431" s="82"/>
      <c r="T431" s="140"/>
      <c r="U431" s="82"/>
      <c r="V431" s="82"/>
      <c r="W431" s="82"/>
      <c r="X431" s="82"/>
      <c r="Y431" s="82"/>
      <c r="AA431" s="82"/>
      <c r="AB431" s="82"/>
      <c r="AC431" s="82"/>
      <c r="AD431" s="82"/>
      <c r="AE431" s="82"/>
      <c r="AF431" s="82"/>
      <c r="AG431" s="82"/>
    </row>
    <row r="432" spans="3:33" x14ac:dyDescent="0.2">
      <c r="C432" s="82"/>
      <c r="D432" s="82"/>
      <c r="E432" s="82"/>
      <c r="F432" s="82"/>
      <c r="G432" s="82"/>
      <c r="H432" s="82"/>
      <c r="I432" s="82"/>
      <c r="J432" s="82"/>
      <c r="K432" s="82"/>
      <c r="L432" s="82"/>
      <c r="M432" s="82"/>
      <c r="N432" s="140"/>
      <c r="O432" s="140"/>
      <c r="P432" s="82"/>
      <c r="Q432" s="82"/>
      <c r="R432" s="82"/>
      <c r="S432" s="82"/>
      <c r="T432" s="140"/>
      <c r="U432" s="82"/>
      <c r="V432" s="82"/>
      <c r="W432" s="82"/>
      <c r="X432" s="82"/>
      <c r="Y432" s="82"/>
      <c r="AA432" s="82"/>
      <c r="AB432" s="82"/>
      <c r="AC432" s="82"/>
      <c r="AD432" s="82"/>
      <c r="AE432" s="82"/>
      <c r="AF432" s="82"/>
      <c r="AG432" s="82"/>
    </row>
    <row r="433" spans="3:33" x14ac:dyDescent="0.2">
      <c r="C433" s="82"/>
      <c r="D433" s="82"/>
      <c r="E433" s="82"/>
      <c r="F433" s="82"/>
      <c r="G433" s="82"/>
      <c r="H433" s="82"/>
      <c r="I433" s="82"/>
      <c r="J433" s="82"/>
      <c r="K433" s="82"/>
      <c r="L433" s="82"/>
      <c r="M433" s="82"/>
      <c r="N433" s="140"/>
      <c r="O433" s="140"/>
      <c r="P433" s="82"/>
      <c r="Q433" s="82"/>
      <c r="R433" s="82"/>
      <c r="S433" s="82"/>
      <c r="T433" s="140"/>
      <c r="U433" s="82"/>
      <c r="V433" s="82"/>
      <c r="W433" s="82"/>
      <c r="X433" s="82"/>
      <c r="Y433" s="82"/>
      <c r="AA433" s="82"/>
      <c r="AB433" s="82"/>
      <c r="AC433" s="82"/>
      <c r="AD433" s="82"/>
      <c r="AE433" s="82"/>
      <c r="AF433" s="82"/>
      <c r="AG433" s="82"/>
    </row>
    <row r="434" spans="3:33" x14ac:dyDescent="0.2">
      <c r="C434" s="82"/>
      <c r="D434" s="82"/>
      <c r="E434" s="82"/>
      <c r="F434" s="82"/>
      <c r="G434" s="82"/>
      <c r="H434" s="82"/>
      <c r="I434" s="82"/>
      <c r="J434" s="82"/>
      <c r="K434" s="82"/>
      <c r="L434" s="82"/>
      <c r="M434" s="82"/>
      <c r="N434" s="140"/>
      <c r="O434" s="140"/>
      <c r="P434" s="82"/>
      <c r="Q434" s="82"/>
      <c r="R434" s="82"/>
      <c r="S434" s="82"/>
      <c r="T434" s="140"/>
      <c r="U434" s="82"/>
      <c r="V434" s="82"/>
      <c r="W434" s="82"/>
      <c r="X434" s="82"/>
      <c r="Y434" s="82"/>
      <c r="AA434" s="82"/>
      <c r="AB434" s="82"/>
      <c r="AC434" s="82"/>
      <c r="AD434" s="82"/>
      <c r="AE434" s="82"/>
      <c r="AF434" s="82"/>
      <c r="AG434" s="82"/>
    </row>
    <row r="435" spans="3:33" x14ac:dyDescent="0.2">
      <c r="C435" s="82"/>
      <c r="D435" s="82"/>
      <c r="E435" s="82"/>
      <c r="F435" s="82"/>
      <c r="G435" s="82"/>
      <c r="H435" s="82"/>
      <c r="I435" s="82"/>
      <c r="J435" s="82"/>
      <c r="K435" s="82"/>
      <c r="L435" s="82"/>
      <c r="M435" s="82"/>
      <c r="N435" s="140"/>
      <c r="O435" s="140"/>
      <c r="P435" s="82"/>
      <c r="Q435" s="82"/>
      <c r="R435" s="82"/>
      <c r="S435" s="82"/>
      <c r="T435" s="140"/>
      <c r="U435" s="82"/>
      <c r="V435" s="82"/>
      <c r="W435" s="82"/>
      <c r="X435" s="82"/>
      <c r="Y435" s="82"/>
      <c r="AA435" s="82"/>
      <c r="AB435" s="82"/>
      <c r="AC435" s="82"/>
      <c r="AD435" s="82"/>
      <c r="AE435" s="82"/>
      <c r="AF435" s="82"/>
      <c r="AG435" s="82"/>
    </row>
    <row r="436" spans="3:33" x14ac:dyDescent="0.2">
      <c r="C436" s="82"/>
      <c r="D436" s="82"/>
      <c r="E436" s="82"/>
      <c r="F436" s="82"/>
      <c r="G436" s="82"/>
      <c r="H436" s="82"/>
      <c r="I436" s="82"/>
      <c r="J436" s="82"/>
      <c r="K436" s="82"/>
      <c r="L436" s="82"/>
      <c r="M436" s="82"/>
      <c r="N436" s="140"/>
      <c r="O436" s="140"/>
      <c r="P436" s="82"/>
      <c r="Q436" s="82"/>
      <c r="R436" s="82"/>
      <c r="S436" s="82"/>
      <c r="T436" s="140"/>
      <c r="U436" s="82"/>
      <c r="V436" s="82"/>
      <c r="W436" s="82"/>
      <c r="X436" s="82"/>
      <c r="Y436" s="82"/>
      <c r="AA436" s="82"/>
      <c r="AB436" s="82"/>
      <c r="AC436" s="82"/>
      <c r="AD436" s="82"/>
      <c r="AE436" s="82"/>
      <c r="AF436" s="82"/>
      <c r="AG436" s="82"/>
    </row>
    <row r="437" spans="3:33" x14ac:dyDescent="0.2">
      <c r="C437" s="82"/>
      <c r="D437" s="82"/>
      <c r="E437" s="82"/>
      <c r="F437" s="82"/>
      <c r="G437" s="82"/>
      <c r="H437" s="82"/>
      <c r="I437" s="82"/>
      <c r="J437" s="82"/>
      <c r="K437" s="82"/>
      <c r="L437" s="82"/>
      <c r="M437" s="82"/>
      <c r="N437" s="140"/>
      <c r="O437" s="140"/>
      <c r="P437" s="82"/>
      <c r="Q437" s="82"/>
      <c r="R437" s="82"/>
      <c r="S437" s="82"/>
      <c r="T437" s="140"/>
      <c r="U437" s="82"/>
      <c r="V437" s="82"/>
      <c r="W437" s="82"/>
      <c r="X437" s="82"/>
      <c r="Y437" s="82"/>
      <c r="AA437" s="82"/>
      <c r="AB437" s="82"/>
      <c r="AC437" s="82"/>
      <c r="AD437" s="82"/>
      <c r="AE437" s="82"/>
      <c r="AF437" s="82"/>
      <c r="AG437" s="82"/>
    </row>
    <row r="438" spans="3:33" x14ac:dyDescent="0.2">
      <c r="C438" s="82"/>
      <c r="D438" s="82"/>
      <c r="E438" s="82"/>
      <c r="F438" s="82"/>
      <c r="G438" s="82"/>
      <c r="H438" s="82"/>
      <c r="I438" s="82"/>
      <c r="J438" s="82"/>
      <c r="K438" s="82"/>
      <c r="L438" s="82"/>
      <c r="M438" s="82"/>
      <c r="N438" s="140"/>
      <c r="O438" s="140"/>
      <c r="P438" s="82"/>
      <c r="Q438" s="82"/>
      <c r="R438" s="82"/>
      <c r="S438" s="82"/>
      <c r="T438" s="140"/>
      <c r="U438" s="82"/>
      <c r="V438" s="82"/>
      <c r="W438" s="82"/>
      <c r="X438" s="82"/>
      <c r="Y438" s="82"/>
      <c r="AA438" s="82"/>
      <c r="AB438" s="82"/>
      <c r="AC438" s="82"/>
      <c r="AD438" s="82"/>
      <c r="AE438" s="82"/>
      <c r="AF438" s="82"/>
      <c r="AG438" s="82"/>
    </row>
    <row r="439" spans="3:33" x14ac:dyDescent="0.2">
      <c r="C439" s="82"/>
      <c r="D439" s="82"/>
      <c r="E439" s="82"/>
      <c r="F439" s="82"/>
      <c r="G439" s="82"/>
      <c r="H439" s="82"/>
      <c r="I439" s="82"/>
      <c r="J439" s="82"/>
      <c r="K439" s="82"/>
      <c r="L439" s="82"/>
      <c r="M439" s="82"/>
      <c r="N439" s="140"/>
      <c r="O439" s="140"/>
      <c r="P439" s="82"/>
      <c r="Q439" s="82"/>
      <c r="R439" s="82"/>
      <c r="S439" s="82"/>
      <c r="T439" s="140"/>
      <c r="U439" s="82"/>
      <c r="V439" s="82"/>
      <c r="W439" s="82"/>
      <c r="X439" s="82"/>
      <c r="Y439" s="82"/>
      <c r="AA439" s="82"/>
      <c r="AB439" s="82"/>
      <c r="AC439" s="82"/>
      <c r="AD439" s="82"/>
      <c r="AE439" s="82"/>
      <c r="AF439" s="82"/>
      <c r="AG439" s="82"/>
    </row>
    <row r="440" spans="3:33" x14ac:dyDescent="0.2">
      <c r="C440" s="82"/>
      <c r="D440" s="82"/>
      <c r="E440" s="82"/>
      <c r="F440" s="82"/>
      <c r="G440" s="82"/>
      <c r="H440" s="82"/>
      <c r="I440" s="82"/>
      <c r="J440" s="82"/>
      <c r="K440" s="82"/>
      <c r="L440" s="82"/>
      <c r="M440" s="82"/>
      <c r="N440" s="140"/>
      <c r="O440" s="140"/>
      <c r="P440" s="82"/>
      <c r="Q440" s="82"/>
      <c r="R440" s="82"/>
      <c r="S440" s="82"/>
      <c r="T440" s="140"/>
      <c r="U440" s="82"/>
      <c r="V440" s="82"/>
      <c r="W440" s="82"/>
      <c r="X440" s="82"/>
      <c r="Y440" s="82"/>
      <c r="AA440" s="82"/>
      <c r="AB440" s="82"/>
      <c r="AC440" s="82"/>
      <c r="AD440" s="82"/>
      <c r="AE440" s="82"/>
      <c r="AF440" s="82"/>
      <c r="AG440" s="82"/>
    </row>
    <row r="441" spans="3:33" x14ac:dyDescent="0.2">
      <c r="C441" s="82"/>
      <c r="D441" s="82"/>
      <c r="E441" s="82"/>
      <c r="F441" s="82"/>
      <c r="G441" s="82"/>
      <c r="H441" s="82"/>
      <c r="I441" s="82"/>
      <c r="J441" s="82"/>
      <c r="K441" s="82"/>
      <c r="L441" s="82"/>
      <c r="M441" s="82"/>
      <c r="N441" s="140"/>
      <c r="O441" s="140"/>
      <c r="P441" s="82"/>
      <c r="Q441" s="82"/>
      <c r="R441" s="82"/>
      <c r="S441" s="82"/>
      <c r="T441" s="140"/>
      <c r="U441" s="82"/>
      <c r="V441" s="82"/>
      <c r="W441" s="82"/>
      <c r="X441" s="82"/>
      <c r="Y441" s="82"/>
      <c r="AA441" s="82"/>
      <c r="AB441" s="82"/>
      <c r="AC441" s="82"/>
      <c r="AD441" s="82"/>
      <c r="AE441" s="82"/>
      <c r="AF441" s="82"/>
      <c r="AG441" s="82"/>
    </row>
    <row r="442" spans="3:33" x14ac:dyDescent="0.2">
      <c r="C442" s="82"/>
      <c r="D442" s="82"/>
      <c r="E442" s="82"/>
      <c r="F442" s="82"/>
      <c r="G442" s="82"/>
      <c r="H442" s="82"/>
      <c r="I442" s="82"/>
      <c r="J442" s="82"/>
      <c r="K442" s="82"/>
      <c r="L442" s="82"/>
      <c r="M442" s="82"/>
      <c r="N442" s="140"/>
      <c r="O442" s="140"/>
      <c r="P442" s="82"/>
      <c r="Q442" s="82"/>
      <c r="R442" s="82"/>
      <c r="S442" s="82"/>
      <c r="T442" s="140"/>
      <c r="U442" s="82"/>
      <c r="V442" s="82"/>
      <c r="W442" s="82"/>
      <c r="X442" s="82"/>
      <c r="Y442" s="82"/>
      <c r="AA442" s="82"/>
      <c r="AB442" s="82"/>
      <c r="AC442" s="82"/>
      <c r="AD442" s="82"/>
      <c r="AE442" s="82"/>
      <c r="AF442" s="82"/>
      <c r="AG442" s="82"/>
    </row>
    <row r="443" spans="3:33" x14ac:dyDescent="0.2">
      <c r="C443" s="82"/>
      <c r="D443" s="82"/>
      <c r="E443" s="82"/>
      <c r="F443" s="82"/>
      <c r="G443" s="82"/>
      <c r="H443" s="82"/>
      <c r="I443" s="82"/>
      <c r="J443" s="82"/>
      <c r="K443" s="82"/>
      <c r="L443" s="82"/>
      <c r="M443" s="82"/>
      <c r="N443" s="140"/>
      <c r="O443" s="140"/>
      <c r="P443" s="82"/>
      <c r="Q443" s="82"/>
      <c r="R443" s="82"/>
      <c r="S443" s="82"/>
      <c r="T443" s="140"/>
      <c r="U443" s="82"/>
      <c r="V443" s="82"/>
      <c r="W443" s="82"/>
      <c r="X443" s="82"/>
      <c r="Y443" s="82"/>
      <c r="AA443" s="82"/>
      <c r="AB443" s="82"/>
      <c r="AC443" s="82"/>
      <c r="AD443" s="82"/>
      <c r="AE443" s="82"/>
      <c r="AF443" s="82"/>
      <c r="AG443" s="82"/>
    </row>
    <row r="444" spans="3:33" x14ac:dyDescent="0.2">
      <c r="C444" s="82"/>
      <c r="D444" s="82"/>
      <c r="E444" s="82"/>
      <c r="F444" s="82"/>
      <c r="G444" s="82"/>
      <c r="H444" s="82"/>
      <c r="I444" s="82"/>
      <c r="J444" s="82"/>
      <c r="K444" s="82"/>
      <c r="L444" s="82"/>
      <c r="M444" s="82"/>
      <c r="N444" s="140"/>
      <c r="O444" s="140"/>
      <c r="P444" s="82"/>
      <c r="Q444" s="82"/>
      <c r="R444" s="82"/>
      <c r="S444" s="82"/>
      <c r="T444" s="140"/>
      <c r="U444" s="82"/>
      <c r="V444" s="82"/>
      <c r="W444" s="82"/>
      <c r="X444" s="82"/>
      <c r="Y444" s="82"/>
      <c r="AA444" s="82"/>
      <c r="AB444" s="82"/>
      <c r="AC444" s="82"/>
      <c r="AD444" s="82"/>
      <c r="AE444" s="82"/>
      <c r="AF444" s="82"/>
      <c r="AG444" s="82"/>
    </row>
    <row r="445" spans="3:33" x14ac:dyDescent="0.2">
      <c r="C445" s="82"/>
      <c r="D445" s="82"/>
      <c r="E445" s="82"/>
      <c r="F445" s="82"/>
      <c r="G445" s="82"/>
      <c r="H445" s="82"/>
      <c r="I445" s="82"/>
      <c r="J445" s="82"/>
      <c r="K445" s="82"/>
      <c r="L445" s="82"/>
      <c r="M445" s="82"/>
      <c r="N445" s="140"/>
      <c r="O445" s="140"/>
      <c r="P445" s="82"/>
      <c r="Q445" s="82"/>
      <c r="R445" s="82"/>
      <c r="S445" s="82"/>
      <c r="T445" s="140"/>
      <c r="U445" s="82"/>
      <c r="V445" s="82"/>
      <c r="W445" s="82"/>
      <c r="X445" s="82"/>
      <c r="Y445" s="82"/>
      <c r="AA445" s="82"/>
      <c r="AB445" s="82"/>
      <c r="AC445" s="82"/>
      <c r="AD445" s="82"/>
      <c r="AE445" s="82"/>
      <c r="AF445" s="82"/>
      <c r="AG445" s="82"/>
    </row>
    <row r="446" spans="3:33" x14ac:dyDescent="0.2">
      <c r="C446" s="82"/>
      <c r="D446" s="82"/>
      <c r="E446" s="82"/>
      <c r="F446" s="82"/>
      <c r="G446" s="82"/>
      <c r="H446" s="82"/>
      <c r="I446" s="82"/>
      <c r="J446" s="82"/>
      <c r="K446" s="82"/>
      <c r="L446" s="82"/>
      <c r="M446" s="82"/>
      <c r="N446" s="140"/>
      <c r="O446" s="140"/>
      <c r="P446" s="82"/>
      <c r="Q446" s="82"/>
      <c r="R446" s="82"/>
      <c r="S446" s="82"/>
      <c r="T446" s="140"/>
      <c r="U446" s="82"/>
      <c r="V446" s="82"/>
      <c r="W446" s="82"/>
      <c r="X446" s="82"/>
      <c r="Y446" s="82"/>
      <c r="AA446" s="82"/>
      <c r="AB446" s="82"/>
      <c r="AC446" s="82"/>
      <c r="AD446" s="82"/>
      <c r="AE446" s="82"/>
      <c r="AF446" s="82"/>
      <c r="AG446" s="82"/>
    </row>
    <row r="447" spans="3:33" x14ac:dyDescent="0.2">
      <c r="C447" s="82"/>
      <c r="D447" s="82"/>
      <c r="E447" s="82"/>
      <c r="F447" s="82"/>
      <c r="G447" s="82"/>
      <c r="H447" s="82"/>
      <c r="I447" s="82"/>
      <c r="J447" s="82"/>
      <c r="K447" s="82"/>
      <c r="L447" s="82"/>
      <c r="M447" s="82"/>
      <c r="N447" s="140"/>
      <c r="O447" s="140"/>
      <c r="P447" s="82"/>
      <c r="Q447" s="82"/>
      <c r="R447" s="82"/>
      <c r="S447" s="82"/>
      <c r="T447" s="140"/>
      <c r="U447" s="82"/>
      <c r="V447" s="82"/>
      <c r="W447" s="82"/>
      <c r="X447" s="82"/>
      <c r="Y447" s="82"/>
      <c r="AA447" s="82"/>
      <c r="AB447" s="82"/>
      <c r="AC447" s="82"/>
      <c r="AD447" s="82"/>
      <c r="AE447" s="82"/>
      <c r="AF447" s="82"/>
      <c r="AG447" s="82"/>
    </row>
    <row r="448" spans="3:33" x14ac:dyDescent="0.2">
      <c r="C448" s="82"/>
      <c r="D448" s="82"/>
      <c r="E448" s="82"/>
      <c r="F448" s="82"/>
      <c r="G448" s="82"/>
      <c r="H448" s="82"/>
      <c r="I448" s="82"/>
      <c r="J448" s="82"/>
      <c r="K448" s="82"/>
      <c r="L448" s="82"/>
      <c r="M448" s="82"/>
      <c r="N448" s="140"/>
      <c r="O448" s="140"/>
      <c r="P448" s="82"/>
      <c r="Q448" s="82"/>
      <c r="R448" s="82"/>
      <c r="S448" s="82"/>
      <c r="T448" s="140"/>
      <c r="U448" s="82"/>
      <c r="V448" s="82"/>
      <c r="W448" s="82"/>
      <c r="X448" s="82"/>
      <c r="Y448" s="82"/>
      <c r="AA448" s="82"/>
      <c r="AB448" s="82"/>
      <c r="AC448" s="82"/>
      <c r="AD448" s="82"/>
      <c r="AE448" s="82"/>
      <c r="AF448" s="82"/>
      <c r="AG448" s="82"/>
    </row>
    <row r="449" spans="3:33" x14ac:dyDescent="0.2">
      <c r="C449" s="82"/>
      <c r="D449" s="82"/>
      <c r="E449" s="82"/>
      <c r="F449" s="82"/>
      <c r="G449" s="82"/>
      <c r="H449" s="82"/>
      <c r="I449" s="82"/>
      <c r="J449" s="82"/>
      <c r="K449" s="82"/>
      <c r="L449" s="82"/>
      <c r="M449" s="82"/>
      <c r="N449" s="140"/>
      <c r="O449" s="140"/>
      <c r="P449" s="82"/>
      <c r="Q449" s="82"/>
      <c r="R449" s="82"/>
      <c r="S449" s="82"/>
      <c r="T449" s="140"/>
      <c r="U449" s="82"/>
      <c r="V449" s="82"/>
      <c r="W449" s="82"/>
      <c r="X449" s="82"/>
      <c r="Y449" s="82"/>
      <c r="AA449" s="82"/>
      <c r="AB449" s="82"/>
      <c r="AC449" s="82"/>
      <c r="AD449" s="82"/>
      <c r="AE449" s="82"/>
      <c r="AF449" s="82"/>
      <c r="AG449" s="82"/>
    </row>
    <row r="450" spans="3:33" x14ac:dyDescent="0.2">
      <c r="C450" s="82"/>
      <c r="D450" s="82"/>
      <c r="E450" s="82"/>
      <c r="F450" s="82"/>
      <c r="G450" s="82"/>
      <c r="H450" s="82"/>
      <c r="I450" s="82"/>
      <c r="J450" s="82"/>
      <c r="K450" s="82"/>
      <c r="L450" s="82"/>
      <c r="M450" s="82"/>
      <c r="N450" s="140"/>
      <c r="O450" s="140"/>
      <c r="P450" s="82"/>
      <c r="Q450" s="82"/>
      <c r="R450" s="82"/>
      <c r="S450" s="82"/>
      <c r="T450" s="140"/>
      <c r="U450" s="82"/>
      <c r="V450" s="82"/>
      <c r="W450" s="82"/>
      <c r="X450" s="82"/>
      <c r="Y450" s="82"/>
      <c r="AA450" s="82"/>
      <c r="AB450" s="82"/>
      <c r="AC450" s="82"/>
      <c r="AD450" s="82"/>
      <c r="AE450" s="82"/>
      <c r="AF450" s="82"/>
      <c r="AG450" s="82"/>
    </row>
    <row r="451" spans="3:33" x14ac:dyDescent="0.2">
      <c r="C451" s="82"/>
      <c r="D451" s="82"/>
      <c r="E451" s="82"/>
      <c r="F451" s="82"/>
      <c r="G451" s="82"/>
      <c r="H451" s="82"/>
      <c r="I451" s="82"/>
      <c r="J451" s="82"/>
      <c r="K451" s="82"/>
      <c r="L451" s="82"/>
      <c r="M451" s="82"/>
      <c r="N451" s="140"/>
      <c r="O451" s="140"/>
      <c r="P451" s="82"/>
      <c r="Q451" s="82"/>
      <c r="R451" s="82"/>
      <c r="S451" s="82"/>
      <c r="T451" s="140"/>
      <c r="U451" s="82"/>
      <c r="V451" s="82"/>
      <c r="W451" s="82"/>
      <c r="X451" s="82"/>
      <c r="Y451" s="82"/>
      <c r="AA451" s="82"/>
      <c r="AB451" s="82"/>
      <c r="AC451" s="82"/>
      <c r="AD451" s="82"/>
      <c r="AE451" s="82"/>
      <c r="AF451" s="82"/>
      <c r="AG451" s="82"/>
    </row>
    <row r="452" spans="3:33" x14ac:dyDescent="0.2">
      <c r="C452" s="82"/>
      <c r="D452" s="82"/>
      <c r="E452" s="82"/>
      <c r="F452" s="82"/>
      <c r="G452" s="82"/>
      <c r="H452" s="82"/>
      <c r="I452" s="82"/>
      <c r="J452" s="82"/>
      <c r="K452" s="82"/>
      <c r="L452" s="82"/>
      <c r="M452" s="82"/>
      <c r="N452" s="140"/>
      <c r="O452" s="140"/>
      <c r="P452" s="82"/>
      <c r="Q452" s="82"/>
      <c r="R452" s="82"/>
      <c r="S452" s="82"/>
      <c r="T452" s="140"/>
      <c r="U452" s="82"/>
      <c r="V452" s="82"/>
      <c r="W452" s="82"/>
      <c r="X452" s="82"/>
      <c r="Y452" s="82"/>
      <c r="AA452" s="82"/>
      <c r="AB452" s="82"/>
      <c r="AC452" s="82"/>
      <c r="AD452" s="82"/>
      <c r="AE452" s="82"/>
      <c r="AF452" s="82"/>
      <c r="AG452" s="82"/>
    </row>
    <row r="453" spans="3:33" x14ac:dyDescent="0.2">
      <c r="C453" s="82"/>
      <c r="D453" s="82"/>
      <c r="E453" s="82"/>
      <c r="F453" s="82"/>
      <c r="G453" s="82"/>
      <c r="H453" s="82"/>
      <c r="I453" s="82"/>
      <c r="J453" s="82"/>
      <c r="K453" s="82"/>
      <c r="L453" s="82"/>
      <c r="M453" s="82"/>
      <c r="N453" s="140"/>
      <c r="O453" s="140"/>
      <c r="P453" s="82"/>
      <c r="Q453" s="82"/>
      <c r="R453" s="82"/>
      <c r="S453" s="82"/>
      <c r="T453" s="140"/>
      <c r="U453" s="82"/>
      <c r="V453" s="82"/>
      <c r="W453" s="82"/>
      <c r="X453" s="82"/>
      <c r="Y453" s="82"/>
      <c r="AA453" s="82"/>
      <c r="AB453" s="82"/>
      <c r="AC453" s="82"/>
      <c r="AD453" s="82"/>
      <c r="AE453" s="82"/>
      <c r="AF453" s="82"/>
      <c r="AG453" s="82"/>
    </row>
    <row r="454" spans="3:33" x14ac:dyDescent="0.2">
      <c r="C454" s="82"/>
      <c r="D454" s="82"/>
      <c r="E454" s="82"/>
      <c r="F454" s="82"/>
      <c r="G454" s="82"/>
      <c r="H454" s="82"/>
      <c r="I454" s="82"/>
      <c r="J454" s="82"/>
      <c r="K454" s="82"/>
      <c r="L454" s="82"/>
      <c r="M454" s="82"/>
      <c r="N454" s="140"/>
      <c r="O454" s="140"/>
      <c r="P454" s="82"/>
      <c r="Q454" s="82"/>
      <c r="R454" s="82"/>
      <c r="S454" s="82"/>
      <c r="T454" s="140"/>
      <c r="U454" s="82"/>
      <c r="V454" s="82"/>
      <c r="W454" s="82"/>
      <c r="X454" s="82"/>
      <c r="Y454" s="82"/>
      <c r="AA454" s="82"/>
      <c r="AB454" s="82"/>
      <c r="AC454" s="82"/>
      <c r="AD454" s="82"/>
      <c r="AE454" s="82"/>
      <c r="AF454" s="82"/>
      <c r="AG454" s="82"/>
    </row>
    <row r="455" spans="3:33" x14ac:dyDescent="0.2">
      <c r="C455" s="82"/>
      <c r="D455" s="82"/>
      <c r="E455" s="82"/>
      <c r="F455" s="82"/>
      <c r="G455" s="82"/>
      <c r="H455" s="82"/>
      <c r="I455" s="82"/>
      <c r="J455" s="82"/>
      <c r="K455" s="82"/>
      <c r="L455" s="82"/>
      <c r="M455" s="82"/>
      <c r="N455" s="140"/>
      <c r="O455" s="140"/>
      <c r="P455" s="82"/>
      <c r="Q455" s="82"/>
      <c r="R455" s="82"/>
      <c r="S455" s="82"/>
      <c r="T455" s="140"/>
      <c r="U455" s="82"/>
      <c r="V455" s="82"/>
      <c r="W455" s="82"/>
      <c r="X455" s="82"/>
      <c r="Y455" s="82"/>
      <c r="AA455" s="82"/>
      <c r="AB455" s="82"/>
      <c r="AC455" s="82"/>
      <c r="AD455" s="82"/>
      <c r="AE455" s="82"/>
      <c r="AF455" s="82"/>
      <c r="AG455" s="82"/>
    </row>
    <row r="456" spans="3:33" x14ac:dyDescent="0.2">
      <c r="C456" s="82"/>
      <c r="D456" s="82"/>
      <c r="E456" s="82"/>
      <c r="F456" s="82"/>
      <c r="G456" s="82"/>
      <c r="H456" s="82"/>
      <c r="I456" s="82"/>
      <c r="J456" s="82"/>
      <c r="K456" s="82"/>
      <c r="L456" s="82"/>
      <c r="M456" s="82"/>
      <c r="N456" s="140"/>
      <c r="O456" s="140"/>
      <c r="P456" s="82"/>
      <c r="Q456" s="82"/>
      <c r="R456" s="82"/>
      <c r="S456" s="82"/>
      <c r="T456" s="140"/>
      <c r="U456" s="82"/>
      <c r="V456" s="82"/>
      <c r="W456" s="82"/>
      <c r="X456" s="82"/>
      <c r="Y456" s="82"/>
      <c r="AA456" s="82"/>
      <c r="AB456" s="82"/>
      <c r="AC456" s="82"/>
      <c r="AD456" s="82"/>
      <c r="AE456" s="82"/>
      <c r="AF456" s="82"/>
      <c r="AG456" s="82"/>
    </row>
    <row r="457" spans="3:33" x14ac:dyDescent="0.2">
      <c r="C457" s="82"/>
      <c r="D457" s="82"/>
      <c r="E457" s="82"/>
      <c r="F457" s="82"/>
      <c r="G457" s="82"/>
      <c r="H457" s="82"/>
      <c r="I457" s="82"/>
      <c r="J457" s="82"/>
      <c r="K457" s="82"/>
      <c r="L457" s="82"/>
      <c r="M457" s="82"/>
      <c r="N457" s="140"/>
      <c r="O457" s="140"/>
      <c r="P457" s="82"/>
      <c r="Q457" s="82"/>
      <c r="R457" s="82"/>
      <c r="S457" s="82"/>
      <c r="T457" s="140"/>
      <c r="U457" s="82"/>
      <c r="V457" s="82"/>
      <c r="W457" s="82"/>
      <c r="X457" s="82"/>
      <c r="Y457" s="82"/>
      <c r="AA457" s="82"/>
      <c r="AB457" s="82"/>
      <c r="AC457" s="82"/>
      <c r="AD457" s="82"/>
      <c r="AE457" s="82"/>
      <c r="AF457" s="82"/>
      <c r="AG457" s="82"/>
    </row>
    <row r="458" spans="3:33" x14ac:dyDescent="0.2">
      <c r="C458" s="82"/>
      <c r="D458" s="82"/>
      <c r="E458" s="82"/>
      <c r="F458" s="82"/>
      <c r="G458" s="82"/>
      <c r="H458" s="82"/>
      <c r="I458" s="82"/>
      <c r="J458" s="82"/>
      <c r="K458" s="82"/>
      <c r="L458" s="82"/>
      <c r="M458" s="82"/>
      <c r="N458" s="140"/>
      <c r="O458" s="140"/>
      <c r="P458" s="82"/>
      <c r="Q458" s="82"/>
      <c r="R458" s="82"/>
      <c r="S458" s="82"/>
      <c r="T458" s="140"/>
      <c r="U458" s="82"/>
      <c r="V458" s="82"/>
      <c r="W458" s="82"/>
      <c r="X458" s="82"/>
      <c r="Y458" s="82"/>
      <c r="AA458" s="82"/>
      <c r="AB458" s="82"/>
      <c r="AC458" s="82"/>
      <c r="AD458" s="82"/>
      <c r="AE458" s="82"/>
      <c r="AF458" s="82"/>
      <c r="AG458" s="82"/>
    </row>
    <row r="459" spans="3:33" x14ac:dyDescent="0.2">
      <c r="C459" s="82"/>
      <c r="D459" s="82"/>
      <c r="E459" s="82"/>
      <c r="F459" s="82"/>
      <c r="G459" s="82"/>
      <c r="H459" s="82"/>
      <c r="I459" s="82"/>
      <c r="J459" s="82"/>
      <c r="K459" s="82"/>
      <c r="L459" s="82"/>
      <c r="M459" s="82"/>
      <c r="N459" s="140"/>
      <c r="O459" s="140"/>
      <c r="P459" s="82"/>
      <c r="Q459" s="82"/>
      <c r="R459" s="82"/>
      <c r="S459" s="82"/>
      <c r="T459" s="140"/>
      <c r="U459" s="82"/>
      <c r="V459" s="82"/>
      <c r="W459" s="82"/>
      <c r="X459" s="82"/>
      <c r="Y459" s="82"/>
      <c r="AA459" s="82"/>
      <c r="AB459" s="82"/>
      <c r="AC459" s="82"/>
      <c r="AD459" s="82"/>
      <c r="AE459" s="82"/>
      <c r="AF459" s="82"/>
      <c r="AG459" s="82"/>
    </row>
    <row r="460" spans="3:33" x14ac:dyDescent="0.2">
      <c r="C460" s="82"/>
      <c r="D460" s="82"/>
      <c r="E460" s="82"/>
      <c r="F460" s="82"/>
      <c r="G460" s="82"/>
      <c r="H460" s="82"/>
      <c r="I460" s="82"/>
      <c r="J460" s="82"/>
      <c r="K460" s="82"/>
      <c r="L460" s="82"/>
      <c r="M460" s="82"/>
      <c r="N460" s="140"/>
      <c r="O460" s="140"/>
      <c r="P460" s="82"/>
      <c r="Q460" s="82"/>
      <c r="R460" s="82"/>
      <c r="S460" s="82"/>
      <c r="T460" s="140"/>
      <c r="U460" s="82"/>
      <c r="V460" s="82"/>
      <c r="W460" s="82"/>
      <c r="X460" s="82"/>
      <c r="Y460" s="82"/>
      <c r="AA460" s="82"/>
      <c r="AB460" s="82"/>
      <c r="AC460" s="82"/>
      <c r="AD460" s="82"/>
      <c r="AE460" s="82"/>
      <c r="AF460" s="82"/>
      <c r="AG460" s="82"/>
    </row>
    <row r="461" spans="3:33" x14ac:dyDescent="0.2">
      <c r="C461" s="82"/>
      <c r="D461" s="82"/>
      <c r="E461" s="82"/>
      <c r="F461" s="82"/>
      <c r="G461" s="82"/>
      <c r="H461" s="82"/>
      <c r="I461" s="82"/>
      <c r="J461" s="82"/>
      <c r="K461" s="82"/>
      <c r="L461" s="82"/>
      <c r="M461" s="82"/>
      <c r="N461" s="140"/>
      <c r="O461" s="140"/>
      <c r="P461" s="82"/>
      <c r="Q461" s="82"/>
      <c r="R461" s="82"/>
      <c r="S461" s="82"/>
      <c r="T461" s="140"/>
      <c r="U461" s="82"/>
      <c r="V461" s="82"/>
      <c r="W461" s="82"/>
      <c r="X461" s="82"/>
      <c r="Y461" s="82"/>
      <c r="AA461" s="82"/>
      <c r="AB461" s="82"/>
      <c r="AC461" s="82"/>
      <c r="AD461" s="82"/>
      <c r="AE461" s="82"/>
      <c r="AF461" s="82"/>
      <c r="AG461" s="82"/>
    </row>
    <row r="462" spans="3:33" x14ac:dyDescent="0.2">
      <c r="C462" s="82"/>
      <c r="D462" s="82"/>
      <c r="E462" s="82"/>
      <c r="F462" s="82"/>
      <c r="G462" s="82"/>
      <c r="H462" s="82"/>
      <c r="I462" s="82"/>
      <c r="J462" s="82"/>
      <c r="K462" s="82"/>
      <c r="L462" s="82"/>
      <c r="M462" s="82"/>
      <c r="N462" s="140"/>
      <c r="O462" s="140"/>
      <c r="P462" s="82"/>
      <c r="Q462" s="82"/>
      <c r="R462" s="82"/>
      <c r="S462" s="82"/>
      <c r="T462" s="140"/>
      <c r="U462" s="82"/>
      <c r="V462" s="82"/>
      <c r="W462" s="82"/>
      <c r="X462" s="82"/>
      <c r="Y462" s="82"/>
      <c r="AA462" s="82"/>
      <c r="AB462" s="82"/>
      <c r="AC462" s="82"/>
      <c r="AD462" s="82"/>
      <c r="AE462" s="82"/>
      <c r="AF462" s="82"/>
      <c r="AG462" s="82"/>
    </row>
    <row r="463" spans="3:33" x14ac:dyDescent="0.2">
      <c r="C463" s="82"/>
      <c r="D463" s="82"/>
      <c r="E463" s="82"/>
      <c r="F463" s="82"/>
      <c r="G463" s="82"/>
      <c r="H463" s="82"/>
      <c r="I463" s="82"/>
      <c r="J463" s="82"/>
      <c r="K463" s="82"/>
      <c r="L463" s="82"/>
      <c r="M463" s="82"/>
      <c r="N463" s="140"/>
      <c r="O463" s="140"/>
      <c r="P463" s="82"/>
      <c r="Q463" s="82"/>
      <c r="R463" s="82"/>
      <c r="S463" s="82"/>
      <c r="T463" s="140"/>
      <c r="U463" s="82"/>
      <c r="V463" s="82"/>
      <c r="W463" s="82"/>
      <c r="X463" s="82"/>
      <c r="Y463" s="82"/>
      <c r="AA463" s="82"/>
      <c r="AB463" s="82"/>
      <c r="AC463" s="82"/>
      <c r="AD463" s="82"/>
      <c r="AE463" s="82"/>
      <c r="AF463" s="82"/>
      <c r="AG463" s="82"/>
    </row>
    <row r="464" spans="3:33" x14ac:dyDescent="0.2">
      <c r="C464" s="82"/>
      <c r="D464" s="82"/>
      <c r="E464" s="82"/>
      <c r="F464" s="82"/>
      <c r="G464" s="82"/>
      <c r="H464" s="82"/>
      <c r="I464" s="82"/>
      <c r="J464" s="82"/>
      <c r="K464" s="82"/>
      <c r="L464" s="82"/>
      <c r="M464" s="82"/>
      <c r="N464" s="140"/>
      <c r="O464" s="140"/>
      <c r="P464" s="82"/>
      <c r="Q464" s="82"/>
      <c r="R464" s="82"/>
      <c r="S464" s="82"/>
      <c r="T464" s="140"/>
      <c r="U464" s="82"/>
      <c r="V464" s="82"/>
      <c r="W464" s="82"/>
      <c r="X464" s="82"/>
      <c r="Y464" s="82"/>
      <c r="AA464" s="82"/>
      <c r="AB464" s="82"/>
      <c r="AC464" s="82"/>
      <c r="AD464" s="82"/>
      <c r="AE464" s="82"/>
      <c r="AF464" s="82"/>
      <c r="AG464" s="82"/>
    </row>
    <row r="465" spans="3:33" x14ac:dyDescent="0.2">
      <c r="C465" s="82"/>
      <c r="D465" s="82"/>
      <c r="E465" s="82"/>
      <c r="F465" s="82"/>
      <c r="G465" s="82"/>
      <c r="H465" s="82"/>
      <c r="I465" s="82"/>
      <c r="J465" s="82"/>
      <c r="K465" s="82"/>
      <c r="L465" s="82"/>
      <c r="M465" s="82"/>
      <c r="N465" s="140"/>
      <c r="O465" s="140"/>
      <c r="P465" s="82"/>
      <c r="Q465" s="82"/>
      <c r="R465" s="82"/>
      <c r="S465" s="82"/>
      <c r="T465" s="140"/>
      <c r="U465" s="82"/>
      <c r="V465" s="82"/>
      <c r="W465" s="82"/>
      <c r="X465" s="82"/>
      <c r="Y465" s="82"/>
      <c r="AA465" s="82"/>
      <c r="AB465" s="82"/>
      <c r="AC465" s="82"/>
      <c r="AD465" s="82"/>
      <c r="AE465" s="82"/>
      <c r="AF465" s="82"/>
      <c r="AG465" s="82"/>
    </row>
    <row r="466" spans="3:33" x14ac:dyDescent="0.2">
      <c r="C466" s="82"/>
      <c r="D466" s="82"/>
      <c r="E466" s="82"/>
      <c r="F466" s="82"/>
      <c r="G466" s="82"/>
      <c r="H466" s="82"/>
      <c r="I466" s="82"/>
      <c r="J466" s="82"/>
      <c r="K466" s="82"/>
      <c r="L466" s="82"/>
      <c r="M466" s="82"/>
      <c r="N466" s="140"/>
      <c r="O466" s="140"/>
      <c r="P466" s="82"/>
      <c r="Q466" s="82"/>
      <c r="R466" s="82"/>
      <c r="S466" s="82"/>
      <c r="T466" s="140"/>
      <c r="U466" s="82"/>
      <c r="V466" s="82"/>
      <c r="W466" s="82"/>
      <c r="X466" s="82"/>
      <c r="Y466" s="82"/>
      <c r="AA466" s="82"/>
      <c r="AB466" s="82"/>
      <c r="AC466" s="82"/>
      <c r="AD466" s="82"/>
      <c r="AE466" s="82"/>
      <c r="AF466" s="82"/>
      <c r="AG466" s="82"/>
    </row>
    <row r="467" spans="3:33" x14ac:dyDescent="0.2">
      <c r="C467" s="82"/>
      <c r="D467" s="82"/>
      <c r="E467" s="82"/>
      <c r="F467" s="82"/>
      <c r="G467" s="82"/>
      <c r="H467" s="82"/>
      <c r="I467" s="82"/>
      <c r="J467" s="82"/>
      <c r="K467" s="82"/>
      <c r="L467" s="82"/>
      <c r="M467" s="82"/>
      <c r="N467" s="140"/>
      <c r="O467" s="140"/>
      <c r="P467" s="82"/>
      <c r="Q467" s="82"/>
      <c r="R467" s="82"/>
      <c r="S467" s="82"/>
      <c r="T467" s="140"/>
      <c r="U467" s="82"/>
      <c r="V467" s="82"/>
      <c r="W467" s="82"/>
      <c r="X467" s="82"/>
      <c r="Y467" s="82"/>
      <c r="AA467" s="82"/>
      <c r="AB467" s="82"/>
      <c r="AC467" s="82"/>
      <c r="AD467" s="82"/>
      <c r="AE467" s="82"/>
      <c r="AF467" s="82"/>
      <c r="AG467" s="82"/>
    </row>
    <row r="468" spans="3:33" x14ac:dyDescent="0.2">
      <c r="C468" s="82"/>
      <c r="D468" s="82"/>
      <c r="E468" s="82"/>
      <c r="F468" s="82"/>
      <c r="G468" s="82"/>
      <c r="H468" s="82"/>
      <c r="I468" s="82"/>
      <c r="J468" s="82"/>
      <c r="K468" s="82"/>
      <c r="L468" s="82"/>
      <c r="M468" s="82"/>
      <c r="N468" s="140"/>
      <c r="O468" s="140"/>
      <c r="P468" s="82"/>
      <c r="Q468" s="82"/>
      <c r="R468" s="82"/>
      <c r="S468" s="82"/>
      <c r="T468" s="140"/>
      <c r="U468" s="82"/>
      <c r="V468" s="82"/>
      <c r="W468" s="82"/>
      <c r="X468" s="82"/>
      <c r="Y468" s="82"/>
      <c r="AA468" s="82"/>
      <c r="AB468" s="82"/>
      <c r="AC468" s="82"/>
      <c r="AD468" s="82"/>
      <c r="AE468" s="82"/>
      <c r="AF468" s="82"/>
      <c r="AG468" s="82"/>
    </row>
    <row r="469" spans="3:33" x14ac:dyDescent="0.2">
      <c r="C469" s="82"/>
      <c r="D469" s="82"/>
      <c r="E469" s="82"/>
      <c r="F469" s="82"/>
      <c r="G469" s="82"/>
      <c r="H469" s="82"/>
      <c r="I469" s="82"/>
      <c r="J469" s="82"/>
      <c r="K469" s="82"/>
      <c r="L469" s="82"/>
      <c r="M469" s="82"/>
      <c r="N469" s="140"/>
      <c r="O469" s="140"/>
      <c r="P469" s="82"/>
      <c r="Q469" s="82"/>
      <c r="R469" s="82"/>
      <c r="S469" s="82"/>
      <c r="T469" s="140"/>
      <c r="U469" s="82"/>
      <c r="V469" s="82"/>
      <c r="W469" s="82"/>
      <c r="X469" s="82"/>
      <c r="Y469" s="82"/>
      <c r="AA469" s="82"/>
      <c r="AB469" s="82"/>
      <c r="AC469" s="82"/>
      <c r="AD469" s="82"/>
      <c r="AE469" s="82"/>
      <c r="AF469" s="82"/>
      <c r="AG469" s="82"/>
    </row>
    <row r="470" spans="3:33" x14ac:dyDescent="0.2">
      <c r="C470" s="82"/>
      <c r="D470" s="82"/>
      <c r="E470" s="82"/>
      <c r="F470" s="82"/>
      <c r="G470" s="82"/>
      <c r="H470" s="82"/>
      <c r="I470" s="82"/>
      <c r="J470" s="82"/>
      <c r="K470" s="82"/>
      <c r="L470" s="82"/>
      <c r="M470" s="82"/>
      <c r="N470" s="140"/>
      <c r="O470" s="140"/>
      <c r="P470" s="82"/>
      <c r="Q470" s="82"/>
      <c r="R470" s="82"/>
      <c r="S470" s="82"/>
      <c r="T470" s="140"/>
      <c r="U470" s="82"/>
      <c r="V470" s="82"/>
      <c r="W470" s="82"/>
      <c r="X470" s="82"/>
      <c r="Y470" s="82"/>
      <c r="AA470" s="82"/>
      <c r="AB470" s="82"/>
      <c r="AC470" s="82"/>
      <c r="AD470" s="82"/>
      <c r="AE470" s="82"/>
      <c r="AF470" s="82"/>
      <c r="AG470" s="82"/>
    </row>
    <row r="471" spans="3:33" x14ac:dyDescent="0.2">
      <c r="C471" s="82"/>
      <c r="D471" s="82"/>
      <c r="E471" s="82"/>
      <c r="F471" s="82"/>
      <c r="G471" s="82"/>
      <c r="H471" s="82"/>
      <c r="I471" s="82"/>
      <c r="J471" s="82"/>
      <c r="K471" s="82"/>
      <c r="L471" s="82"/>
      <c r="M471" s="82"/>
      <c r="N471" s="140"/>
      <c r="O471" s="140"/>
      <c r="P471" s="82"/>
      <c r="Q471" s="82"/>
      <c r="R471" s="82"/>
      <c r="S471" s="82"/>
      <c r="T471" s="140"/>
      <c r="U471" s="82"/>
      <c r="V471" s="82"/>
      <c r="W471" s="82"/>
      <c r="X471" s="82"/>
      <c r="Y471" s="82"/>
      <c r="AA471" s="82"/>
      <c r="AB471" s="82"/>
      <c r="AC471" s="82"/>
      <c r="AD471" s="82"/>
      <c r="AE471" s="82"/>
      <c r="AF471" s="82"/>
      <c r="AG471" s="82"/>
    </row>
    <row r="472" spans="3:33" x14ac:dyDescent="0.2">
      <c r="C472" s="82"/>
      <c r="D472" s="82"/>
      <c r="E472" s="82"/>
      <c r="F472" s="82"/>
      <c r="G472" s="82"/>
      <c r="H472" s="82"/>
      <c r="I472" s="82"/>
      <c r="J472" s="82"/>
      <c r="K472" s="82"/>
      <c r="L472" s="82"/>
      <c r="M472" s="82"/>
      <c r="N472" s="140"/>
      <c r="O472" s="140"/>
      <c r="P472" s="82"/>
      <c r="Q472" s="82"/>
      <c r="R472" s="82"/>
      <c r="S472" s="82"/>
      <c r="T472" s="140"/>
      <c r="U472" s="82"/>
      <c r="V472" s="82"/>
      <c r="W472" s="82"/>
      <c r="X472" s="82"/>
      <c r="Y472" s="82"/>
      <c r="AA472" s="82"/>
      <c r="AB472" s="82"/>
      <c r="AC472" s="82"/>
      <c r="AD472" s="82"/>
      <c r="AE472" s="82"/>
      <c r="AF472" s="82"/>
      <c r="AG472" s="82"/>
    </row>
    <row r="473" spans="3:33" x14ac:dyDescent="0.2">
      <c r="C473" s="82"/>
      <c r="D473" s="82"/>
      <c r="E473" s="82"/>
      <c r="F473" s="82"/>
      <c r="G473" s="82"/>
      <c r="H473" s="82"/>
      <c r="I473" s="82"/>
      <c r="J473" s="82"/>
      <c r="K473" s="82"/>
      <c r="L473" s="82"/>
      <c r="M473" s="82"/>
      <c r="N473" s="140"/>
      <c r="O473" s="140"/>
      <c r="P473" s="82"/>
      <c r="Q473" s="82"/>
      <c r="R473" s="82"/>
      <c r="S473" s="82"/>
      <c r="T473" s="140"/>
      <c r="U473" s="82"/>
      <c r="V473" s="82"/>
      <c r="W473" s="82"/>
      <c r="X473" s="82"/>
      <c r="Y473" s="82"/>
      <c r="AA473" s="82"/>
      <c r="AB473" s="82"/>
      <c r="AC473" s="82"/>
      <c r="AD473" s="82"/>
      <c r="AE473" s="82"/>
      <c r="AF473" s="82"/>
      <c r="AG473" s="82"/>
    </row>
    <row r="474" spans="3:33" x14ac:dyDescent="0.2">
      <c r="C474" s="82"/>
      <c r="D474" s="82"/>
      <c r="E474" s="82"/>
      <c r="F474" s="82"/>
      <c r="G474" s="82"/>
      <c r="H474" s="82"/>
      <c r="I474" s="82"/>
      <c r="J474" s="82"/>
      <c r="K474" s="82"/>
      <c r="L474" s="82"/>
      <c r="M474" s="82"/>
      <c r="N474" s="140"/>
      <c r="O474" s="140"/>
      <c r="P474" s="82"/>
      <c r="Q474" s="82"/>
      <c r="R474" s="82"/>
      <c r="S474" s="82"/>
      <c r="T474" s="140"/>
      <c r="U474" s="82"/>
      <c r="V474" s="82"/>
      <c r="W474" s="82"/>
      <c r="X474" s="82"/>
      <c r="Y474" s="82"/>
      <c r="AA474" s="82"/>
      <c r="AB474" s="82"/>
      <c r="AC474" s="82"/>
      <c r="AD474" s="82"/>
      <c r="AE474" s="82"/>
      <c r="AF474" s="82"/>
      <c r="AG474" s="82"/>
    </row>
    <row r="475" spans="3:33" x14ac:dyDescent="0.2">
      <c r="C475" s="82"/>
      <c r="D475" s="82"/>
      <c r="E475" s="82"/>
      <c r="F475" s="82"/>
      <c r="G475" s="82"/>
      <c r="H475" s="82"/>
      <c r="I475" s="82"/>
      <c r="J475" s="82"/>
      <c r="K475" s="82"/>
      <c r="L475" s="82"/>
      <c r="M475" s="82"/>
      <c r="N475" s="140"/>
      <c r="O475" s="140"/>
      <c r="P475" s="82"/>
      <c r="Q475" s="82"/>
      <c r="R475" s="82"/>
      <c r="S475" s="82"/>
      <c r="T475" s="140"/>
      <c r="U475" s="82"/>
      <c r="V475" s="82"/>
      <c r="W475" s="82"/>
      <c r="X475" s="82"/>
      <c r="Y475" s="82"/>
      <c r="AA475" s="82"/>
      <c r="AB475" s="82"/>
      <c r="AC475" s="82"/>
      <c r="AD475" s="82"/>
      <c r="AE475" s="82"/>
      <c r="AF475" s="82"/>
      <c r="AG475" s="82"/>
    </row>
    <row r="476" spans="3:33" x14ac:dyDescent="0.2">
      <c r="C476" s="82"/>
      <c r="D476" s="82"/>
      <c r="E476" s="82"/>
      <c r="F476" s="82"/>
      <c r="G476" s="82"/>
      <c r="H476" s="82"/>
      <c r="I476" s="82"/>
      <c r="J476" s="82"/>
      <c r="K476" s="82"/>
      <c r="L476" s="82"/>
      <c r="M476" s="82"/>
      <c r="N476" s="140"/>
      <c r="O476" s="140"/>
      <c r="P476" s="82"/>
      <c r="Q476" s="82"/>
      <c r="R476" s="82"/>
      <c r="S476" s="82"/>
      <c r="T476" s="140"/>
      <c r="U476" s="82"/>
      <c r="V476" s="82"/>
      <c r="W476" s="82"/>
      <c r="X476" s="82"/>
      <c r="Y476" s="82"/>
      <c r="AA476" s="82"/>
      <c r="AB476" s="82"/>
      <c r="AC476" s="82"/>
      <c r="AD476" s="82"/>
      <c r="AE476" s="82"/>
      <c r="AF476" s="82"/>
      <c r="AG476" s="82"/>
    </row>
    <row r="477" spans="3:33" x14ac:dyDescent="0.2">
      <c r="C477" s="82"/>
      <c r="D477" s="82"/>
      <c r="E477" s="82"/>
      <c r="F477" s="82"/>
      <c r="G477" s="82"/>
      <c r="H477" s="82"/>
      <c r="I477" s="82"/>
      <c r="J477" s="82"/>
      <c r="K477" s="82"/>
      <c r="L477" s="82"/>
      <c r="M477" s="82"/>
      <c r="N477" s="140"/>
      <c r="O477" s="140"/>
      <c r="P477" s="82"/>
      <c r="Q477" s="82"/>
      <c r="R477" s="82"/>
      <c r="S477" s="82"/>
      <c r="T477" s="140"/>
      <c r="U477" s="82"/>
      <c r="V477" s="82"/>
      <c r="W477" s="82"/>
      <c r="X477" s="82"/>
      <c r="Y477" s="82"/>
      <c r="AA477" s="82"/>
      <c r="AB477" s="82"/>
      <c r="AC477" s="82"/>
      <c r="AD477" s="82"/>
      <c r="AE477" s="82"/>
      <c r="AF477" s="82"/>
      <c r="AG477" s="82"/>
    </row>
    <row r="478" spans="3:33" x14ac:dyDescent="0.2">
      <c r="C478" s="82"/>
      <c r="D478" s="82"/>
      <c r="E478" s="82"/>
      <c r="F478" s="82"/>
      <c r="G478" s="82"/>
      <c r="H478" s="82"/>
      <c r="I478" s="82"/>
      <c r="J478" s="82"/>
      <c r="K478" s="82"/>
      <c r="L478" s="82"/>
      <c r="M478" s="82"/>
      <c r="N478" s="140"/>
      <c r="O478" s="140"/>
      <c r="P478" s="82"/>
      <c r="Q478" s="82"/>
      <c r="R478" s="82"/>
      <c r="S478" s="82"/>
      <c r="T478" s="140"/>
      <c r="U478" s="82"/>
      <c r="V478" s="82"/>
      <c r="W478" s="82"/>
      <c r="X478" s="82"/>
      <c r="Y478" s="82"/>
      <c r="AA478" s="82"/>
      <c r="AB478" s="82"/>
      <c r="AC478" s="82"/>
      <c r="AD478" s="82"/>
      <c r="AE478" s="82"/>
      <c r="AF478" s="82"/>
      <c r="AG478" s="82"/>
    </row>
    <row r="479" spans="3:33" x14ac:dyDescent="0.2">
      <c r="C479" s="82"/>
      <c r="D479" s="82"/>
      <c r="E479" s="82"/>
      <c r="F479" s="82"/>
      <c r="G479" s="82"/>
      <c r="H479" s="82"/>
      <c r="I479" s="82"/>
      <c r="J479" s="82"/>
      <c r="K479" s="82"/>
      <c r="L479" s="82"/>
      <c r="M479" s="82"/>
      <c r="N479" s="140"/>
      <c r="O479" s="140"/>
      <c r="P479" s="82"/>
      <c r="Q479" s="82"/>
      <c r="R479" s="82"/>
      <c r="S479" s="82"/>
      <c r="T479" s="140"/>
      <c r="U479" s="82"/>
      <c r="V479" s="82"/>
      <c r="W479" s="82"/>
      <c r="X479" s="82"/>
      <c r="Y479" s="82"/>
      <c r="AA479" s="82"/>
      <c r="AB479" s="82"/>
      <c r="AC479" s="82"/>
      <c r="AD479" s="82"/>
      <c r="AE479" s="82"/>
      <c r="AF479" s="82"/>
      <c r="AG479" s="82"/>
    </row>
    <row r="480" spans="3:33" x14ac:dyDescent="0.2">
      <c r="C480" s="82"/>
      <c r="D480" s="82"/>
      <c r="E480" s="82"/>
      <c r="F480" s="82"/>
      <c r="G480" s="82"/>
      <c r="H480" s="82"/>
      <c r="I480" s="82"/>
      <c r="J480" s="82"/>
      <c r="K480" s="82"/>
      <c r="L480" s="82"/>
      <c r="M480" s="82"/>
      <c r="N480" s="140"/>
      <c r="O480" s="140"/>
      <c r="P480" s="82"/>
      <c r="Q480" s="82"/>
      <c r="R480" s="82"/>
      <c r="S480" s="82"/>
      <c r="T480" s="140"/>
      <c r="U480" s="82"/>
      <c r="V480" s="82"/>
      <c r="W480" s="82"/>
      <c r="X480" s="82"/>
      <c r="Y480" s="82"/>
      <c r="AA480" s="82"/>
      <c r="AB480" s="82"/>
      <c r="AC480" s="82"/>
      <c r="AD480" s="82"/>
      <c r="AE480" s="82"/>
      <c r="AF480" s="82"/>
      <c r="AG480" s="82"/>
    </row>
    <row r="481" spans="3:33" x14ac:dyDescent="0.2">
      <c r="C481" s="82"/>
      <c r="D481" s="82"/>
      <c r="E481" s="82"/>
      <c r="F481" s="82"/>
      <c r="G481" s="82"/>
      <c r="H481" s="82"/>
      <c r="I481" s="82"/>
      <c r="J481" s="82"/>
      <c r="K481" s="82"/>
      <c r="L481" s="82"/>
      <c r="M481" s="82"/>
      <c r="N481" s="140"/>
      <c r="O481" s="140"/>
      <c r="P481" s="82"/>
      <c r="Q481" s="82"/>
      <c r="R481" s="82"/>
      <c r="S481" s="82"/>
      <c r="T481" s="140"/>
      <c r="U481" s="82"/>
      <c r="V481" s="82"/>
      <c r="W481" s="82"/>
      <c r="X481" s="82"/>
      <c r="Y481" s="82"/>
      <c r="AA481" s="82"/>
      <c r="AB481" s="82"/>
      <c r="AC481" s="82"/>
      <c r="AD481" s="82"/>
      <c r="AE481" s="82"/>
      <c r="AF481" s="82"/>
      <c r="AG481" s="82"/>
    </row>
    <row r="482" spans="3:33" x14ac:dyDescent="0.2">
      <c r="C482" s="82"/>
      <c r="D482" s="82"/>
      <c r="E482" s="82"/>
      <c r="F482" s="82"/>
      <c r="G482" s="82"/>
      <c r="H482" s="82"/>
      <c r="I482" s="82"/>
      <c r="J482" s="82"/>
      <c r="K482" s="82"/>
      <c r="L482" s="82"/>
      <c r="M482" s="82"/>
      <c r="N482" s="140"/>
      <c r="O482" s="140"/>
      <c r="P482" s="82"/>
      <c r="Q482" s="82"/>
      <c r="R482" s="82"/>
      <c r="S482" s="82"/>
      <c r="T482" s="140"/>
      <c r="U482" s="82"/>
      <c r="V482" s="82"/>
      <c r="W482" s="82"/>
      <c r="X482" s="82"/>
      <c r="Y482" s="82"/>
      <c r="AA482" s="82"/>
      <c r="AB482" s="82"/>
      <c r="AC482" s="82"/>
      <c r="AD482" s="82"/>
      <c r="AE482" s="82"/>
      <c r="AF482" s="82"/>
      <c r="AG482" s="82"/>
    </row>
    <row r="483" spans="3:33" x14ac:dyDescent="0.2">
      <c r="C483" s="82"/>
      <c r="D483" s="82"/>
      <c r="E483" s="82"/>
      <c r="F483" s="82"/>
      <c r="G483" s="82"/>
      <c r="H483" s="82"/>
      <c r="I483" s="82"/>
      <c r="J483" s="82"/>
      <c r="K483" s="82"/>
      <c r="L483" s="82"/>
      <c r="M483" s="82"/>
      <c r="N483" s="140"/>
      <c r="O483" s="140"/>
      <c r="P483" s="82"/>
      <c r="Q483" s="82"/>
      <c r="R483" s="82"/>
      <c r="S483" s="82"/>
      <c r="T483" s="140"/>
      <c r="U483" s="82"/>
      <c r="V483" s="82"/>
      <c r="W483" s="82"/>
      <c r="X483" s="82"/>
      <c r="Y483" s="82"/>
      <c r="AA483" s="82"/>
      <c r="AB483" s="82"/>
      <c r="AC483" s="82"/>
      <c r="AD483" s="82"/>
      <c r="AE483" s="82"/>
      <c r="AF483" s="82"/>
      <c r="AG483" s="82"/>
    </row>
    <row r="484" spans="3:33" x14ac:dyDescent="0.2">
      <c r="C484" s="82"/>
      <c r="D484" s="82"/>
      <c r="E484" s="82"/>
      <c r="F484" s="82"/>
      <c r="G484" s="82"/>
      <c r="H484" s="82"/>
      <c r="I484" s="82"/>
      <c r="J484" s="82"/>
      <c r="K484" s="82"/>
      <c r="L484" s="82"/>
      <c r="M484" s="82"/>
      <c r="N484" s="140"/>
      <c r="O484" s="140"/>
      <c r="P484" s="82"/>
      <c r="Q484" s="82"/>
      <c r="R484" s="82"/>
      <c r="S484" s="82"/>
      <c r="T484" s="140"/>
      <c r="U484" s="82"/>
      <c r="V484" s="82"/>
      <c r="W484" s="82"/>
      <c r="X484" s="82"/>
      <c r="Y484" s="82"/>
      <c r="AA484" s="82"/>
      <c r="AB484" s="82"/>
      <c r="AC484" s="82"/>
      <c r="AD484" s="82"/>
      <c r="AE484" s="82"/>
      <c r="AF484" s="82"/>
      <c r="AG484" s="82"/>
    </row>
    <row r="485" spans="3:33" x14ac:dyDescent="0.2">
      <c r="C485" s="82"/>
      <c r="D485" s="82"/>
      <c r="E485" s="82"/>
      <c r="F485" s="82"/>
      <c r="G485" s="82"/>
      <c r="H485" s="82"/>
      <c r="I485" s="82"/>
      <c r="J485" s="82"/>
      <c r="K485" s="82"/>
      <c r="L485" s="82"/>
      <c r="M485" s="82"/>
      <c r="N485" s="140"/>
      <c r="O485" s="140"/>
      <c r="P485" s="82"/>
      <c r="Q485" s="82"/>
      <c r="R485" s="82"/>
      <c r="S485" s="82"/>
      <c r="T485" s="140"/>
      <c r="U485" s="82"/>
      <c r="V485" s="82"/>
      <c r="W485" s="82"/>
      <c r="X485" s="82"/>
      <c r="Y485" s="82"/>
      <c r="AA485" s="82"/>
      <c r="AB485" s="82"/>
      <c r="AC485" s="82"/>
      <c r="AD485" s="82"/>
      <c r="AE485" s="82"/>
      <c r="AF485" s="82"/>
      <c r="AG485" s="82"/>
    </row>
    <row r="486" spans="3:33" x14ac:dyDescent="0.2">
      <c r="C486" s="82"/>
      <c r="D486" s="82"/>
      <c r="E486" s="82"/>
      <c r="F486" s="82"/>
      <c r="G486" s="82"/>
      <c r="H486" s="82"/>
      <c r="I486" s="82"/>
      <c r="J486" s="82"/>
      <c r="K486" s="82"/>
      <c r="L486" s="82"/>
      <c r="M486" s="82"/>
      <c r="N486" s="140"/>
      <c r="O486" s="140"/>
      <c r="P486" s="82"/>
      <c r="Q486" s="82"/>
      <c r="R486" s="82"/>
      <c r="S486" s="82"/>
      <c r="T486" s="140"/>
      <c r="U486" s="82"/>
      <c r="V486" s="82"/>
      <c r="W486" s="82"/>
      <c r="X486" s="82"/>
      <c r="Y486" s="82"/>
      <c r="AA486" s="82"/>
      <c r="AB486" s="82"/>
      <c r="AC486" s="82"/>
      <c r="AD486" s="82"/>
      <c r="AE486" s="82"/>
      <c r="AF486" s="82"/>
      <c r="AG486" s="82"/>
    </row>
    <row r="487" spans="3:33" x14ac:dyDescent="0.2">
      <c r="C487" s="82"/>
      <c r="D487" s="82"/>
      <c r="E487" s="82"/>
      <c r="F487" s="82"/>
      <c r="G487" s="82"/>
      <c r="H487" s="82"/>
      <c r="I487" s="82"/>
      <c r="J487" s="82"/>
      <c r="K487" s="82"/>
      <c r="L487" s="82"/>
      <c r="M487" s="82"/>
      <c r="N487" s="140"/>
      <c r="O487" s="140"/>
      <c r="P487" s="82"/>
      <c r="Q487" s="82"/>
      <c r="R487" s="82"/>
      <c r="S487" s="82"/>
      <c r="T487" s="140"/>
      <c r="U487" s="82"/>
      <c r="V487" s="82"/>
      <c r="W487" s="82"/>
      <c r="X487" s="82"/>
      <c r="Y487" s="82"/>
      <c r="AA487" s="82"/>
      <c r="AB487" s="82"/>
      <c r="AC487" s="82"/>
      <c r="AD487" s="82"/>
      <c r="AE487" s="82"/>
      <c r="AF487" s="82"/>
      <c r="AG487" s="82"/>
    </row>
    <row r="488" spans="3:33" x14ac:dyDescent="0.2">
      <c r="C488" s="82"/>
      <c r="D488" s="82"/>
      <c r="E488" s="82"/>
      <c r="F488" s="82"/>
      <c r="G488" s="82"/>
      <c r="H488" s="82"/>
      <c r="I488" s="82"/>
      <c r="J488" s="82"/>
      <c r="K488" s="82"/>
      <c r="L488" s="82"/>
      <c r="M488" s="82"/>
      <c r="N488" s="140"/>
      <c r="O488" s="140"/>
      <c r="P488" s="82"/>
      <c r="Q488" s="82"/>
      <c r="R488" s="82"/>
      <c r="S488" s="82"/>
      <c r="T488" s="140"/>
      <c r="U488" s="82"/>
      <c r="V488" s="82"/>
      <c r="W488" s="82"/>
      <c r="X488" s="82"/>
      <c r="Y488" s="82"/>
      <c r="AA488" s="82"/>
      <c r="AB488" s="82"/>
      <c r="AC488" s="82"/>
      <c r="AD488" s="82"/>
      <c r="AE488" s="82"/>
      <c r="AF488" s="82"/>
      <c r="AG488" s="82"/>
    </row>
    <row r="489" spans="3:33" x14ac:dyDescent="0.2">
      <c r="C489" s="82"/>
      <c r="D489" s="82"/>
      <c r="E489" s="82"/>
      <c r="F489" s="82"/>
      <c r="G489" s="82"/>
      <c r="H489" s="82"/>
      <c r="I489" s="82"/>
      <c r="J489" s="82"/>
      <c r="K489" s="82"/>
      <c r="L489" s="82"/>
      <c r="M489" s="82"/>
      <c r="N489" s="140"/>
      <c r="O489" s="140"/>
      <c r="P489" s="82"/>
      <c r="Q489" s="82"/>
      <c r="R489" s="82"/>
      <c r="S489" s="82"/>
      <c r="T489" s="140"/>
      <c r="U489" s="82"/>
      <c r="V489" s="82"/>
      <c r="W489" s="82"/>
      <c r="X489" s="82"/>
      <c r="Y489" s="82"/>
      <c r="AA489" s="82"/>
      <c r="AB489" s="82"/>
      <c r="AC489" s="82"/>
      <c r="AD489" s="82"/>
      <c r="AE489" s="82"/>
      <c r="AF489" s="82"/>
      <c r="AG489" s="82"/>
    </row>
    <row r="490" spans="3:33" x14ac:dyDescent="0.2">
      <c r="C490" s="82"/>
      <c r="D490" s="82"/>
      <c r="E490" s="82"/>
      <c r="F490" s="82"/>
      <c r="G490" s="82"/>
      <c r="H490" s="82"/>
      <c r="I490" s="82"/>
      <c r="J490" s="82"/>
      <c r="K490" s="82"/>
      <c r="L490" s="82"/>
      <c r="M490" s="82"/>
      <c r="N490" s="140"/>
      <c r="O490" s="140"/>
      <c r="P490" s="82"/>
      <c r="Q490" s="82"/>
      <c r="R490" s="82"/>
      <c r="S490" s="82"/>
      <c r="T490" s="140"/>
      <c r="U490" s="82"/>
      <c r="V490" s="82"/>
      <c r="W490" s="82"/>
      <c r="X490" s="82"/>
      <c r="Y490" s="82"/>
      <c r="AA490" s="82"/>
      <c r="AB490" s="82"/>
      <c r="AC490" s="82"/>
      <c r="AD490" s="82"/>
      <c r="AE490" s="82"/>
      <c r="AF490" s="82"/>
      <c r="AG490" s="82"/>
    </row>
    <row r="491" spans="3:33" x14ac:dyDescent="0.2">
      <c r="C491" s="82"/>
      <c r="D491" s="82"/>
      <c r="E491" s="82"/>
      <c r="F491" s="82"/>
      <c r="G491" s="82"/>
      <c r="H491" s="82"/>
      <c r="I491" s="82"/>
      <c r="J491" s="82"/>
      <c r="K491" s="82"/>
      <c r="L491" s="82"/>
      <c r="M491" s="82"/>
      <c r="N491" s="140"/>
      <c r="O491" s="140"/>
      <c r="P491" s="82"/>
      <c r="Q491" s="82"/>
      <c r="R491" s="82"/>
      <c r="S491" s="82"/>
      <c r="T491" s="140"/>
      <c r="U491" s="82"/>
      <c r="V491" s="82"/>
      <c r="W491" s="82"/>
      <c r="X491" s="82"/>
      <c r="Y491" s="82"/>
      <c r="AA491" s="82"/>
      <c r="AB491" s="82"/>
      <c r="AC491" s="82"/>
      <c r="AD491" s="82"/>
      <c r="AE491" s="82"/>
      <c r="AF491" s="82"/>
      <c r="AG491" s="82"/>
    </row>
    <row r="492" spans="3:33" x14ac:dyDescent="0.2">
      <c r="C492" s="82"/>
      <c r="D492" s="82"/>
      <c r="E492" s="82"/>
      <c r="F492" s="82"/>
      <c r="G492" s="82"/>
      <c r="H492" s="82"/>
      <c r="I492" s="82"/>
      <c r="J492" s="82"/>
      <c r="K492" s="82"/>
      <c r="L492" s="82"/>
      <c r="M492" s="82"/>
      <c r="N492" s="140"/>
      <c r="O492" s="140"/>
      <c r="P492" s="82"/>
      <c r="Q492" s="82"/>
      <c r="R492" s="82"/>
      <c r="S492" s="82"/>
      <c r="T492" s="140"/>
      <c r="U492" s="82"/>
      <c r="V492" s="82"/>
      <c r="W492" s="82"/>
      <c r="X492" s="82"/>
      <c r="Y492" s="82"/>
      <c r="AA492" s="82"/>
      <c r="AB492" s="82"/>
      <c r="AC492" s="82"/>
      <c r="AD492" s="82"/>
      <c r="AE492" s="82"/>
      <c r="AF492" s="82"/>
      <c r="AG492" s="82"/>
    </row>
    <row r="493" spans="3:33" x14ac:dyDescent="0.2">
      <c r="C493" s="82"/>
      <c r="D493" s="82"/>
      <c r="E493" s="82"/>
      <c r="F493" s="82"/>
      <c r="G493" s="82"/>
      <c r="H493" s="82"/>
      <c r="I493" s="82"/>
      <c r="J493" s="82"/>
      <c r="K493" s="82"/>
      <c r="L493" s="82"/>
      <c r="M493" s="82"/>
      <c r="N493" s="140"/>
      <c r="O493" s="140"/>
      <c r="P493" s="82"/>
      <c r="Q493" s="82"/>
      <c r="R493" s="82"/>
      <c r="S493" s="82"/>
      <c r="T493" s="140"/>
      <c r="U493" s="82"/>
      <c r="V493" s="82"/>
      <c r="W493" s="82"/>
      <c r="X493" s="82"/>
      <c r="Y493" s="82"/>
      <c r="AA493" s="82"/>
      <c r="AB493" s="82"/>
      <c r="AC493" s="82"/>
      <c r="AD493" s="82"/>
      <c r="AE493" s="82"/>
      <c r="AF493" s="82"/>
      <c r="AG493" s="82"/>
    </row>
    <row r="494" spans="3:33" x14ac:dyDescent="0.2">
      <c r="C494" s="82"/>
      <c r="D494" s="82"/>
      <c r="E494" s="82"/>
      <c r="F494" s="82"/>
      <c r="G494" s="82"/>
      <c r="H494" s="82"/>
      <c r="I494" s="82"/>
      <c r="J494" s="82"/>
      <c r="K494" s="82"/>
      <c r="L494" s="82"/>
      <c r="M494" s="82"/>
      <c r="N494" s="140"/>
      <c r="O494" s="140"/>
      <c r="P494" s="82"/>
      <c r="Q494" s="82"/>
      <c r="R494" s="82"/>
      <c r="S494" s="82"/>
      <c r="T494" s="140"/>
      <c r="U494" s="82"/>
      <c r="V494" s="82"/>
      <c r="W494" s="82"/>
      <c r="X494" s="82"/>
      <c r="Y494" s="82"/>
      <c r="AA494" s="82"/>
      <c r="AB494" s="82"/>
      <c r="AC494" s="82"/>
      <c r="AD494" s="82"/>
      <c r="AE494" s="82"/>
      <c r="AF494" s="82"/>
      <c r="AG494" s="82"/>
    </row>
    <row r="495" spans="3:33" x14ac:dyDescent="0.2">
      <c r="C495" s="82"/>
      <c r="D495" s="82"/>
      <c r="E495" s="82"/>
      <c r="F495" s="82"/>
      <c r="G495" s="82"/>
      <c r="H495" s="82"/>
      <c r="I495" s="82"/>
      <c r="J495" s="82"/>
      <c r="K495" s="82"/>
      <c r="L495" s="82"/>
      <c r="M495" s="82"/>
      <c r="N495" s="140"/>
      <c r="O495" s="140"/>
      <c r="P495" s="82"/>
      <c r="Q495" s="82"/>
      <c r="R495" s="82"/>
      <c r="S495" s="82"/>
      <c r="T495" s="140"/>
      <c r="U495" s="82"/>
      <c r="V495" s="82"/>
      <c r="W495" s="82"/>
      <c r="X495" s="82"/>
      <c r="Y495" s="82"/>
      <c r="AA495" s="82"/>
      <c r="AB495" s="82"/>
      <c r="AC495" s="82"/>
      <c r="AD495" s="82"/>
      <c r="AE495" s="82"/>
      <c r="AF495" s="82"/>
      <c r="AG495" s="82"/>
    </row>
    <row r="496" spans="3:33" x14ac:dyDescent="0.2">
      <c r="C496" s="82"/>
      <c r="D496" s="82"/>
      <c r="E496" s="82"/>
      <c r="F496" s="82"/>
      <c r="G496" s="82"/>
      <c r="H496" s="82"/>
      <c r="I496" s="82"/>
      <c r="J496" s="82"/>
      <c r="K496" s="82"/>
      <c r="L496" s="82"/>
      <c r="M496" s="82"/>
      <c r="N496" s="140"/>
      <c r="O496" s="140"/>
      <c r="P496" s="82"/>
      <c r="Q496" s="82"/>
      <c r="R496" s="82"/>
      <c r="S496" s="82"/>
      <c r="T496" s="140"/>
      <c r="U496" s="82"/>
      <c r="V496" s="82"/>
      <c r="W496" s="82"/>
      <c r="X496" s="82"/>
      <c r="Y496" s="82"/>
      <c r="AA496" s="82"/>
      <c r="AB496" s="82"/>
      <c r="AC496" s="82"/>
      <c r="AD496" s="82"/>
      <c r="AE496" s="82"/>
      <c r="AF496" s="82"/>
      <c r="AG496" s="82"/>
    </row>
    <row r="497" spans="3:33" x14ac:dyDescent="0.2">
      <c r="C497" s="82"/>
      <c r="D497" s="82"/>
      <c r="E497" s="82"/>
      <c r="F497" s="82"/>
      <c r="G497" s="82"/>
      <c r="H497" s="82"/>
      <c r="I497" s="82"/>
      <c r="J497" s="82"/>
      <c r="K497" s="82"/>
      <c r="L497" s="82"/>
      <c r="M497" s="82"/>
      <c r="N497" s="140"/>
      <c r="O497" s="140"/>
      <c r="P497" s="82"/>
      <c r="Q497" s="82"/>
      <c r="R497" s="82"/>
      <c r="S497" s="82"/>
      <c r="T497" s="140"/>
      <c r="U497" s="82"/>
      <c r="V497" s="82"/>
      <c r="W497" s="82"/>
      <c r="X497" s="82"/>
      <c r="Y497" s="82"/>
      <c r="AA497" s="82"/>
      <c r="AB497" s="82"/>
      <c r="AC497" s="82"/>
      <c r="AD497" s="82"/>
      <c r="AE497" s="82"/>
      <c r="AF497" s="82"/>
      <c r="AG497" s="82"/>
    </row>
    <row r="498" spans="3:33" x14ac:dyDescent="0.2">
      <c r="C498" s="82"/>
      <c r="D498" s="82"/>
      <c r="E498" s="82"/>
      <c r="F498" s="82"/>
      <c r="G498" s="82"/>
      <c r="H498" s="82"/>
      <c r="I498" s="82"/>
      <c r="J498" s="82"/>
      <c r="K498" s="82"/>
      <c r="L498" s="82"/>
      <c r="M498" s="82"/>
      <c r="N498" s="140"/>
      <c r="O498" s="140"/>
      <c r="P498" s="82"/>
      <c r="Q498" s="82"/>
      <c r="R498" s="82"/>
      <c r="S498" s="82"/>
      <c r="T498" s="140"/>
      <c r="U498" s="82"/>
      <c r="V498" s="82"/>
      <c r="W498" s="82"/>
      <c r="X498" s="82"/>
      <c r="Y498" s="82"/>
      <c r="AA498" s="82"/>
      <c r="AB498" s="82"/>
      <c r="AC498" s="82"/>
      <c r="AD498" s="82"/>
      <c r="AE498" s="82"/>
      <c r="AF498" s="82"/>
      <c r="AG498" s="82"/>
    </row>
    <row r="499" spans="3:33" x14ac:dyDescent="0.2">
      <c r="C499" s="82"/>
      <c r="D499" s="82"/>
      <c r="E499" s="82"/>
      <c r="F499" s="82"/>
      <c r="G499" s="82"/>
      <c r="H499" s="82"/>
      <c r="I499" s="82"/>
      <c r="J499" s="82"/>
      <c r="K499" s="82"/>
      <c r="L499" s="82"/>
      <c r="M499" s="82"/>
      <c r="N499" s="140"/>
      <c r="O499" s="140"/>
      <c r="P499" s="82"/>
      <c r="Q499" s="82"/>
      <c r="R499" s="82"/>
      <c r="S499" s="82"/>
      <c r="T499" s="140"/>
      <c r="U499" s="82"/>
      <c r="V499" s="82"/>
      <c r="W499" s="82"/>
      <c r="X499" s="82"/>
      <c r="Y499" s="82"/>
      <c r="AA499" s="82"/>
      <c r="AB499" s="82"/>
      <c r="AC499" s="82"/>
      <c r="AD499" s="82"/>
      <c r="AE499" s="82"/>
      <c r="AF499" s="82"/>
      <c r="AG499" s="82"/>
    </row>
    <row r="500" spans="3:33" x14ac:dyDescent="0.2">
      <c r="C500" s="82"/>
      <c r="D500" s="82"/>
      <c r="E500" s="82"/>
      <c r="F500" s="82"/>
      <c r="G500" s="82"/>
      <c r="H500" s="82"/>
      <c r="I500" s="82"/>
      <c r="J500" s="82"/>
      <c r="K500" s="82"/>
      <c r="L500" s="82"/>
      <c r="M500" s="82"/>
      <c r="N500" s="140"/>
      <c r="O500" s="140"/>
      <c r="P500" s="82"/>
      <c r="Q500" s="82"/>
      <c r="R500" s="82"/>
      <c r="S500" s="82"/>
      <c r="T500" s="140"/>
      <c r="U500" s="82"/>
      <c r="V500" s="82"/>
      <c r="W500" s="82"/>
      <c r="X500" s="82"/>
      <c r="Y500" s="82"/>
      <c r="AA500" s="82"/>
      <c r="AB500" s="82"/>
      <c r="AC500" s="82"/>
      <c r="AD500" s="82"/>
      <c r="AE500" s="82"/>
      <c r="AF500" s="82"/>
      <c r="AG500" s="82"/>
    </row>
    <row r="501" spans="3:33" x14ac:dyDescent="0.2">
      <c r="C501" s="82"/>
      <c r="D501" s="82"/>
      <c r="E501" s="82"/>
      <c r="F501" s="82"/>
      <c r="G501" s="82"/>
      <c r="H501" s="82"/>
      <c r="I501" s="82"/>
      <c r="J501" s="82"/>
      <c r="K501" s="82"/>
      <c r="L501" s="82"/>
      <c r="M501" s="82"/>
      <c r="N501" s="140"/>
      <c r="O501" s="140"/>
      <c r="P501" s="82"/>
      <c r="Q501" s="82"/>
      <c r="R501" s="82"/>
      <c r="S501" s="82"/>
      <c r="T501" s="140"/>
      <c r="U501" s="82"/>
      <c r="V501" s="82"/>
      <c r="W501" s="82"/>
      <c r="X501" s="82"/>
      <c r="Y501" s="82"/>
      <c r="AA501" s="82"/>
      <c r="AB501" s="82"/>
      <c r="AC501" s="82"/>
      <c r="AD501" s="82"/>
      <c r="AE501" s="82"/>
      <c r="AF501" s="82"/>
      <c r="AG501" s="82"/>
    </row>
    <row r="502" spans="3:33" x14ac:dyDescent="0.2">
      <c r="C502" s="82"/>
      <c r="D502" s="82"/>
      <c r="E502" s="82"/>
      <c r="F502" s="82"/>
      <c r="G502" s="82"/>
      <c r="H502" s="82"/>
      <c r="I502" s="82"/>
      <c r="J502" s="82"/>
      <c r="K502" s="82"/>
      <c r="L502" s="82"/>
      <c r="M502" s="82"/>
      <c r="N502" s="140"/>
      <c r="O502" s="140"/>
      <c r="P502" s="82"/>
      <c r="Q502" s="82"/>
      <c r="R502" s="82"/>
      <c r="S502" s="82"/>
      <c r="T502" s="140"/>
      <c r="U502" s="82"/>
      <c r="V502" s="82"/>
      <c r="W502" s="82"/>
      <c r="X502" s="82"/>
      <c r="Y502" s="82"/>
      <c r="AA502" s="82"/>
      <c r="AB502" s="82"/>
      <c r="AC502" s="82"/>
      <c r="AD502" s="82"/>
      <c r="AE502" s="82"/>
      <c r="AF502" s="82"/>
      <c r="AG502" s="82"/>
    </row>
    <row r="503" spans="3:33" x14ac:dyDescent="0.2">
      <c r="C503" s="82"/>
      <c r="D503" s="82"/>
      <c r="E503" s="82"/>
      <c r="F503" s="82"/>
      <c r="G503" s="82"/>
      <c r="H503" s="82"/>
      <c r="I503" s="82"/>
      <c r="J503" s="82"/>
      <c r="K503" s="82"/>
      <c r="L503" s="82"/>
      <c r="M503" s="82"/>
      <c r="N503" s="140"/>
      <c r="O503" s="140"/>
      <c r="P503" s="82"/>
      <c r="Q503" s="82"/>
      <c r="R503" s="82"/>
      <c r="S503" s="82"/>
      <c r="T503" s="140"/>
      <c r="U503" s="82"/>
      <c r="V503" s="82"/>
      <c r="W503" s="82"/>
      <c r="X503" s="82"/>
      <c r="Y503" s="82"/>
      <c r="AA503" s="82"/>
      <c r="AB503" s="82"/>
      <c r="AC503" s="82"/>
      <c r="AD503" s="82"/>
      <c r="AE503" s="82"/>
      <c r="AF503" s="82"/>
      <c r="AG503" s="82"/>
    </row>
    <row r="504" spans="3:33" x14ac:dyDescent="0.2">
      <c r="C504" s="82"/>
      <c r="D504" s="82"/>
      <c r="E504" s="82"/>
      <c r="F504" s="82"/>
      <c r="G504" s="82"/>
      <c r="H504" s="82"/>
      <c r="I504" s="82"/>
      <c r="J504" s="82"/>
      <c r="K504" s="82"/>
      <c r="L504" s="82"/>
      <c r="M504" s="82"/>
      <c r="N504" s="140"/>
      <c r="O504" s="140"/>
      <c r="P504" s="82"/>
      <c r="Q504" s="82"/>
      <c r="R504" s="82"/>
      <c r="S504" s="82"/>
      <c r="T504" s="140"/>
      <c r="U504" s="82"/>
      <c r="V504" s="82"/>
      <c r="W504" s="82"/>
      <c r="X504" s="82"/>
      <c r="Y504" s="82"/>
      <c r="AA504" s="82"/>
      <c r="AB504" s="82"/>
      <c r="AC504" s="82"/>
      <c r="AD504" s="82"/>
      <c r="AE504" s="82"/>
      <c r="AF504" s="82"/>
      <c r="AG504" s="82"/>
    </row>
    <row r="505" spans="3:33" x14ac:dyDescent="0.2">
      <c r="C505" s="82"/>
      <c r="D505" s="82"/>
      <c r="E505" s="82"/>
      <c r="F505" s="82"/>
      <c r="G505" s="82"/>
      <c r="H505" s="82"/>
      <c r="I505" s="82"/>
      <c r="J505" s="82"/>
      <c r="K505" s="82"/>
      <c r="L505" s="82"/>
      <c r="M505" s="82"/>
      <c r="N505" s="140"/>
      <c r="O505" s="140"/>
      <c r="P505" s="82"/>
      <c r="Q505" s="82"/>
      <c r="R505" s="82"/>
      <c r="S505" s="82"/>
      <c r="T505" s="140"/>
      <c r="U505" s="82"/>
      <c r="V505" s="82"/>
      <c r="W505" s="82"/>
      <c r="X505" s="82"/>
      <c r="Y505" s="82"/>
      <c r="AA505" s="82"/>
      <c r="AB505" s="82"/>
      <c r="AC505" s="82"/>
      <c r="AD505" s="82"/>
      <c r="AE505" s="82"/>
      <c r="AF505" s="82"/>
      <c r="AG505" s="82"/>
    </row>
    <row r="506" spans="3:33" x14ac:dyDescent="0.2">
      <c r="C506" s="82"/>
      <c r="D506" s="82"/>
      <c r="E506" s="82"/>
      <c r="F506" s="82"/>
      <c r="G506" s="82"/>
      <c r="H506" s="82"/>
      <c r="I506" s="82"/>
      <c r="J506" s="82"/>
      <c r="K506" s="82"/>
      <c r="L506" s="82"/>
      <c r="M506" s="82"/>
      <c r="N506" s="140"/>
      <c r="O506" s="140"/>
      <c r="P506" s="82"/>
      <c r="Q506" s="82"/>
      <c r="R506" s="82"/>
      <c r="S506" s="82"/>
      <c r="T506" s="140"/>
      <c r="U506" s="82"/>
      <c r="V506" s="82"/>
      <c r="W506" s="82"/>
      <c r="X506" s="82"/>
      <c r="Y506" s="82"/>
      <c r="AA506" s="82"/>
      <c r="AB506" s="82"/>
      <c r="AC506" s="82"/>
      <c r="AD506" s="82"/>
      <c r="AE506" s="82"/>
      <c r="AF506" s="82"/>
      <c r="AG506" s="82"/>
    </row>
    <row r="507" spans="3:33" x14ac:dyDescent="0.2">
      <c r="C507" s="82"/>
      <c r="D507" s="82"/>
      <c r="E507" s="82"/>
      <c r="F507" s="82"/>
      <c r="G507" s="82"/>
      <c r="H507" s="82"/>
      <c r="I507" s="82"/>
      <c r="J507" s="82"/>
      <c r="K507" s="82"/>
      <c r="L507" s="82"/>
      <c r="M507" s="82"/>
      <c r="N507" s="140"/>
      <c r="O507" s="140"/>
      <c r="P507" s="82"/>
      <c r="Q507" s="82"/>
      <c r="R507" s="82"/>
      <c r="S507" s="82"/>
      <c r="T507" s="140"/>
      <c r="U507" s="82"/>
      <c r="V507" s="82"/>
      <c r="W507" s="82"/>
      <c r="X507" s="82"/>
      <c r="Y507" s="82"/>
      <c r="AA507" s="82"/>
      <c r="AB507" s="82"/>
      <c r="AC507" s="82"/>
      <c r="AD507" s="82"/>
      <c r="AE507" s="82"/>
      <c r="AF507" s="82"/>
      <c r="AG507" s="82"/>
    </row>
    <row r="508" spans="3:33" x14ac:dyDescent="0.2">
      <c r="C508" s="82"/>
      <c r="D508" s="82"/>
      <c r="E508" s="82"/>
      <c r="F508" s="82"/>
      <c r="G508" s="82"/>
      <c r="H508" s="82"/>
      <c r="I508" s="82"/>
      <c r="J508" s="82"/>
      <c r="K508" s="82"/>
      <c r="L508" s="82"/>
      <c r="M508" s="82"/>
      <c r="N508" s="140"/>
      <c r="O508" s="140"/>
      <c r="P508" s="82"/>
      <c r="Q508" s="82"/>
      <c r="R508" s="82"/>
      <c r="S508" s="82"/>
      <c r="T508" s="140"/>
      <c r="U508" s="82"/>
      <c r="V508" s="82"/>
      <c r="W508" s="82"/>
      <c r="X508" s="82"/>
      <c r="Y508" s="82"/>
      <c r="AA508" s="82"/>
      <c r="AB508" s="82"/>
      <c r="AC508" s="82"/>
      <c r="AD508" s="82"/>
      <c r="AE508" s="82"/>
      <c r="AF508" s="82"/>
      <c r="AG508" s="82"/>
    </row>
    <row r="509" spans="3:33" x14ac:dyDescent="0.2">
      <c r="C509" s="82"/>
      <c r="D509" s="82"/>
      <c r="E509" s="82"/>
      <c r="F509" s="82"/>
      <c r="G509" s="82"/>
      <c r="H509" s="82"/>
      <c r="I509" s="82"/>
      <c r="J509" s="82"/>
      <c r="K509" s="82"/>
      <c r="L509" s="82"/>
      <c r="M509" s="82"/>
      <c r="N509" s="140"/>
      <c r="O509" s="140"/>
      <c r="P509" s="82"/>
      <c r="Q509" s="82"/>
      <c r="R509" s="82"/>
      <c r="S509" s="82"/>
      <c r="T509" s="140"/>
      <c r="U509" s="82"/>
      <c r="V509" s="82"/>
      <c r="W509" s="82"/>
      <c r="X509" s="82"/>
      <c r="Y509" s="82"/>
      <c r="AA509" s="82"/>
      <c r="AB509" s="82"/>
      <c r="AC509" s="82"/>
      <c r="AD509" s="82"/>
      <c r="AE509" s="82"/>
      <c r="AF509" s="82"/>
      <c r="AG509" s="82"/>
    </row>
    <row r="510" spans="3:33" x14ac:dyDescent="0.2">
      <c r="C510" s="82"/>
      <c r="D510" s="82"/>
      <c r="E510" s="82"/>
      <c r="F510" s="82"/>
      <c r="G510" s="82"/>
      <c r="H510" s="82"/>
      <c r="I510" s="82"/>
      <c r="J510" s="82"/>
      <c r="K510" s="82"/>
      <c r="L510" s="82"/>
      <c r="M510" s="82"/>
      <c r="N510" s="140"/>
      <c r="O510" s="140"/>
      <c r="P510" s="82"/>
      <c r="Q510" s="82"/>
      <c r="R510" s="82"/>
      <c r="S510" s="82"/>
      <c r="T510" s="140"/>
      <c r="U510" s="82"/>
      <c r="V510" s="82"/>
      <c r="W510" s="82"/>
      <c r="X510" s="82"/>
      <c r="Y510" s="82"/>
      <c r="AA510" s="82"/>
      <c r="AB510" s="82"/>
      <c r="AC510" s="82"/>
      <c r="AD510" s="82"/>
      <c r="AE510" s="82"/>
      <c r="AF510" s="82"/>
      <c r="AG510" s="82"/>
    </row>
    <row r="511" spans="3:33" x14ac:dyDescent="0.2">
      <c r="C511" s="82"/>
      <c r="D511" s="82"/>
      <c r="E511" s="82"/>
      <c r="F511" s="82"/>
      <c r="G511" s="82"/>
      <c r="H511" s="82"/>
      <c r="I511" s="82"/>
      <c r="J511" s="82"/>
      <c r="K511" s="82"/>
      <c r="L511" s="82"/>
      <c r="M511" s="82"/>
      <c r="N511" s="140"/>
      <c r="O511" s="140"/>
      <c r="P511" s="82"/>
      <c r="Q511" s="82"/>
      <c r="R511" s="82"/>
      <c r="S511" s="82"/>
      <c r="T511" s="140"/>
      <c r="U511" s="82"/>
      <c r="V511" s="82"/>
      <c r="W511" s="82"/>
      <c r="X511" s="82"/>
      <c r="Y511" s="82"/>
      <c r="AA511" s="82"/>
      <c r="AB511" s="82"/>
      <c r="AC511" s="82"/>
      <c r="AD511" s="82"/>
      <c r="AE511" s="82"/>
      <c r="AF511" s="82"/>
      <c r="AG511" s="82"/>
    </row>
    <row r="512" spans="3:33" x14ac:dyDescent="0.2">
      <c r="C512" s="82"/>
      <c r="D512" s="82"/>
      <c r="E512" s="82"/>
      <c r="F512" s="82"/>
      <c r="G512" s="82"/>
      <c r="H512" s="82"/>
      <c r="I512" s="82"/>
      <c r="J512" s="82"/>
      <c r="K512" s="82"/>
      <c r="L512" s="82"/>
      <c r="M512" s="82"/>
      <c r="N512" s="140"/>
      <c r="O512" s="140"/>
      <c r="P512" s="82"/>
      <c r="Q512" s="82"/>
      <c r="R512" s="82"/>
      <c r="S512" s="82"/>
      <c r="T512" s="140"/>
      <c r="U512" s="82"/>
      <c r="V512" s="82"/>
      <c r="W512" s="82"/>
      <c r="X512" s="82"/>
      <c r="Y512" s="82"/>
      <c r="AA512" s="82"/>
      <c r="AB512" s="82"/>
      <c r="AC512" s="82"/>
      <c r="AD512" s="82"/>
      <c r="AE512" s="82"/>
      <c r="AF512" s="82"/>
      <c r="AG512" s="82"/>
    </row>
    <row r="513" spans="3:33" x14ac:dyDescent="0.2">
      <c r="C513" s="82"/>
      <c r="D513" s="82"/>
      <c r="E513" s="82"/>
      <c r="F513" s="82"/>
      <c r="G513" s="82"/>
      <c r="H513" s="82"/>
      <c r="I513" s="82"/>
      <c r="J513" s="82"/>
      <c r="K513" s="82"/>
      <c r="L513" s="82"/>
      <c r="M513" s="82"/>
      <c r="N513" s="140"/>
      <c r="O513" s="140"/>
      <c r="P513" s="82"/>
      <c r="Q513" s="82"/>
      <c r="R513" s="82"/>
      <c r="S513" s="82"/>
      <c r="T513" s="140"/>
      <c r="U513" s="82"/>
      <c r="V513" s="82"/>
      <c r="W513" s="82"/>
      <c r="X513" s="82"/>
      <c r="Y513" s="82"/>
      <c r="AA513" s="82"/>
      <c r="AB513" s="82"/>
      <c r="AC513" s="82"/>
      <c r="AD513" s="82"/>
      <c r="AE513" s="82"/>
      <c r="AF513" s="82"/>
      <c r="AG513" s="82"/>
    </row>
    <row r="514" spans="3:33" x14ac:dyDescent="0.2">
      <c r="C514" s="82"/>
      <c r="D514" s="82"/>
      <c r="E514" s="82"/>
      <c r="F514" s="82"/>
      <c r="G514" s="82"/>
      <c r="H514" s="82"/>
      <c r="I514" s="82"/>
      <c r="J514" s="82"/>
      <c r="K514" s="82"/>
      <c r="L514" s="82"/>
      <c r="M514" s="82"/>
      <c r="N514" s="140"/>
      <c r="O514" s="140"/>
      <c r="P514" s="82"/>
      <c r="Q514" s="82"/>
      <c r="R514" s="82"/>
      <c r="S514" s="82"/>
      <c r="T514" s="140"/>
      <c r="U514" s="82"/>
      <c r="V514" s="82"/>
      <c r="W514" s="82"/>
      <c r="X514" s="82"/>
      <c r="Y514" s="82"/>
      <c r="AA514" s="82"/>
      <c r="AB514" s="82"/>
      <c r="AC514" s="82"/>
      <c r="AD514" s="82"/>
      <c r="AE514" s="82"/>
      <c r="AF514" s="82"/>
      <c r="AG514" s="82"/>
    </row>
    <row r="515" spans="3:33" x14ac:dyDescent="0.2">
      <c r="C515" s="82"/>
      <c r="D515" s="82"/>
      <c r="E515" s="82"/>
      <c r="F515" s="82"/>
      <c r="G515" s="82"/>
      <c r="H515" s="82"/>
      <c r="I515" s="82"/>
      <c r="J515" s="82"/>
      <c r="K515" s="82"/>
      <c r="L515" s="82"/>
      <c r="M515" s="82"/>
      <c r="N515" s="140"/>
      <c r="O515" s="140"/>
      <c r="P515" s="82"/>
      <c r="Q515" s="82"/>
      <c r="R515" s="82"/>
      <c r="S515" s="82"/>
      <c r="T515" s="140"/>
      <c r="U515" s="82"/>
      <c r="V515" s="82"/>
      <c r="W515" s="82"/>
      <c r="X515" s="82"/>
      <c r="Y515" s="82"/>
      <c r="AA515" s="82"/>
      <c r="AB515" s="82"/>
      <c r="AC515" s="82"/>
      <c r="AD515" s="82"/>
      <c r="AE515" s="82"/>
      <c r="AF515" s="82"/>
      <c r="AG515" s="82"/>
    </row>
    <row r="516" spans="3:33" x14ac:dyDescent="0.2">
      <c r="C516" s="82"/>
      <c r="D516" s="82"/>
      <c r="E516" s="82"/>
      <c r="F516" s="82"/>
      <c r="G516" s="82"/>
      <c r="H516" s="82"/>
      <c r="I516" s="82"/>
      <c r="J516" s="82"/>
      <c r="K516" s="82"/>
      <c r="L516" s="82"/>
      <c r="M516" s="82"/>
      <c r="N516" s="140"/>
      <c r="O516" s="140"/>
      <c r="P516" s="82"/>
      <c r="Q516" s="82"/>
      <c r="R516" s="82"/>
      <c r="S516" s="82"/>
      <c r="T516" s="140"/>
      <c r="U516" s="82"/>
      <c r="V516" s="82"/>
      <c r="W516" s="82"/>
      <c r="X516" s="82"/>
      <c r="Y516" s="82"/>
      <c r="AA516" s="82"/>
      <c r="AB516" s="82"/>
      <c r="AC516" s="82"/>
      <c r="AD516" s="82"/>
      <c r="AE516" s="82"/>
      <c r="AF516" s="82"/>
      <c r="AG516" s="82"/>
    </row>
    <row r="517" spans="3:33" x14ac:dyDescent="0.2">
      <c r="C517" s="82"/>
      <c r="D517" s="82"/>
      <c r="E517" s="82"/>
      <c r="F517" s="82"/>
      <c r="G517" s="82"/>
      <c r="H517" s="82"/>
      <c r="I517" s="82"/>
      <c r="J517" s="82"/>
      <c r="K517" s="82"/>
      <c r="L517" s="82"/>
      <c r="M517" s="82"/>
      <c r="N517" s="140"/>
      <c r="O517" s="140"/>
      <c r="P517" s="82"/>
      <c r="Q517" s="82"/>
      <c r="R517" s="82"/>
      <c r="S517" s="82"/>
      <c r="T517" s="140"/>
      <c r="U517" s="82"/>
      <c r="V517" s="82"/>
      <c r="W517" s="82"/>
      <c r="X517" s="82"/>
      <c r="Y517" s="82"/>
      <c r="AA517" s="82"/>
      <c r="AB517" s="82"/>
      <c r="AC517" s="82"/>
      <c r="AD517" s="82"/>
      <c r="AE517" s="82"/>
      <c r="AF517" s="82"/>
      <c r="AG517" s="82"/>
    </row>
    <row r="518" spans="3:33" x14ac:dyDescent="0.2">
      <c r="C518" s="82"/>
      <c r="D518" s="82"/>
      <c r="E518" s="82"/>
      <c r="F518" s="82"/>
      <c r="G518" s="82"/>
      <c r="H518" s="82"/>
      <c r="I518" s="82"/>
      <c r="J518" s="82"/>
      <c r="K518" s="82"/>
      <c r="L518" s="82"/>
      <c r="M518" s="82"/>
      <c r="N518" s="140"/>
      <c r="O518" s="140"/>
      <c r="P518" s="82"/>
      <c r="Q518" s="82"/>
      <c r="R518" s="82"/>
      <c r="S518" s="82"/>
      <c r="T518" s="140"/>
      <c r="U518" s="82"/>
      <c r="V518" s="82"/>
      <c r="W518" s="82"/>
      <c r="X518" s="82"/>
      <c r="Y518" s="82"/>
      <c r="AA518" s="82"/>
      <c r="AB518" s="82"/>
      <c r="AC518" s="82"/>
      <c r="AD518" s="82"/>
      <c r="AE518" s="82"/>
      <c r="AF518" s="82"/>
      <c r="AG518" s="82"/>
    </row>
    <row r="519" spans="3:33" x14ac:dyDescent="0.2">
      <c r="C519" s="82"/>
      <c r="D519" s="82"/>
      <c r="E519" s="82"/>
      <c r="F519" s="82"/>
      <c r="G519" s="82"/>
      <c r="H519" s="82"/>
      <c r="I519" s="82"/>
      <c r="J519" s="82"/>
      <c r="K519" s="82"/>
      <c r="L519" s="82"/>
      <c r="M519" s="82"/>
      <c r="N519" s="140"/>
      <c r="O519" s="140"/>
      <c r="P519" s="82"/>
      <c r="Q519" s="82"/>
      <c r="R519" s="82"/>
      <c r="S519" s="82"/>
      <c r="T519" s="140"/>
      <c r="U519" s="82"/>
      <c r="V519" s="82"/>
      <c r="W519" s="82"/>
      <c r="X519" s="82"/>
      <c r="Y519" s="82"/>
      <c r="AA519" s="82"/>
      <c r="AB519" s="82"/>
      <c r="AC519" s="82"/>
      <c r="AD519" s="82"/>
      <c r="AE519" s="82"/>
      <c r="AF519" s="82"/>
      <c r="AG519" s="82"/>
    </row>
    <row r="520" spans="3:33" x14ac:dyDescent="0.2">
      <c r="C520" s="82"/>
      <c r="D520" s="82"/>
      <c r="E520" s="82"/>
      <c r="F520" s="82"/>
      <c r="G520" s="82"/>
      <c r="H520" s="82"/>
      <c r="I520" s="82"/>
      <c r="J520" s="82"/>
      <c r="K520" s="82"/>
      <c r="L520" s="82"/>
      <c r="M520" s="82"/>
      <c r="N520" s="140"/>
      <c r="O520" s="140"/>
      <c r="P520" s="82"/>
      <c r="Q520" s="82"/>
      <c r="R520" s="82"/>
      <c r="S520" s="82"/>
      <c r="T520" s="140"/>
      <c r="U520" s="82"/>
      <c r="V520" s="82"/>
      <c r="W520" s="82"/>
      <c r="X520" s="82"/>
      <c r="Y520" s="82"/>
      <c r="AA520" s="82"/>
      <c r="AB520" s="82"/>
      <c r="AC520" s="82"/>
      <c r="AD520" s="82"/>
      <c r="AE520" s="82"/>
      <c r="AF520" s="82"/>
      <c r="AG520" s="82"/>
    </row>
    <row r="521" spans="3:33" x14ac:dyDescent="0.2">
      <c r="C521" s="82"/>
      <c r="D521" s="82"/>
      <c r="E521" s="82"/>
      <c r="F521" s="82"/>
      <c r="G521" s="82"/>
      <c r="H521" s="82"/>
      <c r="I521" s="82"/>
      <c r="J521" s="82"/>
      <c r="K521" s="82"/>
      <c r="L521" s="82"/>
      <c r="M521" s="82"/>
      <c r="N521" s="140"/>
      <c r="O521" s="140"/>
      <c r="P521" s="82"/>
      <c r="Q521" s="82"/>
      <c r="R521" s="82"/>
      <c r="S521" s="82"/>
      <c r="T521" s="140"/>
      <c r="U521" s="82"/>
      <c r="V521" s="82"/>
      <c r="W521" s="82"/>
      <c r="X521" s="82"/>
      <c r="Y521" s="82"/>
      <c r="AA521" s="82"/>
      <c r="AB521" s="82"/>
      <c r="AC521" s="82"/>
      <c r="AD521" s="82"/>
      <c r="AE521" s="82"/>
      <c r="AF521" s="82"/>
      <c r="AG521" s="82"/>
    </row>
    <row r="522" spans="3:33" x14ac:dyDescent="0.2">
      <c r="C522" s="82"/>
      <c r="D522" s="82"/>
      <c r="E522" s="82"/>
      <c r="F522" s="82"/>
      <c r="G522" s="82"/>
      <c r="H522" s="82"/>
      <c r="I522" s="82"/>
      <c r="J522" s="82"/>
      <c r="K522" s="82"/>
      <c r="L522" s="82"/>
      <c r="M522" s="82"/>
      <c r="N522" s="140"/>
      <c r="O522" s="140"/>
      <c r="P522" s="82"/>
      <c r="Q522" s="82"/>
      <c r="R522" s="82"/>
      <c r="S522" s="82"/>
      <c r="T522" s="140"/>
      <c r="U522" s="82"/>
      <c r="V522" s="82"/>
      <c r="W522" s="82"/>
      <c r="X522" s="82"/>
      <c r="Y522" s="82"/>
      <c r="AA522" s="82"/>
      <c r="AB522" s="82"/>
      <c r="AC522" s="82"/>
      <c r="AD522" s="82"/>
      <c r="AE522" s="82"/>
      <c r="AF522" s="82"/>
      <c r="AG522" s="82"/>
    </row>
    <row r="523" spans="3:33" x14ac:dyDescent="0.2">
      <c r="C523" s="82"/>
      <c r="D523" s="82"/>
      <c r="E523" s="82"/>
      <c r="F523" s="82"/>
      <c r="G523" s="82"/>
      <c r="H523" s="82"/>
      <c r="I523" s="82"/>
      <c r="J523" s="82"/>
      <c r="K523" s="82"/>
      <c r="L523" s="82"/>
      <c r="M523" s="82"/>
      <c r="N523" s="140"/>
      <c r="O523" s="140"/>
      <c r="P523" s="82"/>
      <c r="Q523" s="82"/>
      <c r="R523" s="82"/>
      <c r="S523" s="82"/>
      <c r="T523" s="140"/>
      <c r="U523" s="82"/>
      <c r="V523" s="82"/>
      <c r="W523" s="82"/>
      <c r="X523" s="82"/>
      <c r="Y523" s="82"/>
      <c r="AA523" s="82"/>
      <c r="AB523" s="82"/>
      <c r="AC523" s="82"/>
      <c r="AD523" s="82"/>
      <c r="AE523" s="82"/>
      <c r="AF523" s="82"/>
      <c r="AG523" s="82"/>
    </row>
    <row r="524" spans="3:33" x14ac:dyDescent="0.2">
      <c r="C524" s="82"/>
      <c r="D524" s="82"/>
      <c r="E524" s="82"/>
      <c r="F524" s="82"/>
      <c r="G524" s="82"/>
      <c r="H524" s="82"/>
      <c r="I524" s="82"/>
      <c r="J524" s="82"/>
      <c r="K524" s="82"/>
      <c r="L524" s="82"/>
      <c r="M524" s="82"/>
      <c r="N524" s="140"/>
      <c r="O524" s="140"/>
      <c r="P524" s="82"/>
      <c r="Q524" s="82"/>
      <c r="R524" s="82"/>
      <c r="S524" s="82"/>
      <c r="T524" s="140"/>
      <c r="U524" s="82"/>
      <c r="V524" s="82"/>
      <c r="W524" s="82"/>
      <c r="X524" s="82"/>
      <c r="Y524" s="82"/>
      <c r="AA524" s="82"/>
      <c r="AB524" s="82"/>
      <c r="AC524" s="82"/>
      <c r="AD524" s="82"/>
      <c r="AE524" s="82"/>
      <c r="AF524" s="82"/>
      <c r="AG524" s="82"/>
    </row>
    <row r="525" spans="3:33" x14ac:dyDescent="0.2">
      <c r="C525" s="82"/>
      <c r="D525" s="82"/>
      <c r="E525" s="82"/>
      <c r="F525" s="82"/>
      <c r="G525" s="82"/>
      <c r="H525" s="82"/>
      <c r="I525" s="82"/>
      <c r="J525" s="82"/>
      <c r="K525" s="82"/>
      <c r="L525" s="82"/>
      <c r="M525" s="82"/>
      <c r="N525" s="140"/>
      <c r="O525" s="140"/>
      <c r="P525" s="82"/>
      <c r="Q525" s="82"/>
      <c r="R525" s="82"/>
      <c r="S525" s="82"/>
      <c r="T525" s="140"/>
      <c r="U525" s="82"/>
      <c r="V525" s="82"/>
      <c r="W525" s="82"/>
      <c r="X525" s="82"/>
      <c r="Y525" s="82"/>
      <c r="AA525" s="82"/>
      <c r="AB525" s="82"/>
      <c r="AC525" s="82"/>
      <c r="AD525" s="82"/>
      <c r="AE525" s="82"/>
      <c r="AF525" s="82"/>
      <c r="AG525" s="82"/>
    </row>
    <row r="526" spans="3:33" x14ac:dyDescent="0.2">
      <c r="C526" s="82"/>
      <c r="D526" s="82"/>
      <c r="E526" s="82"/>
      <c r="F526" s="82"/>
      <c r="G526" s="82"/>
      <c r="H526" s="82"/>
      <c r="I526" s="82"/>
      <c r="J526" s="82"/>
      <c r="K526" s="82"/>
      <c r="L526" s="82"/>
      <c r="M526" s="82"/>
      <c r="N526" s="140"/>
      <c r="O526" s="140"/>
      <c r="P526" s="82"/>
      <c r="Q526" s="82"/>
      <c r="R526" s="82"/>
      <c r="S526" s="82"/>
      <c r="T526" s="140"/>
      <c r="U526" s="82"/>
      <c r="V526" s="82"/>
      <c r="W526" s="82"/>
      <c r="X526" s="82"/>
      <c r="Y526" s="82"/>
      <c r="AA526" s="82"/>
      <c r="AB526" s="82"/>
      <c r="AC526" s="82"/>
      <c r="AD526" s="82"/>
      <c r="AE526" s="82"/>
      <c r="AF526" s="82"/>
      <c r="AG526" s="82"/>
    </row>
    <row r="527" spans="3:33" x14ac:dyDescent="0.2">
      <c r="C527" s="82"/>
      <c r="D527" s="82"/>
      <c r="E527" s="82"/>
      <c r="F527" s="82"/>
      <c r="G527" s="82"/>
      <c r="H527" s="82"/>
      <c r="I527" s="82"/>
      <c r="J527" s="82"/>
      <c r="K527" s="82"/>
      <c r="L527" s="82"/>
      <c r="M527" s="82"/>
      <c r="N527" s="140"/>
      <c r="O527" s="140"/>
      <c r="P527" s="82"/>
      <c r="Q527" s="82"/>
      <c r="R527" s="82"/>
      <c r="S527" s="82"/>
      <c r="T527" s="140"/>
      <c r="U527" s="82"/>
      <c r="V527" s="82"/>
      <c r="W527" s="82"/>
      <c r="X527" s="82"/>
      <c r="Y527" s="82"/>
      <c r="AA527" s="82"/>
      <c r="AB527" s="82"/>
      <c r="AC527" s="82"/>
      <c r="AD527" s="82"/>
      <c r="AE527" s="82"/>
      <c r="AF527" s="82"/>
      <c r="AG527" s="82"/>
    </row>
    <row r="528" spans="3:33" x14ac:dyDescent="0.2">
      <c r="C528" s="82"/>
      <c r="D528" s="82"/>
      <c r="E528" s="82"/>
      <c r="F528" s="82"/>
      <c r="G528" s="82"/>
      <c r="H528" s="82"/>
      <c r="I528" s="82"/>
      <c r="J528" s="82"/>
      <c r="K528" s="82"/>
      <c r="L528" s="82"/>
      <c r="M528" s="82"/>
      <c r="N528" s="140"/>
      <c r="O528" s="140"/>
      <c r="P528" s="82"/>
      <c r="Q528" s="82"/>
      <c r="R528" s="82"/>
      <c r="S528" s="82"/>
      <c r="T528" s="140"/>
      <c r="U528" s="82"/>
      <c r="V528" s="82"/>
      <c r="W528" s="82"/>
      <c r="X528" s="82"/>
      <c r="Y528" s="82"/>
      <c r="AA528" s="82"/>
      <c r="AB528" s="82"/>
      <c r="AC528" s="82"/>
      <c r="AD528" s="82"/>
      <c r="AE528" s="82"/>
      <c r="AF528" s="82"/>
      <c r="AG528" s="82"/>
    </row>
    <row r="529" spans="3:33" x14ac:dyDescent="0.2">
      <c r="C529" s="82"/>
      <c r="D529" s="82"/>
      <c r="E529" s="82"/>
      <c r="F529" s="82"/>
      <c r="G529" s="82"/>
      <c r="H529" s="82"/>
      <c r="I529" s="82"/>
      <c r="J529" s="82"/>
      <c r="K529" s="82"/>
      <c r="L529" s="82"/>
      <c r="M529" s="82"/>
      <c r="N529" s="140"/>
      <c r="O529" s="140"/>
      <c r="P529" s="82"/>
      <c r="Q529" s="82"/>
      <c r="R529" s="82"/>
      <c r="S529" s="82"/>
      <c r="T529" s="140"/>
      <c r="U529" s="82"/>
      <c r="V529" s="82"/>
      <c r="W529" s="82"/>
      <c r="X529" s="82"/>
      <c r="Y529" s="82"/>
      <c r="AA529" s="82"/>
      <c r="AB529" s="82"/>
      <c r="AC529" s="82"/>
      <c r="AD529" s="82"/>
      <c r="AE529" s="82"/>
      <c r="AF529" s="82"/>
      <c r="AG529" s="82"/>
    </row>
    <row r="530" spans="3:33" x14ac:dyDescent="0.2">
      <c r="C530" s="82"/>
      <c r="D530" s="82"/>
      <c r="E530" s="82"/>
      <c r="F530" s="82"/>
      <c r="G530" s="82"/>
      <c r="H530" s="82"/>
      <c r="I530" s="82"/>
      <c r="J530" s="82"/>
      <c r="K530" s="82"/>
      <c r="L530" s="82"/>
      <c r="M530" s="82"/>
      <c r="N530" s="140"/>
      <c r="O530" s="140"/>
      <c r="P530" s="82"/>
      <c r="Q530" s="82"/>
      <c r="R530" s="82"/>
      <c r="S530" s="82"/>
      <c r="T530" s="140"/>
      <c r="U530" s="82"/>
      <c r="V530" s="82"/>
      <c r="W530" s="82"/>
      <c r="X530" s="82"/>
      <c r="Y530" s="82"/>
      <c r="AA530" s="82"/>
      <c r="AB530" s="82"/>
      <c r="AC530" s="82"/>
      <c r="AD530" s="82"/>
      <c r="AE530" s="82"/>
      <c r="AF530" s="82"/>
      <c r="AG530" s="82"/>
    </row>
    <row r="531" spans="3:33" x14ac:dyDescent="0.2">
      <c r="C531" s="82"/>
      <c r="D531" s="82"/>
      <c r="E531" s="82"/>
      <c r="F531" s="82"/>
      <c r="G531" s="82"/>
      <c r="H531" s="82"/>
      <c r="I531" s="82"/>
      <c r="J531" s="82"/>
      <c r="K531" s="82"/>
      <c r="L531" s="82"/>
      <c r="M531" s="82"/>
      <c r="N531" s="140"/>
      <c r="O531" s="140"/>
      <c r="P531" s="82"/>
      <c r="Q531" s="82"/>
      <c r="R531" s="82"/>
      <c r="S531" s="82"/>
      <c r="T531" s="140"/>
      <c r="U531" s="82"/>
      <c r="V531" s="82"/>
      <c r="W531" s="82"/>
      <c r="X531" s="82"/>
      <c r="Y531" s="82"/>
      <c r="AA531" s="82"/>
      <c r="AB531" s="82"/>
      <c r="AC531" s="82"/>
      <c r="AD531" s="82"/>
      <c r="AE531" s="82"/>
      <c r="AF531" s="82"/>
      <c r="AG531" s="82"/>
    </row>
    <row r="532" spans="3:33" x14ac:dyDescent="0.2">
      <c r="C532" s="82"/>
      <c r="D532" s="82"/>
      <c r="E532" s="82"/>
      <c r="F532" s="82"/>
      <c r="G532" s="82"/>
      <c r="H532" s="82"/>
      <c r="I532" s="82"/>
      <c r="J532" s="82"/>
      <c r="K532" s="82"/>
      <c r="L532" s="82"/>
      <c r="M532" s="82"/>
      <c r="N532" s="140"/>
      <c r="O532" s="140"/>
      <c r="P532" s="82"/>
      <c r="Q532" s="82"/>
      <c r="R532" s="82"/>
      <c r="S532" s="82"/>
      <c r="T532" s="140"/>
      <c r="U532" s="82"/>
      <c r="V532" s="82"/>
      <c r="W532" s="82"/>
      <c r="X532" s="82"/>
      <c r="Y532" s="82"/>
      <c r="AA532" s="82"/>
      <c r="AB532" s="82"/>
      <c r="AC532" s="82"/>
      <c r="AD532" s="82"/>
      <c r="AE532" s="82"/>
      <c r="AF532" s="82"/>
      <c r="AG532" s="82"/>
    </row>
    <row r="533" spans="3:33" x14ac:dyDescent="0.2">
      <c r="C533" s="82"/>
      <c r="D533" s="82"/>
      <c r="E533" s="82"/>
      <c r="F533" s="82"/>
      <c r="G533" s="82"/>
      <c r="H533" s="82"/>
      <c r="I533" s="82"/>
      <c r="J533" s="82"/>
      <c r="K533" s="82"/>
      <c r="L533" s="82"/>
      <c r="M533" s="82"/>
      <c r="N533" s="140"/>
      <c r="O533" s="140"/>
      <c r="P533" s="82"/>
      <c r="Q533" s="82"/>
      <c r="R533" s="82"/>
      <c r="S533" s="82"/>
      <c r="T533" s="140"/>
      <c r="U533" s="82"/>
      <c r="V533" s="82"/>
      <c r="W533" s="82"/>
      <c r="X533" s="82"/>
      <c r="Y533" s="82"/>
      <c r="AA533" s="82"/>
      <c r="AB533" s="82"/>
      <c r="AC533" s="82"/>
      <c r="AD533" s="82"/>
      <c r="AE533" s="82"/>
      <c r="AF533" s="82"/>
      <c r="AG533" s="82"/>
    </row>
    <row r="534" spans="3:33" x14ac:dyDescent="0.2">
      <c r="C534" s="82"/>
      <c r="D534" s="82"/>
      <c r="E534" s="82"/>
      <c r="F534" s="82"/>
      <c r="G534" s="82"/>
      <c r="H534" s="82"/>
      <c r="I534" s="82"/>
      <c r="J534" s="82"/>
      <c r="K534" s="82"/>
      <c r="L534" s="82"/>
      <c r="M534" s="82"/>
      <c r="N534" s="140"/>
      <c r="O534" s="140"/>
      <c r="P534" s="82"/>
      <c r="Q534" s="82"/>
      <c r="R534" s="82"/>
      <c r="S534" s="82"/>
      <c r="T534" s="140"/>
      <c r="U534" s="82"/>
      <c r="V534" s="82"/>
      <c r="W534" s="82"/>
      <c r="X534" s="82"/>
      <c r="Y534" s="82"/>
      <c r="AA534" s="82"/>
      <c r="AB534" s="82"/>
      <c r="AC534" s="82"/>
      <c r="AD534" s="82"/>
      <c r="AE534" s="82"/>
      <c r="AF534" s="82"/>
      <c r="AG534" s="82"/>
    </row>
    <row r="535" spans="3:33" x14ac:dyDescent="0.2">
      <c r="C535" s="82"/>
      <c r="D535" s="82"/>
      <c r="E535" s="82"/>
      <c r="F535" s="82"/>
      <c r="G535" s="82"/>
      <c r="H535" s="82"/>
      <c r="I535" s="82"/>
      <c r="J535" s="82"/>
      <c r="K535" s="82"/>
      <c r="L535" s="82"/>
      <c r="M535" s="82"/>
      <c r="N535" s="140"/>
      <c r="O535" s="140"/>
      <c r="P535" s="82"/>
      <c r="Q535" s="82"/>
      <c r="R535" s="82"/>
      <c r="S535" s="82"/>
      <c r="T535" s="140"/>
      <c r="U535" s="82"/>
      <c r="V535" s="82"/>
      <c r="W535" s="82"/>
      <c r="X535" s="82"/>
      <c r="Y535" s="82"/>
      <c r="AA535" s="82"/>
      <c r="AB535" s="82"/>
      <c r="AC535" s="82"/>
      <c r="AD535" s="82"/>
      <c r="AE535" s="82"/>
      <c r="AF535" s="82"/>
      <c r="AG535" s="82"/>
    </row>
    <row r="536" spans="3:33" x14ac:dyDescent="0.2">
      <c r="C536" s="82"/>
      <c r="D536" s="82"/>
      <c r="E536" s="82"/>
      <c r="F536" s="82"/>
      <c r="G536" s="82"/>
      <c r="H536" s="82"/>
      <c r="I536" s="82"/>
      <c r="J536" s="82"/>
      <c r="K536" s="82"/>
      <c r="L536" s="82"/>
      <c r="M536" s="82"/>
      <c r="N536" s="140"/>
      <c r="O536" s="140"/>
      <c r="P536" s="82"/>
      <c r="Q536" s="82"/>
      <c r="R536" s="82"/>
      <c r="S536" s="82"/>
      <c r="T536" s="140"/>
      <c r="U536" s="82"/>
      <c r="V536" s="82"/>
      <c r="W536" s="82"/>
      <c r="X536" s="82"/>
      <c r="Y536" s="82"/>
      <c r="AA536" s="82"/>
      <c r="AB536" s="82"/>
      <c r="AC536" s="82"/>
      <c r="AD536" s="82"/>
      <c r="AE536" s="82"/>
      <c r="AF536" s="82"/>
      <c r="AG536" s="82"/>
    </row>
    <row r="537" spans="3:33" x14ac:dyDescent="0.2">
      <c r="C537" s="82"/>
      <c r="D537" s="82"/>
      <c r="E537" s="82"/>
      <c r="F537" s="82"/>
      <c r="G537" s="82"/>
      <c r="H537" s="82"/>
      <c r="I537" s="82"/>
      <c r="J537" s="82"/>
      <c r="K537" s="82"/>
      <c r="L537" s="82"/>
      <c r="M537" s="82"/>
      <c r="N537" s="140"/>
      <c r="O537" s="140"/>
      <c r="P537" s="82"/>
      <c r="Q537" s="82"/>
      <c r="R537" s="82"/>
      <c r="S537" s="82"/>
      <c r="T537" s="140"/>
      <c r="U537" s="82"/>
      <c r="V537" s="82"/>
      <c r="W537" s="82"/>
      <c r="X537" s="82"/>
      <c r="Y537" s="82"/>
      <c r="AA537" s="82"/>
      <c r="AB537" s="82"/>
      <c r="AC537" s="82"/>
      <c r="AD537" s="82"/>
      <c r="AE537" s="82"/>
      <c r="AF537" s="82"/>
      <c r="AG537" s="82"/>
    </row>
    <row r="538" spans="3:33" x14ac:dyDescent="0.2">
      <c r="C538" s="82"/>
      <c r="D538" s="82"/>
      <c r="E538" s="82"/>
      <c r="F538" s="82"/>
      <c r="G538" s="82"/>
      <c r="H538" s="82"/>
      <c r="I538" s="82"/>
      <c r="J538" s="82"/>
      <c r="K538" s="82"/>
      <c r="L538" s="82"/>
      <c r="M538" s="82"/>
      <c r="N538" s="140"/>
      <c r="O538" s="140"/>
      <c r="P538" s="82"/>
      <c r="Q538" s="82"/>
      <c r="R538" s="82"/>
      <c r="S538" s="82"/>
      <c r="T538" s="140"/>
      <c r="U538" s="82"/>
      <c r="V538" s="82"/>
      <c r="W538" s="82"/>
      <c r="X538" s="82"/>
      <c r="Y538" s="82"/>
      <c r="AA538" s="82"/>
      <c r="AB538" s="82"/>
      <c r="AC538" s="82"/>
      <c r="AD538" s="82"/>
      <c r="AE538" s="82"/>
      <c r="AF538" s="82"/>
      <c r="AG538" s="82"/>
    </row>
    <row r="539" spans="3:33" x14ac:dyDescent="0.2">
      <c r="C539" s="82"/>
      <c r="D539" s="82"/>
      <c r="E539" s="82"/>
      <c r="F539" s="82"/>
      <c r="G539" s="82"/>
      <c r="H539" s="82"/>
      <c r="I539" s="82"/>
      <c r="J539" s="82"/>
      <c r="K539" s="82"/>
      <c r="L539" s="82"/>
      <c r="M539" s="82"/>
      <c r="N539" s="140"/>
      <c r="O539" s="140"/>
      <c r="P539" s="82"/>
      <c r="Q539" s="82"/>
      <c r="R539" s="82"/>
      <c r="S539" s="82"/>
      <c r="T539" s="140"/>
      <c r="U539" s="82"/>
      <c r="V539" s="82"/>
      <c r="W539" s="82"/>
      <c r="X539" s="82"/>
      <c r="Y539" s="82"/>
      <c r="AA539" s="82"/>
      <c r="AB539" s="82"/>
      <c r="AC539" s="82"/>
      <c r="AD539" s="82"/>
      <c r="AE539" s="82"/>
      <c r="AF539" s="82"/>
      <c r="AG539" s="82"/>
    </row>
    <row r="540" spans="3:33" x14ac:dyDescent="0.2">
      <c r="C540" s="82"/>
      <c r="D540" s="82"/>
      <c r="E540" s="82"/>
      <c r="F540" s="82"/>
      <c r="G540" s="82"/>
      <c r="H540" s="82"/>
      <c r="I540" s="82"/>
      <c r="J540" s="82"/>
      <c r="K540" s="82"/>
      <c r="L540" s="82"/>
      <c r="M540" s="82"/>
      <c r="N540" s="140"/>
      <c r="O540" s="140"/>
      <c r="P540" s="82"/>
      <c r="Q540" s="82"/>
      <c r="R540" s="82"/>
      <c r="S540" s="82"/>
      <c r="T540" s="140"/>
      <c r="U540" s="82"/>
      <c r="V540" s="82"/>
      <c r="W540" s="82"/>
      <c r="X540" s="82"/>
      <c r="Y540" s="82"/>
      <c r="AA540" s="82"/>
      <c r="AB540" s="82"/>
      <c r="AC540" s="82"/>
      <c r="AD540" s="82"/>
      <c r="AE540" s="82"/>
      <c r="AF540" s="82"/>
      <c r="AG540" s="82"/>
    </row>
    <row r="541" spans="3:33" x14ac:dyDescent="0.2">
      <c r="C541" s="82"/>
      <c r="D541" s="82"/>
      <c r="E541" s="82"/>
      <c r="F541" s="82"/>
      <c r="G541" s="82"/>
      <c r="H541" s="82"/>
      <c r="I541" s="82"/>
      <c r="J541" s="82"/>
      <c r="K541" s="82"/>
      <c r="L541" s="82"/>
      <c r="M541" s="82"/>
      <c r="N541" s="140"/>
      <c r="O541" s="140"/>
      <c r="P541" s="82"/>
      <c r="Q541" s="82"/>
      <c r="R541" s="82"/>
      <c r="S541" s="82"/>
      <c r="T541" s="140"/>
      <c r="U541" s="82"/>
      <c r="V541" s="82"/>
      <c r="W541" s="82"/>
      <c r="X541" s="82"/>
      <c r="Y541" s="82"/>
      <c r="AA541" s="82"/>
      <c r="AB541" s="82"/>
      <c r="AC541" s="82"/>
      <c r="AD541" s="82"/>
      <c r="AE541" s="82"/>
      <c r="AF541" s="82"/>
      <c r="AG541" s="82"/>
    </row>
    <row r="542" spans="3:33" x14ac:dyDescent="0.2">
      <c r="C542" s="82"/>
      <c r="D542" s="82"/>
      <c r="E542" s="82"/>
      <c r="F542" s="82"/>
      <c r="G542" s="82"/>
      <c r="H542" s="82"/>
      <c r="I542" s="82"/>
      <c r="J542" s="82"/>
      <c r="K542" s="82"/>
      <c r="L542" s="82"/>
      <c r="M542" s="82"/>
      <c r="N542" s="140"/>
      <c r="O542" s="140"/>
      <c r="P542" s="82"/>
      <c r="Q542" s="82"/>
      <c r="R542" s="82"/>
      <c r="S542" s="82"/>
      <c r="T542" s="140"/>
      <c r="U542" s="82"/>
      <c r="V542" s="82"/>
      <c r="W542" s="82"/>
      <c r="X542" s="82"/>
      <c r="Y542" s="82"/>
      <c r="AA542" s="82"/>
      <c r="AB542" s="82"/>
      <c r="AC542" s="82"/>
      <c r="AD542" s="82"/>
      <c r="AE542" s="82"/>
      <c r="AF542" s="82"/>
      <c r="AG542" s="82"/>
    </row>
    <row r="543" spans="3:33" x14ac:dyDescent="0.2">
      <c r="C543" s="82"/>
      <c r="D543" s="82"/>
      <c r="E543" s="82"/>
      <c r="F543" s="82"/>
      <c r="G543" s="82"/>
      <c r="H543" s="82"/>
      <c r="I543" s="82"/>
      <c r="J543" s="82"/>
      <c r="K543" s="82"/>
      <c r="L543" s="82"/>
      <c r="M543" s="82"/>
      <c r="N543" s="140"/>
      <c r="O543" s="140"/>
      <c r="P543" s="82"/>
      <c r="Q543" s="82"/>
      <c r="R543" s="82"/>
      <c r="S543" s="82"/>
      <c r="T543" s="140"/>
      <c r="U543" s="82"/>
      <c r="V543" s="82"/>
      <c r="W543" s="82"/>
      <c r="X543" s="82"/>
      <c r="Y543" s="82"/>
      <c r="AA543" s="82"/>
      <c r="AB543" s="82"/>
      <c r="AC543" s="82"/>
      <c r="AD543" s="82"/>
      <c r="AE543" s="82"/>
      <c r="AF543" s="82"/>
      <c r="AG543" s="82"/>
    </row>
    <row r="544" spans="3:33" x14ac:dyDescent="0.2">
      <c r="C544" s="82"/>
      <c r="D544" s="82"/>
      <c r="E544" s="82"/>
      <c r="F544" s="82"/>
      <c r="G544" s="82"/>
      <c r="H544" s="82"/>
      <c r="I544" s="82"/>
      <c r="J544" s="82"/>
      <c r="K544" s="82"/>
      <c r="L544" s="82"/>
      <c r="M544" s="82"/>
      <c r="N544" s="140"/>
      <c r="O544" s="140"/>
      <c r="P544" s="82"/>
      <c r="Q544" s="82"/>
      <c r="R544" s="82"/>
      <c r="S544" s="82"/>
      <c r="T544" s="140"/>
      <c r="U544" s="82"/>
      <c r="V544" s="82"/>
      <c r="W544" s="82"/>
      <c r="X544" s="82"/>
      <c r="Y544" s="82"/>
      <c r="AA544" s="82"/>
      <c r="AB544" s="82"/>
      <c r="AC544" s="82"/>
      <c r="AD544" s="82"/>
      <c r="AE544" s="82"/>
      <c r="AF544" s="82"/>
      <c r="AG544" s="82"/>
    </row>
    <row r="545" spans="3:33" x14ac:dyDescent="0.2">
      <c r="C545" s="82"/>
      <c r="D545" s="82"/>
      <c r="E545" s="82"/>
      <c r="F545" s="82"/>
      <c r="G545" s="82"/>
      <c r="H545" s="82"/>
      <c r="I545" s="82"/>
      <c r="J545" s="82"/>
      <c r="K545" s="82"/>
      <c r="L545" s="82"/>
      <c r="M545" s="82"/>
      <c r="N545" s="140"/>
      <c r="O545" s="140"/>
      <c r="P545" s="82"/>
      <c r="Q545" s="82"/>
      <c r="R545" s="82"/>
      <c r="S545" s="82"/>
      <c r="T545" s="140"/>
      <c r="U545" s="82"/>
      <c r="V545" s="82"/>
      <c r="W545" s="82"/>
      <c r="X545" s="82"/>
      <c r="Y545" s="82"/>
      <c r="AA545" s="82"/>
      <c r="AB545" s="82"/>
      <c r="AC545" s="82"/>
      <c r="AD545" s="82"/>
      <c r="AE545" s="82"/>
      <c r="AF545" s="82"/>
      <c r="AG545" s="82"/>
    </row>
    <row r="546" spans="3:33" x14ac:dyDescent="0.2">
      <c r="C546" s="82"/>
      <c r="D546" s="82"/>
      <c r="E546" s="82"/>
      <c r="F546" s="82"/>
      <c r="G546" s="82"/>
      <c r="H546" s="82"/>
      <c r="I546" s="82"/>
      <c r="J546" s="82"/>
      <c r="K546" s="82"/>
      <c r="L546" s="82"/>
      <c r="M546" s="82"/>
      <c r="N546" s="140"/>
      <c r="O546" s="140"/>
      <c r="P546" s="82"/>
      <c r="Q546" s="82"/>
      <c r="R546" s="82"/>
      <c r="S546" s="82"/>
      <c r="T546" s="140"/>
      <c r="U546" s="82"/>
      <c r="V546" s="82"/>
      <c r="W546" s="82"/>
      <c r="X546" s="82"/>
      <c r="Y546" s="82"/>
      <c r="AA546" s="82"/>
      <c r="AB546" s="82"/>
      <c r="AC546" s="82"/>
      <c r="AD546" s="82"/>
      <c r="AE546" s="82"/>
      <c r="AF546" s="82"/>
      <c r="AG546" s="82"/>
    </row>
    <row r="547" spans="3:33" x14ac:dyDescent="0.2">
      <c r="C547" s="82"/>
      <c r="D547" s="82"/>
      <c r="E547" s="82"/>
      <c r="F547" s="82"/>
      <c r="G547" s="82"/>
      <c r="H547" s="82"/>
      <c r="I547" s="82"/>
      <c r="J547" s="82"/>
      <c r="K547" s="82"/>
      <c r="L547" s="82"/>
      <c r="M547" s="82"/>
      <c r="N547" s="140"/>
      <c r="O547" s="140"/>
      <c r="P547" s="82"/>
      <c r="Q547" s="82"/>
      <c r="R547" s="82"/>
      <c r="S547" s="82"/>
      <c r="T547" s="140"/>
      <c r="U547" s="82"/>
      <c r="V547" s="82"/>
      <c r="W547" s="82"/>
      <c r="X547" s="82"/>
      <c r="Y547" s="82"/>
      <c r="AA547" s="82"/>
      <c r="AB547" s="82"/>
      <c r="AC547" s="82"/>
      <c r="AD547" s="82"/>
      <c r="AE547" s="82"/>
      <c r="AF547" s="82"/>
      <c r="AG547" s="82"/>
    </row>
    <row r="548" spans="3:33" x14ac:dyDescent="0.2">
      <c r="C548" s="82"/>
      <c r="D548" s="82"/>
      <c r="E548" s="82"/>
      <c r="F548" s="82"/>
      <c r="G548" s="82"/>
      <c r="H548" s="82"/>
      <c r="I548" s="82"/>
      <c r="J548" s="82"/>
      <c r="K548" s="82"/>
      <c r="L548" s="82"/>
      <c r="M548" s="82"/>
      <c r="N548" s="140"/>
      <c r="O548" s="140"/>
      <c r="P548" s="82"/>
      <c r="Q548" s="82"/>
      <c r="R548" s="82"/>
      <c r="S548" s="82"/>
      <c r="T548" s="140"/>
      <c r="U548" s="82"/>
      <c r="V548" s="82"/>
      <c r="W548" s="82"/>
      <c r="X548" s="82"/>
      <c r="Y548" s="82"/>
      <c r="AA548" s="82"/>
      <c r="AB548" s="82"/>
      <c r="AC548" s="82"/>
      <c r="AD548" s="82"/>
      <c r="AE548" s="82"/>
      <c r="AF548" s="82"/>
      <c r="AG548" s="82"/>
    </row>
    <row r="549" spans="3:33" x14ac:dyDescent="0.2">
      <c r="C549" s="82"/>
      <c r="D549" s="82"/>
      <c r="E549" s="82"/>
      <c r="F549" s="82"/>
      <c r="G549" s="82"/>
      <c r="H549" s="82"/>
      <c r="I549" s="82"/>
      <c r="J549" s="82"/>
      <c r="K549" s="82"/>
      <c r="L549" s="82"/>
      <c r="M549" s="82"/>
      <c r="N549" s="140"/>
      <c r="O549" s="140"/>
      <c r="P549" s="82"/>
      <c r="Q549" s="82"/>
      <c r="R549" s="82"/>
      <c r="S549" s="82"/>
      <c r="T549" s="140"/>
      <c r="U549" s="82"/>
      <c r="V549" s="82"/>
      <c r="W549" s="82"/>
      <c r="X549" s="82"/>
      <c r="Y549" s="82"/>
      <c r="AA549" s="82"/>
      <c r="AB549" s="82"/>
      <c r="AC549" s="82"/>
      <c r="AD549" s="82"/>
      <c r="AE549" s="82"/>
      <c r="AF549" s="82"/>
      <c r="AG549" s="82"/>
    </row>
    <row r="550" spans="3:33" x14ac:dyDescent="0.2">
      <c r="C550" s="82"/>
      <c r="D550" s="82"/>
      <c r="E550" s="82"/>
      <c r="F550" s="82"/>
      <c r="G550" s="82"/>
      <c r="H550" s="82"/>
      <c r="I550" s="82"/>
      <c r="J550" s="82"/>
      <c r="K550" s="82"/>
      <c r="L550" s="82"/>
      <c r="M550" s="82"/>
      <c r="N550" s="140"/>
      <c r="O550" s="140"/>
      <c r="P550" s="82"/>
      <c r="Q550" s="82"/>
      <c r="R550" s="82"/>
      <c r="S550" s="82"/>
      <c r="T550" s="140"/>
      <c r="U550" s="82"/>
      <c r="V550" s="82"/>
      <c r="W550" s="82"/>
      <c r="X550" s="82"/>
      <c r="Y550" s="82"/>
      <c r="AA550" s="82"/>
      <c r="AB550" s="82"/>
      <c r="AC550" s="82"/>
      <c r="AD550" s="82"/>
      <c r="AE550" s="82"/>
      <c r="AF550" s="82"/>
      <c r="AG550" s="82"/>
    </row>
    <row r="551" spans="3:33" x14ac:dyDescent="0.2">
      <c r="C551" s="82"/>
      <c r="D551" s="82"/>
      <c r="E551" s="82"/>
      <c r="F551" s="82"/>
      <c r="G551" s="82"/>
      <c r="H551" s="82"/>
      <c r="I551" s="82"/>
      <c r="J551" s="82"/>
      <c r="K551" s="82"/>
      <c r="L551" s="82"/>
      <c r="M551" s="82"/>
      <c r="N551" s="140"/>
      <c r="O551" s="140"/>
      <c r="P551" s="82"/>
      <c r="Q551" s="82"/>
      <c r="R551" s="82"/>
      <c r="S551" s="82"/>
      <c r="T551" s="140"/>
      <c r="U551" s="82"/>
      <c r="V551" s="82"/>
      <c r="W551" s="82"/>
      <c r="X551" s="82"/>
      <c r="Y551" s="82"/>
      <c r="AA551" s="82"/>
      <c r="AB551" s="82"/>
      <c r="AC551" s="82"/>
      <c r="AD551" s="82"/>
      <c r="AE551" s="82"/>
      <c r="AF551" s="82"/>
      <c r="AG551" s="82"/>
    </row>
    <row r="552" spans="3:33" x14ac:dyDescent="0.2">
      <c r="C552" s="82"/>
      <c r="D552" s="82"/>
      <c r="E552" s="82"/>
      <c r="F552" s="82"/>
      <c r="G552" s="82"/>
      <c r="H552" s="82"/>
      <c r="I552" s="82"/>
      <c r="J552" s="82"/>
      <c r="K552" s="82"/>
      <c r="L552" s="82"/>
      <c r="M552" s="82"/>
      <c r="N552" s="140"/>
      <c r="O552" s="140"/>
      <c r="P552" s="82"/>
      <c r="Q552" s="82"/>
      <c r="R552" s="82"/>
      <c r="S552" s="82"/>
      <c r="T552" s="140"/>
      <c r="U552" s="82"/>
      <c r="V552" s="82"/>
      <c r="W552" s="82"/>
      <c r="X552" s="82"/>
      <c r="Y552" s="82"/>
      <c r="AA552" s="82"/>
      <c r="AB552" s="82"/>
      <c r="AC552" s="82"/>
      <c r="AD552" s="82"/>
      <c r="AE552" s="82"/>
      <c r="AF552" s="82"/>
      <c r="AG552" s="82"/>
    </row>
    <row r="553" spans="3:33" x14ac:dyDescent="0.2">
      <c r="C553" s="82"/>
      <c r="D553" s="82"/>
      <c r="E553" s="82"/>
      <c r="F553" s="82"/>
      <c r="G553" s="82"/>
      <c r="H553" s="82"/>
      <c r="I553" s="82"/>
      <c r="J553" s="82"/>
      <c r="K553" s="82"/>
      <c r="L553" s="82"/>
      <c r="M553" s="82"/>
      <c r="N553" s="140"/>
      <c r="O553" s="140"/>
      <c r="P553" s="82"/>
      <c r="Q553" s="82"/>
      <c r="R553" s="82"/>
      <c r="S553" s="82"/>
      <c r="T553" s="140"/>
      <c r="U553" s="82"/>
      <c r="V553" s="82"/>
      <c r="W553" s="82"/>
      <c r="X553" s="82"/>
      <c r="Y553" s="82"/>
      <c r="AA553" s="82"/>
      <c r="AB553" s="82"/>
      <c r="AC553" s="82"/>
      <c r="AD553" s="82"/>
      <c r="AE553" s="82"/>
      <c r="AF553" s="82"/>
      <c r="AG553" s="82"/>
    </row>
    <row r="554" spans="3:33" x14ac:dyDescent="0.2">
      <c r="C554" s="82"/>
      <c r="D554" s="82"/>
      <c r="E554" s="82"/>
      <c r="F554" s="82"/>
      <c r="G554" s="82"/>
      <c r="H554" s="82"/>
      <c r="I554" s="82"/>
      <c r="J554" s="82"/>
      <c r="K554" s="82"/>
      <c r="L554" s="82"/>
      <c r="M554" s="82"/>
      <c r="N554" s="140"/>
      <c r="O554" s="140"/>
      <c r="P554" s="82"/>
      <c r="Q554" s="82"/>
      <c r="R554" s="82"/>
      <c r="S554" s="82"/>
      <c r="T554" s="140"/>
      <c r="U554" s="82"/>
      <c r="V554" s="82"/>
      <c r="W554" s="82"/>
      <c r="X554" s="82"/>
      <c r="Y554" s="82"/>
      <c r="AA554" s="82"/>
      <c r="AB554" s="82"/>
      <c r="AC554" s="82"/>
      <c r="AD554" s="82"/>
      <c r="AE554" s="82"/>
      <c r="AF554" s="82"/>
      <c r="AG554" s="82"/>
    </row>
    <row r="555" spans="3:33" x14ac:dyDescent="0.2">
      <c r="C555" s="82"/>
      <c r="D555" s="82"/>
      <c r="E555" s="82"/>
      <c r="F555" s="82"/>
      <c r="G555" s="82"/>
      <c r="H555" s="82"/>
      <c r="I555" s="82"/>
      <c r="J555" s="82"/>
      <c r="K555" s="82"/>
      <c r="L555" s="82"/>
      <c r="M555" s="82"/>
      <c r="N555" s="140"/>
      <c r="O555" s="140"/>
      <c r="P555" s="82"/>
      <c r="Q555" s="82"/>
      <c r="R555" s="82"/>
      <c r="S555" s="82"/>
      <c r="T555" s="140"/>
      <c r="U555" s="82"/>
      <c r="V555" s="82"/>
      <c r="W555" s="82"/>
      <c r="X555" s="82"/>
      <c r="Y555" s="82"/>
      <c r="AA555" s="82"/>
      <c r="AB555" s="82"/>
      <c r="AC555" s="82"/>
      <c r="AD555" s="82"/>
      <c r="AE555" s="82"/>
      <c r="AF555" s="82"/>
      <c r="AG555" s="82"/>
    </row>
    <row r="556" spans="3:33" x14ac:dyDescent="0.2">
      <c r="C556" s="82"/>
      <c r="D556" s="82"/>
      <c r="E556" s="82"/>
      <c r="F556" s="82"/>
      <c r="G556" s="82"/>
      <c r="H556" s="82"/>
      <c r="I556" s="82"/>
      <c r="J556" s="82"/>
      <c r="K556" s="82"/>
      <c r="L556" s="82"/>
      <c r="M556" s="82"/>
      <c r="N556" s="140"/>
      <c r="O556" s="140"/>
      <c r="P556" s="82"/>
      <c r="Q556" s="82"/>
      <c r="R556" s="82"/>
      <c r="S556" s="82"/>
      <c r="T556" s="140"/>
      <c r="U556" s="82"/>
      <c r="V556" s="82"/>
      <c r="W556" s="82"/>
      <c r="X556" s="82"/>
      <c r="Y556" s="82"/>
      <c r="AA556" s="82"/>
      <c r="AB556" s="82"/>
      <c r="AC556" s="82"/>
      <c r="AD556" s="82"/>
      <c r="AE556" s="82"/>
      <c r="AF556" s="82"/>
      <c r="AG556" s="82"/>
    </row>
    <row r="557" spans="3:33" x14ac:dyDescent="0.2">
      <c r="C557" s="82"/>
      <c r="D557" s="82"/>
      <c r="E557" s="82"/>
      <c r="F557" s="82"/>
      <c r="G557" s="82"/>
      <c r="H557" s="82"/>
      <c r="I557" s="82"/>
      <c r="J557" s="82"/>
      <c r="K557" s="82"/>
      <c r="L557" s="82"/>
      <c r="M557" s="82"/>
      <c r="N557" s="140"/>
      <c r="O557" s="140"/>
      <c r="P557" s="82"/>
      <c r="Q557" s="82"/>
      <c r="R557" s="82"/>
      <c r="S557" s="82"/>
      <c r="T557" s="140"/>
      <c r="U557" s="82"/>
      <c r="V557" s="82"/>
      <c r="W557" s="82"/>
      <c r="X557" s="82"/>
      <c r="Y557" s="82"/>
      <c r="AA557" s="82"/>
      <c r="AB557" s="82"/>
      <c r="AC557" s="82"/>
      <c r="AD557" s="82"/>
      <c r="AE557" s="82"/>
      <c r="AF557" s="82"/>
      <c r="AG557" s="82"/>
    </row>
    <row r="558" spans="3:33" x14ac:dyDescent="0.2">
      <c r="C558" s="82"/>
      <c r="D558" s="82"/>
      <c r="E558" s="82"/>
      <c r="F558" s="82"/>
      <c r="G558" s="82"/>
      <c r="H558" s="82"/>
      <c r="I558" s="82"/>
      <c r="J558" s="82"/>
      <c r="K558" s="82"/>
      <c r="L558" s="82"/>
      <c r="M558" s="82"/>
      <c r="N558" s="140"/>
      <c r="O558" s="140"/>
      <c r="P558" s="82"/>
      <c r="Q558" s="82"/>
      <c r="R558" s="82"/>
      <c r="S558" s="82"/>
      <c r="T558" s="140"/>
      <c r="U558" s="82"/>
      <c r="V558" s="82"/>
      <c r="W558" s="82"/>
      <c r="X558" s="82"/>
      <c r="Y558" s="82"/>
      <c r="AA558" s="82"/>
      <c r="AB558" s="82"/>
      <c r="AC558" s="82"/>
      <c r="AD558" s="82"/>
      <c r="AE558" s="82"/>
      <c r="AF558" s="82"/>
      <c r="AG558" s="82"/>
    </row>
    <row r="559" spans="3:33" x14ac:dyDescent="0.2">
      <c r="C559" s="82"/>
      <c r="D559" s="82"/>
      <c r="E559" s="82"/>
      <c r="F559" s="82"/>
      <c r="G559" s="82"/>
      <c r="H559" s="82"/>
      <c r="I559" s="82"/>
      <c r="J559" s="82"/>
      <c r="K559" s="82"/>
      <c r="L559" s="82"/>
      <c r="M559" s="82"/>
      <c r="N559" s="140"/>
      <c r="O559" s="140"/>
      <c r="P559" s="82"/>
      <c r="Q559" s="82"/>
      <c r="R559" s="82"/>
      <c r="S559" s="82"/>
      <c r="T559" s="140"/>
      <c r="U559" s="82"/>
      <c r="V559" s="82"/>
      <c r="W559" s="82"/>
      <c r="X559" s="82"/>
      <c r="Y559" s="82"/>
      <c r="AA559" s="82"/>
      <c r="AB559" s="82"/>
      <c r="AC559" s="82"/>
      <c r="AD559" s="82"/>
      <c r="AE559" s="82"/>
      <c r="AF559" s="82"/>
      <c r="AG559" s="82"/>
    </row>
    <row r="560" spans="3:33" x14ac:dyDescent="0.2">
      <c r="C560" s="82"/>
      <c r="D560" s="82"/>
      <c r="E560" s="82"/>
      <c r="F560" s="82"/>
      <c r="G560" s="82"/>
      <c r="H560" s="82"/>
      <c r="I560" s="82"/>
      <c r="J560" s="82"/>
      <c r="K560" s="82"/>
      <c r="L560" s="82"/>
      <c r="M560" s="82"/>
      <c r="N560" s="140"/>
      <c r="O560" s="140"/>
      <c r="P560" s="82"/>
      <c r="Q560" s="82"/>
      <c r="R560" s="82"/>
      <c r="S560" s="82"/>
      <c r="T560" s="140"/>
      <c r="U560" s="82"/>
      <c r="V560" s="82"/>
      <c r="W560" s="82"/>
      <c r="X560" s="82"/>
      <c r="Y560" s="82"/>
      <c r="AA560" s="82"/>
      <c r="AB560" s="82"/>
      <c r="AC560" s="82"/>
      <c r="AD560" s="82"/>
      <c r="AE560" s="82"/>
      <c r="AF560" s="82"/>
      <c r="AG560" s="82"/>
    </row>
    <row r="561" spans="3:33" x14ac:dyDescent="0.2">
      <c r="C561" s="82"/>
      <c r="D561" s="82"/>
      <c r="E561" s="82"/>
      <c r="F561" s="82"/>
      <c r="G561" s="82"/>
      <c r="H561" s="82"/>
      <c r="I561" s="82"/>
      <c r="J561" s="82"/>
      <c r="K561" s="82"/>
      <c r="L561" s="82"/>
      <c r="M561" s="82"/>
      <c r="N561" s="140"/>
      <c r="O561" s="140"/>
      <c r="P561" s="82"/>
      <c r="Q561" s="82"/>
      <c r="R561" s="82"/>
      <c r="S561" s="82"/>
      <c r="T561" s="140"/>
      <c r="U561" s="82"/>
      <c r="V561" s="82"/>
      <c r="W561" s="82"/>
      <c r="X561" s="82"/>
      <c r="Y561" s="82"/>
      <c r="AA561" s="82"/>
      <c r="AB561" s="82"/>
      <c r="AC561" s="82"/>
      <c r="AD561" s="82"/>
      <c r="AE561" s="82"/>
      <c r="AF561" s="82"/>
      <c r="AG561" s="82"/>
    </row>
    <row r="562" spans="3:33" x14ac:dyDescent="0.2">
      <c r="C562" s="82"/>
      <c r="D562" s="82"/>
      <c r="E562" s="82"/>
      <c r="F562" s="82"/>
      <c r="G562" s="82"/>
      <c r="H562" s="82"/>
      <c r="I562" s="82"/>
      <c r="J562" s="82"/>
      <c r="K562" s="82"/>
      <c r="L562" s="82"/>
      <c r="M562" s="82"/>
      <c r="N562" s="140"/>
      <c r="O562" s="140"/>
      <c r="P562" s="82"/>
      <c r="Q562" s="82"/>
      <c r="R562" s="82"/>
      <c r="S562" s="82"/>
      <c r="T562" s="140"/>
      <c r="U562" s="82"/>
      <c r="V562" s="82"/>
      <c r="W562" s="82"/>
      <c r="X562" s="82"/>
      <c r="Y562" s="82"/>
      <c r="AA562" s="82"/>
      <c r="AB562" s="82"/>
      <c r="AC562" s="82"/>
      <c r="AD562" s="82"/>
      <c r="AE562" s="82"/>
      <c r="AF562" s="82"/>
      <c r="AG562" s="82"/>
    </row>
    <row r="563" spans="3:33" x14ac:dyDescent="0.2">
      <c r="C563" s="82"/>
      <c r="D563" s="82"/>
      <c r="E563" s="82"/>
      <c r="F563" s="82"/>
      <c r="G563" s="82"/>
      <c r="H563" s="82"/>
      <c r="I563" s="82"/>
      <c r="J563" s="82"/>
      <c r="K563" s="82"/>
      <c r="L563" s="82"/>
      <c r="M563" s="82"/>
      <c r="N563" s="140"/>
      <c r="O563" s="140"/>
      <c r="P563" s="82"/>
      <c r="Q563" s="82"/>
      <c r="R563" s="82"/>
      <c r="S563" s="82"/>
      <c r="T563" s="140"/>
      <c r="U563" s="82"/>
      <c r="V563" s="82"/>
      <c r="W563" s="82"/>
      <c r="X563" s="82"/>
      <c r="Y563" s="82"/>
      <c r="AA563" s="82"/>
      <c r="AB563" s="82"/>
      <c r="AC563" s="82"/>
      <c r="AD563" s="82"/>
      <c r="AE563" s="82"/>
      <c r="AF563" s="82"/>
      <c r="AG563" s="82"/>
    </row>
    <row r="564" spans="3:33" x14ac:dyDescent="0.2">
      <c r="C564" s="82"/>
      <c r="D564" s="82"/>
      <c r="E564" s="82"/>
      <c r="F564" s="82"/>
      <c r="G564" s="82"/>
      <c r="H564" s="82"/>
      <c r="I564" s="82"/>
      <c r="J564" s="82"/>
      <c r="K564" s="82"/>
      <c r="L564" s="82"/>
      <c r="M564" s="82"/>
      <c r="N564" s="140"/>
      <c r="O564" s="140"/>
      <c r="P564" s="82"/>
      <c r="Q564" s="82"/>
      <c r="R564" s="82"/>
      <c r="S564" s="82"/>
      <c r="T564" s="140"/>
      <c r="U564" s="82"/>
      <c r="V564" s="82"/>
      <c r="W564" s="82"/>
      <c r="X564" s="82"/>
      <c r="Y564" s="82"/>
      <c r="AA564" s="82"/>
      <c r="AB564" s="82"/>
      <c r="AC564" s="82"/>
      <c r="AD564" s="82"/>
      <c r="AE564" s="82"/>
      <c r="AF564" s="82"/>
      <c r="AG564" s="82"/>
    </row>
    <row r="565" spans="3:33" x14ac:dyDescent="0.2">
      <c r="C565" s="82"/>
      <c r="D565" s="82"/>
      <c r="E565" s="82"/>
      <c r="F565" s="82"/>
      <c r="G565" s="82"/>
      <c r="H565" s="82"/>
      <c r="I565" s="82"/>
      <c r="J565" s="82"/>
      <c r="K565" s="82"/>
      <c r="L565" s="82"/>
      <c r="M565" s="82"/>
      <c r="N565" s="140"/>
      <c r="O565" s="140"/>
      <c r="P565" s="82"/>
      <c r="Q565" s="82"/>
      <c r="R565" s="82"/>
      <c r="S565" s="82"/>
      <c r="T565" s="140"/>
      <c r="U565" s="82"/>
      <c r="V565" s="82"/>
      <c r="W565" s="82"/>
      <c r="X565" s="82"/>
      <c r="Y565" s="82"/>
      <c r="AA565" s="82"/>
      <c r="AB565" s="82"/>
      <c r="AC565" s="82"/>
      <c r="AD565" s="82"/>
      <c r="AE565" s="82"/>
      <c r="AF565" s="82"/>
      <c r="AG565" s="82"/>
    </row>
    <row r="566" spans="3:33" x14ac:dyDescent="0.2">
      <c r="C566" s="82"/>
      <c r="D566" s="82"/>
      <c r="E566" s="82"/>
      <c r="F566" s="82"/>
      <c r="G566" s="82"/>
      <c r="H566" s="82"/>
      <c r="I566" s="82"/>
      <c r="J566" s="82"/>
      <c r="K566" s="82"/>
      <c r="L566" s="82"/>
      <c r="M566" s="82"/>
      <c r="N566" s="140"/>
      <c r="O566" s="140"/>
      <c r="P566" s="82"/>
      <c r="Q566" s="82"/>
      <c r="R566" s="82"/>
      <c r="S566" s="82"/>
      <c r="T566" s="140"/>
      <c r="U566" s="82"/>
      <c r="V566" s="82"/>
      <c r="W566" s="82"/>
      <c r="X566" s="82"/>
      <c r="Y566" s="82"/>
      <c r="AA566" s="82"/>
      <c r="AB566" s="82"/>
      <c r="AC566" s="82"/>
      <c r="AD566" s="82"/>
      <c r="AE566" s="82"/>
      <c r="AF566" s="82"/>
      <c r="AG566" s="82"/>
    </row>
    <row r="567" spans="3:33" x14ac:dyDescent="0.2">
      <c r="C567" s="82"/>
      <c r="D567" s="82"/>
      <c r="E567" s="82"/>
      <c r="F567" s="82"/>
      <c r="G567" s="82"/>
      <c r="H567" s="82"/>
      <c r="I567" s="82"/>
      <c r="J567" s="82"/>
      <c r="K567" s="82"/>
      <c r="L567" s="82"/>
      <c r="M567" s="82"/>
      <c r="N567" s="140"/>
      <c r="O567" s="140"/>
      <c r="P567" s="82"/>
      <c r="Q567" s="82"/>
      <c r="R567" s="82"/>
      <c r="S567" s="82"/>
      <c r="T567" s="140"/>
      <c r="U567" s="82"/>
      <c r="V567" s="82"/>
      <c r="W567" s="82"/>
      <c r="X567" s="82"/>
      <c r="Y567" s="82"/>
      <c r="AA567" s="82"/>
      <c r="AB567" s="82"/>
      <c r="AC567" s="82"/>
      <c r="AD567" s="82"/>
      <c r="AE567" s="82"/>
      <c r="AF567" s="82"/>
      <c r="AG567" s="82"/>
    </row>
    <row r="568" spans="3:33" x14ac:dyDescent="0.2">
      <c r="C568" s="82"/>
      <c r="D568" s="82"/>
      <c r="E568" s="82"/>
      <c r="F568" s="82"/>
      <c r="G568" s="82"/>
      <c r="H568" s="82"/>
      <c r="I568" s="82"/>
      <c r="J568" s="82"/>
      <c r="K568" s="82"/>
      <c r="L568" s="82"/>
      <c r="M568" s="82"/>
      <c r="N568" s="140"/>
      <c r="O568" s="140"/>
      <c r="P568" s="82"/>
      <c r="Q568" s="82"/>
      <c r="R568" s="82"/>
      <c r="S568" s="82"/>
      <c r="T568" s="140"/>
      <c r="U568" s="82"/>
      <c r="V568" s="82"/>
      <c r="W568" s="82"/>
      <c r="X568" s="82"/>
      <c r="Y568" s="82"/>
      <c r="AA568" s="82"/>
      <c r="AB568" s="82"/>
      <c r="AC568" s="82"/>
      <c r="AD568" s="82"/>
      <c r="AE568" s="82"/>
      <c r="AF568" s="82"/>
      <c r="AG568" s="82"/>
    </row>
    <row r="569" spans="3:33" x14ac:dyDescent="0.2">
      <c r="C569" s="82"/>
      <c r="D569" s="82"/>
      <c r="E569" s="82"/>
      <c r="F569" s="82"/>
      <c r="G569" s="82"/>
      <c r="H569" s="82"/>
      <c r="I569" s="82"/>
      <c r="J569" s="82"/>
      <c r="K569" s="82"/>
      <c r="L569" s="82"/>
      <c r="M569" s="82"/>
      <c r="N569" s="140"/>
      <c r="O569" s="140"/>
      <c r="P569" s="82"/>
      <c r="Q569" s="82"/>
      <c r="R569" s="82"/>
      <c r="S569" s="82"/>
      <c r="T569" s="140"/>
      <c r="U569" s="82"/>
      <c r="V569" s="82"/>
      <c r="W569" s="82"/>
      <c r="X569" s="82"/>
      <c r="Y569" s="82"/>
      <c r="AA569" s="82"/>
      <c r="AB569" s="82"/>
      <c r="AC569" s="82"/>
      <c r="AD569" s="82"/>
      <c r="AE569" s="82"/>
      <c r="AF569" s="82"/>
      <c r="AG569" s="82"/>
    </row>
    <row r="570" spans="3:33" x14ac:dyDescent="0.2">
      <c r="C570" s="82"/>
      <c r="D570" s="82"/>
      <c r="E570" s="82"/>
      <c r="F570" s="82"/>
      <c r="G570" s="82"/>
      <c r="H570" s="82"/>
      <c r="I570" s="82"/>
      <c r="J570" s="82"/>
      <c r="K570" s="82"/>
      <c r="L570" s="82"/>
      <c r="M570" s="82"/>
      <c r="N570" s="140"/>
      <c r="O570" s="140"/>
      <c r="P570" s="82"/>
      <c r="Q570" s="82"/>
      <c r="R570" s="82"/>
      <c r="S570" s="82"/>
      <c r="T570" s="140"/>
      <c r="U570" s="82"/>
      <c r="V570" s="82"/>
      <c r="W570" s="82"/>
      <c r="X570" s="82"/>
      <c r="Y570" s="82"/>
      <c r="AA570" s="82"/>
      <c r="AB570" s="82"/>
      <c r="AC570" s="82"/>
      <c r="AD570" s="82"/>
      <c r="AE570" s="82"/>
      <c r="AF570" s="82"/>
      <c r="AG570" s="82"/>
    </row>
    <row r="571" spans="3:33" x14ac:dyDescent="0.2">
      <c r="C571" s="82"/>
      <c r="D571" s="82"/>
      <c r="E571" s="82"/>
      <c r="F571" s="82"/>
      <c r="G571" s="82"/>
      <c r="H571" s="82"/>
      <c r="I571" s="82"/>
      <c r="J571" s="82"/>
      <c r="K571" s="82"/>
      <c r="L571" s="82"/>
      <c r="M571" s="82"/>
      <c r="N571" s="140"/>
      <c r="O571" s="140"/>
      <c r="P571" s="82"/>
      <c r="Q571" s="82"/>
      <c r="R571" s="82"/>
      <c r="S571" s="82"/>
      <c r="T571" s="140"/>
      <c r="U571" s="82"/>
      <c r="V571" s="82"/>
      <c r="W571" s="82"/>
      <c r="X571" s="82"/>
      <c r="Y571" s="82"/>
      <c r="AA571" s="82"/>
      <c r="AB571" s="82"/>
      <c r="AC571" s="82"/>
      <c r="AD571" s="82"/>
      <c r="AE571" s="82"/>
      <c r="AF571" s="82"/>
      <c r="AG571" s="82"/>
    </row>
    <row r="572" spans="3:33" x14ac:dyDescent="0.2">
      <c r="C572" s="82"/>
      <c r="D572" s="82"/>
      <c r="E572" s="82"/>
      <c r="F572" s="82"/>
      <c r="G572" s="82"/>
      <c r="H572" s="82"/>
      <c r="I572" s="82"/>
      <c r="J572" s="82"/>
      <c r="K572" s="82"/>
      <c r="L572" s="82"/>
      <c r="M572" s="82"/>
      <c r="N572" s="140"/>
      <c r="O572" s="140"/>
      <c r="P572" s="82"/>
      <c r="Q572" s="82"/>
      <c r="R572" s="82"/>
      <c r="S572" s="82"/>
      <c r="T572" s="140"/>
      <c r="U572" s="82"/>
      <c r="V572" s="82"/>
      <c r="W572" s="82"/>
      <c r="X572" s="82"/>
      <c r="Y572" s="82"/>
      <c r="AA572" s="82"/>
      <c r="AB572" s="82"/>
      <c r="AC572" s="82"/>
      <c r="AD572" s="82"/>
      <c r="AE572" s="82"/>
      <c r="AF572" s="82"/>
      <c r="AG572" s="82"/>
    </row>
    <row r="573" spans="3:33" x14ac:dyDescent="0.2">
      <c r="C573" s="82"/>
      <c r="D573" s="82"/>
      <c r="E573" s="82"/>
      <c r="F573" s="82"/>
      <c r="G573" s="82"/>
      <c r="H573" s="82"/>
      <c r="I573" s="82"/>
      <c r="J573" s="82"/>
      <c r="K573" s="82"/>
      <c r="L573" s="82"/>
      <c r="M573" s="82"/>
      <c r="N573" s="140"/>
      <c r="O573" s="140"/>
      <c r="P573" s="82"/>
      <c r="Q573" s="82"/>
      <c r="R573" s="82"/>
      <c r="S573" s="82"/>
      <c r="T573" s="140"/>
      <c r="U573" s="82"/>
      <c r="V573" s="82"/>
      <c r="W573" s="82"/>
      <c r="X573" s="82"/>
      <c r="Y573" s="82"/>
      <c r="AA573" s="82"/>
      <c r="AB573" s="82"/>
      <c r="AC573" s="82"/>
      <c r="AD573" s="82"/>
      <c r="AE573" s="82"/>
      <c r="AF573" s="82"/>
      <c r="AG573" s="82"/>
    </row>
    <row r="574" spans="3:33" x14ac:dyDescent="0.2">
      <c r="C574" s="82"/>
      <c r="D574" s="82"/>
      <c r="E574" s="82"/>
      <c r="F574" s="82"/>
      <c r="G574" s="82"/>
      <c r="H574" s="82"/>
      <c r="I574" s="82"/>
      <c r="J574" s="82"/>
      <c r="K574" s="82"/>
      <c r="L574" s="82"/>
      <c r="M574" s="82"/>
      <c r="N574" s="140"/>
      <c r="O574" s="140"/>
      <c r="P574" s="82"/>
      <c r="Q574" s="82"/>
      <c r="R574" s="82"/>
      <c r="S574" s="82"/>
      <c r="T574" s="140"/>
      <c r="U574" s="82"/>
      <c r="V574" s="82"/>
      <c r="W574" s="82"/>
      <c r="X574" s="82"/>
      <c r="Y574" s="82"/>
      <c r="AA574" s="82"/>
      <c r="AB574" s="82"/>
      <c r="AC574" s="82"/>
      <c r="AD574" s="82"/>
      <c r="AE574" s="82"/>
      <c r="AF574" s="82"/>
      <c r="AG574" s="82"/>
    </row>
    <row r="575" spans="3:33" x14ac:dyDescent="0.2">
      <c r="C575" s="82"/>
      <c r="D575" s="82"/>
      <c r="E575" s="82"/>
      <c r="F575" s="82"/>
      <c r="G575" s="82"/>
      <c r="H575" s="82"/>
      <c r="I575" s="82"/>
      <c r="J575" s="82"/>
      <c r="K575" s="82"/>
      <c r="L575" s="82"/>
      <c r="M575" s="82"/>
      <c r="N575" s="140"/>
      <c r="O575" s="140"/>
      <c r="P575" s="82"/>
      <c r="Q575" s="82"/>
      <c r="R575" s="82"/>
      <c r="S575" s="82"/>
      <c r="T575" s="140"/>
      <c r="U575" s="82"/>
      <c r="V575" s="82"/>
      <c r="W575" s="82"/>
      <c r="X575" s="82"/>
      <c r="Y575" s="82"/>
      <c r="AA575" s="82"/>
      <c r="AB575" s="82"/>
      <c r="AC575" s="82"/>
      <c r="AD575" s="82"/>
      <c r="AE575" s="82"/>
      <c r="AF575" s="82"/>
      <c r="AG575" s="82"/>
    </row>
    <row r="576" spans="3:33" x14ac:dyDescent="0.2">
      <c r="C576" s="82"/>
      <c r="D576" s="82"/>
      <c r="E576" s="82"/>
      <c r="F576" s="82"/>
      <c r="G576" s="82"/>
      <c r="H576" s="82"/>
      <c r="I576" s="82"/>
      <c r="J576" s="82"/>
      <c r="K576" s="82"/>
      <c r="L576" s="82"/>
      <c r="M576" s="82"/>
      <c r="N576" s="140"/>
      <c r="O576" s="140"/>
      <c r="P576" s="82"/>
      <c r="Q576" s="82"/>
      <c r="R576" s="82"/>
      <c r="S576" s="82"/>
      <c r="T576" s="140"/>
      <c r="U576" s="82"/>
      <c r="V576" s="82"/>
      <c r="W576" s="82"/>
      <c r="X576" s="82"/>
      <c r="Y576" s="82"/>
      <c r="AA576" s="82"/>
      <c r="AB576" s="82"/>
      <c r="AC576" s="82"/>
      <c r="AD576" s="82"/>
      <c r="AE576" s="82"/>
      <c r="AF576" s="82"/>
      <c r="AG576" s="82"/>
    </row>
    <row r="577" spans="3:33" x14ac:dyDescent="0.2">
      <c r="C577" s="82"/>
      <c r="D577" s="82"/>
      <c r="E577" s="82"/>
      <c r="F577" s="82"/>
      <c r="G577" s="82"/>
      <c r="H577" s="82"/>
      <c r="I577" s="82"/>
      <c r="J577" s="82"/>
      <c r="K577" s="82"/>
      <c r="L577" s="82"/>
      <c r="M577" s="82"/>
      <c r="N577" s="140"/>
      <c r="O577" s="140"/>
      <c r="P577" s="82"/>
      <c r="Q577" s="82"/>
      <c r="R577" s="82"/>
      <c r="S577" s="82"/>
      <c r="T577" s="140"/>
      <c r="U577" s="82"/>
      <c r="V577" s="82"/>
      <c r="W577" s="82"/>
      <c r="X577" s="82"/>
      <c r="Y577" s="82"/>
      <c r="AA577" s="82"/>
      <c r="AB577" s="82"/>
      <c r="AC577" s="82"/>
      <c r="AD577" s="82"/>
      <c r="AE577" s="82"/>
      <c r="AF577" s="82"/>
      <c r="AG577" s="82"/>
    </row>
    <row r="578" spans="3:33" x14ac:dyDescent="0.2">
      <c r="C578" s="82"/>
      <c r="D578" s="82"/>
      <c r="E578" s="82"/>
      <c r="F578" s="82"/>
      <c r="G578" s="82"/>
      <c r="H578" s="82"/>
      <c r="I578" s="82"/>
      <c r="J578" s="82"/>
      <c r="K578" s="82"/>
      <c r="L578" s="82"/>
      <c r="M578" s="82"/>
      <c r="N578" s="140"/>
      <c r="O578" s="140"/>
      <c r="P578" s="82"/>
      <c r="Q578" s="82"/>
      <c r="R578" s="82"/>
      <c r="S578" s="82"/>
      <c r="T578" s="140"/>
      <c r="U578" s="82"/>
      <c r="V578" s="82"/>
      <c r="W578" s="82"/>
      <c r="X578" s="82"/>
      <c r="Y578" s="82"/>
      <c r="AA578" s="82"/>
      <c r="AB578" s="82"/>
      <c r="AC578" s="82"/>
      <c r="AD578" s="82"/>
      <c r="AE578" s="82"/>
      <c r="AF578" s="82"/>
      <c r="AG578" s="82"/>
    </row>
    <row r="579" spans="3:33" x14ac:dyDescent="0.2">
      <c r="C579" s="82"/>
      <c r="D579" s="82"/>
      <c r="E579" s="82"/>
      <c r="F579" s="82"/>
      <c r="G579" s="82"/>
      <c r="H579" s="82"/>
      <c r="I579" s="82"/>
      <c r="J579" s="82"/>
      <c r="K579" s="82"/>
      <c r="L579" s="82"/>
      <c r="M579" s="82"/>
      <c r="N579" s="140"/>
      <c r="O579" s="140"/>
      <c r="P579" s="82"/>
      <c r="Q579" s="82"/>
      <c r="R579" s="82"/>
      <c r="S579" s="82"/>
      <c r="T579" s="140"/>
      <c r="U579" s="82"/>
      <c r="V579" s="82"/>
      <c r="W579" s="82"/>
      <c r="X579" s="82"/>
      <c r="Y579" s="82"/>
      <c r="AA579" s="82"/>
      <c r="AB579" s="82"/>
      <c r="AC579" s="82"/>
      <c r="AD579" s="82"/>
      <c r="AE579" s="82"/>
      <c r="AF579" s="82"/>
      <c r="AG579" s="82"/>
    </row>
    <row r="580" spans="3:33" x14ac:dyDescent="0.2">
      <c r="C580" s="82"/>
      <c r="D580" s="82"/>
      <c r="E580" s="82"/>
      <c r="F580" s="82"/>
      <c r="G580" s="82"/>
      <c r="H580" s="82"/>
      <c r="I580" s="82"/>
      <c r="J580" s="82"/>
      <c r="K580" s="82"/>
      <c r="L580" s="82"/>
      <c r="M580" s="82"/>
      <c r="N580" s="140"/>
      <c r="O580" s="140"/>
      <c r="P580" s="82"/>
      <c r="Q580" s="82"/>
      <c r="R580" s="82"/>
      <c r="S580" s="82"/>
      <c r="T580" s="140"/>
      <c r="U580" s="82"/>
      <c r="V580" s="82"/>
      <c r="W580" s="82"/>
      <c r="X580" s="82"/>
      <c r="Y580" s="82"/>
      <c r="AA580" s="82"/>
      <c r="AB580" s="82"/>
      <c r="AC580" s="82"/>
      <c r="AD580" s="82"/>
      <c r="AE580" s="82"/>
      <c r="AF580" s="82"/>
      <c r="AG580" s="82"/>
    </row>
    <row r="581" spans="3:33" x14ac:dyDescent="0.2">
      <c r="C581" s="82"/>
      <c r="D581" s="82"/>
      <c r="E581" s="82"/>
      <c r="F581" s="82"/>
      <c r="G581" s="82"/>
      <c r="H581" s="82"/>
      <c r="I581" s="82"/>
      <c r="J581" s="82"/>
      <c r="K581" s="82"/>
      <c r="L581" s="82"/>
      <c r="M581" s="82"/>
      <c r="N581" s="140"/>
      <c r="O581" s="140"/>
      <c r="P581" s="82"/>
      <c r="Q581" s="82"/>
      <c r="R581" s="82"/>
      <c r="S581" s="82"/>
      <c r="T581" s="140"/>
      <c r="U581" s="82"/>
      <c r="V581" s="82"/>
      <c r="W581" s="82"/>
      <c r="X581" s="82"/>
      <c r="Y581" s="82"/>
      <c r="AA581" s="82"/>
      <c r="AB581" s="82"/>
      <c r="AC581" s="82"/>
      <c r="AD581" s="82"/>
      <c r="AE581" s="82"/>
      <c r="AF581" s="82"/>
      <c r="AG581" s="82"/>
    </row>
    <row r="582" spans="3:33" x14ac:dyDescent="0.2">
      <c r="C582" s="82"/>
      <c r="D582" s="82"/>
      <c r="E582" s="82"/>
      <c r="F582" s="82"/>
      <c r="G582" s="82"/>
      <c r="H582" s="82"/>
      <c r="I582" s="82"/>
      <c r="J582" s="82"/>
      <c r="K582" s="82"/>
      <c r="L582" s="82"/>
      <c r="M582" s="82"/>
      <c r="N582" s="140"/>
      <c r="O582" s="140"/>
      <c r="P582" s="82"/>
      <c r="Q582" s="82"/>
      <c r="R582" s="82"/>
      <c r="S582" s="82"/>
      <c r="T582" s="140"/>
      <c r="U582" s="82"/>
      <c r="V582" s="82"/>
      <c r="W582" s="82"/>
      <c r="X582" s="82"/>
      <c r="Y582" s="82"/>
      <c r="AA582" s="82"/>
      <c r="AB582" s="82"/>
      <c r="AC582" s="82"/>
      <c r="AD582" s="82"/>
      <c r="AE582" s="82"/>
      <c r="AF582" s="82"/>
      <c r="AG582" s="82"/>
    </row>
    <row r="583" spans="3:33" x14ac:dyDescent="0.2">
      <c r="C583" s="82"/>
      <c r="D583" s="82"/>
      <c r="E583" s="82"/>
      <c r="F583" s="82"/>
      <c r="G583" s="82"/>
      <c r="H583" s="82"/>
      <c r="I583" s="82"/>
      <c r="J583" s="82"/>
      <c r="K583" s="82"/>
      <c r="L583" s="82"/>
      <c r="M583" s="82"/>
      <c r="N583" s="140"/>
      <c r="O583" s="140"/>
      <c r="P583" s="82"/>
      <c r="Q583" s="82"/>
      <c r="R583" s="82"/>
      <c r="S583" s="82"/>
      <c r="T583" s="140"/>
      <c r="U583" s="82"/>
      <c r="V583" s="82"/>
      <c r="W583" s="82"/>
      <c r="X583" s="82"/>
      <c r="Y583" s="82"/>
      <c r="AA583" s="82"/>
      <c r="AB583" s="82"/>
      <c r="AC583" s="82"/>
      <c r="AD583" s="82"/>
      <c r="AE583" s="82"/>
      <c r="AF583" s="82"/>
      <c r="AG583" s="82"/>
    </row>
    <row r="584" spans="3:33" x14ac:dyDescent="0.2">
      <c r="C584" s="82"/>
      <c r="D584" s="82"/>
      <c r="E584" s="82"/>
      <c r="F584" s="82"/>
      <c r="G584" s="82"/>
      <c r="H584" s="82"/>
      <c r="I584" s="82"/>
      <c r="J584" s="82"/>
      <c r="K584" s="82"/>
      <c r="L584" s="82"/>
      <c r="M584" s="82"/>
      <c r="N584" s="140"/>
      <c r="O584" s="140"/>
      <c r="P584" s="82"/>
      <c r="Q584" s="82"/>
      <c r="R584" s="82"/>
      <c r="S584" s="82"/>
      <c r="T584" s="140"/>
      <c r="U584" s="82"/>
      <c r="V584" s="82"/>
      <c r="W584" s="82"/>
      <c r="X584" s="82"/>
      <c r="Y584" s="82"/>
      <c r="AA584" s="82"/>
      <c r="AB584" s="82"/>
      <c r="AC584" s="82"/>
      <c r="AD584" s="82"/>
      <c r="AE584" s="82"/>
      <c r="AF584" s="82"/>
      <c r="AG584" s="82"/>
    </row>
    <row r="585" spans="3:33" x14ac:dyDescent="0.2">
      <c r="C585" s="82"/>
      <c r="D585" s="82"/>
      <c r="E585" s="82"/>
      <c r="F585" s="82"/>
      <c r="G585" s="82"/>
      <c r="H585" s="82"/>
      <c r="I585" s="82"/>
      <c r="J585" s="82"/>
      <c r="K585" s="82"/>
      <c r="L585" s="82"/>
      <c r="M585" s="82"/>
      <c r="N585" s="140"/>
      <c r="O585" s="140"/>
      <c r="P585" s="82"/>
      <c r="Q585" s="82"/>
      <c r="R585" s="82"/>
      <c r="S585" s="82"/>
      <c r="T585" s="140"/>
      <c r="U585" s="82"/>
      <c r="V585" s="82"/>
      <c r="W585" s="82"/>
      <c r="X585" s="82"/>
      <c r="Y585" s="82"/>
      <c r="AA585" s="82"/>
      <c r="AB585" s="82"/>
      <c r="AC585" s="82"/>
      <c r="AD585" s="82"/>
      <c r="AE585" s="82"/>
      <c r="AF585" s="82"/>
      <c r="AG585" s="82"/>
    </row>
    <row r="586" spans="3:33" x14ac:dyDescent="0.2">
      <c r="C586" s="82"/>
      <c r="D586" s="82"/>
      <c r="E586" s="82"/>
      <c r="F586" s="82"/>
      <c r="G586" s="82"/>
      <c r="H586" s="82"/>
      <c r="I586" s="82"/>
      <c r="J586" s="82"/>
      <c r="K586" s="82"/>
      <c r="L586" s="82"/>
      <c r="M586" s="82"/>
      <c r="N586" s="140"/>
      <c r="O586" s="140"/>
      <c r="P586" s="82"/>
      <c r="Q586" s="82"/>
      <c r="R586" s="82"/>
      <c r="S586" s="82"/>
      <c r="T586" s="140"/>
      <c r="U586" s="82"/>
      <c r="V586" s="82"/>
      <c r="W586" s="82"/>
      <c r="X586" s="82"/>
      <c r="Y586" s="82"/>
      <c r="AA586" s="82"/>
      <c r="AB586" s="82"/>
      <c r="AC586" s="82"/>
      <c r="AD586" s="82"/>
      <c r="AE586" s="82"/>
      <c r="AF586" s="82"/>
      <c r="AG586" s="82"/>
    </row>
    <row r="587" spans="3:33" x14ac:dyDescent="0.2">
      <c r="C587" s="82"/>
      <c r="D587" s="82"/>
      <c r="E587" s="82"/>
      <c r="F587" s="82"/>
      <c r="G587" s="82"/>
      <c r="H587" s="82"/>
      <c r="I587" s="82"/>
      <c r="J587" s="82"/>
      <c r="K587" s="82"/>
      <c r="L587" s="82"/>
      <c r="M587" s="82"/>
      <c r="N587" s="140"/>
      <c r="O587" s="140"/>
      <c r="P587" s="82"/>
      <c r="Q587" s="82"/>
      <c r="R587" s="82"/>
      <c r="S587" s="82"/>
      <c r="T587" s="140"/>
      <c r="U587" s="82"/>
      <c r="V587" s="82"/>
      <c r="W587" s="82"/>
      <c r="X587" s="82"/>
      <c r="Y587" s="82"/>
      <c r="AA587" s="82"/>
      <c r="AB587" s="82"/>
      <c r="AC587" s="82"/>
      <c r="AD587" s="82"/>
      <c r="AE587" s="82"/>
      <c r="AF587" s="82"/>
      <c r="AG587" s="82"/>
    </row>
    <row r="588" spans="3:33" x14ac:dyDescent="0.2">
      <c r="C588" s="82"/>
      <c r="D588" s="82"/>
      <c r="E588" s="82"/>
      <c r="F588" s="82"/>
      <c r="G588" s="82"/>
      <c r="H588" s="82"/>
      <c r="I588" s="82"/>
      <c r="J588" s="82"/>
      <c r="K588" s="82"/>
      <c r="L588" s="82"/>
      <c r="M588" s="82"/>
      <c r="N588" s="140"/>
      <c r="O588" s="140"/>
      <c r="P588" s="82"/>
      <c r="Q588" s="82"/>
      <c r="R588" s="82"/>
      <c r="S588" s="82"/>
      <c r="T588" s="140"/>
      <c r="U588" s="82"/>
      <c r="V588" s="82"/>
      <c r="W588" s="82"/>
      <c r="X588" s="82"/>
      <c r="Y588" s="82"/>
      <c r="AA588" s="82"/>
      <c r="AB588" s="82"/>
      <c r="AC588" s="82"/>
      <c r="AD588" s="82"/>
      <c r="AE588" s="82"/>
      <c r="AF588" s="82"/>
      <c r="AG588" s="82"/>
    </row>
    <row r="589" spans="3:33" x14ac:dyDescent="0.2">
      <c r="C589" s="82"/>
      <c r="D589" s="82"/>
      <c r="E589" s="82"/>
      <c r="F589" s="82"/>
      <c r="G589" s="82"/>
      <c r="H589" s="82"/>
      <c r="I589" s="82"/>
      <c r="J589" s="82"/>
      <c r="K589" s="82"/>
      <c r="L589" s="82"/>
      <c r="M589" s="82"/>
      <c r="N589" s="140"/>
      <c r="O589" s="140"/>
      <c r="P589" s="82"/>
      <c r="Q589" s="82"/>
      <c r="R589" s="82"/>
      <c r="S589" s="82"/>
      <c r="T589" s="140"/>
      <c r="U589" s="82"/>
      <c r="V589" s="82"/>
      <c r="W589" s="82"/>
      <c r="X589" s="82"/>
      <c r="Y589" s="82"/>
      <c r="AA589" s="82"/>
      <c r="AB589" s="82"/>
      <c r="AC589" s="82"/>
      <c r="AD589" s="82"/>
      <c r="AE589" s="82"/>
      <c r="AF589" s="82"/>
      <c r="AG589" s="82"/>
    </row>
    <row r="590" spans="3:33" x14ac:dyDescent="0.2">
      <c r="C590" s="82"/>
      <c r="D590" s="82"/>
      <c r="E590" s="82"/>
      <c r="F590" s="82"/>
      <c r="G590" s="82"/>
      <c r="H590" s="82"/>
      <c r="I590" s="82"/>
      <c r="J590" s="82"/>
      <c r="K590" s="82"/>
      <c r="L590" s="82"/>
      <c r="M590" s="82"/>
      <c r="N590" s="140"/>
      <c r="O590" s="140"/>
      <c r="P590" s="82"/>
      <c r="Q590" s="82"/>
      <c r="R590" s="82"/>
      <c r="S590" s="82"/>
      <c r="T590" s="140"/>
      <c r="U590" s="82"/>
      <c r="V590" s="82"/>
      <c r="W590" s="82"/>
      <c r="X590" s="82"/>
      <c r="Y590" s="82"/>
      <c r="AA590" s="82"/>
      <c r="AB590" s="82"/>
      <c r="AC590" s="82"/>
      <c r="AD590" s="82"/>
      <c r="AE590" s="82"/>
      <c r="AF590" s="82"/>
      <c r="AG590" s="82"/>
    </row>
    <row r="591" spans="3:33" x14ac:dyDescent="0.2">
      <c r="C591" s="82"/>
      <c r="D591" s="82"/>
      <c r="E591" s="82"/>
      <c r="F591" s="82"/>
      <c r="G591" s="82"/>
      <c r="H591" s="82"/>
      <c r="I591" s="82"/>
      <c r="J591" s="82"/>
      <c r="K591" s="82"/>
      <c r="L591" s="82"/>
      <c r="M591" s="82"/>
      <c r="N591" s="140"/>
      <c r="O591" s="140"/>
      <c r="P591" s="82"/>
      <c r="Q591" s="82"/>
      <c r="R591" s="82"/>
      <c r="S591" s="82"/>
      <c r="T591" s="140"/>
      <c r="U591" s="82"/>
      <c r="V591" s="82"/>
      <c r="W591" s="82"/>
      <c r="X591" s="82"/>
      <c r="Y591" s="82"/>
      <c r="AA591" s="82"/>
      <c r="AB591" s="82"/>
      <c r="AC591" s="82"/>
      <c r="AD591" s="82"/>
      <c r="AE591" s="82"/>
      <c r="AF591" s="82"/>
      <c r="AG591" s="82"/>
    </row>
    <row r="592" spans="3:33" x14ac:dyDescent="0.2">
      <c r="C592" s="82"/>
      <c r="D592" s="82"/>
      <c r="E592" s="82"/>
      <c r="F592" s="82"/>
      <c r="G592" s="82"/>
      <c r="H592" s="82"/>
      <c r="I592" s="82"/>
      <c r="J592" s="82"/>
      <c r="K592" s="82"/>
      <c r="L592" s="82"/>
      <c r="M592" s="82"/>
      <c r="N592" s="140"/>
      <c r="O592" s="140"/>
      <c r="P592" s="82"/>
      <c r="Q592" s="82"/>
      <c r="R592" s="82"/>
      <c r="S592" s="82"/>
      <c r="T592" s="140"/>
      <c r="U592" s="82"/>
      <c r="V592" s="82"/>
      <c r="W592" s="82"/>
      <c r="X592" s="82"/>
      <c r="Y592" s="82"/>
      <c r="AA592" s="82"/>
      <c r="AB592" s="82"/>
      <c r="AC592" s="82"/>
      <c r="AD592" s="82"/>
      <c r="AE592" s="82"/>
      <c r="AF592" s="82"/>
      <c r="AG592" s="82"/>
    </row>
    <row r="593" spans="3:33" x14ac:dyDescent="0.2">
      <c r="C593" s="82"/>
      <c r="D593" s="82"/>
      <c r="E593" s="82"/>
      <c r="F593" s="82"/>
      <c r="G593" s="82"/>
      <c r="H593" s="82"/>
      <c r="I593" s="82"/>
      <c r="J593" s="82"/>
      <c r="K593" s="82"/>
      <c r="L593" s="82"/>
      <c r="M593" s="82"/>
      <c r="N593" s="140"/>
      <c r="O593" s="140"/>
      <c r="P593" s="82"/>
      <c r="Q593" s="82"/>
      <c r="R593" s="82"/>
      <c r="S593" s="82"/>
      <c r="T593" s="140"/>
      <c r="U593" s="82"/>
      <c r="V593" s="82"/>
      <c r="W593" s="82"/>
      <c r="X593" s="82"/>
      <c r="Y593" s="82"/>
      <c r="AA593" s="82"/>
      <c r="AB593" s="82"/>
      <c r="AC593" s="82"/>
      <c r="AD593" s="82"/>
      <c r="AE593" s="82"/>
      <c r="AF593" s="82"/>
      <c r="AG593" s="82"/>
    </row>
    <row r="594" spans="3:33" x14ac:dyDescent="0.2">
      <c r="C594" s="82"/>
      <c r="D594" s="82"/>
      <c r="E594" s="82"/>
      <c r="F594" s="82"/>
      <c r="G594" s="82"/>
      <c r="H594" s="82"/>
      <c r="I594" s="82"/>
      <c r="J594" s="82"/>
      <c r="K594" s="82"/>
      <c r="L594" s="82"/>
      <c r="M594" s="82"/>
      <c r="N594" s="140"/>
      <c r="O594" s="140"/>
      <c r="P594" s="82"/>
      <c r="Q594" s="82"/>
      <c r="R594" s="82"/>
      <c r="S594" s="82"/>
      <c r="T594" s="140"/>
      <c r="U594" s="82"/>
      <c r="V594" s="82"/>
      <c r="W594" s="82"/>
      <c r="X594" s="82"/>
      <c r="Y594" s="82"/>
      <c r="AA594" s="82"/>
      <c r="AB594" s="82"/>
      <c r="AC594" s="82"/>
      <c r="AD594" s="82"/>
      <c r="AE594" s="82"/>
      <c r="AF594" s="82"/>
      <c r="AG594" s="82"/>
    </row>
    <row r="595" spans="3:33" x14ac:dyDescent="0.2">
      <c r="C595" s="82"/>
      <c r="D595" s="82"/>
      <c r="E595" s="82"/>
      <c r="F595" s="82"/>
      <c r="G595" s="82"/>
      <c r="H595" s="82"/>
      <c r="I595" s="82"/>
      <c r="J595" s="82"/>
      <c r="K595" s="82"/>
      <c r="L595" s="82"/>
      <c r="M595" s="82"/>
      <c r="N595" s="140"/>
      <c r="O595" s="140"/>
      <c r="P595" s="82"/>
      <c r="Q595" s="82"/>
      <c r="R595" s="82"/>
      <c r="S595" s="82"/>
      <c r="T595" s="140"/>
      <c r="U595" s="82"/>
      <c r="V595" s="82"/>
      <c r="W595" s="82"/>
      <c r="X595" s="82"/>
      <c r="Y595" s="82"/>
      <c r="AA595" s="82"/>
      <c r="AB595" s="82"/>
      <c r="AC595" s="82"/>
      <c r="AD595" s="82"/>
      <c r="AE595" s="82"/>
      <c r="AF595" s="82"/>
      <c r="AG595" s="82"/>
    </row>
    <row r="596" spans="3:33" x14ac:dyDescent="0.2">
      <c r="C596" s="82"/>
      <c r="D596" s="82"/>
      <c r="E596" s="82"/>
      <c r="F596" s="82"/>
      <c r="G596" s="82"/>
      <c r="H596" s="82"/>
      <c r="I596" s="82"/>
      <c r="J596" s="82"/>
      <c r="K596" s="82"/>
      <c r="L596" s="82"/>
      <c r="M596" s="82"/>
      <c r="N596" s="140"/>
      <c r="O596" s="140"/>
      <c r="P596" s="82"/>
      <c r="Q596" s="82"/>
      <c r="R596" s="82"/>
      <c r="S596" s="82"/>
      <c r="T596" s="140"/>
      <c r="U596" s="82"/>
      <c r="V596" s="82"/>
      <c r="W596" s="82"/>
      <c r="X596" s="82"/>
      <c r="Y596" s="82"/>
      <c r="AA596" s="82"/>
      <c r="AB596" s="82"/>
      <c r="AC596" s="82"/>
      <c r="AD596" s="82"/>
      <c r="AE596" s="82"/>
      <c r="AF596" s="82"/>
      <c r="AG596" s="82"/>
    </row>
    <row r="597" spans="3:33" x14ac:dyDescent="0.2">
      <c r="C597" s="82"/>
      <c r="D597" s="82"/>
      <c r="E597" s="82"/>
      <c r="F597" s="82"/>
      <c r="G597" s="82"/>
      <c r="H597" s="82"/>
      <c r="I597" s="82"/>
      <c r="J597" s="82"/>
      <c r="K597" s="82"/>
      <c r="L597" s="82"/>
      <c r="M597" s="82"/>
      <c r="N597" s="140"/>
      <c r="O597" s="140"/>
      <c r="P597" s="82"/>
      <c r="Q597" s="82"/>
      <c r="R597" s="82"/>
      <c r="S597" s="82"/>
      <c r="T597" s="140"/>
      <c r="U597" s="82"/>
      <c r="V597" s="82"/>
      <c r="W597" s="82"/>
      <c r="X597" s="82"/>
      <c r="Y597" s="82"/>
      <c r="AA597" s="82"/>
      <c r="AB597" s="82"/>
      <c r="AC597" s="82"/>
      <c r="AD597" s="82"/>
      <c r="AE597" s="82"/>
      <c r="AF597" s="82"/>
      <c r="AG597" s="82"/>
    </row>
    <row r="598" spans="3:33" x14ac:dyDescent="0.2">
      <c r="C598" s="82"/>
      <c r="D598" s="82"/>
      <c r="E598" s="82"/>
      <c r="F598" s="82"/>
      <c r="G598" s="82"/>
      <c r="H598" s="82"/>
      <c r="I598" s="82"/>
      <c r="J598" s="82"/>
      <c r="K598" s="82"/>
      <c r="L598" s="82"/>
      <c r="M598" s="82"/>
      <c r="N598" s="140"/>
      <c r="O598" s="140"/>
      <c r="P598" s="82"/>
      <c r="Q598" s="82"/>
      <c r="R598" s="82"/>
      <c r="S598" s="82"/>
      <c r="T598" s="140"/>
      <c r="U598" s="82"/>
      <c r="V598" s="82"/>
      <c r="W598" s="82"/>
      <c r="X598" s="82"/>
      <c r="Y598" s="82"/>
      <c r="AA598" s="82"/>
      <c r="AB598" s="82"/>
      <c r="AC598" s="82"/>
      <c r="AD598" s="82"/>
      <c r="AE598" s="82"/>
      <c r="AF598" s="82"/>
      <c r="AG598" s="82"/>
    </row>
    <row r="599" spans="3:33" x14ac:dyDescent="0.2">
      <c r="C599" s="82"/>
      <c r="D599" s="82"/>
      <c r="E599" s="82"/>
      <c r="F599" s="82"/>
      <c r="G599" s="82"/>
      <c r="H599" s="82"/>
      <c r="I599" s="82"/>
      <c r="J599" s="82"/>
      <c r="K599" s="82"/>
      <c r="L599" s="82"/>
      <c r="M599" s="82"/>
      <c r="N599" s="140"/>
      <c r="O599" s="140"/>
      <c r="P599" s="82"/>
      <c r="Q599" s="82"/>
      <c r="R599" s="82"/>
      <c r="S599" s="82"/>
      <c r="T599" s="140"/>
      <c r="U599" s="82"/>
      <c r="V599" s="82"/>
      <c r="W599" s="82"/>
      <c r="X599" s="82"/>
      <c r="Y599" s="82"/>
      <c r="AA599" s="82"/>
      <c r="AB599" s="82"/>
      <c r="AC599" s="82"/>
      <c r="AD599" s="82"/>
      <c r="AE599" s="82"/>
      <c r="AF599" s="82"/>
      <c r="AG599" s="82"/>
    </row>
    <row r="600" spans="3:33" x14ac:dyDescent="0.2">
      <c r="C600" s="82"/>
      <c r="D600" s="82"/>
      <c r="E600" s="82"/>
      <c r="F600" s="82"/>
      <c r="G600" s="82"/>
      <c r="H600" s="82"/>
      <c r="I600" s="82"/>
      <c r="J600" s="82"/>
      <c r="K600" s="82"/>
      <c r="L600" s="82"/>
      <c r="M600" s="82"/>
      <c r="N600" s="140"/>
      <c r="O600" s="140"/>
      <c r="P600" s="82"/>
      <c r="Q600" s="82"/>
      <c r="R600" s="82"/>
      <c r="S600" s="82"/>
      <c r="T600" s="140"/>
      <c r="U600" s="82"/>
      <c r="V600" s="82"/>
      <c r="W600" s="82"/>
      <c r="X600" s="82"/>
      <c r="Y600" s="82"/>
      <c r="AA600" s="82"/>
      <c r="AB600" s="82"/>
      <c r="AC600" s="82"/>
      <c r="AD600" s="82"/>
      <c r="AE600" s="82"/>
      <c r="AF600" s="82"/>
      <c r="AG600" s="82"/>
    </row>
    <row r="601" spans="3:33" x14ac:dyDescent="0.2">
      <c r="C601" s="82"/>
      <c r="D601" s="82"/>
      <c r="E601" s="82"/>
      <c r="F601" s="82"/>
      <c r="G601" s="82"/>
      <c r="H601" s="82"/>
      <c r="I601" s="82"/>
      <c r="J601" s="82"/>
      <c r="K601" s="82"/>
      <c r="L601" s="82"/>
      <c r="M601" s="82"/>
      <c r="N601" s="140"/>
      <c r="O601" s="140"/>
      <c r="P601" s="82"/>
      <c r="Q601" s="82"/>
      <c r="R601" s="82"/>
      <c r="S601" s="82"/>
      <c r="T601" s="140"/>
      <c r="U601" s="82"/>
      <c r="V601" s="82"/>
      <c r="W601" s="82"/>
      <c r="X601" s="82"/>
      <c r="Y601" s="82"/>
      <c r="AA601" s="82"/>
      <c r="AB601" s="82"/>
      <c r="AC601" s="82"/>
      <c r="AD601" s="82"/>
      <c r="AE601" s="82"/>
      <c r="AF601" s="82"/>
      <c r="AG601" s="82"/>
    </row>
    <row r="602" spans="3:33" x14ac:dyDescent="0.2">
      <c r="C602" s="82"/>
      <c r="D602" s="82"/>
      <c r="E602" s="82"/>
      <c r="F602" s="82"/>
      <c r="G602" s="82"/>
      <c r="H602" s="82"/>
      <c r="I602" s="82"/>
      <c r="J602" s="82"/>
      <c r="K602" s="82"/>
      <c r="L602" s="82"/>
      <c r="M602" s="82"/>
      <c r="N602" s="140"/>
      <c r="O602" s="140"/>
      <c r="P602" s="82"/>
      <c r="Q602" s="82"/>
      <c r="R602" s="82"/>
      <c r="S602" s="82"/>
      <c r="T602" s="140"/>
      <c r="U602" s="82"/>
      <c r="V602" s="82"/>
      <c r="W602" s="82"/>
      <c r="X602" s="82"/>
      <c r="Y602" s="82"/>
      <c r="AA602" s="82"/>
      <c r="AB602" s="82"/>
      <c r="AC602" s="82"/>
      <c r="AD602" s="82"/>
      <c r="AE602" s="82"/>
      <c r="AF602" s="82"/>
      <c r="AG602" s="82"/>
    </row>
    <row r="603" spans="3:33" x14ac:dyDescent="0.2">
      <c r="C603" s="82"/>
      <c r="D603" s="82"/>
      <c r="E603" s="82"/>
      <c r="F603" s="82"/>
      <c r="G603" s="82"/>
      <c r="H603" s="82"/>
      <c r="I603" s="82"/>
      <c r="J603" s="82"/>
      <c r="K603" s="82"/>
      <c r="L603" s="82"/>
      <c r="M603" s="82"/>
      <c r="N603" s="140"/>
      <c r="O603" s="140"/>
      <c r="P603" s="82"/>
      <c r="Q603" s="82"/>
      <c r="R603" s="82"/>
      <c r="S603" s="82"/>
      <c r="T603" s="140"/>
      <c r="U603" s="82"/>
      <c r="V603" s="82"/>
      <c r="W603" s="82"/>
      <c r="X603" s="82"/>
      <c r="Y603" s="82"/>
      <c r="AA603" s="82"/>
      <c r="AB603" s="82"/>
      <c r="AC603" s="82"/>
      <c r="AD603" s="82"/>
      <c r="AE603" s="82"/>
      <c r="AF603" s="82"/>
      <c r="AG603" s="82"/>
    </row>
    <row r="604" spans="3:33" x14ac:dyDescent="0.2">
      <c r="C604" s="82"/>
      <c r="D604" s="82"/>
      <c r="E604" s="82"/>
      <c r="F604" s="82"/>
      <c r="G604" s="82"/>
      <c r="H604" s="82"/>
      <c r="I604" s="82"/>
      <c r="J604" s="82"/>
      <c r="K604" s="82"/>
      <c r="L604" s="82"/>
      <c r="M604" s="82"/>
      <c r="N604" s="140"/>
      <c r="O604" s="140"/>
      <c r="P604" s="82"/>
      <c r="Q604" s="82"/>
      <c r="R604" s="82"/>
      <c r="S604" s="82"/>
      <c r="T604" s="140"/>
      <c r="U604" s="82"/>
      <c r="V604" s="82"/>
      <c r="W604" s="82"/>
      <c r="X604" s="82"/>
      <c r="Y604" s="82"/>
      <c r="AA604" s="82"/>
      <c r="AB604" s="82"/>
      <c r="AC604" s="82"/>
      <c r="AD604" s="82"/>
      <c r="AE604" s="82"/>
      <c r="AF604" s="82"/>
      <c r="AG604" s="82"/>
    </row>
    <row r="605" spans="3:33" x14ac:dyDescent="0.2">
      <c r="C605" s="82"/>
      <c r="D605" s="82"/>
      <c r="E605" s="82"/>
      <c r="F605" s="82"/>
      <c r="G605" s="82"/>
      <c r="H605" s="82"/>
      <c r="I605" s="82"/>
      <c r="J605" s="82"/>
      <c r="K605" s="82"/>
      <c r="L605" s="82"/>
      <c r="M605" s="82"/>
      <c r="N605" s="140"/>
      <c r="O605" s="140"/>
      <c r="P605" s="82"/>
      <c r="Q605" s="82"/>
      <c r="R605" s="82"/>
      <c r="S605" s="82"/>
      <c r="T605" s="140"/>
      <c r="U605" s="82"/>
      <c r="V605" s="82"/>
      <c r="W605" s="82"/>
      <c r="X605" s="82"/>
      <c r="Y605" s="82"/>
      <c r="AA605" s="82"/>
      <c r="AB605" s="82"/>
      <c r="AC605" s="82"/>
      <c r="AD605" s="82"/>
      <c r="AE605" s="82"/>
      <c r="AF605" s="82"/>
      <c r="AG605" s="82"/>
    </row>
    <row r="606" spans="3:33" x14ac:dyDescent="0.2">
      <c r="C606" s="82"/>
      <c r="D606" s="82"/>
      <c r="E606" s="82"/>
      <c r="F606" s="82"/>
      <c r="G606" s="82"/>
      <c r="H606" s="82"/>
      <c r="I606" s="82"/>
      <c r="J606" s="82"/>
      <c r="K606" s="82"/>
      <c r="L606" s="82"/>
      <c r="M606" s="82"/>
      <c r="N606" s="140"/>
      <c r="O606" s="140"/>
      <c r="P606" s="82"/>
      <c r="Q606" s="82"/>
      <c r="R606" s="82"/>
      <c r="S606" s="82"/>
      <c r="T606" s="140"/>
      <c r="U606" s="82"/>
      <c r="V606" s="82"/>
      <c r="W606" s="82"/>
      <c r="X606" s="82"/>
      <c r="Y606" s="82"/>
      <c r="AA606" s="82"/>
      <c r="AB606" s="82"/>
      <c r="AC606" s="82"/>
      <c r="AD606" s="82"/>
      <c r="AE606" s="82"/>
      <c r="AF606" s="82"/>
      <c r="AG606" s="82"/>
    </row>
    <row r="607" spans="3:33" x14ac:dyDescent="0.2">
      <c r="C607" s="82"/>
      <c r="D607" s="82"/>
      <c r="E607" s="82"/>
      <c r="F607" s="82"/>
      <c r="G607" s="82"/>
      <c r="H607" s="82"/>
      <c r="I607" s="82"/>
      <c r="J607" s="82"/>
      <c r="K607" s="82"/>
      <c r="L607" s="82"/>
      <c r="M607" s="82"/>
      <c r="N607" s="140"/>
      <c r="O607" s="140"/>
      <c r="P607" s="82"/>
      <c r="Q607" s="82"/>
      <c r="R607" s="82"/>
      <c r="S607" s="82"/>
      <c r="T607" s="140"/>
      <c r="U607" s="82"/>
      <c r="V607" s="82"/>
      <c r="W607" s="82"/>
      <c r="X607" s="82"/>
      <c r="Y607" s="82"/>
      <c r="AA607" s="82"/>
      <c r="AB607" s="82"/>
      <c r="AC607" s="82"/>
      <c r="AD607" s="82"/>
      <c r="AE607" s="82"/>
      <c r="AF607" s="82"/>
      <c r="AG607" s="82"/>
    </row>
    <row r="608" spans="3:33" x14ac:dyDescent="0.2">
      <c r="C608" s="82"/>
      <c r="D608" s="82"/>
      <c r="E608" s="82"/>
      <c r="F608" s="82"/>
      <c r="G608" s="82"/>
      <c r="H608" s="82"/>
      <c r="I608" s="82"/>
      <c r="J608" s="82"/>
      <c r="K608" s="82"/>
      <c r="L608" s="82"/>
      <c r="M608" s="82"/>
      <c r="N608" s="140"/>
      <c r="O608" s="140"/>
      <c r="P608" s="82"/>
      <c r="Q608" s="82"/>
      <c r="R608" s="82"/>
      <c r="S608" s="82"/>
      <c r="T608" s="140"/>
      <c r="U608" s="82"/>
      <c r="V608" s="82"/>
      <c r="W608" s="82"/>
      <c r="X608" s="82"/>
      <c r="Y608" s="82"/>
      <c r="AA608" s="82"/>
      <c r="AB608" s="82"/>
      <c r="AC608" s="82"/>
      <c r="AD608" s="82"/>
      <c r="AE608" s="82"/>
      <c r="AF608" s="82"/>
      <c r="AG608" s="82"/>
    </row>
    <row r="609" spans="3:33" x14ac:dyDescent="0.2">
      <c r="C609" s="82"/>
      <c r="D609" s="82"/>
      <c r="E609" s="82"/>
      <c r="F609" s="82"/>
      <c r="G609" s="82"/>
      <c r="H609" s="82"/>
      <c r="I609" s="82"/>
      <c r="J609" s="82"/>
      <c r="K609" s="82"/>
      <c r="L609" s="82"/>
      <c r="M609" s="82"/>
      <c r="N609" s="140"/>
      <c r="O609" s="140"/>
      <c r="P609" s="82"/>
      <c r="Q609" s="82"/>
      <c r="R609" s="82"/>
      <c r="S609" s="82"/>
      <c r="T609" s="140"/>
      <c r="U609" s="82"/>
      <c r="V609" s="82"/>
      <c r="W609" s="82"/>
      <c r="X609" s="82"/>
      <c r="Y609" s="82"/>
      <c r="AA609" s="82"/>
      <c r="AB609" s="82"/>
      <c r="AC609" s="82"/>
      <c r="AD609" s="82"/>
      <c r="AE609" s="82"/>
      <c r="AF609" s="82"/>
      <c r="AG609" s="82"/>
    </row>
    <row r="610" spans="3:33" x14ac:dyDescent="0.2">
      <c r="C610" s="82"/>
      <c r="D610" s="82"/>
      <c r="E610" s="82"/>
      <c r="F610" s="82"/>
      <c r="G610" s="82"/>
      <c r="H610" s="82"/>
      <c r="I610" s="82"/>
      <c r="J610" s="82"/>
      <c r="K610" s="82"/>
      <c r="L610" s="82"/>
      <c r="M610" s="82"/>
      <c r="N610" s="140"/>
      <c r="O610" s="140"/>
      <c r="P610" s="82"/>
      <c r="Q610" s="82"/>
      <c r="R610" s="82"/>
      <c r="S610" s="82"/>
      <c r="T610" s="140"/>
      <c r="U610" s="82"/>
      <c r="V610" s="82"/>
      <c r="W610" s="82"/>
      <c r="X610" s="82"/>
      <c r="Y610" s="82"/>
      <c r="AA610" s="82"/>
      <c r="AB610" s="82"/>
      <c r="AC610" s="82"/>
      <c r="AD610" s="82"/>
      <c r="AE610" s="82"/>
      <c r="AF610" s="82"/>
      <c r="AG610" s="82"/>
    </row>
    <row r="611" spans="3:33" x14ac:dyDescent="0.2">
      <c r="C611" s="82"/>
      <c r="D611" s="82"/>
      <c r="E611" s="82"/>
      <c r="F611" s="82"/>
      <c r="G611" s="82"/>
      <c r="H611" s="82"/>
      <c r="I611" s="82"/>
      <c r="J611" s="82"/>
      <c r="K611" s="82"/>
      <c r="L611" s="82"/>
      <c r="M611" s="82"/>
      <c r="N611" s="140"/>
      <c r="O611" s="140"/>
      <c r="P611" s="82"/>
      <c r="Q611" s="82"/>
      <c r="R611" s="82"/>
      <c r="S611" s="82"/>
      <c r="T611" s="140"/>
      <c r="U611" s="82"/>
      <c r="V611" s="82"/>
      <c r="W611" s="82"/>
      <c r="X611" s="82"/>
      <c r="Y611" s="82"/>
      <c r="AA611" s="82"/>
      <c r="AB611" s="82"/>
      <c r="AC611" s="82"/>
      <c r="AD611" s="82"/>
      <c r="AE611" s="82"/>
      <c r="AF611" s="82"/>
      <c r="AG611" s="82"/>
    </row>
    <row r="612" spans="3:33" x14ac:dyDescent="0.2">
      <c r="C612" s="82"/>
      <c r="D612" s="82"/>
      <c r="E612" s="82"/>
      <c r="F612" s="82"/>
      <c r="G612" s="82"/>
      <c r="H612" s="82"/>
      <c r="I612" s="82"/>
      <c r="J612" s="82"/>
      <c r="K612" s="82"/>
      <c r="L612" s="82"/>
      <c r="M612" s="82"/>
      <c r="N612" s="140"/>
      <c r="O612" s="140"/>
      <c r="P612" s="82"/>
      <c r="Q612" s="82"/>
      <c r="R612" s="82"/>
      <c r="S612" s="82"/>
      <c r="T612" s="140"/>
      <c r="U612" s="82"/>
      <c r="V612" s="82"/>
      <c r="W612" s="82"/>
      <c r="X612" s="82"/>
      <c r="Y612" s="82"/>
      <c r="AA612" s="82"/>
      <c r="AB612" s="82"/>
      <c r="AC612" s="82"/>
      <c r="AD612" s="82"/>
      <c r="AE612" s="82"/>
      <c r="AF612" s="82"/>
      <c r="AG612" s="82"/>
    </row>
    <row r="613" spans="3:33" x14ac:dyDescent="0.2">
      <c r="C613" s="82"/>
      <c r="D613" s="82"/>
      <c r="E613" s="82"/>
      <c r="F613" s="82"/>
      <c r="G613" s="82"/>
      <c r="H613" s="82"/>
      <c r="I613" s="82"/>
      <c r="J613" s="82"/>
      <c r="K613" s="82"/>
      <c r="L613" s="82"/>
      <c r="M613" s="82"/>
      <c r="N613" s="140"/>
      <c r="O613" s="140"/>
      <c r="P613" s="82"/>
      <c r="Q613" s="82"/>
      <c r="R613" s="82"/>
      <c r="S613" s="82"/>
      <c r="T613" s="140"/>
      <c r="U613" s="82"/>
      <c r="V613" s="82"/>
      <c r="W613" s="82"/>
      <c r="X613" s="82"/>
      <c r="Y613" s="82"/>
      <c r="AA613" s="82"/>
      <c r="AB613" s="82"/>
      <c r="AC613" s="82"/>
      <c r="AD613" s="82"/>
      <c r="AE613" s="82"/>
      <c r="AF613" s="82"/>
      <c r="AG613" s="82"/>
    </row>
    <row r="614" spans="3:33" x14ac:dyDescent="0.2">
      <c r="C614" s="82"/>
      <c r="D614" s="82"/>
      <c r="E614" s="82"/>
      <c r="F614" s="82"/>
      <c r="G614" s="82"/>
      <c r="H614" s="82"/>
      <c r="I614" s="82"/>
      <c r="J614" s="82"/>
      <c r="K614" s="82"/>
      <c r="L614" s="82"/>
      <c r="M614" s="82"/>
      <c r="N614" s="140"/>
      <c r="O614" s="140"/>
      <c r="P614" s="82"/>
      <c r="Q614" s="82"/>
      <c r="R614" s="82"/>
      <c r="S614" s="82"/>
      <c r="T614" s="140"/>
      <c r="U614" s="82"/>
      <c r="V614" s="82"/>
      <c r="W614" s="82"/>
      <c r="X614" s="82"/>
      <c r="Y614" s="82"/>
      <c r="AA614" s="82"/>
      <c r="AB614" s="82"/>
      <c r="AC614" s="82"/>
      <c r="AD614" s="82"/>
      <c r="AE614" s="82"/>
      <c r="AF614" s="82"/>
      <c r="AG614" s="82"/>
    </row>
    <row r="615" spans="3:33" x14ac:dyDescent="0.2">
      <c r="C615" s="82"/>
      <c r="D615" s="82"/>
      <c r="E615" s="82"/>
      <c r="F615" s="82"/>
      <c r="G615" s="82"/>
      <c r="H615" s="82"/>
      <c r="I615" s="82"/>
      <c r="J615" s="82"/>
      <c r="K615" s="82"/>
      <c r="L615" s="82"/>
      <c r="M615" s="82"/>
      <c r="N615" s="140"/>
      <c r="O615" s="140"/>
      <c r="P615" s="82"/>
      <c r="Q615" s="82"/>
      <c r="R615" s="82"/>
      <c r="S615" s="82"/>
      <c r="T615" s="140"/>
      <c r="U615" s="82"/>
      <c r="V615" s="82"/>
      <c r="W615" s="82"/>
      <c r="X615" s="82"/>
      <c r="Y615" s="82"/>
      <c r="AA615" s="82"/>
      <c r="AB615" s="82"/>
      <c r="AC615" s="82"/>
      <c r="AD615" s="82"/>
      <c r="AE615" s="82"/>
      <c r="AF615" s="82"/>
      <c r="AG615" s="82"/>
    </row>
    <row r="616" spans="3:33" x14ac:dyDescent="0.2">
      <c r="C616" s="82"/>
      <c r="D616" s="82"/>
      <c r="E616" s="82"/>
      <c r="F616" s="82"/>
      <c r="G616" s="82"/>
      <c r="H616" s="82"/>
      <c r="I616" s="82"/>
      <c r="J616" s="82"/>
      <c r="K616" s="82"/>
      <c r="L616" s="82"/>
      <c r="M616" s="82"/>
      <c r="N616" s="140"/>
      <c r="O616" s="140"/>
      <c r="P616" s="82"/>
      <c r="Q616" s="82"/>
      <c r="R616" s="82"/>
      <c r="S616" s="82"/>
      <c r="T616" s="140"/>
      <c r="U616" s="82"/>
      <c r="V616" s="82"/>
      <c r="W616" s="82"/>
      <c r="X616" s="82"/>
      <c r="Y616" s="82"/>
      <c r="AA616" s="82"/>
      <c r="AB616" s="82"/>
      <c r="AC616" s="82"/>
      <c r="AD616" s="82"/>
      <c r="AE616" s="82"/>
      <c r="AF616" s="82"/>
      <c r="AG616" s="82"/>
    </row>
    <row r="617" spans="3:33" x14ac:dyDescent="0.2">
      <c r="C617" s="82"/>
      <c r="D617" s="82"/>
      <c r="E617" s="82"/>
      <c r="F617" s="82"/>
      <c r="G617" s="82"/>
      <c r="H617" s="82"/>
      <c r="I617" s="82"/>
      <c r="J617" s="82"/>
      <c r="K617" s="82"/>
      <c r="L617" s="82"/>
      <c r="M617" s="82"/>
      <c r="N617" s="140"/>
      <c r="O617" s="140"/>
      <c r="P617" s="82"/>
      <c r="Q617" s="82"/>
      <c r="R617" s="82"/>
      <c r="S617" s="82"/>
      <c r="T617" s="140"/>
      <c r="U617" s="82"/>
      <c r="V617" s="82"/>
      <c r="W617" s="82"/>
      <c r="X617" s="82"/>
      <c r="Y617" s="82"/>
      <c r="AA617" s="82"/>
      <c r="AB617" s="82"/>
      <c r="AC617" s="82"/>
      <c r="AD617" s="82"/>
      <c r="AE617" s="82"/>
      <c r="AF617" s="82"/>
      <c r="AG617" s="82"/>
    </row>
    <row r="618" spans="3:33" x14ac:dyDescent="0.2">
      <c r="C618" s="82"/>
      <c r="D618" s="82"/>
      <c r="E618" s="82"/>
      <c r="F618" s="82"/>
      <c r="G618" s="82"/>
      <c r="H618" s="82"/>
      <c r="I618" s="82"/>
      <c r="J618" s="82"/>
      <c r="K618" s="82"/>
      <c r="L618" s="82"/>
      <c r="M618" s="82"/>
      <c r="N618" s="140"/>
      <c r="O618" s="140"/>
      <c r="P618" s="82"/>
      <c r="Q618" s="82"/>
      <c r="R618" s="82"/>
      <c r="S618" s="82"/>
      <c r="T618" s="140"/>
      <c r="U618" s="82"/>
      <c r="V618" s="82"/>
      <c r="W618" s="82"/>
      <c r="X618" s="82"/>
      <c r="Y618" s="82"/>
      <c r="AA618" s="82"/>
      <c r="AB618" s="82"/>
      <c r="AC618" s="82"/>
      <c r="AD618" s="82"/>
      <c r="AE618" s="82"/>
      <c r="AF618" s="82"/>
      <c r="AG618" s="82"/>
    </row>
    <row r="619" spans="3:33" x14ac:dyDescent="0.2">
      <c r="C619" s="82"/>
      <c r="D619" s="82"/>
      <c r="E619" s="82"/>
      <c r="F619" s="82"/>
      <c r="G619" s="82"/>
      <c r="H619" s="82"/>
      <c r="I619" s="82"/>
      <c r="J619" s="82"/>
      <c r="K619" s="82"/>
      <c r="L619" s="82"/>
      <c r="M619" s="82"/>
      <c r="N619" s="140"/>
      <c r="O619" s="140"/>
      <c r="P619" s="82"/>
      <c r="Q619" s="82"/>
      <c r="R619" s="82"/>
      <c r="S619" s="82"/>
      <c r="T619" s="140"/>
      <c r="U619" s="82"/>
      <c r="V619" s="82"/>
      <c r="W619" s="82"/>
      <c r="X619" s="82"/>
      <c r="Y619" s="82"/>
      <c r="AA619" s="82"/>
      <c r="AB619" s="82"/>
      <c r="AC619" s="82"/>
      <c r="AD619" s="82"/>
      <c r="AE619" s="82"/>
      <c r="AF619" s="82"/>
      <c r="AG619" s="82"/>
    </row>
    <row r="620" spans="3:33" x14ac:dyDescent="0.2">
      <c r="C620" s="82"/>
      <c r="D620" s="82"/>
      <c r="E620" s="82"/>
      <c r="F620" s="82"/>
      <c r="G620" s="82"/>
      <c r="H620" s="82"/>
      <c r="I620" s="82"/>
      <c r="J620" s="82"/>
      <c r="K620" s="82"/>
      <c r="L620" s="82"/>
      <c r="M620" s="82"/>
      <c r="N620" s="140"/>
      <c r="O620" s="140"/>
      <c r="P620" s="82"/>
      <c r="Q620" s="82"/>
      <c r="R620" s="82"/>
      <c r="S620" s="82"/>
      <c r="T620" s="140"/>
      <c r="U620" s="82"/>
      <c r="V620" s="82"/>
      <c r="W620" s="82"/>
      <c r="X620" s="82"/>
      <c r="Y620" s="82"/>
      <c r="AA620" s="82"/>
      <c r="AB620" s="82"/>
      <c r="AC620" s="82"/>
      <c r="AD620" s="82"/>
      <c r="AE620" s="82"/>
      <c r="AF620" s="82"/>
      <c r="AG620" s="82"/>
    </row>
    <row r="621" spans="3:33" x14ac:dyDescent="0.2">
      <c r="C621" s="82"/>
      <c r="D621" s="82"/>
      <c r="E621" s="82"/>
      <c r="F621" s="82"/>
      <c r="G621" s="82"/>
      <c r="H621" s="82"/>
      <c r="I621" s="82"/>
      <c r="J621" s="82"/>
      <c r="K621" s="82"/>
      <c r="L621" s="82"/>
      <c r="M621" s="82"/>
      <c r="N621" s="140"/>
      <c r="O621" s="140"/>
      <c r="P621" s="82"/>
      <c r="Q621" s="82"/>
      <c r="R621" s="82"/>
      <c r="S621" s="82"/>
      <c r="T621" s="140"/>
      <c r="U621" s="82"/>
      <c r="V621" s="82"/>
      <c r="W621" s="82"/>
      <c r="X621" s="82"/>
      <c r="Y621" s="82"/>
      <c r="AA621" s="82"/>
      <c r="AB621" s="82"/>
      <c r="AC621" s="82"/>
      <c r="AD621" s="82"/>
      <c r="AE621" s="82"/>
      <c r="AF621" s="82"/>
      <c r="AG621" s="82"/>
    </row>
    <row r="622" spans="3:33" x14ac:dyDescent="0.2">
      <c r="C622" s="82"/>
      <c r="D622" s="82"/>
      <c r="E622" s="82"/>
      <c r="F622" s="82"/>
      <c r="G622" s="82"/>
      <c r="H622" s="82"/>
      <c r="I622" s="82"/>
      <c r="J622" s="82"/>
      <c r="K622" s="82"/>
      <c r="L622" s="82"/>
      <c r="M622" s="82"/>
      <c r="N622" s="140"/>
      <c r="O622" s="140"/>
      <c r="P622" s="82"/>
      <c r="Q622" s="82"/>
      <c r="R622" s="82"/>
      <c r="S622" s="82"/>
      <c r="T622" s="140"/>
      <c r="U622" s="82"/>
      <c r="V622" s="82"/>
      <c r="W622" s="82"/>
      <c r="X622" s="82"/>
      <c r="Y622" s="82"/>
      <c r="AA622" s="82"/>
      <c r="AB622" s="82"/>
      <c r="AC622" s="82"/>
      <c r="AD622" s="82"/>
      <c r="AE622" s="82"/>
      <c r="AF622" s="82"/>
      <c r="AG622" s="82"/>
    </row>
    <row r="623" spans="3:33" x14ac:dyDescent="0.2">
      <c r="C623" s="82"/>
      <c r="D623" s="82"/>
      <c r="E623" s="82"/>
      <c r="F623" s="82"/>
      <c r="G623" s="82"/>
      <c r="H623" s="82"/>
      <c r="I623" s="82"/>
      <c r="J623" s="82"/>
      <c r="K623" s="82"/>
      <c r="L623" s="82"/>
      <c r="M623" s="82"/>
      <c r="N623" s="140"/>
      <c r="O623" s="140"/>
      <c r="P623" s="82"/>
      <c r="Q623" s="82"/>
      <c r="R623" s="82"/>
      <c r="S623" s="82"/>
      <c r="T623" s="140"/>
      <c r="U623" s="82"/>
      <c r="V623" s="82"/>
      <c r="W623" s="82"/>
      <c r="X623" s="82"/>
      <c r="Y623" s="82"/>
      <c r="AA623" s="82"/>
      <c r="AB623" s="82"/>
      <c r="AC623" s="82"/>
      <c r="AD623" s="82"/>
      <c r="AE623" s="82"/>
      <c r="AF623" s="82"/>
      <c r="AG623" s="82"/>
    </row>
    <row r="624" spans="3:33" x14ac:dyDescent="0.2">
      <c r="C624" s="82"/>
      <c r="D624" s="82"/>
      <c r="E624" s="82"/>
      <c r="F624" s="82"/>
      <c r="G624" s="82"/>
      <c r="H624" s="82"/>
      <c r="I624" s="82"/>
      <c r="J624" s="82"/>
      <c r="K624" s="82"/>
      <c r="L624" s="82"/>
      <c r="M624" s="82"/>
      <c r="N624" s="140"/>
      <c r="O624" s="140"/>
      <c r="P624" s="82"/>
      <c r="Q624" s="82"/>
      <c r="R624" s="82"/>
      <c r="S624" s="82"/>
      <c r="T624" s="140"/>
      <c r="U624" s="82"/>
      <c r="V624" s="82"/>
      <c r="W624" s="82"/>
      <c r="X624" s="82"/>
      <c r="Y624" s="82"/>
      <c r="AA624" s="82"/>
      <c r="AB624" s="82"/>
      <c r="AC624" s="82"/>
      <c r="AD624" s="82"/>
      <c r="AE624" s="82"/>
      <c r="AF624" s="82"/>
      <c r="AG624" s="82"/>
    </row>
    <row r="625" spans="3:33" x14ac:dyDescent="0.2">
      <c r="C625" s="82"/>
      <c r="D625" s="82"/>
      <c r="E625" s="82"/>
      <c r="F625" s="82"/>
      <c r="G625" s="82"/>
      <c r="H625" s="82"/>
      <c r="I625" s="82"/>
      <c r="J625" s="82"/>
      <c r="K625" s="82"/>
      <c r="L625" s="82"/>
      <c r="M625" s="82"/>
      <c r="N625" s="140"/>
      <c r="O625" s="140"/>
      <c r="P625" s="82"/>
      <c r="Q625" s="82"/>
      <c r="R625" s="82"/>
      <c r="S625" s="82"/>
      <c r="T625" s="140"/>
      <c r="U625" s="82"/>
      <c r="V625" s="82"/>
      <c r="W625" s="82"/>
      <c r="X625" s="82"/>
      <c r="Y625" s="82"/>
      <c r="AA625" s="82"/>
      <c r="AB625" s="82"/>
      <c r="AC625" s="82"/>
      <c r="AD625" s="82"/>
      <c r="AE625" s="82"/>
      <c r="AF625" s="82"/>
      <c r="AG625" s="82"/>
    </row>
    <row r="626" spans="3:33" x14ac:dyDescent="0.2">
      <c r="C626" s="82"/>
      <c r="D626" s="82"/>
      <c r="E626" s="82"/>
      <c r="F626" s="82"/>
      <c r="G626" s="82"/>
      <c r="H626" s="82"/>
      <c r="I626" s="82"/>
      <c r="J626" s="82"/>
      <c r="K626" s="82"/>
      <c r="L626" s="82"/>
      <c r="M626" s="82"/>
      <c r="N626" s="140"/>
      <c r="O626" s="140"/>
      <c r="P626" s="82"/>
      <c r="Q626" s="82"/>
      <c r="R626" s="82"/>
      <c r="S626" s="82"/>
      <c r="T626" s="140"/>
      <c r="U626" s="82"/>
      <c r="V626" s="82"/>
      <c r="W626" s="82"/>
      <c r="X626" s="82"/>
      <c r="Y626" s="82"/>
      <c r="AA626" s="82"/>
      <c r="AB626" s="82"/>
      <c r="AC626" s="82"/>
      <c r="AD626" s="82"/>
      <c r="AE626" s="82"/>
      <c r="AF626" s="82"/>
      <c r="AG626" s="82"/>
    </row>
    <row r="627" spans="3:33" x14ac:dyDescent="0.2">
      <c r="C627" s="82"/>
      <c r="D627" s="82"/>
      <c r="E627" s="82"/>
      <c r="F627" s="82"/>
      <c r="G627" s="82"/>
      <c r="H627" s="82"/>
      <c r="I627" s="82"/>
      <c r="J627" s="82"/>
      <c r="K627" s="82"/>
      <c r="L627" s="82"/>
      <c r="M627" s="82"/>
      <c r="N627" s="140"/>
      <c r="O627" s="140"/>
      <c r="P627" s="82"/>
      <c r="Q627" s="82"/>
      <c r="R627" s="82"/>
      <c r="S627" s="82"/>
      <c r="T627" s="140"/>
      <c r="U627" s="82"/>
      <c r="V627" s="82"/>
      <c r="W627" s="82"/>
      <c r="X627" s="82"/>
      <c r="Y627" s="82"/>
      <c r="AA627" s="82"/>
      <c r="AB627" s="82"/>
      <c r="AC627" s="82"/>
      <c r="AD627" s="82"/>
      <c r="AE627" s="82"/>
      <c r="AF627" s="82"/>
      <c r="AG627" s="82"/>
    </row>
    <row r="628" spans="3:33" x14ac:dyDescent="0.2">
      <c r="C628" s="82"/>
      <c r="D628" s="82"/>
      <c r="E628" s="82"/>
      <c r="F628" s="82"/>
      <c r="G628" s="82"/>
      <c r="H628" s="82"/>
      <c r="I628" s="82"/>
      <c r="J628" s="82"/>
      <c r="K628" s="82"/>
      <c r="L628" s="82"/>
      <c r="M628" s="82"/>
      <c r="N628" s="140"/>
      <c r="O628" s="140"/>
      <c r="P628" s="82"/>
      <c r="Q628" s="82"/>
      <c r="R628" s="82"/>
      <c r="S628" s="82"/>
      <c r="T628" s="140"/>
      <c r="U628" s="82"/>
      <c r="V628" s="82"/>
      <c r="W628" s="82"/>
      <c r="X628" s="82"/>
      <c r="Y628" s="82"/>
      <c r="AA628" s="82"/>
      <c r="AB628" s="82"/>
      <c r="AC628" s="82"/>
      <c r="AD628" s="82"/>
      <c r="AE628" s="82"/>
      <c r="AF628" s="82"/>
      <c r="AG628" s="82"/>
    </row>
    <row r="629" spans="3:33" x14ac:dyDescent="0.2">
      <c r="C629" s="82"/>
      <c r="D629" s="82"/>
      <c r="E629" s="82"/>
      <c r="F629" s="82"/>
      <c r="G629" s="82"/>
      <c r="H629" s="82"/>
      <c r="I629" s="82"/>
      <c r="J629" s="82"/>
      <c r="K629" s="82"/>
      <c r="L629" s="82"/>
      <c r="M629" s="82"/>
      <c r="N629" s="140"/>
      <c r="O629" s="140"/>
      <c r="P629" s="82"/>
      <c r="Q629" s="82"/>
      <c r="R629" s="82"/>
      <c r="S629" s="82"/>
      <c r="T629" s="140"/>
      <c r="U629" s="82"/>
      <c r="V629" s="82"/>
      <c r="W629" s="82"/>
      <c r="X629" s="82"/>
      <c r="Y629" s="82"/>
      <c r="AA629" s="82"/>
      <c r="AB629" s="82"/>
      <c r="AC629" s="82"/>
      <c r="AD629" s="82"/>
      <c r="AE629" s="82"/>
      <c r="AF629" s="82"/>
      <c r="AG629" s="82"/>
    </row>
    <row r="630" spans="3:33" x14ac:dyDescent="0.2">
      <c r="C630" s="82"/>
      <c r="D630" s="82"/>
      <c r="E630" s="82"/>
      <c r="F630" s="82"/>
      <c r="G630" s="82"/>
      <c r="H630" s="82"/>
      <c r="I630" s="82"/>
      <c r="J630" s="82"/>
      <c r="K630" s="82"/>
      <c r="L630" s="82"/>
      <c r="M630" s="82"/>
      <c r="N630" s="140"/>
      <c r="O630" s="140"/>
      <c r="P630" s="82"/>
      <c r="Q630" s="82"/>
      <c r="R630" s="82"/>
      <c r="S630" s="82"/>
      <c r="T630" s="140"/>
      <c r="U630" s="82"/>
      <c r="V630" s="82"/>
      <c r="W630" s="82"/>
      <c r="X630" s="82"/>
      <c r="Y630" s="82"/>
      <c r="AA630" s="82"/>
      <c r="AB630" s="82"/>
      <c r="AC630" s="82"/>
      <c r="AD630" s="82"/>
      <c r="AE630" s="82"/>
      <c r="AF630" s="82"/>
      <c r="AG630" s="82"/>
    </row>
    <row r="631" spans="3:33" x14ac:dyDescent="0.2">
      <c r="C631" s="82"/>
      <c r="D631" s="82"/>
      <c r="E631" s="82"/>
      <c r="F631" s="82"/>
      <c r="G631" s="82"/>
      <c r="H631" s="82"/>
      <c r="I631" s="82"/>
      <c r="J631" s="82"/>
      <c r="K631" s="82"/>
      <c r="L631" s="82"/>
      <c r="M631" s="82"/>
      <c r="N631" s="140"/>
      <c r="O631" s="140"/>
      <c r="P631" s="82"/>
      <c r="Q631" s="82"/>
      <c r="R631" s="82"/>
      <c r="S631" s="82"/>
      <c r="T631" s="140"/>
      <c r="U631" s="82"/>
      <c r="V631" s="82"/>
      <c r="W631" s="82"/>
      <c r="X631" s="82"/>
      <c r="Y631" s="82"/>
      <c r="AA631" s="82"/>
      <c r="AB631" s="82"/>
      <c r="AC631" s="82"/>
      <c r="AD631" s="82"/>
      <c r="AE631" s="82"/>
      <c r="AF631" s="82"/>
      <c r="AG631" s="82"/>
    </row>
    <row r="632" spans="3:33" x14ac:dyDescent="0.2">
      <c r="C632" s="82"/>
      <c r="D632" s="82"/>
      <c r="E632" s="82"/>
      <c r="F632" s="82"/>
      <c r="G632" s="82"/>
      <c r="H632" s="82"/>
      <c r="I632" s="82"/>
      <c r="J632" s="82"/>
      <c r="K632" s="82"/>
      <c r="L632" s="82"/>
      <c r="M632" s="82"/>
      <c r="N632" s="140"/>
      <c r="O632" s="140"/>
      <c r="P632" s="82"/>
      <c r="Q632" s="82"/>
      <c r="R632" s="82"/>
      <c r="S632" s="82"/>
      <c r="T632" s="140"/>
      <c r="U632" s="82"/>
      <c r="V632" s="82"/>
      <c r="W632" s="82"/>
      <c r="X632" s="82"/>
      <c r="Y632" s="82"/>
      <c r="AA632" s="82"/>
      <c r="AB632" s="82"/>
      <c r="AC632" s="82"/>
      <c r="AD632" s="82"/>
      <c r="AE632" s="82"/>
      <c r="AF632" s="82"/>
      <c r="AG632" s="82"/>
    </row>
    <row r="633" spans="3:33" x14ac:dyDescent="0.2">
      <c r="C633" s="82"/>
      <c r="D633" s="82"/>
      <c r="E633" s="82"/>
      <c r="F633" s="82"/>
      <c r="G633" s="82"/>
      <c r="H633" s="82"/>
      <c r="I633" s="82"/>
      <c r="J633" s="82"/>
      <c r="K633" s="82"/>
      <c r="L633" s="82"/>
      <c r="M633" s="82"/>
      <c r="N633" s="140"/>
      <c r="O633" s="140"/>
      <c r="P633" s="82"/>
      <c r="Q633" s="82"/>
      <c r="R633" s="82"/>
      <c r="S633" s="82"/>
      <c r="T633" s="140"/>
      <c r="U633" s="82"/>
      <c r="V633" s="82"/>
      <c r="W633" s="82"/>
      <c r="X633" s="82"/>
      <c r="Y633" s="82"/>
      <c r="AA633" s="82"/>
      <c r="AB633" s="82"/>
      <c r="AC633" s="82"/>
      <c r="AD633" s="82"/>
      <c r="AE633" s="82"/>
      <c r="AF633" s="82"/>
      <c r="AG633" s="82"/>
    </row>
    <row r="634" spans="3:33" x14ac:dyDescent="0.2">
      <c r="C634" s="82"/>
      <c r="D634" s="82"/>
      <c r="E634" s="82"/>
      <c r="F634" s="82"/>
      <c r="G634" s="82"/>
      <c r="H634" s="82"/>
      <c r="I634" s="82"/>
      <c r="J634" s="82"/>
      <c r="K634" s="82"/>
      <c r="L634" s="82"/>
      <c r="M634" s="82"/>
      <c r="N634" s="140"/>
      <c r="O634" s="140"/>
      <c r="P634" s="82"/>
      <c r="Q634" s="82"/>
      <c r="R634" s="82"/>
      <c r="S634" s="82"/>
      <c r="T634" s="140"/>
      <c r="U634" s="82"/>
      <c r="V634" s="82"/>
      <c r="W634" s="82"/>
      <c r="X634" s="82"/>
      <c r="Y634" s="82"/>
      <c r="AA634" s="82"/>
      <c r="AB634" s="82"/>
      <c r="AC634" s="82"/>
      <c r="AD634" s="82"/>
      <c r="AE634" s="82"/>
      <c r="AF634" s="82"/>
      <c r="AG634" s="82"/>
    </row>
    <row r="635" spans="3:33" x14ac:dyDescent="0.2">
      <c r="C635" s="82"/>
      <c r="D635" s="82"/>
      <c r="E635" s="82"/>
      <c r="F635" s="82"/>
      <c r="G635" s="82"/>
      <c r="H635" s="82"/>
      <c r="I635" s="82"/>
      <c r="J635" s="82"/>
      <c r="K635" s="82"/>
      <c r="L635" s="82"/>
      <c r="M635" s="82"/>
      <c r="N635" s="140"/>
      <c r="O635" s="140"/>
      <c r="P635" s="82"/>
      <c r="Q635" s="82"/>
      <c r="R635" s="82"/>
      <c r="S635" s="82"/>
      <c r="T635" s="140"/>
      <c r="U635" s="82"/>
      <c r="V635" s="82"/>
      <c r="W635" s="82"/>
      <c r="X635" s="82"/>
      <c r="Y635" s="82"/>
      <c r="AA635" s="82"/>
      <c r="AB635" s="82"/>
      <c r="AC635" s="82"/>
      <c r="AD635" s="82"/>
      <c r="AE635" s="82"/>
      <c r="AF635" s="82"/>
      <c r="AG635" s="82"/>
    </row>
    <row r="636" spans="3:33" x14ac:dyDescent="0.2">
      <c r="C636" s="82"/>
      <c r="D636" s="82"/>
      <c r="E636" s="82"/>
      <c r="F636" s="82"/>
      <c r="G636" s="82"/>
      <c r="H636" s="82"/>
      <c r="I636" s="82"/>
      <c r="J636" s="82"/>
      <c r="K636" s="82"/>
      <c r="L636" s="82"/>
      <c r="M636" s="82"/>
      <c r="N636" s="140"/>
      <c r="O636" s="140"/>
      <c r="P636" s="82"/>
      <c r="Q636" s="82"/>
      <c r="R636" s="82"/>
      <c r="S636" s="82"/>
      <c r="T636" s="140"/>
      <c r="U636" s="82"/>
      <c r="V636" s="82"/>
      <c r="W636" s="82"/>
      <c r="X636" s="82"/>
      <c r="Y636" s="82"/>
      <c r="AA636" s="82"/>
      <c r="AB636" s="82"/>
      <c r="AC636" s="82"/>
      <c r="AD636" s="82"/>
      <c r="AE636" s="82"/>
      <c r="AF636" s="82"/>
      <c r="AG636" s="82"/>
    </row>
    <row r="637" spans="3:33" x14ac:dyDescent="0.2">
      <c r="C637" s="82"/>
      <c r="D637" s="82"/>
      <c r="E637" s="82"/>
      <c r="F637" s="82"/>
      <c r="G637" s="82"/>
      <c r="H637" s="82"/>
      <c r="I637" s="82"/>
      <c r="J637" s="82"/>
      <c r="K637" s="82"/>
      <c r="L637" s="82"/>
      <c r="M637" s="82"/>
      <c r="N637" s="140"/>
      <c r="O637" s="140"/>
      <c r="P637" s="82"/>
      <c r="Q637" s="82"/>
      <c r="R637" s="82"/>
      <c r="S637" s="82"/>
      <c r="T637" s="140"/>
      <c r="U637" s="82"/>
      <c r="V637" s="82"/>
      <c r="W637" s="82"/>
      <c r="X637" s="82"/>
      <c r="Y637" s="82"/>
      <c r="AA637" s="82"/>
      <c r="AB637" s="82"/>
      <c r="AC637" s="82"/>
      <c r="AD637" s="82"/>
      <c r="AE637" s="82"/>
      <c r="AF637" s="82"/>
      <c r="AG637" s="82"/>
    </row>
    <row r="638" spans="3:33" x14ac:dyDescent="0.2">
      <c r="C638" s="82"/>
      <c r="D638" s="82"/>
      <c r="E638" s="82"/>
      <c r="F638" s="82"/>
      <c r="G638" s="82"/>
      <c r="H638" s="82"/>
      <c r="I638" s="82"/>
      <c r="J638" s="82"/>
      <c r="K638" s="82"/>
      <c r="L638" s="82"/>
      <c r="M638" s="82"/>
      <c r="N638" s="140"/>
      <c r="O638" s="140"/>
      <c r="P638" s="82"/>
      <c r="Q638" s="82"/>
      <c r="R638" s="82"/>
      <c r="S638" s="82"/>
      <c r="T638" s="140"/>
      <c r="U638" s="82"/>
      <c r="V638" s="82"/>
      <c r="W638" s="82"/>
      <c r="X638" s="82"/>
      <c r="Y638" s="82"/>
      <c r="AA638" s="82"/>
      <c r="AB638" s="82"/>
      <c r="AC638" s="82"/>
      <c r="AD638" s="82"/>
      <c r="AE638" s="82"/>
      <c r="AF638" s="82"/>
      <c r="AG638" s="82"/>
    </row>
    <row r="639" spans="3:33" x14ac:dyDescent="0.2">
      <c r="C639" s="82"/>
      <c r="D639" s="82"/>
      <c r="E639" s="82"/>
      <c r="F639" s="82"/>
      <c r="G639" s="82"/>
      <c r="H639" s="82"/>
      <c r="I639" s="82"/>
      <c r="J639" s="82"/>
      <c r="K639" s="82"/>
      <c r="L639" s="82"/>
      <c r="M639" s="82"/>
      <c r="N639" s="140"/>
      <c r="O639" s="140"/>
      <c r="P639" s="82"/>
      <c r="Q639" s="82"/>
      <c r="R639" s="82"/>
      <c r="S639" s="82"/>
      <c r="T639" s="140"/>
      <c r="U639" s="82"/>
      <c r="V639" s="82"/>
      <c r="W639" s="82"/>
      <c r="X639" s="82"/>
      <c r="Y639" s="82"/>
      <c r="AA639" s="82"/>
      <c r="AB639" s="82"/>
      <c r="AC639" s="82"/>
      <c r="AD639" s="82"/>
      <c r="AE639" s="82"/>
      <c r="AF639" s="82"/>
      <c r="AG639" s="82"/>
    </row>
    <row r="640" spans="3:33" x14ac:dyDescent="0.2">
      <c r="C640" s="82"/>
      <c r="D640" s="82"/>
      <c r="E640" s="82"/>
      <c r="F640" s="82"/>
      <c r="G640" s="82"/>
      <c r="H640" s="82"/>
      <c r="I640" s="82"/>
      <c r="J640" s="82"/>
      <c r="K640" s="82"/>
      <c r="L640" s="82"/>
      <c r="M640" s="82"/>
      <c r="N640" s="140"/>
      <c r="O640" s="140"/>
      <c r="P640" s="82"/>
      <c r="Q640" s="82"/>
      <c r="R640" s="82"/>
      <c r="S640" s="82"/>
      <c r="T640" s="140"/>
      <c r="U640" s="82"/>
      <c r="V640" s="82"/>
      <c r="W640" s="82"/>
      <c r="X640" s="82"/>
      <c r="Y640" s="82"/>
      <c r="AA640" s="82"/>
      <c r="AB640" s="82"/>
      <c r="AC640" s="82"/>
      <c r="AD640" s="82"/>
      <c r="AE640" s="82"/>
      <c r="AF640" s="82"/>
      <c r="AG640" s="82"/>
    </row>
    <row r="641" spans="3:33" x14ac:dyDescent="0.2">
      <c r="C641" s="82"/>
      <c r="D641" s="82"/>
      <c r="E641" s="82"/>
      <c r="F641" s="82"/>
      <c r="G641" s="82"/>
      <c r="H641" s="82"/>
      <c r="I641" s="82"/>
      <c r="J641" s="82"/>
      <c r="K641" s="82"/>
      <c r="L641" s="82"/>
      <c r="M641" s="82"/>
      <c r="N641" s="140"/>
      <c r="O641" s="140"/>
      <c r="P641" s="82"/>
      <c r="Q641" s="82"/>
      <c r="R641" s="82"/>
      <c r="S641" s="82"/>
      <c r="T641" s="140"/>
      <c r="U641" s="82"/>
      <c r="V641" s="82"/>
      <c r="W641" s="82"/>
      <c r="X641" s="82"/>
      <c r="Y641" s="82"/>
      <c r="AA641" s="82"/>
      <c r="AB641" s="82"/>
      <c r="AC641" s="82"/>
      <c r="AD641" s="82"/>
      <c r="AE641" s="82"/>
      <c r="AF641" s="82"/>
      <c r="AG641" s="82"/>
    </row>
    <row r="642" spans="3:33" x14ac:dyDescent="0.2">
      <c r="C642" s="82"/>
      <c r="D642" s="82"/>
      <c r="E642" s="82"/>
      <c r="F642" s="82"/>
      <c r="G642" s="82"/>
      <c r="H642" s="82"/>
      <c r="I642" s="82"/>
      <c r="J642" s="82"/>
      <c r="K642" s="82"/>
      <c r="L642" s="82"/>
      <c r="M642" s="82"/>
      <c r="N642" s="140"/>
      <c r="O642" s="140"/>
      <c r="P642" s="82"/>
      <c r="Q642" s="82"/>
      <c r="R642" s="82"/>
      <c r="S642" s="82"/>
      <c r="T642" s="140"/>
      <c r="U642" s="82"/>
      <c r="V642" s="82"/>
      <c r="W642" s="82"/>
      <c r="X642" s="82"/>
      <c r="Y642" s="82"/>
      <c r="AA642" s="82"/>
      <c r="AB642" s="82"/>
      <c r="AC642" s="82"/>
      <c r="AD642" s="82"/>
      <c r="AE642" s="82"/>
      <c r="AF642" s="82"/>
      <c r="AG642" s="82"/>
    </row>
    <row r="643" spans="3:33" x14ac:dyDescent="0.2">
      <c r="C643" s="82"/>
      <c r="D643" s="82"/>
      <c r="E643" s="82"/>
      <c r="F643" s="82"/>
      <c r="G643" s="82"/>
      <c r="H643" s="82"/>
      <c r="I643" s="82"/>
      <c r="J643" s="82"/>
      <c r="K643" s="82"/>
      <c r="L643" s="82"/>
      <c r="M643" s="82"/>
      <c r="N643" s="140"/>
      <c r="O643" s="140"/>
      <c r="P643" s="82"/>
      <c r="Q643" s="82"/>
      <c r="R643" s="82"/>
      <c r="S643" s="82"/>
      <c r="T643" s="140"/>
      <c r="U643" s="82"/>
      <c r="V643" s="82"/>
      <c r="W643" s="82"/>
      <c r="X643" s="82"/>
      <c r="Y643" s="82"/>
      <c r="AA643" s="82"/>
      <c r="AB643" s="82"/>
      <c r="AC643" s="82"/>
      <c r="AD643" s="82"/>
      <c r="AE643" s="82"/>
      <c r="AF643" s="82"/>
      <c r="AG643" s="82"/>
    </row>
    <row r="644" spans="3:33" x14ac:dyDescent="0.2">
      <c r="C644" s="82"/>
      <c r="D644" s="82"/>
      <c r="E644" s="82"/>
      <c r="F644" s="82"/>
      <c r="G644" s="82"/>
      <c r="H644" s="82"/>
      <c r="I644" s="82"/>
      <c r="J644" s="82"/>
      <c r="K644" s="82"/>
      <c r="L644" s="82"/>
      <c r="M644" s="82"/>
      <c r="N644" s="140"/>
      <c r="O644" s="140"/>
      <c r="P644" s="82"/>
      <c r="Q644" s="82"/>
      <c r="R644" s="82"/>
      <c r="S644" s="82"/>
      <c r="T644" s="140"/>
      <c r="U644" s="82"/>
      <c r="V644" s="82"/>
      <c r="W644" s="82"/>
      <c r="X644" s="82"/>
      <c r="Y644" s="82"/>
      <c r="AA644" s="82"/>
      <c r="AB644" s="82"/>
      <c r="AC644" s="82"/>
      <c r="AD644" s="82"/>
      <c r="AE644" s="82"/>
      <c r="AF644" s="82"/>
      <c r="AG644" s="82"/>
    </row>
    <row r="645" spans="3:33" x14ac:dyDescent="0.2">
      <c r="C645" s="82"/>
      <c r="D645" s="82"/>
      <c r="E645" s="82"/>
      <c r="F645" s="82"/>
      <c r="G645" s="82"/>
      <c r="H645" s="82"/>
      <c r="I645" s="82"/>
      <c r="J645" s="82"/>
      <c r="K645" s="82"/>
      <c r="L645" s="82"/>
      <c r="M645" s="82"/>
      <c r="N645" s="140"/>
      <c r="O645" s="140"/>
      <c r="P645" s="82"/>
      <c r="Q645" s="82"/>
      <c r="R645" s="82"/>
      <c r="S645" s="82"/>
      <c r="T645" s="140"/>
      <c r="U645" s="82"/>
      <c r="V645" s="82"/>
      <c r="W645" s="82"/>
      <c r="X645" s="82"/>
      <c r="Y645" s="82"/>
      <c r="AA645" s="82"/>
      <c r="AB645" s="82"/>
      <c r="AC645" s="82"/>
      <c r="AD645" s="82"/>
      <c r="AE645" s="82"/>
      <c r="AF645" s="82"/>
      <c r="AG645" s="82"/>
    </row>
    <row r="646" spans="3:33" x14ac:dyDescent="0.2">
      <c r="C646" s="82"/>
      <c r="D646" s="82"/>
      <c r="E646" s="82"/>
      <c r="F646" s="82"/>
      <c r="G646" s="82"/>
      <c r="H646" s="82"/>
      <c r="I646" s="82"/>
      <c r="J646" s="82"/>
      <c r="K646" s="82"/>
      <c r="L646" s="82"/>
      <c r="M646" s="82"/>
      <c r="N646" s="140"/>
      <c r="O646" s="140"/>
      <c r="P646" s="82"/>
      <c r="Q646" s="82"/>
      <c r="R646" s="82"/>
      <c r="S646" s="82"/>
      <c r="T646" s="140"/>
      <c r="U646" s="82"/>
      <c r="V646" s="82"/>
      <c r="W646" s="82"/>
      <c r="X646" s="82"/>
      <c r="Y646" s="82"/>
      <c r="AA646" s="82"/>
      <c r="AB646" s="82"/>
      <c r="AC646" s="82"/>
      <c r="AD646" s="82"/>
      <c r="AE646" s="82"/>
      <c r="AF646" s="82"/>
      <c r="AG646" s="82"/>
    </row>
    <row r="647" spans="3:33" x14ac:dyDescent="0.2">
      <c r="C647" s="82"/>
      <c r="D647" s="82"/>
      <c r="E647" s="82"/>
      <c r="F647" s="82"/>
      <c r="G647" s="82"/>
      <c r="H647" s="82"/>
      <c r="I647" s="82"/>
      <c r="J647" s="82"/>
      <c r="K647" s="82"/>
      <c r="L647" s="82"/>
      <c r="M647" s="82"/>
      <c r="N647" s="140"/>
      <c r="O647" s="140"/>
      <c r="P647" s="82"/>
      <c r="Q647" s="82"/>
      <c r="R647" s="82"/>
      <c r="S647" s="82"/>
      <c r="T647" s="140"/>
      <c r="U647" s="82"/>
      <c r="V647" s="82"/>
      <c r="W647" s="82"/>
      <c r="X647" s="82"/>
      <c r="Y647" s="82"/>
      <c r="AA647" s="82"/>
      <c r="AB647" s="82"/>
      <c r="AC647" s="82"/>
      <c r="AD647" s="82"/>
      <c r="AE647" s="82"/>
      <c r="AF647" s="82"/>
      <c r="AG647" s="82"/>
    </row>
    <row r="648" spans="3:33" x14ac:dyDescent="0.2">
      <c r="C648" s="82"/>
      <c r="D648" s="82"/>
      <c r="E648" s="82"/>
      <c r="F648" s="82"/>
      <c r="G648" s="82"/>
      <c r="H648" s="82"/>
      <c r="I648" s="82"/>
      <c r="J648" s="82"/>
      <c r="K648" s="82"/>
      <c r="L648" s="82"/>
      <c r="M648" s="82"/>
      <c r="N648" s="140"/>
      <c r="O648" s="140"/>
      <c r="P648" s="82"/>
      <c r="Q648" s="82"/>
      <c r="R648" s="82"/>
      <c r="S648" s="82"/>
      <c r="T648" s="140"/>
      <c r="U648" s="82"/>
      <c r="V648" s="82"/>
      <c r="W648" s="82"/>
      <c r="X648" s="82"/>
      <c r="Y648" s="82"/>
      <c r="AA648" s="82"/>
      <c r="AB648" s="82"/>
      <c r="AC648" s="82"/>
      <c r="AD648" s="82"/>
      <c r="AE648" s="82"/>
      <c r="AF648" s="82"/>
      <c r="AG648" s="82"/>
    </row>
    <row r="649" spans="3:33" x14ac:dyDescent="0.2">
      <c r="C649" s="82"/>
      <c r="D649" s="82"/>
      <c r="E649" s="82"/>
      <c r="F649" s="82"/>
      <c r="G649" s="82"/>
      <c r="H649" s="82"/>
      <c r="I649" s="82"/>
      <c r="J649" s="82"/>
      <c r="K649" s="82"/>
      <c r="L649" s="82"/>
      <c r="M649" s="82"/>
      <c r="N649" s="140"/>
      <c r="O649" s="140"/>
      <c r="P649" s="82"/>
      <c r="Q649" s="82"/>
      <c r="R649" s="82"/>
      <c r="S649" s="82"/>
      <c r="T649" s="140"/>
      <c r="U649" s="82"/>
      <c r="V649" s="82"/>
      <c r="W649" s="82"/>
      <c r="X649" s="82"/>
      <c r="Y649" s="82"/>
      <c r="AA649" s="82"/>
      <c r="AB649" s="82"/>
      <c r="AC649" s="82"/>
      <c r="AD649" s="82"/>
      <c r="AE649" s="82"/>
      <c r="AF649" s="82"/>
      <c r="AG649" s="82"/>
    </row>
    <row r="650" spans="3:33" x14ac:dyDescent="0.2">
      <c r="C650" s="82"/>
      <c r="D650" s="82"/>
      <c r="E650" s="82"/>
      <c r="F650" s="82"/>
      <c r="G650" s="82"/>
      <c r="H650" s="82"/>
      <c r="I650" s="82"/>
      <c r="J650" s="82"/>
      <c r="K650" s="82"/>
      <c r="L650" s="82"/>
      <c r="M650" s="82"/>
      <c r="N650" s="140"/>
      <c r="O650" s="140"/>
      <c r="P650" s="82"/>
      <c r="Q650" s="82"/>
      <c r="R650" s="82"/>
      <c r="S650" s="82"/>
      <c r="T650" s="140"/>
      <c r="U650" s="82"/>
      <c r="V650" s="82"/>
      <c r="W650" s="82"/>
      <c r="X650" s="82"/>
      <c r="Y650" s="82"/>
      <c r="AA650" s="82"/>
      <c r="AB650" s="82"/>
      <c r="AC650" s="82"/>
      <c r="AD650" s="82"/>
      <c r="AE650" s="82"/>
      <c r="AF650" s="82"/>
      <c r="AG650" s="82"/>
    </row>
    <row r="651" spans="3:33" x14ac:dyDescent="0.2">
      <c r="C651" s="82"/>
      <c r="D651" s="82"/>
      <c r="E651" s="82"/>
      <c r="F651" s="82"/>
      <c r="G651" s="82"/>
      <c r="H651" s="82"/>
      <c r="I651" s="82"/>
      <c r="J651" s="82"/>
      <c r="K651" s="82"/>
      <c r="L651" s="82"/>
      <c r="M651" s="82"/>
      <c r="N651" s="140"/>
      <c r="O651" s="140"/>
      <c r="P651" s="82"/>
      <c r="Q651" s="82"/>
      <c r="R651" s="82"/>
      <c r="S651" s="82"/>
      <c r="T651" s="140"/>
      <c r="U651" s="82"/>
      <c r="V651" s="82"/>
      <c r="W651" s="82"/>
      <c r="X651" s="82"/>
      <c r="Y651" s="82"/>
      <c r="AA651" s="82"/>
      <c r="AB651" s="82"/>
      <c r="AC651" s="82"/>
      <c r="AD651" s="82"/>
      <c r="AE651" s="82"/>
      <c r="AF651" s="82"/>
      <c r="AG651" s="82"/>
    </row>
    <row r="652" spans="3:33" x14ac:dyDescent="0.2">
      <c r="C652" s="82"/>
      <c r="D652" s="82"/>
      <c r="E652" s="82"/>
      <c r="F652" s="82"/>
      <c r="G652" s="82"/>
      <c r="H652" s="82"/>
      <c r="I652" s="82"/>
      <c r="J652" s="82"/>
      <c r="K652" s="82"/>
      <c r="L652" s="82"/>
      <c r="M652" s="82"/>
      <c r="N652" s="140"/>
      <c r="O652" s="140"/>
      <c r="P652" s="82"/>
      <c r="Q652" s="82"/>
      <c r="R652" s="82"/>
      <c r="S652" s="82"/>
      <c r="T652" s="140"/>
      <c r="U652" s="82"/>
      <c r="V652" s="82"/>
      <c r="W652" s="82"/>
      <c r="X652" s="82"/>
      <c r="Y652" s="82"/>
      <c r="AA652" s="82"/>
      <c r="AB652" s="82"/>
      <c r="AC652" s="82"/>
      <c r="AD652" s="82"/>
      <c r="AE652" s="82"/>
      <c r="AF652" s="82"/>
      <c r="AG652" s="82"/>
    </row>
    <row r="653" spans="3:33" x14ac:dyDescent="0.2">
      <c r="C653" s="82"/>
      <c r="D653" s="82"/>
      <c r="E653" s="82"/>
      <c r="F653" s="82"/>
      <c r="G653" s="82"/>
      <c r="H653" s="82"/>
      <c r="I653" s="82"/>
      <c r="J653" s="82"/>
      <c r="K653" s="82"/>
      <c r="L653" s="82"/>
      <c r="M653" s="82"/>
      <c r="N653" s="140"/>
      <c r="O653" s="140"/>
      <c r="P653" s="82"/>
      <c r="Q653" s="82"/>
      <c r="R653" s="82"/>
      <c r="S653" s="82"/>
      <c r="T653" s="140"/>
      <c r="U653" s="82"/>
      <c r="V653" s="82"/>
      <c r="W653" s="82"/>
      <c r="X653" s="82"/>
      <c r="Y653" s="82"/>
      <c r="AA653" s="82"/>
      <c r="AB653" s="82"/>
      <c r="AC653" s="82"/>
      <c r="AD653" s="82"/>
      <c r="AE653" s="82"/>
      <c r="AF653" s="82"/>
      <c r="AG653" s="82"/>
    </row>
    <row r="654" spans="3:33" x14ac:dyDescent="0.2">
      <c r="C654" s="82"/>
      <c r="D654" s="82"/>
      <c r="E654" s="82"/>
      <c r="F654" s="82"/>
      <c r="G654" s="82"/>
      <c r="H654" s="82"/>
      <c r="I654" s="82"/>
      <c r="J654" s="82"/>
      <c r="K654" s="82"/>
      <c r="L654" s="82"/>
      <c r="M654" s="82"/>
      <c r="N654" s="140"/>
      <c r="O654" s="140"/>
      <c r="P654" s="82"/>
      <c r="Q654" s="82"/>
      <c r="R654" s="82"/>
      <c r="S654" s="82"/>
      <c r="T654" s="140"/>
      <c r="U654" s="82"/>
      <c r="V654" s="82"/>
      <c r="W654" s="82"/>
      <c r="X654" s="82"/>
      <c r="Y654" s="82"/>
      <c r="AA654" s="82"/>
      <c r="AB654" s="82"/>
      <c r="AC654" s="82"/>
      <c r="AD654" s="82"/>
      <c r="AE654" s="82"/>
      <c r="AF654" s="82"/>
      <c r="AG654" s="82"/>
    </row>
    <row r="655" spans="3:33" x14ac:dyDescent="0.2">
      <c r="C655" s="82"/>
      <c r="D655" s="82"/>
      <c r="E655" s="82"/>
      <c r="F655" s="82"/>
      <c r="G655" s="82"/>
      <c r="H655" s="82"/>
      <c r="I655" s="82"/>
      <c r="J655" s="82"/>
      <c r="K655" s="82"/>
      <c r="L655" s="82"/>
      <c r="M655" s="82"/>
      <c r="N655" s="140"/>
      <c r="O655" s="140"/>
      <c r="P655" s="82"/>
      <c r="Q655" s="82"/>
      <c r="R655" s="82"/>
      <c r="S655" s="82"/>
      <c r="T655" s="140"/>
      <c r="U655" s="82"/>
      <c r="V655" s="82"/>
      <c r="W655" s="82"/>
      <c r="X655" s="82"/>
      <c r="Y655" s="82"/>
      <c r="AA655" s="82"/>
      <c r="AB655" s="82"/>
      <c r="AC655" s="82"/>
      <c r="AD655" s="82"/>
      <c r="AE655" s="82"/>
      <c r="AF655" s="82"/>
      <c r="AG655" s="82"/>
    </row>
    <row r="656" spans="3:33" x14ac:dyDescent="0.2">
      <c r="C656" s="82"/>
      <c r="D656" s="82"/>
      <c r="E656" s="82"/>
      <c r="F656" s="82"/>
      <c r="G656" s="82"/>
      <c r="H656" s="82"/>
      <c r="I656" s="82"/>
      <c r="J656" s="82"/>
      <c r="K656" s="82"/>
      <c r="L656" s="82"/>
      <c r="M656" s="82"/>
      <c r="N656" s="140"/>
      <c r="O656" s="140"/>
      <c r="P656" s="82"/>
      <c r="Q656" s="82"/>
      <c r="R656" s="82"/>
      <c r="S656" s="82"/>
      <c r="T656" s="140"/>
      <c r="U656" s="82"/>
      <c r="V656" s="82"/>
      <c r="W656" s="82"/>
      <c r="X656" s="82"/>
      <c r="Y656" s="82"/>
      <c r="AA656" s="82"/>
      <c r="AB656" s="82"/>
      <c r="AC656" s="82"/>
      <c r="AD656" s="82"/>
      <c r="AE656" s="82"/>
      <c r="AF656" s="82"/>
      <c r="AG656" s="82"/>
    </row>
    <row r="657" spans="3:33" x14ac:dyDescent="0.2">
      <c r="C657" s="82"/>
      <c r="D657" s="82"/>
      <c r="E657" s="82"/>
      <c r="F657" s="82"/>
      <c r="G657" s="82"/>
      <c r="H657" s="82"/>
      <c r="I657" s="82"/>
      <c r="J657" s="82"/>
      <c r="K657" s="82"/>
      <c r="L657" s="82"/>
      <c r="M657" s="82"/>
      <c r="N657" s="140"/>
      <c r="O657" s="140"/>
      <c r="P657" s="82"/>
      <c r="Q657" s="82"/>
      <c r="R657" s="82"/>
      <c r="S657" s="82"/>
      <c r="T657" s="140"/>
      <c r="U657" s="82"/>
      <c r="V657" s="82"/>
      <c r="W657" s="82"/>
      <c r="X657" s="82"/>
      <c r="Y657" s="82"/>
      <c r="AA657" s="82"/>
      <c r="AB657" s="82"/>
      <c r="AC657" s="82"/>
      <c r="AD657" s="82"/>
      <c r="AE657" s="82"/>
      <c r="AF657" s="82"/>
      <c r="AG657" s="82"/>
    </row>
    <row r="658" spans="3:33" x14ac:dyDescent="0.2">
      <c r="C658" s="82"/>
      <c r="D658" s="82"/>
      <c r="E658" s="82"/>
      <c r="F658" s="82"/>
      <c r="G658" s="82"/>
      <c r="H658" s="82"/>
      <c r="I658" s="82"/>
      <c r="J658" s="82"/>
      <c r="K658" s="82"/>
      <c r="L658" s="82"/>
      <c r="M658" s="82"/>
      <c r="N658" s="140"/>
      <c r="O658" s="140"/>
      <c r="P658" s="82"/>
      <c r="Q658" s="82"/>
      <c r="R658" s="82"/>
      <c r="S658" s="82"/>
      <c r="T658" s="140"/>
      <c r="U658" s="82"/>
      <c r="V658" s="82"/>
      <c r="W658" s="82"/>
      <c r="X658" s="82"/>
      <c r="Y658" s="82"/>
      <c r="AA658" s="82"/>
      <c r="AB658" s="82"/>
      <c r="AC658" s="82"/>
      <c r="AD658" s="82"/>
      <c r="AE658" s="82"/>
      <c r="AF658" s="82"/>
      <c r="AG658" s="82"/>
    </row>
    <row r="659" spans="3:33" x14ac:dyDescent="0.2">
      <c r="C659" s="82"/>
      <c r="D659" s="82"/>
      <c r="E659" s="82"/>
      <c r="F659" s="82"/>
      <c r="G659" s="82"/>
      <c r="H659" s="82"/>
      <c r="I659" s="82"/>
      <c r="J659" s="82"/>
      <c r="K659" s="82"/>
      <c r="L659" s="82"/>
      <c r="M659" s="82"/>
      <c r="N659" s="140"/>
      <c r="O659" s="140"/>
      <c r="P659" s="82"/>
      <c r="Q659" s="82"/>
      <c r="R659" s="82"/>
      <c r="S659" s="82"/>
      <c r="T659" s="140"/>
      <c r="U659" s="82"/>
      <c r="V659" s="82"/>
      <c r="W659" s="82"/>
      <c r="X659" s="82"/>
      <c r="Y659" s="82"/>
      <c r="AA659" s="82"/>
      <c r="AB659" s="82"/>
      <c r="AC659" s="82"/>
      <c r="AD659" s="82"/>
      <c r="AE659" s="82"/>
      <c r="AF659" s="82"/>
      <c r="AG659" s="82"/>
    </row>
    <row r="660" spans="3:33" x14ac:dyDescent="0.2">
      <c r="C660" s="82"/>
      <c r="D660" s="82"/>
      <c r="E660" s="82"/>
      <c r="F660" s="82"/>
      <c r="G660" s="82"/>
      <c r="H660" s="82"/>
      <c r="I660" s="82"/>
      <c r="J660" s="82"/>
      <c r="K660" s="82"/>
      <c r="L660" s="82"/>
      <c r="M660" s="82"/>
      <c r="N660" s="140"/>
      <c r="O660" s="140"/>
      <c r="P660" s="82"/>
      <c r="Q660" s="82"/>
      <c r="R660" s="82"/>
      <c r="S660" s="82"/>
      <c r="T660" s="140"/>
      <c r="U660" s="82"/>
      <c r="V660" s="82"/>
      <c r="W660" s="82"/>
      <c r="X660" s="82"/>
      <c r="Y660" s="82"/>
      <c r="AA660" s="82"/>
      <c r="AB660" s="82"/>
      <c r="AC660" s="82"/>
      <c r="AD660" s="82"/>
      <c r="AE660" s="82"/>
      <c r="AF660" s="82"/>
      <c r="AG660" s="82"/>
    </row>
    <row r="661" spans="3:33" x14ac:dyDescent="0.2">
      <c r="C661" s="82"/>
      <c r="D661" s="82"/>
      <c r="E661" s="82"/>
      <c r="F661" s="82"/>
      <c r="G661" s="82"/>
      <c r="H661" s="82"/>
      <c r="I661" s="82"/>
      <c r="J661" s="82"/>
      <c r="K661" s="82"/>
      <c r="L661" s="82"/>
      <c r="M661" s="82"/>
      <c r="N661" s="140"/>
      <c r="O661" s="140"/>
      <c r="P661" s="82"/>
      <c r="Q661" s="82"/>
      <c r="R661" s="82"/>
      <c r="S661" s="82"/>
      <c r="T661" s="140"/>
      <c r="U661" s="82"/>
      <c r="V661" s="82"/>
      <c r="W661" s="82"/>
      <c r="X661" s="82"/>
      <c r="Y661" s="82"/>
      <c r="AA661" s="82"/>
      <c r="AB661" s="82"/>
      <c r="AC661" s="82"/>
      <c r="AD661" s="82"/>
      <c r="AE661" s="82"/>
      <c r="AF661" s="82"/>
      <c r="AG661" s="82"/>
    </row>
    <row r="662" spans="3:33" x14ac:dyDescent="0.2">
      <c r="C662" s="82"/>
      <c r="D662" s="82"/>
      <c r="E662" s="82"/>
      <c r="F662" s="82"/>
      <c r="G662" s="82"/>
      <c r="H662" s="82"/>
      <c r="I662" s="82"/>
      <c r="J662" s="82"/>
      <c r="K662" s="82"/>
      <c r="L662" s="82"/>
      <c r="M662" s="82"/>
      <c r="N662" s="140"/>
      <c r="O662" s="140"/>
      <c r="P662" s="82"/>
      <c r="Q662" s="82"/>
      <c r="R662" s="82"/>
      <c r="S662" s="82"/>
      <c r="T662" s="140"/>
      <c r="U662" s="82"/>
      <c r="V662" s="82"/>
      <c r="W662" s="82"/>
      <c r="X662" s="82"/>
      <c r="Y662" s="82"/>
      <c r="AA662" s="82"/>
      <c r="AB662" s="82"/>
      <c r="AC662" s="82"/>
      <c r="AD662" s="82"/>
      <c r="AE662" s="82"/>
      <c r="AF662" s="82"/>
      <c r="AG662" s="82"/>
    </row>
    <row r="663" spans="3:33" x14ac:dyDescent="0.2">
      <c r="C663" s="82"/>
      <c r="D663" s="82"/>
      <c r="E663" s="82"/>
      <c r="F663" s="82"/>
      <c r="G663" s="82"/>
      <c r="H663" s="82"/>
      <c r="I663" s="82"/>
      <c r="J663" s="82"/>
      <c r="K663" s="82"/>
      <c r="L663" s="82"/>
      <c r="M663" s="82"/>
      <c r="N663" s="140"/>
      <c r="O663" s="140"/>
      <c r="P663" s="82"/>
      <c r="Q663" s="82"/>
      <c r="R663" s="82"/>
      <c r="S663" s="82"/>
      <c r="T663" s="140"/>
      <c r="U663" s="82"/>
      <c r="V663" s="82"/>
      <c r="W663" s="82"/>
      <c r="X663" s="82"/>
      <c r="Y663" s="82"/>
      <c r="AA663" s="82"/>
      <c r="AB663" s="82"/>
      <c r="AC663" s="82"/>
      <c r="AD663" s="82"/>
      <c r="AE663" s="82"/>
      <c r="AF663" s="82"/>
      <c r="AG663" s="82"/>
    </row>
    <row r="664" spans="3:33" x14ac:dyDescent="0.2">
      <c r="C664" s="82"/>
      <c r="D664" s="82"/>
      <c r="E664" s="82"/>
      <c r="F664" s="82"/>
      <c r="G664" s="82"/>
      <c r="H664" s="82"/>
      <c r="I664" s="82"/>
      <c r="J664" s="82"/>
      <c r="K664" s="82"/>
      <c r="L664" s="82"/>
      <c r="M664" s="82"/>
      <c r="N664" s="140"/>
      <c r="O664" s="140"/>
      <c r="P664" s="82"/>
      <c r="Q664" s="82"/>
      <c r="R664" s="82"/>
      <c r="S664" s="82"/>
      <c r="T664" s="140"/>
      <c r="U664" s="82"/>
      <c r="V664" s="82"/>
      <c r="W664" s="82"/>
      <c r="X664" s="82"/>
      <c r="Y664" s="82"/>
      <c r="AA664" s="82"/>
      <c r="AB664" s="82"/>
      <c r="AC664" s="82"/>
      <c r="AD664" s="82"/>
      <c r="AE664" s="82"/>
      <c r="AF664" s="82"/>
      <c r="AG664" s="82"/>
    </row>
    <row r="665" spans="3:33" x14ac:dyDescent="0.2">
      <c r="C665" s="82"/>
      <c r="D665" s="82"/>
      <c r="E665" s="82"/>
      <c r="F665" s="82"/>
      <c r="G665" s="82"/>
      <c r="H665" s="82"/>
      <c r="I665" s="82"/>
      <c r="J665" s="82"/>
      <c r="K665" s="82"/>
      <c r="L665" s="82"/>
      <c r="M665" s="82"/>
      <c r="N665" s="140"/>
      <c r="O665" s="140"/>
      <c r="P665" s="82"/>
      <c r="Q665" s="82"/>
      <c r="R665" s="82"/>
      <c r="S665" s="82"/>
      <c r="T665" s="140"/>
      <c r="U665" s="82"/>
      <c r="V665" s="82"/>
      <c r="W665" s="82"/>
      <c r="X665" s="82"/>
      <c r="Y665" s="82"/>
      <c r="AA665" s="82"/>
      <c r="AB665" s="82"/>
      <c r="AC665" s="82"/>
      <c r="AD665" s="82"/>
      <c r="AE665" s="82"/>
      <c r="AF665" s="82"/>
      <c r="AG665" s="82"/>
    </row>
    <row r="666" spans="3:33" x14ac:dyDescent="0.2">
      <c r="C666" s="82"/>
      <c r="D666" s="82"/>
      <c r="E666" s="82"/>
      <c r="F666" s="82"/>
      <c r="G666" s="82"/>
      <c r="H666" s="82"/>
      <c r="I666" s="82"/>
      <c r="J666" s="82"/>
      <c r="K666" s="82"/>
      <c r="L666" s="82"/>
      <c r="M666" s="82"/>
      <c r="N666" s="140"/>
      <c r="O666" s="140"/>
      <c r="P666" s="82"/>
      <c r="Q666" s="82"/>
      <c r="R666" s="82"/>
      <c r="S666" s="82"/>
      <c r="T666" s="140"/>
      <c r="U666" s="82"/>
      <c r="V666" s="82"/>
      <c r="W666" s="82"/>
      <c r="X666" s="82"/>
      <c r="Y666" s="82"/>
      <c r="AA666" s="82"/>
      <c r="AB666" s="82"/>
      <c r="AC666" s="82"/>
      <c r="AD666" s="82"/>
      <c r="AE666" s="82"/>
      <c r="AF666" s="82"/>
      <c r="AG666" s="82"/>
    </row>
    <row r="667" spans="3:33" x14ac:dyDescent="0.2">
      <c r="C667" s="82"/>
      <c r="D667" s="82"/>
      <c r="E667" s="82"/>
      <c r="F667" s="82"/>
      <c r="G667" s="82"/>
      <c r="H667" s="82"/>
      <c r="I667" s="82"/>
      <c r="J667" s="82"/>
      <c r="K667" s="82"/>
      <c r="L667" s="82"/>
      <c r="M667" s="82"/>
      <c r="N667" s="140"/>
      <c r="O667" s="140"/>
      <c r="P667" s="82"/>
      <c r="Q667" s="82"/>
      <c r="R667" s="82"/>
      <c r="S667" s="82"/>
      <c r="T667" s="140"/>
      <c r="U667" s="82"/>
      <c r="V667" s="82"/>
      <c r="W667" s="82"/>
      <c r="X667" s="82"/>
      <c r="Y667" s="82"/>
      <c r="AA667" s="82"/>
      <c r="AB667" s="82"/>
      <c r="AC667" s="82"/>
      <c r="AD667" s="82"/>
      <c r="AE667" s="82"/>
      <c r="AF667" s="82"/>
      <c r="AG667" s="82"/>
    </row>
    <row r="668" spans="3:33" x14ac:dyDescent="0.2">
      <c r="C668" s="82"/>
      <c r="D668" s="82"/>
      <c r="E668" s="82"/>
      <c r="F668" s="82"/>
      <c r="G668" s="82"/>
      <c r="H668" s="82"/>
      <c r="I668" s="82"/>
      <c r="J668" s="82"/>
      <c r="K668" s="82"/>
      <c r="L668" s="82"/>
      <c r="M668" s="82"/>
      <c r="N668" s="140"/>
      <c r="O668" s="140"/>
      <c r="P668" s="82"/>
      <c r="Q668" s="82"/>
      <c r="R668" s="82"/>
      <c r="S668" s="82"/>
      <c r="T668" s="140"/>
      <c r="U668" s="82"/>
      <c r="V668" s="82"/>
      <c r="W668" s="82"/>
      <c r="X668" s="82"/>
      <c r="Y668" s="82"/>
      <c r="AA668" s="82"/>
      <c r="AB668" s="82"/>
      <c r="AC668" s="82"/>
      <c r="AD668" s="82"/>
      <c r="AE668" s="82"/>
      <c r="AF668" s="82"/>
      <c r="AG668" s="82"/>
    </row>
    <row r="669" spans="3:33" x14ac:dyDescent="0.2">
      <c r="C669" s="82"/>
      <c r="D669" s="82"/>
      <c r="E669" s="82"/>
      <c r="F669" s="82"/>
      <c r="G669" s="82"/>
      <c r="H669" s="82"/>
      <c r="I669" s="82"/>
      <c r="J669" s="82"/>
      <c r="K669" s="82"/>
      <c r="L669" s="82"/>
      <c r="M669" s="82"/>
      <c r="N669" s="140"/>
      <c r="O669" s="140"/>
      <c r="P669" s="82"/>
      <c r="Q669" s="82"/>
      <c r="R669" s="82"/>
      <c r="S669" s="82"/>
      <c r="T669" s="140"/>
      <c r="U669" s="82"/>
      <c r="V669" s="82"/>
      <c r="W669" s="82"/>
      <c r="X669" s="82"/>
      <c r="Y669" s="82"/>
      <c r="AA669" s="82"/>
      <c r="AB669" s="82"/>
      <c r="AC669" s="82"/>
      <c r="AD669" s="82"/>
      <c r="AE669" s="82"/>
      <c r="AF669" s="82"/>
      <c r="AG669" s="82"/>
    </row>
    <row r="670" spans="3:33" x14ac:dyDescent="0.2">
      <c r="C670" s="82"/>
      <c r="D670" s="82"/>
      <c r="E670" s="82"/>
      <c r="F670" s="82"/>
      <c r="G670" s="82"/>
      <c r="H670" s="82"/>
      <c r="I670" s="82"/>
      <c r="J670" s="82"/>
      <c r="K670" s="82"/>
      <c r="L670" s="82"/>
      <c r="M670" s="82"/>
      <c r="N670" s="140"/>
      <c r="O670" s="140"/>
      <c r="P670" s="82"/>
      <c r="Q670" s="82"/>
      <c r="R670" s="82"/>
      <c r="S670" s="82"/>
      <c r="T670" s="140"/>
      <c r="U670" s="82"/>
      <c r="V670" s="82"/>
      <c r="W670" s="82"/>
      <c r="X670" s="82"/>
      <c r="Y670" s="82"/>
      <c r="AA670" s="82"/>
      <c r="AB670" s="82"/>
      <c r="AC670" s="82"/>
      <c r="AD670" s="82"/>
      <c r="AE670" s="82"/>
      <c r="AF670" s="82"/>
      <c r="AG670" s="82"/>
    </row>
    <row r="671" spans="3:33" x14ac:dyDescent="0.2">
      <c r="C671" s="82"/>
      <c r="D671" s="82"/>
      <c r="E671" s="82"/>
      <c r="F671" s="82"/>
      <c r="G671" s="82"/>
      <c r="H671" s="82"/>
      <c r="I671" s="82"/>
      <c r="J671" s="82"/>
      <c r="K671" s="82"/>
      <c r="L671" s="82"/>
      <c r="M671" s="82"/>
      <c r="N671" s="140"/>
      <c r="O671" s="140"/>
      <c r="P671" s="82"/>
      <c r="Q671" s="82"/>
      <c r="R671" s="82"/>
      <c r="S671" s="82"/>
      <c r="T671" s="140"/>
      <c r="U671" s="82"/>
      <c r="V671" s="82"/>
      <c r="W671" s="82"/>
      <c r="X671" s="82"/>
      <c r="Y671" s="82"/>
      <c r="AA671" s="82"/>
      <c r="AB671" s="82"/>
      <c r="AC671" s="82"/>
      <c r="AD671" s="82"/>
      <c r="AE671" s="82"/>
      <c r="AF671" s="82"/>
      <c r="AG671" s="82"/>
    </row>
    <row r="672" spans="3:33" x14ac:dyDescent="0.2">
      <c r="C672" s="82"/>
      <c r="D672" s="82"/>
      <c r="E672" s="82"/>
      <c r="F672" s="82"/>
      <c r="G672" s="82"/>
      <c r="H672" s="82"/>
      <c r="I672" s="82"/>
      <c r="J672" s="82"/>
      <c r="K672" s="82"/>
      <c r="L672" s="82"/>
      <c r="M672" s="82"/>
      <c r="N672" s="140"/>
      <c r="O672" s="140"/>
      <c r="P672" s="82"/>
      <c r="Q672" s="82"/>
      <c r="R672" s="82"/>
      <c r="S672" s="82"/>
      <c r="T672" s="140"/>
      <c r="U672" s="82"/>
      <c r="V672" s="82"/>
      <c r="W672" s="82"/>
      <c r="X672" s="82"/>
      <c r="Y672" s="82"/>
      <c r="AA672" s="82"/>
      <c r="AB672" s="82"/>
      <c r="AC672" s="82"/>
      <c r="AD672" s="82"/>
      <c r="AE672" s="82"/>
      <c r="AF672" s="82"/>
      <c r="AG672" s="82"/>
    </row>
    <row r="673" spans="3:33" x14ac:dyDescent="0.2">
      <c r="C673" s="82"/>
      <c r="D673" s="82"/>
      <c r="E673" s="82"/>
      <c r="F673" s="82"/>
      <c r="G673" s="82"/>
      <c r="H673" s="82"/>
      <c r="I673" s="82"/>
      <c r="J673" s="82"/>
      <c r="K673" s="82"/>
      <c r="L673" s="82"/>
      <c r="M673" s="82"/>
      <c r="N673" s="140"/>
      <c r="O673" s="140"/>
      <c r="P673" s="82"/>
      <c r="Q673" s="82"/>
      <c r="R673" s="82"/>
      <c r="S673" s="82"/>
      <c r="T673" s="140"/>
      <c r="U673" s="82"/>
      <c r="V673" s="82"/>
      <c r="W673" s="82"/>
      <c r="X673" s="82"/>
      <c r="Y673" s="82"/>
      <c r="AA673" s="82"/>
      <c r="AB673" s="82"/>
      <c r="AC673" s="82"/>
      <c r="AD673" s="82"/>
      <c r="AE673" s="82"/>
      <c r="AF673" s="82"/>
      <c r="AG673" s="82"/>
    </row>
    <row r="674" spans="3:33" x14ac:dyDescent="0.2">
      <c r="C674" s="82"/>
      <c r="D674" s="82"/>
      <c r="E674" s="82"/>
      <c r="F674" s="82"/>
      <c r="G674" s="82"/>
      <c r="H674" s="82"/>
      <c r="I674" s="82"/>
      <c r="J674" s="82"/>
      <c r="K674" s="82"/>
      <c r="L674" s="82"/>
      <c r="M674" s="82"/>
      <c r="N674" s="140"/>
      <c r="O674" s="140"/>
      <c r="P674" s="82"/>
      <c r="Q674" s="82"/>
      <c r="R674" s="82"/>
      <c r="S674" s="82"/>
      <c r="T674" s="140"/>
      <c r="U674" s="82"/>
      <c r="V674" s="82"/>
      <c r="W674" s="82"/>
      <c r="X674" s="82"/>
      <c r="Y674" s="82"/>
      <c r="AA674" s="82"/>
      <c r="AB674" s="82"/>
      <c r="AC674" s="82"/>
      <c r="AD674" s="82"/>
      <c r="AE674" s="82"/>
      <c r="AF674" s="82"/>
      <c r="AG674" s="82"/>
    </row>
    <row r="675" spans="3:33" x14ac:dyDescent="0.2">
      <c r="C675" s="82"/>
      <c r="D675" s="82"/>
      <c r="E675" s="82"/>
      <c r="F675" s="82"/>
      <c r="G675" s="82"/>
      <c r="H675" s="82"/>
      <c r="I675" s="82"/>
      <c r="J675" s="82"/>
      <c r="K675" s="82"/>
      <c r="L675" s="82"/>
      <c r="M675" s="82"/>
      <c r="N675" s="140"/>
      <c r="O675" s="140"/>
      <c r="P675" s="82"/>
      <c r="Q675" s="82"/>
      <c r="R675" s="82"/>
      <c r="S675" s="82"/>
      <c r="T675" s="140"/>
      <c r="U675" s="82"/>
      <c r="V675" s="82"/>
      <c r="W675" s="82"/>
      <c r="X675" s="82"/>
      <c r="Y675" s="82"/>
      <c r="AA675" s="82"/>
      <c r="AB675" s="82"/>
      <c r="AC675" s="82"/>
      <c r="AD675" s="82"/>
      <c r="AE675" s="82"/>
      <c r="AF675" s="82"/>
      <c r="AG675" s="82"/>
    </row>
    <row r="676" spans="3:33" x14ac:dyDescent="0.2">
      <c r="C676" s="82"/>
      <c r="D676" s="82"/>
      <c r="E676" s="82"/>
      <c r="F676" s="82"/>
      <c r="G676" s="82"/>
      <c r="H676" s="82"/>
      <c r="I676" s="82"/>
      <c r="J676" s="82"/>
      <c r="K676" s="82"/>
      <c r="L676" s="82"/>
      <c r="M676" s="82"/>
      <c r="N676" s="140"/>
      <c r="O676" s="140"/>
      <c r="P676" s="82"/>
      <c r="Q676" s="82"/>
      <c r="R676" s="82"/>
      <c r="S676" s="82"/>
      <c r="T676" s="140"/>
      <c r="U676" s="82"/>
      <c r="V676" s="82"/>
      <c r="W676" s="82"/>
      <c r="X676" s="82"/>
      <c r="Y676" s="82"/>
      <c r="AA676" s="82"/>
      <c r="AB676" s="82"/>
      <c r="AC676" s="82"/>
      <c r="AD676" s="82"/>
      <c r="AE676" s="82"/>
      <c r="AF676" s="82"/>
      <c r="AG676" s="82"/>
    </row>
    <row r="677" spans="3:33" x14ac:dyDescent="0.2">
      <c r="C677" s="82"/>
      <c r="D677" s="82"/>
      <c r="E677" s="82"/>
      <c r="F677" s="82"/>
      <c r="G677" s="82"/>
      <c r="H677" s="82"/>
      <c r="I677" s="82"/>
      <c r="J677" s="82"/>
      <c r="K677" s="82"/>
      <c r="L677" s="82"/>
      <c r="M677" s="82"/>
      <c r="N677" s="140"/>
      <c r="O677" s="140"/>
      <c r="P677" s="82"/>
      <c r="Q677" s="82"/>
      <c r="R677" s="82"/>
      <c r="S677" s="82"/>
      <c r="T677" s="140"/>
      <c r="U677" s="82"/>
      <c r="V677" s="82"/>
      <c r="W677" s="82"/>
      <c r="X677" s="82"/>
      <c r="Y677" s="82"/>
      <c r="AA677" s="82"/>
      <c r="AB677" s="82"/>
      <c r="AC677" s="82"/>
      <c r="AD677" s="82"/>
      <c r="AE677" s="82"/>
      <c r="AF677" s="82"/>
      <c r="AG677" s="82"/>
    </row>
    <row r="678" spans="3:33" x14ac:dyDescent="0.2">
      <c r="C678" s="82"/>
      <c r="D678" s="82"/>
      <c r="E678" s="82"/>
      <c r="F678" s="82"/>
      <c r="G678" s="82"/>
      <c r="H678" s="82"/>
      <c r="I678" s="82"/>
      <c r="J678" s="82"/>
      <c r="K678" s="82"/>
      <c r="L678" s="82"/>
      <c r="M678" s="82"/>
      <c r="N678" s="140"/>
      <c r="O678" s="140"/>
      <c r="P678" s="82"/>
      <c r="Q678" s="82"/>
      <c r="R678" s="82"/>
      <c r="S678" s="82"/>
      <c r="T678" s="140"/>
      <c r="U678" s="82"/>
      <c r="V678" s="82"/>
      <c r="W678" s="82"/>
      <c r="X678" s="82"/>
      <c r="Y678" s="82"/>
      <c r="AA678" s="82"/>
      <c r="AB678" s="82"/>
      <c r="AC678" s="82"/>
      <c r="AD678" s="82"/>
      <c r="AE678" s="82"/>
      <c r="AF678" s="82"/>
      <c r="AG678" s="82"/>
    </row>
    <row r="679" spans="3:33" x14ac:dyDescent="0.2">
      <c r="C679" s="82"/>
      <c r="D679" s="82"/>
      <c r="E679" s="82"/>
      <c r="F679" s="82"/>
      <c r="G679" s="82"/>
      <c r="H679" s="82"/>
      <c r="I679" s="82"/>
      <c r="J679" s="82"/>
      <c r="K679" s="82"/>
      <c r="L679" s="82"/>
      <c r="M679" s="82"/>
      <c r="N679" s="140"/>
      <c r="O679" s="140"/>
      <c r="P679" s="82"/>
      <c r="Q679" s="82"/>
      <c r="R679" s="82"/>
      <c r="S679" s="82"/>
      <c r="T679" s="140"/>
      <c r="U679" s="82"/>
      <c r="V679" s="82"/>
      <c r="W679" s="82"/>
      <c r="X679" s="82"/>
      <c r="Y679" s="82"/>
      <c r="AA679" s="82"/>
      <c r="AB679" s="82"/>
      <c r="AC679" s="82"/>
      <c r="AD679" s="82"/>
      <c r="AE679" s="82"/>
      <c r="AF679" s="82"/>
      <c r="AG679" s="82"/>
    </row>
    <row r="680" spans="3:33" x14ac:dyDescent="0.2">
      <c r="C680" s="82"/>
      <c r="D680" s="82"/>
      <c r="E680" s="82"/>
      <c r="F680" s="82"/>
      <c r="G680" s="82"/>
      <c r="H680" s="82"/>
      <c r="I680" s="82"/>
      <c r="J680" s="82"/>
      <c r="K680" s="82"/>
      <c r="L680" s="82"/>
      <c r="M680" s="82"/>
      <c r="N680" s="140"/>
      <c r="O680" s="140"/>
      <c r="P680" s="82"/>
      <c r="Q680" s="82"/>
      <c r="R680" s="82"/>
      <c r="S680" s="82"/>
      <c r="T680" s="140"/>
      <c r="U680" s="82"/>
      <c r="V680" s="82"/>
      <c r="W680" s="82"/>
      <c r="X680" s="82"/>
      <c r="Y680" s="82"/>
      <c r="AA680" s="82"/>
      <c r="AB680" s="82"/>
      <c r="AC680" s="82"/>
      <c r="AD680" s="82"/>
      <c r="AE680" s="82"/>
      <c r="AF680" s="82"/>
      <c r="AG680" s="82"/>
    </row>
    <row r="681" spans="3:33" x14ac:dyDescent="0.2">
      <c r="C681" s="82"/>
      <c r="D681" s="82"/>
      <c r="E681" s="82"/>
      <c r="F681" s="82"/>
      <c r="G681" s="82"/>
      <c r="H681" s="82"/>
      <c r="I681" s="82"/>
      <c r="J681" s="82"/>
      <c r="K681" s="82"/>
      <c r="L681" s="82"/>
      <c r="M681" s="82"/>
      <c r="N681" s="140"/>
      <c r="O681" s="140"/>
      <c r="P681" s="82"/>
      <c r="Q681" s="82"/>
      <c r="R681" s="82"/>
      <c r="S681" s="82"/>
      <c r="T681" s="140"/>
      <c r="U681" s="82"/>
      <c r="V681" s="82"/>
      <c r="W681" s="82"/>
      <c r="X681" s="82"/>
      <c r="Y681" s="82"/>
      <c r="AA681" s="82"/>
      <c r="AB681" s="82"/>
      <c r="AC681" s="82"/>
      <c r="AD681" s="82"/>
      <c r="AE681" s="82"/>
      <c r="AF681" s="82"/>
      <c r="AG681" s="82"/>
    </row>
    <row r="682" spans="3:33" x14ac:dyDescent="0.2">
      <c r="C682" s="82"/>
      <c r="D682" s="82"/>
      <c r="E682" s="82"/>
      <c r="F682" s="82"/>
      <c r="G682" s="82"/>
      <c r="H682" s="82"/>
      <c r="I682" s="82"/>
      <c r="J682" s="82"/>
      <c r="K682" s="82"/>
      <c r="L682" s="82"/>
      <c r="M682" s="82"/>
      <c r="N682" s="140"/>
      <c r="O682" s="140"/>
      <c r="P682" s="82"/>
      <c r="Q682" s="82"/>
      <c r="R682" s="82"/>
      <c r="S682" s="82"/>
      <c r="T682" s="140"/>
      <c r="U682" s="82"/>
      <c r="V682" s="82"/>
      <c r="W682" s="82"/>
      <c r="X682" s="82"/>
      <c r="Y682" s="82"/>
      <c r="AA682" s="82"/>
      <c r="AB682" s="82"/>
      <c r="AC682" s="82"/>
      <c r="AD682" s="82"/>
      <c r="AE682" s="82"/>
      <c r="AF682" s="82"/>
      <c r="AG682" s="82"/>
    </row>
    <row r="683" spans="3:33" x14ac:dyDescent="0.2">
      <c r="C683" s="82"/>
      <c r="D683" s="82"/>
      <c r="E683" s="82"/>
      <c r="F683" s="82"/>
      <c r="G683" s="82"/>
      <c r="H683" s="82"/>
      <c r="I683" s="82"/>
      <c r="J683" s="82"/>
      <c r="K683" s="82"/>
      <c r="L683" s="82"/>
      <c r="M683" s="82"/>
      <c r="N683" s="140"/>
      <c r="O683" s="140"/>
      <c r="P683" s="82"/>
      <c r="Q683" s="82"/>
      <c r="R683" s="82"/>
      <c r="S683" s="82"/>
      <c r="T683" s="140"/>
      <c r="U683" s="82"/>
      <c r="V683" s="82"/>
      <c r="W683" s="82"/>
      <c r="X683" s="82"/>
      <c r="Y683" s="82"/>
      <c r="AA683" s="82"/>
      <c r="AB683" s="82"/>
      <c r="AC683" s="82"/>
      <c r="AD683" s="82"/>
      <c r="AE683" s="82"/>
      <c r="AF683" s="82"/>
      <c r="AG683" s="82"/>
    </row>
    <row r="684" spans="3:33" x14ac:dyDescent="0.2">
      <c r="C684" s="82"/>
      <c r="D684" s="82"/>
      <c r="E684" s="82"/>
      <c r="F684" s="82"/>
      <c r="G684" s="82"/>
      <c r="H684" s="82"/>
      <c r="I684" s="82"/>
      <c r="J684" s="82"/>
      <c r="K684" s="82"/>
      <c r="L684" s="82"/>
      <c r="M684" s="82"/>
      <c r="N684" s="140"/>
      <c r="O684" s="140"/>
      <c r="P684" s="82"/>
      <c r="Q684" s="82"/>
      <c r="R684" s="82"/>
      <c r="S684" s="82"/>
      <c r="T684" s="140"/>
      <c r="U684" s="82"/>
      <c r="V684" s="82"/>
      <c r="W684" s="82"/>
      <c r="X684" s="82"/>
      <c r="Y684" s="82"/>
      <c r="AA684" s="82"/>
      <c r="AB684" s="82"/>
      <c r="AC684" s="82"/>
      <c r="AD684" s="82"/>
      <c r="AE684" s="82"/>
      <c r="AF684" s="82"/>
      <c r="AG684" s="82"/>
    </row>
    <row r="685" spans="3:33" x14ac:dyDescent="0.2">
      <c r="C685" s="82"/>
      <c r="D685" s="82"/>
      <c r="E685" s="82"/>
      <c r="F685" s="82"/>
      <c r="G685" s="82"/>
      <c r="H685" s="82"/>
      <c r="I685" s="82"/>
      <c r="J685" s="82"/>
      <c r="K685" s="82"/>
      <c r="L685" s="82"/>
      <c r="M685" s="82"/>
      <c r="N685" s="140"/>
      <c r="O685" s="140"/>
      <c r="P685" s="82"/>
      <c r="Q685" s="82"/>
      <c r="R685" s="82"/>
      <c r="S685" s="82"/>
      <c r="T685" s="140"/>
      <c r="U685" s="82"/>
      <c r="V685" s="82"/>
      <c r="W685" s="82"/>
      <c r="X685" s="82"/>
      <c r="Y685" s="82"/>
      <c r="AA685" s="82"/>
      <c r="AB685" s="82"/>
      <c r="AC685" s="82"/>
      <c r="AD685" s="82"/>
      <c r="AE685" s="82"/>
      <c r="AF685" s="82"/>
      <c r="AG685" s="82"/>
    </row>
    <row r="686" spans="3:33" x14ac:dyDescent="0.2">
      <c r="C686" s="82"/>
      <c r="D686" s="82"/>
      <c r="E686" s="82"/>
      <c r="F686" s="82"/>
      <c r="G686" s="82"/>
      <c r="H686" s="82"/>
      <c r="I686" s="82"/>
      <c r="J686" s="82"/>
      <c r="K686" s="82"/>
      <c r="L686" s="82"/>
      <c r="M686" s="82"/>
      <c r="N686" s="140"/>
      <c r="O686" s="140"/>
      <c r="P686" s="82"/>
      <c r="Q686" s="82"/>
      <c r="R686" s="82"/>
      <c r="S686" s="82"/>
      <c r="T686" s="140"/>
      <c r="U686" s="82"/>
      <c r="V686" s="82"/>
      <c r="W686" s="82"/>
      <c r="X686" s="82"/>
      <c r="Y686" s="82"/>
      <c r="AA686" s="82"/>
      <c r="AB686" s="82"/>
      <c r="AC686" s="82"/>
      <c r="AD686" s="82"/>
      <c r="AE686" s="82"/>
      <c r="AF686" s="82"/>
      <c r="AG686" s="82"/>
    </row>
    <row r="687" spans="3:33" x14ac:dyDescent="0.2">
      <c r="C687" s="82"/>
      <c r="D687" s="82"/>
      <c r="E687" s="82"/>
      <c r="F687" s="82"/>
      <c r="G687" s="82"/>
      <c r="H687" s="82"/>
      <c r="I687" s="82"/>
      <c r="J687" s="82"/>
      <c r="K687" s="82"/>
      <c r="L687" s="82"/>
      <c r="M687" s="82"/>
      <c r="N687" s="140"/>
      <c r="O687" s="140"/>
      <c r="P687" s="82"/>
      <c r="Q687" s="82"/>
      <c r="R687" s="82"/>
      <c r="S687" s="82"/>
      <c r="T687" s="140"/>
      <c r="U687" s="82"/>
      <c r="V687" s="82"/>
      <c r="W687" s="82"/>
      <c r="X687" s="82"/>
      <c r="Y687" s="82"/>
      <c r="AA687" s="82"/>
      <c r="AB687" s="82"/>
      <c r="AC687" s="82"/>
      <c r="AD687" s="82"/>
      <c r="AE687" s="82"/>
      <c r="AF687" s="82"/>
      <c r="AG687" s="82"/>
    </row>
    <row r="688" spans="3:33" x14ac:dyDescent="0.2">
      <c r="C688" s="82"/>
      <c r="D688" s="82"/>
      <c r="E688" s="82"/>
      <c r="F688" s="82"/>
      <c r="G688" s="82"/>
      <c r="H688" s="82"/>
      <c r="I688" s="82"/>
      <c r="J688" s="82"/>
      <c r="K688" s="82"/>
      <c r="L688" s="82"/>
      <c r="M688" s="82"/>
      <c r="N688" s="140"/>
      <c r="O688" s="140"/>
      <c r="P688" s="82"/>
      <c r="Q688" s="82"/>
      <c r="R688" s="82"/>
      <c r="S688" s="82"/>
      <c r="T688" s="140"/>
      <c r="U688" s="82"/>
      <c r="V688" s="82"/>
      <c r="W688" s="82"/>
      <c r="X688" s="82"/>
      <c r="Y688" s="82"/>
      <c r="AA688" s="82"/>
      <c r="AB688" s="82"/>
      <c r="AC688" s="82"/>
      <c r="AD688" s="82"/>
      <c r="AE688" s="82"/>
      <c r="AF688" s="82"/>
      <c r="AG688" s="82"/>
    </row>
    <row r="689" spans="3:33" x14ac:dyDescent="0.2">
      <c r="C689" s="82"/>
      <c r="D689" s="82"/>
      <c r="E689" s="82"/>
      <c r="F689" s="82"/>
      <c r="G689" s="82"/>
      <c r="H689" s="82"/>
      <c r="I689" s="82"/>
      <c r="J689" s="82"/>
      <c r="K689" s="82"/>
      <c r="L689" s="82"/>
      <c r="M689" s="82"/>
      <c r="N689" s="140"/>
      <c r="O689" s="140"/>
      <c r="P689" s="82"/>
      <c r="Q689" s="82"/>
      <c r="R689" s="82"/>
      <c r="S689" s="82"/>
      <c r="T689" s="140"/>
      <c r="U689" s="82"/>
      <c r="V689" s="82"/>
      <c r="W689" s="82"/>
      <c r="X689" s="82"/>
      <c r="Y689" s="82"/>
      <c r="AA689" s="82"/>
      <c r="AB689" s="82"/>
      <c r="AC689" s="82"/>
      <c r="AD689" s="82"/>
      <c r="AE689" s="82"/>
      <c r="AF689" s="82"/>
      <c r="AG689" s="82"/>
    </row>
    <row r="690" spans="3:33" x14ac:dyDescent="0.2">
      <c r="C690" s="82"/>
      <c r="D690" s="82"/>
      <c r="E690" s="82"/>
      <c r="F690" s="82"/>
      <c r="G690" s="82"/>
      <c r="H690" s="82"/>
      <c r="I690" s="82"/>
      <c r="J690" s="82"/>
      <c r="K690" s="82"/>
      <c r="L690" s="82"/>
      <c r="M690" s="82"/>
      <c r="N690" s="140"/>
      <c r="O690" s="140"/>
      <c r="P690" s="82"/>
      <c r="Q690" s="82"/>
      <c r="R690" s="82"/>
      <c r="S690" s="82"/>
      <c r="T690" s="140"/>
      <c r="U690" s="82"/>
      <c r="V690" s="82"/>
      <c r="W690" s="82"/>
      <c r="X690" s="82"/>
      <c r="Y690" s="82"/>
      <c r="AA690" s="82"/>
      <c r="AB690" s="82"/>
      <c r="AC690" s="82"/>
      <c r="AD690" s="82"/>
      <c r="AE690" s="82"/>
      <c r="AF690" s="82"/>
      <c r="AG690" s="82"/>
    </row>
    <row r="691" spans="3:33" x14ac:dyDescent="0.2">
      <c r="C691" s="82"/>
      <c r="D691" s="82"/>
      <c r="E691" s="82"/>
      <c r="F691" s="82"/>
      <c r="G691" s="82"/>
      <c r="H691" s="82"/>
      <c r="I691" s="82"/>
      <c r="J691" s="82"/>
      <c r="K691" s="82"/>
      <c r="L691" s="82"/>
      <c r="M691" s="82"/>
      <c r="N691" s="140"/>
      <c r="O691" s="140"/>
      <c r="P691" s="82"/>
      <c r="Q691" s="82"/>
      <c r="R691" s="82"/>
      <c r="S691" s="82"/>
      <c r="T691" s="140"/>
      <c r="U691" s="82"/>
      <c r="V691" s="82"/>
      <c r="W691" s="82"/>
      <c r="X691" s="82"/>
      <c r="Y691" s="82"/>
      <c r="AA691" s="82"/>
      <c r="AB691" s="82"/>
      <c r="AC691" s="82"/>
      <c r="AD691" s="82"/>
      <c r="AE691" s="82"/>
      <c r="AF691" s="82"/>
      <c r="AG691" s="82"/>
    </row>
    <row r="692" spans="3:33" x14ac:dyDescent="0.2">
      <c r="C692" s="82"/>
      <c r="D692" s="82"/>
      <c r="E692" s="82"/>
      <c r="F692" s="82"/>
      <c r="G692" s="82"/>
      <c r="H692" s="82"/>
      <c r="I692" s="82"/>
      <c r="J692" s="82"/>
      <c r="K692" s="82"/>
      <c r="L692" s="82"/>
      <c r="M692" s="82"/>
      <c r="N692" s="140"/>
      <c r="O692" s="140"/>
      <c r="P692" s="82"/>
      <c r="Q692" s="82"/>
      <c r="R692" s="82"/>
      <c r="S692" s="82"/>
      <c r="T692" s="140"/>
      <c r="U692" s="82"/>
      <c r="V692" s="82"/>
      <c r="W692" s="82"/>
      <c r="X692" s="82"/>
      <c r="Y692" s="82"/>
      <c r="AA692" s="82"/>
      <c r="AB692" s="82"/>
      <c r="AC692" s="82"/>
      <c r="AD692" s="82"/>
      <c r="AE692" s="82"/>
      <c r="AF692" s="82"/>
      <c r="AG692" s="82"/>
    </row>
    <row r="693" spans="3:33" x14ac:dyDescent="0.2">
      <c r="C693" s="82"/>
      <c r="D693" s="82"/>
      <c r="E693" s="82"/>
      <c r="F693" s="82"/>
      <c r="G693" s="82"/>
      <c r="H693" s="82"/>
      <c r="I693" s="82"/>
      <c r="J693" s="82"/>
      <c r="K693" s="82"/>
      <c r="L693" s="82"/>
      <c r="M693" s="82"/>
      <c r="N693" s="140"/>
      <c r="O693" s="140"/>
      <c r="P693" s="82"/>
      <c r="Q693" s="82"/>
      <c r="R693" s="82"/>
      <c r="S693" s="82"/>
      <c r="T693" s="140"/>
      <c r="U693" s="82"/>
      <c r="V693" s="82"/>
      <c r="W693" s="82"/>
      <c r="X693" s="82"/>
      <c r="Y693" s="82"/>
      <c r="AA693" s="82"/>
      <c r="AB693" s="82"/>
      <c r="AC693" s="82"/>
      <c r="AD693" s="82"/>
      <c r="AE693" s="82"/>
      <c r="AF693" s="82"/>
      <c r="AG693" s="82"/>
    </row>
    <row r="694" spans="3:33" x14ac:dyDescent="0.2">
      <c r="C694" s="82"/>
      <c r="D694" s="82"/>
      <c r="E694" s="82"/>
      <c r="F694" s="82"/>
      <c r="G694" s="82"/>
      <c r="H694" s="82"/>
      <c r="I694" s="82"/>
      <c r="J694" s="82"/>
      <c r="K694" s="82"/>
      <c r="L694" s="82"/>
      <c r="M694" s="82"/>
      <c r="N694" s="140"/>
      <c r="O694" s="140"/>
      <c r="P694" s="82"/>
      <c r="Q694" s="82"/>
      <c r="R694" s="82"/>
      <c r="S694" s="82"/>
      <c r="T694" s="140"/>
      <c r="U694" s="82"/>
      <c r="V694" s="82"/>
      <c r="W694" s="82"/>
      <c r="X694" s="82"/>
      <c r="Y694" s="82"/>
      <c r="AA694" s="82"/>
      <c r="AB694" s="82"/>
      <c r="AC694" s="82"/>
      <c r="AD694" s="82"/>
      <c r="AE694" s="82"/>
      <c r="AF694" s="82"/>
      <c r="AG694" s="82"/>
    </row>
    <row r="695" spans="3:33" x14ac:dyDescent="0.2">
      <c r="C695" s="82"/>
      <c r="D695" s="82"/>
      <c r="E695" s="82"/>
      <c r="F695" s="82"/>
      <c r="G695" s="82"/>
      <c r="H695" s="82"/>
      <c r="I695" s="82"/>
      <c r="J695" s="82"/>
      <c r="K695" s="82"/>
      <c r="L695" s="82"/>
      <c r="M695" s="82"/>
      <c r="N695" s="140"/>
      <c r="O695" s="140"/>
      <c r="P695" s="82"/>
      <c r="Q695" s="82"/>
      <c r="R695" s="82"/>
      <c r="S695" s="82"/>
      <c r="T695" s="140"/>
      <c r="U695" s="82"/>
      <c r="V695" s="82"/>
      <c r="W695" s="82"/>
      <c r="X695" s="82"/>
      <c r="Y695" s="82"/>
      <c r="AA695" s="82"/>
      <c r="AB695" s="82"/>
      <c r="AC695" s="82"/>
      <c r="AD695" s="82"/>
      <c r="AE695" s="82"/>
      <c r="AF695" s="82"/>
      <c r="AG695" s="82"/>
    </row>
    <row r="696" spans="3:33" x14ac:dyDescent="0.2">
      <c r="C696" s="82"/>
      <c r="D696" s="82"/>
      <c r="E696" s="82"/>
      <c r="F696" s="82"/>
      <c r="G696" s="82"/>
      <c r="H696" s="82"/>
      <c r="I696" s="82"/>
      <c r="J696" s="82"/>
      <c r="K696" s="82"/>
      <c r="L696" s="82"/>
      <c r="M696" s="82"/>
      <c r="N696" s="140"/>
      <c r="O696" s="140"/>
      <c r="P696" s="82"/>
      <c r="Q696" s="82"/>
      <c r="R696" s="82"/>
      <c r="S696" s="82"/>
      <c r="T696" s="140"/>
      <c r="U696" s="82"/>
      <c r="V696" s="82"/>
      <c r="W696" s="82"/>
      <c r="X696" s="82"/>
      <c r="Y696" s="82"/>
      <c r="AA696" s="82"/>
      <c r="AB696" s="82"/>
      <c r="AC696" s="82"/>
      <c r="AD696" s="82"/>
      <c r="AE696" s="82"/>
      <c r="AF696" s="82"/>
      <c r="AG696" s="82"/>
    </row>
    <row r="697" spans="3:33" x14ac:dyDescent="0.2">
      <c r="C697" s="82"/>
      <c r="D697" s="82"/>
      <c r="E697" s="82"/>
      <c r="F697" s="82"/>
      <c r="G697" s="82"/>
      <c r="H697" s="82"/>
      <c r="I697" s="82"/>
      <c r="J697" s="82"/>
      <c r="K697" s="82"/>
      <c r="L697" s="82"/>
      <c r="M697" s="82"/>
      <c r="N697" s="140"/>
      <c r="O697" s="140"/>
      <c r="P697" s="82"/>
      <c r="Q697" s="82"/>
      <c r="R697" s="82"/>
      <c r="S697" s="82"/>
      <c r="T697" s="140"/>
      <c r="U697" s="82"/>
      <c r="V697" s="82"/>
      <c r="W697" s="82"/>
      <c r="X697" s="82"/>
      <c r="Y697" s="82"/>
      <c r="AA697" s="82"/>
      <c r="AB697" s="82"/>
      <c r="AC697" s="82"/>
      <c r="AD697" s="82"/>
      <c r="AE697" s="82"/>
      <c r="AF697" s="82"/>
      <c r="AG697" s="82"/>
    </row>
    <row r="698" spans="3:33" x14ac:dyDescent="0.2">
      <c r="C698" s="82"/>
      <c r="D698" s="82"/>
      <c r="E698" s="82"/>
      <c r="F698" s="82"/>
      <c r="G698" s="82"/>
      <c r="H698" s="82"/>
      <c r="I698" s="82"/>
      <c r="J698" s="82"/>
      <c r="K698" s="82"/>
      <c r="L698" s="82"/>
      <c r="M698" s="82"/>
      <c r="N698" s="140"/>
      <c r="O698" s="140"/>
      <c r="P698" s="82"/>
      <c r="Q698" s="82"/>
      <c r="R698" s="82"/>
      <c r="S698" s="82"/>
      <c r="T698" s="140"/>
      <c r="U698" s="82"/>
      <c r="V698" s="82"/>
      <c r="W698" s="82"/>
      <c r="X698" s="82"/>
      <c r="Y698" s="82"/>
      <c r="AA698" s="82"/>
      <c r="AB698" s="82"/>
      <c r="AC698" s="82"/>
      <c r="AD698" s="82"/>
      <c r="AE698" s="82"/>
      <c r="AF698" s="82"/>
      <c r="AG698" s="82"/>
    </row>
    <row r="699" spans="3:33" x14ac:dyDescent="0.2">
      <c r="C699" s="82"/>
      <c r="D699" s="82"/>
      <c r="E699" s="82"/>
      <c r="F699" s="82"/>
      <c r="G699" s="82"/>
      <c r="H699" s="82"/>
      <c r="I699" s="82"/>
      <c r="J699" s="82"/>
      <c r="K699" s="82"/>
      <c r="L699" s="82"/>
      <c r="M699" s="82"/>
      <c r="N699" s="140"/>
      <c r="O699" s="140"/>
      <c r="P699" s="82"/>
      <c r="Q699" s="82"/>
      <c r="R699" s="82"/>
      <c r="S699" s="82"/>
      <c r="T699" s="140"/>
      <c r="U699" s="82"/>
      <c r="V699" s="82"/>
      <c r="W699" s="82"/>
      <c r="X699" s="82"/>
      <c r="Y699" s="82"/>
      <c r="AA699" s="82"/>
      <c r="AB699" s="82"/>
      <c r="AC699" s="82"/>
      <c r="AD699" s="82"/>
      <c r="AE699" s="82"/>
      <c r="AF699" s="82"/>
      <c r="AG699" s="82"/>
    </row>
    <row r="700" spans="3:33" x14ac:dyDescent="0.2">
      <c r="C700" s="82"/>
      <c r="D700" s="82"/>
      <c r="E700" s="82"/>
      <c r="F700" s="82"/>
      <c r="G700" s="82"/>
      <c r="H700" s="82"/>
      <c r="I700" s="82"/>
      <c r="J700" s="82"/>
      <c r="K700" s="82"/>
      <c r="L700" s="82"/>
      <c r="M700" s="82"/>
      <c r="N700" s="140"/>
      <c r="O700" s="140"/>
      <c r="P700" s="82"/>
      <c r="Q700" s="82"/>
      <c r="R700" s="82"/>
      <c r="S700" s="82"/>
      <c r="T700" s="140"/>
      <c r="U700" s="82"/>
      <c r="V700" s="82"/>
      <c r="W700" s="82"/>
      <c r="X700" s="82"/>
      <c r="Y700" s="82"/>
      <c r="AA700" s="82"/>
      <c r="AB700" s="82"/>
      <c r="AC700" s="82"/>
      <c r="AD700" s="82"/>
      <c r="AE700" s="82"/>
      <c r="AF700" s="82"/>
      <c r="AG700" s="82"/>
    </row>
    <row r="701" spans="3:33" x14ac:dyDescent="0.2">
      <c r="C701" s="82"/>
      <c r="D701" s="82"/>
      <c r="E701" s="82"/>
      <c r="F701" s="82"/>
      <c r="G701" s="82"/>
      <c r="H701" s="82"/>
      <c r="I701" s="82"/>
      <c r="J701" s="82"/>
      <c r="K701" s="82"/>
      <c r="L701" s="82"/>
      <c r="M701" s="82"/>
      <c r="N701" s="140"/>
      <c r="O701" s="140"/>
      <c r="P701" s="82"/>
      <c r="Q701" s="82"/>
      <c r="R701" s="82"/>
      <c r="S701" s="82"/>
      <c r="T701" s="140"/>
      <c r="U701" s="82"/>
      <c r="V701" s="82"/>
      <c r="W701" s="82"/>
      <c r="X701" s="82"/>
      <c r="Y701" s="82"/>
      <c r="AA701" s="82"/>
      <c r="AB701" s="82"/>
      <c r="AC701" s="82"/>
      <c r="AD701" s="82"/>
      <c r="AE701" s="82"/>
      <c r="AF701" s="82"/>
      <c r="AG701" s="82"/>
    </row>
    <row r="702" spans="3:33" x14ac:dyDescent="0.2">
      <c r="C702" s="82"/>
      <c r="D702" s="82"/>
      <c r="E702" s="82"/>
      <c r="F702" s="82"/>
      <c r="G702" s="82"/>
      <c r="H702" s="82"/>
      <c r="I702" s="82"/>
      <c r="J702" s="82"/>
      <c r="K702" s="82"/>
      <c r="L702" s="82"/>
      <c r="M702" s="82"/>
      <c r="N702" s="140"/>
      <c r="O702" s="140"/>
      <c r="P702" s="82"/>
      <c r="Q702" s="82"/>
      <c r="R702" s="82"/>
      <c r="S702" s="82"/>
      <c r="T702" s="140"/>
      <c r="U702" s="82"/>
      <c r="V702" s="82"/>
      <c r="W702" s="82"/>
      <c r="X702" s="82"/>
      <c r="Y702" s="82"/>
      <c r="AA702" s="82"/>
      <c r="AB702" s="82"/>
      <c r="AC702" s="82"/>
      <c r="AD702" s="82"/>
      <c r="AE702" s="82"/>
      <c r="AF702" s="82"/>
      <c r="AG702" s="82"/>
    </row>
    <row r="703" spans="3:33" x14ac:dyDescent="0.2">
      <c r="C703" s="82"/>
      <c r="D703" s="82"/>
      <c r="E703" s="82"/>
      <c r="F703" s="82"/>
      <c r="G703" s="82"/>
      <c r="H703" s="82"/>
      <c r="I703" s="82"/>
      <c r="J703" s="82"/>
      <c r="K703" s="82"/>
      <c r="L703" s="82"/>
      <c r="M703" s="82"/>
      <c r="N703" s="140"/>
      <c r="O703" s="140"/>
      <c r="P703" s="82"/>
      <c r="Q703" s="82"/>
      <c r="R703" s="82"/>
      <c r="S703" s="82"/>
      <c r="T703" s="140"/>
      <c r="U703" s="82"/>
      <c r="V703" s="82"/>
      <c r="W703" s="82"/>
      <c r="X703" s="82"/>
      <c r="Y703" s="82"/>
      <c r="AA703" s="82"/>
      <c r="AB703" s="82"/>
      <c r="AC703" s="82"/>
      <c r="AD703" s="82"/>
      <c r="AE703" s="82"/>
      <c r="AF703" s="82"/>
      <c r="AG703" s="82"/>
    </row>
    <row r="704" spans="3:33" x14ac:dyDescent="0.2">
      <c r="C704" s="82"/>
      <c r="D704" s="82"/>
      <c r="E704" s="82"/>
      <c r="F704" s="82"/>
      <c r="G704" s="82"/>
      <c r="H704" s="82"/>
      <c r="I704" s="82"/>
      <c r="J704" s="82"/>
      <c r="K704" s="82"/>
      <c r="L704" s="82"/>
      <c r="M704" s="82"/>
      <c r="N704" s="140"/>
      <c r="O704" s="140"/>
      <c r="P704" s="82"/>
      <c r="Q704" s="82"/>
      <c r="R704" s="82"/>
      <c r="S704" s="82"/>
      <c r="T704" s="140"/>
      <c r="U704" s="82"/>
      <c r="V704" s="82"/>
      <c r="W704" s="82"/>
      <c r="X704" s="82"/>
      <c r="Y704" s="82"/>
      <c r="AA704" s="82"/>
      <c r="AB704" s="82"/>
      <c r="AC704" s="82"/>
      <c r="AD704" s="82"/>
      <c r="AE704" s="82"/>
      <c r="AF704" s="82"/>
      <c r="AG704" s="82"/>
    </row>
    <row r="705" spans="3:33" x14ac:dyDescent="0.2">
      <c r="C705" s="82"/>
      <c r="D705" s="82"/>
      <c r="E705" s="82"/>
      <c r="F705" s="82"/>
      <c r="G705" s="82"/>
      <c r="H705" s="82"/>
      <c r="I705" s="82"/>
      <c r="J705" s="82"/>
      <c r="K705" s="82"/>
      <c r="L705" s="82"/>
      <c r="M705" s="82"/>
      <c r="N705" s="140"/>
      <c r="O705" s="140"/>
      <c r="P705" s="82"/>
      <c r="Q705" s="82"/>
      <c r="R705" s="82"/>
      <c r="S705" s="82"/>
      <c r="T705" s="140"/>
      <c r="U705" s="82"/>
      <c r="V705" s="82"/>
      <c r="W705" s="82"/>
      <c r="X705" s="82"/>
      <c r="Y705" s="82"/>
      <c r="AA705" s="82"/>
      <c r="AB705" s="82"/>
      <c r="AC705" s="82"/>
      <c r="AD705" s="82"/>
      <c r="AE705" s="82"/>
      <c r="AF705" s="82"/>
      <c r="AG705" s="82"/>
    </row>
    <row r="706" spans="3:33" x14ac:dyDescent="0.2">
      <c r="C706" s="82"/>
      <c r="D706" s="82"/>
      <c r="E706" s="82"/>
      <c r="F706" s="82"/>
      <c r="G706" s="82"/>
      <c r="H706" s="82"/>
      <c r="I706" s="82"/>
      <c r="J706" s="82"/>
      <c r="K706" s="82"/>
      <c r="L706" s="82"/>
      <c r="M706" s="82"/>
      <c r="N706" s="140"/>
      <c r="O706" s="140"/>
      <c r="P706" s="82"/>
      <c r="Q706" s="82"/>
      <c r="R706" s="82"/>
      <c r="S706" s="82"/>
      <c r="T706" s="140"/>
      <c r="U706" s="82"/>
      <c r="V706" s="82"/>
      <c r="W706" s="82"/>
      <c r="X706" s="82"/>
      <c r="Y706" s="82"/>
      <c r="AA706" s="82"/>
      <c r="AB706" s="82"/>
      <c r="AC706" s="82"/>
      <c r="AD706" s="82"/>
      <c r="AE706" s="82"/>
      <c r="AF706" s="82"/>
      <c r="AG706" s="82"/>
    </row>
    <row r="707" spans="3:33" x14ac:dyDescent="0.2">
      <c r="C707" s="82"/>
      <c r="D707" s="82"/>
      <c r="E707" s="82"/>
      <c r="F707" s="82"/>
      <c r="G707" s="82"/>
      <c r="H707" s="82"/>
      <c r="I707" s="82"/>
      <c r="J707" s="82"/>
      <c r="K707" s="82"/>
      <c r="L707" s="82"/>
      <c r="M707" s="82"/>
      <c r="N707" s="140"/>
      <c r="O707" s="140"/>
      <c r="P707" s="82"/>
      <c r="Q707" s="82"/>
      <c r="R707" s="82"/>
      <c r="S707" s="82"/>
      <c r="T707" s="140"/>
      <c r="U707" s="82"/>
      <c r="V707" s="82"/>
      <c r="W707" s="82"/>
      <c r="X707" s="82"/>
      <c r="Y707" s="82"/>
      <c r="AA707" s="82"/>
      <c r="AB707" s="82"/>
      <c r="AC707" s="82"/>
      <c r="AD707" s="82"/>
      <c r="AE707" s="82"/>
      <c r="AF707" s="82"/>
      <c r="AG707" s="82"/>
    </row>
    <row r="708" spans="3:33" x14ac:dyDescent="0.2">
      <c r="C708" s="82"/>
      <c r="D708" s="82"/>
      <c r="E708" s="82"/>
      <c r="F708" s="82"/>
      <c r="G708" s="82"/>
      <c r="H708" s="82"/>
      <c r="I708" s="82"/>
      <c r="J708" s="82"/>
      <c r="K708" s="82"/>
      <c r="L708" s="82"/>
      <c r="M708" s="82"/>
      <c r="N708" s="140"/>
      <c r="O708" s="140"/>
      <c r="P708" s="82"/>
      <c r="Q708" s="82"/>
      <c r="R708" s="82"/>
      <c r="S708" s="82"/>
      <c r="T708" s="140"/>
      <c r="U708" s="82"/>
      <c r="V708" s="82"/>
      <c r="W708" s="82"/>
      <c r="X708" s="82"/>
      <c r="Y708" s="82"/>
      <c r="AA708" s="82"/>
      <c r="AB708" s="82"/>
      <c r="AC708" s="82"/>
      <c r="AD708" s="82"/>
      <c r="AE708" s="82"/>
      <c r="AF708" s="82"/>
      <c r="AG708" s="82"/>
    </row>
    <row r="709" spans="3:33" x14ac:dyDescent="0.2">
      <c r="C709" s="82"/>
      <c r="D709" s="82"/>
      <c r="E709" s="82"/>
      <c r="F709" s="82"/>
      <c r="G709" s="82"/>
      <c r="H709" s="82"/>
      <c r="I709" s="82"/>
      <c r="J709" s="82"/>
      <c r="K709" s="82"/>
      <c r="L709" s="82"/>
      <c r="M709" s="82"/>
      <c r="N709" s="140"/>
      <c r="O709" s="140"/>
      <c r="P709" s="82"/>
      <c r="Q709" s="82"/>
      <c r="R709" s="82"/>
      <c r="S709" s="82"/>
      <c r="T709" s="140"/>
      <c r="U709" s="82"/>
      <c r="V709" s="82"/>
      <c r="W709" s="82"/>
      <c r="X709" s="82"/>
      <c r="Y709" s="82"/>
      <c r="AA709" s="82"/>
      <c r="AB709" s="82"/>
      <c r="AC709" s="82"/>
      <c r="AD709" s="82"/>
      <c r="AE709" s="82"/>
      <c r="AF709" s="82"/>
      <c r="AG709" s="82"/>
    </row>
    <row r="710" spans="3:33" x14ac:dyDescent="0.2">
      <c r="C710" s="82"/>
      <c r="D710" s="82"/>
      <c r="E710" s="82"/>
      <c r="F710" s="82"/>
      <c r="G710" s="82"/>
      <c r="H710" s="82"/>
      <c r="I710" s="82"/>
      <c r="J710" s="82"/>
      <c r="K710" s="82"/>
      <c r="L710" s="82"/>
      <c r="M710" s="82"/>
      <c r="N710" s="140"/>
      <c r="O710" s="140"/>
      <c r="P710" s="82"/>
      <c r="Q710" s="82"/>
      <c r="R710" s="82"/>
      <c r="S710" s="82"/>
      <c r="T710" s="140"/>
      <c r="U710" s="82"/>
      <c r="V710" s="82"/>
      <c r="W710" s="82"/>
      <c r="X710" s="82"/>
      <c r="Y710" s="82"/>
      <c r="AA710" s="82"/>
      <c r="AB710" s="82"/>
      <c r="AC710" s="82"/>
      <c r="AD710" s="82"/>
      <c r="AE710" s="82"/>
      <c r="AF710" s="82"/>
      <c r="AG710" s="82"/>
    </row>
    <row r="711" spans="3:33" x14ac:dyDescent="0.2">
      <c r="C711" s="82"/>
      <c r="D711" s="82"/>
      <c r="E711" s="82"/>
      <c r="F711" s="82"/>
      <c r="G711" s="82"/>
      <c r="H711" s="82"/>
      <c r="I711" s="82"/>
      <c r="J711" s="82"/>
      <c r="K711" s="82"/>
      <c r="L711" s="82"/>
      <c r="M711" s="82"/>
      <c r="N711" s="140"/>
      <c r="O711" s="140"/>
      <c r="P711" s="82"/>
      <c r="Q711" s="82"/>
      <c r="R711" s="82"/>
      <c r="S711" s="82"/>
      <c r="T711" s="140"/>
      <c r="U711" s="82"/>
      <c r="V711" s="82"/>
      <c r="W711" s="82"/>
      <c r="X711" s="82"/>
      <c r="Y711" s="82"/>
      <c r="AA711" s="82"/>
      <c r="AB711" s="82"/>
      <c r="AC711" s="82"/>
      <c r="AD711" s="82"/>
      <c r="AE711" s="82"/>
      <c r="AF711" s="82"/>
      <c r="AG711" s="82"/>
    </row>
    <row r="712" spans="3:33" x14ac:dyDescent="0.2">
      <c r="C712" s="82"/>
      <c r="D712" s="82"/>
      <c r="E712" s="82"/>
      <c r="F712" s="82"/>
      <c r="G712" s="82"/>
      <c r="H712" s="82"/>
      <c r="I712" s="82"/>
      <c r="J712" s="82"/>
      <c r="K712" s="82"/>
      <c r="L712" s="82"/>
      <c r="M712" s="82"/>
      <c r="N712" s="140"/>
      <c r="O712" s="140"/>
      <c r="P712" s="82"/>
      <c r="Q712" s="82"/>
      <c r="R712" s="82"/>
      <c r="S712" s="82"/>
      <c r="T712" s="140"/>
      <c r="U712" s="82"/>
      <c r="V712" s="82"/>
      <c r="W712" s="82"/>
      <c r="X712" s="82"/>
      <c r="Y712" s="82"/>
      <c r="AA712" s="82"/>
      <c r="AB712" s="82"/>
      <c r="AC712" s="82"/>
      <c r="AD712" s="82"/>
      <c r="AE712" s="82"/>
      <c r="AF712" s="82"/>
      <c r="AG712" s="82"/>
    </row>
    <row r="713" spans="3:33" x14ac:dyDescent="0.2">
      <c r="C713" s="82"/>
      <c r="D713" s="82"/>
      <c r="E713" s="82"/>
      <c r="F713" s="82"/>
      <c r="G713" s="82"/>
      <c r="H713" s="82"/>
      <c r="I713" s="82"/>
      <c r="J713" s="82"/>
      <c r="K713" s="82"/>
      <c r="L713" s="82"/>
      <c r="M713" s="82"/>
      <c r="N713" s="140"/>
      <c r="O713" s="140"/>
      <c r="P713" s="82"/>
      <c r="Q713" s="82"/>
      <c r="R713" s="82"/>
      <c r="S713" s="82"/>
      <c r="T713" s="140"/>
      <c r="U713" s="82"/>
      <c r="V713" s="82"/>
      <c r="W713" s="82"/>
      <c r="X713" s="82"/>
      <c r="Y713" s="82"/>
      <c r="AA713" s="82"/>
      <c r="AB713" s="82"/>
      <c r="AC713" s="82"/>
      <c r="AD713" s="82"/>
      <c r="AE713" s="82"/>
      <c r="AF713" s="82"/>
      <c r="AG713" s="82"/>
    </row>
    <row r="714" spans="3:33" x14ac:dyDescent="0.2">
      <c r="C714" s="82"/>
      <c r="D714" s="82"/>
      <c r="E714" s="82"/>
      <c r="F714" s="82"/>
      <c r="G714" s="82"/>
      <c r="H714" s="82"/>
      <c r="I714" s="82"/>
      <c r="J714" s="82"/>
      <c r="K714" s="82"/>
      <c r="L714" s="82"/>
      <c r="M714" s="82"/>
      <c r="N714" s="140"/>
      <c r="O714" s="140"/>
      <c r="P714" s="82"/>
      <c r="Q714" s="82"/>
      <c r="R714" s="82"/>
      <c r="S714" s="82"/>
      <c r="T714" s="140"/>
      <c r="U714" s="82"/>
      <c r="V714" s="82"/>
      <c r="W714" s="82"/>
      <c r="X714" s="82"/>
      <c r="Y714" s="82"/>
      <c r="AA714" s="82"/>
      <c r="AB714" s="82"/>
      <c r="AC714" s="82"/>
      <c r="AD714" s="82"/>
      <c r="AE714" s="82"/>
      <c r="AF714" s="82"/>
      <c r="AG714" s="82"/>
    </row>
    <row r="715" spans="3:33" x14ac:dyDescent="0.2">
      <c r="C715" s="82"/>
      <c r="D715" s="82"/>
      <c r="E715" s="82"/>
      <c r="F715" s="82"/>
      <c r="G715" s="82"/>
      <c r="H715" s="82"/>
      <c r="I715" s="82"/>
      <c r="J715" s="82"/>
      <c r="K715" s="82"/>
      <c r="L715" s="82"/>
      <c r="M715" s="82"/>
      <c r="N715" s="140"/>
      <c r="O715" s="140"/>
      <c r="P715" s="82"/>
      <c r="Q715" s="82"/>
      <c r="R715" s="82"/>
      <c r="S715" s="82"/>
      <c r="T715" s="140"/>
      <c r="U715" s="82"/>
      <c r="V715" s="82"/>
      <c r="W715" s="82"/>
      <c r="X715" s="82"/>
      <c r="Y715" s="82"/>
      <c r="AA715" s="82"/>
      <c r="AB715" s="82"/>
      <c r="AC715" s="82"/>
      <c r="AD715" s="82"/>
      <c r="AE715" s="82"/>
      <c r="AF715" s="82"/>
      <c r="AG715" s="82"/>
    </row>
    <row r="716" spans="3:33" x14ac:dyDescent="0.2">
      <c r="C716" s="82"/>
      <c r="D716" s="82"/>
      <c r="E716" s="82"/>
      <c r="F716" s="82"/>
      <c r="G716" s="82"/>
      <c r="H716" s="82"/>
      <c r="I716" s="82"/>
      <c r="J716" s="82"/>
      <c r="K716" s="82"/>
      <c r="L716" s="82"/>
      <c r="M716" s="82"/>
      <c r="N716" s="140"/>
      <c r="O716" s="140"/>
      <c r="P716" s="82"/>
      <c r="Q716" s="82"/>
      <c r="R716" s="82"/>
      <c r="S716" s="82"/>
      <c r="T716" s="140"/>
      <c r="U716" s="82"/>
      <c r="V716" s="82"/>
      <c r="W716" s="82"/>
      <c r="X716" s="82"/>
      <c r="Y716" s="82"/>
      <c r="AA716" s="82"/>
      <c r="AB716" s="82"/>
      <c r="AC716" s="82"/>
      <c r="AD716" s="82"/>
      <c r="AE716" s="82"/>
      <c r="AF716" s="82"/>
      <c r="AG716" s="82"/>
    </row>
    <row r="717" spans="3:33" x14ac:dyDescent="0.2">
      <c r="C717" s="82"/>
      <c r="D717" s="82"/>
      <c r="E717" s="82"/>
      <c r="F717" s="82"/>
      <c r="G717" s="82"/>
      <c r="H717" s="82"/>
      <c r="I717" s="82"/>
      <c r="J717" s="82"/>
      <c r="K717" s="82"/>
      <c r="L717" s="82"/>
      <c r="M717" s="82"/>
      <c r="N717" s="140"/>
      <c r="O717" s="140"/>
      <c r="P717" s="82"/>
      <c r="Q717" s="82"/>
      <c r="R717" s="82"/>
      <c r="S717" s="82"/>
      <c r="T717" s="140"/>
      <c r="U717" s="82"/>
      <c r="V717" s="82"/>
      <c r="W717" s="82"/>
      <c r="X717" s="82"/>
      <c r="Y717" s="82"/>
      <c r="AA717" s="82"/>
      <c r="AB717" s="82"/>
      <c r="AC717" s="82"/>
      <c r="AD717" s="82"/>
      <c r="AE717" s="82"/>
      <c r="AF717" s="82"/>
      <c r="AG717" s="82"/>
    </row>
    <row r="718" spans="3:33" x14ac:dyDescent="0.2">
      <c r="C718" s="82"/>
      <c r="D718" s="82"/>
      <c r="E718" s="82"/>
      <c r="F718" s="82"/>
      <c r="G718" s="82"/>
      <c r="H718" s="82"/>
      <c r="I718" s="82"/>
      <c r="J718" s="82"/>
      <c r="K718" s="82"/>
      <c r="L718" s="82"/>
      <c r="M718" s="82"/>
      <c r="N718" s="140"/>
      <c r="O718" s="140"/>
      <c r="P718" s="82"/>
      <c r="Q718" s="82"/>
      <c r="R718" s="82"/>
      <c r="S718" s="82"/>
      <c r="T718" s="140"/>
      <c r="U718" s="82"/>
      <c r="V718" s="82"/>
      <c r="W718" s="82"/>
      <c r="X718" s="82"/>
      <c r="Y718" s="82"/>
      <c r="AA718" s="82"/>
      <c r="AB718" s="82"/>
      <c r="AC718" s="82"/>
      <c r="AD718" s="82"/>
      <c r="AE718" s="82"/>
      <c r="AF718" s="82"/>
      <c r="AG718" s="82"/>
    </row>
    <row r="719" spans="3:33" x14ac:dyDescent="0.2">
      <c r="C719" s="82"/>
      <c r="D719" s="82"/>
      <c r="E719" s="82"/>
      <c r="F719" s="82"/>
      <c r="G719" s="82"/>
      <c r="H719" s="82"/>
      <c r="I719" s="82"/>
      <c r="J719" s="82"/>
      <c r="K719" s="82"/>
      <c r="L719" s="82"/>
      <c r="M719" s="82"/>
      <c r="N719" s="140"/>
      <c r="O719" s="140"/>
      <c r="P719" s="82"/>
      <c r="Q719" s="82"/>
      <c r="R719" s="82"/>
      <c r="S719" s="82"/>
      <c r="T719" s="140"/>
      <c r="U719" s="82"/>
      <c r="V719" s="82"/>
      <c r="W719" s="82"/>
      <c r="X719" s="82"/>
      <c r="Y719" s="82"/>
      <c r="AA719" s="82"/>
      <c r="AB719" s="82"/>
      <c r="AC719" s="82"/>
      <c r="AD719" s="82"/>
      <c r="AE719" s="82"/>
      <c r="AF719" s="82"/>
      <c r="AG719" s="82"/>
    </row>
    <row r="720" spans="3:33" x14ac:dyDescent="0.2">
      <c r="C720" s="82"/>
      <c r="D720" s="82"/>
      <c r="E720" s="82"/>
      <c r="F720" s="82"/>
      <c r="G720" s="82"/>
      <c r="H720" s="82"/>
      <c r="I720" s="82"/>
      <c r="J720" s="82"/>
      <c r="K720" s="82"/>
      <c r="L720" s="82"/>
      <c r="M720" s="82"/>
      <c r="N720" s="140"/>
      <c r="O720" s="140"/>
      <c r="P720" s="82"/>
      <c r="Q720" s="82"/>
      <c r="R720" s="82"/>
      <c r="S720" s="82"/>
      <c r="T720" s="140"/>
      <c r="U720" s="82"/>
      <c r="V720" s="82"/>
      <c r="W720" s="82"/>
      <c r="X720" s="82"/>
      <c r="Y720" s="82"/>
      <c r="AA720" s="82"/>
      <c r="AB720" s="82"/>
      <c r="AC720" s="82"/>
      <c r="AD720" s="82"/>
      <c r="AE720" s="82"/>
      <c r="AF720" s="82"/>
      <c r="AG720" s="82"/>
    </row>
    <row r="721" spans="3:33" x14ac:dyDescent="0.2">
      <c r="C721" s="82"/>
      <c r="D721" s="82"/>
      <c r="E721" s="82"/>
      <c r="F721" s="82"/>
      <c r="G721" s="82"/>
      <c r="H721" s="82"/>
      <c r="I721" s="82"/>
      <c r="J721" s="82"/>
      <c r="K721" s="82"/>
      <c r="L721" s="82"/>
      <c r="M721" s="82"/>
      <c r="N721" s="140"/>
      <c r="O721" s="140"/>
      <c r="P721" s="82"/>
      <c r="Q721" s="82"/>
      <c r="R721" s="82"/>
      <c r="S721" s="82"/>
      <c r="T721" s="140"/>
      <c r="U721" s="82"/>
      <c r="V721" s="82"/>
      <c r="W721" s="82"/>
      <c r="X721" s="82"/>
      <c r="Y721" s="82"/>
      <c r="AA721" s="82"/>
      <c r="AB721" s="82"/>
      <c r="AC721" s="82"/>
      <c r="AD721" s="82"/>
      <c r="AE721" s="82"/>
      <c r="AF721" s="82"/>
      <c r="AG721" s="82"/>
    </row>
    <row r="722" spans="3:33" x14ac:dyDescent="0.2">
      <c r="C722" s="82"/>
      <c r="D722" s="82"/>
      <c r="E722" s="82"/>
      <c r="F722" s="82"/>
      <c r="G722" s="82"/>
      <c r="H722" s="82"/>
      <c r="I722" s="82"/>
      <c r="J722" s="82"/>
      <c r="K722" s="82"/>
      <c r="L722" s="82"/>
      <c r="M722" s="82"/>
      <c r="N722" s="140"/>
      <c r="O722" s="140"/>
      <c r="P722" s="82"/>
      <c r="Q722" s="82"/>
      <c r="R722" s="82"/>
      <c r="S722" s="82"/>
      <c r="T722" s="140"/>
      <c r="U722" s="82"/>
      <c r="V722" s="82"/>
      <c r="W722" s="82"/>
      <c r="X722" s="82"/>
      <c r="Y722" s="82"/>
      <c r="AA722" s="82"/>
      <c r="AB722" s="82"/>
      <c r="AC722" s="82"/>
      <c r="AD722" s="82"/>
      <c r="AE722" s="82"/>
      <c r="AF722" s="82"/>
      <c r="AG722" s="82"/>
    </row>
    <row r="723" spans="3:33" x14ac:dyDescent="0.2">
      <c r="C723" s="82"/>
      <c r="D723" s="82"/>
      <c r="E723" s="82"/>
      <c r="F723" s="82"/>
      <c r="G723" s="82"/>
      <c r="H723" s="82"/>
      <c r="I723" s="82"/>
      <c r="J723" s="82"/>
      <c r="K723" s="82"/>
      <c r="L723" s="82"/>
      <c r="M723" s="82"/>
      <c r="N723" s="140"/>
      <c r="O723" s="140"/>
      <c r="P723" s="82"/>
      <c r="Q723" s="82"/>
      <c r="R723" s="82"/>
      <c r="S723" s="82"/>
      <c r="T723" s="140"/>
      <c r="U723" s="82"/>
      <c r="V723" s="82"/>
      <c r="W723" s="82"/>
      <c r="X723" s="82"/>
      <c r="Y723" s="82"/>
      <c r="AA723" s="82"/>
      <c r="AB723" s="82"/>
      <c r="AC723" s="82"/>
      <c r="AD723" s="82"/>
      <c r="AE723" s="82"/>
      <c r="AF723" s="82"/>
      <c r="AG723" s="82"/>
    </row>
    <row r="724" spans="3:33" x14ac:dyDescent="0.2">
      <c r="C724" s="82"/>
      <c r="D724" s="82"/>
      <c r="E724" s="82"/>
      <c r="F724" s="82"/>
      <c r="G724" s="82"/>
      <c r="H724" s="82"/>
      <c r="I724" s="82"/>
      <c r="J724" s="82"/>
      <c r="K724" s="82"/>
      <c r="L724" s="82"/>
      <c r="M724" s="82"/>
      <c r="N724" s="140"/>
      <c r="O724" s="140"/>
      <c r="P724" s="82"/>
      <c r="Q724" s="82"/>
      <c r="R724" s="82"/>
      <c r="S724" s="82"/>
      <c r="T724" s="140"/>
      <c r="U724" s="82"/>
      <c r="V724" s="82"/>
      <c r="W724" s="82"/>
      <c r="X724" s="82"/>
      <c r="Y724" s="82"/>
      <c r="AA724" s="82"/>
      <c r="AB724" s="82"/>
      <c r="AC724" s="82"/>
      <c r="AD724" s="82"/>
      <c r="AE724" s="82"/>
      <c r="AF724" s="82"/>
      <c r="AG724" s="82"/>
    </row>
    <row r="725" spans="3:33" x14ac:dyDescent="0.2">
      <c r="C725" s="82"/>
      <c r="D725" s="82"/>
      <c r="E725" s="82"/>
      <c r="F725" s="82"/>
      <c r="G725" s="82"/>
      <c r="H725" s="82"/>
      <c r="I725" s="82"/>
      <c r="J725" s="82"/>
      <c r="K725" s="82"/>
      <c r="L725" s="82"/>
      <c r="M725" s="82"/>
      <c r="N725" s="140"/>
      <c r="O725" s="140"/>
      <c r="P725" s="82"/>
      <c r="Q725" s="82"/>
      <c r="R725" s="82"/>
      <c r="S725" s="82"/>
      <c r="T725" s="140"/>
      <c r="U725" s="82"/>
      <c r="V725" s="82"/>
      <c r="W725" s="82"/>
      <c r="X725" s="82"/>
      <c r="Y725" s="82"/>
      <c r="AA725" s="82"/>
      <c r="AB725" s="82"/>
      <c r="AC725" s="82"/>
      <c r="AD725" s="82"/>
      <c r="AE725" s="82"/>
      <c r="AF725" s="82"/>
      <c r="AG725" s="82"/>
    </row>
    <row r="726" spans="3:33" x14ac:dyDescent="0.2">
      <c r="C726" s="82"/>
      <c r="D726" s="82"/>
      <c r="E726" s="82"/>
      <c r="F726" s="82"/>
      <c r="G726" s="82"/>
      <c r="H726" s="82"/>
      <c r="I726" s="82"/>
      <c r="J726" s="82"/>
      <c r="K726" s="82"/>
      <c r="L726" s="82"/>
      <c r="M726" s="82"/>
      <c r="N726" s="140"/>
      <c r="O726" s="140"/>
      <c r="P726" s="82"/>
      <c r="Q726" s="82"/>
      <c r="R726" s="82"/>
      <c r="S726" s="82"/>
      <c r="T726" s="140"/>
      <c r="U726" s="82"/>
      <c r="V726" s="82"/>
      <c r="W726" s="82"/>
      <c r="X726" s="82"/>
      <c r="Y726" s="82"/>
      <c r="AA726" s="82"/>
      <c r="AB726" s="82"/>
      <c r="AC726" s="82"/>
      <c r="AD726" s="82"/>
      <c r="AE726" s="82"/>
      <c r="AF726" s="82"/>
      <c r="AG726" s="82"/>
    </row>
    <row r="727" spans="3:33" x14ac:dyDescent="0.2">
      <c r="C727" s="82"/>
      <c r="D727" s="82"/>
      <c r="E727" s="82"/>
      <c r="F727" s="82"/>
      <c r="G727" s="82"/>
      <c r="H727" s="82"/>
      <c r="I727" s="82"/>
      <c r="J727" s="82"/>
      <c r="K727" s="82"/>
      <c r="L727" s="82"/>
      <c r="M727" s="82"/>
      <c r="N727" s="140"/>
      <c r="O727" s="140"/>
      <c r="P727" s="82"/>
      <c r="Q727" s="82"/>
      <c r="R727" s="82"/>
      <c r="S727" s="82"/>
      <c r="T727" s="140"/>
      <c r="U727" s="82"/>
      <c r="V727" s="82"/>
      <c r="W727" s="82"/>
      <c r="X727" s="82"/>
      <c r="Y727" s="82"/>
      <c r="AA727" s="82"/>
      <c r="AB727" s="82"/>
      <c r="AC727" s="82"/>
      <c r="AD727" s="82"/>
      <c r="AE727" s="82"/>
      <c r="AF727" s="82"/>
      <c r="AG727" s="82"/>
    </row>
    <row r="728" spans="3:33" x14ac:dyDescent="0.2">
      <c r="C728" s="82"/>
      <c r="D728" s="82"/>
      <c r="E728" s="82"/>
      <c r="F728" s="82"/>
      <c r="G728" s="82"/>
      <c r="H728" s="82"/>
      <c r="I728" s="82"/>
      <c r="J728" s="82"/>
      <c r="K728" s="82"/>
      <c r="L728" s="82"/>
      <c r="M728" s="82"/>
      <c r="N728" s="140"/>
      <c r="O728" s="140"/>
      <c r="P728" s="82"/>
      <c r="Q728" s="82"/>
      <c r="R728" s="82"/>
      <c r="S728" s="82"/>
      <c r="T728" s="140"/>
      <c r="U728" s="82"/>
      <c r="V728" s="82"/>
      <c r="W728" s="82"/>
      <c r="X728" s="82"/>
      <c r="Y728" s="82"/>
      <c r="AA728" s="82"/>
      <c r="AB728" s="82"/>
      <c r="AC728" s="82"/>
      <c r="AD728" s="82"/>
      <c r="AE728" s="82"/>
      <c r="AF728" s="82"/>
      <c r="AG728" s="82"/>
    </row>
    <row r="729" spans="3:33" x14ac:dyDescent="0.2">
      <c r="C729" s="82"/>
      <c r="D729" s="82"/>
      <c r="E729" s="82"/>
      <c r="F729" s="82"/>
      <c r="G729" s="82"/>
      <c r="H729" s="82"/>
      <c r="I729" s="82"/>
      <c r="J729" s="82"/>
      <c r="K729" s="82"/>
      <c r="L729" s="82"/>
      <c r="M729" s="82"/>
      <c r="N729" s="140"/>
      <c r="O729" s="140"/>
      <c r="P729" s="82"/>
      <c r="Q729" s="82"/>
      <c r="R729" s="82"/>
      <c r="S729" s="82"/>
      <c r="T729" s="140"/>
      <c r="U729" s="82"/>
      <c r="V729" s="82"/>
      <c r="W729" s="82"/>
      <c r="X729" s="82"/>
      <c r="Y729" s="82"/>
      <c r="AA729" s="82"/>
      <c r="AB729" s="82"/>
      <c r="AC729" s="82"/>
      <c r="AD729" s="82"/>
      <c r="AE729" s="82"/>
      <c r="AF729" s="82"/>
      <c r="AG729" s="82"/>
    </row>
    <row r="730" spans="3:33" x14ac:dyDescent="0.2">
      <c r="C730" s="82"/>
      <c r="D730" s="82"/>
      <c r="E730" s="82"/>
      <c r="F730" s="82"/>
      <c r="G730" s="82"/>
      <c r="H730" s="82"/>
      <c r="I730" s="82"/>
      <c r="J730" s="82"/>
      <c r="K730" s="82"/>
      <c r="L730" s="82"/>
      <c r="M730" s="82"/>
      <c r="N730" s="140"/>
      <c r="O730" s="140"/>
      <c r="P730" s="82"/>
      <c r="Q730" s="82"/>
      <c r="R730" s="82"/>
      <c r="S730" s="82"/>
      <c r="T730" s="140"/>
      <c r="U730" s="82"/>
      <c r="V730" s="82"/>
      <c r="W730" s="82"/>
      <c r="X730" s="82"/>
      <c r="Y730" s="82"/>
      <c r="AA730" s="82"/>
      <c r="AB730" s="82"/>
      <c r="AC730" s="82"/>
      <c r="AD730" s="82"/>
      <c r="AE730" s="82"/>
      <c r="AF730" s="82"/>
      <c r="AG730" s="82"/>
    </row>
    <row r="731" spans="3:33" x14ac:dyDescent="0.2">
      <c r="C731" s="82"/>
      <c r="D731" s="82"/>
      <c r="E731" s="82"/>
      <c r="F731" s="82"/>
      <c r="G731" s="82"/>
      <c r="H731" s="82"/>
      <c r="I731" s="82"/>
      <c r="J731" s="82"/>
      <c r="K731" s="82"/>
      <c r="L731" s="82"/>
      <c r="M731" s="82"/>
      <c r="N731" s="140"/>
      <c r="O731" s="140"/>
      <c r="P731" s="82"/>
      <c r="Q731" s="82"/>
      <c r="R731" s="82"/>
      <c r="S731" s="82"/>
      <c r="T731" s="140"/>
      <c r="U731" s="82"/>
      <c r="V731" s="82"/>
      <c r="W731" s="82"/>
      <c r="X731" s="82"/>
      <c r="Y731" s="82"/>
      <c r="AA731" s="82"/>
      <c r="AB731" s="82"/>
      <c r="AC731" s="82"/>
      <c r="AD731" s="82"/>
      <c r="AE731" s="82"/>
      <c r="AF731" s="82"/>
      <c r="AG731" s="82"/>
    </row>
    <row r="732" spans="3:33" x14ac:dyDescent="0.2">
      <c r="C732" s="82"/>
      <c r="D732" s="82"/>
      <c r="E732" s="82"/>
      <c r="F732" s="82"/>
      <c r="G732" s="82"/>
      <c r="H732" s="82"/>
      <c r="I732" s="82"/>
      <c r="J732" s="82"/>
      <c r="K732" s="82"/>
      <c r="L732" s="82"/>
      <c r="M732" s="82"/>
      <c r="N732" s="140"/>
      <c r="O732" s="140"/>
      <c r="P732" s="82"/>
      <c r="Q732" s="82"/>
      <c r="R732" s="82"/>
      <c r="S732" s="82"/>
      <c r="T732" s="140"/>
      <c r="U732" s="82"/>
      <c r="V732" s="82"/>
      <c r="W732" s="82"/>
      <c r="X732" s="82"/>
      <c r="Y732" s="82"/>
      <c r="AA732" s="82"/>
      <c r="AB732" s="82"/>
      <c r="AC732" s="82"/>
      <c r="AD732" s="82"/>
      <c r="AE732" s="82"/>
      <c r="AF732" s="82"/>
      <c r="AG732" s="82"/>
    </row>
    <row r="733" spans="3:33" x14ac:dyDescent="0.2">
      <c r="C733" s="82"/>
      <c r="D733" s="82"/>
      <c r="E733" s="82"/>
      <c r="F733" s="82"/>
      <c r="G733" s="82"/>
      <c r="H733" s="82"/>
      <c r="I733" s="82"/>
      <c r="J733" s="82"/>
      <c r="K733" s="82"/>
      <c r="L733" s="82"/>
      <c r="M733" s="82"/>
      <c r="N733" s="140"/>
      <c r="O733" s="140"/>
      <c r="P733" s="82"/>
      <c r="Q733" s="82"/>
      <c r="R733" s="82"/>
      <c r="S733" s="82"/>
      <c r="T733" s="140"/>
      <c r="U733" s="82"/>
      <c r="V733" s="82"/>
      <c r="W733" s="82"/>
      <c r="X733" s="82"/>
      <c r="Y733" s="82"/>
      <c r="AA733" s="82"/>
      <c r="AB733" s="82"/>
      <c r="AC733" s="82"/>
      <c r="AD733" s="82"/>
      <c r="AE733" s="82"/>
      <c r="AF733" s="82"/>
      <c r="AG733" s="82"/>
    </row>
    <row r="734" spans="3:33" x14ac:dyDescent="0.2">
      <c r="C734" s="82"/>
      <c r="D734" s="82"/>
      <c r="E734" s="82"/>
      <c r="F734" s="82"/>
      <c r="G734" s="82"/>
      <c r="H734" s="82"/>
      <c r="I734" s="82"/>
      <c r="J734" s="82"/>
      <c r="K734" s="82"/>
      <c r="L734" s="82"/>
      <c r="M734" s="82"/>
      <c r="N734" s="140"/>
      <c r="O734" s="140"/>
      <c r="P734" s="82"/>
      <c r="Q734" s="82"/>
      <c r="R734" s="82"/>
      <c r="S734" s="82"/>
      <c r="T734" s="140"/>
      <c r="U734" s="82"/>
      <c r="V734" s="82"/>
      <c r="W734" s="82"/>
      <c r="X734" s="82"/>
      <c r="Y734" s="82"/>
      <c r="AA734" s="82"/>
      <c r="AB734" s="82"/>
      <c r="AC734" s="82"/>
      <c r="AD734" s="82"/>
      <c r="AE734" s="82"/>
      <c r="AF734" s="82"/>
      <c r="AG734" s="82"/>
    </row>
    <row r="735" spans="3:33" x14ac:dyDescent="0.2">
      <c r="C735" s="82"/>
      <c r="D735" s="82"/>
      <c r="E735" s="82"/>
      <c r="F735" s="82"/>
      <c r="G735" s="82"/>
      <c r="H735" s="82"/>
      <c r="I735" s="82"/>
      <c r="J735" s="82"/>
      <c r="K735" s="82"/>
      <c r="L735" s="82"/>
      <c r="M735" s="82"/>
      <c r="N735" s="140"/>
      <c r="O735" s="140"/>
      <c r="P735" s="82"/>
      <c r="Q735" s="82"/>
      <c r="R735" s="82"/>
      <c r="S735" s="82"/>
      <c r="T735" s="140"/>
      <c r="U735" s="82"/>
      <c r="V735" s="82"/>
      <c r="W735" s="82"/>
      <c r="X735" s="82"/>
      <c r="Y735" s="82"/>
      <c r="AA735" s="82"/>
      <c r="AB735" s="82"/>
      <c r="AC735" s="82"/>
      <c r="AD735" s="82"/>
      <c r="AE735" s="82"/>
      <c r="AF735" s="82"/>
      <c r="AG735" s="82"/>
    </row>
    <row r="736" spans="3:33" x14ac:dyDescent="0.2">
      <c r="C736" s="82"/>
      <c r="D736" s="82"/>
      <c r="E736" s="82"/>
      <c r="F736" s="82"/>
      <c r="G736" s="82"/>
      <c r="H736" s="82"/>
      <c r="I736" s="82"/>
      <c r="J736" s="82"/>
      <c r="K736" s="82"/>
      <c r="L736" s="82"/>
      <c r="M736" s="82"/>
      <c r="N736" s="140"/>
      <c r="O736" s="140"/>
      <c r="P736" s="82"/>
      <c r="Q736" s="82"/>
      <c r="R736" s="82"/>
      <c r="S736" s="82"/>
      <c r="T736" s="140"/>
      <c r="U736" s="82"/>
      <c r="V736" s="82"/>
      <c r="W736" s="82"/>
      <c r="X736" s="82"/>
      <c r="Y736" s="82"/>
      <c r="AA736" s="82"/>
      <c r="AB736" s="82"/>
      <c r="AC736" s="82"/>
      <c r="AD736" s="82"/>
      <c r="AE736" s="82"/>
      <c r="AF736" s="82"/>
      <c r="AG736" s="82"/>
    </row>
    <row r="737" spans="3:33" x14ac:dyDescent="0.2">
      <c r="C737" s="82"/>
      <c r="D737" s="82"/>
      <c r="E737" s="82"/>
      <c r="F737" s="82"/>
      <c r="G737" s="82"/>
      <c r="H737" s="82"/>
      <c r="I737" s="82"/>
      <c r="J737" s="82"/>
      <c r="K737" s="82"/>
      <c r="L737" s="82"/>
      <c r="M737" s="82"/>
      <c r="N737" s="140"/>
      <c r="O737" s="140"/>
      <c r="P737" s="82"/>
      <c r="Q737" s="82"/>
      <c r="R737" s="82"/>
      <c r="S737" s="82"/>
      <c r="T737" s="140"/>
      <c r="U737" s="82"/>
      <c r="V737" s="82"/>
      <c r="W737" s="82"/>
      <c r="X737" s="82"/>
      <c r="Y737" s="82"/>
      <c r="AA737" s="82"/>
      <c r="AB737" s="82"/>
      <c r="AC737" s="82"/>
      <c r="AD737" s="82"/>
      <c r="AE737" s="82"/>
      <c r="AF737" s="82"/>
      <c r="AG737" s="82"/>
    </row>
    <row r="738" spans="3:33" x14ac:dyDescent="0.2">
      <c r="C738" s="82"/>
      <c r="D738" s="82"/>
      <c r="E738" s="82"/>
      <c r="F738" s="82"/>
      <c r="G738" s="82"/>
      <c r="H738" s="82"/>
      <c r="I738" s="82"/>
      <c r="J738" s="82"/>
      <c r="K738" s="82"/>
      <c r="L738" s="82"/>
      <c r="M738" s="82"/>
      <c r="N738" s="140"/>
      <c r="O738" s="140"/>
      <c r="P738" s="82"/>
      <c r="Q738" s="82"/>
      <c r="R738" s="82"/>
      <c r="S738" s="82"/>
      <c r="T738" s="140"/>
      <c r="U738" s="82"/>
      <c r="V738" s="82"/>
      <c r="W738" s="82"/>
      <c r="X738" s="82"/>
      <c r="Y738" s="82"/>
      <c r="AA738" s="82"/>
      <c r="AB738" s="82"/>
      <c r="AC738" s="82"/>
      <c r="AD738" s="82"/>
      <c r="AE738" s="82"/>
      <c r="AF738" s="82"/>
      <c r="AG738" s="82"/>
    </row>
    <row r="739" spans="3:33" x14ac:dyDescent="0.2">
      <c r="C739" s="82"/>
      <c r="D739" s="82"/>
      <c r="E739" s="82"/>
      <c r="F739" s="82"/>
      <c r="G739" s="82"/>
      <c r="H739" s="82"/>
      <c r="I739" s="82"/>
      <c r="J739" s="82"/>
      <c r="K739" s="82"/>
      <c r="L739" s="82"/>
      <c r="M739" s="82"/>
      <c r="N739" s="140"/>
      <c r="O739" s="140"/>
      <c r="P739" s="82"/>
      <c r="Q739" s="82"/>
      <c r="R739" s="82"/>
      <c r="S739" s="82"/>
      <c r="T739" s="140"/>
      <c r="U739" s="82"/>
      <c r="V739" s="82"/>
      <c r="W739" s="82"/>
      <c r="X739" s="82"/>
      <c r="Y739" s="82"/>
      <c r="AA739" s="82"/>
      <c r="AB739" s="82"/>
      <c r="AC739" s="82"/>
      <c r="AD739" s="82"/>
      <c r="AE739" s="82"/>
      <c r="AF739" s="82"/>
      <c r="AG739" s="82"/>
    </row>
    <row r="740" spans="3:33" x14ac:dyDescent="0.2">
      <c r="C740" s="82"/>
      <c r="D740" s="82"/>
      <c r="E740" s="82"/>
      <c r="F740" s="82"/>
      <c r="G740" s="82"/>
      <c r="H740" s="82"/>
      <c r="I740" s="82"/>
      <c r="J740" s="82"/>
      <c r="K740" s="82"/>
      <c r="L740" s="82"/>
      <c r="M740" s="82"/>
      <c r="N740" s="140"/>
      <c r="O740" s="140"/>
      <c r="P740" s="82"/>
      <c r="Q740" s="82"/>
      <c r="R740" s="82"/>
      <c r="S740" s="82"/>
      <c r="T740" s="140"/>
      <c r="U740" s="82"/>
      <c r="V740" s="82"/>
      <c r="W740" s="82"/>
      <c r="X740" s="82"/>
      <c r="Y740" s="82"/>
      <c r="AA740" s="82"/>
      <c r="AB740" s="82"/>
      <c r="AC740" s="82"/>
      <c r="AD740" s="82"/>
      <c r="AE740" s="82"/>
      <c r="AF740" s="82"/>
      <c r="AG740" s="82"/>
    </row>
    <row r="741" spans="3:33" x14ac:dyDescent="0.2">
      <c r="C741" s="82"/>
      <c r="D741" s="82"/>
      <c r="E741" s="82"/>
      <c r="F741" s="82"/>
      <c r="G741" s="82"/>
      <c r="H741" s="82"/>
      <c r="I741" s="82"/>
      <c r="J741" s="82"/>
      <c r="K741" s="82"/>
      <c r="L741" s="82"/>
      <c r="M741" s="82"/>
      <c r="N741" s="140"/>
      <c r="O741" s="140"/>
      <c r="P741" s="82"/>
      <c r="Q741" s="82"/>
      <c r="R741" s="82"/>
      <c r="S741" s="82"/>
      <c r="T741" s="140"/>
      <c r="U741" s="82"/>
      <c r="V741" s="82"/>
      <c r="W741" s="82"/>
      <c r="X741" s="82"/>
      <c r="Y741" s="82"/>
      <c r="AA741" s="82"/>
      <c r="AB741" s="82"/>
      <c r="AC741" s="82"/>
      <c r="AD741" s="82"/>
      <c r="AE741" s="82"/>
      <c r="AF741" s="82"/>
      <c r="AG741" s="82"/>
    </row>
    <row r="742" spans="3:33" x14ac:dyDescent="0.2">
      <c r="C742" s="82"/>
      <c r="D742" s="82"/>
      <c r="E742" s="82"/>
      <c r="F742" s="82"/>
      <c r="G742" s="82"/>
      <c r="H742" s="82"/>
      <c r="I742" s="82"/>
      <c r="J742" s="82"/>
      <c r="K742" s="82"/>
      <c r="L742" s="82"/>
      <c r="M742" s="82"/>
      <c r="N742" s="140"/>
      <c r="O742" s="140"/>
      <c r="P742" s="82"/>
      <c r="Q742" s="82"/>
      <c r="R742" s="82"/>
      <c r="S742" s="82"/>
      <c r="T742" s="140"/>
      <c r="U742" s="82"/>
      <c r="V742" s="82"/>
      <c r="W742" s="82"/>
      <c r="X742" s="82"/>
      <c r="Y742" s="82"/>
      <c r="AA742" s="82"/>
      <c r="AB742" s="82"/>
      <c r="AC742" s="82"/>
      <c r="AD742" s="82"/>
      <c r="AE742" s="82"/>
      <c r="AF742" s="82"/>
      <c r="AG742" s="82"/>
    </row>
    <row r="743" spans="3:33" x14ac:dyDescent="0.2">
      <c r="C743" s="82"/>
      <c r="D743" s="82"/>
      <c r="E743" s="82"/>
      <c r="F743" s="82"/>
      <c r="G743" s="82"/>
      <c r="H743" s="82"/>
      <c r="I743" s="82"/>
      <c r="J743" s="82"/>
      <c r="K743" s="82"/>
      <c r="L743" s="82"/>
      <c r="M743" s="82"/>
      <c r="N743" s="140"/>
      <c r="O743" s="140"/>
      <c r="P743" s="82"/>
      <c r="Q743" s="82"/>
      <c r="R743" s="82"/>
      <c r="S743" s="82"/>
      <c r="T743" s="140"/>
      <c r="U743" s="82"/>
      <c r="V743" s="82"/>
      <c r="W743" s="82"/>
      <c r="X743" s="82"/>
      <c r="Y743" s="82"/>
      <c r="AA743" s="82"/>
      <c r="AB743" s="82"/>
      <c r="AC743" s="82"/>
      <c r="AD743" s="82"/>
      <c r="AE743" s="82"/>
      <c r="AF743" s="82"/>
      <c r="AG743" s="82"/>
    </row>
    <row r="744" spans="3:33" x14ac:dyDescent="0.2">
      <c r="C744" s="82"/>
      <c r="D744" s="82"/>
      <c r="E744" s="82"/>
      <c r="F744" s="82"/>
      <c r="G744" s="82"/>
      <c r="H744" s="82"/>
      <c r="I744" s="82"/>
      <c r="J744" s="82"/>
      <c r="K744" s="82"/>
      <c r="L744" s="82"/>
      <c r="M744" s="82"/>
      <c r="N744" s="140"/>
      <c r="O744" s="140"/>
      <c r="P744" s="82"/>
      <c r="Q744" s="82"/>
      <c r="R744" s="82"/>
      <c r="S744" s="82"/>
      <c r="T744" s="140"/>
      <c r="U744" s="82"/>
      <c r="V744" s="82"/>
      <c r="W744" s="82"/>
      <c r="X744" s="82"/>
      <c r="Y744" s="82"/>
      <c r="AA744" s="82"/>
      <c r="AB744" s="82"/>
      <c r="AC744" s="82"/>
      <c r="AD744" s="82"/>
      <c r="AE744" s="82"/>
      <c r="AF744" s="82"/>
      <c r="AG744" s="82"/>
    </row>
    <row r="745" spans="3:33" x14ac:dyDescent="0.2">
      <c r="C745" s="82"/>
      <c r="D745" s="82"/>
      <c r="E745" s="82"/>
      <c r="F745" s="82"/>
      <c r="G745" s="82"/>
      <c r="H745" s="82"/>
      <c r="I745" s="82"/>
      <c r="J745" s="82"/>
      <c r="K745" s="82"/>
      <c r="L745" s="82"/>
      <c r="M745" s="82"/>
      <c r="N745" s="140"/>
      <c r="O745" s="140"/>
      <c r="P745" s="82"/>
      <c r="Q745" s="82"/>
      <c r="R745" s="82"/>
      <c r="S745" s="82"/>
      <c r="T745" s="140"/>
      <c r="U745" s="82"/>
      <c r="V745" s="82"/>
      <c r="W745" s="82"/>
      <c r="X745" s="82"/>
      <c r="Y745" s="82"/>
      <c r="AA745" s="82"/>
      <c r="AB745" s="82"/>
      <c r="AC745" s="82"/>
      <c r="AD745" s="82"/>
      <c r="AE745" s="82"/>
      <c r="AF745" s="82"/>
      <c r="AG745" s="82"/>
    </row>
    <row r="746" spans="3:33" x14ac:dyDescent="0.2">
      <c r="C746" s="82"/>
      <c r="D746" s="82"/>
      <c r="E746" s="82"/>
      <c r="F746" s="82"/>
      <c r="G746" s="82"/>
      <c r="H746" s="82"/>
      <c r="I746" s="82"/>
      <c r="J746" s="82"/>
      <c r="K746" s="82"/>
      <c r="L746" s="82"/>
      <c r="M746" s="82"/>
      <c r="N746" s="140"/>
      <c r="O746" s="140"/>
      <c r="P746" s="82"/>
      <c r="Q746" s="82"/>
      <c r="R746" s="82"/>
      <c r="S746" s="82"/>
      <c r="T746" s="140"/>
      <c r="U746" s="82"/>
      <c r="V746" s="82"/>
      <c r="W746" s="82"/>
      <c r="X746" s="82"/>
      <c r="Y746" s="82"/>
      <c r="AA746" s="82"/>
      <c r="AB746" s="82"/>
      <c r="AC746" s="82"/>
      <c r="AD746" s="82"/>
      <c r="AE746" s="82"/>
      <c r="AF746" s="82"/>
      <c r="AG746" s="82"/>
    </row>
    <row r="747" spans="3:33" x14ac:dyDescent="0.2">
      <c r="C747" s="82"/>
      <c r="D747" s="82"/>
      <c r="E747" s="82"/>
      <c r="F747" s="82"/>
      <c r="G747" s="82"/>
      <c r="H747" s="82"/>
      <c r="I747" s="82"/>
      <c r="J747" s="82"/>
      <c r="K747" s="82"/>
      <c r="L747" s="82"/>
      <c r="M747" s="82"/>
      <c r="N747" s="140"/>
      <c r="O747" s="140"/>
      <c r="P747" s="82"/>
      <c r="Q747" s="82"/>
      <c r="R747" s="82"/>
      <c r="S747" s="82"/>
      <c r="T747" s="140"/>
      <c r="U747" s="82"/>
      <c r="V747" s="82"/>
      <c r="W747" s="82"/>
      <c r="X747" s="82"/>
      <c r="Y747" s="82"/>
      <c r="AA747" s="82"/>
      <c r="AB747" s="82"/>
      <c r="AC747" s="82"/>
      <c r="AD747" s="82"/>
      <c r="AE747" s="82"/>
      <c r="AF747" s="82"/>
      <c r="AG747" s="82"/>
    </row>
    <row r="748" spans="3:33" x14ac:dyDescent="0.2">
      <c r="C748" s="82"/>
      <c r="D748" s="82"/>
      <c r="E748" s="82"/>
      <c r="F748" s="82"/>
      <c r="G748" s="82"/>
      <c r="H748" s="82"/>
      <c r="I748" s="82"/>
      <c r="J748" s="82"/>
      <c r="K748" s="82"/>
      <c r="L748" s="82"/>
      <c r="M748" s="82"/>
      <c r="N748" s="140"/>
      <c r="O748" s="140"/>
      <c r="P748" s="82"/>
      <c r="Q748" s="82"/>
      <c r="R748" s="82"/>
      <c r="S748" s="82"/>
      <c r="T748" s="140"/>
      <c r="U748" s="82"/>
      <c r="V748" s="82"/>
      <c r="W748" s="82"/>
      <c r="X748" s="82"/>
      <c r="Y748" s="82"/>
      <c r="AA748" s="82"/>
      <c r="AB748" s="82"/>
      <c r="AC748" s="82"/>
      <c r="AD748" s="82"/>
      <c r="AE748" s="82"/>
      <c r="AF748" s="82"/>
      <c r="AG748" s="82"/>
    </row>
    <row r="749" spans="3:33" x14ac:dyDescent="0.2">
      <c r="C749" s="82"/>
      <c r="D749" s="82"/>
      <c r="E749" s="82"/>
      <c r="F749" s="82"/>
      <c r="G749" s="82"/>
      <c r="H749" s="82"/>
      <c r="I749" s="82"/>
      <c r="J749" s="82"/>
      <c r="K749" s="82"/>
      <c r="L749" s="82"/>
      <c r="M749" s="82"/>
      <c r="N749" s="140"/>
      <c r="O749" s="140"/>
      <c r="P749" s="82"/>
      <c r="Q749" s="82"/>
      <c r="R749" s="82"/>
      <c r="S749" s="82"/>
      <c r="T749" s="140"/>
      <c r="U749" s="82"/>
      <c r="V749" s="82"/>
      <c r="W749" s="82"/>
      <c r="X749" s="82"/>
      <c r="Y749" s="82"/>
      <c r="AA749" s="82"/>
      <c r="AB749" s="82"/>
      <c r="AC749" s="82"/>
      <c r="AD749" s="82"/>
      <c r="AE749" s="82"/>
      <c r="AF749" s="82"/>
      <c r="AG749" s="82"/>
    </row>
    <row r="750" spans="3:33" x14ac:dyDescent="0.2">
      <c r="C750" s="82"/>
      <c r="D750" s="82"/>
      <c r="E750" s="82"/>
      <c r="F750" s="82"/>
      <c r="G750" s="82"/>
      <c r="H750" s="82"/>
      <c r="I750" s="82"/>
      <c r="J750" s="82"/>
      <c r="K750" s="82"/>
      <c r="L750" s="82"/>
      <c r="M750" s="82"/>
      <c r="N750" s="140"/>
      <c r="O750" s="140"/>
      <c r="P750" s="82"/>
      <c r="Q750" s="82"/>
      <c r="R750" s="82"/>
      <c r="S750" s="82"/>
      <c r="T750" s="140"/>
      <c r="U750" s="82"/>
      <c r="V750" s="82"/>
      <c r="W750" s="82"/>
      <c r="X750" s="82"/>
      <c r="Y750" s="82"/>
      <c r="AA750" s="82"/>
      <c r="AB750" s="82"/>
      <c r="AC750" s="82"/>
      <c r="AD750" s="82"/>
      <c r="AE750" s="82"/>
      <c r="AF750" s="82"/>
      <c r="AG750" s="82"/>
    </row>
    <row r="751" spans="3:33" x14ac:dyDescent="0.2">
      <c r="C751" s="82"/>
      <c r="D751" s="82"/>
      <c r="E751" s="82"/>
      <c r="F751" s="82"/>
      <c r="G751" s="82"/>
      <c r="H751" s="82"/>
      <c r="I751" s="82"/>
      <c r="J751" s="82"/>
      <c r="K751" s="82"/>
      <c r="L751" s="82"/>
      <c r="M751" s="82"/>
      <c r="N751" s="140"/>
      <c r="O751" s="140"/>
      <c r="P751" s="82"/>
      <c r="Q751" s="82"/>
      <c r="R751" s="82"/>
      <c r="S751" s="82"/>
      <c r="T751" s="140"/>
      <c r="U751" s="82"/>
      <c r="V751" s="82"/>
      <c r="W751" s="82"/>
      <c r="X751" s="82"/>
      <c r="Y751" s="82"/>
      <c r="AA751" s="82"/>
      <c r="AB751" s="82"/>
      <c r="AC751" s="82"/>
      <c r="AD751" s="82"/>
      <c r="AE751" s="82"/>
      <c r="AF751" s="82"/>
      <c r="AG751" s="82"/>
    </row>
    <row r="752" spans="3:33" x14ac:dyDescent="0.2">
      <c r="C752" s="82"/>
      <c r="D752" s="82"/>
      <c r="E752" s="82"/>
      <c r="F752" s="82"/>
      <c r="G752" s="82"/>
      <c r="H752" s="82"/>
      <c r="I752" s="82"/>
      <c r="J752" s="82"/>
      <c r="K752" s="82"/>
      <c r="L752" s="82"/>
      <c r="M752" s="82"/>
      <c r="N752" s="140"/>
      <c r="O752" s="140"/>
      <c r="P752" s="82"/>
      <c r="Q752" s="82"/>
      <c r="R752" s="82"/>
      <c r="S752" s="82"/>
      <c r="T752" s="140"/>
      <c r="U752" s="82"/>
      <c r="V752" s="82"/>
      <c r="W752" s="82"/>
      <c r="X752" s="82"/>
      <c r="Y752" s="82"/>
      <c r="AA752" s="82"/>
      <c r="AB752" s="82"/>
      <c r="AC752" s="82"/>
      <c r="AD752" s="82"/>
      <c r="AE752" s="82"/>
      <c r="AF752" s="82"/>
      <c r="AG752" s="82"/>
    </row>
    <row r="753" spans="3:33" x14ac:dyDescent="0.2">
      <c r="C753" s="82"/>
      <c r="D753" s="82"/>
      <c r="E753" s="82"/>
      <c r="F753" s="82"/>
      <c r="G753" s="82"/>
      <c r="H753" s="82"/>
      <c r="I753" s="82"/>
      <c r="J753" s="82"/>
      <c r="K753" s="82"/>
      <c r="L753" s="82"/>
      <c r="M753" s="82"/>
      <c r="N753" s="140"/>
      <c r="O753" s="140"/>
      <c r="P753" s="82"/>
      <c r="Q753" s="82"/>
      <c r="R753" s="82"/>
      <c r="S753" s="82"/>
      <c r="T753" s="140"/>
      <c r="U753" s="82"/>
      <c r="V753" s="82"/>
      <c r="W753" s="82"/>
      <c r="X753" s="82"/>
      <c r="Y753" s="82"/>
      <c r="AA753" s="82"/>
      <c r="AB753" s="82"/>
      <c r="AC753" s="82"/>
      <c r="AD753" s="82"/>
      <c r="AE753" s="82"/>
      <c r="AF753" s="82"/>
      <c r="AG753" s="82"/>
    </row>
    <row r="754" spans="3:33" x14ac:dyDescent="0.2">
      <c r="C754" s="82"/>
      <c r="D754" s="82"/>
      <c r="E754" s="82"/>
      <c r="F754" s="82"/>
      <c r="G754" s="82"/>
      <c r="H754" s="82"/>
      <c r="I754" s="82"/>
      <c r="J754" s="82"/>
      <c r="K754" s="82"/>
      <c r="L754" s="82"/>
      <c r="M754" s="82"/>
      <c r="N754" s="140"/>
      <c r="O754" s="140"/>
      <c r="P754" s="82"/>
      <c r="Q754" s="82"/>
      <c r="R754" s="82"/>
      <c r="S754" s="82"/>
      <c r="T754" s="140"/>
      <c r="U754" s="82"/>
      <c r="V754" s="82"/>
      <c r="W754" s="82"/>
      <c r="X754" s="82"/>
      <c r="Y754" s="82"/>
      <c r="AA754" s="82"/>
      <c r="AB754" s="82"/>
      <c r="AC754" s="82"/>
      <c r="AD754" s="82"/>
      <c r="AE754" s="82"/>
      <c r="AF754" s="82"/>
      <c r="AG754" s="82"/>
    </row>
    <row r="755" spans="3:33" x14ac:dyDescent="0.2">
      <c r="C755" s="82"/>
      <c r="D755" s="82"/>
      <c r="E755" s="82"/>
      <c r="F755" s="82"/>
      <c r="G755" s="82"/>
      <c r="H755" s="82"/>
      <c r="I755" s="82"/>
      <c r="J755" s="82"/>
      <c r="K755" s="82"/>
      <c r="L755" s="82"/>
      <c r="M755" s="82"/>
      <c r="N755" s="140"/>
      <c r="O755" s="140"/>
      <c r="P755" s="82"/>
      <c r="Q755" s="82"/>
      <c r="R755" s="82"/>
      <c r="S755" s="82"/>
      <c r="T755" s="140"/>
      <c r="U755" s="82"/>
      <c r="V755" s="82"/>
      <c r="W755" s="82"/>
      <c r="X755" s="82"/>
      <c r="Y755" s="82"/>
      <c r="AA755" s="82"/>
      <c r="AB755" s="82"/>
      <c r="AC755" s="82"/>
      <c r="AD755" s="82"/>
      <c r="AE755" s="82"/>
      <c r="AF755" s="82"/>
      <c r="AG755" s="82"/>
    </row>
    <row r="756" spans="3:33" x14ac:dyDescent="0.2">
      <c r="C756" s="82"/>
      <c r="D756" s="82"/>
      <c r="E756" s="82"/>
      <c r="F756" s="82"/>
      <c r="G756" s="82"/>
      <c r="H756" s="82"/>
      <c r="I756" s="82"/>
      <c r="J756" s="82"/>
      <c r="K756" s="82"/>
      <c r="L756" s="82"/>
      <c r="M756" s="82"/>
      <c r="N756" s="140"/>
      <c r="O756" s="140"/>
      <c r="P756" s="82"/>
      <c r="Q756" s="82"/>
      <c r="R756" s="82"/>
      <c r="S756" s="82"/>
      <c r="T756" s="140"/>
      <c r="U756" s="82"/>
      <c r="V756" s="82"/>
      <c r="W756" s="82"/>
      <c r="X756" s="82"/>
      <c r="Y756" s="82"/>
      <c r="AA756" s="82"/>
      <c r="AB756" s="82"/>
      <c r="AC756" s="82"/>
      <c r="AD756" s="82"/>
      <c r="AE756" s="82"/>
      <c r="AF756" s="82"/>
      <c r="AG756" s="82"/>
    </row>
    <row r="757" spans="3:33" x14ac:dyDescent="0.2">
      <c r="C757" s="82"/>
      <c r="D757" s="82"/>
      <c r="E757" s="82"/>
      <c r="F757" s="82"/>
      <c r="G757" s="82"/>
      <c r="H757" s="82"/>
      <c r="I757" s="82"/>
      <c r="J757" s="82"/>
      <c r="K757" s="82"/>
      <c r="L757" s="82"/>
      <c r="M757" s="82"/>
      <c r="N757" s="140"/>
      <c r="O757" s="140"/>
      <c r="P757" s="82"/>
      <c r="Q757" s="82"/>
      <c r="R757" s="82"/>
      <c r="S757" s="82"/>
      <c r="T757" s="140"/>
      <c r="U757" s="82"/>
      <c r="V757" s="82"/>
      <c r="W757" s="82"/>
      <c r="X757" s="82"/>
      <c r="Y757" s="82"/>
      <c r="AA757" s="82"/>
      <c r="AB757" s="82"/>
      <c r="AC757" s="82"/>
      <c r="AD757" s="82"/>
      <c r="AE757" s="82"/>
      <c r="AF757" s="82"/>
      <c r="AG757" s="82"/>
    </row>
    <row r="758" spans="3:33" x14ac:dyDescent="0.2">
      <c r="C758" s="82"/>
      <c r="D758" s="82"/>
      <c r="E758" s="82"/>
      <c r="F758" s="82"/>
      <c r="G758" s="82"/>
      <c r="H758" s="82"/>
      <c r="I758" s="82"/>
      <c r="J758" s="82"/>
      <c r="K758" s="82"/>
      <c r="L758" s="82"/>
      <c r="M758" s="82"/>
      <c r="N758" s="140"/>
      <c r="O758" s="140"/>
      <c r="P758" s="82"/>
      <c r="Q758" s="82"/>
      <c r="R758" s="82"/>
      <c r="S758" s="82"/>
      <c r="T758" s="140"/>
      <c r="U758" s="82"/>
      <c r="V758" s="82"/>
      <c r="W758" s="82"/>
      <c r="X758" s="82"/>
      <c r="Y758" s="82"/>
      <c r="AA758" s="82"/>
      <c r="AB758" s="82"/>
      <c r="AC758" s="82"/>
      <c r="AD758" s="82"/>
      <c r="AE758" s="82"/>
      <c r="AF758" s="82"/>
      <c r="AG758" s="82"/>
    </row>
    <row r="759" spans="3:33" x14ac:dyDescent="0.2">
      <c r="C759" s="82"/>
      <c r="D759" s="82"/>
      <c r="E759" s="82"/>
      <c r="F759" s="82"/>
      <c r="G759" s="82"/>
      <c r="H759" s="82"/>
      <c r="I759" s="82"/>
      <c r="J759" s="82"/>
      <c r="K759" s="82"/>
      <c r="L759" s="82"/>
      <c r="M759" s="82"/>
      <c r="N759" s="140"/>
      <c r="O759" s="140"/>
      <c r="P759" s="82"/>
      <c r="Q759" s="82"/>
      <c r="R759" s="82"/>
      <c r="S759" s="82"/>
      <c r="T759" s="140"/>
      <c r="U759" s="82"/>
      <c r="V759" s="82"/>
      <c r="W759" s="82"/>
      <c r="X759" s="82"/>
      <c r="Y759" s="82"/>
      <c r="AA759" s="82"/>
      <c r="AB759" s="82"/>
      <c r="AC759" s="82"/>
      <c r="AD759" s="82"/>
      <c r="AE759" s="82"/>
      <c r="AF759" s="82"/>
      <c r="AG759" s="82"/>
    </row>
    <row r="760" spans="3:33" x14ac:dyDescent="0.2">
      <c r="C760" s="82"/>
      <c r="D760" s="82"/>
      <c r="E760" s="82"/>
      <c r="F760" s="82"/>
      <c r="G760" s="82"/>
      <c r="H760" s="82"/>
      <c r="I760" s="82"/>
      <c r="J760" s="82"/>
      <c r="K760" s="82"/>
      <c r="L760" s="82"/>
      <c r="M760" s="82"/>
      <c r="N760" s="140"/>
      <c r="O760" s="140"/>
      <c r="P760" s="82"/>
      <c r="Q760" s="82"/>
      <c r="R760" s="82"/>
      <c r="S760" s="82"/>
      <c r="T760" s="140"/>
      <c r="U760" s="82"/>
      <c r="V760" s="82"/>
      <c r="W760" s="82"/>
      <c r="X760" s="82"/>
      <c r="Y760" s="82"/>
      <c r="AA760" s="82"/>
      <c r="AB760" s="82"/>
      <c r="AC760" s="82"/>
      <c r="AD760" s="82"/>
      <c r="AE760" s="82"/>
      <c r="AF760" s="82"/>
      <c r="AG760" s="82"/>
    </row>
    <row r="761" spans="3:33" x14ac:dyDescent="0.2">
      <c r="C761" s="82"/>
      <c r="D761" s="82"/>
      <c r="E761" s="82"/>
      <c r="F761" s="82"/>
      <c r="G761" s="82"/>
      <c r="H761" s="82"/>
      <c r="I761" s="82"/>
      <c r="J761" s="82"/>
      <c r="K761" s="82"/>
      <c r="L761" s="82"/>
      <c r="M761" s="82"/>
      <c r="N761" s="140"/>
      <c r="O761" s="140"/>
      <c r="P761" s="82"/>
      <c r="Q761" s="82"/>
      <c r="R761" s="82"/>
      <c r="S761" s="82"/>
      <c r="T761" s="140"/>
      <c r="U761" s="82"/>
      <c r="V761" s="82"/>
      <c r="W761" s="82"/>
      <c r="X761" s="82"/>
      <c r="Y761" s="82"/>
      <c r="AA761" s="82"/>
      <c r="AB761" s="82"/>
      <c r="AC761" s="82"/>
      <c r="AD761" s="82"/>
      <c r="AE761" s="82"/>
      <c r="AF761" s="82"/>
      <c r="AG761" s="82"/>
    </row>
    <row r="762" spans="3:33" x14ac:dyDescent="0.2">
      <c r="C762" s="82"/>
      <c r="D762" s="82"/>
      <c r="E762" s="82"/>
      <c r="F762" s="82"/>
      <c r="G762" s="82"/>
      <c r="H762" s="82"/>
      <c r="I762" s="82"/>
      <c r="J762" s="82"/>
      <c r="K762" s="82"/>
      <c r="L762" s="82"/>
      <c r="M762" s="82"/>
      <c r="N762" s="140"/>
      <c r="O762" s="140"/>
      <c r="P762" s="82"/>
      <c r="Q762" s="82"/>
      <c r="R762" s="82"/>
      <c r="S762" s="82"/>
      <c r="T762" s="140"/>
      <c r="U762" s="82"/>
      <c r="V762" s="82"/>
      <c r="W762" s="82"/>
      <c r="X762" s="82"/>
      <c r="Y762" s="82"/>
      <c r="AA762" s="82"/>
      <c r="AB762" s="82"/>
      <c r="AC762" s="82"/>
      <c r="AD762" s="82"/>
      <c r="AE762" s="82"/>
      <c r="AF762" s="82"/>
      <c r="AG762" s="82"/>
    </row>
    <row r="763" spans="3:33" x14ac:dyDescent="0.2">
      <c r="C763" s="82"/>
      <c r="D763" s="82"/>
      <c r="E763" s="82"/>
      <c r="F763" s="82"/>
      <c r="G763" s="82"/>
      <c r="H763" s="82"/>
      <c r="I763" s="82"/>
      <c r="J763" s="82"/>
      <c r="K763" s="82"/>
      <c r="L763" s="82"/>
      <c r="M763" s="82"/>
      <c r="N763" s="140"/>
      <c r="O763" s="140"/>
      <c r="P763" s="82"/>
      <c r="Q763" s="82"/>
      <c r="R763" s="82"/>
      <c r="S763" s="82"/>
      <c r="T763" s="140"/>
      <c r="U763" s="82"/>
      <c r="V763" s="82"/>
      <c r="W763" s="82"/>
      <c r="X763" s="82"/>
      <c r="Y763" s="82"/>
      <c r="AA763" s="82"/>
      <c r="AB763" s="82"/>
      <c r="AC763" s="82"/>
      <c r="AD763" s="82"/>
      <c r="AE763" s="82"/>
      <c r="AF763" s="82"/>
      <c r="AG763" s="82"/>
    </row>
    <row r="764" spans="3:33" x14ac:dyDescent="0.2">
      <c r="C764" s="82"/>
      <c r="D764" s="82"/>
      <c r="E764" s="82"/>
      <c r="F764" s="82"/>
      <c r="G764" s="82"/>
      <c r="H764" s="82"/>
      <c r="I764" s="82"/>
      <c r="J764" s="82"/>
      <c r="K764" s="82"/>
      <c r="L764" s="82"/>
      <c r="M764" s="82"/>
      <c r="N764" s="140"/>
      <c r="O764" s="140"/>
      <c r="P764" s="82"/>
      <c r="Q764" s="82"/>
      <c r="R764" s="82"/>
      <c r="S764" s="82"/>
      <c r="T764" s="140"/>
      <c r="U764" s="82"/>
      <c r="V764" s="82"/>
      <c r="W764" s="82"/>
      <c r="X764" s="82"/>
      <c r="Y764" s="82"/>
      <c r="AA764" s="82"/>
      <c r="AB764" s="82"/>
      <c r="AC764" s="82"/>
      <c r="AD764" s="82"/>
      <c r="AE764" s="82"/>
      <c r="AF764" s="82"/>
      <c r="AG764" s="82"/>
    </row>
    <row r="765" spans="3:33" x14ac:dyDescent="0.2">
      <c r="C765" s="82"/>
      <c r="D765" s="82"/>
      <c r="E765" s="82"/>
      <c r="F765" s="82"/>
      <c r="G765" s="82"/>
      <c r="H765" s="82"/>
      <c r="I765" s="82"/>
      <c r="J765" s="82"/>
      <c r="K765" s="82"/>
      <c r="L765" s="82"/>
      <c r="M765" s="82"/>
      <c r="N765" s="140"/>
      <c r="O765" s="140"/>
      <c r="P765" s="82"/>
      <c r="Q765" s="82"/>
      <c r="R765" s="82"/>
      <c r="S765" s="82"/>
      <c r="T765" s="140"/>
      <c r="U765" s="82"/>
      <c r="V765" s="82"/>
      <c r="W765" s="82"/>
      <c r="X765" s="82"/>
      <c r="Y765" s="82"/>
      <c r="AA765" s="82"/>
      <c r="AB765" s="82"/>
      <c r="AC765" s="82"/>
      <c r="AD765" s="82"/>
      <c r="AE765" s="82"/>
      <c r="AF765" s="82"/>
      <c r="AG765" s="82"/>
    </row>
    <row r="766" spans="3:33" x14ac:dyDescent="0.2">
      <c r="C766" s="82"/>
      <c r="D766" s="82"/>
      <c r="E766" s="82"/>
      <c r="F766" s="82"/>
      <c r="G766" s="82"/>
      <c r="H766" s="82"/>
      <c r="I766" s="82"/>
      <c r="J766" s="82"/>
      <c r="K766" s="82"/>
      <c r="L766" s="82"/>
      <c r="M766" s="82"/>
      <c r="N766" s="140"/>
      <c r="O766" s="140"/>
      <c r="P766" s="82"/>
      <c r="Q766" s="82"/>
      <c r="R766" s="82"/>
      <c r="S766" s="82"/>
      <c r="T766" s="140"/>
      <c r="U766" s="82"/>
      <c r="V766" s="82"/>
      <c r="W766" s="82"/>
      <c r="X766" s="82"/>
      <c r="Y766" s="82"/>
      <c r="AA766" s="82"/>
      <c r="AB766" s="82"/>
      <c r="AC766" s="82"/>
      <c r="AD766" s="82"/>
      <c r="AE766" s="82"/>
      <c r="AF766" s="82"/>
      <c r="AG766" s="82"/>
    </row>
    <row r="767" spans="3:33" x14ac:dyDescent="0.2">
      <c r="C767" s="82"/>
      <c r="D767" s="82"/>
      <c r="E767" s="82"/>
      <c r="F767" s="82"/>
      <c r="G767" s="82"/>
      <c r="H767" s="82"/>
      <c r="I767" s="82"/>
      <c r="J767" s="82"/>
      <c r="K767" s="82"/>
      <c r="L767" s="82"/>
      <c r="M767" s="82"/>
      <c r="N767" s="140"/>
      <c r="O767" s="140"/>
      <c r="P767" s="82"/>
      <c r="Q767" s="82"/>
      <c r="R767" s="82"/>
      <c r="S767" s="82"/>
      <c r="T767" s="140"/>
      <c r="U767" s="82"/>
      <c r="V767" s="82"/>
      <c r="W767" s="82"/>
      <c r="X767" s="82"/>
      <c r="Y767" s="82"/>
      <c r="AA767" s="82"/>
      <c r="AB767" s="82"/>
      <c r="AC767" s="82"/>
      <c r="AD767" s="82"/>
      <c r="AE767" s="82"/>
      <c r="AF767" s="82"/>
      <c r="AG767" s="82"/>
    </row>
    <row r="768" spans="3:33" x14ac:dyDescent="0.2">
      <c r="C768" s="82"/>
      <c r="D768" s="82"/>
      <c r="E768" s="82"/>
      <c r="F768" s="82"/>
      <c r="G768" s="82"/>
      <c r="H768" s="82"/>
      <c r="I768" s="82"/>
      <c r="J768" s="82"/>
      <c r="K768" s="82"/>
      <c r="L768" s="82"/>
      <c r="M768" s="82"/>
      <c r="N768" s="140"/>
      <c r="O768" s="140"/>
      <c r="P768" s="82"/>
      <c r="Q768" s="82"/>
      <c r="R768" s="82"/>
      <c r="S768" s="82"/>
      <c r="T768" s="140"/>
      <c r="U768" s="82"/>
      <c r="V768" s="82"/>
      <c r="W768" s="82"/>
      <c r="X768" s="82"/>
      <c r="Y768" s="82"/>
      <c r="AA768" s="82"/>
      <c r="AB768" s="82"/>
      <c r="AC768" s="82"/>
      <c r="AD768" s="82"/>
      <c r="AE768" s="82"/>
      <c r="AF768" s="82"/>
      <c r="AG768" s="82"/>
    </row>
    <row r="769" spans="3:33" x14ac:dyDescent="0.2">
      <c r="C769" s="82"/>
      <c r="D769" s="82"/>
      <c r="E769" s="82"/>
      <c r="F769" s="82"/>
      <c r="G769" s="82"/>
      <c r="H769" s="82"/>
      <c r="I769" s="82"/>
      <c r="J769" s="82"/>
      <c r="K769" s="82"/>
      <c r="L769" s="82"/>
      <c r="M769" s="82"/>
      <c r="N769" s="140"/>
      <c r="O769" s="140"/>
      <c r="P769" s="82"/>
      <c r="Q769" s="82"/>
      <c r="R769" s="82"/>
      <c r="S769" s="82"/>
      <c r="T769" s="140"/>
      <c r="U769" s="82"/>
      <c r="V769" s="82"/>
      <c r="W769" s="82"/>
      <c r="X769" s="82"/>
      <c r="Y769" s="82"/>
      <c r="AA769" s="82"/>
      <c r="AB769" s="82"/>
      <c r="AC769" s="82"/>
      <c r="AD769" s="82"/>
      <c r="AE769" s="82"/>
      <c r="AF769" s="82"/>
      <c r="AG769" s="82"/>
    </row>
    <row r="770" spans="3:33" x14ac:dyDescent="0.2">
      <c r="C770" s="82"/>
      <c r="D770" s="82"/>
      <c r="E770" s="82"/>
      <c r="F770" s="82"/>
      <c r="G770" s="82"/>
      <c r="H770" s="82"/>
      <c r="I770" s="82"/>
      <c r="J770" s="82"/>
      <c r="K770" s="82"/>
      <c r="L770" s="82"/>
      <c r="M770" s="82"/>
      <c r="N770" s="140"/>
      <c r="O770" s="140"/>
      <c r="P770" s="82"/>
      <c r="Q770" s="82"/>
      <c r="R770" s="82"/>
      <c r="S770" s="82"/>
      <c r="T770" s="140"/>
      <c r="U770" s="82"/>
      <c r="V770" s="82"/>
      <c r="W770" s="82"/>
      <c r="X770" s="82"/>
      <c r="Y770" s="82"/>
      <c r="AA770" s="82"/>
      <c r="AB770" s="82"/>
      <c r="AC770" s="82"/>
      <c r="AD770" s="82"/>
      <c r="AE770" s="82"/>
      <c r="AF770" s="82"/>
      <c r="AG770" s="82"/>
    </row>
    <row r="771" spans="3:33" x14ac:dyDescent="0.2">
      <c r="C771" s="82"/>
      <c r="D771" s="82"/>
      <c r="E771" s="82"/>
      <c r="F771" s="82"/>
      <c r="G771" s="82"/>
      <c r="H771" s="82"/>
      <c r="I771" s="82"/>
      <c r="J771" s="82"/>
      <c r="K771" s="82"/>
      <c r="L771" s="82"/>
      <c r="M771" s="82"/>
      <c r="N771" s="140"/>
      <c r="O771" s="140"/>
      <c r="P771" s="82"/>
      <c r="Q771" s="82"/>
      <c r="R771" s="82"/>
      <c r="S771" s="82"/>
      <c r="T771" s="140"/>
      <c r="U771" s="82"/>
      <c r="V771" s="82"/>
      <c r="W771" s="82"/>
      <c r="X771" s="82"/>
      <c r="Y771" s="82"/>
      <c r="AA771" s="82"/>
      <c r="AB771" s="82"/>
      <c r="AC771" s="82"/>
      <c r="AD771" s="82"/>
      <c r="AE771" s="82"/>
      <c r="AF771" s="82"/>
      <c r="AG771" s="82"/>
    </row>
    <row r="772" spans="3:33" x14ac:dyDescent="0.2">
      <c r="C772" s="82"/>
      <c r="D772" s="82"/>
      <c r="E772" s="82"/>
      <c r="F772" s="82"/>
      <c r="G772" s="82"/>
      <c r="H772" s="82"/>
      <c r="I772" s="82"/>
      <c r="J772" s="82"/>
      <c r="K772" s="82"/>
      <c r="L772" s="82"/>
      <c r="M772" s="82"/>
      <c r="N772" s="140"/>
      <c r="O772" s="140"/>
      <c r="P772" s="82"/>
      <c r="Q772" s="82"/>
      <c r="R772" s="82"/>
      <c r="S772" s="82"/>
      <c r="T772" s="140"/>
      <c r="U772" s="82"/>
      <c r="V772" s="82"/>
      <c r="W772" s="82"/>
      <c r="X772" s="82"/>
      <c r="Y772" s="82"/>
      <c r="AA772" s="82"/>
      <c r="AB772" s="82"/>
      <c r="AC772" s="82"/>
      <c r="AD772" s="82"/>
      <c r="AE772" s="82"/>
      <c r="AF772" s="82"/>
      <c r="AG772" s="82"/>
    </row>
    <row r="773" spans="3:33" x14ac:dyDescent="0.2">
      <c r="C773" s="82"/>
      <c r="D773" s="82"/>
      <c r="E773" s="82"/>
      <c r="F773" s="82"/>
      <c r="G773" s="82"/>
      <c r="H773" s="82"/>
      <c r="I773" s="82"/>
      <c r="J773" s="82"/>
      <c r="K773" s="82"/>
      <c r="L773" s="82"/>
      <c r="M773" s="82"/>
      <c r="N773" s="140"/>
      <c r="O773" s="140"/>
      <c r="P773" s="82"/>
      <c r="Q773" s="82"/>
      <c r="R773" s="82"/>
      <c r="S773" s="82"/>
      <c r="T773" s="140"/>
      <c r="U773" s="82"/>
      <c r="V773" s="82"/>
      <c r="W773" s="82"/>
      <c r="X773" s="82"/>
      <c r="Y773" s="82"/>
      <c r="AA773" s="82"/>
      <c r="AB773" s="82"/>
      <c r="AC773" s="82"/>
      <c r="AD773" s="82"/>
      <c r="AE773" s="82"/>
      <c r="AF773" s="82"/>
      <c r="AG773" s="82"/>
    </row>
    <row r="774" spans="3:33" x14ac:dyDescent="0.2">
      <c r="C774" s="82"/>
      <c r="D774" s="82"/>
      <c r="E774" s="82"/>
      <c r="F774" s="82"/>
      <c r="G774" s="82"/>
      <c r="H774" s="82"/>
      <c r="I774" s="82"/>
      <c r="J774" s="82"/>
      <c r="K774" s="82"/>
      <c r="L774" s="82"/>
      <c r="M774" s="82"/>
      <c r="N774" s="140"/>
      <c r="O774" s="140"/>
      <c r="P774" s="82"/>
      <c r="Q774" s="82"/>
      <c r="R774" s="82"/>
      <c r="S774" s="82"/>
      <c r="T774" s="140"/>
      <c r="U774" s="82"/>
      <c r="V774" s="82"/>
      <c r="W774" s="82"/>
      <c r="X774" s="82"/>
      <c r="Y774" s="82"/>
      <c r="AA774" s="82"/>
      <c r="AB774" s="82"/>
      <c r="AC774" s="82"/>
      <c r="AD774" s="82"/>
      <c r="AE774" s="82"/>
      <c r="AF774" s="82"/>
      <c r="AG774" s="82"/>
    </row>
    <row r="775" spans="3:33" x14ac:dyDescent="0.2">
      <c r="C775" s="82"/>
      <c r="D775" s="82"/>
      <c r="E775" s="82"/>
      <c r="F775" s="82"/>
      <c r="G775" s="82"/>
      <c r="H775" s="82"/>
      <c r="I775" s="82"/>
      <c r="J775" s="82"/>
      <c r="K775" s="82"/>
      <c r="L775" s="82"/>
      <c r="M775" s="82"/>
      <c r="N775" s="140"/>
      <c r="O775" s="140"/>
      <c r="P775" s="82"/>
      <c r="Q775" s="82"/>
      <c r="R775" s="82"/>
      <c r="S775" s="82"/>
      <c r="T775" s="140"/>
      <c r="U775" s="82"/>
      <c r="V775" s="82"/>
      <c r="W775" s="82"/>
      <c r="X775" s="82"/>
      <c r="Y775" s="82"/>
      <c r="AA775" s="82"/>
      <c r="AB775" s="82"/>
      <c r="AC775" s="82"/>
      <c r="AD775" s="82"/>
      <c r="AE775" s="82"/>
      <c r="AF775" s="82"/>
      <c r="AG775" s="82"/>
    </row>
    <row r="776" spans="3:33" x14ac:dyDescent="0.2">
      <c r="C776" s="82"/>
      <c r="D776" s="82"/>
      <c r="E776" s="82"/>
      <c r="F776" s="82"/>
      <c r="G776" s="82"/>
      <c r="H776" s="82"/>
      <c r="I776" s="82"/>
      <c r="J776" s="82"/>
      <c r="K776" s="82"/>
      <c r="L776" s="82"/>
      <c r="M776" s="82"/>
      <c r="N776" s="140"/>
      <c r="O776" s="140"/>
      <c r="P776" s="82"/>
      <c r="Q776" s="82"/>
      <c r="R776" s="82"/>
      <c r="S776" s="82"/>
      <c r="T776" s="140"/>
      <c r="U776" s="82"/>
      <c r="V776" s="82"/>
      <c r="W776" s="82"/>
      <c r="X776" s="82"/>
      <c r="Y776" s="82"/>
      <c r="AA776" s="82"/>
      <c r="AB776" s="82"/>
      <c r="AC776" s="82"/>
      <c r="AD776" s="82"/>
      <c r="AE776" s="82"/>
      <c r="AF776" s="82"/>
      <c r="AG776" s="82"/>
    </row>
    <row r="777" spans="3:33" x14ac:dyDescent="0.2">
      <c r="C777" s="82"/>
      <c r="D777" s="82"/>
      <c r="E777" s="82"/>
      <c r="F777" s="82"/>
      <c r="G777" s="82"/>
      <c r="H777" s="82"/>
      <c r="I777" s="82"/>
      <c r="J777" s="82"/>
      <c r="K777" s="82"/>
      <c r="L777" s="82"/>
      <c r="M777" s="82"/>
      <c r="N777" s="140"/>
      <c r="O777" s="140"/>
      <c r="P777" s="82"/>
      <c r="Q777" s="82"/>
      <c r="R777" s="82"/>
      <c r="S777" s="82"/>
      <c r="T777" s="140"/>
      <c r="U777" s="82"/>
      <c r="V777" s="82"/>
      <c r="W777" s="82"/>
      <c r="X777" s="82"/>
      <c r="Y777" s="82"/>
      <c r="AA777" s="82"/>
      <c r="AB777" s="82"/>
      <c r="AC777" s="82"/>
      <c r="AD777" s="82"/>
      <c r="AE777" s="82"/>
      <c r="AF777" s="82"/>
      <c r="AG777" s="82"/>
    </row>
    <row r="778" spans="3:33" x14ac:dyDescent="0.2">
      <c r="C778" s="82"/>
      <c r="D778" s="82"/>
      <c r="E778" s="82"/>
      <c r="F778" s="82"/>
      <c r="G778" s="82"/>
      <c r="H778" s="82"/>
      <c r="I778" s="82"/>
      <c r="J778" s="82"/>
      <c r="K778" s="82"/>
      <c r="L778" s="82"/>
      <c r="M778" s="82"/>
      <c r="N778" s="140"/>
      <c r="O778" s="140"/>
      <c r="P778" s="82"/>
      <c r="Q778" s="82"/>
      <c r="R778" s="82"/>
      <c r="S778" s="82"/>
      <c r="T778" s="140"/>
      <c r="U778" s="82"/>
      <c r="V778" s="82"/>
      <c r="W778" s="82"/>
      <c r="X778" s="82"/>
      <c r="Y778" s="82"/>
      <c r="AA778" s="82"/>
      <c r="AB778" s="82"/>
      <c r="AC778" s="82"/>
      <c r="AD778" s="82"/>
      <c r="AE778" s="82"/>
      <c r="AF778" s="82"/>
      <c r="AG778" s="82"/>
    </row>
    <row r="779" spans="3:33" x14ac:dyDescent="0.2">
      <c r="C779" s="82"/>
      <c r="D779" s="82"/>
      <c r="E779" s="82"/>
      <c r="F779" s="82"/>
      <c r="G779" s="82"/>
      <c r="H779" s="82"/>
      <c r="I779" s="82"/>
      <c r="J779" s="82"/>
      <c r="K779" s="82"/>
      <c r="L779" s="82"/>
      <c r="M779" s="82"/>
      <c r="N779" s="140"/>
      <c r="O779" s="140"/>
      <c r="P779" s="82"/>
      <c r="Q779" s="82"/>
      <c r="R779" s="82"/>
      <c r="S779" s="82"/>
      <c r="T779" s="140"/>
      <c r="U779" s="82"/>
      <c r="V779" s="82"/>
      <c r="W779" s="82"/>
      <c r="X779" s="82"/>
      <c r="Y779" s="82"/>
      <c r="AA779" s="82"/>
      <c r="AB779" s="82"/>
      <c r="AC779" s="82"/>
      <c r="AD779" s="82"/>
      <c r="AE779" s="82"/>
      <c r="AF779" s="82"/>
      <c r="AG779" s="82"/>
    </row>
    <row r="780" spans="3:33" x14ac:dyDescent="0.2">
      <c r="C780" s="82"/>
      <c r="D780" s="82"/>
      <c r="E780" s="82"/>
      <c r="F780" s="82"/>
      <c r="G780" s="82"/>
      <c r="H780" s="82"/>
      <c r="I780" s="82"/>
      <c r="J780" s="82"/>
      <c r="K780" s="82"/>
      <c r="L780" s="82"/>
      <c r="M780" s="82"/>
      <c r="N780" s="140"/>
      <c r="O780" s="140"/>
      <c r="P780" s="82"/>
      <c r="Q780" s="82"/>
      <c r="R780" s="82"/>
      <c r="S780" s="82"/>
      <c r="T780" s="140"/>
      <c r="U780" s="82"/>
      <c r="V780" s="82"/>
      <c r="W780" s="82"/>
      <c r="X780" s="82"/>
      <c r="Y780" s="82"/>
      <c r="AA780" s="82"/>
      <c r="AB780" s="82"/>
      <c r="AC780" s="82"/>
      <c r="AD780" s="82"/>
      <c r="AE780" s="82"/>
      <c r="AF780" s="82"/>
      <c r="AG780" s="82"/>
    </row>
    <row r="781" spans="3:33" x14ac:dyDescent="0.2">
      <c r="C781" s="82"/>
      <c r="D781" s="82"/>
      <c r="E781" s="82"/>
      <c r="F781" s="82"/>
      <c r="G781" s="82"/>
      <c r="H781" s="82"/>
      <c r="I781" s="82"/>
      <c r="J781" s="82"/>
      <c r="K781" s="82"/>
      <c r="L781" s="82"/>
      <c r="M781" s="82"/>
      <c r="N781" s="140"/>
      <c r="O781" s="140"/>
      <c r="P781" s="82"/>
      <c r="Q781" s="82"/>
      <c r="R781" s="82"/>
      <c r="S781" s="82"/>
      <c r="T781" s="140"/>
      <c r="U781" s="82"/>
      <c r="V781" s="82"/>
      <c r="W781" s="82"/>
      <c r="X781" s="82"/>
      <c r="Y781" s="82"/>
      <c r="AA781" s="82"/>
      <c r="AB781" s="82"/>
      <c r="AC781" s="82"/>
      <c r="AD781" s="82"/>
      <c r="AE781" s="82"/>
      <c r="AF781" s="82"/>
      <c r="AG781" s="82"/>
    </row>
    <row r="782" spans="3:33" x14ac:dyDescent="0.2">
      <c r="C782" s="82"/>
      <c r="D782" s="82"/>
      <c r="E782" s="82"/>
      <c r="F782" s="82"/>
      <c r="G782" s="82"/>
      <c r="H782" s="82"/>
      <c r="I782" s="82"/>
      <c r="J782" s="82"/>
      <c r="K782" s="82"/>
      <c r="L782" s="82"/>
      <c r="M782" s="82"/>
      <c r="N782" s="140"/>
      <c r="O782" s="140"/>
      <c r="P782" s="82"/>
      <c r="Q782" s="82"/>
      <c r="R782" s="82"/>
      <c r="S782" s="82"/>
      <c r="T782" s="140"/>
      <c r="U782" s="82"/>
      <c r="V782" s="82"/>
      <c r="W782" s="82"/>
      <c r="X782" s="82"/>
      <c r="Y782" s="82"/>
      <c r="AA782" s="82"/>
      <c r="AB782" s="82"/>
      <c r="AC782" s="82"/>
      <c r="AD782" s="82"/>
      <c r="AE782" s="82"/>
      <c r="AF782" s="82"/>
      <c r="AG782" s="82"/>
    </row>
    <row r="783" spans="3:33" x14ac:dyDescent="0.2">
      <c r="C783" s="82"/>
      <c r="D783" s="82"/>
      <c r="E783" s="82"/>
      <c r="F783" s="82"/>
      <c r="G783" s="82"/>
      <c r="H783" s="82"/>
      <c r="I783" s="82"/>
      <c r="J783" s="82"/>
      <c r="K783" s="82"/>
      <c r="L783" s="82"/>
      <c r="M783" s="82"/>
      <c r="N783" s="140"/>
      <c r="O783" s="140"/>
      <c r="P783" s="82"/>
      <c r="Q783" s="82"/>
      <c r="R783" s="82"/>
      <c r="S783" s="82"/>
      <c r="T783" s="140"/>
      <c r="U783" s="82"/>
      <c r="V783" s="82"/>
      <c r="W783" s="82"/>
      <c r="X783" s="82"/>
      <c r="Y783" s="82"/>
      <c r="AA783" s="82"/>
      <c r="AB783" s="82"/>
      <c r="AC783" s="82"/>
      <c r="AD783" s="82"/>
      <c r="AE783" s="82"/>
      <c r="AF783" s="82"/>
      <c r="AG783" s="82"/>
    </row>
    <row r="784" spans="3:33" x14ac:dyDescent="0.2">
      <c r="C784" s="82"/>
      <c r="D784" s="82"/>
      <c r="E784" s="82"/>
      <c r="F784" s="82"/>
      <c r="G784" s="82"/>
      <c r="H784" s="82"/>
      <c r="I784" s="82"/>
      <c r="J784" s="82"/>
      <c r="K784" s="82"/>
      <c r="L784" s="82"/>
      <c r="M784" s="82"/>
      <c r="N784" s="140"/>
      <c r="O784" s="140"/>
      <c r="P784" s="82"/>
      <c r="Q784" s="82"/>
      <c r="R784" s="82"/>
      <c r="S784" s="82"/>
      <c r="T784" s="140"/>
      <c r="U784" s="82"/>
      <c r="V784" s="82"/>
      <c r="W784" s="82"/>
      <c r="X784" s="82"/>
      <c r="Y784" s="82"/>
      <c r="AA784" s="82"/>
      <c r="AB784" s="82"/>
      <c r="AC784" s="82"/>
      <c r="AD784" s="82"/>
      <c r="AE784" s="82"/>
      <c r="AF784" s="82"/>
      <c r="AG784" s="82"/>
    </row>
    <row r="785" spans="3:33" x14ac:dyDescent="0.2">
      <c r="C785" s="82"/>
      <c r="D785" s="82"/>
      <c r="E785" s="82"/>
      <c r="F785" s="82"/>
      <c r="G785" s="82"/>
      <c r="H785" s="82"/>
      <c r="I785" s="82"/>
      <c r="J785" s="82"/>
      <c r="K785" s="82"/>
      <c r="L785" s="82"/>
      <c r="M785" s="82"/>
      <c r="N785" s="140"/>
      <c r="O785" s="140"/>
      <c r="P785" s="82"/>
      <c r="Q785" s="82"/>
      <c r="R785" s="82"/>
      <c r="S785" s="82"/>
      <c r="T785" s="140"/>
      <c r="U785" s="82"/>
      <c r="V785" s="82"/>
      <c r="W785" s="82"/>
      <c r="X785" s="82"/>
      <c r="Y785" s="82"/>
      <c r="AA785" s="82"/>
      <c r="AB785" s="82"/>
      <c r="AC785" s="82"/>
      <c r="AD785" s="82"/>
      <c r="AE785" s="82"/>
      <c r="AF785" s="82"/>
      <c r="AG785" s="82"/>
    </row>
    <row r="786" spans="3:33" x14ac:dyDescent="0.2">
      <c r="C786" s="82"/>
      <c r="D786" s="82"/>
      <c r="E786" s="82"/>
      <c r="F786" s="82"/>
      <c r="G786" s="82"/>
      <c r="H786" s="82"/>
      <c r="I786" s="82"/>
      <c r="J786" s="82"/>
      <c r="K786" s="82"/>
      <c r="L786" s="82"/>
      <c r="M786" s="82"/>
      <c r="N786" s="140"/>
      <c r="O786" s="140"/>
      <c r="P786" s="82"/>
      <c r="Q786" s="82"/>
      <c r="R786" s="82"/>
      <c r="S786" s="82"/>
      <c r="T786" s="140"/>
      <c r="U786" s="82"/>
      <c r="V786" s="82"/>
      <c r="W786" s="82"/>
      <c r="X786" s="82"/>
      <c r="Y786" s="82"/>
      <c r="AA786" s="82"/>
      <c r="AB786" s="82"/>
      <c r="AC786" s="82"/>
      <c r="AD786" s="82"/>
      <c r="AE786" s="82"/>
      <c r="AF786" s="82"/>
      <c r="AG786" s="82"/>
    </row>
    <row r="787" spans="3:33" x14ac:dyDescent="0.2">
      <c r="C787" s="82"/>
      <c r="D787" s="82"/>
      <c r="E787" s="82"/>
      <c r="F787" s="82"/>
      <c r="G787" s="82"/>
      <c r="H787" s="82"/>
      <c r="I787" s="82"/>
      <c r="J787" s="82"/>
      <c r="K787" s="82"/>
      <c r="L787" s="82"/>
      <c r="M787" s="82"/>
      <c r="N787" s="140"/>
      <c r="O787" s="140"/>
      <c r="P787" s="82"/>
      <c r="Q787" s="82"/>
      <c r="R787" s="82"/>
      <c r="S787" s="82"/>
      <c r="T787" s="140"/>
      <c r="U787" s="82"/>
      <c r="V787" s="82"/>
      <c r="W787" s="82"/>
      <c r="X787" s="82"/>
      <c r="Y787" s="82"/>
      <c r="AA787" s="82"/>
      <c r="AB787" s="82"/>
      <c r="AC787" s="82"/>
      <c r="AD787" s="82"/>
      <c r="AE787" s="82"/>
      <c r="AF787" s="82"/>
      <c r="AG787" s="82"/>
    </row>
    <row r="788" spans="3:33" x14ac:dyDescent="0.2">
      <c r="C788" s="82"/>
      <c r="D788" s="82"/>
      <c r="E788" s="82"/>
      <c r="F788" s="82"/>
      <c r="G788" s="82"/>
      <c r="H788" s="82"/>
      <c r="I788" s="82"/>
      <c r="J788" s="82"/>
      <c r="K788" s="82"/>
      <c r="L788" s="82"/>
      <c r="M788" s="82"/>
      <c r="N788" s="140"/>
      <c r="O788" s="140"/>
      <c r="P788" s="82"/>
      <c r="Q788" s="82"/>
      <c r="R788" s="82"/>
      <c r="S788" s="82"/>
      <c r="T788" s="140"/>
      <c r="U788" s="82"/>
      <c r="V788" s="82"/>
      <c r="W788" s="82"/>
      <c r="X788" s="82"/>
      <c r="Y788" s="82"/>
      <c r="AA788" s="82"/>
      <c r="AB788" s="82"/>
      <c r="AC788" s="82"/>
      <c r="AD788" s="82"/>
      <c r="AE788" s="82"/>
      <c r="AF788" s="82"/>
      <c r="AG788" s="82"/>
    </row>
    <row r="789" spans="3:33" x14ac:dyDescent="0.2">
      <c r="C789" s="82"/>
      <c r="D789" s="82"/>
      <c r="E789" s="82"/>
      <c r="F789" s="82"/>
      <c r="G789" s="82"/>
      <c r="H789" s="82"/>
      <c r="I789" s="82"/>
      <c r="J789" s="82"/>
      <c r="K789" s="82"/>
      <c r="L789" s="82"/>
      <c r="M789" s="82"/>
      <c r="N789" s="140"/>
      <c r="O789" s="140"/>
      <c r="P789" s="82"/>
      <c r="Q789" s="82"/>
      <c r="R789" s="82"/>
      <c r="S789" s="82"/>
      <c r="T789" s="140"/>
      <c r="U789" s="82"/>
      <c r="V789" s="82"/>
      <c r="W789" s="82"/>
      <c r="X789" s="82"/>
      <c r="Y789" s="82"/>
      <c r="AA789" s="82"/>
      <c r="AB789" s="82"/>
      <c r="AC789" s="82"/>
      <c r="AD789" s="82"/>
      <c r="AE789" s="82"/>
      <c r="AF789" s="82"/>
      <c r="AG789" s="82"/>
    </row>
    <row r="790" spans="3:33" x14ac:dyDescent="0.2">
      <c r="C790" s="82"/>
      <c r="D790" s="82"/>
      <c r="E790" s="82"/>
      <c r="F790" s="82"/>
      <c r="G790" s="82"/>
      <c r="H790" s="82"/>
      <c r="I790" s="82"/>
      <c r="J790" s="82"/>
      <c r="K790" s="82"/>
      <c r="L790" s="82"/>
      <c r="M790" s="82"/>
      <c r="N790" s="140"/>
      <c r="O790" s="140"/>
      <c r="P790" s="82"/>
      <c r="Q790" s="82"/>
      <c r="R790" s="82"/>
      <c r="S790" s="82"/>
      <c r="T790" s="140"/>
      <c r="U790" s="82"/>
      <c r="V790" s="82"/>
      <c r="W790" s="82"/>
      <c r="X790" s="82"/>
      <c r="Y790" s="82"/>
      <c r="AA790" s="82"/>
      <c r="AB790" s="82"/>
      <c r="AC790" s="82"/>
      <c r="AD790" s="82"/>
      <c r="AE790" s="82"/>
      <c r="AF790" s="82"/>
      <c r="AG790" s="82"/>
    </row>
    <row r="791" spans="3:33" x14ac:dyDescent="0.2">
      <c r="C791" s="82"/>
      <c r="D791" s="82"/>
      <c r="E791" s="82"/>
      <c r="F791" s="82"/>
      <c r="G791" s="82"/>
      <c r="H791" s="82"/>
      <c r="I791" s="82"/>
      <c r="J791" s="82"/>
      <c r="K791" s="82"/>
      <c r="L791" s="82"/>
      <c r="M791" s="82"/>
      <c r="N791" s="140"/>
      <c r="O791" s="140"/>
      <c r="P791" s="82"/>
      <c r="Q791" s="82"/>
      <c r="R791" s="82"/>
      <c r="S791" s="82"/>
      <c r="T791" s="140"/>
      <c r="U791" s="82"/>
      <c r="V791" s="82"/>
      <c r="W791" s="82"/>
      <c r="X791" s="82"/>
      <c r="Y791" s="82"/>
      <c r="AA791" s="82"/>
      <c r="AB791" s="82"/>
      <c r="AC791" s="82"/>
      <c r="AD791" s="82"/>
      <c r="AE791" s="82"/>
      <c r="AF791" s="82"/>
      <c r="AG791" s="82"/>
    </row>
    <row r="792" spans="3:33" x14ac:dyDescent="0.2">
      <c r="C792" s="82"/>
      <c r="D792" s="82"/>
      <c r="E792" s="82"/>
      <c r="F792" s="82"/>
      <c r="G792" s="82"/>
      <c r="H792" s="82"/>
      <c r="I792" s="82"/>
      <c r="J792" s="82"/>
      <c r="K792" s="82"/>
      <c r="L792" s="82"/>
      <c r="M792" s="82"/>
      <c r="N792" s="140"/>
      <c r="O792" s="140"/>
      <c r="P792" s="82"/>
      <c r="Q792" s="82"/>
      <c r="R792" s="82"/>
      <c r="S792" s="82"/>
      <c r="T792" s="140"/>
      <c r="U792" s="82"/>
      <c r="V792" s="82"/>
      <c r="W792" s="82"/>
      <c r="X792" s="82"/>
      <c r="Y792" s="82"/>
      <c r="AA792" s="82"/>
      <c r="AB792" s="82"/>
      <c r="AC792" s="82"/>
      <c r="AD792" s="82"/>
      <c r="AE792" s="82"/>
      <c r="AF792" s="82"/>
      <c r="AG792" s="82"/>
    </row>
    <row r="793" spans="3:33" x14ac:dyDescent="0.2">
      <c r="C793" s="82"/>
      <c r="D793" s="82"/>
      <c r="E793" s="82"/>
      <c r="F793" s="82"/>
      <c r="G793" s="82"/>
      <c r="H793" s="82"/>
      <c r="I793" s="82"/>
      <c r="J793" s="82"/>
      <c r="K793" s="82"/>
      <c r="L793" s="82"/>
      <c r="M793" s="82"/>
      <c r="N793" s="140"/>
      <c r="O793" s="140"/>
      <c r="P793" s="82"/>
      <c r="Q793" s="82"/>
      <c r="R793" s="82"/>
      <c r="S793" s="82"/>
      <c r="T793" s="140"/>
      <c r="U793" s="82"/>
      <c r="V793" s="82"/>
      <c r="W793" s="82"/>
      <c r="X793" s="82"/>
      <c r="Y793" s="82"/>
      <c r="AA793" s="82"/>
      <c r="AB793" s="82"/>
      <c r="AC793" s="82"/>
      <c r="AD793" s="82"/>
      <c r="AE793" s="82"/>
      <c r="AF793" s="82"/>
      <c r="AG793" s="82"/>
    </row>
    <row r="794" spans="3:33" x14ac:dyDescent="0.2">
      <c r="C794" s="82"/>
      <c r="D794" s="82"/>
      <c r="E794" s="82"/>
      <c r="F794" s="82"/>
      <c r="G794" s="82"/>
      <c r="H794" s="82"/>
      <c r="I794" s="82"/>
      <c r="J794" s="82"/>
      <c r="K794" s="82"/>
      <c r="L794" s="82"/>
      <c r="M794" s="82"/>
      <c r="N794" s="140"/>
      <c r="O794" s="140"/>
      <c r="P794" s="82"/>
      <c r="Q794" s="82"/>
      <c r="R794" s="82"/>
      <c r="S794" s="82"/>
      <c r="T794" s="140"/>
      <c r="U794" s="82"/>
      <c r="V794" s="82"/>
      <c r="W794" s="82"/>
      <c r="X794" s="82"/>
      <c r="Y794" s="82"/>
      <c r="AA794" s="82"/>
      <c r="AB794" s="82"/>
      <c r="AC794" s="82"/>
      <c r="AD794" s="82"/>
      <c r="AE794" s="82"/>
      <c r="AF794" s="82"/>
      <c r="AG794" s="82"/>
    </row>
    <row r="795" spans="3:33" x14ac:dyDescent="0.2">
      <c r="C795" s="82"/>
      <c r="D795" s="82"/>
      <c r="E795" s="82"/>
      <c r="F795" s="82"/>
      <c r="G795" s="82"/>
      <c r="H795" s="82"/>
      <c r="I795" s="82"/>
      <c r="J795" s="82"/>
      <c r="K795" s="82"/>
      <c r="L795" s="82"/>
      <c r="M795" s="82"/>
      <c r="N795" s="140"/>
      <c r="O795" s="140"/>
      <c r="P795" s="82"/>
      <c r="Q795" s="82"/>
      <c r="R795" s="82"/>
      <c r="S795" s="82"/>
      <c r="T795" s="140"/>
      <c r="U795" s="82"/>
      <c r="V795" s="82"/>
      <c r="W795" s="82"/>
      <c r="X795" s="82"/>
      <c r="Y795" s="82"/>
      <c r="AA795" s="82"/>
      <c r="AB795" s="82"/>
      <c r="AC795" s="82"/>
      <c r="AD795" s="82"/>
      <c r="AE795" s="82"/>
      <c r="AF795" s="82"/>
      <c r="AG795" s="82"/>
    </row>
    <row r="796" spans="3:33" x14ac:dyDescent="0.2">
      <c r="C796" s="82"/>
      <c r="D796" s="82"/>
      <c r="E796" s="82"/>
      <c r="F796" s="82"/>
      <c r="G796" s="82"/>
      <c r="H796" s="82"/>
      <c r="I796" s="82"/>
      <c r="J796" s="82"/>
      <c r="K796" s="82"/>
      <c r="L796" s="82"/>
      <c r="M796" s="82"/>
      <c r="N796" s="140"/>
      <c r="O796" s="140"/>
      <c r="P796" s="82"/>
      <c r="Q796" s="82"/>
      <c r="R796" s="82"/>
      <c r="S796" s="82"/>
      <c r="T796" s="140"/>
      <c r="U796" s="82"/>
      <c r="V796" s="82"/>
      <c r="W796" s="82"/>
      <c r="X796" s="82"/>
      <c r="Y796" s="82"/>
      <c r="AA796" s="82"/>
      <c r="AB796" s="82"/>
      <c r="AC796" s="82"/>
      <c r="AD796" s="82"/>
      <c r="AE796" s="82"/>
      <c r="AF796" s="82"/>
      <c r="AG796" s="82"/>
    </row>
    <row r="797" spans="3:33" x14ac:dyDescent="0.2">
      <c r="C797" s="82"/>
      <c r="D797" s="82"/>
      <c r="E797" s="82"/>
      <c r="F797" s="82"/>
      <c r="G797" s="82"/>
      <c r="H797" s="82"/>
      <c r="I797" s="82"/>
      <c r="J797" s="82"/>
      <c r="K797" s="82"/>
      <c r="L797" s="82"/>
      <c r="M797" s="82"/>
      <c r="N797" s="140"/>
      <c r="O797" s="140"/>
      <c r="P797" s="82"/>
      <c r="Q797" s="82"/>
      <c r="R797" s="82"/>
      <c r="S797" s="82"/>
      <c r="T797" s="140"/>
      <c r="U797" s="82"/>
      <c r="V797" s="82"/>
      <c r="W797" s="82"/>
      <c r="X797" s="82"/>
      <c r="Y797" s="82"/>
      <c r="AA797" s="82"/>
      <c r="AB797" s="82"/>
      <c r="AC797" s="82"/>
      <c r="AD797" s="82"/>
      <c r="AE797" s="82"/>
      <c r="AF797" s="82"/>
      <c r="AG797" s="82"/>
    </row>
    <row r="798" spans="3:33" x14ac:dyDescent="0.2">
      <c r="C798" s="82"/>
      <c r="D798" s="82"/>
      <c r="E798" s="82"/>
      <c r="F798" s="82"/>
      <c r="G798" s="82"/>
      <c r="H798" s="82"/>
      <c r="I798" s="82"/>
      <c r="J798" s="82"/>
      <c r="K798" s="82"/>
      <c r="L798" s="82"/>
      <c r="M798" s="82"/>
      <c r="N798" s="140"/>
      <c r="O798" s="140"/>
      <c r="P798" s="82"/>
      <c r="Q798" s="82"/>
      <c r="R798" s="82"/>
      <c r="S798" s="82"/>
      <c r="T798" s="140"/>
      <c r="U798" s="82"/>
      <c r="V798" s="82"/>
      <c r="W798" s="82"/>
      <c r="X798" s="82"/>
      <c r="Y798" s="82"/>
      <c r="AA798" s="82"/>
      <c r="AB798" s="82"/>
      <c r="AC798" s="82"/>
      <c r="AD798" s="82"/>
      <c r="AE798" s="82"/>
      <c r="AF798" s="82"/>
      <c r="AG798" s="82"/>
    </row>
    <row r="799" spans="3:33" x14ac:dyDescent="0.2">
      <c r="C799" s="82"/>
      <c r="D799" s="82"/>
      <c r="E799" s="82"/>
      <c r="F799" s="82"/>
      <c r="G799" s="82"/>
      <c r="H799" s="82"/>
      <c r="I799" s="82"/>
      <c r="J799" s="82"/>
      <c r="K799" s="82"/>
      <c r="L799" s="82"/>
      <c r="M799" s="82"/>
      <c r="N799" s="140"/>
      <c r="O799" s="140"/>
      <c r="P799" s="82"/>
      <c r="Q799" s="82"/>
      <c r="R799" s="82"/>
      <c r="S799" s="82"/>
      <c r="T799" s="140"/>
      <c r="U799" s="82"/>
      <c r="V799" s="82"/>
      <c r="W799" s="82"/>
      <c r="X799" s="82"/>
      <c r="Y799" s="82"/>
      <c r="AA799" s="82"/>
      <c r="AB799" s="82"/>
      <c r="AC799" s="82"/>
      <c r="AD799" s="82"/>
      <c r="AE799" s="82"/>
      <c r="AF799" s="82"/>
      <c r="AG799" s="82"/>
    </row>
    <row r="800" spans="3:33" x14ac:dyDescent="0.2">
      <c r="C800" s="82"/>
      <c r="D800" s="82"/>
      <c r="E800" s="82"/>
      <c r="F800" s="82"/>
      <c r="G800" s="82"/>
      <c r="H800" s="82"/>
      <c r="I800" s="82"/>
      <c r="J800" s="82"/>
      <c r="K800" s="82"/>
      <c r="L800" s="82"/>
      <c r="M800" s="82"/>
      <c r="N800" s="140"/>
      <c r="O800" s="140"/>
      <c r="P800" s="82"/>
      <c r="Q800" s="82"/>
      <c r="R800" s="82"/>
      <c r="S800" s="82"/>
      <c r="T800" s="140"/>
      <c r="U800" s="82"/>
      <c r="V800" s="82"/>
      <c r="W800" s="82"/>
      <c r="X800" s="82"/>
      <c r="Y800" s="82"/>
      <c r="AA800" s="82"/>
      <c r="AB800" s="82"/>
      <c r="AC800" s="82"/>
      <c r="AD800" s="82"/>
      <c r="AE800" s="82"/>
      <c r="AF800" s="82"/>
      <c r="AG800" s="82"/>
    </row>
    <row r="801" spans="3:33" x14ac:dyDescent="0.2">
      <c r="C801" s="82"/>
      <c r="D801" s="82"/>
      <c r="E801" s="82"/>
      <c r="F801" s="82"/>
      <c r="G801" s="82"/>
      <c r="H801" s="82"/>
      <c r="I801" s="82"/>
      <c r="J801" s="82"/>
      <c r="K801" s="82"/>
      <c r="L801" s="82"/>
      <c r="M801" s="82"/>
      <c r="N801" s="140"/>
      <c r="O801" s="140"/>
      <c r="P801" s="82"/>
      <c r="Q801" s="82"/>
      <c r="R801" s="82"/>
      <c r="S801" s="82"/>
      <c r="T801" s="140"/>
      <c r="U801" s="82"/>
      <c r="V801" s="82"/>
      <c r="W801" s="82"/>
      <c r="X801" s="82"/>
      <c r="Y801" s="82"/>
      <c r="AA801" s="82"/>
      <c r="AB801" s="82"/>
      <c r="AC801" s="82"/>
      <c r="AD801" s="82"/>
      <c r="AE801" s="82"/>
      <c r="AF801" s="82"/>
      <c r="AG801" s="82"/>
    </row>
    <row r="802" spans="3:33" x14ac:dyDescent="0.2">
      <c r="C802" s="82"/>
      <c r="D802" s="82"/>
      <c r="E802" s="82"/>
      <c r="F802" s="82"/>
      <c r="G802" s="82"/>
      <c r="H802" s="82"/>
      <c r="I802" s="82"/>
      <c r="J802" s="82"/>
      <c r="K802" s="82"/>
      <c r="L802" s="82"/>
      <c r="M802" s="82"/>
      <c r="N802" s="140"/>
      <c r="O802" s="140"/>
      <c r="P802" s="82"/>
      <c r="Q802" s="82"/>
      <c r="R802" s="82"/>
      <c r="S802" s="82"/>
      <c r="T802" s="140"/>
      <c r="U802" s="82"/>
      <c r="V802" s="82"/>
      <c r="W802" s="82"/>
      <c r="X802" s="82"/>
      <c r="Y802" s="82"/>
      <c r="AA802" s="82"/>
      <c r="AB802" s="82"/>
      <c r="AC802" s="82"/>
      <c r="AD802" s="82"/>
      <c r="AE802" s="82"/>
      <c r="AF802" s="82"/>
      <c r="AG802" s="82"/>
    </row>
    <row r="803" spans="3:33" x14ac:dyDescent="0.2">
      <c r="C803" s="82"/>
      <c r="D803" s="82"/>
      <c r="E803" s="82"/>
      <c r="F803" s="82"/>
      <c r="G803" s="82"/>
      <c r="H803" s="82"/>
      <c r="I803" s="82"/>
      <c r="J803" s="82"/>
      <c r="K803" s="82"/>
      <c r="L803" s="82"/>
      <c r="M803" s="82"/>
      <c r="N803" s="140"/>
      <c r="O803" s="140"/>
      <c r="P803" s="82"/>
      <c r="Q803" s="82"/>
      <c r="R803" s="82"/>
      <c r="S803" s="82"/>
      <c r="T803" s="140"/>
      <c r="U803" s="82"/>
      <c r="V803" s="82"/>
      <c r="W803" s="82"/>
      <c r="X803" s="82"/>
      <c r="Y803" s="82"/>
      <c r="AA803" s="82"/>
      <c r="AB803" s="82"/>
      <c r="AC803" s="82"/>
      <c r="AD803" s="82"/>
      <c r="AE803" s="82"/>
      <c r="AF803" s="82"/>
      <c r="AG803" s="82"/>
    </row>
    <row r="804" spans="3:33" x14ac:dyDescent="0.2">
      <c r="C804" s="82"/>
      <c r="D804" s="82"/>
      <c r="E804" s="82"/>
      <c r="F804" s="82"/>
      <c r="G804" s="82"/>
      <c r="H804" s="82"/>
      <c r="I804" s="82"/>
      <c r="J804" s="82"/>
      <c r="K804" s="82"/>
      <c r="L804" s="82"/>
      <c r="M804" s="82"/>
      <c r="N804" s="140"/>
      <c r="O804" s="140"/>
      <c r="P804" s="82"/>
      <c r="Q804" s="82"/>
      <c r="R804" s="82"/>
      <c r="S804" s="82"/>
      <c r="T804" s="140"/>
      <c r="U804" s="82"/>
      <c r="V804" s="82"/>
      <c r="W804" s="82"/>
      <c r="X804" s="82"/>
      <c r="Y804" s="82"/>
      <c r="AA804" s="82"/>
      <c r="AB804" s="82"/>
      <c r="AC804" s="82"/>
      <c r="AD804" s="82"/>
      <c r="AE804" s="82"/>
      <c r="AF804" s="82"/>
      <c r="AG804" s="82"/>
    </row>
    <row r="805" spans="3:33" x14ac:dyDescent="0.2">
      <c r="C805" s="82"/>
      <c r="D805" s="82"/>
      <c r="E805" s="82"/>
      <c r="F805" s="82"/>
      <c r="G805" s="82"/>
      <c r="H805" s="82"/>
      <c r="I805" s="82"/>
      <c r="J805" s="82"/>
      <c r="K805" s="82"/>
      <c r="L805" s="82"/>
      <c r="M805" s="82"/>
      <c r="N805" s="140"/>
      <c r="O805" s="140"/>
      <c r="P805" s="82"/>
      <c r="Q805" s="82"/>
      <c r="R805" s="82"/>
      <c r="S805" s="82"/>
      <c r="T805" s="140"/>
      <c r="U805" s="82"/>
      <c r="V805" s="82"/>
      <c r="W805" s="82"/>
      <c r="X805" s="82"/>
      <c r="Y805" s="82"/>
      <c r="AA805" s="82"/>
      <c r="AB805" s="82"/>
      <c r="AC805" s="82"/>
      <c r="AD805" s="82"/>
      <c r="AE805" s="82"/>
      <c r="AF805" s="82"/>
      <c r="AG805" s="82"/>
    </row>
    <row r="806" spans="3:33" x14ac:dyDescent="0.2">
      <c r="C806" s="82"/>
      <c r="D806" s="82"/>
      <c r="E806" s="82"/>
      <c r="F806" s="82"/>
      <c r="G806" s="82"/>
      <c r="H806" s="82"/>
      <c r="I806" s="82"/>
      <c r="J806" s="82"/>
      <c r="K806" s="82"/>
      <c r="L806" s="82"/>
      <c r="M806" s="82"/>
      <c r="N806" s="140"/>
      <c r="O806" s="140"/>
      <c r="P806" s="82"/>
      <c r="Q806" s="82"/>
      <c r="R806" s="82"/>
      <c r="S806" s="82"/>
      <c r="T806" s="140"/>
      <c r="U806" s="82"/>
      <c r="V806" s="82"/>
      <c r="W806" s="82"/>
      <c r="X806" s="82"/>
      <c r="Y806" s="82"/>
      <c r="AA806" s="82"/>
      <c r="AB806" s="82"/>
      <c r="AC806" s="82"/>
      <c r="AD806" s="82"/>
      <c r="AE806" s="82"/>
      <c r="AF806" s="82"/>
      <c r="AG806" s="82"/>
    </row>
    <row r="807" spans="3:33" x14ac:dyDescent="0.2">
      <c r="C807" s="82"/>
      <c r="D807" s="82"/>
      <c r="E807" s="82"/>
      <c r="F807" s="82"/>
      <c r="G807" s="82"/>
      <c r="H807" s="82"/>
      <c r="I807" s="82"/>
      <c r="J807" s="82"/>
      <c r="K807" s="82"/>
      <c r="L807" s="82"/>
      <c r="M807" s="82"/>
      <c r="N807" s="140"/>
      <c r="O807" s="140"/>
      <c r="P807" s="82"/>
      <c r="Q807" s="82"/>
      <c r="R807" s="82"/>
      <c r="S807" s="82"/>
      <c r="T807" s="140"/>
      <c r="U807" s="82"/>
      <c r="V807" s="82"/>
      <c r="W807" s="82"/>
      <c r="X807" s="82"/>
      <c r="Y807" s="82"/>
      <c r="AA807" s="82"/>
      <c r="AB807" s="82"/>
      <c r="AC807" s="82"/>
      <c r="AD807" s="82"/>
      <c r="AE807" s="82"/>
      <c r="AF807" s="82"/>
      <c r="AG807" s="82"/>
    </row>
    <row r="808" spans="3:33" x14ac:dyDescent="0.2">
      <c r="C808" s="82"/>
      <c r="D808" s="82"/>
      <c r="E808" s="82"/>
      <c r="F808" s="82"/>
      <c r="G808" s="82"/>
      <c r="H808" s="82"/>
      <c r="I808" s="82"/>
      <c r="J808" s="82"/>
      <c r="K808" s="82"/>
      <c r="L808" s="82"/>
      <c r="M808" s="82"/>
      <c r="N808" s="140"/>
      <c r="O808" s="140"/>
      <c r="P808" s="82"/>
      <c r="Q808" s="82"/>
      <c r="R808" s="82"/>
      <c r="S808" s="82"/>
      <c r="T808" s="140"/>
      <c r="U808" s="82"/>
      <c r="V808" s="82"/>
      <c r="W808" s="82"/>
      <c r="X808" s="82"/>
      <c r="Y808" s="82"/>
      <c r="AA808" s="82"/>
      <c r="AB808" s="82"/>
      <c r="AC808" s="82"/>
      <c r="AD808" s="82"/>
      <c r="AE808" s="82"/>
      <c r="AF808" s="82"/>
      <c r="AG808" s="82"/>
    </row>
    <row r="809" spans="3:33" x14ac:dyDescent="0.2">
      <c r="C809" s="82"/>
      <c r="D809" s="82"/>
      <c r="E809" s="82"/>
      <c r="F809" s="82"/>
      <c r="G809" s="82"/>
      <c r="H809" s="82"/>
      <c r="I809" s="82"/>
      <c r="J809" s="82"/>
      <c r="K809" s="82"/>
      <c r="L809" s="82"/>
      <c r="M809" s="82"/>
      <c r="N809" s="140"/>
      <c r="O809" s="140"/>
      <c r="P809" s="82"/>
      <c r="Q809" s="82"/>
      <c r="R809" s="82"/>
      <c r="S809" s="82"/>
      <c r="T809" s="140"/>
      <c r="U809" s="82"/>
      <c r="V809" s="82"/>
      <c r="W809" s="82"/>
      <c r="X809" s="82"/>
      <c r="Y809" s="82"/>
      <c r="AA809" s="82"/>
      <c r="AB809" s="82"/>
      <c r="AC809" s="82"/>
      <c r="AD809" s="82"/>
      <c r="AE809" s="82"/>
      <c r="AF809" s="82"/>
      <c r="AG809" s="82"/>
    </row>
    <row r="810" spans="3:33" x14ac:dyDescent="0.2">
      <c r="C810" s="82"/>
      <c r="D810" s="82"/>
      <c r="E810" s="82"/>
      <c r="F810" s="82"/>
      <c r="G810" s="82"/>
      <c r="H810" s="82"/>
      <c r="I810" s="82"/>
      <c r="J810" s="82"/>
      <c r="K810" s="82"/>
      <c r="L810" s="82"/>
      <c r="M810" s="82"/>
      <c r="N810" s="140"/>
      <c r="O810" s="140"/>
      <c r="P810" s="82"/>
      <c r="Q810" s="82"/>
      <c r="R810" s="82"/>
      <c r="S810" s="82"/>
      <c r="T810" s="140"/>
      <c r="U810" s="82"/>
      <c r="V810" s="82"/>
      <c r="W810" s="82"/>
      <c r="X810" s="82"/>
      <c r="Y810" s="82"/>
      <c r="AA810" s="82"/>
      <c r="AB810" s="82"/>
      <c r="AC810" s="82"/>
      <c r="AD810" s="82"/>
      <c r="AE810" s="82"/>
      <c r="AF810" s="82"/>
      <c r="AG810" s="82"/>
    </row>
    <row r="811" spans="3:33" x14ac:dyDescent="0.2">
      <c r="C811" s="82"/>
      <c r="D811" s="82"/>
      <c r="E811" s="82"/>
      <c r="F811" s="82"/>
      <c r="G811" s="82"/>
      <c r="H811" s="82"/>
      <c r="I811" s="82"/>
      <c r="J811" s="82"/>
      <c r="K811" s="82"/>
      <c r="L811" s="82"/>
      <c r="M811" s="82"/>
      <c r="N811" s="140"/>
      <c r="O811" s="140"/>
      <c r="P811" s="82"/>
      <c r="Q811" s="82"/>
      <c r="R811" s="82"/>
      <c r="S811" s="82"/>
      <c r="T811" s="140"/>
      <c r="U811" s="82"/>
      <c r="V811" s="82"/>
      <c r="W811" s="82"/>
      <c r="X811" s="82"/>
      <c r="Y811" s="82"/>
      <c r="AA811" s="82"/>
      <c r="AB811" s="82"/>
      <c r="AC811" s="82"/>
      <c r="AD811" s="82"/>
      <c r="AE811" s="82"/>
      <c r="AF811" s="82"/>
      <c r="AG811" s="82"/>
    </row>
    <row r="812" spans="3:33" x14ac:dyDescent="0.2">
      <c r="C812" s="82"/>
      <c r="D812" s="82"/>
      <c r="E812" s="82"/>
      <c r="F812" s="82"/>
      <c r="G812" s="82"/>
      <c r="H812" s="82"/>
      <c r="I812" s="82"/>
      <c r="J812" s="82"/>
      <c r="K812" s="82"/>
      <c r="L812" s="82"/>
      <c r="M812" s="82"/>
      <c r="N812" s="140"/>
      <c r="O812" s="140"/>
      <c r="P812" s="82"/>
      <c r="Q812" s="82"/>
      <c r="R812" s="82"/>
      <c r="S812" s="82"/>
      <c r="T812" s="140"/>
      <c r="U812" s="82"/>
      <c r="V812" s="82"/>
      <c r="W812" s="82"/>
      <c r="X812" s="82"/>
      <c r="Y812" s="82"/>
      <c r="AA812" s="82"/>
      <c r="AB812" s="82"/>
      <c r="AC812" s="82"/>
      <c r="AD812" s="82"/>
      <c r="AE812" s="82"/>
      <c r="AF812" s="82"/>
      <c r="AG812" s="82"/>
    </row>
    <row r="813" spans="3:33" x14ac:dyDescent="0.2">
      <c r="C813" s="82"/>
      <c r="D813" s="82"/>
      <c r="E813" s="82"/>
      <c r="F813" s="82"/>
      <c r="G813" s="82"/>
      <c r="H813" s="82"/>
      <c r="I813" s="82"/>
      <c r="J813" s="82"/>
      <c r="K813" s="82"/>
      <c r="L813" s="82"/>
      <c r="M813" s="82"/>
      <c r="N813" s="140"/>
      <c r="O813" s="140"/>
      <c r="P813" s="82"/>
      <c r="Q813" s="82"/>
      <c r="R813" s="82"/>
      <c r="S813" s="82"/>
      <c r="T813" s="140"/>
      <c r="U813" s="82"/>
      <c r="V813" s="82"/>
      <c r="W813" s="82"/>
      <c r="X813" s="82"/>
      <c r="Y813" s="82"/>
      <c r="AA813" s="82"/>
      <c r="AB813" s="82"/>
      <c r="AC813" s="82"/>
      <c r="AD813" s="82"/>
      <c r="AE813" s="82"/>
      <c r="AF813" s="82"/>
      <c r="AG813" s="82"/>
    </row>
    <row r="814" spans="3:33" x14ac:dyDescent="0.2">
      <c r="C814" s="82"/>
      <c r="D814" s="82"/>
      <c r="E814" s="82"/>
      <c r="F814" s="82"/>
      <c r="G814" s="82"/>
      <c r="H814" s="82"/>
      <c r="I814" s="82"/>
      <c r="J814" s="82"/>
      <c r="K814" s="82"/>
      <c r="L814" s="82"/>
      <c r="M814" s="82"/>
      <c r="N814" s="140"/>
      <c r="O814" s="140"/>
      <c r="P814" s="82"/>
      <c r="Q814" s="82"/>
      <c r="R814" s="82"/>
      <c r="S814" s="82"/>
      <c r="T814" s="140"/>
      <c r="U814" s="82"/>
      <c r="V814" s="82"/>
      <c r="W814" s="82"/>
      <c r="X814" s="82"/>
      <c r="Y814" s="82"/>
      <c r="AA814" s="82"/>
      <c r="AB814" s="82"/>
      <c r="AC814" s="82"/>
      <c r="AD814" s="82"/>
      <c r="AE814" s="82"/>
      <c r="AF814" s="82"/>
      <c r="AG814" s="82"/>
    </row>
    <row r="815" spans="3:33" x14ac:dyDescent="0.2">
      <c r="C815" s="82"/>
      <c r="D815" s="82"/>
      <c r="E815" s="82"/>
      <c r="F815" s="82"/>
      <c r="G815" s="82"/>
      <c r="H815" s="82"/>
      <c r="I815" s="82"/>
      <c r="J815" s="82"/>
      <c r="K815" s="82"/>
      <c r="L815" s="82"/>
      <c r="M815" s="82"/>
      <c r="N815" s="140"/>
      <c r="O815" s="140"/>
      <c r="P815" s="82"/>
      <c r="Q815" s="82"/>
      <c r="R815" s="82"/>
      <c r="S815" s="82"/>
      <c r="T815" s="140"/>
      <c r="U815" s="82"/>
      <c r="V815" s="82"/>
      <c r="W815" s="82"/>
      <c r="X815" s="82"/>
      <c r="Y815" s="82"/>
      <c r="AA815" s="82"/>
      <c r="AB815" s="82"/>
      <c r="AC815" s="82"/>
      <c r="AD815" s="82"/>
      <c r="AE815" s="82"/>
      <c r="AF815" s="82"/>
      <c r="AG815" s="82"/>
    </row>
    <row r="816" spans="3:33" x14ac:dyDescent="0.2">
      <c r="C816" s="82"/>
      <c r="D816" s="82"/>
      <c r="E816" s="82"/>
      <c r="F816" s="82"/>
      <c r="G816" s="82"/>
      <c r="H816" s="82"/>
      <c r="I816" s="82"/>
      <c r="J816" s="82"/>
      <c r="K816" s="82"/>
      <c r="L816" s="82"/>
      <c r="M816" s="82"/>
      <c r="N816" s="140"/>
      <c r="O816" s="140"/>
      <c r="P816" s="82"/>
      <c r="Q816" s="82"/>
      <c r="R816" s="82"/>
      <c r="S816" s="82"/>
      <c r="T816" s="140"/>
      <c r="U816" s="82"/>
      <c r="V816" s="82"/>
      <c r="W816" s="82"/>
      <c r="X816" s="82"/>
      <c r="Y816" s="82"/>
      <c r="AA816" s="82"/>
      <c r="AB816" s="82"/>
      <c r="AC816" s="82"/>
      <c r="AD816" s="82"/>
      <c r="AE816" s="82"/>
      <c r="AF816" s="82"/>
      <c r="AG816" s="82"/>
    </row>
    <row r="817" spans="3:33" x14ac:dyDescent="0.2">
      <c r="C817" s="82"/>
      <c r="D817" s="82"/>
      <c r="E817" s="82"/>
      <c r="F817" s="82"/>
      <c r="G817" s="82"/>
      <c r="H817" s="82"/>
      <c r="I817" s="82"/>
      <c r="J817" s="82"/>
      <c r="K817" s="82"/>
      <c r="L817" s="82"/>
      <c r="M817" s="82"/>
      <c r="N817" s="140"/>
      <c r="O817" s="140"/>
      <c r="P817" s="82"/>
      <c r="Q817" s="82"/>
      <c r="R817" s="82"/>
      <c r="S817" s="82"/>
      <c r="T817" s="140"/>
      <c r="U817" s="82"/>
      <c r="V817" s="82"/>
      <c r="W817" s="82"/>
      <c r="X817" s="82"/>
      <c r="Y817" s="82"/>
      <c r="AA817" s="82"/>
      <c r="AB817" s="82"/>
      <c r="AC817" s="82"/>
      <c r="AD817" s="82"/>
      <c r="AE817" s="82"/>
      <c r="AF817" s="82"/>
      <c r="AG817" s="82"/>
    </row>
    <row r="818" spans="3:33" x14ac:dyDescent="0.2">
      <c r="C818" s="82"/>
      <c r="D818" s="82"/>
      <c r="E818" s="82"/>
      <c r="F818" s="82"/>
      <c r="G818" s="82"/>
      <c r="H818" s="82"/>
      <c r="I818" s="82"/>
      <c r="J818" s="82"/>
      <c r="K818" s="82"/>
      <c r="L818" s="82"/>
      <c r="M818" s="82"/>
      <c r="N818" s="140"/>
      <c r="O818" s="140"/>
      <c r="P818" s="82"/>
      <c r="Q818" s="82"/>
      <c r="R818" s="82"/>
      <c r="S818" s="82"/>
      <c r="T818" s="140"/>
      <c r="U818" s="82"/>
      <c r="V818" s="82"/>
      <c r="W818" s="82"/>
      <c r="X818" s="82"/>
      <c r="Y818" s="82"/>
      <c r="AA818" s="82"/>
      <c r="AB818" s="82"/>
      <c r="AC818" s="82"/>
      <c r="AD818" s="82"/>
      <c r="AE818" s="82"/>
      <c r="AF818" s="82"/>
      <c r="AG818" s="82"/>
    </row>
    <row r="819" spans="3:33" x14ac:dyDescent="0.2">
      <c r="C819" s="82"/>
      <c r="D819" s="82"/>
      <c r="E819" s="82"/>
      <c r="F819" s="82"/>
      <c r="G819" s="82"/>
      <c r="H819" s="82"/>
      <c r="I819" s="82"/>
      <c r="J819" s="82"/>
      <c r="K819" s="82"/>
      <c r="L819" s="82"/>
      <c r="M819" s="82"/>
      <c r="N819" s="140"/>
      <c r="O819" s="140"/>
      <c r="P819" s="82"/>
      <c r="Q819" s="82"/>
      <c r="R819" s="82"/>
      <c r="S819" s="82"/>
      <c r="T819" s="140"/>
      <c r="U819" s="82"/>
      <c r="V819" s="82"/>
      <c r="W819" s="82"/>
      <c r="X819" s="82"/>
      <c r="Y819" s="82"/>
      <c r="AA819" s="82"/>
      <c r="AB819" s="82"/>
      <c r="AC819" s="82"/>
      <c r="AD819" s="82"/>
      <c r="AE819" s="82"/>
      <c r="AF819" s="82"/>
      <c r="AG819" s="82"/>
    </row>
    <row r="820" spans="3:33" x14ac:dyDescent="0.2">
      <c r="C820" s="82"/>
      <c r="D820" s="82"/>
      <c r="E820" s="82"/>
      <c r="F820" s="82"/>
      <c r="G820" s="82"/>
      <c r="H820" s="82"/>
      <c r="I820" s="82"/>
      <c r="J820" s="82"/>
      <c r="K820" s="82"/>
      <c r="L820" s="82"/>
      <c r="M820" s="82"/>
      <c r="N820" s="140"/>
      <c r="O820" s="140"/>
      <c r="P820" s="82"/>
      <c r="Q820" s="82"/>
      <c r="R820" s="82"/>
      <c r="S820" s="82"/>
      <c r="T820" s="140"/>
      <c r="U820" s="82"/>
      <c r="V820" s="82"/>
      <c r="W820" s="82"/>
      <c r="X820" s="82"/>
      <c r="Y820" s="82"/>
      <c r="AA820" s="82"/>
      <c r="AB820" s="82"/>
      <c r="AC820" s="82"/>
      <c r="AD820" s="82"/>
      <c r="AE820" s="82"/>
      <c r="AF820" s="82"/>
      <c r="AG820" s="82"/>
    </row>
    <row r="821" spans="3:33" x14ac:dyDescent="0.2">
      <c r="C821" s="82"/>
      <c r="D821" s="82"/>
      <c r="E821" s="82"/>
      <c r="F821" s="82"/>
      <c r="G821" s="82"/>
      <c r="H821" s="82"/>
      <c r="I821" s="82"/>
      <c r="J821" s="82"/>
      <c r="K821" s="82"/>
      <c r="L821" s="82"/>
      <c r="M821" s="82"/>
      <c r="N821" s="140"/>
      <c r="O821" s="140"/>
      <c r="P821" s="82"/>
      <c r="Q821" s="82"/>
      <c r="R821" s="82"/>
      <c r="S821" s="82"/>
      <c r="T821" s="140"/>
      <c r="U821" s="82"/>
      <c r="V821" s="82"/>
      <c r="W821" s="82"/>
      <c r="X821" s="82"/>
      <c r="Y821" s="82"/>
      <c r="AA821" s="82"/>
      <c r="AB821" s="82"/>
      <c r="AC821" s="82"/>
      <c r="AD821" s="82"/>
      <c r="AE821" s="82"/>
      <c r="AF821" s="82"/>
      <c r="AG821" s="82"/>
    </row>
    <row r="822" spans="3:33" x14ac:dyDescent="0.2">
      <c r="C822" s="82"/>
      <c r="D822" s="82"/>
      <c r="E822" s="82"/>
      <c r="F822" s="82"/>
      <c r="G822" s="82"/>
      <c r="H822" s="82"/>
      <c r="I822" s="82"/>
      <c r="J822" s="82"/>
      <c r="K822" s="82"/>
      <c r="L822" s="82"/>
      <c r="M822" s="82"/>
      <c r="N822" s="140"/>
      <c r="O822" s="140"/>
      <c r="P822" s="82"/>
      <c r="Q822" s="82"/>
      <c r="R822" s="82"/>
      <c r="S822" s="82"/>
      <c r="T822" s="140"/>
      <c r="U822" s="82"/>
      <c r="V822" s="82"/>
      <c r="W822" s="82"/>
      <c r="X822" s="82"/>
      <c r="Y822" s="82"/>
      <c r="AA822" s="82"/>
      <c r="AB822" s="82"/>
      <c r="AC822" s="82"/>
      <c r="AD822" s="82"/>
      <c r="AE822" s="82"/>
      <c r="AF822" s="82"/>
      <c r="AG822" s="82"/>
    </row>
    <row r="823" spans="3:33" x14ac:dyDescent="0.2">
      <c r="C823" s="82"/>
      <c r="D823" s="82"/>
      <c r="E823" s="82"/>
      <c r="F823" s="82"/>
      <c r="G823" s="82"/>
      <c r="H823" s="82"/>
      <c r="I823" s="82"/>
      <c r="J823" s="82"/>
      <c r="K823" s="82"/>
      <c r="L823" s="82"/>
      <c r="M823" s="82"/>
      <c r="N823" s="140"/>
      <c r="O823" s="140"/>
      <c r="P823" s="82"/>
      <c r="Q823" s="82"/>
      <c r="R823" s="82"/>
      <c r="S823" s="82"/>
      <c r="T823" s="140"/>
      <c r="U823" s="82"/>
      <c r="V823" s="82"/>
      <c r="W823" s="82"/>
      <c r="X823" s="82"/>
      <c r="Y823" s="82"/>
      <c r="AA823" s="82"/>
      <c r="AB823" s="82"/>
      <c r="AC823" s="82"/>
      <c r="AD823" s="82"/>
      <c r="AE823" s="82"/>
      <c r="AF823" s="82"/>
      <c r="AG823" s="82"/>
    </row>
    <row r="824" spans="3:33" x14ac:dyDescent="0.2">
      <c r="C824" s="82"/>
      <c r="D824" s="82"/>
      <c r="E824" s="82"/>
      <c r="F824" s="82"/>
      <c r="G824" s="82"/>
      <c r="H824" s="82"/>
      <c r="I824" s="82"/>
      <c r="J824" s="82"/>
      <c r="K824" s="82"/>
      <c r="L824" s="82"/>
      <c r="M824" s="82"/>
      <c r="N824" s="140"/>
      <c r="O824" s="140"/>
      <c r="P824" s="82"/>
      <c r="Q824" s="82"/>
      <c r="R824" s="82"/>
      <c r="S824" s="82"/>
      <c r="T824" s="140"/>
      <c r="U824" s="82"/>
      <c r="V824" s="82"/>
      <c r="W824" s="82"/>
      <c r="X824" s="82"/>
      <c r="Y824" s="82"/>
      <c r="AA824" s="82"/>
      <c r="AB824" s="82"/>
      <c r="AC824" s="82"/>
      <c r="AD824" s="82"/>
      <c r="AE824" s="82"/>
      <c r="AF824" s="82"/>
      <c r="AG824" s="82"/>
    </row>
    <row r="825" spans="3:33" x14ac:dyDescent="0.2">
      <c r="C825" s="82"/>
      <c r="D825" s="82"/>
      <c r="E825" s="82"/>
      <c r="F825" s="82"/>
      <c r="G825" s="82"/>
      <c r="H825" s="82"/>
      <c r="I825" s="82"/>
      <c r="J825" s="82"/>
      <c r="K825" s="82"/>
      <c r="L825" s="82"/>
      <c r="M825" s="82"/>
      <c r="N825" s="140"/>
      <c r="O825" s="140"/>
      <c r="P825" s="82"/>
      <c r="Q825" s="82"/>
      <c r="R825" s="82"/>
      <c r="S825" s="82"/>
      <c r="T825" s="140"/>
      <c r="U825" s="82"/>
      <c r="V825" s="82"/>
      <c r="W825" s="82"/>
      <c r="X825" s="82"/>
      <c r="Y825" s="82"/>
      <c r="AA825" s="82"/>
      <c r="AB825" s="82"/>
      <c r="AC825" s="82"/>
      <c r="AD825" s="82"/>
      <c r="AE825" s="82"/>
      <c r="AF825" s="82"/>
      <c r="AG825" s="82"/>
    </row>
    <row r="826" spans="3:33" x14ac:dyDescent="0.2">
      <c r="C826" s="82"/>
      <c r="D826" s="82"/>
      <c r="E826" s="82"/>
      <c r="F826" s="82"/>
      <c r="G826" s="82"/>
      <c r="H826" s="82"/>
      <c r="I826" s="82"/>
      <c r="J826" s="82"/>
      <c r="K826" s="82"/>
      <c r="L826" s="82"/>
      <c r="M826" s="82"/>
      <c r="N826" s="140"/>
      <c r="O826" s="140"/>
      <c r="P826" s="82"/>
      <c r="Q826" s="82"/>
      <c r="R826" s="82"/>
      <c r="S826" s="82"/>
      <c r="T826" s="140"/>
      <c r="U826" s="82"/>
      <c r="V826" s="82"/>
      <c r="W826" s="82"/>
      <c r="X826" s="82"/>
      <c r="Y826" s="82"/>
      <c r="AA826" s="82"/>
      <c r="AB826" s="82"/>
      <c r="AC826" s="82"/>
      <c r="AD826" s="82"/>
      <c r="AE826" s="82"/>
      <c r="AF826" s="82"/>
      <c r="AG826" s="82"/>
    </row>
    <row r="827" spans="3:33" x14ac:dyDescent="0.2">
      <c r="C827" s="82"/>
      <c r="D827" s="82"/>
      <c r="E827" s="82"/>
      <c r="F827" s="82"/>
      <c r="G827" s="82"/>
      <c r="H827" s="82"/>
      <c r="I827" s="82"/>
      <c r="J827" s="82"/>
      <c r="K827" s="82"/>
      <c r="L827" s="82"/>
      <c r="M827" s="82"/>
      <c r="N827" s="140"/>
      <c r="O827" s="140"/>
      <c r="P827" s="82"/>
      <c r="Q827" s="82"/>
      <c r="R827" s="82"/>
      <c r="S827" s="82"/>
      <c r="T827" s="140"/>
      <c r="U827" s="82"/>
      <c r="V827" s="82"/>
      <c r="W827" s="82"/>
      <c r="X827" s="82"/>
      <c r="Y827" s="82"/>
      <c r="AA827" s="82"/>
      <c r="AB827" s="82"/>
      <c r="AC827" s="82"/>
      <c r="AD827" s="82"/>
      <c r="AE827" s="82"/>
      <c r="AF827" s="82"/>
      <c r="AG827" s="82"/>
    </row>
    <row r="828" spans="3:33" x14ac:dyDescent="0.2">
      <c r="C828" s="82"/>
      <c r="D828" s="82"/>
      <c r="E828" s="82"/>
      <c r="F828" s="82"/>
      <c r="G828" s="82"/>
      <c r="H828" s="82"/>
      <c r="I828" s="82"/>
      <c r="J828" s="82"/>
      <c r="K828" s="82"/>
      <c r="L828" s="82"/>
      <c r="M828" s="82"/>
      <c r="N828" s="140"/>
      <c r="O828" s="140"/>
      <c r="P828" s="82"/>
      <c r="Q828" s="82"/>
      <c r="R828" s="82"/>
      <c r="S828" s="82"/>
      <c r="T828" s="140"/>
      <c r="U828" s="82"/>
      <c r="V828" s="82"/>
      <c r="W828" s="82"/>
      <c r="X828" s="82"/>
      <c r="Y828" s="82"/>
      <c r="AA828" s="82"/>
      <c r="AB828" s="82"/>
      <c r="AC828" s="82"/>
      <c r="AD828" s="82"/>
      <c r="AE828" s="82"/>
      <c r="AF828" s="82"/>
      <c r="AG828" s="82"/>
    </row>
    <row r="829" spans="3:33" x14ac:dyDescent="0.2">
      <c r="C829" s="82"/>
      <c r="D829" s="82"/>
      <c r="E829" s="82"/>
      <c r="F829" s="82"/>
      <c r="G829" s="82"/>
      <c r="H829" s="82"/>
      <c r="I829" s="82"/>
      <c r="J829" s="82"/>
      <c r="K829" s="82"/>
      <c r="L829" s="82"/>
      <c r="M829" s="82"/>
      <c r="N829" s="140"/>
      <c r="O829" s="140"/>
      <c r="P829" s="82"/>
      <c r="Q829" s="82"/>
      <c r="R829" s="82"/>
      <c r="S829" s="82"/>
      <c r="T829" s="140"/>
      <c r="U829" s="82"/>
      <c r="V829" s="82"/>
      <c r="W829" s="82"/>
      <c r="X829" s="82"/>
      <c r="Y829" s="82"/>
      <c r="AA829" s="82"/>
      <c r="AB829" s="82"/>
      <c r="AC829" s="82"/>
      <c r="AD829" s="82"/>
      <c r="AE829" s="82"/>
      <c r="AF829" s="82"/>
      <c r="AG829" s="82"/>
    </row>
    <row r="830" spans="3:33" x14ac:dyDescent="0.2">
      <c r="C830" s="82"/>
      <c r="D830" s="82"/>
      <c r="E830" s="82"/>
      <c r="F830" s="82"/>
      <c r="G830" s="82"/>
      <c r="H830" s="82"/>
      <c r="I830" s="82"/>
      <c r="J830" s="82"/>
      <c r="K830" s="82"/>
      <c r="L830" s="82"/>
      <c r="M830" s="82"/>
      <c r="N830" s="140"/>
      <c r="O830" s="140"/>
      <c r="P830" s="82"/>
      <c r="Q830" s="82"/>
      <c r="R830" s="82"/>
      <c r="S830" s="82"/>
      <c r="T830" s="140"/>
      <c r="U830" s="82"/>
      <c r="V830" s="82"/>
      <c r="W830" s="82"/>
      <c r="X830" s="82"/>
      <c r="Y830" s="82"/>
      <c r="AA830" s="82"/>
      <c r="AB830" s="82"/>
      <c r="AC830" s="82"/>
      <c r="AD830" s="82"/>
      <c r="AE830" s="82"/>
      <c r="AF830" s="82"/>
      <c r="AG830" s="82"/>
    </row>
    <row r="831" spans="3:33" x14ac:dyDescent="0.2">
      <c r="C831" s="82"/>
      <c r="D831" s="82"/>
      <c r="E831" s="82"/>
      <c r="F831" s="82"/>
      <c r="G831" s="82"/>
      <c r="H831" s="82"/>
      <c r="I831" s="82"/>
      <c r="J831" s="82"/>
      <c r="K831" s="82"/>
      <c r="L831" s="82"/>
      <c r="M831" s="82"/>
      <c r="N831" s="140"/>
      <c r="O831" s="140"/>
      <c r="P831" s="82"/>
      <c r="Q831" s="82"/>
      <c r="R831" s="82"/>
      <c r="S831" s="82"/>
      <c r="T831" s="140"/>
      <c r="U831" s="82"/>
      <c r="V831" s="82"/>
      <c r="W831" s="82"/>
      <c r="X831" s="82"/>
      <c r="Y831" s="82"/>
      <c r="AA831" s="82"/>
      <c r="AB831" s="82"/>
      <c r="AC831" s="82"/>
      <c r="AD831" s="82"/>
      <c r="AE831" s="82"/>
      <c r="AF831" s="82"/>
      <c r="AG831" s="82"/>
    </row>
    <row r="832" spans="3:33" x14ac:dyDescent="0.2">
      <c r="C832" s="82"/>
      <c r="D832" s="82"/>
      <c r="E832" s="82"/>
      <c r="F832" s="82"/>
      <c r="G832" s="82"/>
      <c r="H832" s="82"/>
      <c r="I832" s="82"/>
      <c r="J832" s="82"/>
      <c r="K832" s="82"/>
      <c r="L832" s="82"/>
      <c r="M832" s="82"/>
      <c r="N832" s="140"/>
      <c r="O832" s="140"/>
      <c r="P832" s="82"/>
      <c r="Q832" s="82"/>
      <c r="R832" s="82"/>
      <c r="S832" s="82"/>
      <c r="T832" s="140"/>
      <c r="U832" s="82"/>
      <c r="V832" s="82"/>
      <c r="W832" s="82"/>
      <c r="X832" s="82"/>
      <c r="Y832" s="82"/>
      <c r="AA832" s="82"/>
      <c r="AB832" s="82"/>
      <c r="AC832" s="82"/>
      <c r="AD832" s="82"/>
      <c r="AE832" s="82"/>
      <c r="AF832" s="82"/>
      <c r="AG832" s="82"/>
    </row>
    <row r="833" spans="3:33" x14ac:dyDescent="0.2">
      <c r="C833" s="82"/>
      <c r="D833" s="82"/>
      <c r="E833" s="82"/>
      <c r="F833" s="82"/>
      <c r="G833" s="82"/>
      <c r="H833" s="82"/>
      <c r="I833" s="82"/>
      <c r="J833" s="82"/>
      <c r="K833" s="82"/>
      <c r="L833" s="82"/>
      <c r="M833" s="82"/>
      <c r="N833" s="140"/>
      <c r="O833" s="140"/>
      <c r="P833" s="82"/>
      <c r="Q833" s="82"/>
      <c r="R833" s="82"/>
      <c r="S833" s="82"/>
      <c r="T833" s="140"/>
      <c r="U833" s="82"/>
      <c r="V833" s="82"/>
      <c r="W833" s="82"/>
      <c r="X833" s="82"/>
      <c r="Y833" s="82"/>
      <c r="AA833" s="82"/>
      <c r="AB833" s="82"/>
      <c r="AC833" s="82"/>
      <c r="AD833" s="82"/>
      <c r="AE833" s="82"/>
      <c r="AF833" s="82"/>
      <c r="AG833" s="82"/>
    </row>
    <row r="834" spans="3:33" x14ac:dyDescent="0.2">
      <c r="C834" s="82"/>
      <c r="D834" s="82"/>
      <c r="E834" s="82"/>
      <c r="F834" s="82"/>
      <c r="G834" s="82"/>
      <c r="H834" s="82"/>
      <c r="I834" s="82"/>
      <c r="J834" s="82"/>
      <c r="K834" s="82"/>
      <c r="L834" s="82"/>
      <c r="M834" s="82"/>
      <c r="N834" s="140"/>
      <c r="O834" s="140"/>
      <c r="P834" s="82"/>
      <c r="Q834" s="82"/>
      <c r="R834" s="82"/>
      <c r="S834" s="82"/>
      <c r="T834" s="140"/>
      <c r="U834" s="82"/>
      <c r="V834" s="82"/>
      <c r="W834" s="82"/>
      <c r="X834" s="82"/>
      <c r="Y834" s="82"/>
      <c r="AA834" s="82"/>
      <c r="AB834" s="82"/>
      <c r="AC834" s="82"/>
      <c r="AD834" s="82"/>
      <c r="AE834" s="82"/>
      <c r="AF834" s="82"/>
      <c r="AG834" s="82"/>
    </row>
    <row r="835" spans="3:33" x14ac:dyDescent="0.2">
      <c r="C835" s="82"/>
      <c r="D835" s="82"/>
      <c r="E835" s="82"/>
      <c r="F835" s="82"/>
      <c r="G835" s="82"/>
      <c r="H835" s="82"/>
      <c r="I835" s="82"/>
      <c r="J835" s="82"/>
      <c r="K835" s="82"/>
      <c r="L835" s="82"/>
      <c r="M835" s="82"/>
      <c r="N835" s="140"/>
      <c r="O835" s="140"/>
      <c r="P835" s="82"/>
      <c r="Q835" s="82"/>
      <c r="R835" s="82"/>
      <c r="S835" s="82"/>
      <c r="T835" s="140"/>
      <c r="U835" s="82"/>
      <c r="V835" s="82"/>
      <c r="W835" s="82"/>
      <c r="X835" s="82"/>
      <c r="Y835" s="82"/>
      <c r="AA835" s="82"/>
      <c r="AB835" s="82"/>
      <c r="AC835" s="82"/>
      <c r="AD835" s="82"/>
      <c r="AE835" s="82"/>
      <c r="AF835" s="82"/>
      <c r="AG835" s="82"/>
    </row>
    <row r="836" spans="3:33" x14ac:dyDescent="0.2">
      <c r="C836" s="82"/>
      <c r="D836" s="82"/>
      <c r="E836" s="82"/>
      <c r="F836" s="82"/>
      <c r="G836" s="82"/>
      <c r="H836" s="82"/>
      <c r="I836" s="82"/>
      <c r="J836" s="82"/>
      <c r="K836" s="82"/>
      <c r="L836" s="82"/>
      <c r="M836" s="82"/>
      <c r="N836" s="140"/>
      <c r="O836" s="140"/>
      <c r="P836" s="82"/>
      <c r="Q836" s="82"/>
      <c r="R836" s="82"/>
      <c r="S836" s="82"/>
      <c r="T836" s="140"/>
      <c r="U836" s="82"/>
      <c r="V836" s="82"/>
      <c r="W836" s="82"/>
      <c r="X836" s="82"/>
      <c r="Y836" s="82"/>
      <c r="AA836" s="82"/>
      <c r="AB836" s="82"/>
      <c r="AC836" s="82"/>
      <c r="AD836" s="82"/>
      <c r="AE836" s="82"/>
      <c r="AF836" s="82"/>
      <c r="AG836" s="82"/>
    </row>
    <row r="837" spans="3:33" x14ac:dyDescent="0.2">
      <c r="C837" s="82"/>
      <c r="D837" s="82"/>
      <c r="E837" s="82"/>
      <c r="F837" s="82"/>
      <c r="G837" s="82"/>
      <c r="H837" s="82"/>
      <c r="I837" s="82"/>
      <c r="J837" s="82"/>
      <c r="K837" s="82"/>
      <c r="L837" s="82"/>
      <c r="M837" s="82"/>
      <c r="N837" s="140"/>
      <c r="O837" s="140"/>
      <c r="P837" s="82"/>
      <c r="Q837" s="82"/>
      <c r="R837" s="82"/>
      <c r="S837" s="82"/>
      <c r="T837" s="140"/>
      <c r="U837" s="82"/>
      <c r="V837" s="82"/>
      <c r="W837" s="82"/>
      <c r="X837" s="82"/>
      <c r="Y837" s="82"/>
      <c r="AA837" s="82"/>
      <c r="AB837" s="82"/>
      <c r="AC837" s="82"/>
      <c r="AD837" s="82"/>
      <c r="AE837" s="82"/>
      <c r="AF837" s="82"/>
      <c r="AG837" s="82"/>
    </row>
    <row r="838" spans="3:33" x14ac:dyDescent="0.2">
      <c r="C838" s="82"/>
      <c r="D838" s="82"/>
      <c r="E838" s="82"/>
      <c r="F838" s="82"/>
      <c r="G838" s="82"/>
      <c r="H838" s="82"/>
      <c r="I838" s="82"/>
      <c r="J838" s="82"/>
      <c r="K838" s="82"/>
      <c r="L838" s="82"/>
      <c r="M838" s="82"/>
      <c r="N838" s="140"/>
      <c r="O838" s="140"/>
      <c r="P838" s="82"/>
      <c r="Q838" s="82"/>
      <c r="R838" s="82"/>
      <c r="S838" s="82"/>
      <c r="T838" s="140"/>
      <c r="U838" s="82"/>
      <c r="V838" s="82"/>
      <c r="W838" s="82"/>
      <c r="X838" s="82"/>
      <c r="Y838" s="82"/>
      <c r="AA838" s="82"/>
      <c r="AB838" s="82"/>
      <c r="AC838" s="82"/>
      <c r="AD838" s="82"/>
      <c r="AE838" s="82"/>
      <c r="AF838" s="82"/>
      <c r="AG838" s="82"/>
    </row>
    <row r="839" spans="3:33" x14ac:dyDescent="0.2">
      <c r="C839" s="82"/>
      <c r="D839" s="82"/>
      <c r="E839" s="82"/>
      <c r="F839" s="82"/>
      <c r="G839" s="82"/>
      <c r="H839" s="82"/>
      <c r="I839" s="82"/>
      <c r="J839" s="82"/>
      <c r="K839" s="82"/>
      <c r="L839" s="82"/>
      <c r="M839" s="82"/>
      <c r="N839" s="140"/>
      <c r="O839" s="140"/>
      <c r="P839" s="82"/>
      <c r="Q839" s="82"/>
      <c r="R839" s="82"/>
      <c r="S839" s="82"/>
      <c r="T839" s="140"/>
      <c r="U839" s="82"/>
      <c r="V839" s="82"/>
      <c r="W839" s="82"/>
      <c r="X839" s="82"/>
      <c r="Y839" s="82"/>
      <c r="AA839" s="82"/>
      <c r="AB839" s="82"/>
      <c r="AC839" s="82"/>
      <c r="AD839" s="82"/>
      <c r="AE839" s="82"/>
      <c r="AF839" s="82"/>
      <c r="AG839" s="82"/>
    </row>
    <row r="840" spans="3:33" x14ac:dyDescent="0.2">
      <c r="C840" s="82"/>
      <c r="D840" s="82"/>
      <c r="E840" s="82"/>
      <c r="F840" s="82"/>
      <c r="G840" s="82"/>
      <c r="H840" s="82"/>
      <c r="I840" s="82"/>
      <c r="J840" s="82"/>
      <c r="K840" s="82"/>
      <c r="L840" s="82"/>
      <c r="M840" s="82"/>
      <c r="N840" s="140"/>
      <c r="O840" s="140"/>
      <c r="P840" s="82"/>
      <c r="Q840" s="82"/>
      <c r="R840" s="82"/>
      <c r="S840" s="82"/>
      <c r="T840" s="140"/>
      <c r="U840" s="82"/>
      <c r="V840" s="82"/>
      <c r="W840" s="82"/>
      <c r="X840" s="82"/>
      <c r="Y840" s="82"/>
      <c r="AA840" s="82"/>
      <c r="AB840" s="82"/>
      <c r="AC840" s="82"/>
      <c r="AD840" s="82"/>
      <c r="AE840" s="82"/>
      <c r="AF840" s="82"/>
      <c r="AG840" s="82"/>
    </row>
    <row r="841" spans="3:33" x14ac:dyDescent="0.2">
      <c r="C841" s="82"/>
      <c r="D841" s="82"/>
      <c r="E841" s="82"/>
      <c r="F841" s="82"/>
      <c r="G841" s="82"/>
      <c r="H841" s="82"/>
      <c r="I841" s="82"/>
      <c r="J841" s="82"/>
      <c r="K841" s="82"/>
      <c r="L841" s="82"/>
      <c r="M841" s="82"/>
      <c r="N841" s="140"/>
      <c r="O841" s="140"/>
      <c r="P841" s="82"/>
      <c r="Q841" s="82"/>
      <c r="R841" s="82"/>
      <c r="S841" s="82"/>
      <c r="T841" s="140"/>
      <c r="U841" s="82"/>
      <c r="V841" s="82"/>
      <c r="W841" s="82"/>
      <c r="X841" s="82"/>
      <c r="Y841" s="82"/>
      <c r="AA841" s="82"/>
      <c r="AB841" s="82"/>
      <c r="AC841" s="82"/>
      <c r="AD841" s="82"/>
      <c r="AE841" s="82"/>
      <c r="AF841" s="82"/>
      <c r="AG841" s="82"/>
    </row>
    <row r="842" spans="3:33" x14ac:dyDescent="0.2">
      <c r="C842" s="82"/>
      <c r="D842" s="82"/>
      <c r="E842" s="82"/>
      <c r="F842" s="82"/>
      <c r="G842" s="82"/>
      <c r="H842" s="82"/>
      <c r="I842" s="82"/>
      <c r="J842" s="82"/>
      <c r="K842" s="82"/>
      <c r="L842" s="82"/>
      <c r="M842" s="82"/>
      <c r="N842" s="140"/>
      <c r="O842" s="140"/>
      <c r="P842" s="82"/>
      <c r="Q842" s="82"/>
      <c r="R842" s="82"/>
      <c r="S842" s="82"/>
      <c r="T842" s="140"/>
      <c r="U842" s="82"/>
      <c r="V842" s="82"/>
      <c r="W842" s="82"/>
      <c r="X842" s="82"/>
      <c r="Y842" s="82"/>
      <c r="AA842" s="82"/>
      <c r="AB842" s="82"/>
      <c r="AC842" s="82"/>
      <c r="AD842" s="82"/>
      <c r="AE842" s="82"/>
      <c r="AF842" s="82"/>
      <c r="AG842" s="82"/>
    </row>
    <row r="843" spans="3:33" x14ac:dyDescent="0.2">
      <c r="C843" s="82"/>
      <c r="D843" s="82"/>
      <c r="E843" s="82"/>
      <c r="F843" s="82"/>
      <c r="G843" s="82"/>
      <c r="H843" s="82"/>
      <c r="I843" s="82"/>
      <c r="J843" s="82"/>
      <c r="K843" s="82"/>
      <c r="L843" s="82"/>
      <c r="M843" s="82"/>
      <c r="N843" s="140"/>
      <c r="O843" s="140"/>
      <c r="P843" s="82"/>
      <c r="Q843" s="82"/>
      <c r="R843" s="82"/>
      <c r="S843" s="82"/>
      <c r="T843" s="140"/>
      <c r="U843" s="82"/>
      <c r="V843" s="82"/>
      <c r="W843" s="82"/>
      <c r="X843" s="82"/>
      <c r="Y843" s="82"/>
      <c r="AA843" s="82"/>
      <c r="AB843" s="82"/>
      <c r="AC843" s="82"/>
      <c r="AD843" s="82"/>
      <c r="AE843" s="82"/>
      <c r="AF843" s="82"/>
      <c r="AG843" s="82"/>
    </row>
    <row r="844" spans="3:33" x14ac:dyDescent="0.2">
      <c r="C844" s="82"/>
      <c r="D844" s="82"/>
      <c r="E844" s="82"/>
      <c r="F844" s="82"/>
      <c r="G844" s="82"/>
      <c r="H844" s="82"/>
      <c r="I844" s="82"/>
      <c r="J844" s="82"/>
      <c r="K844" s="82"/>
      <c r="L844" s="82"/>
      <c r="M844" s="82"/>
      <c r="N844" s="140"/>
      <c r="O844" s="140"/>
      <c r="P844" s="82"/>
      <c r="Q844" s="82"/>
      <c r="R844" s="82"/>
      <c r="S844" s="82"/>
      <c r="T844" s="140"/>
      <c r="U844" s="82"/>
      <c r="V844" s="82"/>
      <c r="W844" s="82"/>
      <c r="X844" s="82"/>
      <c r="Y844" s="82"/>
      <c r="AA844" s="82"/>
      <c r="AB844" s="82"/>
      <c r="AC844" s="82"/>
      <c r="AD844" s="82"/>
      <c r="AE844" s="82"/>
      <c r="AF844" s="82"/>
      <c r="AG844" s="82"/>
    </row>
    <row r="845" spans="3:33" x14ac:dyDescent="0.2">
      <c r="C845" s="82"/>
      <c r="D845" s="82"/>
      <c r="E845" s="82"/>
      <c r="F845" s="82"/>
      <c r="G845" s="82"/>
      <c r="H845" s="82"/>
      <c r="I845" s="82"/>
      <c r="J845" s="82"/>
      <c r="K845" s="82"/>
      <c r="L845" s="82"/>
      <c r="M845" s="82"/>
      <c r="N845" s="140"/>
      <c r="O845" s="140"/>
      <c r="P845" s="82"/>
      <c r="Q845" s="82"/>
      <c r="R845" s="82"/>
      <c r="S845" s="82"/>
      <c r="T845" s="140"/>
      <c r="U845" s="82"/>
      <c r="V845" s="82"/>
      <c r="W845" s="82"/>
      <c r="X845" s="82"/>
      <c r="Y845" s="82"/>
      <c r="AA845" s="82"/>
      <c r="AB845" s="82"/>
      <c r="AC845" s="82"/>
      <c r="AD845" s="82"/>
      <c r="AE845" s="82"/>
      <c r="AF845" s="82"/>
      <c r="AG845" s="82"/>
    </row>
    <row r="846" spans="3:33" x14ac:dyDescent="0.2">
      <c r="C846" s="82"/>
      <c r="D846" s="82"/>
      <c r="E846" s="82"/>
      <c r="F846" s="82"/>
      <c r="G846" s="82"/>
      <c r="H846" s="82"/>
      <c r="I846" s="82"/>
      <c r="J846" s="82"/>
      <c r="K846" s="82"/>
      <c r="L846" s="82"/>
      <c r="M846" s="82"/>
      <c r="N846" s="140"/>
      <c r="O846" s="140"/>
      <c r="P846" s="82"/>
      <c r="Q846" s="82"/>
      <c r="R846" s="82"/>
      <c r="S846" s="82"/>
      <c r="T846" s="140"/>
      <c r="U846" s="82"/>
      <c r="V846" s="82"/>
      <c r="W846" s="82"/>
      <c r="X846" s="82"/>
      <c r="Y846" s="82"/>
      <c r="AA846" s="82"/>
      <c r="AB846" s="82"/>
      <c r="AC846" s="82"/>
      <c r="AD846" s="82"/>
      <c r="AE846" s="82"/>
      <c r="AF846" s="82"/>
      <c r="AG846" s="82"/>
    </row>
    <row r="847" spans="3:33" x14ac:dyDescent="0.2">
      <c r="C847" s="82"/>
      <c r="D847" s="82"/>
      <c r="E847" s="82"/>
      <c r="F847" s="82"/>
      <c r="G847" s="82"/>
      <c r="H847" s="82"/>
      <c r="I847" s="82"/>
      <c r="J847" s="82"/>
      <c r="K847" s="82"/>
      <c r="L847" s="82"/>
      <c r="M847" s="82"/>
      <c r="N847" s="140"/>
      <c r="O847" s="140"/>
      <c r="P847" s="82"/>
      <c r="Q847" s="82"/>
      <c r="R847" s="82"/>
      <c r="S847" s="82"/>
      <c r="T847" s="140"/>
      <c r="U847" s="82"/>
      <c r="V847" s="82"/>
      <c r="W847" s="82"/>
      <c r="X847" s="82"/>
      <c r="Y847" s="82"/>
      <c r="AA847" s="82"/>
      <c r="AB847" s="82"/>
      <c r="AC847" s="82"/>
      <c r="AD847" s="82"/>
      <c r="AE847" s="82"/>
      <c r="AF847" s="82"/>
      <c r="AG847" s="82"/>
    </row>
    <row r="848" spans="3:33" x14ac:dyDescent="0.2">
      <c r="C848" s="82"/>
      <c r="D848" s="82"/>
      <c r="E848" s="82"/>
      <c r="F848" s="82"/>
      <c r="G848" s="82"/>
      <c r="H848" s="82"/>
      <c r="I848" s="82"/>
      <c r="J848" s="82"/>
      <c r="K848" s="82"/>
      <c r="L848" s="82"/>
      <c r="M848" s="82"/>
      <c r="N848" s="140"/>
      <c r="O848" s="140"/>
      <c r="P848" s="82"/>
      <c r="Q848" s="82"/>
      <c r="R848" s="82"/>
      <c r="S848" s="82"/>
      <c r="T848" s="140"/>
      <c r="U848" s="82"/>
      <c r="V848" s="82"/>
      <c r="W848" s="82"/>
      <c r="X848" s="82"/>
      <c r="Y848" s="82"/>
      <c r="AA848" s="82"/>
      <c r="AB848" s="82"/>
      <c r="AC848" s="82"/>
      <c r="AD848" s="82"/>
      <c r="AE848" s="82"/>
      <c r="AF848" s="82"/>
      <c r="AG848" s="82"/>
    </row>
    <row r="849" spans="3:33" x14ac:dyDescent="0.2">
      <c r="C849" s="82"/>
      <c r="D849" s="82"/>
      <c r="E849" s="82"/>
      <c r="F849" s="82"/>
      <c r="G849" s="82"/>
      <c r="H849" s="82"/>
      <c r="I849" s="82"/>
      <c r="J849" s="82"/>
      <c r="K849" s="82"/>
      <c r="L849" s="82"/>
      <c r="M849" s="82"/>
      <c r="N849" s="140"/>
      <c r="O849" s="140"/>
      <c r="P849" s="82"/>
      <c r="Q849" s="82"/>
      <c r="R849" s="82"/>
      <c r="S849" s="82"/>
      <c r="T849" s="140"/>
      <c r="U849" s="82"/>
      <c r="V849" s="82"/>
      <c r="W849" s="82"/>
      <c r="X849" s="82"/>
      <c r="Y849" s="82"/>
      <c r="AA849" s="82"/>
      <c r="AB849" s="82"/>
      <c r="AC849" s="82"/>
      <c r="AD849" s="82"/>
      <c r="AE849" s="82"/>
      <c r="AF849" s="82"/>
      <c r="AG849" s="82"/>
    </row>
    <row r="850" spans="3:33" x14ac:dyDescent="0.2">
      <c r="C850" s="82"/>
      <c r="D850" s="82"/>
      <c r="E850" s="82"/>
      <c r="F850" s="82"/>
      <c r="G850" s="82"/>
      <c r="H850" s="82"/>
      <c r="I850" s="82"/>
      <c r="J850" s="82"/>
      <c r="K850" s="82"/>
      <c r="L850" s="82"/>
      <c r="M850" s="82"/>
      <c r="N850" s="140"/>
      <c r="O850" s="140"/>
      <c r="P850" s="82"/>
      <c r="Q850" s="82"/>
      <c r="R850" s="82"/>
      <c r="S850" s="82"/>
      <c r="T850" s="140"/>
      <c r="U850" s="82"/>
      <c r="V850" s="82"/>
      <c r="W850" s="82"/>
      <c r="X850" s="82"/>
      <c r="Y850" s="82"/>
      <c r="AA850" s="82"/>
      <c r="AB850" s="82"/>
      <c r="AC850" s="82"/>
      <c r="AD850" s="82"/>
      <c r="AE850" s="82"/>
      <c r="AF850" s="82"/>
      <c r="AG850" s="82"/>
    </row>
    <row r="851" spans="3:33" x14ac:dyDescent="0.2">
      <c r="C851" s="82"/>
      <c r="D851" s="82"/>
      <c r="E851" s="82"/>
      <c r="F851" s="82"/>
      <c r="G851" s="82"/>
      <c r="H851" s="82"/>
      <c r="I851" s="82"/>
      <c r="J851" s="82"/>
      <c r="K851" s="82"/>
      <c r="L851" s="82"/>
      <c r="M851" s="82"/>
      <c r="N851" s="140"/>
      <c r="O851" s="140"/>
      <c r="P851" s="82"/>
      <c r="Q851" s="82"/>
      <c r="R851" s="82"/>
      <c r="S851" s="82"/>
      <c r="T851" s="140"/>
      <c r="U851" s="82"/>
      <c r="V851" s="82"/>
      <c r="W851" s="82"/>
      <c r="X851" s="82"/>
      <c r="Y851" s="82"/>
      <c r="AA851" s="82"/>
      <c r="AB851" s="82"/>
      <c r="AC851" s="82"/>
      <c r="AD851" s="82"/>
      <c r="AE851" s="82"/>
      <c r="AF851" s="82"/>
      <c r="AG851" s="82"/>
    </row>
    <row r="852" spans="3:33" x14ac:dyDescent="0.2">
      <c r="C852" s="82"/>
      <c r="D852" s="82"/>
      <c r="E852" s="82"/>
      <c r="F852" s="82"/>
      <c r="G852" s="82"/>
      <c r="H852" s="82"/>
      <c r="I852" s="82"/>
      <c r="J852" s="82"/>
      <c r="K852" s="82"/>
      <c r="L852" s="82"/>
      <c r="M852" s="82"/>
      <c r="N852" s="140"/>
      <c r="O852" s="140"/>
      <c r="P852" s="82"/>
      <c r="Q852" s="82"/>
      <c r="R852" s="82"/>
      <c r="S852" s="82"/>
      <c r="T852" s="140"/>
      <c r="U852" s="82"/>
      <c r="V852" s="82"/>
      <c r="W852" s="82"/>
      <c r="X852" s="82"/>
      <c r="Y852" s="82"/>
      <c r="AA852" s="82"/>
      <c r="AB852" s="82"/>
      <c r="AC852" s="82"/>
      <c r="AD852" s="82"/>
      <c r="AE852" s="82"/>
      <c r="AF852" s="82"/>
      <c r="AG852" s="82"/>
    </row>
    <row r="853" spans="3:33" x14ac:dyDescent="0.2">
      <c r="C853" s="82"/>
      <c r="D853" s="82"/>
      <c r="E853" s="82"/>
      <c r="F853" s="82"/>
      <c r="G853" s="82"/>
      <c r="H853" s="82"/>
      <c r="I853" s="82"/>
      <c r="J853" s="82"/>
      <c r="K853" s="82"/>
      <c r="L853" s="82"/>
      <c r="M853" s="82"/>
      <c r="N853" s="140"/>
      <c r="O853" s="140"/>
      <c r="P853" s="82"/>
      <c r="Q853" s="82"/>
      <c r="R853" s="82"/>
      <c r="S853" s="82"/>
      <c r="T853" s="140"/>
      <c r="U853" s="82"/>
      <c r="V853" s="82"/>
      <c r="W853" s="82"/>
      <c r="X853" s="82"/>
      <c r="Y853" s="82"/>
      <c r="AA853" s="82"/>
      <c r="AB853" s="82"/>
      <c r="AC853" s="82"/>
      <c r="AD853" s="82"/>
      <c r="AE853" s="82"/>
      <c r="AF853" s="82"/>
      <c r="AG853" s="82"/>
    </row>
    <row r="854" spans="3:33" x14ac:dyDescent="0.2">
      <c r="C854" s="82"/>
      <c r="D854" s="82"/>
      <c r="E854" s="82"/>
      <c r="F854" s="82"/>
      <c r="G854" s="82"/>
      <c r="H854" s="82"/>
      <c r="I854" s="82"/>
      <c r="J854" s="82"/>
      <c r="K854" s="82"/>
      <c r="L854" s="82"/>
      <c r="M854" s="82"/>
      <c r="N854" s="140"/>
      <c r="O854" s="140"/>
      <c r="P854" s="82"/>
      <c r="Q854" s="82"/>
      <c r="R854" s="82"/>
      <c r="S854" s="82"/>
      <c r="T854" s="140"/>
      <c r="U854" s="82"/>
      <c r="V854" s="82"/>
      <c r="W854" s="82"/>
      <c r="X854" s="82"/>
      <c r="Y854" s="82"/>
      <c r="AA854" s="82"/>
      <c r="AB854" s="82"/>
      <c r="AC854" s="82"/>
      <c r="AD854" s="82"/>
      <c r="AE854" s="82"/>
      <c r="AF854" s="82"/>
      <c r="AG854" s="82"/>
    </row>
    <row r="855" spans="3:33" x14ac:dyDescent="0.2">
      <c r="C855" s="82"/>
      <c r="D855" s="82"/>
      <c r="E855" s="82"/>
      <c r="F855" s="82"/>
      <c r="G855" s="82"/>
      <c r="H855" s="82"/>
      <c r="I855" s="82"/>
      <c r="J855" s="82"/>
      <c r="K855" s="82"/>
      <c r="L855" s="82"/>
      <c r="M855" s="82"/>
      <c r="N855" s="140"/>
      <c r="O855" s="140"/>
      <c r="P855" s="82"/>
      <c r="Q855" s="82"/>
      <c r="R855" s="82"/>
      <c r="S855" s="82"/>
      <c r="T855" s="140"/>
      <c r="U855" s="82"/>
      <c r="V855" s="82"/>
      <c r="W855" s="82"/>
      <c r="X855" s="82"/>
      <c r="Y855" s="82"/>
      <c r="AA855" s="82"/>
      <c r="AB855" s="82"/>
      <c r="AC855" s="82"/>
      <c r="AD855" s="82"/>
      <c r="AE855" s="82"/>
      <c r="AF855" s="82"/>
      <c r="AG855" s="82"/>
    </row>
    <row r="856" spans="3:33" x14ac:dyDescent="0.2">
      <c r="C856" s="82"/>
      <c r="D856" s="82"/>
      <c r="E856" s="82"/>
      <c r="F856" s="82"/>
      <c r="G856" s="82"/>
      <c r="H856" s="82"/>
      <c r="I856" s="82"/>
      <c r="J856" s="82"/>
      <c r="K856" s="82"/>
      <c r="L856" s="82"/>
      <c r="M856" s="82"/>
      <c r="N856" s="140"/>
      <c r="O856" s="140"/>
      <c r="P856" s="82"/>
      <c r="Q856" s="82"/>
      <c r="R856" s="82"/>
      <c r="S856" s="82"/>
      <c r="T856" s="140"/>
      <c r="U856" s="82"/>
      <c r="V856" s="82"/>
      <c r="W856" s="82"/>
      <c r="X856" s="82"/>
      <c r="Y856" s="82"/>
      <c r="AA856" s="82"/>
      <c r="AB856" s="82"/>
      <c r="AC856" s="82"/>
      <c r="AD856" s="82"/>
      <c r="AE856" s="82"/>
      <c r="AF856" s="82"/>
      <c r="AG856" s="82"/>
    </row>
    <row r="857" spans="3:33" x14ac:dyDescent="0.2">
      <c r="C857" s="82"/>
      <c r="D857" s="82"/>
      <c r="E857" s="82"/>
      <c r="F857" s="82"/>
      <c r="G857" s="82"/>
      <c r="H857" s="82"/>
      <c r="I857" s="82"/>
      <c r="J857" s="82"/>
      <c r="K857" s="82"/>
      <c r="L857" s="82"/>
      <c r="M857" s="82"/>
      <c r="N857" s="140"/>
      <c r="O857" s="140"/>
      <c r="P857" s="82"/>
      <c r="Q857" s="82"/>
      <c r="R857" s="82"/>
      <c r="S857" s="82"/>
      <c r="T857" s="140"/>
      <c r="U857" s="82"/>
      <c r="V857" s="82"/>
      <c r="W857" s="82"/>
      <c r="X857" s="82"/>
      <c r="Y857" s="82"/>
      <c r="AA857" s="82"/>
      <c r="AB857" s="82"/>
      <c r="AC857" s="82"/>
      <c r="AD857" s="82"/>
      <c r="AE857" s="82"/>
      <c r="AF857" s="82"/>
      <c r="AG857" s="82"/>
    </row>
    <row r="858" spans="3:33" x14ac:dyDescent="0.2">
      <c r="C858" s="82"/>
      <c r="D858" s="82"/>
      <c r="E858" s="82"/>
      <c r="F858" s="82"/>
      <c r="G858" s="82"/>
      <c r="H858" s="82"/>
      <c r="I858" s="82"/>
      <c r="J858" s="82"/>
      <c r="K858" s="82"/>
      <c r="L858" s="82"/>
      <c r="M858" s="82"/>
      <c r="N858" s="140"/>
      <c r="O858" s="140"/>
      <c r="P858" s="82"/>
      <c r="Q858" s="82"/>
      <c r="R858" s="82"/>
      <c r="S858" s="82"/>
      <c r="T858" s="140"/>
      <c r="U858" s="82"/>
      <c r="V858" s="82"/>
      <c r="W858" s="82"/>
      <c r="X858" s="82"/>
      <c r="Y858" s="82"/>
      <c r="AA858" s="82"/>
      <c r="AB858" s="82"/>
      <c r="AC858" s="82"/>
      <c r="AD858" s="82"/>
      <c r="AE858" s="82"/>
      <c r="AF858" s="82"/>
      <c r="AG858" s="82"/>
    </row>
    <row r="859" spans="3:33" x14ac:dyDescent="0.2">
      <c r="C859" s="82"/>
      <c r="D859" s="82"/>
      <c r="E859" s="82"/>
      <c r="F859" s="82"/>
      <c r="G859" s="82"/>
      <c r="H859" s="82"/>
      <c r="I859" s="82"/>
      <c r="J859" s="82"/>
      <c r="K859" s="82"/>
      <c r="L859" s="82"/>
      <c r="M859" s="82"/>
      <c r="N859" s="140"/>
      <c r="O859" s="140"/>
      <c r="P859" s="82"/>
      <c r="Q859" s="82"/>
      <c r="R859" s="82"/>
      <c r="S859" s="82"/>
      <c r="T859" s="140"/>
      <c r="U859" s="82"/>
      <c r="V859" s="82"/>
      <c r="W859" s="82"/>
      <c r="X859" s="82"/>
      <c r="Y859" s="82"/>
      <c r="AA859" s="82"/>
      <c r="AB859" s="82"/>
      <c r="AC859" s="82"/>
      <c r="AD859" s="82"/>
      <c r="AE859" s="82"/>
      <c r="AF859" s="82"/>
      <c r="AG859" s="82"/>
    </row>
    <row r="860" spans="3:33" x14ac:dyDescent="0.2">
      <c r="C860" s="82"/>
      <c r="D860" s="82"/>
      <c r="E860" s="82"/>
      <c r="F860" s="82"/>
      <c r="G860" s="82"/>
      <c r="H860" s="82"/>
      <c r="I860" s="82"/>
      <c r="J860" s="82"/>
      <c r="K860" s="82"/>
      <c r="L860" s="82"/>
      <c r="M860" s="82"/>
      <c r="N860" s="140"/>
      <c r="O860" s="140"/>
      <c r="P860" s="82"/>
      <c r="Q860" s="82"/>
      <c r="R860" s="82"/>
      <c r="S860" s="82"/>
      <c r="T860" s="140"/>
      <c r="U860" s="82"/>
      <c r="V860" s="82"/>
      <c r="W860" s="82"/>
      <c r="X860" s="82"/>
      <c r="Y860" s="82"/>
      <c r="AA860" s="82"/>
      <c r="AB860" s="82"/>
      <c r="AC860" s="82"/>
      <c r="AD860" s="82"/>
      <c r="AE860" s="82"/>
      <c r="AF860" s="82"/>
      <c r="AG860" s="82"/>
    </row>
    <row r="861" spans="3:33" x14ac:dyDescent="0.2">
      <c r="C861" s="82"/>
      <c r="D861" s="82"/>
      <c r="E861" s="82"/>
      <c r="F861" s="82"/>
      <c r="G861" s="82"/>
      <c r="H861" s="82"/>
      <c r="I861" s="82"/>
      <c r="J861" s="82"/>
      <c r="K861" s="82"/>
      <c r="L861" s="82"/>
      <c r="M861" s="82"/>
      <c r="N861" s="140"/>
      <c r="O861" s="140"/>
      <c r="P861" s="82"/>
      <c r="Q861" s="82"/>
      <c r="R861" s="82"/>
      <c r="S861" s="82"/>
      <c r="T861" s="140"/>
      <c r="U861" s="82"/>
      <c r="V861" s="82"/>
      <c r="W861" s="82"/>
      <c r="X861" s="82"/>
      <c r="Y861" s="82"/>
      <c r="AA861" s="82"/>
      <c r="AB861" s="82"/>
      <c r="AC861" s="82"/>
      <c r="AD861" s="82"/>
      <c r="AE861" s="82"/>
      <c r="AF861" s="82"/>
      <c r="AG861" s="82"/>
    </row>
    <row r="862" spans="3:33" x14ac:dyDescent="0.2">
      <c r="C862" s="82"/>
      <c r="D862" s="82"/>
      <c r="E862" s="82"/>
      <c r="F862" s="82"/>
      <c r="G862" s="82"/>
      <c r="H862" s="82"/>
      <c r="I862" s="82"/>
      <c r="J862" s="82"/>
      <c r="K862" s="82"/>
      <c r="L862" s="82"/>
      <c r="M862" s="82"/>
      <c r="N862" s="140"/>
      <c r="O862" s="140"/>
      <c r="P862" s="82"/>
      <c r="Q862" s="82"/>
      <c r="R862" s="82"/>
      <c r="S862" s="82"/>
      <c r="T862" s="140"/>
      <c r="U862" s="82"/>
      <c r="V862" s="82"/>
      <c r="W862" s="82"/>
      <c r="X862" s="82"/>
      <c r="Y862" s="82"/>
      <c r="AA862" s="82"/>
      <c r="AB862" s="82"/>
      <c r="AC862" s="82"/>
      <c r="AD862" s="82"/>
      <c r="AE862" s="82"/>
      <c r="AF862" s="82"/>
      <c r="AG862" s="82"/>
    </row>
    <row r="863" spans="3:33" x14ac:dyDescent="0.2">
      <c r="C863" s="82"/>
      <c r="D863" s="82"/>
      <c r="E863" s="82"/>
      <c r="F863" s="82"/>
      <c r="G863" s="82"/>
      <c r="H863" s="82"/>
      <c r="I863" s="82"/>
      <c r="J863" s="82"/>
      <c r="K863" s="82"/>
      <c r="L863" s="82"/>
      <c r="M863" s="82"/>
      <c r="N863" s="140"/>
      <c r="O863" s="140"/>
      <c r="P863" s="82"/>
      <c r="Q863" s="82"/>
      <c r="R863" s="82"/>
      <c r="S863" s="82"/>
      <c r="T863" s="140"/>
      <c r="U863" s="82"/>
      <c r="V863" s="82"/>
      <c r="W863" s="82"/>
      <c r="X863" s="82"/>
      <c r="Y863" s="82"/>
      <c r="AA863" s="82"/>
      <c r="AB863" s="82"/>
      <c r="AC863" s="82"/>
      <c r="AD863" s="82"/>
      <c r="AE863" s="82"/>
      <c r="AF863" s="82"/>
      <c r="AG863" s="82"/>
    </row>
    <row r="864" spans="3:33" x14ac:dyDescent="0.2">
      <c r="C864" s="82"/>
      <c r="D864" s="82"/>
      <c r="E864" s="82"/>
      <c r="F864" s="82"/>
      <c r="G864" s="82"/>
      <c r="H864" s="82"/>
      <c r="I864" s="82"/>
      <c r="J864" s="82"/>
      <c r="K864" s="82"/>
      <c r="L864" s="82"/>
      <c r="M864" s="82"/>
      <c r="N864" s="140"/>
      <c r="O864" s="140"/>
      <c r="P864" s="82"/>
      <c r="Q864" s="82"/>
      <c r="R864" s="82"/>
      <c r="S864" s="82"/>
      <c r="T864" s="140"/>
      <c r="U864" s="82"/>
      <c r="V864" s="82"/>
      <c r="W864" s="82"/>
      <c r="X864" s="82"/>
      <c r="Y864" s="82"/>
      <c r="AA864" s="82"/>
      <c r="AB864" s="82"/>
      <c r="AC864" s="82"/>
      <c r="AD864" s="82"/>
      <c r="AE864" s="82"/>
      <c r="AF864" s="82"/>
      <c r="AG864" s="82"/>
    </row>
    <row r="865" spans="3:33" x14ac:dyDescent="0.2">
      <c r="C865" s="82"/>
      <c r="D865" s="82"/>
      <c r="E865" s="82"/>
      <c r="F865" s="82"/>
      <c r="G865" s="82"/>
      <c r="H865" s="82"/>
      <c r="I865" s="82"/>
      <c r="J865" s="82"/>
      <c r="K865" s="82"/>
      <c r="L865" s="82"/>
      <c r="M865" s="82"/>
      <c r="N865" s="140"/>
      <c r="O865" s="140"/>
      <c r="P865" s="82"/>
      <c r="Q865" s="82"/>
      <c r="R865" s="82"/>
      <c r="S865" s="82"/>
      <c r="T865" s="140"/>
      <c r="U865" s="82"/>
      <c r="V865" s="82"/>
      <c r="W865" s="82"/>
      <c r="X865" s="82"/>
      <c r="Y865" s="82"/>
      <c r="AA865" s="82"/>
      <c r="AB865" s="82"/>
      <c r="AC865" s="82"/>
      <c r="AD865" s="82"/>
      <c r="AE865" s="82"/>
      <c r="AF865" s="82"/>
      <c r="AG865" s="82"/>
    </row>
    <row r="866" spans="3:33" x14ac:dyDescent="0.2">
      <c r="C866" s="82"/>
      <c r="D866" s="82"/>
      <c r="E866" s="82"/>
      <c r="F866" s="82"/>
      <c r="G866" s="82"/>
      <c r="H866" s="82"/>
      <c r="I866" s="82"/>
      <c r="J866" s="82"/>
      <c r="K866" s="82"/>
      <c r="L866" s="82"/>
      <c r="M866" s="82"/>
      <c r="N866" s="140"/>
      <c r="O866" s="140"/>
      <c r="P866" s="82"/>
      <c r="Q866" s="82"/>
      <c r="R866" s="82"/>
      <c r="S866" s="82"/>
      <c r="T866" s="140"/>
      <c r="U866" s="82"/>
      <c r="V866" s="82"/>
      <c r="W866" s="82"/>
      <c r="X866" s="82"/>
      <c r="Y866" s="82"/>
      <c r="AA866" s="82"/>
      <c r="AB866" s="82"/>
      <c r="AC866" s="82"/>
      <c r="AD866" s="82"/>
      <c r="AE866" s="82"/>
      <c r="AF866" s="82"/>
      <c r="AG866" s="82"/>
    </row>
    <row r="867" spans="3:33" x14ac:dyDescent="0.2">
      <c r="C867" s="82"/>
      <c r="D867" s="82"/>
      <c r="E867" s="82"/>
      <c r="F867" s="82"/>
      <c r="G867" s="82"/>
      <c r="H867" s="82"/>
      <c r="I867" s="82"/>
      <c r="J867" s="82"/>
      <c r="K867" s="82"/>
      <c r="L867" s="82"/>
      <c r="M867" s="82"/>
      <c r="N867" s="140"/>
      <c r="O867" s="140"/>
      <c r="P867" s="82"/>
      <c r="Q867" s="82"/>
      <c r="R867" s="82"/>
      <c r="S867" s="82"/>
      <c r="T867" s="140"/>
      <c r="U867" s="82"/>
      <c r="V867" s="82"/>
      <c r="W867" s="82"/>
      <c r="X867" s="82"/>
      <c r="Y867" s="82"/>
      <c r="AA867" s="82"/>
      <c r="AB867" s="82"/>
      <c r="AC867" s="82"/>
      <c r="AD867" s="82"/>
      <c r="AE867" s="82"/>
      <c r="AF867" s="82"/>
      <c r="AG867" s="82"/>
    </row>
    <row r="868" spans="3:33" x14ac:dyDescent="0.2">
      <c r="C868" s="82"/>
      <c r="D868" s="82"/>
      <c r="E868" s="82"/>
      <c r="F868" s="82"/>
      <c r="G868" s="82"/>
      <c r="H868" s="82"/>
      <c r="I868" s="82"/>
      <c r="J868" s="82"/>
      <c r="K868" s="82"/>
      <c r="L868" s="82"/>
      <c r="M868" s="82"/>
      <c r="N868" s="140"/>
      <c r="O868" s="140"/>
      <c r="P868" s="82"/>
      <c r="Q868" s="82"/>
      <c r="R868" s="82"/>
      <c r="S868" s="82"/>
      <c r="T868" s="140"/>
      <c r="U868" s="82"/>
      <c r="V868" s="82"/>
      <c r="W868" s="82"/>
      <c r="X868" s="82"/>
      <c r="Y868" s="82"/>
      <c r="AA868" s="82"/>
      <c r="AB868" s="82"/>
      <c r="AC868" s="82"/>
      <c r="AD868" s="82"/>
      <c r="AE868" s="82"/>
      <c r="AF868" s="82"/>
      <c r="AG868" s="82"/>
    </row>
    <row r="869" spans="3:33" x14ac:dyDescent="0.2">
      <c r="C869" s="82"/>
      <c r="D869" s="82"/>
      <c r="E869" s="82"/>
      <c r="F869" s="82"/>
      <c r="G869" s="82"/>
      <c r="H869" s="82"/>
      <c r="I869" s="82"/>
      <c r="J869" s="82"/>
      <c r="K869" s="82"/>
      <c r="L869" s="82"/>
      <c r="M869" s="82"/>
      <c r="N869" s="140"/>
      <c r="O869" s="140"/>
      <c r="P869" s="82"/>
      <c r="Q869" s="82"/>
      <c r="R869" s="82"/>
      <c r="S869" s="82"/>
      <c r="T869" s="140"/>
      <c r="U869" s="82"/>
      <c r="V869" s="82"/>
      <c r="W869" s="82"/>
      <c r="X869" s="82"/>
      <c r="Y869" s="82"/>
      <c r="AA869" s="82"/>
      <c r="AB869" s="82"/>
      <c r="AC869" s="82"/>
      <c r="AD869" s="82"/>
      <c r="AE869" s="82"/>
      <c r="AF869" s="82"/>
      <c r="AG869" s="82"/>
    </row>
    <row r="870" spans="3:33" x14ac:dyDescent="0.2">
      <c r="C870" s="82"/>
      <c r="D870" s="82"/>
      <c r="E870" s="82"/>
      <c r="F870" s="82"/>
      <c r="G870" s="82"/>
      <c r="H870" s="82"/>
      <c r="I870" s="82"/>
      <c r="J870" s="82"/>
      <c r="K870" s="82"/>
      <c r="L870" s="82"/>
      <c r="M870" s="82"/>
      <c r="N870" s="140"/>
      <c r="O870" s="140"/>
      <c r="P870" s="82"/>
      <c r="Q870" s="82"/>
      <c r="R870" s="82"/>
      <c r="S870" s="82"/>
      <c r="T870" s="140"/>
      <c r="U870" s="82"/>
      <c r="V870" s="82"/>
      <c r="W870" s="82"/>
      <c r="X870" s="82"/>
      <c r="Y870" s="82"/>
      <c r="AA870" s="82"/>
      <c r="AB870" s="82"/>
      <c r="AC870" s="82"/>
      <c r="AD870" s="82"/>
      <c r="AE870" s="82"/>
      <c r="AF870" s="82"/>
      <c r="AG870" s="82"/>
    </row>
    <row r="871" spans="3:33" x14ac:dyDescent="0.2">
      <c r="C871" s="82"/>
      <c r="D871" s="82"/>
      <c r="E871" s="82"/>
      <c r="F871" s="82"/>
      <c r="G871" s="82"/>
      <c r="H871" s="82"/>
      <c r="I871" s="82"/>
      <c r="J871" s="82"/>
      <c r="K871" s="82"/>
      <c r="L871" s="82"/>
      <c r="M871" s="82"/>
      <c r="N871" s="140"/>
      <c r="O871" s="140"/>
      <c r="P871" s="82"/>
      <c r="Q871" s="82"/>
      <c r="R871" s="82"/>
      <c r="S871" s="82"/>
      <c r="T871" s="140"/>
      <c r="U871" s="82"/>
      <c r="V871" s="82"/>
      <c r="W871" s="82"/>
      <c r="X871" s="82"/>
      <c r="Y871" s="82"/>
      <c r="AA871" s="82"/>
      <c r="AB871" s="82"/>
      <c r="AC871" s="82"/>
      <c r="AD871" s="82"/>
      <c r="AE871" s="82"/>
      <c r="AF871" s="82"/>
      <c r="AG871" s="82"/>
    </row>
    <row r="872" spans="3:33" x14ac:dyDescent="0.2">
      <c r="C872" s="82"/>
      <c r="D872" s="82"/>
      <c r="E872" s="82"/>
      <c r="F872" s="82"/>
      <c r="G872" s="82"/>
      <c r="H872" s="82"/>
      <c r="I872" s="82"/>
      <c r="J872" s="82"/>
      <c r="K872" s="82"/>
      <c r="L872" s="82"/>
      <c r="M872" s="82"/>
      <c r="N872" s="140"/>
      <c r="O872" s="140"/>
      <c r="P872" s="82"/>
      <c r="Q872" s="82"/>
      <c r="R872" s="82"/>
      <c r="S872" s="82"/>
      <c r="T872" s="140"/>
      <c r="U872" s="82"/>
      <c r="V872" s="82"/>
      <c r="W872" s="82"/>
      <c r="X872" s="82"/>
      <c r="Y872" s="82"/>
      <c r="AA872" s="82"/>
      <c r="AB872" s="82"/>
      <c r="AC872" s="82"/>
      <c r="AD872" s="82"/>
      <c r="AE872" s="82"/>
      <c r="AF872" s="82"/>
      <c r="AG872" s="82"/>
    </row>
    <row r="873" spans="3:33" x14ac:dyDescent="0.2">
      <c r="C873" s="82"/>
      <c r="D873" s="82"/>
      <c r="E873" s="82"/>
      <c r="F873" s="82"/>
      <c r="G873" s="82"/>
      <c r="H873" s="82"/>
      <c r="I873" s="82"/>
      <c r="J873" s="82"/>
      <c r="K873" s="82"/>
      <c r="L873" s="82"/>
      <c r="M873" s="82"/>
      <c r="N873" s="140"/>
      <c r="O873" s="140"/>
      <c r="P873" s="82"/>
      <c r="Q873" s="82"/>
      <c r="R873" s="82"/>
      <c r="S873" s="82"/>
      <c r="T873" s="140"/>
      <c r="U873" s="82"/>
      <c r="V873" s="82"/>
      <c r="W873" s="82"/>
      <c r="X873" s="82"/>
      <c r="Y873" s="82"/>
      <c r="AA873" s="82"/>
      <c r="AB873" s="82"/>
      <c r="AC873" s="82"/>
      <c r="AD873" s="82"/>
      <c r="AE873" s="82"/>
      <c r="AF873" s="82"/>
      <c r="AG873" s="82"/>
    </row>
    <row r="874" spans="3:33" x14ac:dyDescent="0.2">
      <c r="C874" s="82"/>
      <c r="D874" s="82"/>
      <c r="E874" s="82"/>
      <c r="F874" s="82"/>
      <c r="G874" s="82"/>
      <c r="H874" s="82"/>
      <c r="I874" s="82"/>
      <c r="J874" s="82"/>
      <c r="K874" s="82"/>
      <c r="L874" s="82"/>
      <c r="M874" s="82"/>
      <c r="N874" s="140"/>
      <c r="O874" s="140"/>
      <c r="P874" s="82"/>
      <c r="Q874" s="82"/>
      <c r="R874" s="82"/>
      <c r="S874" s="82"/>
      <c r="T874" s="140"/>
      <c r="U874" s="82"/>
      <c r="V874" s="82"/>
      <c r="W874" s="82"/>
      <c r="X874" s="82"/>
      <c r="Y874" s="82"/>
      <c r="AA874" s="82"/>
      <c r="AB874" s="82"/>
      <c r="AC874" s="82"/>
      <c r="AD874" s="82"/>
      <c r="AE874" s="82"/>
      <c r="AF874" s="82"/>
      <c r="AG874" s="82"/>
    </row>
    <row r="875" spans="3:33" x14ac:dyDescent="0.2">
      <c r="C875" s="82"/>
      <c r="D875" s="82"/>
      <c r="E875" s="82"/>
      <c r="F875" s="82"/>
      <c r="G875" s="82"/>
      <c r="H875" s="82"/>
      <c r="I875" s="82"/>
      <c r="J875" s="82"/>
      <c r="K875" s="82"/>
      <c r="L875" s="82"/>
      <c r="M875" s="82"/>
      <c r="N875" s="140"/>
      <c r="O875" s="140"/>
      <c r="P875" s="82"/>
      <c r="Q875" s="82"/>
      <c r="R875" s="82"/>
      <c r="S875" s="82"/>
      <c r="T875" s="140"/>
      <c r="U875" s="82"/>
      <c r="V875" s="82"/>
      <c r="W875" s="82"/>
      <c r="X875" s="82"/>
      <c r="Y875" s="82"/>
      <c r="AA875" s="82"/>
      <c r="AB875" s="82"/>
      <c r="AC875" s="82"/>
      <c r="AD875" s="82"/>
      <c r="AE875" s="82"/>
      <c r="AF875" s="82"/>
      <c r="AG875" s="82"/>
    </row>
    <row r="876" spans="3:33" x14ac:dyDescent="0.2">
      <c r="C876" s="82"/>
      <c r="D876" s="82"/>
      <c r="E876" s="82"/>
      <c r="F876" s="82"/>
      <c r="G876" s="82"/>
      <c r="H876" s="82"/>
      <c r="I876" s="82"/>
      <c r="J876" s="82"/>
      <c r="K876" s="82"/>
      <c r="L876" s="82"/>
      <c r="M876" s="82"/>
      <c r="N876" s="140"/>
      <c r="O876" s="140"/>
      <c r="P876" s="82"/>
      <c r="Q876" s="82"/>
      <c r="R876" s="82"/>
      <c r="S876" s="82"/>
      <c r="T876" s="140"/>
      <c r="U876" s="82"/>
      <c r="V876" s="82"/>
      <c r="W876" s="82"/>
      <c r="X876" s="82"/>
      <c r="Y876" s="82"/>
      <c r="AA876" s="82"/>
      <c r="AB876" s="82"/>
      <c r="AC876" s="82"/>
      <c r="AD876" s="82"/>
      <c r="AE876" s="82"/>
      <c r="AF876" s="82"/>
      <c r="AG876" s="82"/>
    </row>
    <row r="877" spans="3:33" x14ac:dyDescent="0.2">
      <c r="C877" s="82"/>
      <c r="D877" s="82"/>
      <c r="E877" s="82"/>
      <c r="F877" s="82"/>
      <c r="G877" s="82"/>
      <c r="H877" s="82"/>
      <c r="I877" s="82"/>
      <c r="J877" s="82"/>
      <c r="K877" s="82"/>
      <c r="L877" s="82"/>
      <c r="M877" s="82"/>
      <c r="N877" s="140"/>
      <c r="O877" s="140"/>
      <c r="P877" s="82"/>
      <c r="Q877" s="82"/>
      <c r="R877" s="82"/>
      <c r="S877" s="82"/>
      <c r="T877" s="140"/>
      <c r="U877" s="82"/>
      <c r="V877" s="82"/>
      <c r="W877" s="82"/>
      <c r="X877" s="82"/>
      <c r="Y877" s="82"/>
      <c r="AA877" s="82"/>
      <c r="AB877" s="82"/>
      <c r="AC877" s="82"/>
      <c r="AD877" s="82"/>
      <c r="AE877" s="82"/>
      <c r="AF877" s="82"/>
      <c r="AG877" s="82"/>
    </row>
    <row r="878" spans="3:33" x14ac:dyDescent="0.2">
      <c r="C878" s="82"/>
      <c r="D878" s="82"/>
      <c r="E878" s="82"/>
      <c r="F878" s="82"/>
      <c r="G878" s="82"/>
      <c r="H878" s="82"/>
      <c r="I878" s="82"/>
      <c r="J878" s="82"/>
      <c r="K878" s="82"/>
      <c r="L878" s="82"/>
      <c r="M878" s="82"/>
      <c r="N878" s="140"/>
      <c r="O878" s="140"/>
      <c r="P878" s="82"/>
      <c r="Q878" s="82"/>
      <c r="R878" s="82"/>
      <c r="S878" s="82"/>
      <c r="T878" s="140"/>
      <c r="U878" s="82"/>
      <c r="V878" s="82"/>
      <c r="W878" s="82"/>
      <c r="X878" s="82"/>
      <c r="Y878" s="82"/>
      <c r="AA878" s="82"/>
      <c r="AB878" s="82"/>
      <c r="AC878" s="82"/>
      <c r="AD878" s="82"/>
      <c r="AE878" s="82"/>
      <c r="AF878" s="82"/>
      <c r="AG878" s="82"/>
    </row>
    <row r="879" spans="3:33" x14ac:dyDescent="0.2">
      <c r="C879" s="82"/>
      <c r="D879" s="82"/>
      <c r="E879" s="82"/>
      <c r="F879" s="82"/>
      <c r="G879" s="82"/>
      <c r="H879" s="82"/>
      <c r="I879" s="82"/>
      <c r="J879" s="82"/>
      <c r="K879" s="82"/>
      <c r="L879" s="82"/>
      <c r="M879" s="82"/>
      <c r="N879" s="140"/>
      <c r="O879" s="140"/>
      <c r="P879" s="82"/>
      <c r="Q879" s="82"/>
      <c r="R879" s="82"/>
      <c r="S879" s="82"/>
      <c r="T879" s="140"/>
      <c r="U879" s="82"/>
      <c r="V879" s="82"/>
      <c r="W879" s="82"/>
      <c r="X879" s="82"/>
      <c r="Y879" s="82"/>
      <c r="AA879" s="82"/>
      <c r="AB879" s="82"/>
      <c r="AC879" s="82"/>
      <c r="AD879" s="82"/>
      <c r="AE879" s="82"/>
      <c r="AF879" s="82"/>
      <c r="AG879" s="82"/>
    </row>
    <row r="880" spans="3:33" x14ac:dyDescent="0.2">
      <c r="C880" s="82"/>
      <c r="D880" s="82"/>
      <c r="E880" s="82"/>
      <c r="F880" s="82"/>
      <c r="G880" s="82"/>
      <c r="H880" s="82"/>
      <c r="I880" s="82"/>
      <c r="J880" s="82"/>
      <c r="K880" s="82"/>
      <c r="L880" s="82"/>
      <c r="M880" s="82"/>
      <c r="N880" s="140"/>
      <c r="O880" s="140"/>
      <c r="P880" s="82"/>
      <c r="Q880" s="82"/>
      <c r="R880" s="82"/>
      <c r="S880" s="82"/>
      <c r="T880" s="140"/>
      <c r="U880" s="82"/>
      <c r="V880" s="82"/>
      <c r="W880" s="82"/>
      <c r="X880" s="82"/>
      <c r="Y880" s="82"/>
      <c r="AA880" s="82"/>
      <c r="AB880" s="82"/>
      <c r="AC880" s="82"/>
      <c r="AD880" s="82"/>
      <c r="AE880" s="82"/>
      <c r="AF880" s="82"/>
      <c r="AG880" s="82"/>
    </row>
    <row r="881" spans="3:33" x14ac:dyDescent="0.2">
      <c r="C881" s="82"/>
      <c r="D881" s="82"/>
      <c r="E881" s="82"/>
      <c r="F881" s="82"/>
      <c r="G881" s="82"/>
      <c r="H881" s="82"/>
      <c r="I881" s="82"/>
      <c r="J881" s="82"/>
      <c r="K881" s="82"/>
      <c r="L881" s="82"/>
      <c r="M881" s="82"/>
      <c r="N881" s="140"/>
      <c r="O881" s="140"/>
      <c r="P881" s="82"/>
      <c r="Q881" s="82"/>
      <c r="R881" s="82"/>
      <c r="S881" s="82"/>
      <c r="T881" s="140"/>
      <c r="U881" s="82"/>
      <c r="V881" s="82"/>
      <c r="W881" s="82"/>
      <c r="X881" s="82"/>
      <c r="Y881" s="82"/>
      <c r="AA881" s="82"/>
      <c r="AB881" s="82"/>
      <c r="AC881" s="82"/>
      <c r="AD881" s="82"/>
      <c r="AE881" s="82"/>
      <c r="AF881" s="82"/>
      <c r="AG881" s="82"/>
    </row>
    <row r="882" spans="3:33" x14ac:dyDescent="0.2">
      <c r="C882" s="82"/>
      <c r="D882" s="82"/>
      <c r="E882" s="82"/>
      <c r="F882" s="82"/>
      <c r="G882" s="82"/>
      <c r="H882" s="82"/>
      <c r="I882" s="82"/>
      <c r="J882" s="82"/>
      <c r="K882" s="82"/>
      <c r="L882" s="82"/>
      <c r="M882" s="82"/>
      <c r="N882" s="140"/>
      <c r="O882" s="140"/>
      <c r="P882" s="82"/>
      <c r="Q882" s="82"/>
      <c r="R882" s="82"/>
      <c r="S882" s="82"/>
      <c r="T882" s="140"/>
      <c r="U882" s="82"/>
      <c r="V882" s="82"/>
      <c r="W882" s="82"/>
      <c r="X882" s="82"/>
      <c r="Y882" s="82"/>
      <c r="AA882" s="82"/>
      <c r="AB882" s="82"/>
      <c r="AC882" s="82"/>
      <c r="AD882" s="82"/>
      <c r="AE882" s="82"/>
      <c r="AF882" s="82"/>
      <c r="AG882" s="82"/>
    </row>
    <row r="883" spans="3:33" x14ac:dyDescent="0.2">
      <c r="C883" s="82"/>
      <c r="D883" s="82"/>
      <c r="E883" s="82"/>
      <c r="F883" s="82"/>
      <c r="G883" s="82"/>
      <c r="H883" s="82"/>
      <c r="I883" s="82"/>
      <c r="J883" s="82"/>
      <c r="K883" s="82"/>
      <c r="L883" s="82"/>
      <c r="M883" s="82"/>
      <c r="N883" s="140"/>
      <c r="O883" s="140"/>
      <c r="P883" s="82"/>
      <c r="Q883" s="82"/>
      <c r="R883" s="82"/>
      <c r="S883" s="82"/>
      <c r="T883" s="140"/>
      <c r="U883" s="82"/>
      <c r="V883" s="82"/>
      <c r="W883" s="82"/>
      <c r="X883" s="82"/>
      <c r="Y883" s="82"/>
      <c r="AA883" s="82"/>
      <c r="AB883" s="82"/>
      <c r="AC883" s="82"/>
      <c r="AD883" s="82"/>
      <c r="AE883" s="82"/>
      <c r="AF883" s="82"/>
      <c r="AG883" s="82"/>
    </row>
    <row r="884" spans="3:33" x14ac:dyDescent="0.2">
      <c r="C884" s="82"/>
      <c r="D884" s="82"/>
      <c r="E884" s="82"/>
      <c r="F884" s="82"/>
      <c r="G884" s="82"/>
      <c r="H884" s="82"/>
      <c r="I884" s="82"/>
      <c r="J884" s="82"/>
      <c r="K884" s="82"/>
      <c r="L884" s="82"/>
      <c r="M884" s="82"/>
      <c r="N884" s="140"/>
      <c r="O884" s="140"/>
      <c r="P884" s="82"/>
      <c r="Q884" s="82"/>
      <c r="R884" s="82"/>
      <c r="S884" s="82"/>
      <c r="T884" s="140"/>
      <c r="U884" s="82"/>
      <c r="V884" s="82"/>
      <c r="W884" s="82"/>
      <c r="X884" s="82"/>
      <c r="Y884" s="82"/>
      <c r="AA884" s="82"/>
      <c r="AB884" s="82"/>
      <c r="AC884" s="82"/>
      <c r="AD884" s="82"/>
      <c r="AE884" s="82"/>
      <c r="AF884" s="82"/>
      <c r="AG884" s="82"/>
    </row>
    <row r="885" spans="3:33" x14ac:dyDescent="0.2">
      <c r="C885" s="82"/>
      <c r="D885" s="82"/>
      <c r="E885" s="82"/>
      <c r="F885" s="82"/>
      <c r="G885" s="82"/>
      <c r="H885" s="82"/>
      <c r="I885" s="82"/>
      <c r="J885" s="82"/>
      <c r="K885" s="82"/>
      <c r="L885" s="82"/>
      <c r="M885" s="82"/>
      <c r="N885" s="140"/>
      <c r="O885" s="140"/>
      <c r="P885" s="82"/>
      <c r="Q885" s="82"/>
      <c r="R885" s="82"/>
      <c r="S885" s="82"/>
      <c r="T885" s="140"/>
      <c r="U885" s="82"/>
      <c r="V885" s="82"/>
      <c r="W885" s="82"/>
      <c r="X885" s="82"/>
      <c r="Y885" s="82"/>
      <c r="AA885" s="82"/>
      <c r="AB885" s="82"/>
      <c r="AC885" s="82"/>
      <c r="AD885" s="82"/>
      <c r="AE885" s="82"/>
      <c r="AF885" s="82"/>
      <c r="AG885" s="82"/>
    </row>
    <row r="886" spans="3:33" x14ac:dyDescent="0.2">
      <c r="C886" s="82"/>
      <c r="D886" s="82"/>
      <c r="E886" s="82"/>
      <c r="F886" s="82"/>
      <c r="G886" s="82"/>
      <c r="H886" s="82"/>
      <c r="I886" s="82"/>
      <c r="J886" s="82"/>
      <c r="K886" s="82"/>
      <c r="L886" s="82"/>
      <c r="M886" s="82"/>
      <c r="N886" s="140"/>
      <c r="O886" s="140"/>
      <c r="P886" s="82"/>
      <c r="Q886" s="82"/>
      <c r="R886" s="82"/>
      <c r="S886" s="82"/>
      <c r="T886" s="140"/>
      <c r="U886" s="82"/>
      <c r="V886" s="82"/>
      <c r="W886" s="82"/>
      <c r="X886" s="82"/>
      <c r="Y886" s="82"/>
      <c r="AA886" s="82"/>
      <c r="AB886" s="82"/>
      <c r="AC886" s="82"/>
      <c r="AD886" s="82"/>
      <c r="AE886" s="82"/>
      <c r="AF886" s="82"/>
      <c r="AG886" s="82"/>
    </row>
    <row r="887" spans="3:33" x14ac:dyDescent="0.2">
      <c r="C887" s="82"/>
      <c r="D887" s="82"/>
      <c r="E887" s="82"/>
      <c r="F887" s="82"/>
      <c r="G887" s="82"/>
      <c r="H887" s="82"/>
      <c r="I887" s="82"/>
      <c r="J887" s="82"/>
      <c r="K887" s="82"/>
      <c r="L887" s="82"/>
      <c r="M887" s="82"/>
      <c r="N887" s="140"/>
      <c r="O887" s="140"/>
      <c r="P887" s="82"/>
      <c r="Q887" s="82"/>
      <c r="R887" s="82"/>
      <c r="S887" s="82"/>
      <c r="T887" s="140"/>
      <c r="U887" s="82"/>
      <c r="V887" s="82"/>
      <c r="W887" s="82"/>
      <c r="X887" s="82"/>
      <c r="Y887" s="82"/>
      <c r="AA887" s="82"/>
      <c r="AB887" s="82"/>
      <c r="AC887" s="82"/>
      <c r="AD887" s="82"/>
      <c r="AE887" s="82"/>
      <c r="AF887" s="82"/>
      <c r="AG887" s="82"/>
    </row>
    <row r="888" spans="3:33" x14ac:dyDescent="0.2">
      <c r="C888" s="82"/>
      <c r="D888" s="82"/>
      <c r="E888" s="82"/>
      <c r="F888" s="82"/>
      <c r="G888" s="82"/>
      <c r="H888" s="82"/>
      <c r="I888" s="82"/>
      <c r="J888" s="82"/>
      <c r="K888" s="82"/>
      <c r="L888" s="82"/>
      <c r="M888" s="82"/>
      <c r="N888" s="140"/>
      <c r="O888" s="140"/>
      <c r="P888" s="82"/>
      <c r="Q888" s="82"/>
      <c r="R888" s="82"/>
      <c r="S888" s="82"/>
      <c r="T888" s="140"/>
      <c r="U888" s="82"/>
      <c r="V888" s="82"/>
      <c r="W888" s="82"/>
      <c r="X888" s="82"/>
      <c r="Y888" s="82"/>
      <c r="AA888" s="82"/>
      <c r="AB888" s="82"/>
      <c r="AC888" s="82"/>
      <c r="AD888" s="82"/>
      <c r="AE888" s="82"/>
      <c r="AF888" s="82"/>
      <c r="AG888" s="82"/>
    </row>
    <row r="889" spans="3:33" x14ac:dyDescent="0.2">
      <c r="C889" s="82"/>
      <c r="D889" s="82"/>
      <c r="E889" s="82"/>
      <c r="F889" s="82"/>
      <c r="G889" s="82"/>
      <c r="H889" s="82"/>
      <c r="I889" s="82"/>
      <c r="J889" s="82"/>
      <c r="K889" s="82"/>
      <c r="L889" s="82"/>
      <c r="M889" s="82"/>
      <c r="N889" s="140"/>
      <c r="O889" s="140"/>
      <c r="P889" s="82"/>
      <c r="Q889" s="82"/>
      <c r="R889" s="82"/>
      <c r="S889" s="82"/>
      <c r="T889" s="140"/>
      <c r="U889" s="82"/>
      <c r="V889" s="82"/>
      <c r="W889" s="82"/>
      <c r="X889" s="82"/>
      <c r="Y889" s="82"/>
      <c r="AA889" s="82"/>
      <c r="AB889" s="82"/>
      <c r="AC889" s="82"/>
      <c r="AD889" s="82"/>
      <c r="AE889" s="82"/>
      <c r="AF889" s="82"/>
      <c r="AG889" s="82"/>
    </row>
    <row r="890" spans="3:33" x14ac:dyDescent="0.2">
      <c r="C890" s="82"/>
      <c r="D890" s="82"/>
      <c r="E890" s="82"/>
      <c r="F890" s="82"/>
      <c r="G890" s="82"/>
      <c r="H890" s="82"/>
      <c r="I890" s="82"/>
      <c r="J890" s="82"/>
      <c r="K890" s="82"/>
      <c r="L890" s="82"/>
      <c r="M890" s="82"/>
      <c r="N890" s="140"/>
      <c r="O890" s="140"/>
      <c r="P890" s="82"/>
      <c r="Q890" s="82"/>
      <c r="R890" s="82"/>
      <c r="S890" s="82"/>
      <c r="T890" s="140"/>
      <c r="U890" s="82"/>
      <c r="V890" s="82"/>
      <c r="W890" s="82"/>
      <c r="X890" s="82"/>
      <c r="Y890" s="82"/>
      <c r="AA890" s="82"/>
      <c r="AB890" s="82"/>
      <c r="AC890" s="82"/>
      <c r="AD890" s="82"/>
      <c r="AE890" s="82"/>
      <c r="AF890" s="82"/>
      <c r="AG890" s="82"/>
    </row>
    <row r="891" spans="3:33" x14ac:dyDescent="0.2">
      <c r="C891" s="82"/>
      <c r="D891" s="82"/>
      <c r="E891" s="82"/>
      <c r="F891" s="82"/>
      <c r="G891" s="82"/>
      <c r="H891" s="82"/>
      <c r="I891" s="82"/>
      <c r="J891" s="82"/>
      <c r="K891" s="82"/>
      <c r="L891" s="82"/>
      <c r="M891" s="82"/>
      <c r="N891" s="140"/>
      <c r="O891" s="140"/>
      <c r="P891" s="82"/>
      <c r="Q891" s="82"/>
      <c r="R891" s="82"/>
      <c r="S891" s="82"/>
      <c r="T891" s="140"/>
      <c r="U891" s="82"/>
      <c r="V891" s="82"/>
      <c r="W891" s="82"/>
      <c r="X891" s="82"/>
      <c r="Y891" s="82"/>
      <c r="AA891" s="82"/>
      <c r="AB891" s="82"/>
      <c r="AC891" s="82"/>
      <c r="AD891" s="82"/>
      <c r="AE891" s="82"/>
      <c r="AF891" s="82"/>
      <c r="AG891" s="82"/>
    </row>
    <row r="892" spans="3:33" x14ac:dyDescent="0.2">
      <c r="C892" s="82"/>
      <c r="D892" s="82"/>
      <c r="E892" s="82"/>
      <c r="F892" s="82"/>
      <c r="G892" s="82"/>
      <c r="H892" s="82"/>
      <c r="I892" s="82"/>
      <c r="J892" s="82"/>
      <c r="K892" s="82"/>
      <c r="L892" s="82"/>
      <c r="M892" s="82"/>
      <c r="N892" s="140"/>
      <c r="O892" s="140"/>
      <c r="P892" s="82"/>
      <c r="Q892" s="82"/>
      <c r="R892" s="82"/>
      <c r="S892" s="82"/>
      <c r="T892" s="140"/>
      <c r="U892" s="82"/>
      <c r="V892" s="82"/>
      <c r="W892" s="82"/>
      <c r="X892" s="82"/>
      <c r="Y892" s="82"/>
      <c r="AA892" s="82"/>
      <c r="AB892" s="82"/>
      <c r="AC892" s="82"/>
      <c r="AD892" s="82"/>
      <c r="AE892" s="82"/>
      <c r="AF892" s="82"/>
      <c r="AG892" s="82"/>
    </row>
    <row r="893" spans="3:33" x14ac:dyDescent="0.2">
      <c r="C893" s="82"/>
      <c r="D893" s="82"/>
      <c r="E893" s="82"/>
      <c r="F893" s="82"/>
      <c r="G893" s="82"/>
      <c r="H893" s="82"/>
      <c r="I893" s="82"/>
      <c r="J893" s="82"/>
      <c r="K893" s="82"/>
      <c r="L893" s="82"/>
      <c r="M893" s="82"/>
      <c r="N893" s="140"/>
      <c r="O893" s="140"/>
      <c r="P893" s="82"/>
      <c r="Q893" s="82"/>
      <c r="R893" s="82"/>
      <c r="S893" s="82"/>
      <c r="T893" s="140"/>
      <c r="U893" s="82"/>
      <c r="V893" s="82"/>
      <c r="W893" s="82"/>
      <c r="X893" s="82"/>
      <c r="Y893" s="82"/>
      <c r="AA893" s="82"/>
      <c r="AB893" s="82"/>
      <c r="AC893" s="82"/>
      <c r="AD893" s="82"/>
      <c r="AE893" s="82"/>
      <c r="AF893" s="82"/>
      <c r="AG893" s="82"/>
    </row>
    <row r="894" spans="3:33" x14ac:dyDescent="0.2">
      <c r="C894" s="82"/>
      <c r="D894" s="82"/>
      <c r="E894" s="82"/>
      <c r="F894" s="82"/>
      <c r="G894" s="82"/>
      <c r="H894" s="82"/>
      <c r="I894" s="82"/>
      <c r="J894" s="82"/>
      <c r="K894" s="82"/>
      <c r="L894" s="82"/>
      <c r="M894" s="82"/>
      <c r="N894" s="140"/>
      <c r="O894" s="140"/>
      <c r="P894" s="82"/>
      <c r="Q894" s="82"/>
      <c r="R894" s="82"/>
      <c r="S894" s="82"/>
      <c r="T894" s="140"/>
      <c r="U894" s="82"/>
      <c r="V894" s="82"/>
      <c r="W894" s="82"/>
      <c r="X894" s="82"/>
      <c r="Y894" s="82"/>
      <c r="AA894" s="82"/>
      <c r="AB894" s="82"/>
      <c r="AC894" s="82"/>
      <c r="AD894" s="82"/>
      <c r="AE894" s="82"/>
      <c r="AF894" s="82"/>
      <c r="AG894" s="82"/>
    </row>
    <row r="895" spans="3:33" x14ac:dyDescent="0.2">
      <c r="C895" s="82"/>
      <c r="D895" s="82"/>
      <c r="E895" s="82"/>
      <c r="F895" s="82"/>
      <c r="G895" s="82"/>
      <c r="H895" s="82"/>
      <c r="I895" s="82"/>
      <c r="J895" s="82"/>
      <c r="K895" s="82"/>
      <c r="L895" s="82"/>
      <c r="M895" s="82"/>
      <c r="N895" s="140"/>
      <c r="O895" s="140"/>
      <c r="P895" s="82"/>
      <c r="Q895" s="82"/>
      <c r="R895" s="82"/>
      <c r="S895" s="82"/>
      <c r="T895" s="140"/>
      <c r="U895" s="82"/>
      <c r="V895" s="82"/>
      <c r="W895" s="82"/>
      <c r="X895" s="82"/>
      <c r="Y895" s="82"/>
      <c r="AA895" s="82"/>
      <c r="AB895" s="82"/>
      <c r="AC895" s="82"/>
      <c r="AD895" s="82"/>
      <c r="AE895" s="82"/>
      <c r="AF895" s="82"/>
      <c r="AG895" s="82"/>
    </row>
    <row r="896" spans="3:33" x14ac:dyDescent="0.2">
      <c r="C896" s="82"/>
      <c r="D896" s="82"/>
      <c r="E896" s="82"/>
      <c r="F896" s="82"/>
      <c r="G896" s="82"/>
      <c r="H896" s="82"/>
      <c r="I896" s="82"/>
      <c r="J896" s="82"/>
      <c r="K896" s="82"/>
      <c r="L896" s="82"/>
      <c r="M896" s="82"/>
      <c r="N896" s="140"/>
      <c r="O896" s="140"/>
      <c r="P896" s="82"/>
      <c r="Q896" s="82"/>
      <c r="R896" s="82"/>
      <c r="S896" s="82"/>
      <c r="T896" s="140"/>
      <c r="U896" s="82"/>
      <c r="V896" s="82"/>
      <c r="W896" s="82"/>
      <c r="X896" s="82"/>
      <c r="Y896" s="82"/>
      <c r="AA896" s="82"/>
      <c r="AB896" s="82"/>
      <c r="AC896" s="82"/>
      <c r="AD896" s="82"/>
      <c r="AE896" s="82"/>
      <c r="AF896" s="82"/>
      <c r="AG896" s="82"/>
    </row>
    <row r="897" spans="3:33" x14ac:dyDescent="0.2">
      <c r="C897" s="82"/>
      <c r="D897" s="82"/>
      <c r="E897" s="82"/>
      <c r="F897" s="82"/>
      <c r="G897" s="82"/>
      <c r="H897" s="82"/>
      <c r="I897" s="82"/>
      <c r="J897" s="82"/>
      <c r="K897" s="82"/>
      <c r="L897" s="82"/>
      <c r="M897" s="82"/>
      <c r="N897" s="140"/>
      <c r="O897" s="140"/>
      <c r="P897" s="82"/>
      <c r="Q897" s="82"/>
      <c r="R897" s="82"/>
      <c r="S897" s="82"/>
      <c r="T897" s="140"/>
      <c r="U897" s="82"/>
      <c r="V897" s="82"/>
      <c r="W897" s="82"/>
      <c r="X897" s="82"/>
      <c r="Y897" s="82"/>
      <c r="AA897" s="82"/>
      <c r="AB897" s="82"/>
      <c r="AC897" s="82"/>
      <c r="AD897" s="82"/>
      <c r="AE897" s="82"/>
      <c r="AF897" s="82"/>
      <c r="AG897" s="82"/>
    </row>
    <row r="898" spans="3:33" x14ac:dyDescent="0.2">
      <c r="C898" s="82"/>
      <c r="D898" s="82"/>
      <c r="E898" s="82"/>
      <c r="F898" s="82"/>
      <c r="G898" s="82"/>
      <c r="H898" s="82"/>
      <c r="I898" s="82"/>
      <c r="J898" s="82"/>
      <c r="K898" s="82"/>
      <c r="L898" s="82"/>
      <c r="M898" s="82"/>
      <c r="N898" s="140"/>
      <c r="O898" s="140"/>
      <c r="P898" s="82"/>
      <c r="Q898" s="82"/>
      <c r="R898" s="82"/>
      <c r="S898" s="82"/>
      <c r="T898" s="140"/>
      <c r="U898" s="82"/>
      <c r="V898" s="82"/>
      <c r="W898" s="82"/>
      <c r="X898" s="82"/>
      <c r="Y898" s="82"/>
      <c r="AA898" s="82"/>
      <c r="AB898" s="82"/>
      <c r="AC898" s="82"/>
      <c r="AD898" s="82"/>
      <c r="AE898" s="82"/>
      <c r="AF898" s="82"/>
      <c r="AG898" s="82"/>
    </row>
    <row r="899" spans="3:33" x14ac:dyDescent="0.2">
      <c r="C899" s="82"/>
      <c r="D899" s="82"/>
      <c r="E899" s="82"/>
      <c r="F899" s="82"/>
      <c r="G899" s="82"/>
      <c r="H899" s="82"/>
      <c r="I899" s="82"/>
      <c r="J899" s="82"/>
      <c r="K899" s="82"/>
      <c r="L899" s="82"/>
      <c r="M899" s="82"/>
      <c r="N899" s="140"/>
      <c r="O899" s="140"/>
      <c r="P899" s="82"/>
      <c r="Q899" s="82"/>
      <c r="R899" s="82"/>
      <c r="S899" s="82"/>
      <c r="T899" s="140"/>
      <c r="U899" s="82"/>
      <c r="V899" s="82"/>
      <c r="W899" s="82"/>
      <c r="X899" s="82"/>
      <c r="Y899" s="82"/>
      <c r="AA899" s="82"/>
      <c r="AB899" s="82"/>
      <c r="AC899" s="82"/>
      <c r="AD899" s="82"/>
      <c r="AE899" s="82"/>
      <c r="AF899" s="82"/>
      <c r="AG899" s="82"/>
    </row>
    <row r="900" spans="3:33" x14ac:dyDescent="0.2">
      <c r="C900" s="82"/>
      <c r="D900" s="82"/>
      <c r="E900" s="82"/>
      <c r="F900" s="82"/>
      <c r="G900" s="82"/>
      <c r="H900" s="82"/>
      <c r="I900" s="82"/>
      <c r="J900" s="82"/>
      <c r="K900" s="82"/>
      <c r="L900" s="82"/>
      <c r="M900" s="82"/>
      <c r="N900" s="140"/>
      <c r="O900" s="140"/>
      <c r="P900" s="82"/>
      <c r="Q900" s="82"/>
      <c r="R900" s="82"/>
      <c r="S900" s="82"/>
      <c r="T900" s="140"/>
      <c r="U900" s="82"/>
      <c r="V900" s="82"/>
      <c r="W900" s="82"/>
      <c r="X900" s="82"/>
      <c r="Y900" s="82"/>
      <c r="AA900" s="82"/>
      <c r="AB900" s="82"/>
      <c r="AC900" s="82"/>
      <c r="AD900" s="82"/>
      <c r="AE900" s="82"/>
      <c r="AF900" s="82"/>
      <c r="AG900" s="82"/>
    </row>
    <row r="901" spans="3:33" x14ac:dyDescent="0.2">
      <c r="C901" s="82"/>
      <c r="D901" s="82"/>
      <c r="E901" s="82"/>
      <c r="F901" s="82"/>
      <c r="G901" s="82"/>
      <c r="H901" s="82"/>
      <c r="I901" s="82"/>
      <c r="J901" s="82"/>
      <c r="K901" s="82"/>
      <c r="L901" s="82"/>
      <c r="M901" s="82"/>
      <c r="N901" s="140"/>
      <c r="O901" s="140"/>
      <c r="P901" s="82"/>
      <c r="Q901" s="82"/>
      <c r="R901" s="82"/>
      <c r="S901" s="82"/>
      <c r="T901" s="140"/>
      <c r="U901" s="82"/>
      <c r="V901" s="82"/>
      <c r="W901" s="82"/>
      <c r="X901" s="82"/>
      <c r="Y901" s="82"/>
      <c r="AA901" s="82"/>
      <c r="AB901" s="82"/>
      <c r="AC901" s="82"/>
      <c r="AD901" s="82"/>
      <c r="AE901" s="82"/>
      <c r="AF901" s="82"/>
      <c r="AG901" s="82"/>
    </row>
    <row r="902" spans="3:33" x14ac:dyDescent="0.2">
      <c r="C902" s="82"/>
      <c r="D902" s="82"/>
      <c r="E902" s="82"/>
      <c r="F902" s="82"/>
      <c r="G902" s="82"/>
      <c r="H902" s="82"/>
      <c r="I902" s="82"/>
      <c r="J902" s="82"/>
      <c r="K902" s="82"/>
      <c r="L902" s="82"/>
      <c r="M902" s="82"/>
      <c r="N902" s="140"/>
      <c r="O902" s="140"/>
      <c r="P902" s="82"/>
      <c r="Q902" s="82"/>
      <c r="R902" s="82"/>
      <c r="S902" s="82"/>
      <c r="T902" s="140"/>
      <c r="U902" s="82"/>
      <c r="V902" s="82"/>
      <c r="W902" s="82"/>
      <c r="X902" s="82"/>
      <c r="Y902" s="82"/>
      <c r="AA902" s="82"/>
      <c r="AB902" s="82"/>
      <c r="AC902" s="82"/>
      <c r="AD902" s="82"/>
      <c r="AE902" s="82"/>
      <c r="AF902" s="82"/>
      <c r="AG902" s="82"/>
    </row>
    <row r="903" spans="3:33" x14ac:dyDescent="0.2">
      <c r="C903" s="82"/>
      <c r="D903" s="82"/>
      <c r="E903" s="82"/>
      <c r="F903" s="82"/>
      <c r="G903" s="82"/>
      <c r="H903" s="82"/>
      <c r="I903" s="82"/>
      <c r="J903" s="82"/>
      <c r="K903" s="82"/>
      <c r="L903" s="82"/>
      <c r="M903" s="82"/>
      <c r="N903" s="140"/>
      <c r="O903" s="140"/>
      <c r="P903" s="82"/>
      <c r="Q903" s="82"/>
      <c r="R903" s="82"/>
      <c r="S903" s="82"/>
      <c r="T903" s="140"/>
      <c r="U903" s="82"/>
      <c r="V903" s="82"/>
      <c r="W903" s="82"/>
      <c r="X903" s="82"/>
      <c r="Y903" s="82"/>
      <c r="AA903" s="82"/>
      <c r="AB903" s="82"/>
      <c r="AC903" s="82"/>
      <c r="AD903" s="82"/>
      <c r="AE903" s="82"/>
      <c r="AF903" s="82"/>
      <c r="AG903" s="82"/>
    </row>
    <row r="904" spans="3:33" x14ac:dyDescent="0.2">
      <c r="C904" s="82"/>
      <c r="D904" s="82"/>
      <c r="E904" s="82"/>
      <c r="F904" s="82"/>
      <c r="G904" s="82"/>
      <c r="H904" s="82"/>
      <c r="I904" s="82"/>
      <c r="J904" s="82"/>
      <c r="K904" s="82"/>
      <c r="L904" s="82"/>
      <c r="M904" s="82"/>
      <c r="N904" s="140"/>
      <c r="O904" s="140"/>
      <c r="P904" s="82"/>
      <c r="Q904" s="82"/>
      <c r="R904" s="82"/>
      <c r="S904" s="82"/>
      <c r="T904" s="140"/>
      <c r="U904" s="82"/>
      <c r="V904" s="82"/>
      <c r="W904" s="82"/>
      <c r="X904" s="82"/>
      <c r="Y904" s="82"/>
      <c r="AA904" s="82"/>
      <c r="AB904" s="82"/>
      <c r="AC904" s="82"/>
      <c r="AD904" s="82"/>
      <c r="AE904" s="82"/>
      <c r="AF904" s="82"/>
      <c r="AG904" s="82"/>
    </row>
    <row r="905" spans="3:33" x14ac:dyDescent="0.2">
      <c r="C905" s="82"/>
      <c r="D905" s="82"/>
      <c r="E905" s="82"/>
      <c r="F905" s="82"/>
      <c r="G905" s="82"/>
      <c r="H905" s="82"/>
      <c r="I905" s="82"/>
      <c r="J905" s="82"/>
      <c r="K905" s="82"/>
      <c r="L905" s="82"/>
      <c r="M905" s="82"/>
      <c r="N905" s="140"/>
      <c r="O905" s="140"/>
      <c r="P905" s="82"/>
      <c r="Q905" s="82"/>
      <c r="R905" s="82"/>
      <c r="S905" s="82"/>
      <c r="T905" s="140"/>
      <c r="U905" s="82"/>
      <c r="V905" s="82"/>
      <c r="W905" s="82"/>
      <c r="X905" s="82"/>
      <c r="Y905" s="82"/>
      <c r="AA905" s="82"/>
      <c r="AB905" s="82"/>
      <c r="AC905" s="82"/>
      <c r="AD905" s="82"/>
      <c r="AE905" s="82"/>
      <c r="AF905" s="82"/>
      <c r="AG905" s="82"/>
    </row>
    <row r="906" spans="3:33" x14ac:dyDescent="0.2">
      <c r="C906" s="82"/>
      <c r="D906" s="82"/>
      <c r="E906" s="82"/>
      <c r="F906" s="82"/>
      <c r="G906" s="82"/>
      <c r="H906" s="82"/>
      <c r="I906" s="82"/>
      <c r="J906" s="82"/>
      <c r="K906" s="82"/>
      <c r="L906" s="82"/>
      <c r="M906" s="82"/>
      <c r="N906" s="140"/>
      <c r="O906" s="140"/>
      <c r="P906" s="82"/>
      <c r="Q906" s="82"/>
      <c r="R906" s="82"/>
      <c r="S906" s="82"/>
      <c r="T906" s="140"/>
      <c r="U906" s="82"/>
      <c r="V906" s="82"/>
      <c r="W906" s="82"/>
      <c r="X906" s="82"/>
      <c r="Y906" s="82"/>
      <c r="AA906" s="82"/>
      <c r="AB906" s="82"/>
      <c r="AC906" s="82"/>
      <c r="AD906" s="82"/>
      <c r="AE906" s="82"/>
      <c r="AF906" s="82"/>
      <c r="AG906" s="82"/>
    </row>
    <row r="907" spans="3:33" x14ac:dyDescent="0.2">
      <c r="C907" s="82"/>
      <c r="D907" s="82"/>
      <c r="E907" s="82"/>
      <c r="F907" s="82"/>
      <c r="G907" s="82"/>
      <c r="H907" s="82"/>
      <c r="I907" s="82"/>
      <c r="J907" s="82"/>
      <c r="K907" s="82"/>
      <c r="L907" s="82"/>
      <c r="M907" s="82"/>
      <c r="N907" s="140"/>
      <c r="O907" s="140"/>
      <c r="P907" s="82"/>
      <c r="Q907" s="82"/>
      <c r="R907" s="82"/>
      <c r="S907" s="82"/>
      <c r="T907" s="140"/>
      <c r="U907" s="82"/>
      <c r="V907" s="82"/>
      <c r="W907" s="82"/>
      <c r="X907" s="82"/>
      <c r="Y907" s="82"/>
      <c r="AA907" s="82"/>
      <c r="AB907" s="82"/>
      <c r="AC907" s="82"/>
      <c r="AD907" s="82"/>
      <c r="AE907" s="82"/>
      <c r="AF907" s="82"/>
      <c r="AG907" s="82"/>
    </row>
    <row r="908" spans="3:33" x14ac:dyDescent="0.2">
      <c r="C908" s="82"/>
      <c r="D908" s="82"/>
      <c r="E908" s="82"/>
      <c r="F908" s="82"/>
      <c r="G908" s="82"/>
      <c r="H908" s="82"/>
      <c r="I908" s="82"/>
      <c r="J908" s="82"/>
      <c r="K908" s="82"/>
      <c r="L908" s="82"/>
      <c r="M908" s="82"/>
      <c r="N908" s="140"/>
      <c r="O908" s="140"/>
      <c r="P908" s="82"/>
      <c r="Q908" s="82"/>
      <c r="R908" s="82"/>
      <c r="S908" s="82"/>
      <c r="T908" s="140"/>
      <c r="U908" s="82"/>
      <c r="V908" s="82"/>
      <c r="W908" s="82"/>
      <c r="X908" s="82"/>
      <c r="Y908" s="82"/>
      <c r="AA908" s="82"/>
      <c r="AB908" s="82"/>
      <c r="AC908" s="82"/>
      <c r="AD908" s="82"/>
      <c r="AE908" s="82"/>
      <c r="AF908" s="82"/>
      <c r="AG908" s="82"/>
    </row>
    <row r="909" spans="3:33" x14ac:dyDescent="0.2">
      <c r="C909" s="82"/>
      <c r="D909" s="82"/>
      <c r="E909" s="82"/>
      <c r="F909" s="82"/>
      <c r="G909" s="82"/>
      <c r="H909" s="82"/>
      <c r="I909" s="82"/>
      <c r="J909" s="82"/>
      <c r="K909" s="82"/>
      <c r="L909" s="82"/>
      <c r="M909" s="82"/>
      <c r="N909" s="140"/>
      <c r="O909" s="140"/>
      <c r="P909" s="82"/>
      <c r="Q909" s="82"/>
      <c r="R909" s="82"/>
      <c r="S909" s="82"/>
      <c r="T909" s="140"/>
      <c r="U909" s="82"/>
      <c r="V909" s="82"/>
      <c r="W909" s="82"/>
      <c r="X909" s="82"/>
      <c r="Y909" s="82"/>
      <c r="AA909" s="82"/>
      <c r="AB909" s="82"/>
      <c r="AC909" s="82"/>
      <c r="AD909" s="82"/>
      <c r="AE909" s="82"/>
      <c r="AF909" s="82"/>
      <c r="AG909" s="82"/>
    </row>
    <row r="910" spans="3:33" x14ac:dyDescent="0.2">
      <c r="C910" s="82"/>
      <c r="D910" s="82"/>
      <c r="E910" s="82"/>
      <c r="F910" s="82"/>
      <c r="G910" s="82"/>
      <c r="H910" s="82"/>
      <c r="I910" s="82"/>
      <c r="J910" s="82"/>
      <c r="K910" s="82"/>
      <c r="L910" s="82"/>
      <c r="M910" s="82"/>
      <c r="N910" s="140"/>
      <c r="O910" s="140"/>
      <c r="P910" s="82"/>
      <c r="Q910" s="82"/>
      <c r="R910" s="82"/>
      <c r="S910" s="82"/>
      <c r="T910" s="140"/>
      <c r="U910" s="82"/>
      <c r="V910" s="82"/>
      <c r="W910" s="82"/>
      <c r="X910" s="82"/>
      <c r="Y910" s="82"/>
      <c r="AA910" s="82"/>
      <c r="AB910" s="82"/>
      <c r="AC910" s="82"/>
      <c r="AD910" s="82"/>
      <c r="AE910" s="82"/>
      <c r="AF910" s="82"/>
      <c r="AG910" s="82"/>
    </row>
    <row r="911" spans="3:33" x14ac:dyDescent="0.2">
      <c r="C911" s="82"/>
      <c r="D911" s="82"/>
      <c r="E911" s="82"/>
      <c r="F911" s="82"/>
      <c r="G911" s="82"/>
      <c r="H911" s="82"/>
      <c r="I911" s="82"/>
      <c r="J911" s="82"/>
      <c r="K911" s="82"/>
      <c r="L911" s="82"/>
      <c r="M911" s="82"/>
      <c r="N911" s="140"/>
      <c r="O911" s="140"/>
      <c r="P911" s="82"/>
      <c r="Q911" s="82"/>
      <c r="R911" s="82"/>
      <c r="S911" s="82"/>
      <c r="T911" s="140"/>
      <c r="U911" s="82"/>
      <c r="V911" s="82"/>
      <c r="W911" s="82"/>
      <c r="X911" s="82"/>
      <c r="Y911" s="82"/>
      <c r="AA911" s="82"/>
      <c r="AB911" s="82"/>
      <c r="AC911" s="82"/>
      <c r="AD911" s="82"/>
      <c r="AE911" s="82"/>
      <c r="AF911" s="82"/>
      <c r="AG911" s="82"/>
    </row>
    <row r="912" spans="3:33" x14ac:dyDescent="0.2">
      <c r="C912" s="82"/>
      <c r="D912" s="82"/>
      <c r="E912" s="82"/>
      <c r="F912" s="82"/>
      <c r="G912" s="82"/>
      <c r="H912" s="82"/>
      <c r="I912" s="82"/>
      <c r="J912" s="82"/>
      <c r="K912" s="82"/>
      <c r="L912" s="82"/>
      <c r="M912" s="82"/>
      <c r="N912" s="140"/>
      <c r="O912" s="140"/>
      <c r="P912" s="82"/>
      <c r="Q912" s="82"/>
      <c r="R912" s="82"/>
      <c r="S912" s="82"/>
      <c r="T912" s="140"/>
      <c r="U912" s="82"/>
      <c r="V912" s="82"/>
      <c r="W912" s="82"/>
      <c r="X912" s="82"/>
      <c r="Y912" s="82"/>
      <c r="AA912" s="82"/>
      <c r="AB912" s="82"/>
      <c r="AC912" s="82"/>
      <c r="AD912" s="82"/>
      <c r="AE912" s="82"/>
      <c r="AF912" s="82"/>
      <c r="AG912" s="82"/>
    </row>
    <row r="913" spans="3:33" x14ac:dyDescent="0.2">
      <c r="C913" s="82"/>
      <c r="D913" s="82"/>
      <c r="E913" s="82"/>
      <c r="F913" s="82"/>
      <c r="G913" s="82"/>
      <c r="H913" s="82"/>
      <c r="I913" s="82"/>
      <c r="J913" s="82"/>
      <c r="K913" s="82"/>
      <c r="L913" s="82"/>
      <c r="M913" s="82"/>
      <c r="N913" s="140"/>
      <c r="O913" s="140"/>
      <c r="P913" s="82"/>
      <c r="Q913" s="82"/>
      <c r="R913" s="82"/>
      <c r="S913" s="82"/>
      <c r="T913" s="140"/>
      <c r="U913" s="82"/>
      <c r="V913" s="82"/>
      <c r="W913" s="82"/>
      <c r="X913" s="82"/>
      <c r="Y913" s="82"/>
      <c r="AA913" s="82"/>
      <c r="AB913" s="82"/>
      <c r="AC913" s="82"/>
      <c r="AD913" s="82"/>
      <c r="AE913" s="82"/>
      <c r="AF913" s="82"/>
      <c r="AG913" s="82"/>
    </row>
    <row r="914" spans="3:33" x14ac:dyDescent="0.2">
      <c r="C914" s="82"/>
      <c r="D914" s="82"/>
      <c r="E914" s="82"/>
      <c r="F914" s="82"/>
      <c r="G914" s="82"/>
      <c r="H914" s="82"/>
      <c r="I914" s="82"/>
      <c r="J914" s="82"/>
      <c r="K914" s="82"/>
      <c r="L914" s="82"/>
      <c r="M914" s="82"/>
      <c r="N914" s="140"/>
      <c r="O914" s="140"/>
      <c r="P914" s="82"/>
      <c r="Q914" s="82"/>
      <c r="R914" s="82"/>
      <c r="S914" s="82"/>
      <c r="T914" s="140"/>
      <c r="U914" s="82"/>
      <c r="V914" s="82"/>
      <c r="W914" s="82"/>
      <c r="X914" s="82"/>
      <c r="Y914" s="82"/>
      <c r="AA914" s="82"/>
      <c r="AB914" s="82"/>
      <c r="AC914" s="82"/>
      <c r="AD914" s="82"/>
      <c r="AE914" s="82"/>
      <c r="AF914" s="82"/>
      <c r="AG914" s="82"/>
    </row>
    <row r="915" spans="3:33" x14ac:dyDescent="0.2">
      <c r="C915" s="82"/>
      <c r="D915" s="82"/>
      <c r="E915" s="82"/>
      <c r="F915" s="82"/>
      <c r="G915" s="82"/>
      <c r="H915" s="82"/>
      <c r="I915" s="82"/>
      <c r="J915" s="82"/>
      <c r="K915" s="82"/>
      <c r="L915" s="82"/>
      <c r="M915" s="82"/>
      <c r="N915" s="140"/>
      <c r="O915" s="140"/>
      <c r="P915" s="82"/>
      <c r="Q915" s="82"/>
      <c r="R915" s="82"/>
      <c r="S915" s="82"/>
      <c r="T915" s="140"/>
      <c r="U915" s="82"/>
      <c r="V915" s="82"/>
      <c r="W915" s="82"/>
      <c r="X915" s="82"/>
      <c r="Y915" s="82"/>
      <c r="AA915" s="82"/>
      <c r="AB915" s="82"/>
      <c r="AC915" s="82"/>
      <c r="AD915" s="82"/>
      <c r="AE915" s="82"/>
      <c r="AF915" s="82"/>
      <c r="AG915" s="82"/>
    </row>
    <row r="916" spans="3:33" x14ac:dyDescent="0.2">
      <c r="C916" s="82"/>
      <c r="D916" s="82"/>
      <c r="E916" s="82"/>
      <c r="F916" s="82"/>
      <c r="G916" s="82"/>
      <c r="H916" s="82"/>
      <c r="I916" s="82"/>
      <c r="J916" s="82"/>
      <c r="K916" s="82"/>
      <c r="L916" s="82"/>
      <c r="M916" s="82"/>
      <c r="N916" s="140"/>
      <c r="O916" s="140"/>
      <c r="P916" s="82"/>
      <c r="Q916" s="82"/>
      <c r="R916" s="82"/>
      <c r="S916" s="82"/>
      <c r="T916" s="140"/>
      <c r="U916" s="82"/>
      <c r="V916" s="82"/>
      <c r="W916" s="82"/>
      <c r="X916" s="82"/>
      <c r="Y916" s="82"/>
      <c r="AA916" s="82"/>
      <c r="AB916" s="82"/>
      <c r="AC916" s="82"/>
      <c r="AD916" s="82"/>
      <c r="AE916" s="82"/>
      <c r="AF916" s="82"/>
      <c r="AG916" s="82"/>
    </row>
    <row r="917" spans="3:33" x14ac:dyDescent="0.2">
      <c r="C917" s="82"/>
      <c r="D917" s="82"/>
      <c r="E917" s="82"/>
      <c r="F917" s="82"/>
      <c r="G917" s="82"/>
      <c r="H917" s="82"/>
      <c r="I917" s="82"/>
      <c r="J917" s="82"/>
      <c r="K917" s="82"/>
      <c r="L917" s="82"/>
      <c r="M917" s="82"/>
      <c r="N917" s="140"/>
      <c r="O917" s="140"/>
      <c r="P917" s="82"/>
      <c r="Q917" s="82"/>
      <c r="R917" s="82"/>
      <c r="S917" s="82"/>
      <c r="T917" s="140"/>
      <c r="U917" s="82"/>
      <c r="V917" s="82"/>
      <c r="W917" s="82"/>
      <c r="X917" s="82"/>
      <c r="Y917" s="82"/>
      <c r="AA917" s="82"/>
      <c r="AB917" s="82"/>
      <c r="AC917" s="82"/>
      <c r="AD917" s="82"/>
      <c r="AE917" s="82"/>
      <c r="AF917" s="82"/>
      <c r="AG917" s="82"/>
    </row>
    <row r="918" spans="3:33" x14ac:dyDescent="0.2">
      <c r="C918" s="82"/>
      <c r="D918" s="82"/>
      <c r="E918" s="82"/>
      <c r="F918" s="82"/>
      <c r="G918" s="82"/>
      <c r="H918" s="82"/>
      <c r="I918" s="82"/>
      <c r="J918" s="82"/>
      <c r="K918" s="82"/>
      <c r="L918" s="82"/>
      <c r="M918" s="82"/>
      <c r="N918" s="140"/>
      <c r="O918" s="140"/>
      <c r="P918" s="82"/>
      <c r="Q918" s="82"/>
      <c r="R918" s="82"/>
      <c r="S918" s="82"/>
      <c r="T918" s="140"/>
      <c r="U918" s="82"/>
      <c r="V918" s="82"/>
      <c r="W918" s="82"/>
      <c r="X918" s="82"/>
      <c r="Y918" s="82"/>
      <c r="AA918" s="82"/>
      <c r="AB918" s="82"/>
      <c r="AC918" s="82"/>
      <c r="AD918" s="82"/>
      <c r="AE918" s="82"/>
      <c r="AF918" s="82"/>
      <c r="AG918" s="82"/>
    </row>
    <row r="919" spans="3:33" x14ac:dyDescent="0.2">
      <c r="C919" s="82"/>
      <c r="D919" s="82"/>
      <c r="E919" s="82"/>
      <c r="F919" s="82"/>
      <c r="G919" s="82"/>
      <c r="H919" s="82"/>
      <c r="I919" s="82"/>
      <c r="J919" s="82"/>
      <c r="K919" s="82"/>
      <c r="L919" s="82"/>
      <c r="M919" s="82"/>
      <c r="N919" s="140"/>
      <c r="O919" s="140"/>
      <c r="P919" s="82"/>
      <c r="Q919" s="82"/>
      <c r="R919" s="82"/>
      <c r="S919" s="82"/>
      <c r="T919" s="140"/>
      <c r="U919" s="82"/>
      <c r="V919" s="82"/>
      <c r="W919" s="82"/>
      <c r="X919" s="82"/>
      <c r="Y919" s="82"/>
      <c r="AA919" s="82"/>
      <c r="AB919" s="82"/>
      <c r="AC919" s="82"/>
      <c r="AD919" s="82"/>
      <c r="AE919" s="82"/>
      <c r="AF919" s="82"/>
      <c r="AG919" s="82"/>
    </row>
    <row r="920" spans="3:33" x14ac:dyDescent="0.2">
      <c r="C920" s="82"/>
      <c r="D920" s="82"/>
      <c r="E920" s="82"/>
      <c r="F920" s="82"/>
      <c r="G920" s="82"/>
      <c r="H920" s="82"/>
      <c r="I920" s="82"/>
      <c r="J920" s="82"/>
      <c r="K920" s="82"/>
      <c r="L920" s="82"/>
      <c r="M920" s="82"/>
      <c r="N920" s="140"/>
      <c r="O920" s="140"/>
      <c r="P920" s="82"/>
      <c r="Q920" s="82"/>
      <c r="R920" s="82"/>
      <c r="S920" s="82"/>
      <c r="T920" s="140"/>
      <c r="U920" s="82"/>
      <c r="V920" s="82"/>
      <c r="W920" s="82"/>
      <c r="X920" s="82"/>
      <c r="Y920" s="82"/>
      <c r="AA920" s="82"/>
      <c r="AB920" s="82"/>
      <c r="AC920" s="82"/>
      <c r="AD920" s="82"/>
      <c r="AE920" s="82"/>
      <c r="AF920" s="82"/>
      <c r="AG920" s="82"/>
    </row>
    <row r="921" spans="3:33" x14ac:dyDescent="0.2">
      <c r="C921" s="82"/>
      <c r="D921" s="82"/>
      <c r="E921" s="82"/>
      <c r="F921" s="82"/>
      <c r="G921" s="82"/>
      <c r="H921" s="82"/>
      <c r="I921" s="82"/>
      <c r="J921" s="82"/>
      <c r="K921" s="82"/>
      <c r="L921" s="82"/>
      <c r="M921" s="82"/>
      <c r="N921" s="140"/>
      <c r="O921" s="140"/>
      <c r="P921" s="82"/>
      <c r="Q921" s="82"/>
      <c r="R921" s="82"/>
      <c r="S921" s="82"/>
      <c r="T921" s="140"/>
      <c r="U921" s="82"/>
      <c r="V921" s="82"/>
      <c r="W921" s="82"/>
      <c r="X921" s="82"/>
      <c r="Y921" s="82"/>
      <c r="AA921" s="82"/>
      <c r="AB921" s="82"/>
      <c r="AC921" s="82"/>
      <c r="AD921" s="82"/>
      <c r="AE921" s="82"/>
      <c r="AF921" s="82"/>
      <c r="AG921" s="82"/>
    </row>
    <row r="922" spans="3:33" x14ac:dyDescent="0.2">
      <c r="C922" s="82"/>
      <c r="D922" s="82"/>
      <c r="E922" s="82"/>
      <c r="F922" s="82"/>
      <c r="G922" s="82"/>
      <c r="H922" s="82"/>
      <c r="I922" s="82"/>
      <c r="J922" s="82"/>
      <c r="K922" s="82"/>
      <c r="L922" s="82"/>
      <c r="M922" s="82"/>
      <c r="N922" s="140"/>
      <c r="O922" s="140"/>
      <c r="P922" s="82"/>
      <c r="Q922" s="82"/>
      <c r="R922" s="82"/>
      <c r="S922" s="82"/>
      <c r="T922" s="140"/>
      <c r="U922" s="82"/>
      <c r="V922" s="82"/>
      <c r="W922" s="82"/>
      <c r="X922" s="82"/>
      <c r="Y922" s="82"/>
      <c r="AA922" s="82"/>
      <c r="AB922" s="82"/>
      <c r="AC922" s="82"/>
      <c r="AD922" s="82"/>
      <c r="AE922" s="82"/>
      <c r="AF922" s="82"/>
      <c r="AG922" s="82"/>
    </row>
    <row r="923" spans="3:33" x14ac:dyDescent="0.2">
      <c r="C923" s="82"/>
      <c r="D923" s="82"/>
      <c r="E923" s="82"/>
      <c r="F923" s="82"/>
      <c r="G923" s="82"/>
      <c r="H923" s="82"/>
      <c r="I923" s="82"/>
      <c r="J923" s="82"/>
      <c r="K923" s="82"/>
      <c r="L923" s="82"/>
      <c r="M923" s="82"/>
      <c r="N923" s="140"/>
      <c r="O923" s="140"/>
      <c r="P923" s="82"/>
      <c r="Q923" s="82"/>
      <c r="R923" s="82"/>
      <c r="S923" s="82"/>
      <c r="T923" s="140"/>
      <c r="U923" s="82"/>
      <c r="V923" s="82"/>
      <c r="W923" s="82"/>
      <c r="X923" s="82"/>
      <c r="Y923" s="82"/>
      <c r="AA923" s="82"/>
      <c r="AB923" s="82"/>
      <c r="AC923" s="82"/>
      <c r="AD923" s="82"/>
      <c r="AE923" s="82"/>
      <c r="AF923" s="82"/>
      <c r="AG923" s="82"/>
    </row>
    <row r="924" spans="3:33" x14ac:dyDescent="0.2">
      <c r="C924" s="82"/>
      <c r="D924" s="82"/>
      <c r="E924" s="82"/>
      <c r="F924" s="82"/>
      <c r="G924" s="82"/>
      <c r="H924" s="82"/>
      <c r="I924" s="82"/>
      <c r="J924" s="82"/>
      <c r="K924" s="82"/>
      <c r="L924" s="82"/>
      <c r="M924" s="82"/>
      <c r="N924" s="140"/>
      <c r="O924" s="140"/>
      <c r="P924" s="82"/>
      <c r="Q924" s="82"/>
      <c r="R924" s="82"/>
      <c r="S924" s="82"/>
      <c r="T924" s="140"/>
      <c r="U924" s="82"/>
      <c r="V924" s="82"/>
      <c r="W924" s="82"/>
      <c r="X924" s="82"/>
      <c r="Y924" s="82"/>
      <c r="AA924" s="82"/>
      <c r="AB924" s="82"/>
      <c r="AC924" s="82"/>
      <c r="AD924" s="82"/>
      <c r="AE924" s="82"/>
      <c r="AF924" s="82"/>
      <c r="AG924" s="82"/>
    </row>
    <row r="925" spans="3:33" x14ac:dyDescent="0.2">
      <c r="C925" s="82"/>
      <c r="D925" s="82"/>
      <c r="E925" s="82"/>
      <c r="F925" s="82"/>
      <c r="G925" s="82"/>
      <c r="H925" s="82"/>
      <c r="I925" s="82"/>
      <c r="J925" s="82"/>
      <c r="K925" s="82"/>
      <c r="L925" s="82"/>
      <c r="M925" s="82"/>
      <c r="N925" s="140"/>
      <c r="O925" s="140"/>
      <c r="P925" s="82"/>
      <c r="Q925" s="82"/>
      <c r="R925" s="82"/>
      <c r="S925" s="82"/>
      <c r="T925" s="140"/>
      <c r="U925" s="82"/>
      <c r="V925" s="82"/>
      <c r="W925" s="82"/>
      <c r="X925" s="82"/>
      <c r="Y925" s="82"/>
      <c r="AA925" s="82"/>
      <c r="AB925" s="82"/>
      <c r="AC925" s="82"/>
      <c r="AD925" s="82"/>
      <c r="AE925" s="82"/>
      <c r="AF925" s="82"/>
      <c r="AG925" s="82"/>
    </row>
    <row r="926" spans="3:33" x14ac:dyDescent="0.2">
      <c r="C926" s="82"/>
      <c r="D926" s="82"/>
      <c r="E926" s="82"/>
      <c r="F926" s="82"/>
      <c r="G926" s="82"/>
      <c r="H926" s="82"/>
      <c r="I926" s="82"/>
      <c r="J926" s="82"/>
      <c r="K926" s="82"/>
      <c r="L926" s="82"/>
      <c r="M926" s="82"/>
      <c r="N926" s="140"/>
      <c r="O926" s="140"/>
      <c r="P926" s="82"/>
      <c r="Q926" s="82"/>
      <c r="R926" s="82"/>
      <c r="S926" s="82"/>
      <c r="T926" s="140"/>
      <c r="U926" s="82"/>
      <c r="V926" s="82"/>
      <c r="W926" s="82"/>
      <c r="X926" s="82"/>
      <c r="Y926" s="82"/>
      <c r="AA926" s="82"/>
      <c r="AB926" s="82"/>
      <c r="AC926" s="82"/>
      <c r="AD926" s="82"/>
      <c r="AE926" s="82"/>
      <c r="AF926" s="82"/>
      <c r="AG926" s="82"/>
    </row>
    <row r="927" spans="3:33" x14ac:dyDescent="0.2">
      <c r="C927" s="82"/>
      <c r="D927" s="82"/>
      <c r="E927" s="82"/>
      <c r="F927" s="82"/>
      <c r="G927" s="82"/>
      <c r="H927" s="82"/>
      <c r="I927" s="82"/>
      <c r="J927" s="82"/>
      <c r="K927" s="82"/>
      <c r="L927" s="82"/>
      <c r="M927" s="82"/>
      <c r="N927" s="140"/>
      <c r="O927" s="140"/>
      <c r="P927" s="82"/>
      <c r="Q927" s="82"/>
      <c r="R927" s="82"/>
      <c r="S927" s="82"/>
      <c r="T927" s="140"/>
      <c r="U927" s="82"/>
      <c r="V927" s="82"/>
      <c r="W927" s="82"/>
      <c r="X927" s="82"/>
      <c r="Y927" s="82"/>
      <c r="AA927" s="82"/>
      <c r="AB927" s="82"/>
      <c r="AC927" s="82"/>
      <c r="AD927" s="82"/>
      <c r="AE927" s="82"/>
      <c r="AF927" s="82"/>
      <c r="AG927" s="82"/>
    </row>
    <row r="928" spans="3:33" x14ac:dyDescent="0.2">
      <c r="C928" s="82"/>
      <c r="D928" s="82"/>
      <c r="E928" s="82"/>
      <c r="F928" s="82"/>
      <c r="G928" s="82"/>
      <c r="H928" s="82"/>
      <c r="I928" s="82"/>
      <c r="J928" s="82"/>
      <c r="K928" s="82"/>
      <c r="L928" s="82"/>
      <c r="M928" s="82"/>
      <c r="N928" s="140"/>
      <c r="O928" s="140"/>
      <c r="P928" s="82"/>
      <c r="Q928" s="82"/>
      <c r="R928" s="82"/>
      <c r="S928" s="82"/>
      <c r="T928" s="140"/>
      <c r="U928" s="82"/>
      <c r="V928" s="82"/>
      <c r="W928" s="82"/>
      <c r="X928" s="82"/>
      <c r="Y928" s="82"/>
      <c r="AA928" s="82"/>
      <c r="AB928" s="82"/>
      <c r="AC928" s="82"/>
      <c r="AD928" s="82"/>
      <c r="AE928" s="82"/>
      <c r="AF928" s="82"/>
      <c r="AG928" s="82"/>
    </row>
    <row r="929" spans="3:33" x14ac:dyDescent="0.2">
      <c r="C929" s="82"/>
      <c r="D929" s="82"/>
      <c r="E929" s="82"/>
      <c r="F929" s="82"/>
      <c r="G929" s="82"/>
      <c r="H929" s="82"/>
      <c r="I929" s="82"/>
      <c r="J929" s="82"/>
      <c r="K929" s="82"/>
      <c r="L929" s="82"/>
      <c r="M929" s="82"/>
      <c r="N929" s="140"/>
      <c r="O929" s="140"/>
      <c r="P929" s="82"/>
      <c r="Q929" s="82"/>
      <c r="R929" s="82"/>
      <c r="S929" s="82"/>
      <c r="T929" s="140"/>
      <c r="U929" s="82"/>
      <c r="V929" s="82"/>
      <c r="W929" s="82"/>
      <c r="X929" s="82"/>
      <c r="Y929" s="82"/>
      <c r="AA929" s="82"/>
      <c r="AB929" s="82"/>
      <c r="AC929" s="82"/>
      <c r="AD929" s="82"/>
      <c r="AE929" s="82"/>
      <c r="AF929" s="82"/>
      <c r="AG929" s="82"/>
    </row>
    <row r="930" spans="3:33" x14ac:dyDescent="0.2">
      <c r="C930" s="82"/>
      <c r="D930" s="82"/>
      <c r="E930" s="82"/>
      <c r="F930" s="82"/>
      <c r="G930" s="82"/>
      <c r="H930" s="82"/>
      <c r="I930" s="82"/>
      <c r="J930" s="82"/>
      <c r="K930" s="82"/>
      <c r="L930" s="82"/>
      <c r="M930" s="82"/>
      <c r="N930" s="140"/>
      <c r="O930" s="140"/>
      <c r="P930" s="82"/>
      <c r="Q930" s="82"/>
      <c r="R930" s="82"/>
      <c r="S930" s="82"/>
      <c r="T930" s="140"/>
      <c r="U930" s="82"/>
      <c r="V930" s="82"/>
      <c r="W930" s="82"/>
      <c r="X930" s="82"/>
      <c r="Y930" s="82"/>
      <c r="AA930" s="82"/>
      <c r="AB930" s="82"/>
      <c r="AC930" s="82"/>
      <c r="AD930" s="82"/>
      <c r="AE930" s="82"/>
      <c r="AF930" s="82"/>
      <c r="AG930" s="82"/>
    </row>
    <row r="931" spans="3:33" x14ac:dyDescent="0.2">
      <c r="C931" s="82"/>
      <c r="D931" s="82"/>
      <c r="E931" s="82"/>
      <c r="F931" s="82"/>
      <c r="G931" s="82"/>
      <c r="H931" s="82"/>
      <c r="I931" s="82"/>
      <c r="J931" s="82"/>
      <c r="K931" s="82"/>
      <c r="L931" s="82"/>
      <c r="M931" s="82"/>
      <c r="N931" s="140"/>
      <c r="O931" s="140"/>
      <c r="P931" s="82"/>
      <c r="Q931" s="82"/>
      <c r="R931" s="82"/>
      <c r="S931" s="82"/>
      <c r="T931" s="140"/>
      <c r="U931" s="82"/>
      <c r="V931" s="82"/>
      <c r="W931" s="82"/>
      <c r="X931" s="82"/>
      <c r="Y931" s="82"/>
      <c r="AA931" s="82"/>
      <c r="AB931" s="82"/>
      <c r="AC931" s="82"/>
      <c r="AD931" s="82"/>
      <c r="AE931" s="82"/>
      <c r="AF931" s="82"/>
      <c r="AG931" s="82"/>
    </row>
    <row r="932" spans="3:33" x14ac:dyDescent="0.2">
      <c r="C932" s="82"/>
      <c r="D932" s="82"/>
      <c r="E932" s="82"/>
      <c r="F932" s="82"/>
      <c r="G932" s="82"/>
      <c r="H932" s="82"/>
      <c r="I932" s="82"/>
      <c r="J932" s="82"/>
      <c r="K932" s="82"/>
      <c r="L932" s="82"/>
      <c r="M932" s="82"/>
      <c r="N932" s="140"/>
      <c r="O932" s="140"/>
      <c r="P932" s="82"/>
      <c r="Q932" s="82"/>
      <c r="R932" s="82"/>
      <c r="S932" s="82"/>
      <c r="T932" s="140"/>
      <c r="U932" s="82"/>
      <c r="V932" s="82"/>
      <c r="W932" s="82"/>
      <c r="X932" s="82"/>
      <c r="Y932" s="82"/>
      <c r="AA932" s="82"/>
      <c r="AB932" s="82"/>
      <c r="AC932" s="82"/>
      <c r="AD932" s="82"/>
      <c r="AE932" s="82"/>
      <c r="AF932" s="82"/>
      <c r="AG932" s="82"/>
    </row>
    <row r="933" spans="3:33" x14ac:dyDescent="0.2">
      <c r="C933" s="82"/>
      <c r="D933" s="82"/>
      <c r="E933" s="82"/>
      <c r="F933" s="82"/>
      <c r="G933" s="82"/>
      <c r="H933" s="82"/>
      <c r="I933" s="82"/>
      <c r="J933" s="82"/>
      <c r="K933" s="82"/>
      <c r="L933" s="82"/>
      <c r="M933" s="82"/>
      <c r="N933" s="140"/>
      <c r="O933" s="140"/>
      <c r="P933" s="82"/>
      <c r="Q933" s="82"/>
      <c r="R933" s="82"/>
      <c r="S933" s="82"/>
      <c r="T933" s="140"/>
      <c r="U933" s="82"/>
      <c r="V933" s="82"/>
      <c r="W933" s="82"/>
      <c r="X933" s="82"/>
      <c r="Y933" s="82"/>
      <c r="AA933" s="82"/>
      <c r="AB933" s="82"/>
      <c r="AC933" s="82"/>
      <c r="AD933" s="82"/>
      <c r="AE933" s="82"/>
      <c r="AF933" s="82"/>
      <c r="AG933" s="82"/>
    </row>
    <row r="934" spans="3:33" x14ac:dyDescent="0.2">
      <c r="C934" s="82"/>
      <c r="D934" s="82"/>
      <c r="E934" s="82"/>
      <c r="F934" s="82"/>
      <c r="G934" s="82"/>
      <c r="H934" s="82"/>
      <c r="I934" s="82"/>
      <c r="J934" s="82"/>
      <c r="K934" s="82"/>
      <c r="L934" s="82"/>
      <c r="M934" s="82"/>
      <c r="N934" s="140"/>
      <c r="O934" s="140"/>
      <c r="P934" s="82"/>
      <c r="Q934" s="82"/>
      <c r="R934" s="82"/>
      <c r="S934" s="82"/>
      <c r="T934" s="140"/>
      <c r="U934" s="82"/>
      <c r="V934" s="82"/>
      <c r="W934" s="82"/>
      <c r="X934" s="82"/>
      <c r="Y934" s="82"/>
      <c r="AA934" s="82"/>
      <c r="AB934" s="82"/>
      <c r="AC934" s="82"/>
      <c r="AD934" s="82"/>
      <c r="AE934" s="82"/>
      <c r="AF934" s="82"/>
      <c r="AG934" s="82"/>
    </row>
    <row r="935" spans="3:33" x14ac:dyDescent="0.2">
      <c r="C935" s="82"/>
      <c r="D935" s="82"/>
      <c r="E935" s="82"/>
      <c r="F935" s="82"/>
      <c r="G935" s="82"/>
      <c r="H935" s="82"/>
      <c r="I935" s="82"/>
      <c r="J935" s="82"/>
      <c r="K935" s="82"/>
      <c r="L935" s="82"/>
      <c r="M935" s="82"/>
      <c r="N935" s="140"/>
      <c r="O935" s="140"/>
      <c r="P935" s="82"/>
      <c r="Q935" s="82"/>
      <c r="R935" s="82"/>
      <c r="S935" s="82"/>
      <c r="T935" s="140"/>
      <c r="U935" s="82"/>
      <c r="V935" s="82"/>
      <c r="W935" s="82"/>
      <c r="X935" s="82"/>
      <c r="Y935" s="82"/>
      <c r="AA935" s="82"/>
      <c r="AB935" s="82"/>
      <c r="AC935" s="82"/>
      <c r="AD935" s="82"/>
      <c r="AE935" s="82"/>
      <c r="AF935" s="82"/>
      <c r="AG935" s="82"/>
    </row>
    <row r="936" spans="3:33" x14ac:dyDescent="0.2">
      <c r="C936" s="82"/>
      <c r="D936" s="82"/>
      <c r="E936" s="82"/>
      <c r="F936" s="82"/>
      <c r="G936" s="82"/>
      <c r="H936" s="82"/>
      <c r="I936" s="82"/>
      <c r="J936" s="82"/>
      <c r="K936" s="82"/>
      <c r="L936" s="82"/>
      <c r="M936" s="82"/>
      <c r="N936" s="140"/>
      <c r="O936" s="140"/>
      <c r="P936" s="82"/>
      <c r="Q936" s="82"/>
      <c r="R936" s="82"/>
      <c r="S936" s="82"/>
      <c r="T936" s="140"/>
      <c r="U936" s="82"/>
      <c r="V936" s="82"/>
      <c r="W936" s="82"/>
      <c r="X936" s="82"/>
      <c r="Y936" s="82"/>
      <c r="AA936" s="82"/>
      <c r="AB936" s="82"/>
      <c r="AC936" s="82"/>
      <c r="AD936" s="82"/>
      <c r="AE936" s="82"/>
      <c r="AF936" s="82"/>
      <c r="AG936" s="82"/>
    </row>
    <row r="937" spans="3:33" x14ac:dyDescent="0.2">
      <c r="C937" s="82"/>
      <c r="D937" s="82"/>
      <c r="E937" s="82"/>
      <c r="F937" s="82"/>
      <c r="G937" s="82"/>
      <c r="H937" s="82"/>
      <c r="I937" s="82"/>
      <c r="J937" s="82"/>
      <c r="K937" s="82"/>
      <c r="L937" s="82"/>
      <c r="M937" s="82"/>
      <c r="N937" s="140"/>
      <c r="O937" s="140"/>
      <c r="P937" s="82"/>
      <c r="Q937" s="82"/>
      <c r="R937" s="82"/>
      <c r="S937" s="82"/>
      <c r="T937" s="140"/>
      <c r="U937" s="82"/>
      <c r="V937" s="82"/>
      <c r="W937" s="82"/>
      <c r="X937" s="82"/>
      <c r="Y937" s="82"/>
      <c r="AA937" s="82"/>
      <c r="AB937" s="82"/>
      <c r="AC937" s="82"/>
      <c r="AD937" s="82"/>
      <c r="AE937" s="82"/>
      <c r="AF937" s="82"/>
      <c r="AG937" s="82"/>
    </row>
    <row r="938" spans="3:33" x14ac:dyDescent="0.2">
      <c r="C938" s="82"/>
      <c r="D938" s="82"/>
      <c r="E938" s="82"/>
      <c r="F938" s="82"/>
      <c r="G938" s="82"/>
      <c r="H938" s="82"/>
      <c r="I938" s="82"/>
      <c r="J938" s="82"/>
      <c r="K938" s="82"/>
      <c r="L938" s="82"/>
      <c r="M938" s="82"/>
      <c r="N938" s="140"/>
      <c r="O938" s="140"/>
      <c r="P938" s="82"/>
      <c r="Q938" s="82"/>
      <c r="R938" s="82"/>
      <c r="S938" s="82"/>
      <c r="T938" s="140"/>
      <c r="U938" s="82"/>
      <c r="V938" s="82"/>
      <c r="W938" s="82"/>
      <c r="X938" s="82"/>
      <c r="Y938" s="82"/>
      <c r="AA938" s="82"/>
      <c r="AB938" s="82"/>
      <c r="AC938" s="82"/>
      <c r="AD938" s="82"/>
      <c r="AE938" s="82"/>
      <c r="AF938" s="82"/>
      <c r="AG938" s="82"/>
    </row>
    <row r="939" spans="3:33" x14ac:dyDescent="0.2">
      <c r="C939" s="82"/>
      <c r="D939" s="82"/>
      <c r="E939" s="82"/>
      <c r="F939" s="82"/>
      <c r="G939" s="82"/>
      <c r="H939" s="82"/>
      <c r="I939" s="82"/>
      <c r="J939" s="82"/>
      <c r="K939" s="82"/>
      <c r="L939" s="82"/>
      <c r="M939" s="82"/>
      <c r="N939" s="140"/>
      <c r="O939" s="140"/>
      <c r="P939" s="82"/>
      <c r="Q939" s="82"/>
      <c r="R939" s="82"/>
      <c r="S939" s="82"/>
      <c r="T939" s="140"/>
      <c r="U939" s="82"/>
      <c r="V939" s="82"/>
      <c r="W939" s="82"/>
      <c r="X939" s="82"/>
      <c r="Y939" s="82"/>
      <c r="AA939" s="82"/>
      <c r="AB939" s="82"/>
      <c r="AC939" s="82"/>
      <c r="AD939" s="82"/>
      <c r="AE939" s="82"/>
      <c r="AF939" s="82"/>
      <c r="AG939" s="82"/>
    </row>
    <row r="940" spans="3:33" x14ac:dyDescent="0.2">
      <c r="C940" s="82"/>
      <c r="D940" s="82"/>
      <c r="E940" s="82"/>
      <c r="F940" s="82"/>
      <c r="G940" s="82"/>
      <c r="H940" s="82"/>
      <c r="I940" s="82"/>
      <c r="J940" s="82"/>
      <c r="K940" s="82"/>
      <c r="L940" s="82"/>
      <c r="M940" s="82"/>
      <c r="N940" s="140"/>
      <c r="O940" s="140"/>
      <c r="P940" s="82"/>
      <c r="Q940" s="82"/>
      <c r="R940" s="82"/>
      <c r="S940" s="82"/>
      <c r="T940" s="140"/>
      <c r="U940" s="82"/>
      <c r="V940" s="82"/>
      <c r="W940" s="82"/>
      <c r="X940" s="82"/>
      <c r="Y940" s="82"/>
      <c r="AA940" s="82"/>
      <c r="AB940" s="82"/>
      <c r="AC940" s="82"/>
      <c r="AD940" s="82"/>
      <c r="AE940" s="82"/>
      <c r="AF940" s="82"/>
      <c r="AG940" s="82"/>
    </row>
    <row r="941" spans="3:33" x14ac:dyDescent="0.2">
      <c r="C941" s="82"/>
      <c r="D941" s="82"/>
      <c r="E941" s="82"/>
      <c r="F941" s="82"/>
      <c r="G941" s="82"/>
      <c r="H941" s="82"/>
      <c r="I941" s="82"/>
      <c r="J941" s="82"/>
      <c r="K941" s="82"/>
      <c r="L941" s="82"/>
      <c r="M941" s="82"/>
      <c r="N941" s="140"/>
      <c r="O941" s="140"/>
      <c r="P941" s="82"/>
      <c r="Q941" s="82"/>
      <c r="R941" s="82"/>
      <c r="S941" s="82"/>
      <c r="T941" s="140"/>
      <c r="U941" s="82"/>
      <c r="V941" s="82"/>
      <c r="W941" s="82"/>
      <c r="X941" s="82"/>
      <c r="Y941" s="82"/>
      <c r="AA941" s="82"/>
      <c r="AB941" s="82"/>
      <c r="AC941" s="82"/>
      <c r="AD941" s="82"/>
      <c r="AE941" s="82"/>
      <c r="AF941" s="82"/>
      <c r="AG941" s="82"/>
    </row>
    <row r="942" spans="3:33" x14ac:dyDescent="0.2">
      <c r="C942" s="82"/>
      <c r="D942" s="82"/>
      <c r="E942" s="82"/>
      <c r="F942" s="82"/>
      <c r="G942" s="82"/>
      <c r="H942" s="82"/>
      <c r="I942" s="82"/>
      <c r="J942" s="82"/>
      <c r="K942" s="82"/>
      <c r="L942" s="82"/>
      <c r="M942" s="82"/>
      <c r="N942" s="140"/>
      <c r="O942" s="140"/>
      <c r="P942" s="82"/>
      <c r="Q942" s="82"/>
      <c r="R942" s="82"/>
      <c r="S942" s="82"/>
      <c r="T942" s="140"/>
      <c r="U942" s="82"/>
      <c r="V942" s="82"/>
      <c r="W942" s="82"/>
      <c r="X942" s="82"/>
      <c r="Y942" s="82"/>
      <c r="AA942" s="82"/>
      <c r="AB942" s="82"/>
      <c r="AC942" s="82"/>
      <c r="AD942" s="82"/>
      <c r="AE942" s="82"/>
      <c r="AF942" s="82"/>
      <c r="AG942" s="82"/>
    </row>
    <row r="943" spans="3:33" x14ac:dyDescent="0.2">
      <c r="C943" s="82"/>
      <c r="D943" s="82"/>
      <c r="E943" s="82"/>
      <c r="F943" s="82"/>
      <c r="G943" s="82"/>
      <c r="H943" s="82"/>
      <c r="I943" s="82"/>
      <c r="J943" s="82"/>
      <c r="K943" s="82"/>
      <c r="L943" s="82"/>
      <c r="M943" s="82"/>
      <c r="N943" s="140"/>
      <c r="O943" s="140"/>
      <c r="P943" s="82"/>
      <c r="Q943" s="82"/>
      <c r="R943" s="82"/>
      <c r="S943" s="82"/>
      <c r="T943" s="140"/>
      <c r="U943" s="82"/>
      <c r="V943" s="82"/>
      <c r="W943" s="82"/>
      <c r="X943" s="82"/>
      <c r="Y943" s="82"/>
      <c r="AA943" s="82"/>
      <c r="AB943" s="82"/>
      <c r="AC943" s="82"/>
      <c r="AD943" s="82"/>
      <c r="AE943" s="82"/>
      <c r="AF943" s="82"/>
      <c r="AG943" s="82"/>
    </row>
    <row r="944" spans="3:33" x14ac:dyDescent="0.2">
      <c r="C944" s="82"/>
      <c r="D944" s="82"/>
      <c r="E944" s="82"/>
      <c r="F944" s="82"/>
      <c r="G944" s="82"/>
      <c r="H944" s="82"/>
      <c r="I944" s="82"/>
      <c r="J944" s="82"/>
      <c r="K944" s="82"/>
      <c r="L944" s="82"/>
      <c r="M944" s="82"/>
      <c r="N944" s="140"/>
      <c r="O944" s="140"/>
      <c r="P944" s="82"/>
      <c r="Q944" s="82"/>
      <c r="R944" s="82"/>
      <c r="S944" s="82"/>
      <c r="T944" s="140"/>
      <c r="U944" s="82"/>
      <c r="V944" s="82"/>
      <c r="W944" s="82"/>
      <c r="X944" s="82"/>
      <c r="Y944" s="82"/>
      <c r="AA944" s="82"/>
      <c r="AB944" s="82"/>
      <c r="AC944" s="82"/>
      <c r="AD944" s="82"/>
      <c r="AE944" s="82"/>
      <c r="AF944" s="82"/>
      <c r="AG944" s="82"/>
    </row>
    <row r="945" spans="3:33" x14ac:dyDescent="0.2">
      <c r="C945" s="82"/>
      <c r="D945" s="82"/>
      <c r="E945" s="82"/>
      <c r="F945" s="82"/>
      <c r="G945" s="82"/>
      <c r="H945" s="82"/>
      <c r="I945" s="82"/>
      <c r="J945" s="82"/>
      <c r="K945" s="82"/>
      <c r="L945" s="82"/>
      <c r="M945" s="82"/>
      <c r="N945" s="140"/>
      <c r="O945" s="140"/>
      <c r="P945" s="82"/>
      <c r="Q945" s="82"/>
      <c r="R945" s="82"/>
      <c r="S945" s="82"/>
      <c r="T945" s="140"/>
      <c r="U945" s="82"/>
      <c r="V945" s="82"/>
      <c r="W945" s="82"/>
      <c r="X945" s="82"/>
      <c r="Y945" s="82"/>
      <c r="AA945" s="82"/>
      <c r="AB945" s="82"/>
      <c r="AC945" s="82"/>
      <c r="AD945" s="82"/>
      <c r="AE945" s="82"/>
      <c r="AF945" s="82"/>
      <c r="AG945" s="82"/>
    </row>
    <row r="946" spans="3:33" x14ac:dyDescent="0.2">
      <c r="C946" s="82"/>
      <c r="D946" s="82"/>
      <c r="E946" s="82"/>
      <c r="F946" s="82"/>
      <c r="G946" s="82"/>
      <c r="H946" s="82"/>
      <c r="I946" s="82"/>
      <c r="J946" s="82"/>
      <c r="K946" s="82"/>
      <c r="L946" s="82"/>
      <c r="M946" s="82"/>
      <c r="N946" s="140"/>
      <c r="O946" s="140"/>
      <c r="P946" s="82"/>
      <c r="Q946" s="82"/>
      <c r="R946" s="82"/>
      <c r="S946" s="82"/>
      <c r="T946" s="140"/>
      <c r="U946" s="82"/>
      <c r="V946" s="82"/>
      <c r="W946" s="82"/>
      <c r="X946" s="82"/>
      <c r="Y946" s="82"/>
      <c r="AA946" s="82"/>
      <c r="AB946" s="82"/>
      <c r="AC946" s="82"/>
      <c r="AD946" s="82"/>
      <c r="AE946" s="82"/>
      <c r="AF946" s="82"/>
      <c r="AG946" s="82"/>
    </row>
    <row r="947" spans="3:33" x14ac:dyDescent="0.2">
      <c r="C947" s="82"/>
      <c r="D947" s="82"/>
      <c r="E947" s="82"/>
      <c r="F947" s="82"/>
      <c r="G947" s="82"/>
      <c r="H947" s="82"/>
      <c r="I947" s="82"/>
      <c r="J947" s="82"/>
      <c r="K947" s="82"/>
      <c r="L947" s="82"/>
      <c r="M947" s="82"/>
      <c r="N947" s="140"/>
      <c r="O947" s="140"/>
      <c r="P947" s="82"/>
      <c r="Q947" s="82"/>
      <c r="R947" s="82"/>
      <c r="S947" s="82"/>
      <c r="T947" s="140"/>
      <c r="U947" s="82"/>
      <c r="V947" s="82"/>
      <c r="W947" s="82"/>
      <c r="X947" s="82"/>
      <c r="Y947" s="82"/>
      <c r="AA947" s="82"/>
      <c r="AB947" s="82"/>
      <c r="AC947" s="82"/>
      <c r="AD947" s="82"/>
      <c r="AE947" s="82"/>
      <c r="AF947" s="82"/>
      <c r="AG947" s="82"/>
    </row>
    <row r="948" spans="3:33" x14ac:dyDescent="0.2">
      <c r="C948" s="82"/>
      <c r="D948" s="82"/>
      <c r="E948" s="82"/>
      <c r="F948" s="82"/>
      <c r="G948" s="82"/>
      <c r="H948" s="82"/>
      <c r="I948" s="82"/>
      <c r="J948" s="82"/>
      <c r="K948" s="82"/>
      <c r="L948" s="82"/>
      <c r="M948" s="82"/>
      <c r="N948" s="140"/>
      <c r="O948" s="140"/>
      <c r="P948" s="82"/>
      <c r="Q948" s="82"/>
      <c r="R948" s="82"/>
      <c r="S948" s="82"/>
      <c r="T948" s="140"/>
      <c r="U948" s="82"/>
      <c r="V948" s="82"/>
      <c r="W948" s="82"/>
      <c r="X948" s="82"/>
      <c r="Y948" s="82"/>
      <c r="AA948" s="82"/>
      <c r="AB948" s="82"/>
      <c r="AC948" s="82"/>
      <c r="AD948" s="82"/>
      <c r="AE948" s="82"/>
      <c r="AF948" s="82"/>
      <c r="AG948" s="82"/>
    </row>
    <row r="949" spans="3:33" x14ac:dyDescent="0.2">
      <c r="C949" s="82"/>
      <c r="D949" s="82"/>
      <c r="E949" s="82"/>
      <c r="F949" s="82"/>
      <c r="G949" s="82"/>
      <c r="H949" s="82"/>
      <c r="I949" s="82"/>
      <c r="J949" s="82"/>
      <c r="K949" s="82"/>
      <c r="L949" s="82"/>
      <c r="M949" s="82"/>
      <c r="N949" s="140"/>
      <c r="O949" s="140"/>
      <c r="P949" s="82"/>
      <c r="Q949" s="82"/>
      <c r="R949" s="82"/>
      <c r="S949" s="82"/>
      <c r="T949" s="140"/>
      <c r="U949" s="82"/>
      <c r="V949" s="82"/>
      <c r="W949" s="82"/>
      <c r="X949" s="82"/>
      <c r="Y949" s="82"/>
      <c r="AA949" s="82"/>
      <c r="AB949" s="82"/>
      <c r="AC949" s="82"/>
      <c r="AD949" s="82"/>
      <c r="AE949" s="82"/>
      <c r="AF949" s="82"/>
      <c r="AG949" s="82"/>
    </row>
    <row r="950" spans="3:33" x14ac:dyDescent="0.2">
      <c r="C950" s="82"/>
      <c r="D950" s="82"/>
      <c r="E950" s="82"/>
      <c r="F950" s="82"/>
      <c r="G950" s="82"/>
      <c r="H950" s="82"/>
      <c r="I950" s="82"/>
      <c r="J950" s="82"/>
      <c r="K950" s="82"/>
      <c r="L950" s="82"/>
      <c r="M950" s="82"/>
      <c r="N950" s="140"/>
      <c r="O950" s="140"/>
      <c r="P950" s="82"/>
      <c r="Q950" s="82"/>
      <c r="R950" s="82"/>
      <c r="S950" s="82"/>
      <c r="T950" s="140"/>
      <c r="U950" s="82"/>
      <c r="V950" s="82"/>
      <c r="W950" s="82"/>
      <c r="X950" s="82"/>
      <c r="Y950" s="82"/>
      <c r="AA950" s="82"/>
      <c r="AB950" s="82"/>
      <c r="AC950" s="82"/>
      <c r="AD950" s="82"/>
      <c r="AE950" s="82"/>
      <c r="AF950" s="82"/>
      <c r="AG950" s="82"/>
    </row>
    <row r="951" spans="3:33" x14ac:dyDescent="0.2">
      <c r="C951" s="82"/>
      <c r="D951" s="82"/>
      <c r="E951" s="82"/>
      <c r="F951" s="82"/>
      <c r="G951" s="82"/>
      <c r="H951" s="82"/>
      <c r="I951" s="82"/>
      <c r="J951" s="82"/>
      <c r="K951" s="82"/>
      <c r="L951" s="82"/>
      <c r="M951" s="82"/>
      <c r="N951" s="140"/>
      <c r="O951" s="140"/>
      <c r="P951" s="82"/>
      <c r="Q951" s="82"/>
      <c r="R951" s="82"/>
      <c r="S951" s="82"/>
      <c r="T951" s="140"/>
      <c r="U951" s="82"/>
      <c r="V951" s="82"/>
      <c r="W951" s="82"/>
      <c r="X951" s="82"/>
      <c r="Y951" s="82"/>
      <c r="AA951" s="82"/>
      <c r="AB951" s="82"/>
      <c r="AC951" s="82"/>
      <c r="AD951" s="82"/>
      <c r="AE951" s="82"/>
      <c r="AF951" s="82"/>
      <c r="AG951" s="82"/>
    </row>
    <row r="952" spans="3:33" x14ac:dyDescent="0.2">
      <c r="C952" s="82"/>
      <c r="D952" s="82"/>
      <c r="E952" s="82"/>
      <c r="F952" s="82"/>
      <c r="G952" s="82"/>
      <c r="H952" s="82"/>
      <c r="I952" s="82"/>
      <c r="J952" s="82"/>
      <c r="K952" s="82"/>
      <c r="L952" s="82"/>
      <c r="M952" s="82"/>
      <c r="N952" s="140"/>
      <c r="O952" s="140"/>
      <c r="P952" s="82"/>
      <c r="Q952" s="82"/>
      <c r="R952" s="82"/>
      <c r="S952" s="82"/>
      <c r="T952" s="140"/>
      <c r="U952" s="82"/>
      <c r="V952" s="82"/>
      <c r="W952" s="82"/>
      <c r="X952" s="82"/>
      <c r="Y952" s="82"/>
      <c r="AA952" s="82"/>
      <c r="AB952" s="82"/>
      <c r="AC952" s="82"/>
      <c r="AD952" s="82"/>
      <c r="AE952" s="82"/>
      <c r="AF952" s="82"/>
      <c r="AG952" s="82"/>
    </row>
    <row r="953" spans="3:33" x14ac:dyDescent="0.2">
      <c r="C953" s="82"/>
      <c r="D953" s="82"/>
      <c r="E953" s="82"/>
      <c r="F953" s="82"/>
      <c r="G953" s="82"/>
      <c r="H953" s="82"/>
      <c r="I953" s="82"/>
      <c r="J953" s="82"/>
      <c r="K953" s="82"/>
      <c r="L953" s="82"/>
      <c r="M953" s="82"/>
      <c r="N953" s="140"/>
      <c r="O953" s="140"/>
      <c r="P953" s="82"/>
      <c r="Q953" s="82"/>
      <c r="R953" s="82"/>
      <c r="S953" s="82"/>
      <c r="T953" s="140"/>
      <c r="U953" s="82"/>
      <c r="V953" s="82"/>
      <c r="W953" s="82"/>
      <c r="X953" s="82"/>
      <c r="Y953" s="82"/>
      <c r="AA953" s="82"/>
      <c r="AB953" s="82"/>
      <c r="AC953" s="82"/>
      <c r="AD953" s="82"/>
      <c r="AE953" s="82"/>
      <c r="AF953" s="82"/>
      <c r="AG953" s="82"/>
    </row>
    <row r="954" spans="3:33" x14ac:dyDescent="0.2">
      <c r="C954" s="82"/>
      <c r="D954" s="82"/>
      <c r="E954" s="82"/>
      <c r="F954" s="82"/>
      <c r="G954" s="82"/>
      <c r="H954" s="82"/>
      <c r="I954" s="82"/>
      <c r="J954" s="82"/>
      <c r="K954" s="82"/>
      <c r="L954" s="82"/>
      <c r="M954" s="82"/>
      <c r="N954" s="140"/>
      <c r="O954" s="140"/>
      <c r="P954" s="82"/>
      <c r="Q954" s="82"/>
      <c r="R954" s="82"/>
      <c r="S954" s="82"/>
      <c r="T954" s="140"/>
      <c r="U954" s="82"/>
      <c r="V954" s="82"/>
      <c r="W954" s="82"/>
      <c r="X954" s="82"/>
      <c r="Y954" s="82"/>
      <c r="AA954" s="82"/>
      <c r="AB954" s="82"/>
      <c r="AC954" s="82"/>
      <c r="AD954" s="82"/>
      <c r="AE954" s="82"/>
      <c r="AF954" s="82"/>
      <c r="AG954" s="82"/>
    </row>
    <row r="955" spans="3:33" x14ac:dyDescent="0.2">
      <c r="C955" s="82"/>
      <c r="D955" s="82"/>
      <c r="E955" s="82"/>
      <c r="F955" s="82"/>
      <c r="G955" s="82"/>
      <c r="H955" s="82"/>
      <c r="I955" s="82"/>
      <c r="J955" s="82"/>
      <c r="K955" s="82"/>
      <c r="L955" s="82"/>
      <c r="M955" s="82"/>
      <c r="N955" s="140"/>
      <c r="O955" s="140"/>
      <c r="P955" s="82"/>
      <c r="Q955" s="82"/>
      <c r="R955" s="82"/>
      <c r="S955" s="82"/>
      <c r="T955" s="140"/>
      <c r="U955" s="82"/>
      <c r="V955" s="82"/>
      <c r="W955" s="82"/>
      <c r="X955" s="82"/>
      <c r="Y955" s="82"/>
      <c r="AA955" s="82"/>
      <c r="AB955" s="82"/>
      <c r="AC955" s="82"/>
      <c r="AD955" s="82"/>
      <c r="AE955" s="82"/>
      <c r="AF955" s="82"/>
      <c r="AG955" s="82"/>
    </row>
    <row r="956" spans="3:33" x14ac:dyDescent="0.2">
      <c r="C956" s="82"/>
      <c r="D956" s="82"/>
      <c r="E956" s="82"/>
      <c r="F956" s="82"/>
      <c r="G956" s="82"/>
      <c r="H956" s="82"/>
      <c r="I956" s="82"/>
      <c r="J956" s="82"/>
      <c r="K956" s="82"/>
      <c r="L956" s="82"/>
      <c r="M956" s="82"/>
      <c r="N956" s="140"/>
      <c r="O956" s="140"/>
      <c r="P956" s="82"/>
      <c r="Q956" s="82"/>
      <c r="R956" s="82"/>
      <c r="S956" s="82"/>
      <c r="T956" s="140"/>
      <c r="U956" s="82"/>
      <c r="V956" s="82"/>
      <c r="W956" s="82"/>
      <c r="X956" s="82"/>
      <c r="Y956" s="82"/>
      <c r="AA956" s="82"/>
      <c r="AB956" s="82"/>
      <c r="AC956" s="82"/>
      <c r="AD956" s="82"/>
      <c r="AE956" s="82"/>
      <c r="AF956" s="82"/>
      <c r="AG956" s="82"/>
    </row>
    <row r="957" spans="3:33" x14ac:dyDescent="0.2">
      <c r="C957" s="82"/>
      <c r="D957" s="82"/>
      <c r="E957" s="82"/>
      <c r="F957" s="82"/>
      <c r="G957" s="82"/>
      <c r="H957" s="82"/>
      <c r="I957" s="82"/>
      <c r="J957" s="82"/>
      <c r="K957" s="82"/>
      <c r="L957" s="82"/>
      <c r="M957" s="82"/>
      <c r="N957" s="140"/>
      <c r="O957" s="140"/>
      <c r="P957" s="82"/>
      <c r="Q957" s="82"/>
      <c r="R957" s="82"/>
      <c r="S957" s="82"/>
      <c r="T957" s="140"/>
      <c r="U957" s="82"/>
      <c r="V957" s="82"/>
      <c r="W957" s="82"/>
      <c r="X957" s="82"/>
      <c r="Y957" s="82"/>
      <c r="AA957" s="82"/>
      <c r="AB957" s="82"/>
      <c r="AC957" s="82"/>
      <c r="AD957" s="82"/>
      <c r="AE957" s="82"/>
      <c r="AF957" s="82"/>
      <c r="AG957" s="82"/>
    </row>
    <row r="958" spans="3:33" x14ac:dyDescent="0.2">
      <c r="C958" s="82"/>
      <c r="D958" s="82"/>
      <c r="E958" s="82"/>
      <c r="F958" s="82"/>
      <c r="G958" s="82"/>
      <c r="H958" s="82"/>
      <c r="I958" s="82"/>
      <c r="J958" s="82"/>
      <c r="K958" s="82"/>
      <c r="L958" s="82"/>
      <c r="M958" s="82"/>
      <c r="N958" s="140"/>
      <c r="O958" s="140"/>
      <c r="P958" s="82"/>
      <c r="Q958" s="82"/>
      <c r="R958" s="82"/>
      <c r="S958" s="82"/>
      <c r="T958" s="140"/>
      <c r="U958" s="82"/>
      <c r="V958" s="82"/>
      <c r="W958" s="82"/>
      <c r="X958" s="82"/>
      <c r="Y958" s="82"/>
      <c r="AA958" s="82"/>
      <c r="AB958" s="82"/>
      <c r="AC958" s="82"/>
      <c r="AD958" s="82"/>
      <c r="AE958" s="82"/>
      <c r="AF958" s="82"/>
      <c r="AG958" s="82"/>
    </row>
    <row r="959" spans="3:33" x14ac:dyDescent="0.2">
      <c r="C959" s="82"/>
      <c r="D959" s="82"/>
      <c r="E959" s="82"/>
      <c r="F959" s="82"/>
      <c r="G959" s="82"/>
      <c r="H959" s="82"/>
      <c r="I959" s="82"/>
      <c r="J959" s="82"/>
      <c r="K959" s="82"/>
      <c r="L959" s="82"/>
      <c r="M959" s="82"/>
      <c r="N959" s="140"/>
      <c r="O959" s="140"/>
      <c r="P959" s="82"/>
      <c r="Q959" s="82"/>
      <c r="R959" s="82"/>
      <c r="S959" s="82"/>
      <c r="T959" s="140"/>
      <c r="U959" s="82"/>
      <c r="V959" s="82"/>
      <c r="W959" s="82"/>
      <c r="X959" s="82"/>
      <c r="Y959" s="82"/>
      <c r="AA959" s="82"/>
      <c r="AB959" s="82"/>
      <c r="AC959" s="82"/>
      <c r="AD959" s="82"/>
      <c r="AE959" s="82"/>
      <c r="AF959" s="82"/>
      <c r="AG959" s="82"/>
    </row>
    <row r="960" spans="3:33" x14ac:dyDescent="0.2">
      <c r="C960" s="82"/>
      <c r="D960" s="82"/>
      <c r="E960" s="82"/>
      <c r="F960" s="82"/>
      <c r="G960" s="82"/>
      <c r="H960" s="82"/>
      <c r="I960" s="82"/>
      <c r="J960" s="82"/>
      <c r="K960" s="82"/>
      <c r="L960" s="82"/>
      <c r="M960" s="82"/>
      <c r="N960" s="140"/>
      <c r="O960" s="140"/>
      <c r="P960" s="82"/>
      <c r="Q960" s="82"/>
      <c r="R960" s="82"/>
      <c r="S960" s="82"/>
      <c r="T960" s="140"/>
      <c r="U960" s="82"/>
      <c r="V960" s="82"/>
      <c r="W960" s="82"/>
      <c r="X960" s="82"/>
      <c r="Y960" s="82"/>
      <c r="AA960" s="82"/>
      <c r="AB960" s="82"/>
      <c r="AC960" s="82"/>
      <c r="AD960" s="82"/>
      <c r="AE960" s="82"/>
      <c r="AF960" s="82"/>
      <c r="AG960" s="82"/>
    </row>
    <row r="961" spans="3:33" x14ac:dyDescent="0.2">
      <c r="C961" s="82"/>
      <c r="D961" s="82"/>
      <c r="E961" s="82"/>
      <c r="F961" s="82"/>
      <c r="G961" s="82"/>
      <c r="H961" s="82"/>
      <c r="I961" s="82"/>
      <c r="J961" s="82"/>
      <c r="K961" s="82"/>
      <c r="L961" s="82"/>
      <c r="M961" s="82"/>
      <c r="N961" s="140"/>
      <c r="O961" s="140"/>
      <c r="P961" s="82"/>
      <c r="Q961" s="82"/>
      <c r="R961" s="82"/>
      <c r="S961" s="82"/>
      <c r="T961" s="140"/>
      <c r="U961" s="82"/>
      <c r="V961" s="82"/>
      <c r="W961" s="82"/>
      <c r="X961" s="82"/>
      <c r="Y961" s="82"/>
      <c r="AA961" s="82"/>
      <c r="AB961" s="82"/>
      <c r="AC961" s="82"/>
      <c r="AD961" s="82"/>
      <c r="AE961" s="82"/>
      <c r="AF961" s="82"/>
      <c r="AG961" s="82"/>
    </row>
    <row r="962" spans="3:33" x14ac:dyDescent="0.2">
      <c r="C962" s="82"/>
      <c r="D962" s="82"/>
      <c r="E962" s="82"/>
      <c r="F962" s="82"/>
      <c r="G962" s="82"/>
      <c r="H962" s="82"/>
      <c r="I962" s="82"/>
      <c r="J962" s="82"/>
      <c r="K962" s="82"/>
      <c r="L962" s="82"/>
      <c r="M962" s="82"/>
      <c r="N962" s="140"/>
      <c r="O962" s="140"/>
      <c r="P962" s="82"/>
      <c r="Q962" s="82"/>
      <c r="R962" s="82"/>
      <c r="S962" s="82"/>
      <c r="T962" s="140"/>
      <c r="U962" s="82"/>
      <c r="V962" s="82"/>
      <c r="W962" s="82"/>
      <c r="X962" s="82"/>
      <c r="Y962" s="82"/>
      <c r="AA962" s="82"/>
      <c r="AB962" s="82"/>
      <c r="AC962" s="82"/>
      <c r="AD962" s="82"/>
      <c r="AE962" s="82"/>
      <c r="AF962" s="82"/>
      <c r="AG962" s="82"/>
    </row>
    <row r="963" spans="3:33" x14ac:dyDescent="0.2">
      <c r="C963" s="82"/>
      <c r="D963" s="82"/>
      <c r="E963" s="82"/>
      <c r="F963" s="82"/>
      <c r="G963" s="82"/>
      <c r="H963" s="82"/>
      <c r="I963" s="82"/>
      <c r="J963" s="82"/>
      <c r="K963" s="82"/>
      <c r="L963" s="82"/>
      <c r="M963" s="82"/>
      <c r="N963" s="140"/>
      <c r="O963" s="140"/>
      <c r="P963" s="82"/>
      <c r="Q963" s="82"/>
      <c r="R963" s="82"/>
      <c r="S963" s="82"/>
      <c r="T963" s="140"/>
      <c r="U963" s="82"/>
      <c r="V963" s="82"/>
      <c r="W963" s="82"/>
      <c r="X963" s="82"/>
      <c r="Y963" s="82"/>
      <c r="AA963" s="82"/>
      <c r="AB963" s="82"/>
      <c r="AC963" s="82"/>
      <c r="AD963" s="82"/>
      <c r="AE963" s="82"/>
      <c r="AF963" s="82"/>
      <c r="AG963" s="82"/>
    </row>
    <row r="964" spans="3:33" x14ac:dyDescent="0.2">
      <c r="C964" s="82"/>
      <c r="D964" s="82"/>
      <c r="E964" s="82"/>
      <c r="F964" s="82"/>
      <c r="G964" s="82"/>
      <c r="H964" s="82"/>
      <c r="I964" s="82"/>
      <c r="J964" s="82"/>
      <c r="K964" s="82"/>
      <c r="L964" s="82"/>
      <c r="M964" s="82"/>
      <c r="N964" s="140"/>
      <c r="O964" s="140"/>
      <c r="P964" s="82"/>
      <c r="Q964" s="82"/>
      <c r="R964" s="82"/>
      <c r="S964" s="82"/>
      <c r="T964" s="140"/>
      <c r="U964" s="82"/>
      <c r="V964" s="82"/>
      <c r="W964" s="82"/>
      <c r="X964" s="82"/>
      <c r="Y964" s="82"/>
      <c r="AA964" s="82"/>
      <c r="AB964" s="82"/>
      <c r="AC964" s="82"/>
      <c r="AD964" s="82"/>
      <c r="AE964" s="82"/>
      <c r="AF964" s="82"/>
      <c r="AG964" s="82"/>
    </row>
    <row r="965" spans="3:33" x14ac:dyDescent="0.2">
      <c r="C965" s="82"/>
      <c r="D965" s="82"/>
      <c r="E965" s="82"/>
      <c r="F965" s="82"/>
      <c r="G965" s="82"/>
      <c r="H965" s="82"/>
      <c r="I965" s="82"/>
      <c r="J965" s="82"/>
      <c r="K965" s="82"/>
      <c r="L965" s="82"/>
      <c r="M965" s="82"/>
      <c r="N965" s="140"/>
      <c r="O965" s="140"/>
      <c r="P965" s="82"/>
      <c r="Q965" s="82"/>
      <c r="R965" s="82"/>
      <c r="S965" s="82"/>
      <c r="T965" s="140"/>
      <c r="U965" s="82"/>
      <c r="V965" s="82"/>
      <c r="W965" s="82"/>
      <c r="X965" s="82"/>
      <c r="Y965" s="82"/>
      <c r="AA965" s="82"/>
      <c r="AB965" s="82"/>
      <c r="AC965" s="82"/>
      <c r="AD965" s="82"/>
      <c r="AE965" s="82"/>
      <c r="AF965" s="82"/>
      <c r="AG965" s="82"/>
    </row>
    <row r="966" spans="3:33" x14ac:dyDescent="0.2">
      <c r="C966" s="82"/>
      <c r="D966" s="82"/>
      <c r="E966" s="82"/>
      <c r="F966" s="82"/>
      <c r="G966" s="82"/>
      <c r="H966" s="82"/>
      <c r="I966" s="82"/>
      <c r="J966" s="82"/>
      <c r="K966" s="82"/>
      <c r="L966" s="82"/>
      <c r="M966" s="82"/>
      <c r="N966" s="140"/>
      <c r="O966" s="140"/>
      <c r="P966" s="82"/>
      <c r="Q966" s="82"/>
      <c r="R966" s="82"/>
      <c r="S966" s="82"/>
      <c r="T966" s="140"/>
      <c r="U966" s="82"/>
      <c r="V966" s="82"/>
      <c r="W966" s="82"/>
      <c r="X966" s="82"/>
      <c r="Y966" s="82"/>
      <c r="AA966" s="82"/>
      <c r="AB966" s="82"/>
      <c r="AC966" s="82"/>
      <c r="AD966" s="82"/>
      <c r="AE966" s="82"/>
      <c r="AF966" s="82"/>
      <c r="AG966" s="82"/>
    </row>
    <row r="967" spans="3:33" x14ac:dyDescent="0.2">
      <c r="C967" s="82"/>
      <c r="D967" s="82"/>
      <c r="E967" s="82"/>
      <c r="F967" s="82"/>
      <c r="G967" s="82"/>
      <c r="H967" s="82"/>
      <c r="I967" s="82"/>
      <c r="J967" s="82"/>
      <c r="K967" s="82"/>
      <c r="L967" s="82"/>
      <c r="M967" s="82"/>
      <c r="N967" s="140"/>
      <c r="O967" s="140"/>
      <c r="P967" s="82"/>
      <c r="Q967" s="82"/>
      <c r="R967" s="82"/>
      <c r="S967" s="82"/>
      <c r="T967" s="140"/>
      <c r="U967" s="82"/>
      <c r="V967" s="82"/>
      <c r="W967" s="82"/>
      <c r="X967" s="82"/>
      <c r="Y967" s="82"/>
      <c r="AA967" s="82"/>
      <c r="AB967" s="82"/>
      <c r="AC967" s="82"/>
      <c r="AD967" s="82"/>
      <c r="AE967" s="82"/>
      <c r="AF967" s="82"/>
      <c r="AG967" s="82"/>
    </row>
    <row r="968" spans="3:33" x14ac:dyDescent="0.2">
      <c r="C968" s="82"/>
      <c r="D968" s="82"/>
      <c r="E968" s="82"/>
      <c r="F968" s="82"/>
      <c r="G968" s="82"/>
      <c r="H968" s="82"/>
      <c r="I968" s="82"/>
      <c r="J968" s="82"/>
      <c r="K968" s="82"/>
      <c r="L968" s="82"/>
      <c r="M968" s="82"/>
      <c r="N968" s="140"/>
      <c r="O968" s="140"/>
      <c r="P968" s="82"/>
      <c r="Q968" s="82"/>
      <c r="R968" s="82"/>
      <c r="S968" s="82"/>
      <c r="T968" s="140"/>
      <c r="U968" s="82"/>
      <c r="V968" s="82"/>
      <c r="W968" s="82"/>
      <c r="X968" s="82"/>
      <c r="Y968" s="82"/>
      <c r="AA968" s="82"/>
      <c r="AB968" s="82"/>
      <c r="AC968" s="82"/>
      <c r="AD968" s="82"/>
      <c r="AE968" s="82"/>
      <c r="AF968" s="82"/>
      <c r="AG968" s="82"/>
    </row>
    <row r="969" spans="3:33" x14ac:dyDescent="0.2">
      <c r="C969" s="82"/>
      <c r="D969" s="82"/>
      <c r="E969" s="82"/>
      <c r="F969" s="82"/>
      <c r="G969" s="82"/>
      <c r="H969" s="82"/>
      <c r="I969" s="82"/>
      <c r="J969" s="82"/>
      <c r="K969" s="82"/>
      <c r="L969" s="82"/>
      <c r="M969" s="82"/>
      <c r="N969" s="140"/>
      <c r="O969" s="140"/>
      <c r="P969" s="82"/>
      <c r="Q969" s="82"/>
      <c r="R969" s="82"/>
      <c r="S969" s="82"/>
      <c r="T969" s="140"/>
      <c r="U969" s="82"/>
      <c r="V969" s="82"/>
      <c r="W969" s="82"/>
      <c r="X969" s="82"/>
      <c r="Y969" s="82"/>
      <c r="AA969" s="82"/>
      <c r="AB969" s="82"/>
      <c r="AC969" s="82"/>
      <c r="AD969" s="82"/>
      <c r="AE969" s="82"/>
      <c r="AF969" s="82"/>
      <c r="AG969" s="82"/>
    </row>
    <row r="970" spans="3:33" x14ac:dyDescent="0.2">
      <c r="C970" s="82"/>
      <c r="D970" s="82"/>
      <c r="E970" s="82"/>
      <c r="F970" s="82"/>
      <c r="G970" s="82"/>
      <c r="H970" s="82"/>
      <c r="I970" s="82"/>
      <c r="J970" s="82"/>
      <c r="K970" s="82"/>
      <c r="L970" s="82"/>
      <c r="M970" s="82"/>
      <c r="N970" s="140"/>
      <c r="O970" s="140"/>
      <c r="P970" s="82"/>
      <c r="Q970" s="82"/>
      <c r="R970" s="82"/>
      <c r="S970" s="82"/>
      <c r="T970" s="140"/>
      <c r="U970" s="82"/>
      <c r="V970" s="82"/>
      <c r="W970" s="82"/>
      <c r="X970" s="82"/>
      <c r="Y970" s="82"/>
      <c r="AA970" s="82"/>
      <c r="AB970" s="82"/>
      <c r="AC970" s="82"/>
      <c r="AD970" s="82"/>
      <c r="AE970" s="82"/>
      <c r="AF970" s="82"/>
      <c r="AG970" s="82"/>
    </row>
    <row r="971" spans="3:33" x14ac:dyDescent="0.2">
      <c r="C971" s="82"/>
      <c r="D971" s="82"/>
      <c r="E971" s="82"/>
      <c r="F971" s="82"/>
      <c r="G971" s="82"/>
      <c r="H971" s="82"/>
      <c r="I971" s="82"/>
      <c r="J971" s="82"/>
      <c r="K971" s="82"/>
      <c r="L971" s="82"/>
      <c r="M971" s="82"/>
      <c r="N971" s="140"/>
      <c r="O971" s="140"/>
      <c r="P971" s="82"/>
      <c r="Q971" s="82"/>
      <c r="R971" s="82"/>
      <c r="S971" s="82"/>
      <c r="T971" s="140"/>
      <c r="U971" s="82"/>
      <c r="V971" s="82"/>
      <c r="W971" s="82"/>
      <c r="X971" s="82"/>
      <c r="Y971" s="82"/>
      <c r="AA971" s="82"/>
      <c r="AB971" s="82"/>
      <c r="AC971" s="82"/>
      <c r="AD971" s="82"/>
      <c r="AE971" s="82"/>
      <c r="AF971" s="82"/>
      <c r="AG971" s="82"/>
    </row>
    <row r="972" spans="3:33" x14ac:dyDescent="0.2">
      <c r="C972" s="82"/>
      <c r="D972" s="82"/>
      <c r="E972" s="82"/>
      <c r="F972" s="82"/>
      <c r="G972" s="82"/>
      <c r="H972" s="82"/>
      <c r="I972" s="82"/>
      <c r="J972" s="82"/>
      <c r="K972" s="82"/>
      <c r="L972" s="82"/>
      <c r="M972" s="82"/>
      <c r="N972" s="140"/>
      <c r="O972" s="140"/>
      <c r="P972" s="82"/>
      <c r="Q972" s="82"/>
      <c r="R972" s="82"/>
      <c r="S972" s="82"/>
      <c r="T972" s="140"/>
      <c r="U972" s="82"/>
      <c r="V972" s="82"/>
      <c r="W972" s="82"/>
      <c r="X972" s="82"/>
      <c r="Y972" s="82"/>
      <c r="AA972" s="82"/>
      <c r="AB972" s="82"/>
      <c r="AC972" s="82"/>
      <c r="AD972" s="82"/>
      <c r="AE972" s="82"/>
      <c r="AF972" s="82"/>
      <c r="AG972" s="82"/>
    </row>
    <row r="973" spans="3:33" x14ac:dyDescent="0.2">
      <c r="C973" s="82"/>
      <c r="D973" s="82"/>
      <c r="E973" s="82"/>
      <c r="F973" s="82"/>
      <c r="G973" s="82"/>
      <c r="H973" s="82"/>
      <c r="I973" s="82"/>
      <c r="J973" s="82"/>
      <c r="K973" s="82"/>
      <c r="L973" s="82"/>
      <c r="M973" s="82"/>
      <c r="N973" s="140"/>
      <c r="O973" s="140"/>
      <c r="P973" s="82"/>
      <c r="Q973" s="82"/>
      <c r="R973" s="82"/>
      <c r="S973" s="82"/>
      <c r="T973" s="140"/>
      <c r="U973" s="82"/>
      <c r="V973" s="82"/>
      <c r="W973" s="82"/>
      <c r="X973" s="82"/>
      <c r="Y973" s="82"/>
      <c r="AA973" s="82"/>
      <c r="AB973" s="82"/>
      <c r="AC973" s="82"/>
      <c r="AD973" s="82"/>
      <c r="AE973" s="82"/>
      <c r="AF973" s="82"/>
      <c r="AG973" s="82"/>
    </row>
    <row r="974" spans="3:33" x14ac:dyDescent="0.2">
      <c r="C974" s="82"/>
      <c r="D974" s="82"/>
      <c r="E974" s="82"/>
      <c r="F974" s="82"/>
      <c r="G974" s="82"/>
      <c r="H974" s="82"/>
      <c r="I974" s="82"/>
      <c r="J974" s="82"/>
      <c r="K974" s="82"/>
      <c r="L974" s="82"/>
      <c r="M974" s="82"/>
      <c r="N974" s="140"/>
      <c r="O974" s="140"/>
      <c r="P974" s="82"/>
      <c r="Q974" s="82"/>
      <c r="R974" s="82"/>
      <c r="S974" s="82"/>
      <c r="T974" s="140"/>
      <c r="U974" s="82"/>
      <c r="V974" s="82"/>
      <c r="W974" s="82"/>
      <c r="X974" s="82"/>
      <c r="Y974" s="82"/>
      <c r="AA974" s="82"/>
      <c r="AB974" s="82"/>
      <c r="AC974" s="82"/>
      <c r="AD974" s="82"/>
      <c r="AE974" s="82"/>
      <c r="AF974" s="82"/>
      <c r="AG974" s="82"/>
    </row>
    <row r="975" spans="3:33" x14ac:dyDescent="0.2">
      <c r="C975" s="82"/>
      <c r="D975" s="82"/>
      <c r="E975" s="82"/>
      <c r="F975" s="82"/>
      <c r="G975" s="82"/>
      <c r="H975" s="82"/>
      <c r="I975" s="82"/>
      <c r="J975" s="82"/>
      <c r="K975" s="82"/>
      <c r="L975" s="82"/>
      <c r="M975" s="82"/>
      <c r="N975" s="140"/>
      <c r="O975" s="140"/>
      <c r="P975" s="82"/>
      <c r="Q975" s="82"/>
      <c r="R975" s="82"/>
      <c r="S975" s="82"/>
      <c r="T975" s="140"/>
      <c r="U975" s="82"/>
      <c r="V975" s="82"/>
      <c r="W975" s="82"/>
      <c r="X975" s="82"/>
      <c r="Y975" s="82"/>
      <c r="AA975" s="82"/>
      <c r="AB975" s="82"/>
      <c r="AC975" s="82"/>
      <c r="AD975" s="82"/>
      <c r="AE975" s="82"/>
      <c r="AF975" s="82"/>
      <c r="AG975" s="82"/>
    </row>
    <row r="976" spans="3:33" x14ac:dyDescent="0.2">
      <c r="C976" s="82"/>
      <c r="D976" s="82"/>
      <c r="E976" s="82"/>
      <c r="F976" s="82"/>
      <c r="G976" s="82"/>
      <c r="H976" s="82"/>
      <c r="I976" s="82"/>
      <c r="J976" s="82"/>
      <c r="K976" s="82"/>
      <c r="L976" s="82"/>
      <c r="M976" s="82"/>
      <c r="N976" s="140"/>
      <c r="O976" s="140"/>
      <c r="P976" s="82"/>
      <c r="Q976" s="82"/>
      <c r="R976" s="82"/>
      <c r="S976" s="82"/>
      <c r="T976" s="140"/>
      <c r="U976" s="82"/>
      <c r="V976" s="82"/>
      <c r="W976" s="82"/>
      <c r="X976" s="82"/>
      <c r="Y976" s="82"/>
      <c r="AA976" s="82"/>
      <c r="AB976" s="82"/>
      <c r="AC976" s="82"/>
      <c r="AD976" s="82"/>
      <c r="AE976" s="82"/>
      <c r="AF976" s="82"/>
      <c r="AG976" s="82"/>
    </row>
    <row r="977" spans="3:33" x14ac:dyDescent="0.2">
      <c r="C977" s="82"/>
      <c r="D977" s="82"/>
      <c r="E977" s="82"/>
      <c r="F977" s="82"/>
      <c r="G977" s="82"/>
      <c r="H977" s="82"/>
      <c r="I977" s="82"/>
      <c r="J977" s="82"/>
      <c r="K977" s="82"/>
      <c r="L977" s="82"/>
      <c r="M977" s="82"/>
      <c r="N977" s="140"/>
      <c r="O977" s="140"/>
      <c r="P977" s="82"/>
      <c r="Q977" s="82"/>
      <c r="R977" s="82"/>
      <c r="S977" s="82"/>
      <c r="T977" s="140"/>
      <c r="U977" s="82"/>
      <c r="V977" s="82"/>
      <c r="W977" s="82"/>
      <c r="X977" s="82"/>
      <c r="Y977" s="82"/>
      <c r="AA977" s="82"/>
      <c r="AB977" s="82"/>
      <c r="AC977" s="82"/>
      <c r="AD977" s="82"/>
      <c r="AE977" s="82"/>
      <c r="AF977" s="82"/>
      <c r="AG977" s="82"/>
    </row>
    <row r="978" spans="3:33" x14ac:dyDescent="0.2">
      <c r="C978" s="82"/>
      <c r="D978" s="82"/>
      <c r="E978" s="82"/>
      <c r="F978" s="82"/>
      <c r="G978" s="82"/>
      <c r="H978" s="82"/>
      <c r="I978" s="82"/>
      <c r="J978" s="82"/>
      <c r="K978" s="82"/>
      <c r="L978" s="82"/>
      <c r="M978" s="82"/>
      <c r="N978" s="140"/>
      <c r="O978" s="140"/>
      <c r="P978" s="82"/>
      <c r="Q978" s="82"/>
      <c r="R978" s="82"/>
      <c r="S978" s="82"/>
      <c r="T978" s="140"/>
      <c r="U978" s="82"/>
      <c r="V978" s="82"/>
      <c r="W978" s="82"/>
      <c r="X978" s="82"/>
      <c r="Y978" s="82"/>
      <c r="AA978" s="82"/>
      <c r="AB978" s="82"/>
      <c r="AC978" s="82"/>
      <c r="AD978" s="82"/>
      <c r="AE978" s="82"/>
      <c r="AF978" s="82"/>
      <c r="AG978" s="82"/>
    </row>
    <row r="979" spans="3:33" x14ac:dyDescent="0.2">
      <c r="C979" s="82"/>
      <c r="D979" s="82"/>
      <c r="E979" s="82"/>
      <c r="F979" s="82"/>
      <c r="G979" s="82"/>
      <c r="H979" s="82"/>
      <c r="I979" s="82"/>
      <c r="J979" s="82"/>
      <c r="K979" s="82"/>
      <c r="L979" s="82"/>
      <c r="M979" s="82"/>
      <c r="N979" s="140"/>
      <c r="O979" s="140"/>
      <c r="P979" s="82"/>
      <c r="Q979" s="82"/>
      <c r="R979" s="82"/>
      <c r="S979" s="82"/>
      <c r="T979" s="140"/>
      <c r="U979" s="82"/>
      <c r="V979" s="82"/>
      <c r="W979" s="82"/>
      <c r="X979" s="82"/>
      <c r="Y979" s="82"/>
      <c r="AA979" s="82"/>
      <c r="AB979" s="82"/>
      <c r="AC979" s="82"/>
      <c r="AD979" s="82"/>
      <c r="AE979" s="82"/>
      <c r="AF979" s="82"/>
      <c r="AG979" s="82"/>
    </row>
    <row r="980" spans="3:33" x14ac:dyDescent="0.2">
      <c r="C980" s="82"/>
      <c r="D980" s="82"/>
      <c r="E980" s="82"/>
      <c r="F980" s="82"/>
      <c r="G980" s="82"/>
      <c r="H980" s="82"/>
      <c r="I980" s="82"/>
      <c r="J980" s="82"/>
      <c r="K980" s="82"/>
      <c r="L980" s="82"/>
      <c r="M980" s="82"/>
      <c r="N980" s="140"/>
      <c r="O980" s="140"/>
      <c r="P980" s="82"/>
      <c r="Q980" s="82"/>
      <c r="R980" s="82"/>
      <c r="S980" s="82"/>
      <c r="T980" s="140"/>
      <c r="U980" s="82"/>
      <c r="V980" s="82"/>
      <c r="W980" s="82"/>
      <c r="X980" s="82"/>
      <c r="Y980" s="82"/>
      <c r="AA980" s="82"/>
      <c r="AB980" s="82"/>
      <c r="AC980" s="82"/>
      <c r="AD980" s="82"/>
      <c r="AE980" s="82"/>
      <c r="AF980" s="82"/>
      <c r="AG980" s="82"/>
    </row>
    <row r="981" spans="3:33" x14ac:dyDescent="0.2">
      <c r="C981" s="82"/>
      <c r="D981" s="82"/>
      <c r="E981" s="82"/>
      <c r="F981" s="82"/>
      <c r="G981" s="82"/>
      <c r="H981" s="82"/>
      <c r="I981" s="82"/>
      <c r="J981" s="82"/>
      <c r="K981" s="82"/>
      <c r="L981" s="82"/>
      <c r="M981" s="82"/>
      <c r="N981" s="140"/>
      <c r="O981" s="140"/>
      <c r="P981" s="82"/>
      <c r="Q981" s="82"/>
      <c r="R981" s="82"/>
      <c r="S981" s="82"/>
      <c r="T981" s="140"/>
      <c r="U981" s="82"/>
      <c r="V981" s="82"/>
      <c r="W981" s="82"/>
      <c r="X981" s="82"/>
      <c r="Y981" s="82"/>
      <c r="AA981" s="82"/>
      <c r="AB981" s="82"/>
      <c r="AC981" s="82"/>
      <c r="AD981" s="82"/>
      <c r="AE981" s="82"/>
      <c r="AF981" s="82"/>
      <c r="AG981" s="82"/>
    </row>
    <row r="982" spans="3:33" x14ac:dyDescent="0.2">
      <c r="C982" s="82"/>
      <c r="D982" s="82"/>
      <c r="E982" s="82"/>
      <c r="F982" s="82"/>
      <c r="G982" s="82"/>
      <c r="H982" s="82"/>
      <c r="I982" s="82"/>
      <c r="J982" s="82"/>
      <c r="K982" s="82"/>
      <c r="L982" s="82"/>
      <c r="M982" s="82"/>
      <c r="N982" s="140"/>
      <c r="O982" s="140"/>
      <c r="P982" s="82"/>
      <c r="Q982" s="82"/>
      <c r="R982" s="82"/>
      <c r="S982" s="82"/>
      <c r="T982" s="140"/>
      <c r="U982" s="82"/>
      <c r="V982" s="82"/>
      <c r="W982" s="82"/>
      <c r="X982" s="82"/>
      <c r="Y982" s="82"/>
      <c r="AA982" s="82"/>
      <c r="AB982" s="82"/>
      <c r="AC982" s="82"/>
      <c r="AD982" s="82"/>
      <c r="AE982" s="82"/>
      <c r="AF982" s="82"/>
      <c r="AG982" s="82"/>
    </row>
    <row r="983" spans="3:33" x14ac:dyDescent="0.2">
      <c r="C983" s="82"/>
      <c r="D983" s="82"/>
      <c r="E983" s="82"/>
      <c r="F983" s="82"/>
      <c r="G983" s="82"/>
      <c r="H983" s="82"/>
      <c r="I983" s="82"/>
      <c r="J983" s="82"/>
      <c r="K983" s="82"/>
      <c r="L983" s="82"/>
      <c r="M983" s="82"/>
      <c r="N983" s="140"/>
      <c r="O983" s="140"/>
      <c r="P983" s="82"/>
      <c r="Q983" s="82"/>
      <c r="R983" s="82"/>
      <c r="S983" s="82"/>
      <c r="T983" s="140"/>
      <c r="U983" s="82"/>
      <c r="V983" s="82"/>
      <c r="W983" s="82"/>
      <c r="X983" s="82"/>
      <c r="Y983" s="82"/>
      <c r="AA983" s="82"/>
      <c r="AB983" s="82"/>
      <c r="AC983" s="82"/>
      <c r="AD983" s="82"/>
      <c r="AE983" s="82"/>
      <c r="AF983" s="82"/>
      <c r="AG983" s="82"/>
    </row>
    <row r="984" spans="3:33" x14ac:dyDescent="0.2">
      <c r="C984" s="82"/>
      <c r="D984" s="82"/>
      <c r="E984" s="82"/>
      <c r="F984" s="82"/>
      <c r="G984" s="82"/>
      <c r="H984" s="82"/>
      <c r="I984" s="82"/>
      <c r="J984" s="82"/>
      <c r="K984" s="82"/>
      <c r="L984" s="82"/>
      <c r="M984" s="82"/>
      <c r="N984" s="140"/>
      <c r="O984" s="140"/>
      <c r="P984" s="82"/>
      <c r="Q984" s="82"/>
      <c r="R984" s="82"/>
      <c r="S984" s="82"/>
      <c r="T984" s="140"/>
      <c r="U984" s="82"/>
      <c r="V984" s="82"/>
      <c r="W984" s="82"/>
      <c r="X984" s="82"/>
      <c r="Y984" s="82"/>
      <c r="AA984" s="82"/>
      <c r="AB984" s="82"/>
      <c r="AC984" s="82"/>
      <c r="AD984" s="82"/>
      <c r="AE984" s="82"/>
      <c r="AF984" s="82"/>
      <c r="AG984" s="82"/>
    </row>
    <row r="985" spans="3:33" x14ac:dyDescent="0.2">
      <c r="C985" s="82"/>
      <c r="D985" s="82"/>
      <c r="E985" s="82"/>
      <c r="F985" s="82"/>
      <c r="G985" s="82"/>
      <c r="H985" s="82"/>
      <c r="I985" s="82"/>
      <c r="J985" s="82"/>
      <c r="K985" s="82"/>
      <c r="L985" s="82"/>
      <c r="M985" s="82"/>
      <c r="N985" s="140"/>
      <c r="O985" s="140"/>
      <c r="P985" s="82"/>
      <c r="Q985" s="82"/>
      <c r="R985" s="82"/>
      <c r="S985" s="82"/>
      <c r="T985" s="140"/>
      <c r="U985" s="82"/>
      <c r="V985" s="82"/>
      <c r="W985" s="82"/>
      <c r="X985" s="82"/>
      <c r="Y985" s="82"/>
      <c r="AA985" s="82"/>
      <c r="AB985" s="82"/>
      <c r="AC985" s="82"/>
      <c r="AD985" s="82"/>
      <c r="AE985" s="82"/>
      <c r="AF985" s="82"/>
      <c r="AG985" s="82"/>
    </row>
    <row r="986" spans="3:33" x14ac:dyDescent="0.2">
      <c r="C986" s="82"/>
      <c r="D986" s="82"/>
      <c r="E986" s="82"/>
      <c r="F986" s="82"/>
      <c r="G986" s="82"/>
      <c r="H986" s="82"/>
      <c r="I986" s="82"/>
      <c r="J986" s="82"/>
      <c r="K986" s="82"/>
      <c r="L986" s="82"/>
      <c r="M986" s="82"/>
      <c r="N986" s="140"/>
      <c r="O986" s="140"/>
      <c r="P986" s="82"/>
      <c r="Q986" s="82"/>
      <c r="R986" s="82"/>
      <c r="S986" s="82"/>
      <c r="T986" s="140"/>
      <c r="U986" s="82"/>
      <c r="V986" s="82"/>
      <c r="W986" s="82"/>
      <c r="X986" s="82"/>
      <c r="Y986" s="82"/>
      <c r="AA986" s="82"/>
      <c r="AB986" s="82"/>
      <c r="AC986" s="82"/>
      <c r="AD986" s="82"/>
      <c r="AE986" s="82"/>
      <c r="AF986" s="82"/>
      <c r="AG986" s="82"/>
    </row>
    <row r="987" spans="3:33" x14ac:dyDescent="0.2">
      <c r="C987" s="82"/>
      <c r="D987" s="82"/>
      <c r="E987" s="82"/>
      <c r="F987" s="82"/>
      <c r="G987" s="82"/>
      <c r="H987" s="82"/>
      <c r="I987" s="82"/>
      <c r="J987" s="82"/>
      <c r="K987" s="82"/>
      <c r="L987" s="82"/>
      <c r="M987" s="82"/>
      <c r="N987" s="140"/>
      <c r="O987" s="140"/>
      <c r="P987" s="82"/>
      <c r="Q987" s="82"/>
      <c r="R987" s="82"/>
      <c r="S987" s="82"/>
      <c r="T987" s="140"/>
      <c r="U987" s="82"/>
      <c r="V987" s="82"/>
      <c r="W987" s="82"/>
      <c r="X987" s="82"/>
      <c r="Y987" s="82"/>
      <c r="AA987" s="82"/>
      <c r="AB987" s="82"/>
      <c r="AC987" s="82"/>
      <c r="AD987" s="82"/>
      <c r="AE987" s="82"/>
      <c r="AF987" s="82"/>
      <c r="AG987" s="82"/>
    </row>
    <row r="988" spans="3:33" x14ac:dyDescent="0.2">
      <c r="C988" s="82"/>
      <c r="D988" s="82"/>
      <c r="E988" s="82"/>
      <c r="F988" s="82"/>
      <c r="G988" s="82"/>
      <c r="H988" s="82"/>
      <c r="I988" s="82"/>
      <c r="J988" s="82"/>
      <c r="K988" s="82"/>
      <c r="L988" s="82"/>
      <c r="M988" s="82"/>
      <c r="N988" s="140"/>
      <c r="O988" s="140"/>
      <c r="P988" s="82"/>
      <c r="Q988" s="82"/>
      <c r="R988" s="82"/>
      <c r="S988" s="82"/>
      <c r="T988" s="140"/>
      <c r="U988" s="82"/>
      <c r="V988" s="82"/>
      <c r="W988" s="82"/>
      <c r="X988" s="82"/>
      <c r="Y988" s="82"/>
      <c r="AA988" s="82"/>
      <c r="AB988" s="82"/>
      <c r="AC988" s="82"/>
      <c r="AD988" s="82"/>
      <c r="AE988" s="82"/>
      <c r="AF988" s="82"/>
      <c r="AG988" s="82"/>
    </row>
    <row r="989" spans="3:33" x14ac:dyDescent="0.2">
      <c r="C989" s="82"/>
      <c r="D989" s="82"/>
      <c r="E989" s="82"/>
      <c r="F989" s="82"/>
      <c r="G989" s="82"/>
      <c r="H989" s="82"/>
      <c r="I989" s="82"/>
      <c r="J989" s="82"/>
      <c r="K989" s="82"/>
      <c r="L989" s="82"/>
      <c r="M989" s="82"/>
      <c r="N989" s="140"/>
      <c r="O989" s="140"/>
      <c r="P989" s="82"/>
      <c r="Q989" s="82"/>
      <c r="R989" s="82"/>
      <c r="S989" s="82"/>
      <c r="T989" s="140"/>
      <c r="U989" s="82"/>
      <c r="V989" s="82"/>
      <c r="W989" s="82"/>
      <c r="X989" s="82"/>
      <c r="Y989" s="82"/>
      <c r="AA989" s="82"/>
      <c r="AB989" s="82"/>
      <c r="AC989" s="82"/>
      <c r="AD989" s="82"/>
      <c r="AE989" s="82"/>
      <c r="AF989" s="82"/>
      <c r="AG989" s="82"/>
    </row>
    <row r="990" spans="3:33" x14ac:dyDescent="0.2">
      <c r="C990" s="82"/>
      <c r="D990" s="82"/>
      <c r="E990" s="82"/>
      <c r="F990" s="82"/>
      <c r="G990" s="82"/>
      <c r="H990" s="82"/>
      <c r="I990" s="82"/>
      <c r="J990" s="82"/>
      <c r="K990" s="82"/>
      <c r="L990" s="82"/>
      <c r="M990" s="82"/>
      <c r="N990" s="140"/>
      <c r="O990" s="140"/>
      <c r="P990" s="82"/>
      <c r="Q990" s="82"/>
      <c r="R990" s="82"/>
      <c r="S990" s="82"/>
      <c r="T990" s="140"/>
      <c r="U990" s="82"/>
      <c r="V990" s="82"/>
      <c r="W990" s="82"/>
      <c r="X990" s="82"/>
      <c r="Y990" s="82"/>
      <c r="AA990" s="82"/>
      <c r="AB990" s="82"/>
      <c r="AC990" s="82"/>
      <c r="AD990" s="82"/>
      <c r="AE990" s="82"/>
      <c r="AF990" s="82"/>
      <c r="AG990" s="82"/>
    </row>
    <row r="991" spans="3:33" x14ac:dyDescent="0.2">
      <c r="C991" s="82"/>
      <c r="D991" s="82"/>
      <c r="E991" s="82"/>
      <c r="F991" s="82"/>
      <c r="G991" s="82"/>
      <c r="H991" s="82"/>
      <c r="I991" s="82"/>
      <c r="J991" s="82"/>
      <c r="K991" s="82"/>
      <c r="L991" s="82"/>
      <c r="M991" s="82"/>
      <c r="N991" s="140"/>
      <c r="O991" s="140"/>
      <c r="P991" s="82"/>
      <c r="Q991" s="82"/>
      <c r="R991" s="82"/>
      <c r="S991" s="82"/>
      <c r="T991" s="140"/>
      <c r="U991" s="82"/>
      <c r="V991" s="82"/>
      <c r="W991" s="82"/>
      <c r="X991" s="82"/>
      <c r="Y991" s="82"/>
      <c r="AA991" s="82"/>
      <c r="AB991" s="82"/>
      <c r="AC991" s="82"/>
      <c r="AD991" s="82"/>
      <c r="AE991" s="82"/>
      <c r="AF991" s="82"/>
      <c r="AG991" s="82"/>
    </row>
    <row r="992" spans="3:33" x14ac:dyDescent="0.2">
      <c r="C992" s="82"/>
      <c r="D992" s="82"/>
      <c r="E992" s="82"/>
      <c r="F992" s="82"/>
      <c r="G992" s="82"/>
      <c r="H992" s="82"/>
      <c r="I992" s="82"/>
      <c r="J992" s="82"/>
      <c r="K992" s="82"/>
      <c r="L992" s="82"/>
      <c r="M992" s="82"/>
      <c r="N992" s="140"/>
      <c r="O992" s="140"/>
      <c r="P992" s="82"/>
      <c r="Q992" s="82"/>
      <c r="R992" s="82"/>
      <c r="S992" s="82"/>
      <c r="T992" s="140"/>
      <c r="U992" s="82"/>
      <c r="V992" s="82"/>
      <c r="W992" s="82"/>
      <c r="X992" s="82"/>
      <c r="Y992" s="82"/>
      <c r="AA992" s="82"/>
      <c r="AB992" s="82"/>
      <c r="AC992" s="82"/>
      <c r="AD992" s="82"/>
      <c r="AE992" s="82"/>
      <c r="AF992" s="82"/>
      <c r="AG992" s="82"/>
    </row>
    <row r="993" spans="3:33" x14ac:dyDescent="0.2">
      <c r="C993" s="82"/>
      <c r="D993" s="82"/>
      <c r="E993" s="82"/>
      <c r="F993" s="82"/>
      <c r="G993" s="82"/>
      <c r="H993" s="82"/>
      <c r="I993" s="82"/>
      <c r="J993" s="82"/>
      <c r="K993" s="82"/>
      <c r="L993" s="82"/>
      <c r="M993" s="82"/>
      <c r="N993" s="140"/>
      <c r="O993" s="140"/>
      <c r="P993" s="82"/>
      <c r="Q993" s="82"/>
      <c r="R993" s="82"/>
      <c r="S993" s="82"/>
      <c r="T993" s="140"/>
      <c r="U993" s="82"/>
      <c r="V993" s="82"/>
      <c r="W993" s="82"/>
      <c r="X993" s="82"/>
      <c r="Y993" s="82"/>
      <c r="AA993" s="82"/>
      <c r="AB993" s="82"/>
      <c r="AC993" s="82"/>
      <c r="AD993" s="82"/>
      <c r="AE993" s="82"/>
      <c r="AF993" s="82"/>
      <c r="AG993" s="82"/>
    </row>
    <row r="994" spans="3:33" x14ac:dyDescent="0.2">
      <c r="C994" s="82"/>
      <c r="D994" s="82"/>
      <c r="E994" s="82"/>
      <c r="F994" s="82"/>
      <c r="G994" s="82"/>
      <c r="H994" s="82"/>
      <c r="I994" s="82"/>
      <c r="J994" s="82"/>
      <c r="K994" s="82"/>
      <c r="L994" s="82"/>
      <c r="M994" s="82"/>
      <c r="N994" s="140"/>
      <c r="O994" s="140"/>
      <c r="P994" s="82"/>
      <c r="Q994" s="82"/>
      <c r="R994" s="82"/>
      <c r="S994" s="82"/>
      <c r="T994" s="140"/>
      <c r="U994" s="82"/>
      <c r="V994" s="82"/>
      <c r="W994" s="82"/>
      <c r="X994" s="82"/>
      <c r="Y994" s="82"/>
      <c r="AA994" s="82"/>
      <c r="AB994" s="82"/>
      <c r="AC994" s="82"/>
      <c r="AD994" s="82"/>
      <c r="AE994" s="82"/>
      <c r="AF994" s="82"/>
      <c r="AG994" s="82"/>
    </row>
    <row r="995" spans="3:33" x14ac:dyDescent="0.2">
      <c r="C995" s="82"/>
      <c r="D995" s="82"/>
      <c r="E995" s="82"/>
      <c r="F995" s="82"/>
      <c r="G995" s="82"/>
      <c r="H995" s="82"/>
      <c r="I995" s="82"/>
      <c r="J995" s="82"/>
      <c r="K995" s="82"/>
      <c r="L995" s="82"/>
      <c r="M995" s="82"/>
      <c r="N995" s="140"/>
      <c r="O995" s="140"/>
      <c r="P995" s="82"/>
      <c r="Q995" s="82"/>
      <c r="R995" s="82"/>
      <c r="S995" s="82"/>
      <c r="T995" s="140"/>
      <c r="U995" s="82"/>
      <c r="V995" s="82"/>
      <c r="W995" s="82"/>
      <c r="X995" s="82"/>
      <c r="Y995" s="82"/>
      <c r="AA995" s="82"/>
      <c r="AB995" s="82"/>
      <c r="AC995" s="82"/>
      <c r="AD995" s="82"/>
      <c r="AE995" s="82"/>
      <c r="AF995" s="82"/>
      <c r="AG995" s="82"/>
    </row>
    <row r="996" spans="3:33" x14ac:dyDescent="0.2">
      <c r="C996" s="82"/>
      <c r="D996" s="82"/>
      <c r="E996" s="82"/>
      <c r="F996" s="82"/>
      <c r="G996" s="82"/>
      <c r="H996" s="82"/>
      <c r="I996" s="82"/>
      <c r="J996" s="82"/>
      <c r="K996" s="82"/>
      <c r="L996" s="82"/>
      <c r="M996" s="82"/>
      <c r="N996" s="140"/>
      <c r="O996" s="140"/>
      <c r="P996" s="82"/>
      <c r="Q996" s="82"/>
      <c r="R996" s="82"/>
      <c r="S996" s="82"/>
      <c r="T996" s="140"/>
      <c r="U996" s="82"/>
      <c r="V996" s="82"/>
      <c r="W996" s="82"/>
      <c r="X996" s="82"/>
      <c r="Y996" s="82"/>
      <c r="AA996" s="82"/>
      <c r="AB996" s="82"/>
      <c r="AC996" s="82"/>
      <c r="AD996" s="82"/>
      <c r="AE996" s="82"/>
      <c r="AF996" s="82"/>
      <c r="AG996" s="82"/>
    </row>
    <row r="997" spans="3:33" x14ac:dyDescent="0.2">
      <c r="C997" s="82"/>
      <c r="D997" s="82"/>
      <c r="E997" s="82"/>
      <c r="F997" s="82"/>
      <c r="G997" s="82"/>
      <c r="H997" s="82"/>
      <c r="I997" s="82"/>
      <c r="J997" s="82"/>
      <c r="K997" s="82"/>
      <c r="L997" s="82"/>
      <c r="M997" s="82"/>
      <c r="N997" s="140"/>
      <c r="O997" s="140"/>
      <c r="P997" s="82"/>
      <c r="Q997" s="82"/>
      <c r="R997" s="82"/>
      <c r="S997" s="82"/>
      <c r="T997" s="140"/>
      <c r="U997" s="82"/>
      <c r="V997" s="82"/>
      <c r="W997" s="82"/>
      <c r="X997" s="82"/>
      <c r="Y997" s="82"/>
      <c r="AA997" s="82"/>
      <c r="AB997" s="82"/>
      <c r="AC997" s="82"/>
      <c r="AD997" s="82"/>
      <c r="AE997" s="82"/>
      <c r="AF997" s="82"/>
      <c r="AG997" s="82"/>
    </row>
    <row r="998" spans="3:33" x14ac:dyDescent="0.2">
      <c r="C998" s="82"/>
      <c r="D998" s="82"/>
      <c r="E998" s="82"/>
      <c r="F998" s="82"/>
      <c r="G998" s="82"/>
      <c r="H998" s="82"/>
      <c r="I998" s="82"/>
      <c r="J998" s="82"/>
      <c r="K998" s="82"/>
      <c r="L998" s="82"/>
      <c r="M998" s="82"/>
      <c r="N998" s="140"/>
      <c r="O998" s="140"/>
      <c r="P998" s="82"/>
      <c r="Q998" s="82"/>
      <c r="R998" s="82"/>
      <c r="S998" s="82"/>
      <c r="T998" s="140"/>
      <c r="U998" s="82"/>
      <c r="V998" s="82"/>
      <c r="W998" s="82"/>
      <c r="X998" s="82"/>
      <c r="Y998" s="82"/>
      <c r="AA998" s="82"/>
      <c r="AB998" s="82"/>
      <c r="AC998" s="82"/>
      <c r="AD998" s="82"/>
      <c r="AE998" s="82"/>
      <c r="AF998" s="82"/>
      <c r="AG998" s="82"/>
    </row>
    <row r="999" spans="3:33" x14ac:dyDescent="0.2">
      <c r="C999" s="82"/>
      <c r="D999" s="82"/>
      <c r="E999" s="82"/>
      <c r="F999" s="82"/>
      <c r="G999" s="82"/>
      <c r="H999" s="82"/>
      <c r="I999" s="82"/>
      <c r="J999" s="82"/>
      <c r="K999" s="82"/>
      <c r="L999" s="82"/>
      <c r="M999" s="82"/>
      <c r="N999" s="140"/>
      <c r="O999" s="140"/>
      <c r="P999" s="82"/>
      <c r="Q999" s="82"/>
      <c r="R999" s="82"/>
      <c r="S999" s="82"/>
      <c r="T999" s="140"/>
      <c r="U999" s="82"/>
      <c r="V999" s="82"/>
      <c r="W999" s="82"/>
      <c r="X999" s="82"/>
      <c r="Y999" s="82"/>
      <c r="AA999" s="82"/>
      <c r="AB999" s="82"/>
      <c r="AC999" s="82"/>
      <c r="AD999" s="82"/>
      <c r="AE999" s="82"/>
      <c r="AF999" s="82"/>
      <c r="AG999" s="82"/>
    </row>
    <row r="1000" spans="3:33" x14ac:dyDescent="0.2">
      <c r="C1000" s="82"/>
      <c r="D1000" s="82"/>
      <c r="E1000" s="82"/>
      <c r="F1000" s="82"/>
      <c r="G1000" s="82"/>
      <c r="H1000" s="82"/>
      <c r="I1000" s="82"/>
      <c r="J1000" s="82"/>
      <c r="K1000" s="82"/>
      <c r="L1000" s="82"/>
      <c r="M1000" s="82"/>
      <c r="N1000" s="140"/>
      <c r="O1000" s="140"/>
      <c r="P1000" s="82"/>
      <c r="Q1000" s="82"/>
      <c r="R1000" s="82"/>
      <c r="S1000" s="82"/>
      <c r="T1000" s="140"/>
      <c r="U1000" s="82"/>
      <c r="V1000" s="82"/>
      <c r="W1000" s="82"/>
      <c r="X1000" s="82"/>
      <c r="Y1000" s="82"/>
      <c r="AA1000" s="82"/>
      <c r="AB1000" s="82"/>
      <c r="AC1000" s="82"/>
      <c r="AD1000" s="82"/>
      <c r="AE1000" s="82"/>
      <c r="AF1000" s="82"/>
      <c r="AG1000" s="82"/>
    </row>
    <row r="1001" spans="3:33" x14ac:dyDescent="0.2">
      <c r="C1001" s="82"/>
      <c r="D1001" s="82"/>
      <c r="E1001" s="82"/>
      <c r="F1001" s="82"/>
      <c r="G1001" s="82"/>
      <c r="H1001" s="82"/>
      <c r="I1001" s="82"/>
      <c r="J1001" s="82"/>
      <c r="K1001" s="82"/>
      <c r="L1001" s="82"/>
      <c r="M1001" s="82"/>
      <c r="N1001" s="140"/>
      <c r="O1001" s="140"/>
      <c r="P1001" s="82"/>
      <c r="Q1001" s="82"/>
      <c r="R1001" s="82"/>
      <c r="S1001" s="82"/>
      <c r="T1001" s="140"/>
      <c r="U1001" s="82"/>
      <c r="V1001" s="82"/>
      <c r="W1001" s="82"/>
      <c r="X1001" s="82"/>
      <c r="Y1001" s="82"/>
      <c r="AA1001" s="82"/>
      <c r="AB1001" s="82"/>
      <c r="AC1001" s="82"/>
      <c r="AD1001" s="82"/>
      <c r="AE1001" s="82"/>
      <c r="AF1001" s="82"/>
      <c r="AG1001" s="82"/>
    </row>
    <row r="1002" spans="3:33" x14ac:dyDescent="0.2">
      <c r="C1002" s="82"/>
      <c r="D1002" s="82"/>
      <c r="E1002" s="82"/>
      <c r="F1002" s="82"/>
      <c r="G1002" s="82"/>
      <c r="H1002" s="82"/>
      <c r="I1002" s="82"/>
      <c r="J1002" s="82"/>
      <c r="K1002" s="82"/>
      <c r="L1002" s="82"/>
      <c r="M1002" s="82"/>
      <c r="N1002" s="140"/>
      <c r="O1002" s="140"/>
      <c r="P1002" s="82"/>
      <c r="Q1002" s="82"/>
      <c r="R1002" s="82"/>
      <c r="S1002" s="82"/>
      <c r="T1002" s="140"/>
      <c r="U1002" s="82"/>
      <c r="V1002" s="82"/>
      <c r="W1002" s="82"/>
      <c r="X1002" s="82"/>
      <c r="Y1002" s="82"/>
      <c r="AA1002" s="82"/>
      <c r="AB1002" s="82"/>
      <c r="AC1002" s="82"/>
      <c r="AD1002" s="82"/>
      <c r="AE1002" s="82"/>
      <c r="AF1002" s="82"/>
      <c r="AG1002" s="82"/>
    </row>
    <row r="1003" spans="3:33" x14ac:dyDescent="0.2">
      <c r="C1003" s="82"/>
      <c r="D1003" s="82"/>
      <c r="E1003" s="82"/>
      <c r="F1003" s="82"/>
      <c r="G1003" s="82"/>
      <c r="H1003" s="82"/>
      <c r="I1003" s="82"/>
      <c r="J1003" s="82"/>
      <c r="K1003" s="82"/>
      <c r="L1003" s="82"/>
      <c r="M1003" s="82"/>
      <c r="N1003" s="140"/>
      <c r="O1003" s="140"/>
      <c r="P1003" s="82"/>
      <c r="Q1003" s="82"/>
      <c r="R1003" s="82"/>
      <c r="S1003" s="82"/>
      <c r="T1003" s="140"/>
      <c r="U1003" s="82"/>
      <c r="V1003" s="82"/>
      <c r="W1003" s="82"/>
      <c r="X1003" s="82"/>
      <c r="Y1003" s="82"/>
      <c r="AA1003" s="82"/>
      <c r="AB1003" s="82"/>
      <c r="AC1003" s="82"/>
      <c r="AD1003" s="82"/>
      <c r="AE1003" s="82"/>
      <c r="AF1003" s="82"/>
      <c r="AG1003" s="82"/>
    </row>
    <row r="1004" spans="3:33" x14ac:dyDescent="0.2">
      <c r="C1004" s="82"/>
      <c r="D1004" s="82"/>
      <c r="E1004" s="82"/>
      <c r="F1004" s="82"/>
      <c r="G1004" s="82"/>
      <c r="H1004" s="82"/>
      <c r="I1004" s="82"/>
      <c r="J1004" s="82"/>
      <c r="K1004" s="82"/>
      <c r="L1004" s="82"/>
      <c r="M1004" s="82"/>
      <c r="N1004" s="140"/>
      <c r="O1004" s="140"/>
      <c r="P1004" s="82"/>
      <c r="Q1004" s="82"/>
      <c r="R1004" s="82"/>
      <c r="S1004" s="82"/>
      <c r="T1004" s="140"/>
      <c r="U1004" s="82"/>
      <c r="V1004" s="82"/>
      <c r="W1004" s="82"/>
      <c r="X1004" s="82"/>
      <c r="Y1004" s="82"/>
      <c r="AA1004" s="82"/>
      <c r="AB1004" s="82"/>
      <c r="AC1004" s="82"/>
      <c r="AD1004" s="82"/>
      <c r="AE1004" s="82"/>
      <c r="AF1004" s="82"/>
      <c r="AG1004" s="82"/>
    </row>
    <row r="1005" spans="3:33" x14ac:dyDescent="0.2">
      <c r="C1005" s="82"/>
      <c r="D1005" s="82"/>
      <c r="E1005" s="82"/>
      <c r="F1005" s="82"/>
      <c r="G1005" s="82"/>
      <c r="H1005" s="82"/>
      <c r="I1005" s="82"/>
      <c r="J1005" s="82"/>
      <c r="K1005" s="82"/>
      <c r="L1005" s="82"/>
      <c r="M1005" s="82"/>
      <c r="N1005" s="140"/>
      <c r="O1005" s="140"/>
      <c r="P1005" s="82"/>
      <c r="Q1005" s="82"/>
      <c r="R1005" s="82"/>
      <c r="S1005" s="82"/>
      <c r="T1005" s="140"/>
      <c r="U1005" s="82"/>
      <c r="V1005" s="82"/>
      <c r="W1005" s="82"/>
      <c r="X1005" s="82"/>
      <c r="Y1005" s="82"/>
      <c r="AA1005" s="82"/>
      <c r="AB1005" s="82"/>
      <c r="AC1005" s="82"/>
      <c r="AD1005" s="82"/>
      <c r="AE1005" s="82"/>
      <c r="AF1005" s="82"/>
      <c r="AG1005" s="82"/>
    </row>
    <row r="1006" spans="3:33" x14ac:dyDescent="0.2">
      <c r="C1006" s="82"/>
      <c r="D1006" s="82"/>
      <c r="E1006" s="82"/>
      <c r="F1006" s="82"/>
      <c r="G1006" s="82"/>
      <c r="H1006" s="82"/>
      <c r="I1006" s="82"/>
      <c r="J1006" s="82"/>
      <c r="K1006" s="82"/>
      <c r="L1006" s="82"/>
      <c r="M1006" s="82"/>
      <c r="N1006" s="140"/>
      <c r="O1006" s="140"/>
      <c r="P1006" s="82"/>
      <c r="Q1006" s="82"/>
      <c r="R1006" s="82"/>
      <c r="S1006" s="82"/>
      <c r="T1006" s="140"/>
      <c r="U1006" s="82"/>
      <c r="V1006" s="82"/>
      <c r="W1006" s="82"/>
      <c r="X1006" s="82"/>
      <c r="Y1006" s="82"/>
      <c r="AA1006" s="82"/>
      <c r="AB1006" s="82"/>
      <c r="AC1006" s="82"/>
      <c r="AD1006" s="82"/>
      <c r="AE1006" s="82"/>
      <c r="AF1006" s="82"/>
      <c r="AG1006" s="82"/>
    </row>
    <row r="1007" spans="3:33" x14ac:dyDescent="0.2">
      <c r="C1007" s="82"/>
      <c r="D1007" s="82"/>
      <c r="E1007" s="82"/>
      <c r="F1007" s="82"/>
      <c r="G1007" s="82"/>
      <c r="H1007" s="82"/>
      <c r="I1007" s="82"/>
      <c r="J1007" s="82"/>
      <c r="K1007" s="82"/>
      <c r="L1007" s="82"/>
      <c r="M1007" s="82"/>
      <c r="N1007" s="140"/>
      <c r="O1007" s="140"/>
      <c r="P1007" s="82"/>
      <c r="Q1007" s="82"/>
      <c r="R1007" s="82"/>
      <c r="S1007" s="82"/>
      <c r="T1007" s="140"/>
      <c r="U1007" s="82"/>
      <c r="V1007" s="82"/>
      <c r="W1007" s="82"/>
      <c r="X1007" s="82"/>
      <c r="Y1007" s="82"/>
      <c r="AA1007" s="82"/>
      <c r="AB1007" s="82"/>
      <c r="AC1007" s="82"/>
      <c r="AD1007" s="82"/>
      <c r="AE1007" s="82"/>
      <c r="AF1007" s="82"/>
      <c r="AG1007" s="82"/>
    </row>
    <row r="1008" spans="3:33" x14ac:dyDescent="0.2">
      <c r="C1008" s="82"/>
      <c r="D1008" s="82"/>
      <c r="E1008" s="82"/>
      <c r="F1008" s="82"/>
      <c r="G1008" s="82"/>
      <c r="H1008" s="82"/>
      <c r="I1008" s="82"/>
      <c r="J1008" s="82"/>
      <c r="K1008" s="82"/>
      <c r="L1008" s="82"/>
      <c r="M1008" s="82"/>
      <c r="N1008" s="140"/>
      <c r="O1008" s="140"/>
      <c r="P1008" s="82"/>
      <c r="Q1008" s="82"/>
      <c r="R1008" s="82"/>
      <c r="S1008" s="82"/>
      <c r="T1008" s="140"/>
      <c r="U1008" s="82"/>
      <c r="V1008" s="82"/>
      <c r="W1008" s="82"/>
      <c r="X1008" s="82"/>
      <c r="Y1008" s="82"/>
      <c r="AA1008" s="82"/>
      <c r="AB1008" s="82"/>
      <c r="AC1008" s="82"/>
      <c r="AD1008" s="82"/>
      <c r="AE1008" s="82"/>
      <c r="AF1008" s="82"/>
      <c r="AG1008" s="82"/>
    </row>
    <row r="1009" spans="3:33" x14ac:dyDescent="0.2">
      <c r="C1009" s="82"/>
      <c r="D1009" s="82"/>
      <c r="E1009" s="82"/>
      <c r="F1009" s="82"/>
      <c r="G1009" s="82"/>
      <c r="H1009" s="82"/>
      <c r="I1009" s="82"/>
      <c r="J1009" s="82"/>
      <c r="K1009" s="82"/>
      <c r="L1009" s="82"/>
      <c r="M1009" s="82"/>
      <c r="N1009" s="140"/>
      <c r="O1009" s="140"/>
      <c r="P1009" s="82"/>
      <c r="Q1009" s="82"/>
      <c r="R1009" s="82"/>
      <c r="S1009" s="82"/>
      <c r="T1009" s="140"/>
      <c r="U1009" s="82"/>
      <c r="V1009" s="82"/>
      <c r="W1009" s="82"/>
      <c r="X1009" s="82"/>
      <c r="Y1009" s="82"/>
      <c r="AA1009" s="82"/>
      <c r="AB1009" s="82"/>
      <c r="AC1009" s="82"/>
      <c r="AD1009" s="82"/>
      <c r="AE1009" s="82"/>
      <c r="AF1009" s="82"/>
      <c r="AG1009" s="82"/>
    </row>
    <row r="1010" spans="3:33" x14ac:dyDescent="0.2">
      <c r="C1010" s="82"/>
      <c r="D1010" s="82"/>
      <c r="E1010" s="82"/>
      <c r="F1010" s="82"/>
      <c r="G1010" s="82"/>
      <c r="H1010" s="82"/>
      <c r="I1010" s="82"/>
      <c r="J1010" s="82"/>
      <c r="K1010" s="82"/>
      <c r="L1010" s="82"/>
      <c r="M1010" s="82"/>
      <c r="N1010" s="140"/>
      <c r="O1010" s="140"/>
      <c r="P1010" s="82"/>
      <c r="Q1010" s="82"/>
      <c r="R1010" s="82"/>
      <c r="S1010" s="82"/>
      <c r="T1010" s="140"/>
      <c r="U1010" s="82"/>
      <c r="V1010" s="82"/>
      <c r="W1010" s="82"/>
      <c r="X1010" s="82"/>
      <c r="Y1010" s="82"/>
      <c r="AA1010" s="82"/>
      <c r="AB1010" s="82"/>
      <c r="AC1010" s="82"/>
      <c r="AD1010" s="82"/>
      <c r="AE1010" s="82"/>
      <c r="AF1010" s="82"/>
      <c r="AG1010" s="82"/>
    </row>
    <row r="1011" spans="3:33" x14ac:dyDescent="0.2">
      <c r="C1011" s="82"/>
      <c r="D1011" s="82"/>
      <c r="E1011" s="82"/>
      <c r="F1011" s="82"/>
      <c r="G1011" s="82"/>
      <c r="H1011" s="82"/>
      <c r="I1011" s="82"/>
      <c r="J1011" s="82"/>
      <c r="K1011" s="82"/>
      <c r="L1011" s="82"/>
      <c r="M1011" s="82"/>
      <c r="N1011" s="140"/>
      <c r="O1011" s="140"/>
      <c r="P1011" s="82"/>
      <c r="Q1011" s="82"/>
      <c r="R1011" s="82"/>
      <c r="S1011" s="82"/>
      <c r="T1011" s="140"/>
      <c r="U1011" s="82"/>
      <c r="V1011" s="82"/>
      <c r="W1011" s="82"/>
      <c r="X1011" s="82"/>
      <c r="Y1011" s="82"/>
      <c r="AA1011" s="82"/>
      <c r="AB1011" s="82"/>
      <c r="AC1011" s="82"/>
      <c r="AD1011" s="82"/>
      <c r="AE1011" s="82"/>
      <c r="AF1011" s="82"/>
      <c r="AG1011" s="82"/>
    </row>
    <row r="1012" spans="3:33" x14ac:dyDescent="0.2">
      <c r="C1012" s="82"/>
      <c r="D1012" s="82"/>
      <c r="E1012" s="82"/>
      <c r="F1012" s="82"/>
      <c r="G1012" s="82"/>
      <c r="H1012" s="82"/>
      <c r="I1012" s="82"/>
      <c r="J1012" s="82"/>
      <c r="K1012" s="82"/>
      <c r="L1012" s="82"/>
      <c r="M1012" s="82"/>
      <c r="N1012" s="140"/>
      <c r="O1012" s="140"/>
      <c r="P1012" s="82"/>
      <c r="Q1012" s="82"/>
      <c r="R1012" s="82"/>
      <c r="S1012" s="82"/>
      <c r="T1012" s="140"/>
      <c r="U1012" s="82"/>
      <c r="V1012" s="82"/>
      <c r="W1012" s="82"/>
      <c r="X1012" s="82"/>
      <c r="Y1012" s="82"/>
      <c r="AA1012" s="82"/>
      <c r="AB1012" s="82"/>
      <c r="AC1012" s="82"/>
      <c r="AD1012" s="82"/>
      <c r="AE1012" s="82"/>
      <c r="AF1012" s="82"/>
      <c r="AG1012" s="82"/>
    </row>
    <row r="1013" spans="3:33" x14ac:dyDescent="0.2">
      <c r="C1013" s="82"/>
      <c r="D1013" s="82"/>
      <c r="E1013" s="82"/>
      <c r="F1013" s="82"/>
      <c r="G1013" s="82"/>
      <c r="H1013" s="82"/>
      <c r="I1013" s="82"/>
      <c r="J1013" s="82"/>
      <c r="K1013" s="82"/>
      <c r="L1013" s="82"/>
      <c r="M1013" s="82"/>
      <c r="N1013" s="140"/>
      <c r="O1013" s="140"/>
      <c r="P1013" s="82"/>
      <c r="Q1013" s="82"/>
      <c r="R1013" s="82"/>
      <c r="S1013" s="82"/>
      <c r="T1013" s="140"/>
      <c r="U1013" s="82"/>
      <c r="V1013" s="82"/>
      <c r="W1013" s="82"/>
      <c r="X1013" s="82"/>
      <c r="Y1013" s="82"/>
      <c r="AA1013" s="82"/>
      <c r="AB1013" s="82"/>
      <c r="AC1013" s="82"/>
      <c r="AD1013" s="82"/>
      <c r="AE1013" s="82"/>
      <c r="AF1013" s="82"/>
      <c r="AG1013" s="82"/>
    </row>
    <row r="1014" spans="3:33" x14ac:dyDescent="0.2">
      <c r="C1014" s="82"/>
      <c r="D1014" s="82"/>
      <c r="E1014" s="82"/>
      <c r="F1014" s="82"/>
      <c r="G1014" s="82"/>
      <c r="H1014" s="82"/>
      <c r="I1014" s="82"/>
      <c r="J1014" s="82"/>
      <c r="K1014" s="82"/>
      <c r="L1014" s="82"/>
      <c r="M1014" s="82"/>
      <c r="N1014" s="140"/>
      <c r="O1014" s="140"/>
      <c r="P1014" s="82"/>
      <c r="Q1014" s="82"/>
      <c r="R1014" s="82"/>
      <c r="S1014" s="82"/>
      <c r="T1014" s="140"/>
      <c r="U1014" s="82"/>
      <c r="V1014" s="82"/>
      <c r="W1014" s="82"/>
      <c r="X1014" s="82"/>
      <c r="Y1014" s="82"/>
      <c r="AA1014" s="82"/>
      <c r="AB1014" s="82"/>
      <c r="AC1014" s="82"/>
      <c r="AD1014" s="82"/>
      <c r="AE1014" s="82"/>
      <c r="AF1014" s="82"/>
      <c r="AG1014" s="82"/>
    </row>
    <row r="1015" spans="3:33" x14ac:dyDescent="0.2">
      <c r="C1015" s="82"/>
      <c r="D1015" s="82"/>
      <c r="E1015" s="82"/>
      <c r="F1015" s="82"/>
      <c r="G1015" s="82"/>
      <c r="H1015" s="82"/>
      <c r="I1015" s="82"/>
      <c r="J1015" s="82"/>
      <c r="K1015" s="82"/>
      <c r="L1015" s="82"/>
      <c r="M1015" s="82"/>
      <c r="N1015" s="140"/>
      <c r="O1015" s="140"/>
      <c r="P1015" s="82"/>
      <c r="Q1015" s="82"/>
      <c r="R1015" s="82"/>
      <c r="S1015" s="82"/>
      <c r="T1015" s="140"/>
      <c r="U1015" s="82"/>
      <c r="V1015" s="82"/>
      <c r="W1015" s="82"/>
      <c r="X1015" s="82"/>
      <c r="Y1015" s="82"/>
      <c r="AA1015" s="82"/>
      <c r="AB1015" s="82"/>
      <c r="AC1015" s="82"/>
      <c r="AD1015" s="82"/>
      <c r="AE1015" s="82"/>
      <c r="AF1015" s="82"/>
      <c r="AG1015" s="82"/>
    </row>
    <row r="1016" spans="3:33" x14ac:dyDescent="0.2">
      <c r="C1016" s="82"/>
      <c r="D1016" s="82"/>
      <c r="E1016" s="82"/>
      <c r="F1016" s="82"/>
      <c r="G1016" s="82"/>
      <c r="H1016" s="82"/>
      <c r="I1016" s="82"/>
      <c r="J1016" s="82"/>
      <c r="K1016" s="82"/>
      <c r="L1016" s="82"/>
      <c r="M1016" s="82"/>
      <c r="N1016" s="140"/>
      <c r="O1016" s="140"/>
      <c r="P1016" s="82"/>
      <c r="Q1016" s="82"/>
      <c r="R1016" s="82"/>
      <c r="S1016" s="82"/>
      <c r="T1016" s="140"/>
      <c r="U1016" s="82"/>
      <c r="V1016" s="82"/>
      <c r="W1016" s="82"/>
      <c r="X1016" s="82"/>
      <c r="Y1016" s="82"/>
      <c r="AA1016" s="82"/>
      <c r="AB1016" s="82"/>
      <c r="AC1016" s="82"/>
      <c r="AD1016" s="82"/>
      <c r="AE1016" s="82"/>
      <c r="AF1016" s="82"/>
      <c r="AG1016" s="82"/>
    </row>
    <row r="1017" spans="3:33" x14ac:dyDescent="0.2">
      <c r="C1017" s="82"/>
      <c r="D1017" s="82"/>
      <c r="E1017" s="82"/>
      <c r="F1017" s="82"/>
      <c r="G1017" s="82"/>
      <c r="H1017" s="82"/>
      <c r="I1017" s="82"/>
      <c r="J1017" s="82"/>
      <c r="K1017" s="82"/>
      <c r="L1017" s="82"/>
      <c r="M1017" s="82"/>
      <c r="N1017" s="140"/>
      <c r="O1017" s="140"/>
      <c r="P1017" s="82"/>
      <c r="Q1017" s="82"/>
      <c r="R1017" s="82"/>
      <c r="S1017" s="82"/>
      <c r="T1017" s="140"/>
      <c r="U1017" s="82"/>
      <c r="V1017" s="82"/>
      <c r="W1017" s="82"/>
      <c r="X1017" s="82"/>
      <c r="Y1017" s="82"/>
      <c r="AA1017" s="82"/>
      <c r="AB1017" s="82"/>
      <c r="AC1017" s="82"/>
      <c r="AD1017" s="82"/>
      <c r="AE1017" s="82"/>
      <c r="AF1017" s="82"/>
      <c r="AG1017" s="82"/>
    </row>
    <row r="1018" spans="3:33" x14ac:dyDescent="0.2">
      <c r="C1018" s="82"/>
      <c r="D1018" s="82"/>
      <c r="E1018" s="82"/>
      <c r="F1018" s="82"/>
      <c r="G1018" s="82"/>
      <c r="H1018" s="82"/>
      <c r="I1018" s="82"/>
      <c r="J1018" s="82"/>
      <c r="K1018" s="82"/>
      <c r="L1018" s="82"/>
      <c r="M1018" s="82"/>
      <c r="N1018" s="140"/>
      <c r="O1018" s="140"/>
      <c r="P1018" s="82"/>
      <c r="Q1018" s="82"/>
      <c r="R1018" s="82"/>
      <c r="S1018" s="82"/>
      <c r="T1018" s="140"/>
      <c r="U1018" s="82"/>
      <c r="V1018" s="82"/>
      <c r="W1018" s="82"/>
      <c r="X1018" s="82"/>
      <c r="Y1018" s="82"/>
      <c r="AA1018" s="82"/>
      <c r="AB1018" s="82"/>
      <c r="AC1018" s="82"/>
      <c r="AD1018" s="82"/>
      <c r="AE1018" s="82"/>
      <c r="AF1018" s="82"/>
      <c r="AG1018" s="82"/>
    </row>
    <row r="1019" spans="3:33" x14ac:dyDescent="0.2">
      <c r="C1019" s="82"/>
      <c r="D1019" s="82"/>
      <c r="E1019" s="82"/>
      <c r="F1019" s="82"/>
      <c r="G1019" s="82"/>
      <c r="H1019" s="82"/>
      <c r="I1019" s="82"/>
      <c r="J1019" s="82"/>
      <c r="K1019" s="82"/>
      <c r="L1019" s="82"/>
      <c r="M1019" s="82"/>
      <c r="N1019" s="140"/>
      <c r="O1019" s="140"/>
      <c r="P1019" s="82"/>
      <c r="Q1019" s="82"/>
      <c r="R1019" s="82"/>
      <c r="S1019" s="82"/>
      <c r="T1019" s="140"/>
      <c r="U1019" s="82"/>
      <c r="V1019" s="82"/>
      <c r="W1019" s="82"/>
      <c r="X1019" s="82"/>
      <c r="Y1019" s="82"/>
      <c r="AA1019" s="82"/>
      <c r="AB1019" s="82"/>
      <c r="AC1019" s="82"/>
      <c r="AD1019" s="82"/>
      <c r="AE1019" s="82"/>
      <c r="AF1019" s="82"/>
      <c r="AG1019" s="82"/>
    </row>
    <row r="1020" spans="3:33" x14ac:dyDescent="0.2">
      <c r="C1020" s="82"/>
      <c r="D1020" s="82"/>
      <c r="E1020" s="82"/>
      <c r="F1020" s="82"/>
      <c r="G1020" s="82"/>
      <c r="H1020" s="82"/>
      <c r="I1020" s="82"/>
      <c r="J1020" s="82"/>
      <c r="K1020" s="82"/>
      <c r="L1020" s="82"/>
      <c r="M1020" s="82"/>
      <c r="N1020" s="140"/>
      <c r="O1020" s="140"/>
      <c r="P1020" s="82"/>
      <c r="Q1020" s="82"/>
      <c r="R1020" s="82"/>
      <c r="S1020" s="82"/>
      <c r="T1020" s="140"/>
      <c r="U1020" s="82"/>
      <c r="V1020" s="82"/>
      <c r="W1020" s="82"/>
      <c r="X1020" s="82"/>
      <c r="Y1020" s="82"/>
      <c r="AA1020" s="82"/>
      <c r="AB1020" s="82"/>
      <c r="AC1020" s="82"/>
      <c r="AD1020" s="82"/>
      <c r="AE1020" s="82"/>
      <c r="AF1020" s="82"/>
      <c r="AG1020" s="82"/>
    </row>
    <row r="1021" spans="3:33" x14ac:dyDescent="0.2">
      <c r="C1021" s="82"/>
      <c r="D1021" s="82"/>
      <c r="E1021" s="82"/>
      <c r="F1021" s="82"/>
      <c r="G1021" s="82"/>
      <c r="H1021" s="82"/>
      <c r="I1021" s="82"/>
      <c r="J1021" s="82"/>
      <c r="K1021" s="82"/>
      <c r="L1021" s="82"/>
      <c r="M1021" s="82"/>
      <c r="N1021" s="140"/>
      <c r="O1021" s="140"/>
      <c r="P1021" s="82"/>
      <c r="Q1021" s="82"/>
      <c r="R1021" s="82"/>
      <c r="S1021" s="82"/>
      <c r="T1021" s="140"/>
      <c r="U1021" s="82"/>
      <c r="V1021" s="82"/>
      <c r="W1021" s="82"/>
      <c r="X1021" s="82"/>
      <c r="Y1021" s="82"/>
      <c r="AA1021" s="82"/>
      <c r="AB1021" s="82"/>
      <c r="AC1021" s="82"/>
      <c r="AD1021" s="82"/>
      <c r="AE1021" s="82"/>
      <c r="AF1021" s="82"/>
      <c r="AG1021" s="82"/>
    </row>
    <row r="1022" spans="3:33" x14ac:dyDescent="0.2">
      <c r="C1022" s="82"/>
      <c r="D1022" s="82"/>
      <c r="E1022" s="82"/>
      <c r="F1022" s="82"/>
      <c r="G1022" s="82"/>
      <c r="H1022" s="82"/>
      <c r="I1022" s="82"/>
      <c r="J1022" s="82"/>
      <c r="K1022" s="82"/>
      <c r="L1022" s="82"/>
      <c r="M1022" s="82"/>
      <c r="N1022" s="140"/>
      <c r="O1022" s="140"/>
      <c r="P1022" s="82"/>
      <c r="Q1022" s="82"/>
      <c r="R1022" s="82"/>
      <c r="S1022" s="82"/>
      <c r="T1022" s="140"/>
      <c r="U1022" s="82"/>
      <c r="V1022" s="82"/>
      <c r="W1022" s="82"/>
      <c r="X1022" s="82"/>
      <c r="Y1022" s="82"/>
      <c r="AA1022" s="82"/>
      <c r="AB1022" s="82"/>
      <c r="AC1022" s="82"/>
      <c r="AD1022" s="82"/>
      <c r="AE1022" s="82"/>
      <c r="AF1022" s="82"/>
      <c r="AG1022" s="82"/>
    </row>
    <row r="1023" spans="3:33" x14ac:dyDescent="0.2">
      <c r="C1023" s="82"/>
      <c r="D1023" s="82"/>
      <c r="E1023" s="82"/>
      <c r="F1023" s="82"/>
      <c r="G1023" s="82"/>
      <c r="H1023" s="82"/>
      <c r="I1023" s="82"/>
      <c r="J1023" s="82"/>
      <c r="K1023" s="82"/>
      <c r="L1023" s="82"/>
      <c r="M1023" s="82"/>
      <c r="N1023" s="140"/>
      <c r="O1023" s="140"/>
      <c r="P1023" s="82"/>
      <c r="Q1023" s="82"/>
      <c r="R1023" s="82"/>
      <c r="S1023" s="82"/>
      <c r="T1023" s="140"/>
      <c r="U1023" s="82"/>
      <c r="V1023" s="82"/>
      <c r="W1023" s="82"/>
      <c r="X1023" s="82"/>
      <c r="Y1023" s="82"/>
      <c r="AA1023" s="82"/>
      <c r="AB1023" s="82"/>
      <c r="AC1023" s="82"/>
      <c r="AD1023" s="82"/>
      <c r="AE1023" s="82"/>
      <c r="AF1023" s="82"/>
      <c r="AG1023" s="82"/>
    </row>
    <row r="1024" spans="3:33" x14ac:dyDescent="0.2">
      <c r="C1024" s="82"/>
      <c r="D1024" s="82"/>
      <c r="E1024" s="82"/>
      <c r="F1024" s="82"/>
      <c r="G1024" s="82"/>
      <c r="H1024" s="82"/>
      <c r="I1024" s="82"/>
      <c r="J1024" s="82"/>
      <c r="K1024" s="82"/>
      <c r="L1024" s="82"/>
      <c r="M1024" s="82"/>
      <c r="N1024" s="140"/>
      <c r="O1024" s="140"/>
      <c r="P1024" s="82"/>
      <c r="Q1024" s="82"/>
      <c r="R1024" s="82"/>
      <c r="S1024" s="82"/>
      <c r="T1024" s="140"/>
      <c r="U1024" s="82"/>
      <c r="V1024" s="82"/>
      <c r="W1024" s="82"/>
      <c r="X1024" s="82"/>
      <c r="Y1024" s="82"/>
      <c r="AA1024" s="82"/>
      <c r="AB1024" s="82"/>
      <c r="AC1024" s="82"/>
      <c r="AD1024" s="82"/>
      <c r="AE1024" s="82"/>
      <c r="AF1024" s="82"/>
      <c r="AG1024" s="82"/>
    </row>
    <row r="1025" spans="3:33" x14ac:dyDescent="0.2">
      <c r="C1025" s="82"/>
      <c r="D1025" s="82"/>
      <c r="E1025" s="82"/>
      <c r="F1025" s="82"/>
      <c r="G1025" s="82"/>
      <c r="H1025" s="82"/>
      <c r="I1025" s="82"/>
      <c r="J1025" s="82"/>
      <c r="K1025" s="82"/>
      <c r="L1025" s="82"/>
      <c r="M1025" s="82"/>
      <c r="N1025" s="140"/>
      <c r="O1025" s="140"/>
      <c r="P1025" s="82"/>
      <c r="Q1025" s="82"/>
      <c r="R1025" s="82"/>
      <c r="S1025" s="82"/>
      <c r="T1025" s="140"/>
      <c r="U1025" s="82"/>
      <c r="V1025" s="82"/>
      <c r="W1025" s="82"/>
      <c r="X1025" s="82"/>
      <c r="Y1025" s="82"/>
      <c r="AA1025" s="82"/>
      <c r="AB1025" s="82"/>
      <c r="AC1025" s="82"/>
      <c r="AD1025" s="82"/>
      <c r="AE1025" s="82"/>
      <c r="AF1025" s="82"/>
      <c r="AG1025" s="82"/>
    </row>
    <row r="1026" spans="3:33" x14ac:dyDescent="0.2">
      <c r="C1026" s="82"/>
      <c r="D1026" s="82"/>
      <c r="E1026" s="82"/>
      <c r="F1026" s="82"/>
      <c r="G1026" s="82"/>
      <c r="H1026" s="82"/>
      <c r="I1026" s="82"/>
      <c r="J1026" s="82"/>
      <c r="K1026" s="82"/>
      <c r="L1026" s="82"/>
      <c r="M1026" s="82"/>
      <c r="N1026" s="140"/>
      <c r="O1026" s="140"/>
      <c r="P1026" s="82"/>
      <c r="Q1026" s="82"/>
      <c r="R1026" s="82"/>
      <c r="S1026" s="82"/>
      <c r="T1026" s="140"/>
      <c r="U1026" s="82"/>
      <c r="V1026" s="82"/>
      <c r="W1026" s="82"/>
      <c r="X1026" s="82"/>
      <c r="Y1026" s="82"/>
      <c r="AA1026" s="82"/>
      <c r="AB1026" s="82"/>
      <c r="AC1026" s="82"/>
      <c r="AD1026" s="82"/>
      <c r="AE1026" s="82"/>
      <c r="AF1026" s="82"/>
      <c r="AG1026" s="82"/>
    </row>
    <row r="1027" spans="3:33" x14ac:dyDescent="0.2">
      <c r="C1027" s="82"/>
      <c r="D1027" s="82"/>
      <c r="E1027" s="82"/>
      <c r="F1027" s="82"/>
      <c r="G1027" s="82"/>
      <c r="H1027" s="82"/>
      <c r="I1027" s="82"/>
      <c r="J1027" s="82"/>
      <c r="K1027" s="82"/>
      <c r="L1027" s="82"/>
      <c r="M1027" s="82"/>
      <c r="N1027" s="140"/>
      <c r="O1027" s="140"/>
      <c r="P1027" s="82"/>
      <c r="Q1027" s="82"/>
      <c r="R1027" s="82"/>
      <c r="S1027" s="82"/>
      <c r="T1027" s="140"/>
      <c r="U1027" s="82"/>
      <c r="V1027" s="82"/>
      <c r="W1027" s="82"/>
      <c r="X1027" s="82"/>
      <c r="Y1027" s="82"/>
      <c r="AA1027" s="82"/>
      <c r="AB1027" s="82"/>
      <c r="AC1027" s="82"/>
      <c r="AD1027" s="82"/>
      <c r="AE1027" s="82"/>
      <c r="AF1027" s="82"/>
      <c r="AG1027" s="82"/>
    </row>
    <row r="1028" spans="3:33" x14ac:dyDescent="0.2">
      <c r="C1028" s="82"/>
      <c r="D1028" s="82"/>
      <c r="E1028" s="82"/>
      <c r="F1028" s="82"/>
      <c r="G1028" s="82"/>
      <c r="H1028" s="82"/>
      <c r="I1028" s="82"/>
      <c r="J1028" s="82"/>
      <c r="K1028" s="82"/>
      <c r="L1028" s="82"/>
      <c r="M1028" s="82"/>
      <c r="N1028" s="140"/>
      <c r="O1028" s="140"/>
      <c r="P1028" s="82"/>
      <c r="Q1028" s="82"/>
      <c r="R1028" s="82"/>
      <c r="S1028" s="82"/>
      <c r="T1028" s="140"/>
      <c r="U1028" s="82"/>
      <c r="V1028" s="82"/>
      <c r="W1028" s="82"/>
      <c r="X1028" s="82"/>
      <c r="Y1028" s="82"/>
      <c r="AA1028" s="82"/>
      <c r="AB1028" s="82"/>
      <c r="AC1028" s="82"/>
      <c r="AD1028" s="82"/>
      <c r="AE1028" s="82"/>
      <c r="AF1028" s="82"/>
      <c r="AG1028" s="82"/>
    </row>
    <row r="1029" spans="3:33" x14ac:dyDescent="0.2">
      <c r="C1029" s="82"/>
      <c r="D1029" s="82"/>
      <c r="E1029" s="82"/>
      <c r="F1029" s="82"/>
      <c r="G1029" s="82"/>
      <c r="H1029" s="82"/>
      <c r="I1029" s="82"/>
      <c r="J1029" s="82"/>
      <c r="K1029" s="82"/>
      <c r="L1029" s="82"/>
      <c r="M1029" s="82"/>
      <c r="N1029" s="140"/>
      <c r="O1029" s="140"/>
      <c r="P1029" s="82"/>
      <c r="Q1029" s="82"/>
      <c r="R1029" s="82"/>
      <c r="S1029" s="82"/>
      <c r="T1029" s="140"/>
      <c r="U1029" s="82"/>
      <c r="V1029" s="82"/>
      <c r="W1029" s="82"/>
      <c r="X1029" s="82"/>
      <c r="Y1029" s="82"/>
      <c r="AA1029" s="82"/>
      <c r="AB1029" s="82"/>
      <c r="AC1029" s="82"/>
      <c r="AD1029" s="82"/>
      <c r="AE1029" s="82"/>
      <c r="AF1029" s="82"/>
      <c r="AG1029" s="82"/>
    </row>
    <row r="1030" spans="3:33" x14ac:dyDescent="0.2">
      <c r="C1030" s="82"/>
      <c r="D1030" s="82"/>
      <c r="E1030" s="82"/>
      <c r="F1030" s="82"/>
      <c r="G1030" s="82"/>
      <c r="H1030" s="82"/>
      <c r="I1030" s="82"/>
      <c r="J1030" s="82"/>
      <c r="K1030" s="82"/>
      <c r="L1030" s="82"/>
      <c r="M1030" s="82"/>
      <c r="N1030" s="140"/>
      <c r="O1030" s="140"/>
      <c r="P1030" s="82"/>
      <c r="Q1030" s="82"/>
      <c r="R1030" s="82"/>
      <c r="S1030" s="82"/>
      <c r="T1030" s="140"/>
      <c r="U1030" s="82"/>
      <c r="V1030" s="82"/>
      <c r="W1030" s="82"/>
      <c r="X1030" s="82"/>
      <c r="Y1030" s="82"/>
      <c r="AA1030" s="82"/>
      <c r="AB1030" s="82"/>
      <c r="AC1030" s="82"/>
      <c r="AD1030" s="82"/>
      <c r="AE1030" s="82"/>
      <c r="AF1030" s="82"/>
      <c r="AG1030" s="82"/>
    </row>
    <row r="1031" spans="3:33" x14ac:dyDescent="0.2">
      <c r="C1031" s="82"/>
      <c r="D1031" s="82"/>
      <c r="E1031" s="82"/>
      <c r="F1031" s="82"/>
      <c r="G1031" s="82"/>
      <c r="H1031" s="82"/>
      <c r="I1031" s="82"/>
      <c r="J1031" s="82"/>
      <c r="K1031" s="82"/>
      <c r="L1031" s="82"/>
      <c r="M1031" s="82"/>
      <c r="N1031" s="140"/>
      <c r="O1031" s="140"/>
      <c r="P1031" s="82"/>
      <c r="Q1031" s="82"/>
      <c r="R1031" s="82"/>
      <c r="S1031" s="82"/>
      <c r="T1031" s="140"/>
      <c r="U1031" s="82"/>
      <c r="V1031" s="82"/>
      <c r="W1031" s="82"/>
      <c r="X1031" s="82"/>
      <c r="Y1031" s="82"/>
      <c r="AA1031" s="82"/>
      <c r="AB1031" s="82"/>
      <c r="AC1031" s="82"/>
      <c r="AD1031" s="82"/>
      <c r="AE1031" s="82"/>
      <c r="AF1031" s="82"/>
      <c r="AG1031" s="82"/>
    </row>
    <row r="1032" spans="3:33" x14ac:dyDescent="0.2">
      <c r="C1032" s="82"/>
      <c r="D1032" s="82"/>
      <c r="E1032" s="82"/>
      <c r="F1032" s="82"/>
      <c r="G1032" s="82"/>
      <c r="H1032" s="82"/>
      <c r="I1032" s="82"/>
      <c r="J1032" s="82"/>
      <c r="K1032" s="82"/>
      <c r="L1032" s="82"/>
      <c r="M1032" s="82"/>
      <c r="N1032" s="140"/>
      <c r="O1032" s="140"/>
      <c r="P1032" s="82"/>
      <c r="Q1032" s="82"/>
      <c r="R1032" s="82"/>
      <c r="S1032" s="82"/>
      <c r="T1032" s="140"/>
      <c r="U1032" s="82"/>
      <c r="V1032" s="82"/>
      <c r="W1032" s="82"/>
      <c r="X1032" s="82"/>
      <c r="Y1032" s="82"/>
      <c r="AA1032" s="82"/>
      <c r="AB1032" s="82"/>
      <c r="AC1032" s="82"/>
      <c r="AD1032" s="82"/>
      <c r="AE1032" s="82"/>
      <c r="AF1032" s="82"/>
      <c r="AG1032" s="82"/>
    </row>
    <row r="1033" spans="3:33" x14ac:dyDescent="0.2">
      <c r="C1033" s="82"/>
      <c r="D1033" s="82"/>
      <c r="E1033" s="82"/>
      <c r="F1033" s="82"/>
      <c r="G1033" s="82"/>
      <c r="H1033" s="82"/>
      <c r="I1033" s="82"/>
      <c r="J1033" s="82"/>
      <c r="K1033" s="82"/>
      <c r="L1033" s="82"/>
      <c r="M1033" s="82"/>
      <c r="N1033" s="140"/>
      <c r="O1033" s="140"/>
      <c r="P1033" s="82"/>
      <c r="Q1033" s="82"/>
      <c r="R1033" s="82"/>
      <c r="S1033" s="82"/>
      <c r="T1033" s="140"/>
      <c r="U1033" s="82"/>
      <c r="V1033" s="82"/>
      <c r="W1033" s="82"/>
      <c r="X1033" s="82"/>
      <c r="Y1033" s="82"/>
      <c r="AA1033" s="82"/>
      <c r="AB1033" s="82"/>
      <c r="AC1033" s="82"/>
      <c r="AD1033" s="82"/>
      <c r="AE1033" s="82"/>
      <c r="AF1033" s="82"/>
      <c r="AG1033" s="82"/>
    </row>
    <row r="1034" spans="3:33" x14ac:dyDescent="0.2">
      <c r="C1034" s="82"/>
      <c r="D1034" s="82"/>
      <c r="E1034" s="82"/>
      <c r="F1034" s="82"/>
      <c r="G1034" s="82"/>
      <c r="H1034" s="82"/>
      <c r="I1034" s="82"/>
      <c r="J1034" s="82"/>
      <c r="K1034" s="82"/>
      <c r="L1034" s="82"/>
      <c r="M1034" s="82"/>
      <c r="N1034" s="140"/>
      <c r="O1034" s="140"/>
      <c r="P1034" s="82"/>
      <c r="Q1034" s="82"/>
      <c r="R1034" s="82"/>
      <c r="S1034" s="82"/>
      <c r="T1034" s="140"/>
      <c r="U1034" s="82"/>
      <c r="V1034" s="82"/>
      <c r="W1034" s="82"/>
      <c r="X1034" s="82"/>
      <c r="Y1034" s="82"/>
      <c r="AA1034" s="82"/>
      <c r="AB1034" s="82"/>
      <c r="AC1034" s="82"/>
      <c r="AD1034" s="82"/>
      <c r="AE1034" s="82"/>
      <c r="AF1034" s="82"/>
      <c r="AG1034" s="82"/>
    </row>
    <row r="1035" spans="3:33" x14ac:dyDescent="0.2">
      <c r="C1035" s="82"/>
      <c r="D1035" s="82"/>
      <c r="E1035" s="82"/>
      <c r="F1035" s="82"/>
      <c r="G1035" s="82"/>
      <c r="H1035" s="82"/>
      <c r="I1035" s="82"/>
      <c r="J1035" s="82"/>
      <c r="K1035" s="82"/>
      <c r="L1035" s="82"/>
      <c r="M1035" s="82"/>
      <c r="N1035" s="140"/>
      <c r="O1035" s="140"/>
      <c r="P1035" s="82"/>
      <c r="Q1035" s="82"/>
      <c r="R1035" s="82"/>
      <c r="S1035" s="82"/>
      <c r="T1035" s="140"/>
      <c r="U1035" s="82"/>
      <c r="V1035" s="82"/>
      <c r="W1035" s="82"/>
      <c r="X1035" s="82"/>
      <c r="Y1035" s="82"/>
      <c r="AA1035" s="82"/>
      <c r="AB1035" s="82"/>
      <c r="AC1035" s="82"/>
      <c r="AD1035" s="82"/>
      <c r="AE1035" s="82"/>
      <c r="AF1035" s="82"/>
      <c r="AG1035" s="82"/>
    </row>
    <row r="1036" spans="3:33" x14ac:dyDescent="0.2">
      <c r="C1036" s="82"/>
      <c r="D1036" s="82"/>
      <c r="E1036" s="82"/>
      <c r="F1036" s="82"/>
      <c r="G1036" s="82"/>
      <c r="H1036" s="82"/>
      <c r="I1036" s="82"/>
      <c r="J1036" s="82"/>
      <c r="K1036" s="82"/>
      <c r="L1036" s="82"/>
      <c r="M1036" s="82"/>
      <c r="N1036" s="140"/>
      <c r="O1036" s="140"/>
      <c r="P1036" s="82"/>
      <c r="Q1036" s="82"/>
      <c r="R1036" s="82"/>
      <c r="S1036" s="82"/>
      <c r="T1036" s="140"/>
      <c r="U1036" s="82"/>
      <c r="V1036" s="82"/>
      <c r="W1036" s="82"/>
      <c r="X1036" s="82"/>
      <c r="Y1036" s="82"/>
      <c r="AA1036" s="82"/>
      <c r="AB1036" s="82"/>
      <c r="AC1036" s="82"/>
      <c r="AD1036" s="82"/>
      <c r="AE1036" s="82"/>
      <c r="AF1036" s="82"/>
      <c r="AG1036" s="82"/>
    </row>
    <row r="1037" spans="3:33" x14ac:dyDescent="0.2">
      <c r="C1037" s="82"/>
      <c r="D1037" s="82"/>
      <c r="E1037" s="82"/>
      <c r="F1037" s="82"/>
      <c r="G1037" s="82"/>
      <c r="H1037" s="82"/>
      <c r="I1037" s="82"/>
      <c r="J1037" s="82"/>
      <c r="K1037" s="82"/>
      <c r="L1037" s="82"/>
      <c r="M1037" s="82"/>
      <c r="N1037" s="140"/>
      <c r="O1037" s="140"/>
      <c r="P1037" s="82"/>
      <c r="Q1037" s="82"/>
      <c r="R1037" s="82"/>
      <c r="S1037" s="82"/>
      <c r="T1037" s="140"/>
      <c r="U1037" s="82"/>
      <c r="V1037" s="82"/>
      <c r="W1037" s="82"/>
      <c r="X1037" s="82"/>
      <c r="Y1037" s="82"/>
      <c r="AA1037" s="82"/>
      <c r="AB1037" s="82"/>
      <c r="AC1037" s="82"/>
      <c r="AD1037" s="82"/>
      <c r="AE1037" s="82"/>
      <c r="AF1037" s="82"/>
      <c r="AG1037" s="82"/>
    </row>
    <row r="1038" spans="3:33" x14ac:dyDescent="0.2">
      <c r="C1038" s="82"/>
      <c r="D1038" s="82"/>
      <c r="E1038" s="82"/>
      <c r="F1038" s="82"/>
      <c r="G1038" s="82"/>
      <c r="H1038" s="82"/>
      <c r="I1038" s="82"/>
      <c r="J1038" s="82"/>
      <c r="K1038" s="82"/>
      <c r="L1038" s="82"/>
      <c r="M1038" s="82"/>
      <c r="N1038" s="140"/>
      <c r="O1038" s="140"/>
      <c r="P1038" s="82"/>
      <c r="Q1038" s="82"/>
      <c r="R1038" s="82"/>
      <c r="S1038" s="82"/>
      <c r="T1038" s="140"/>
      <c r="U1038" s="82"/>
      <c r="V1038" s="82"/>
      <c r="W1038" s="82"/>
      <c r="X1038" s="82"/>
      <c r="Y1038" s="82"/>
      <c r="AA1038" s="82"/>
      <c r="AB1038" s="82"/>
      <c r="AC1038" s="82"/>
      <c r="AD1038" s="82"/>
      <c r="AE1038" s="82"/>
      <c r="AF1038" s="82"/>
      <c r="AG1038" s="82"/>
    </row>
    <row r="1039" spans="3:33" x14ac:dyDescent="0.2">
      <c r="C1039" s="82"/>
      <c r="D1039" s="82"/>
      <c r="E1039" s="82"/>
      <c r="F1039" s="82"/>
      <c r="G1039" s="82"/>
      <c r="H1039" s="82"/>
      <c r="I1039" s="82"/>
      <c r="J1039" s="82"/>
      <c r="K1039" s="82"/>
      <c r="L1039" s="82"/>
      <c r="M1039" s="82"/>
      <c r="N1039" s="140"/>
      <c r="O1039" s="140"/>
      <c r="P1039" s="82"/>
      <c r="Q1039" s="82"/>
      <c r="R1039" s="82"/>
      <c r="S1039" s="82"/>
      <c r="T1039" s="140"/>
      <c r="U1039" s="82"/>
      <c r="V1039" s="82"/>
      <c r="W1039" s="82"/>
      <c r="X1039" s="82"/>
      <c r="Y1039" s="82"/>
      <c r="AA1039" s="82"/>
      <c r="AB1039" s="82"/>
      <c r="AC1039" s="82"/>
      <c r="AD1039" s="82"/>
      <c r="AE1039" s="82"/>
      <c r="AF1039" s="82"/>
      <c r="AG1039" s="82"/>
    </row>
    <row r="1040" spans="3:33" x14ac:dyDescent="0.2">
      <c r="C1040" s="82"/>
      <c r="D1040" s="82"/>
      <c r="E1040" s="82"/>
      <c r="F1040" s="82"/>
      <c r="G1040" s="82"/>
      <c r="H1040" s="82"/>
      <c r="I1040" s="82"/>
      <c r="J1040" s="82"/>
      <c r="K1040" s="82"/>
      <c r="L1040" s="82"/>
      <c r="M1040" s="82"/>
      <c r="N1040" s="140"/>
      <c r="O1040" s="140"/>
      <c r="P1040" s="82"/>
      <c r="Q1040" s="82"/>
      <c r="R1040" s="82"/>
      <c r="S1040" s="82"/>
      <c r="T1040" s="140"/>
      <c r="U1040" s="82"/>
      <c r="V1040" s="82"/>
      <c r="W1040" s="82"/>
      <c r="X1040" s="82"/>
      <c r="Y1040" s="82"/>
      <c r="AA1040" s="82"/>
      <c r="AB1040" s="82"/>
      <c r="AC1040" s="82"/>
      <c r="AD1040" s="82"/>
      <c r="AE1040" s="82"/>
      <c r="AF1040" s="82"/>
      <c r="AG1040" s="82"/>
    </row>
    <row r="1041" spans="3:33" x14ac:dyDescent="0.2">
      <c r="C1041" s="82"/>
      <c r="D1041" s="82"/>
      <c r="E1041" s="82"/>
      <c r="F1041" s="82"/>
      <c r="G1041" s="82"/>
      <c r="H1041" s="82"/>
      <c r="I1041" s="82"/>
      <c r="J1041" s="82"/>
      <c r="K1041" s="82"/>
      <c r="L1041" s="82"/>
      <c r="M1041" s="82"/>
      <c r="N1041" s="140"/>
      <c r="O1041" s="140"/>
      <c r="P1041" s="82"/>
      <c r="Q1041" s="82"/>
      <c r="R1041" s="82"/>
      <c r="S1041" s="82"/>
      <c r="T1041" s="140"/>
      <c r="U1041" s="82"/>
      <c r="V1041" s="82"/>
      <c r="W1041" s="82"/>
      <c r="X1041" s="82"/>
      <c r="Y1041" s="82"/>
      <c r="AA1041" s="82"/>
      <c r="AB1041" s="82"/>
      <c r="AC1041" s="82"/>
      <c r="AD1041" s="82"/>
      <c r="AE1041" s="82"/>
      <c r="AF1041" s="82"/>
      <c r="AG1041" s="82"/>
    </row>
    <row r="1042" spans="3:33" x14ac:dyDescent="0.2">
      <c r="C1042" s="82"/>
      <c r="D1042" s="82"/>
      <c r="E1042" s="82"/>
      <c r="F1042" s="82"/>
      <c r="G1042" s="82"/>
      <c r="H1042" s="82"/>
      <c r="I1042" s="82"/>
      <c r="J1042" s="82"/>
      <c r="K1042" s="82"/>
      <c r="L1042" s="82"/>
      <c r="M1042" s="82"/>
      <c r="N1042" s="140"/>
      <c r="O1042" s="140"/>
      <c r="P1042" s="82"/>
      <c r="Q1042" s="82"/>
      <c r="R1042" s="82"/>
      <c r="S1042" s="82"/>
      <c r="T1042" s="140"/>
      <c r="U1042" s="82"/>
      <c r="V1042" s="82"/>
      <c r="W1042" s="82"/>
      <c r="X1042" s="82"/>
      <c r="Y1042" s="82"/>
      <c r="AA1042" s="82"/>
      <c r="AB1042" s="82"/>
      <c r="AC1042" s="82"/>
      <c r="AD1042" s="82"/>
      <c r="AE1042" s="82"/>
      <c r="AF1042" s="82"/>
      <c r="AG1042" s="82"/>
    </row>
    <row r="1043" spans="3:33" x14ac:dyDescent="0.2">
      <c r="C1043" s="82"/>
      <c r="D1043" s="82"/>
      <c r="E1043" s="82"/>
      <c r="F1043" s="82"/>
      <c r="G1043" s="82"/>
      <c r="H1043" s="82"/>
      <c r="I1043" s="82"/>
      <c r="J1043" s="82"/>
      <c r="K1043" s="82"/>
      <c r="L1043" s="82"/>
      <c r="M1043" s="82"/>
      <c r="N1043" s="140"/>
      <c r="O1043" s="140"/>
      <c r="P1043" s="82"/>
      <c r="Q1043" s="82"/>
      <c r="R1043" s="82"/>
      <c r="S1043" s="82"/>
      <c r="T1043" s="140"/>
      <c r="U1043" s="82"/>
      <c r="V1043" s="82"/>
      <c r="W1043" s="82"/>
      <c r="X1043" s="82"/>
      <c r="Y1043" s="82"/>
      <c r="AA1043" s="82"/>
      <c r="AB1043" s="82"/>
      <c r="AC1043" s="82"/>
      <c r="AD1043" s="82"/>
      <c r="AE1043" s="82"/>
      <c r="AF1043" s="82"/>
      <c r="AG1043" s="82"/>
    </row>
    <row r="1044" spans="3:33" x14ac:dyDescent="0.2">
      <c r="C1044" s="82"/>
      <c r="D1044" s="82"/>
      <c r="E1044" s="82"/>
      <c r="F1044" s="82"/>
      <c r="G1044" s="82"/>
      <c r="H1044" s="82"/>
      <c r="I1044" s="82"/>
      <c r="J1044" s="82"/>
      <c r="K1044" s="82"/>
      <c r="L1044" s="82"/>
      <c r="M1044" s="82"/>
      <c r="N1044" s="140"/>
      <c r="O1044" s="140"/>
      <c r="P1044" s="82"/>
      <c r="Q1044" s="82"/>
      <c r="R1044" s="82"/>
      <c r="S1044" s="82"/>
      <c r="T1044" s="140"/>
      <c r="U1044" s="82"/>
      <c r="V1044" s="82"/>
      <c r="W1044" s="82"/>
      <c r="X1044" s="82"/>
      <c r="Y1044" s="82"/>
      <c r="AA1044" s="82"/>
      <c r="AB1044" s="82"/>
      <c r="AC1044" s="82"/>
      <c r="AD1044" s="82"/>
      <c r="AE1044" s="82"/>
      <c r="AF1044" s="82"/>
      <c r="AG1044" s="82"/>
    </row>
    <row r="1045" spans="3:33" x14ac:dyDescent="0.2">
      <c r="C1045" s="82"/>
      <c r="D1045" s="82"/>
      <c r="E1045" s="82"/>
      <c r="F1045" s="82"/>
      <c r="G1045" s="82"/>
      <c r="H1045" s="82"/>
      <c r="I1045" s="82"/>
      <c r="J1045" s="82"/>
      <c r="K1045" s="82"/>
      <c r="L1045" s="82"/>
      <c r="M1045" s="82"/>
      <c r="N1045" s="140"/>
      <c r="O1045" s="140"/>
      <c r="P1045" s="82"/>
      <c r="Q1045" s="82"/>
      <c r="R1045" s="82"/>
      <c r="S1045" s="82"/>
      <c r="T1045" s="140"/>
      <c r="U1045" s="82"/>
      <c r="V1045" s="82"/>
      <c r="W1045" s="82"/>
      <c r="X1045" s="82"/>
      <c r="Y1045" s="82"/>
      <c r="AA1045" s="82"/>
      <c r="AB1045" s="82"/>
      <c r="AC1045" s="82"/>
      <c r="AD1045" s="82"/>
      <c r="AE1045" s="82"/>
      <c r="AF1045" s="82"/>
      <c r="AG1045" s="82"/>
    </row>
    <row r="1046" spans="3:33" x14ac:dyDescent="0.2">
      <c r="C1046" s="82"/>
      <c r="D1046" s="82"/>
      <c r="E1046" s="82"/>
      <c r="F1046" s="82"/>
      <c r="G1046" s="82"/>
      <c r="H1046" s="82"/>
      <c r="I1046" s="82"/>
      <c r="J1046" s="82"/>
      <c r="K1046" s="82"/>
      <c r="L1046" s="82"/>
      <c r="M1046" s="82"/>
      <c r="N1046" s="140"/>
      <c r="O1046" s="140"/>
      <c r="P1046" s="82"/>
      <c r="Q1046" s="82"/>
      <c r="R1046" s="82"/>
      <c r="S1046" s="82"/>
      <c r="T1046" s="140"/>
      <c r="U1046" s="82"/>
      <c r="V1046" s="82"/>
      <c r="W1046" s="82"/>
      <c r="X1046" s="82"/>
      <c r="Y1046" s="82"/>
      <c r="AA1046" s="82"/>
      <c r="AB1046" s="82"/>
      <c r="AC1046" s="82"/>
      <c r="AD1046" s="82"/>
      <c r="AE1046" s="82"/>
      <c r="AF1046" s="82"/>
      <c r="AG1046" s="82"/>
    </row>
    <row r="1047" spans="3:33" x14ac:dyDescent="0.2">
      <c r="C1047" s="82"/>
      <c r="D1047" s="82"/>
      <c r="E1047" s="82"/>
      <c r="F1047" s="82"/>
      <c r="G1047" s="82"/>
      <c r="H1047" s="82"/>
      <c r="I1047" s="82"/>
      <c r="J1047" s="82"/>
      <c r="K1047" s="82"/>
      <c r="L1047" s="82"/>
      <c r="M1047" s="82"/>
      <c r="N1047" s="140"/>
      <c r="O1047" s="140"/>
      <c r="P1047" s="82"/>
      <c r="Q1047" s="82"/>
      <c r="R1047" s="82"/>
      <c r="S1047" s="82"/>
      <c r="T1047" s="140"/>
      <c r="U1047" s="82"/>
      <c r="V1047" s="82"/>
      <c r="W1047" s="82"/>
      <c r="X1047" s="82"/>
      <c r="Y1047" s="82"/>
      <c r="AA1047" s="82"/>
      <c r="AB1047" s="82"/>
      <c r="AC1047" s="82"/>
      <c r="AD1047" s="82"/>
      <c r="AE1047" s="82"/>
      <c r="AF1047" s="82"/>
      <c r="AG1047" s="82"/>
    </row>
    <row r="1048" spans="3:33" x14ac:dyDescent="0.2">
      <c r="C1048" s="82"/>
      <c r="D1048" s="82"/>
      <c r="E1048" s="82"/>
      <c r="F1048" s="82"/>
      <c r="G1048" s="82"/>
      <c r="H1048" s="82"/>
      <c r="I1048" s="82"/>
      <c r="J1048" s="82"/>
      <c r="K1048" s="82"/>
      <c r="L1048" s="82"/>
      <c r="M1048" s="82"/>
      <c r="N1048" s="140"/>
      <c r="O1048" s="140"/>
      <c r="P1048" s="82"/>
      <c r="Q1048" s="82"/>
      <c r="R1048" s="82"/>
      <c r="S1048" s="82"/>
      <c r="T1048" s="140"/>
      <c r="U1048" s="82"/>
      <c r="V1048" s="82"/>
      <c r="W1048" s="82"/>
      <c r="X1048" s="82"/>
      <c r="Y1048" s="82"/>
      <c r="AA1048" s="82"/>
      <c r="AB1048" s="82"/>
      <c r="AC1048" s="82"/>
      <c r="AD1048" s="82"/>
      <c r="AE1048" s="82"/>
      <c r="AF1048" s="82"/>
      <c r="AG1048" s="82"/>
    </row>
    <row r="1049" spans="3:33" x14ac:dyDescent="0.2">
      <c r="C1049" s="82"/>
      <c r="D1049" s="82"/>
      <c r="E1049" s="82"/>
      <c r="F1049" s="82"/>
      <c r="G1049" s="82"/>
      <c r="H1049" s="82"/>
      <c r="I1049" s="82"/>
      <c r="J1049" s="82"/>
      <c r="K1049" s="82"/>
      <c r="L1049" s="82"/>
      <c r="M1049" s="82"/>
      <c r="N1049" s="140"/>
      <c r="O1049" s="140"/>
      <c r="P1049" s="82"/>
      <c r="Q1049" s="82"/>
      <c r="R1049" s="82"/>
      <c r="S1049" s="82"/>
      <c r="T1049" s="140"/>
      <c r="U1049" s="82"/>
      <c r="V1049" s="82"/>
      <c r="W1049" s="82"/>
      <c r="X1049" s="82"/>
      <c r="Y1049" s="82"/>
      <c r="AA1049" s="82"/>
      <c r="AB1049" s="82"/>
      <c r="AC1049" s="82"/>
      <c r="AD1049" s="82"/>
      <c r="AE1049" s="82"/>
      <c r="AF1049" s="82"/>
      <c r="AG1049" s="82"/>
    </row>
    <row r="1050" spans="3:33" x14ac:dyDescent="0.2">
      <c r="C1050" s="82"/>
      <c r="D1050" s="82"/>
      <c r="E1050" s="82"/>
      <c r="F1050" s="82"/>
      <c r="G1050" s="82"/>
      <c r="H1050" s="82"/>
      <c r="I1050" s="82"/>
      <c r="J1050" s="82"/>
      <c r="K1050" s="82"/>
      <c r="L1050" s="82"/>
      <c r="M1050" s="82"/>
      <c r="N1050" s="140"/>
      <c r="O1050" s="140"/>
      <c r="P1050" s="82"/>
      <c r="Q1050" s="82"/>
      <c r="R1050" s="82"/>
      <c r="S1050" s="82"/>
      <c r="T1050" s="140"/>
      <c r="U1050" s="82"/>
      <c r="V1050" s="82"/>
      <c r="W1050" s="82"/>
      <c r="X1050" s="82"/>
      <c r="Y1050" s="82"/>
      <c r="AA1050" s="82"/>
      <c r="AB1050" s="82"/>
      <c r="AC1050" s="82"/>
      <c r="AD1050" s="82"/>
      <c r="AE1050" s="82"/>
      <c r="AF1050" s="82"/>
      <c r="AG1050" s="82"/>
    </row>
    <row r="1051" spans="3:33" x14ac:dyDescent="0.2">
      <c r="C1051" s="82"/>
      <c r="D1051" s="82"/>
      <c r="E1051" s="82"/>
      <c r="F1051" s="82"/>
      <c r="G1051" s="82"/>
      <c r="H1051" s="82"/>
      <c r="I1051" s="82"/>
      <c r="J1051" s="82"/>
      <c r="K1051" s="82"/>
      <c r="L1051" s="82"/>
      <c r="M1051" s="82"/>
      <c r="N1051" s="140"/>
      <c r="O1051" s="140"/>
      <c r="P1051" s="82"/>
      <c r="Q1051" s="82"/>
      <c r="R1051" s="82"/>
      <c r="S1051" s="82"/>
      <c r="T1051" s="140"/>
      <c r="U1051" s="82"/>
      <c r="V1051" s="82"/>
      <c r="W1051" s="82"/>
      <c r="X1051" s="82"/>
      <c r="Y1051" s="82"/>
      <c r="AA1051" s="82"/>
      <c r="AB1051" s="82"/>
      <c r="AC1051" s="82"/>
      <c r="AD1051" s="82"/>
      <c r="AE1051" s="82"/>
      <c r="AF1051" s="82"/>
      <c r="AG1051" s="82"/>
    </row>
    <row r="1052" spans="3:33" x14ac:dyDescent="0.2">
      <c r="C1052" s="82"/>
      <c r="D1052" s="82"/>
      <c r="E1052" s="82"/>
      <c r="F1052" s="82"/>
      <c r="G1052" s="82"/>
      <c r="H1052" s="82"/>
      <c r="I1052" s="82"/>
      <c r="J1052" s="82"/>
      <c r="K1052" s="82"/>
      <c r="L1052" s="82"/>
      <c r="M1052" s="82"/>
      <c r="N1052" s="140"/>
      <c r="O1052" s="140"/>
      <c r="P1052" s="82"/>
      <c r="Q1052" s="82"/>
      <c r="R1052" s="82"/>
      <c r="S1052" s="82"/>
      <c r="T1052" s="140"/>
      <c r="U1052" s="82"/>
      <c r="V1052" s="82"/>
      <c r="W1052" s="82"/>
      <c r="X1052" s="82"/>
      <c r="Y1052" s="82"/>
      <c r="AA1052" s="82"/>
      <c r="AB1052" s="82"/>
      <c r="AC1052" s="82"/>
      <c r="AD1052" s="82"/>
      <c r="AE1052" s="82"/>
      <c r="AF1052" s="82"/>
      <c r="AG1052" s="82"/>
    </row>
    <row r="1053" spans="3:33" x14ac:dyDescent="0.2">
      <c r="C1053" s="82"/>
      <c r="D1053" s="82"/>
      <c r="E1053" s="82"/>
      <c r="F1053" s="82"/>
      <c r="G1053" s="82"/>
      <c r="H1053" s="82"/>
      <c r="I1053" s="82"/>
      <c r="J1053" s="82"/>
      <c r="K1053" s="82"/>
      <c r="L1053" s="82"/>
      <c r="M1053" s="82"/>
      <c r="N1053" s="140"/>
      <c r="O1053" s="140"/>
      <c r="P1053" s="82"/>
      <c r="Q1053" s="82"/>
      <c r="R1053" s="82"/>
      <c r="S1053" s="82"/>
      <c r="T1053" s="140"/>
      <c r="U1053" s="82"/>
      <c r="V1053" s="82"/>
      <c r="W1053" s="82"/>
      <c r="X1053" s="82"/>
      <c r="Y1053" s="82"/>
      <c r="AA1053" s="82"/>
      <c r="AB1053" s="82"/>
      <c r="AC1053" s="82"/>
      <c r="AD1053" s="82"/>
      <c r="AE1053" s="82"/>
      <c r="AF1053" s="82"/>
      <c r="AG1053" s="82"/>
    </row>
    <row r="1054" spans="3:33" x14ac:dyDescent="0.2">
      <c r="C1054" s="82"/>
      <c r="D1054" s="82"/>
      <c r="E1054" s="82"/>
      <c r="F1054" s="82"/>
      <c r="G1054" s="82"/>
      <c r="H1054" s="82"/>
      <c r="I1054" s="82"/>
      <c r="J1054" s="82"/>
      <c r="K1054" s="82"/>
      <c r="L1054" s="82"/>
      <c r="M1054" s="82"/>
      <c r="N1054" s="140"/>
      <c r="O1054" s="140"/>
      <c r="P1054" s="82"/>
      <c r="Q1054" s="82"/>
      <c r="R1054" s="82"/>
      <c r="S1054" s="82"/>
      <c r="T1054" s="140"/>
      <c r="U1054" s="82"/>
      <c r="V1054" s="82"/>
      <c r="W1054" s="82"/>
      <c r="X1054" s="82"/>
      <c r="Y1054" s="82"/>
      <c r="AA1054" s="82"/>
      <c r="AB1054" s="82"/>
      <c r="AC1054" s="82"/>
      <c r="AD1054" s="82"/>
      <c r="AE1054" s="82"/>
      <c r="AF1054" s="82"/>
      <c r="AG1054" s="82"/>
    </row>
    <row r="1055" spans="3:33" x14ac:dyDescent="0.2">
      <c r="C1055" s="82"/>
      <c r="D1055" s="82"/>
      <c r="E1055" s="82"/>
      <c r="F1055" s="82"/>
      <c r="G1055" s="82"/>
      <c r="H1055" s="82"/>
      <c r="I1055" s="82"/>
      <c r="J1055" s="82"/>
      <c r="K1055" s="82"/>
      <c r="L1055" s="82"/>
      <c r="M1055" s="82"/>
      <c r="N1055" s="140"/>
      <c r="O1055" s="140"/>
      <c r="P1055" s="82"/>
      <c r="Q1055" s="82"/>
      <c r="R1055" s="82"/>
      <c r="S1055" s="82"/>
      <c r="T1055" s="140"/>
      <c r="U1055" s="82"/>
      <c r="V1055" s="82"/>
      <c r="W1055" s="82"/>
      <c r="X1055" s="82"/>
      <c r="Y1055" s="82"/>
      <c r="AA1055" s="82"/>
      <c r="AB1055" s="82"/>
      <c r="AC1055" s="82"/>
      <c r="AD1055" s="82"/>
      <c r="AE1055" s="82"/>
      <c r="AF1055" s="82"/>
      <c r="AG1055" s="82"/>
    </row>
    <row r="1056" spans="3:33" x14ac:dyDescent="0.2">
      <c r="C1056" s="82"/>
      <c r="D1056" s="82"/>
      <c r="E1056" s="82"/>
      <c r="F1056" s="82"/>
      <c r="G1056" s="82"/>
      <c r="H1056" s="82"/>
      <c r="I1056" s="82"/>
      <c r="J1056" s="82"/>
      <c r="K1056" s="82"/>
      <c r="L1056" s="82"/>
      <c r="M1056" s="82"/>
      <c r="N1056" s="140"/>
      <c r="O1056" s="140"/>
      <c r="P1056" s="82"/>
      <c r="Q1056" s="82"/>
      <c r="R1056" s="82"/>
      <c r="S1056" s="82"/>
      <c r="T1056" s="140"/>
      <c r="U1056" s="82"/>
      <c r="V1056" s="82"/>
      <c r="W1056" s="82"/>
      <c r="X1056" s="82"/>
      <c r="Y1056" s="82"/>
      <c r="AA1056" s="82"/>
      <c r="AB1056" s="82"/>
      <c r="AC1056" s="82"/>
      <c r="AD1056" s="82"/>
      <c r="AE1056" s="82"/>
      <c r="AF1056" s="82"/>
      <c r="AG1056" s="82"/>
    </row>
    <row r="1057" spans="3:33" x14ac:dyDescent="0.2">
      <c r="C1057" s="82"/>
      <c r="D1057" s="82"/>
      <c r="E1057" s="82"/>
      <c r="F1057" s="82"/>
      <c r="G1057" s="82"/>
      <c r="H1057" s="82"/>
      <c r="I1057" s="82"/>
      <c r="J1057" s="82"/>
      <c r="K1057" s="82"/>
      <c r="L1057" s="82"/>
      <c r="M1057" s="82"/>
      <c r="N1057" s="140"/>
      <c r="O1057" s="140"/>
      <c r="P1057" s="82"/>
      <c r="Q1057" s="82"/>
      <c r="R1057" s="82"/>
      <c r="S1057" s="82"/>
      <c r="T1057" s="140"/>
      <c r="U1057" s="82"/>
      <c r="V1057" s="82"/>
      <c r="W1057" s="82"/>
      <c r="X1057" s="82"/>
      <c r="Y1057" s="82"/>
      <c r="AA1057" s="82"/>
      <c r="AB1057" s="82"/>
      <c r="AC1057" s="82"/>
      <c r="AD1057" s="82"/>
      <c r="AE1057" s="82"/>
      <c r="AF1057" s="82"/>
      <c r="AG1057" s="82"/>
    </row>
    <row r="1058" spans="3:33" x14ac:dyDescent="0.2">
      <c r="C1058" s="82"/>
      <c r="D1058" s="82"/>
      <c r="E1058" s="82"/>
      <c r="F1058" s="82"/>
      <c r="G1058" s="82"/>
      <c r="H1058" s="82"/>
      <c r="I1058" s="82"/>
      <c r="J1058" s="82"/>
      <c r="K1058" s="82"/>
      <c r="L1058" s="82"/>
      <c r="M1058" s="82"/>
      <c r="N1058" s="140"/>
      <c r="O1058" s="140"/>
      <c r="P1058" s="82"/>
      <c r="Q1058" s="82"/>
      <c r="R1058" s="82"/>
      <c r="S1058" s="82"/>
      <c r="T1058" s="140"/>
      <c r="U1058" s="82"/>
      <c r="V1058" s="82"/>
      <c r="W1058" s="82"/>
      <c r="X1058" s="82"/>
      <c r="Y1058" s="82"/>
      <c r="AA1058" s="82"/>
      <c r="AB1058" s="82"/>
      <c r="AC1058" s="82"/>
      <c r="AD1058" s="82"/>
      <c r="AE1058" s="82"/>
      <c r="AF1058" s="82"/>
      <c r="AG1058" s="82"/>
    </row>
    <row r="1059" spans="3:33" x14ac:dyDescent="0.2">
      <c r="C1059" s="82"/>
      <c r="D1059" s="82"/>
      <c r="E1059" s="82"/>
      <c r="F1059" s="82"/>
      <c r="G1059" s="82"/>
      <c r="H1059" s="82"/>
      <c r="I1059" s="82"/>
      <c r="J1059" s="82"/>
      <c r="K1059" s="82"/>
      <c r="L1059" s="82"/>
      <c r="M1059" s="82"/>
      <c r="N1059" s="140"/>
      <c r="O1059" s="140"/>
      <c r="P1059" s="82"/>
      <c r="Q1059" s="82"/>
      <c r="R1059" s="82"/>
      <c r="S1059" s="82"/>
      <c r="T1059" s="140"/>
      <c r="U1059" s="82"/>
      <c r="V1059" s="82"/>
      <c r="W1059" s="82"/>
      <c r="X1059" s="82"/>
      <c r="Y1059" s="82"/>
      <c r="AA1059" s="82"/>
      <c r="AB1059" s="82"/>
      <c r="AC1059" s="82"/>
      <c r="AD1059" s="82"/>
      <c r="AE1059" s="82"/>
      <c r="AF1059" s="82"/>
      <c r="AG1059" s="82"/>
    </row>
    <row r="1060" spans="3:33" x14ac:dyDescent="0.2">
      <c r="C1060" s="82"/>
      <c r="D1060" s="82"/>
      <c r="E1060" s="82"/>
      <c r="F1060" s="82"/>
      <c r="G1060" s="82"/>
      <c r="H1060" s="82"/>
      <c r="I1060" s="82"/>
      <c r="J1060" s="82"/>
      <c r="K1060" s="82"/>
      <c r="L1060" s="82"/>
      <c r="M1060" s="82"/>
      <c r="N1060" s="140"/>
      <c r="O1060" s="140"/>
      <c r="P1060" s="82"/>
      <c r="Q1060" s="82"/>
      <c r="R1060" s="82"/>
      <c r="S1060" s="82"/>
      <c r="T1060" s="140"/>
      <c r="U1060" s="82"/>
      <c r="V1060" s="82"/>
      <c r="W1060" s="82"/>
      <c r="X1060" s="82"/>
      <c r="Y1060" s="82"/>
      <c r="AA1060" s="82"/>
      <c r="AB1060" s="82"/>
      <c r="AC1060" s="82"/>
      <c r="AD1060" s="82"/>
      <c r="AE1060" s="82"/>
      <c r="AF1060" s="82"/>
      <c r="AG1060" s="82"/>
    </row>
    <row r="1061" spans="3:33" x14ac:dyDescent="0.2">
      <c r="C1061" s="82"/>
      <c r="D1061" s="82"/>
      <c r="E1061" s="82"/>
      <c r="F1061" s="82"/>
      <c r="G1061" s="82"/>
      <c r="H1061" s="82"/>
      <c r="I1061" s="82"/>
      <c r="J1061" s="82"/>
      <c r="K1061" s="82"/>
      <c r="L1061" s="82"/>
      <c r="M1061" s="82"/>
      <c r="N1061" s="140"/>
      <c r="O1061" s="140"/>
      <c r="P1061" s="82"/>
      <c r="Q1061" s="82"/>
      <c r="R1061" s="82"/>
      <c r="S1061" s="82"/>
      <c r="T1061" s="140"/>
      <c r="U1061" s="82"/>
      <c r="V1061" s="82"/>
      <c r="W1061" s="82"/>
      <c r="X1061" s="82"/>
      <c r="Y1061" s="82"/>
      <c r="AA1061" s="82"/>
      <c r="AB1061" s="82"/>
      <c r="AC1061" s="82"/>
      <c r="AD1061" s="82"/>
      <c r="AE1061" s="82"/>
      <c r="AF1061" s="82"/>
      <c r="AG1061" s="82"/>
    </row>
    <row r="1062" spans="3:33" x14ac:dyDescent="0.2">
      <c r="C1062" s="82"/>
      <c r="D1062" s="82"/>
      <c r="E1062" s="82"/>
      <c r="F1062" s="82"/>
      <c r="G1062" s="82"/>
      <c r="H1062" s="82"/>
      <c r="I1062" s="82"/>
      <c r="J1062" s="82"/>
      <c r="K1062" s="82"/>
      <c r="L1062" s="82"/>
      <c r="M1062" s="82"/>
      <c r="N1062" s="140"/>
      <c r="O1062" s="140"/>
      <c r="P1062" s="82"/>
      <c r="Q1062" s="82"/>
      <c r="R1062" s="82"/>
      <c r="S1062" s="82"/>
      <c r="T1062" s="140"/>
      <c r="U1062" s="82"/>
      <c r="V1062" s="82"/>
      <c r="W1062" s="82"/>
      <c r="X1062" s="82"/>
      <c r="Y1062" s="82"/>
      <c r="AA1062" s="82"/>
      <c r="AB1062" s="82"/>
      <c r="AC1062" s="82"/>
      <c r="AD1062" s="82"/>
      <c r="AE1062" s="82"/>
      <c r="AF1062" s="82"/>
      <c r="AG1062" s="82"/>
    </row>
    <row r="1063" spans="3:33" x14ac:dyDescent="0.2">
      <c r="C1063" s="82"/>
      <c r="D1063" s="82"/>
      <c r="E1063" s="82"/>
      <c r="F1063" s="82"/>
      <c r="G1063" s="82"/>
      <c r="H1063" s="82"/>
      <c r="I1063" s="82"/>
      <c r="J1063" s="82"/>
      <c r="K1063" s="82"/>
      <c r="L1063" s="82"/>
      <c r="M1063" s="82"/>
      <c r="N1063" s="140"/>
      <c r="O1063" s="140"/>
      <c r="P1063" s="82"/>
      <c r="Q1063" s="82"/>
      <c r="R1063" s="82"/>
      <c r="S1063" s="82"/>
      <c r="T1063" s="140"/>
      <c r="U1063" s="82"/>
      <c r="V1063" s="82"/>
      <c r="W1063" s="82"/>
      <c r="X1063" s="82"/>
      <c r="Y1063" s="82"/>
      <c r="AA1063" s="82"/>
      <c r="AB1063" s="82"/>
      <c r="AC1063" s="82"/>
      <c r="AD1063" s="82"/>
      <c r="AE1063" s="82"/>
      <c r="AF1063" s="82"/>
      <c r="AG1063" s="82"/>
    </row>
    <row r="1064" spans="3:33" x14ac:dyDescent="0.2">
      <c r="C1064" s="82"/>
      <c r="D1064" s="82"/>
      <c r="E1064" s="82"/>
      <c r="F1064" s="82"/>
      <c r="G1064" s="82"/>
      <c r="H1064" s="82"/>
      <c r="I1064" s="82"/>
      <c r="J1064" s="82"/>
      <c r="K1064" s="82"/>
      <c r="L1064" s="82"/>
      <c r="M1064" s="82"/>
      <c r="N1064" s="140"/>
      <c r="O1064" s="140"/>
      <c r="P1064" s="82"/>
      <c r="Q1064" s="82"/>
      <c r="R1064" s="82"/>
      <c r="S1064" s="82"/>
      <c r="T1064" s="140"/>
      <c r="U1064" s="82"/>
      <c r="V1064" s="82"/>
      <c r="W1064" s="82"/>
      <c r="X1064" s="82"/>
      <c r="Y1064" s="82"/>
      <c r="AA1064" s="82"/>
      <c r="AB1064" s="82"/>
      <c r="AC1064" s="82"/>
      <c r="AD1064" s="82"/>
      <c r="AE1064" s="82"/>
      <c r="AF1064" s="82"/>
      <c r="AG1064" s="82"/>
    </row>
    <row r="1065" spans="3:33" x14ac:dyDescent="0.2">
      <c r="C1065" s="82"/>
      <c r="D1065" s="82"/>
      <c r="E1065" s="82"/>
      <c r="F1065" s="82"/>
      <c r="G1065" s="82"/>
      <c r="H1065" s="82"/>
      <c r="I1065" s="82"/>
      <c r="J1065" s="82"/>
      <c r="K1065" s="82"/>
      <c r="L1065" s="82"/>
      <c r="M1065" s="82"/>
      <c r="N1065" s="140"/>
      <c r="O1065" s="140"/>
      <c r="P1065" s="82"/>
      <c r="Q1065" s="82"/>
      <c r="R1065" s="82"/>
      <c r="S1065" s="82"/>
      <c r="T1065" s="140"/>
      <c r="U1065" s="82"/>
      <c r="V1065" s="82"/>
      <c r="W1065" s="82"/>
      <c r="X1065" s="82"/>
      <c r="Y1065" s="82"/>
      <c r="AA1065" s="82"/>
      <c r="AB1065" s="82"/>
      <c r="AC1065" s="82"/>
      <c r="AD1065" s="82"/>
      <c r="AE1065" s="82"/>
      <c r="AF1065" s="82"/>
      <c r="AG1065" s="82"/>
    </row>
    <row r="1066" spans="3:33" x14ac:dyDescent="0.2">
      <c r="C1066" s="82"/>
      <c r="D1066" s="82"/>
      <c r="E1066" s="82"/>
      <c r="F1066" s="82"/>
      <c r="G1066" s="82"/>
      <c r="H1066" s="82"/>
      <c r="I1066" s="82"/>
      <c r="J1066" s="82"/>
      <c r="K1066" s="82"/>
      <c r="L1066" s="82"/>
      <c r="M1066" s="82"/>
      <c r="N1066" s="140"/>
      <c r="O1066" s="140"/>
      <c r="P1066" s="82"/>
      <c r="Q1066" s="82"/>
      <c r="R1066" s="82"/>
      <c r="S1066" s="82"/>
      <c r="T1066" s="140"/>
      <c r="U1066" s="82"/>
      <c r="V1066" s="82"/>
      <c r="W1066" s="82"/>
      <c r="X1066" s="82"/>
      <c r="Y1066" s="82"/>
      <c r="AA1066" s="82"/>
      <c r="AB1066" s="82"/>
      <c r="AC1066" s="82"/>
      <c r="AD1066" s="82"/>
      <c r="AE1066" s="82"/>
      <c r="AF1066" s="82"/>
      <c r="AG1066" s="82"/>
    </row>
    <row r="1067" spans="3:33" x14ac:dyDescent="0.2">
      <c r="C1067" s="82"/>
      <c r="D1067" s="82"/>
      <c r="E1067" s="82"/>
      <c r="F1067" s="82"/>
      <c r="G1067" s="82"/>
      <c r="H1067" s="82"/>
      <c r="I1067" s="82"/>
      <c r="J1067" s="82"/>
      <c r="K1067" s="82"/>
      <c r="L1067" s="82"/>
      <c r="M1067" s="82"/>
      <c r="N1067" s="140"/>
      <c r="O1067" s="140"/>
      <c r="P1067" s="82"/>
      <c r="Q1067" s="82"/>
      <c r="R1067" s="82"/>
      <c r="S1067" s="82"/>
      <c r="T1067" s="140"/>
      <c r="U1067" s="82"/>
      <c r="V1067" s="82"/>
      <c r="W1067" s="82"/>
      <c r="X1067" s="82"/>
      <c r="Y1067" s="82"/>
      <c r="AA1067" s="82"/>
      <c r="AB1067" s="82"/>
      <c r="AC1067" s="82"/>
      <c r="AD1067" s="82"/>
      <c r="AE1067" s="82"/>
      <c r="AF1067" s="82"/>
      <c r="AG1067" s="82"/>
    </row>
    <row r="1068" spans="3:33" x14ac:dyDescent="0.2">
      <c r="C1068" s="82"/>
      <c r="D1068" s="82"/>
      <c r="E1068" s="82"/>
      <c r="F1068" s="82"/>
      <c r="G1068" s="82"/>
      <c r="H1068" s="82"/>
      <c r="I1068" s="82"/>
      <c r="J1068" s="82"/>
      <c r="K1068" s="82"/>
      <c r="L1068" s="82"/>
      <c r="M1068" s="82"/>
      <c r="N1068" s="140"/>
      <c r="O1068" s="140"/>
      <c r="P1068" s="82"/>
      <c r="Q1068" s="82"/>
      <c r="R1068" s="82"/>
      <c r="S1068" s="82"/>
      <c r="T1068" s="140"/>
      <c r="U1068" s="82"/>
      <c r="V1068" s="82"/>
      <c r="W1068" s="82"/>
      <c r="X1068" s="82"/>
      <c r="Y1068" s="82"/>
      <c r="AA1068" s="82"/>
      <c r="AB1068" s="82"/>
      <c r="AC1068" s="82"/>
      <c r="AD1068" s="82"/>
      <c r="AE1068" s="82"/>
      <c r="AF1068" s="82"/>
      <c r="AG1068" s="82"/>
    </row>
    <row r="1069" spans="3:33" x14ac:dyDescent="0.2">
      <c r="C1069" s="82"/>
      <c r="D1069" s="82"/>
      <c r="E1069" s="82"/>
      <c r="F1069" s="82"/>
      <c r="G1069" s="82"/>
      <c r="H1069" s="82"/>
      <c r="I1069" s="82"/>
      <c r="J1069" s="82"/>
      <c r="K1069" s="82"/>
      <c r="L1069" s="82"/>
      <c r="M1069" s="82"/>
      <c r="N1069" s="140"/>
      <c r="O1069" s="140"/>
      <c r="P1069" s="82"/>
      <c r="Q1069" s="82"/>
      <c r="R1069" s="82"/>
      <c r="S1069" s="82"/>
      <c r="T1069" s="140"/>
      <c r="U1069" s="82"/>
      <c r="V1069" s="82"/>
      <c r="W1069" s="82"/>
      <c r="X1069" s="82"/>
      <c r="Y1069" s="82"/>
      <c r="AA1069" s="82"/>
      <c r="AB1069" s="82"/>
      <c r="AC1069" s="82"/>
      <c r="AD1069" s="82"/>
      <c r="AE1069" s="82"/>
      <c r="AF1069" s="82"/>
      <c r="AG1069" s="82"/>
    </row>
    <row r="1070" spans="3:33" x14ac:dyDescent="0.2">
      <c r="C1070" s="82"/>
      <c r="D1070" s="82"/>
      <c r="E1070" s="82"/>
      <c r="F1070" s="82"/>
      <c r="G1070" s="82"/>
      <c r="H1070" s="82"/>
      <c r="I1070" s="82"/>
      <c r="J1070" s="82"/>
      <c r="K1070" s="82"/>
      <c r="L1070" s="82"/>
      <c r="M1070" s="82"/>
      <c r="N1070" s="140"/>
      <c r="O1070" s="140"/>
      <c r="P1070" s="82"/>
      <c r="Q1070" s="82"/>
      <c r="R1070" s="82"/>
      <c r="S1070" s="82"/>
      <c r="T1070" s="140"/>
      <c r="U1070" s="82"/>
      <c r="V1070" s="82"/>
      <c r="W1070" s="82"/>
      <c r="X1070" s="82"/>
      <c r="Y1070" s="82"/>
      <c r="AA1070" s="82"/>
      <c r="AB1070" s="82"/>
      <c r="AC1070" s="82"/>
      <c r="AD1070" s="82"/>
      <c r="AE1070" s="82"/>
      <c r="AF1070" s="82"/>
      <c r="AG1070" s="82"/>
    </row>
    <row r="1071" spans="3:33" x14ac:dyDescent="0.2">
      <c r="C1071" s="82"/>
      <c r="D1071" s="82"/>
      <c r="E1071" s="82"/>
      <c r="F1071" s="82"/>
      <c r="G1071" s="82"/>
      <c r="H1071" s="82"/>
      <c r="I1071" s="82"/>
      <c r="J1071" s="82"/>
      <c r="K1071" s="82"/>
      <c r="L1071" s="82"/>
      <c r="M1071" s="82"/>
      <c r="N1071" s="140"/>
      <c r="O1071" s="140"/>
      <c r="P1071" s="82"/>
      <c r="Q1071" s="82"/>
      <c r="R1071" s="82"/>
      <c r="S1071" s="82"/>
      <c r="T1071" s="140"/>
      <c r="U1071" s="82"/>
      <c r="V1071" s="82"/>
      <c r="W1071" s="82"/>
      <c r="X1071" s="82"/>
      <c r="Y1071" s="82"/>
      <c r="AA1071" s="82"/>
      <c r="AB1071" s="82"/>
      <c r="AC1071" s="82"/>
      <c r="AD1071" s="82"/>
      <c r="AE1071" s="82"/>
      <c r="AF1071" s="82"/>
      <c r="AG1071" s="82"/>
    </row>
    <row r="1072" spans="3:33" x14ac:dyDescent="0.2">
      <c r="C1072" s="82"/>
      <c r="D1072" s="82"/>
      <c r="E1072" s="82"/>
      <c r="F1072" s="82"/>
      <c r="G1072" s="82"/>
      <c r="H1072" s="82"/>
      <c r="I1072" s="82"/>
      <c r="J1072" s="82"/>
      <c r="K1072" s="82"/>
      <c r="L1072" s="82"/>
      <c r="M1072" s="82"/>
      <c r="N1072" s="140"/>
      <c r="O1072" s="140"/>
      <c r="P1072" s="82"/>
      <c r="Q1072" s="82"/>
      <c r="R1072" s="82"/>
      <c r="S1072" s="82"/>
      <c r="T1072" s="140"/>
      <c r="U1072" s="82"/>
      <c r="V1072" s="82"/>
      <c r="W1072" s="82"/>
      <c r="X1072" s="82"/>
      <c r="Y1072" s="82"/>
      <c r="AA1072" s="82"/>
      <c r="AB1072" s="82"/>
      <c r="AC1072" s="82"/>
      <c r="AD1072" s="82"/>
      <c r="AE1072" s="82"/>
      <c r="AF1072" s="82"/>
      <c r="AG1072" s="82"/>
    </row>
    <row r="1073" spans="3:33" x14ac:dyDescent="0.2">
      <c r="C1073" s="82"/>
      <c r="D1073" s="82"/>
      <c r="E1073" s="82"/>
      <c r="F1073" s="82"/>
      <c r="G1073" s="82"/>
      <c r="H1073" s="82"/>
      <c r="I1073" s="82"/>
      <c r="J1073" s="82"/>
      <c r="K1073" s="82"/>
      <c r="L1073" s="82"/>
      <c r="M1073" s="82"/>
      <c r="N1073" s="140"/>
      <c r="O1073" s="140"/>
      <c r="P1073" s="82"/>
      <c r="Q1073" s="82"/>
      <c r="R1073" s="82"/>
      <c r="S1073" s="82"/>
      <c r="T1073" s="140"/>
      <c r="U1073" s="82"/>
      <c r="V1073" s="82"/>
      <c r="W1073" s="82"/>
      <c r="X1073" s="82"/>
      <c r="Y1073" s="82"/>
      <c r="AA1073" s="82"/>
      <c r="AB1073" s="82"/>
      <c r="AC1073" s="82"/>
      <c r="AD1073" s="82"/>
      <c r="AE1073" s="82"/>
      <c r="AF1073" s="82"/>
      <c r="AG1073" s="82"/>
    </row>
    <row r="1074" spans="3:33" x14ac:dyDescent="0.2">
      <c r="C1074" s="82"/>
      <c r="D1074" s="82"/>
      <c r="E1074" s="82"/>
      <c r="F1074" s="82"/>
      <c r="G1074" s="82"/>
      <c r="H1074" s="82"/>
      <c r="I1074" s="82"/>
      <c r="J1074" s="82"/>
      <c r="K1074" s="82"/>
      <c r="L1074" s="82"/>
      <c r="M1074" s="82"/>
      <c r="N1074" s="140"/>
      <c r="O1074" s="140"/>
      <c r="P1074" s="82"/>
      <c r="Q1074" s="82"/>
      <c r="R1074" s="82"/>
      <c r="S1074" s="82"/>
      <c r="T1074" s="140"/>
      <c r="U1074" s="82"/>
      <c r="V1074" s="82"/>
      <c r="W1074" s="82"/>
      <c r="X1074" s="82"/>
      <c r="Y1074" s="82"/>
      <c r="AA1074" s="82"/>
      <c r="AB1074" s="82"/>
      <c r="AC1074" s="82"/>
      <c r="AD1074" s="82"/>
      <c r="AE1074" s="82"/>
      <c r="AF1074" s="82"/>
      <c r="AG1074" s="82"/>
    </row>
    <row r="1075" spans="3:33" x14ac:dyDescent="0.2">
      <c r="C1075" s="82"/>
      <c r="D1075" s="82"/>
      <c r="E1075" s="82"/>
      <c r="F1075" s="82"/>
      <c r="G1075" s="82"/>
      <c r="H1075" s="82"/>
      <c r="I1075" s="82"/>
      <c r="J1075" s="82"/>
      <c r="K1075" s="82"/>
      <c r="L1075" s="82"/>
      <c r="M1075" s="82"/>
      <c r="N1075" s="140"/>
      <c r="O1075" s="140"/>
      <c r="P1075" s="82"/>
      <c r="Q1075" s="82"/>
      <c r="R1075" s="82"/>
      <c r="S1075" s="82"/>
      <c r="T1075" s="140"/>
      <c r="U1075" s="82"/>
      <c r="V1075" s="82"/>
      <c r="W1075" s="82"/>
      <c r="X1075" s="82"/>
      <c r="Y1075" s="82"/>
      <c r="AA1075" s="82"/>
      <c r="AB1075" s="82"/>
      <c r="AC1075" s="82"/>
      <c r="AD1075" s="82"/>
      <c r="AE1075" s="82"/>
      <c r="AF1075" s="82"/>
      <c r="AG1075" s="82"/>
    </row>
    <row r="1076" spans="3:33" x14ac:dyDescent="0.2">
      <c r="C1076" s="82"/>
      <c r="D1076" s="82"/>
      <c r="E1076" s="82"/>
      <c r="F1076" s="82"/>
      <c r="G1076" s="82"/>
      <c r="H1076" s="82"/>
      <c r="I1076" s="82"/>
      <c r="J1076" s="82"/>
      <c r="K1076" s="82"/>
      <c r="L1076" s="82"/>
      <c r="M1076" s="82"/>
      <c r="N1076" s="140"/>
      <c r="O1076" s="140"/>
      <c r="P1076" s="82"/>
      <c r="Q1076" s="82"/>
      <c r="R1076" s="82"/>
      <c r="S1076" s="82"/>
      <c r="T1076" s="140"/>
      <c r="U1076" s="82"/>
      <c r="V1076" s="82"/>
      <c r="W1076" s="82"/>
      <c r="X1076" s="82"/>
      <c r="Y1076" s="82"/>
      <c r="AA1076" s="82"/>
      <c r="AB1076" s="82"/>
      <c r="AC1076" s="82"/>
      <c r="AD1076" s="82"/>
      <c r="AE1076" s="82"/>
      <c r="AF1076" s="82"/>
      <c r="AG1076" s="82"/>
    </row>
    <row r="1077" spans="3:33" x14ac:dyDescent="0.2">
      <c r="C1077" s="82"/>
      <c r="D1077" s="82"/>
      <c r="E1077" s="82"/>
      <c r="F1077" s="82"/>
      <c r="G1077" s="82"/>
      <c r="H1077" s="82"/>
      <c r="I1077" s="82"/>
      <c r="J1077" s="82"/>
      <c r="K1077" s="82"/>
      <c r="L1077" s="82"/>
      <c r="M1077" s="82"/>
      <c r="N1077" s="140"/>
      <c r="O1077" s="140"/>
      <c r="P1077" s="82"/>
      <c r="Q1077" s="82"/>
      <c r="R1077" s="82"/>
      <c r="S1077" s="82"/>
      <c r="T1077" s="140"/>
      <c r="U1077" s="82"/>
      <c r="V1077" s="82"/>
      <c r="W1077" s="82"/>
      <c r="X1077" s="82"/>
      <c r="Y1077" s="82"/>
      <c r="AA1077" s="82"/>
      <c r="AB1077" s="82"/>
      <c r="AC1077" s="82"/>
      <c r="AD1077" s="82"/>
      <c r="AE1077" s="82"/>
      <c r="AF1077" s="82"/>
      <c r="AG1077" s="82"/>
    </row>
    <row r="1078" spans="3:33" x14ac:dyDescent="0.2">
      <c r="C1078" s="82"/>
      <c r="D1078" s="82"/>
      <c r="E1078" s="82"/>
      <c r="F1078" s="82"/>
      <c r="G1078" s="82"/>
      <c r="H1078" s="82"/>
      <c r="I1078" s="82"/>
      <c r="J1078" s="82"/>
      <c r="K1078" s="82"/>
      <c r="L1078" s="82"/>
      <c r="M1078" s="82"/>
      <c r="N1078" s="140"/>
      <c r="O1078" s="140"/>
      <c r="P1078" s="82"/>
      <c r="Q1078" s="82"/>
      <c r="R1078" s="82"/>
      <c r="S1078" s="82"/>
      <c r="T1078" s="140"/>
      <c r="U1078" s="82"/>
      <c r="V1078" s="82"/>
      <c r="W1078" s="82"/>
      <c r="X1078" s="82"/>
      <c r="Y1078" s="82"/>
      <c r="AA1078" s="82"/>
      <c r="AB1078" s="82"/>
      <c r="AC1078" s="82"/>
      <c r="AD1078" s="82"/>
      <c r="AE1078" s="82"/>
      <c r="AF1078" s="82"/>
      <c r="AG1078" s="82"/>
    </row>
    <row r="1079" spans="3:33" x14ac:dyDescent="0.2">
      <c r="C1079" s="82"/>
      <c r="D1079" s="82"/>
      <c r="E1079" s="82"/>
      <c r="F1079" s="82"/>
      <c r="G1079" s="82"/>
      <c r="H1079" s="82"/>
      <c r="I1079" s="82"/>
      <c r="J1079" s="82"/>
      <c r="K1079" s="82"/>
      <c r="L1079" s="82"/>
      <c r="M1079" s="82"/>
      <c r="N1079" s="140"/>
      <c r="O1079" s="140"/>
      <c r="P1079" s="82"/>
      <c r="Q1079" s="82"/>
      <c r="R1079" s="82"/>
      <c r="S1079" s="82"/>
      <c r="T1079" s="140"/>
      <c r="U1079" s="82"/>
      <c r="V1079" s="82"/>
      <c r="W1079" s="82"/>
      <c r="X1079" s="82"/>
      <c r="Y1079" s="82"/>
      <c r="AA1079" s="82"/>
      <c r="AB1079" s="82"/>
      <c r="AC1079" s="82"/>
      <c r="AD1079" s="82"/>
      <c r="AE1079" s="82"/>
      <c r="AF1079" s="82"/>
      <c r="AG1079" s="82"/>
    </row>
    <row r="1080" spans="3:33" x14ac:dyDescent="0.2">
      <c r="C1080" s="82"/>
      <c r="D1080" s="82"/>
      <c r="E1080" s="82"/>
      <c r="F1080" s="82"/>
      <c r="G1080" s="82"/>
      <c r="H1080" s="82"/>
      <c r="I1080" s="82"/>
      <c r="J1080" s="82"/>
      <c r="K1080" s="82"/>
      <c r="L1080" s="82"/>
      <c r="M1080" s="82"/>
      <c r="N1080" s="140"/>
      <c r="O1080" s="140"/>
      <c r="P1080" s="82"/>
      <c r="Q1080" s="82"/>
      <c r="R1080" s="82"/>
      <c r="S1080" s="82"/>
      <c r="T1080" s="140"/>
      <c r="U1080" s="82"/>
      <c r="V1080" s="82"/>
      <c r="W1080" s="82"/>
      <c r="X1080" s="82"/>
      <c r="Y1080" s="82"/>
      <c r="AA1080" s="82"/>
      <c r="AB1080" s="82"/>
      <c r="AC1080" s="82"/>
      <c r="AD1080" s="82"/>
      <c r="AE1080" s="82"/>
      <c r="AF1080" s="82"/>
      <c r="AG1080" s="82"/>
    </row>
    <row r="1081" spans="3:33" x14ac:dyDescent="0.2">
      <c r="C1081" s="82"/>
      <c r="D1081" s="82"/>
      <c r="E1081" s="82"/>
      <c r="F1081" s="82"/>
      <c r="G1081" s="82"/>
      <c r="H1081" s="82"/>
      <c r="I1081" s="82"/>
      <c r="J1081" s="82"/>
      <c r="K1081" s="82"/>
      <c r="L1081" s="82"/>
      <c r="M1081" s="82"/>
      <c r="N1081" s="140"/>
      <c r="O1081" s="140"/>
      <c r="P1081" s="82"/>
      <c r="Q1081" s="82"/>
      <c r="R1081" s="82"/>
      <c r="S1081" s="82"/>
      <c r="T1081" s="140"/>
      <c r="U1081" s="82"/>
      <c r="V1081" s="82"/>
      <c r="W1081" s="82"/>
      <c r="X1081" s="82"/>
      <c r="Y1081" s="82"/>
      <c r="AA1081" s="82"/>
      <c r="AB1081" s="82"/>
      <c r="AC1081" s="82"/>
      <c r="AD1081" s="82"/>
      <c r="AE1081" s="82"/>
      <c r="AF1081" s="82"/>
      <c r="AG1081" s="82"/>
    </row>
    <row r="1082" spans="3:33" x14ac:dyDescent="0.2">
      <c r="C1082" s="82"/>
      <c r="D1082" s="82"/>
      <c r="E1082" s="82"/>
      <c r="F1082" s="82"/>
      <c r="G1082" s="82"/>
      <c r="H1082" s="82"/>
      <c r="I1082" s="82"/>
      <c r="J1082" s="82"/>
      <c r="K1082" s="82"/>
      <c r="L1082" s="82"/>
      <c r="M1082" s="82"/>
      <c r="N1082" s="140"/>
      <c r="O1082" s="140"/>
      <c r="P1082" s="82"/>
      <c r="Q1082" s="82"/>
      <c r="R1082" s="82"/>
      <c r="S1082" s="82"/>
      <c r="T1082" s="140"/>
      <c r="U1082" s="82"/>
      <c r="V1082" s="82"/>
      <c r="W1082" s="82"/>
      <c r="X1082" s="82"/>
      <c r="Y1082" s="82"/>
      <c r="AA1082" s="82"/>
      <c r="AB1082" s="82"/>
      <c r="AC1082" s="82"/>
      <c r="AD1082" s="82"/>
      <c r="AE1082" s="82"/>
      <c r="AF1082" s="82"/>
      <c r="AG1082" s="82"/>
    </row>
    <row r="1083" spans="3:33" x14ac:dyDescent="0.2">
      <c r="C1083" s="82"/>
      <c r="D1083" s="82"/>
      <c r="E1083" s="82"/>
      <c r="F1083" s="82"/>
      <c r="G1083" s="82"/>
      <c r="H1083" s="82"/>
      <c r="I1083" s="82"/>
      <c r="J1083" s="82"/>
      <c r="K1083" s="82"/>
      <c r="L1083" s="82"/>
      <c r="M1083" s="82"/>
      <c r="N1083" s="140"/>
      <c r="O1083" s="140"/>
      <c r="P1083" s="82"/>
      <c r="Q1083" s="82"/>
      <c r="R1083" s="82"/>
      <c r="S1083" s="82"/>
      <c r="T1083" s="140"/>
      <c r="U1083" s="82"/>
      <c r="V1083" s="82"/>
      <c r="W1083" s="82"/>
      <c r="X1083" s="82"/>
      <c r="Y1083" s="82"/>
      <c r="AA1083" s="82"/>
      <c r="AB1083" s="82"/>
      <c r="AC1083" s="82"/>
      <c r="AD1083" s="82"/>
      <c r="AE1083" s="82"/>
      <c r="AF1083" s="82"/>
      <c r="AG1083" s="82"/>
    </row>
    <row r="1084" spans="3:33" x14ac:dyDescent="0.2">
      <c r="C1084" s="82"/>
      <c r="D1084" s="82"/>
      <c r="E1084" s="82"/>
      <c r="F1084" s="82"/>
      <c r="G1084" s="82"/>
      <c r="H1084" s="82"/>
      <c r="I1084" s="82"/>
      <c r="J1084" s="82"/>
      <c r="K1084" s="82"/>
      <c r="L1084" s="82"/>
      <c r="M1084" s="82"/>
      <c r="N1084" s="140"/>
      <c r="O1084" s="140"/>
      <c r="P1084" s="82"/>
      <c r="Q1084" s="82"/>
      <c r="R1084" s="82"/>
      <c r="S1084" s="82"/>
      <c r="T1084" s="140"/>
      <c r="U1084" s="82"/>
      <c r="V1084" s="82"/>
      <c r="W1084" s="82"/>
      <c r="X1084" s="82"/>
      <c r="Y1084" s="82"/>
      <c r="AA1084" s="82"/>
      <c r="AB1084" s="82"/>
      <c r="AC1084" s="82"/>
      <c r="AD1084" s="82"/>
      <c r="AE1084" s="82"/>
      <c r="AF1084" s="82"/>
      <c r="AG1084" s="82"/>
    </row>
    <row r="1085" spans="3:33" x14ac:dyDescent="0.2">
      <c r="C1085" s="82"/>
      <c r="D1085" s="82"/>
      <c r="E1085" s="82"/>
      <c r="F1085" s="82"/>
      <c r="G1085" s="82"/>
      <c r="H1085" s="82"/>
      <c r="I1085" s="82"/>
      <c r="J1085" s="82"/>
      <c r="K1085" s="82"/>
      <c r="L1085" s="82"/>
      <c r="M1085" s="82"/>
      <c r="N1085" s="140"/>
      <c r="O1085" s="140"/>
      <c r="P1085" s="82"/>
      <c r="Q1085" s="82"/>
      <c r="R1085" s="82"/>
      <c r="S1085" s="82"/>
      <c r="T1085" s="140"/>
      <c r="U1085" s="82"/>
      <c r="V1085" s="82"/>
      <c r="W1085" s="82"/>
      <c r="X1085" s="82"/>
      <c r="Y1085" s="82"/>
      <c r="AA1085" s="82"/>
      <c r="AB1085" s="82"/>
      <c r="AC1085" s="82"/>
      <c r="AD1085" s="82"/>
      <c r="AE1085" s="82"/>
      <c r="AF1085" s="82"/>
      <c r="AG1085" s="82"/>
    </row>
    <row r="1086" spans="3:33" x14ac:dyDescent="0.2">
      <c r="C1086" s="82"/>
      <c r="D1086" s="82"/>
      <c r="E1086" s="82"/>
      <c r="F1086" s="82"/>
      <c r="G1086" s="82"/>
      <c r="H1086" s="82"/>
      <c r="I1086" s="82"/>
      <c r="J1086" s="82"/>
      <c r="K1086" s="82"/>
      <c r="L1086" s="82"/>
      <c r="M1086" s="82"/>
      <c r="N1086" s="140"/>
      <c r="O1086" s="140"/>
      <c r="P1086" s="82"/>
      <c r="Q1086" s="82"/>
      <c r="R1086" s="82"/>
      <c r="S1086" s="82"/>
      <c r="T1086" s="140"/>
      <c r="U1086" s="82"/>
      <c r="V1086" s="82"/>
      <c r="W1086" s="82"/>
      <c r="X1086" s="82"/>
      <c r="Y1086" s="82"/>
      <c r="AA1086" s="82"/>
      <c r="AB1086" s="82"/>
      <c r="AC1086" s="82"/>
      <c r="AD1086" s="82"/>
      <c r="AE1086" s="82"/>
      <c r="AF1086" s="82"/>
      <c r="AG1086" s="82"/>
    </row>
    <row r="1087" spans="3:33" x14ac:dyDescent="0.2">
      <c r="C1087" s="82"/>
      <c r="D1087" s="82"/>
      <c r="E1087" s="82"/>
      <c r="F1087" s="82"/>
      <c r="G1087" s="82"/>
      <c r="H1087" s="82"/>
      <c r="I1087" s="82"/>
      <c r="J1087" s="82"/>
      <c r="K1087" s="82"/>
      <c r="L1087" s="82"/>
      <c r="M1087" s="82"/>
      <c r="N1087" s="140"/>
      <c r="O1087" s="140"/>
      <c r="P1087" s="82"/>
      <c r="Q1087" s="82"/>
      <c r="R1087" s="82"/>
      <c r="S1087" s="82"/>
      <c r="T1087" s="140"/>
      <c r="U1087" s="82"/>
      <c r="V1087" s="82"/>
      <c r="W1087" s="82"/>
      <c r="X1087" s="82"/>
      <c r="Y1087" s="82"/>
      <c r="AA1087" s="82"/>
      <c r="AB1087" s="82"/>
      <c r="AC1087" s="82"/>
      <c r="AD1087" s="82"/>
      <c r="AE1087" s="82"/>
      <c r="AF1087" s="82"/>
      <c r="AG1087" s="82"/>
    </row>
    <row r="1088" spans="3:33" x14ac:dyDescent="0.2">
      <c r="C1088" s="82"/>
      <c r="D1088" s="82"/>
      <c r="E1088" s="82"/>
      <c r="F1088" s="82"/>
      <c r="G1088" s="82"/>
      <c r="H1088" s="82"/>
      <c r="I1088" s="82"/>
      <c r="J1088" s="82"/>
      <c r="K1088" s="82"/>
      <c r="L1088" s="82"/>
      <c r="M1088" s="82"/>
      <c r="N1088" s="140"/>
      <c r="O1088" s="140"/>
      <c r="P1088" s="82"/>
      <c r="Q1088" s="82"/>
      <c r="R1088" s="82"/>
      <c r="S1088" s="82"/>
      <c r="T1088" s="140"/>
      <c r="U1088" s="82"/>
      <c r="V1088" s="82"/>
      <c r="W1088" s="82"/>
      <c r="X1088" s="82"/>
      <c r="Y1088" s="82"/>
      <c r="AA1088" s="82"/>
      <c r="AB1088" s="82"/>
      <c r="AC1088" s="82"/>
      <c r="AD1088" s="82"/>
      <c r="AE1088" s="82"/>
      <c r="AF1088" s="82"/>
      <c r="AG1088" s="82"/>
    </row>
    <row r="1089" spans="3:33" x14ac:dyDescent="0.2">
      <c r="C1089" s="82"/>
      <c r="D1089" s="82"/>
      <c r="E1089" s="82"/>
      <c r="F1089" s="82"/>
      <c r="G1089" s="82"/>
      <c r="H1089" s="82"/>
      <c r="I1089" s="82"/>
      <c r="J1089" s="82"/>
      <c r="K1089" s="82"/>
      <c r="L1089" s="82"/>
      <c r="M1089" s="82"/>
      <c r="N1089" s="140"/>
      <c r="O1089" s="140"/>
      <c r="P1089" s="82"/>
      <c r="Q1089" s="82"/>
      <c r="R1089" s="82"/>
      <c r="S1089" s="82"/>
      <c r="T1089" s="140"/>
      <c r="U1089" s="82"/>
      <c r="V1089" s="82"/>
      <c r="W1089" s="82"/>
      <c r="X1089" s="82"/>
      <c r="Y1089" s="82"/>
      <c r="AA1089" s="82"/>
      <c r="AB1089" s="82"/>
      <c r="AC1089" s="82"/>
      <c r="AD1089" s="82"/>
      <c r="AE1089" s="82"/>
      <c r="AF1089" s="82"/>
      <c r="AG1089" s="82"/>
    </row>
    <row r="1090" spans="3:33" x14ac:dyDescent="0.2">
      <c r="C1090" s="82"/>
      <c r="D1090" s="82"/>
      <c r="E1090" s="82"/>
      <c r="F1090" s="82"/>
      <c r="G1090" s="82"/>
      <c r="H1090" s="82"/>
      <c r="I1090" s="82"/>
      <c r="J1090" s="82"/>
      <c r="K1090" s="82"/>
      <c r="L1090" s="82"/>
      <c r="M1090" s="82"/>
      <c r="N1090" s="140"/>
      <c r="O1090" s="140"/>
      <c r="P1090" s="82"/>
      <c r="Q1090" s="82"/>
      <c r="R1090" s="82"/>
      <c r="S1090" s="82"/>
      <c r="T1090" s="140"/>
      <c r="U1090" s="82"/>
      <c r="V1090" s="82"/>
      <c r="W1090" s="82"/>
      <c r="X1090" s="82"/>
      <c r="Y1090" s="82"/>
      <c r="AA1090" s="82"/>
      <c r="AB1090" s="82"/>
      <c r="AC1090" s="82"/>
      <c r="AD1090" s="82"/>
      <c r="AE1090" s="82"/>
      <c r="AF1090" s="82"/>
      <c r="AG1090" s="82"/>
    </row>
    <row r="1091" spans="3:33" x14ac:dyDescent="0.2">
      <c r="C1091" s="82"/>
      <c r="D1091" s="82"/>
      <c r="E1091" s="82"/>
      <c r="F1091" s="82"/>
      <c r="G1091" s="82"/>
      <c r="H1091" s="82"/>
      <c r="I1091" s="82"/>
      <c r="J1091" s="82"/>
      <c r="K1091" s="82"/>
      <c r="L1091" s="82"/>
      <c r="M1091" s="82"/>
      <c r="N1091" s="140"/>
      <c r="O1091" s="140"/>
      <c r="P1091" s="82"/>
      <c r="Q1091" s="82"/>
      <c r="R1091" s="82"/>
      <c r="S1091" s="82"/>
      <c r="T1091" s="140"/>
      <c r="U1091" s="82"/>
      <c r="V1091" s="82"/>
      <c r="W1091" s="82"/>
      <c r="X1091" s="82"/>
      <c r="Y1091" s="82"/>
      <c r="AA1091" s="82"/>
      <c r="AB1091" s="82"/>
      <c r="AC1091" s="82"/>
      <c r="AD1091" s="82"/>
      <c r="AE1091" s="82"/>
      <c r="AF1091" s="82"/>
      <c r="AG1091" s="82"/>
    </row>
    <row r="1092" spans="3:33" x14ac:dyDescent="0.2">
      <c r="C1092" s="82"/>
      <c r="D1092" s="82"/>
      <c r="E1092" s="82"/>
      <c r="F1092" s="82"/>
      <c r="G1092" s="82"/>
      <c r="H1092" s="82"/>
      <c r="I1092" s="82"/>
      <c r="J1092" s="82"/>
      <c r="K1092" s="82"/>
      <c r="L1092" s="82"/>
      <c r="M1092" s="82"/>
      <c r="N1092" s="140"/>
      <c r="O1092" s="140"/>
      <c r="P1092" s="82"/>
      <c r="Q1092" s="82"/>
      <c r="R1092" s="82"/>
      <c r="S1092" s="82"/>
      <c r="T1092" s="140"/>
      <c r="U1092" s="82"/>
      <c r="V1092" s="82"/>
      <c r="W1092" s="82"/>
      <c r="X1092" s="82"/>
      <c r="Y1092" s="82"/>
      <c r="AA1092" s="82"/>
      <c r="AB1092" s="82"/>
      <c r="AC1092" s="82"/>
      <c r="AD1092" s="82"/>
      <c r="AE1092" s="82"/>
      <c r="AF1092" s="82"/>
      <c r="AG1092" s="82"/>
    </row>
    <row r="1093" spans="3:33" x14ac:dyDescent="0.2">
      <c r="C1093" s="82"/>
      <c r="D1093" s="82"/>
      <c r="E1093" s="82"/>
      <c r="F1093" s="82"/>
      <c r="G1093" s="82"/>
      <c r="H1093" s="82"/>
      <c r="I1093" s="82"/>
      <c r="J1093" s="82"/>
      <c r="K1093" s="82"/>
      <c r="L1093" s="82"/>
      <c r="M1093" s="82"/>
      <c r="N1093" s="140"/>
      <c r="O1093" s="140"/>
      <c r="P1093" s="82"/>
      <c r="Q1093" s="82"/>
      <c r="R1093" s="82"/>
      <c r="S1093" s="82"/>
      <c r="T1093" s="140"/>
      <c r="U1093" s="82"/>
      <c r="V1093" s="82"/>
      <c r="W1093" s="82"/>
      <c r="X1093" s="82"/>
      <c r="Y1093" s="82"/>
      <c r="AA1093" s="82"/>
      <c r="AB1093" s="82"/>
      <c r="AC1093" s="82"/>
      <c r="AD1093" s="82"/>
      <c r="AE1093" s="82"/>
      <c r="AF1093" s="82"/>
      <c r="AG1093" s="82"/>
    </row>
    <row r="1094" spans="3:33" x14ac:dyDescent="0.2">
      <c r="C1094" s="82"/>
      <c r="D1094" s="82"/>
      <c r="E1094" s="82"/>
      <c r="F1094" s="82"/>
      <c r="G1094" s="82"/>
      <c r="H1094" s="82"/>
      <c r="I1094" s="82"/>
      <c r="J1094" s="82"/>
      <c r="K1094" s="82"/>
      <c r="L1094" s="82"/>
      <c r="M1094" s="82"/>
      <c r="N1094" s="140"/>
      <c r="O1094" s="140"/>
      <c r="P1094" s="82"/>
      <c r="Q1094" s="82"/>
      <c r="R1094" s="82"/>
      <c r="S1094" s="82"/>
      <c r="T1094" s="140"/>
      <c r="U1094" s="82"/>
      <c r="V1094" s="82"/>
      <c r="W1094" s="82"/>
      <c r="X1094" s="82"/>
      <c r="Y1094" s="82"/>
      <c r="AA1094" s="82"/>
      <c r="AB1094" s="82"/>
      <c r="AC1094" s="82"/>
      <c r="AD1094" s="82"/>
      <c r="AE1094" s="82"/>
      <c r="AF1094" s="82"/>
      <c r="AG1094" s="82"/>
    </row>
    <row r="1095" spans="3:33" x14ac:dyDescent="0.2">
      <c r="C1095" s="82"/>
      <c r="D1095" s="82"/>
      <c r="E1095" s="82"/>
      <c r="F1095" s="82"/>
      <c r="G1095" s="82"/>
      <c r="H1095" s="82"/>
      <c r="I1095" s="82"/>
      <c r="J1095" s="82"/>
      <c r="K1095" s="82"/>
      <c r="L1095" s="82"/>
      <c r="M1095" s="82"/>
      <c r="N1095" s="140"/>
      <c r="O1095" s="140"/>
      <c r="P1095" s="82"/>
      <c r="Q1095" s="82"/>
      <c r="R1095" s="82"/>
      <c r="S1095" s="82"/>
      <c r="T1095" s="140"/>
      <c r="U1095" s="82"/>
      <c r="V1095" s="82"/>
      <c r="W1095" s="82"/>
      <c r="X1095" s="82"/>
      <c r="Y1095" s="82"/>
      <c r="AA1095" s="82"/>
      <c r="AB1095" s="82"/>
      <c r="AC1095" s="82"/>
      <c r="AD1095" s="82"/>
      <c r="AE1095" s="82"/>
      <c r="AF1095" s="82"/>
      <c r="AG1095" s="82"/>
    </row>
    <row r="1096" spans="3:33" x14ac:dyDescent="0.2">
      <c r="C1096" s="82"/>
      <c r="D1096" s="82"/>
      <c r="E1096" s="82"/>
      <c r="F1096" s="82"/>
      <c r="G1096" s="82"/>
      <c r="H1096" s="82"/>
      <c r="I1096" s="82"/>
      <c r="J1096" s="82"/>
      <c r="K1096" s="82"/>
      <c r="L1096" s="82"/>
      <c r="M1096" s="82"/>
      <c r="N1096" s="140"/>
      <c r="O1096" s="140"/>
      <c r="P1096" s="82"/>
      <c r="Q1096" s="82"/>
      <c r="R1096" s="82"/>
      <c r="S1096" s="82"/>
      <c r="T1096" s="140"/>
      <c r="U1096" s="82"/>
      <c r="V1096" s="82"/>
      <c r="W1096" s="82"/>
      <c r="X1096" s="82"/>
      <c r="Y1096" s="82"/>
      <c r="AA1096" s="82"/>
      <c r="AB1096" s="82"/>
      <c r="AC1096" s="82"/>
      <c r="AD1096" s="82"/>
      <c r="AE1096" s="82"/>
      <c r="AF1096" s="82"/>
      <c r="AG1096" s="82"/>
    </row>
    <row r="1097" spans="3:33" x14ac:dyDescent="0.2">
      <c r="C1097" s="82"/>
      <c r="D1097" s="82"/>
      <c r="E1097" s="82"/>
      <c r="F1097" s="82"/>
      <c r="G1097" s="82"/>
      <c r="H1097" s="82"/>
      <c r="I1097" s="82"/>
      <c r="J1097" s="82"/>
      <c r="K1097" s="82"/>
      <c r="L1097" s="82"/>
      <c r="M1097" s="82"/>
      <c r="N1097" s="140"/>
      <c r="O1097" s="140"/>
      <c r="P1097" s="82"/>
      <c r="Q1097" s="82"/>
      <c r="R1097" s="82"/>
      <c r="S1097" s="82"/>
      <c r="T1097" s="140"/>
      <c r="U1097" s="82"/>
      <c r="V1097" s="82"/>
      <c r="W1097" s="82"/>
      <c r="X1097" s="82"/>
      <c r="Y1097" s="82"/>
      <c r="AA1097" s="82"/>
      <c r="AB1097" s="82"/>
      <c r="AC1097" s="82"/>
      <c r="AD1097" s="82"/>
      <c r="AE1097" s="82"/>
      <c r="AF1097" s="82"/>
      <c r="AG1097" s="82"/>
    </row>
    <row r="1098" spans="3:33" x14ac:dyDescent="0.2">
      <c r="C1098" s="82"/>
      <c r="D1098" s="82"/>
      <c r="E1098" s="82"/>
      <c r="F1098" s="82"/>
      <c r="G1098" s="82"/>
      <c r="H1098" s="82"/>
      <c r="I1098" s="82"/>
      <c r="J1098" s="82"/>
      <c r="K1098" s="82"/>
      <c r="L1098" s="82"/>
      <c r="M1098" s="82"/>
      <c r="N1098" s="140"/>
      <c r="O1098" s="140"/>
      <c r="P1098" s="82"/>
      <c r="Q1098" s="82"/>
      <c r="R1098" s="82"/>
      <c r="S1098" s="82"/>
      <c r="T1098" s="140"/>
      <c r="U1098" s="82"/>
      <c r="V1098" s="82"/>
      <c r="W1098" s="82"/>
      <c r="X1098" s="82"/>
      <c r="Y1098" s="82"/>
      <c r="AA1098" s="82"/>
      <c r="AB1098" s="82"/>
      <c r="AC1098" s="82"/>
      <c r="AD1098" s="82"/>
      <c r="AE1098" s="82"/>
      <c r="AF1098" s="82"/>
      <c r="AG1098" s="82"/>
    </row>
    <row r="1099" spans="3:33" x14ac:dyDescent="0.2">
      <c r="C1099" s="82"/>
      <c r="D1099" s="82"/>
      <c r="E1099" s="82"/>
      <c r="F1099" s="82"/>
      <c r="G1099" s="82"/>
      <c r="H1099" s="82"/>
      <c r="I1099" s="82"/>
      <c r="J1099" s="82"/>
      <c r="K1099" s="82"/>
      <c r="L1099" s="82"/>
      <c r="M1099" s="82"/>
      <c r="N1099" s="140"/>
      <c r="O1099" s="140"/>
      <c r="P1099" s="82"/>
      <c r="Q1099" s="82"/>
      <c r="R1099" s="82"/>
      <c r="S1099" s="82"/>
      <c r="T1099" s="140"/>
      <c r="U1099" s="82"/>
      <c r="V1099" s="82"/>
      <c r="W1099" s="82"/>
      <c r="X1099" s="82"/>
      <c r="Y1099" s="82"/>
      <c r="AA1099" s="82"/>
      <c r="AB1099" s="82"/>
      <c r="AC1099" s="82"/>
      <c r="AD1099" s="82"/>
      <c r="AE1099" s="82"/>
      <c r="AF1099" s="82"/>
      <c r="AG1099" s="82"/>
    </row>
    <row r="1100" spans="3:33" x14ac:dyDescent="0.2">
      <c r="C1100" s="82"/>
      <c r="D1100" s="82"/>
      <c r="E1100" s="82"/>
      <c r="F1100" s="82"/>
      <c r="G1100" s="82"/>
      <c r="H1100" s="82"/>
      <c r="I1100" s="82"/>
      <c r="J1100" s="82"/>
      <c r="K1100" s="82"/>
      <c r="L1100" s="82"/>
      <c r="M1100" s="82"/>
      <c r="N1100" s="140"/>
      <c r="O1100" s="140"/>
      <c r="P1100" s="82"/>
      <c r="Q1100" s="82"/>
      <c r="R1100" s="82"/>
      <c r="S1100" s="82"/>
      <c r="T1100" s="140"/>
      <c r="U1100" s="82"/>
      <c r="V1100" s="82"/>
      <c r="W1100" s="82"/>
      <c r="X1100" s="82"/>
      <c r="Y1100" s="82"/>
      <c r="AA1100" s="82"/>
      <c r="AB1100" s="82"/>
      <c r="AC1100" s="82"/>
      <c r="AD1100" s="82"/>
      <c r="AE1100" s="82"/>
      <c r="AF1100" s="82"/>
      <c r="AG1100" s="82"/>
    </row>
    <row r="1101" spans="3:33" x14ac:dyDescent="0.2">
      <c r="C1101" s="82"/>
      <c r="D1101" s="82"/>
      <c r="E1101" s="82"/>
      <c r="F1101" s="82"/>
      <c r="G1101" s="82"/>
      <c r="H1101" s="82"/>
      <c r="I1101" s="82"/>
      <c r="J1101" s="82"/>
      <c r="K1101" s="82"/>
      <c r="L1101" s="82"/>
      <c r="M1101" s="82"/>
      <c r="N1101" s="140"/>
      <c r="O1101" s="140"/>
      <c r="P1101" s="82"/>
      <c r="Q1101" s="82"/>
      <c r="R1101" s="82"/>
      <c r="S1101" s="82"/>
      <c r="T1101" s="140"/>
      <c r="U1101" s="82"/>
      <c r="V1101" s="82"/>
      <c r="W1101" s="82"/>
      <c r="X1101" s="82"/>
      <c r="Y1101" s="82"/>
      <c r="AA1101" s="82"/>
      <c r="AB1101" s="82"/>
      <c r="AC1101" s="82"/>
      <c r="AD1101" s="82"/>
      <c r="AE1101" s="82"/>
      <c r="AF1101" s="82"/>
      <c r="AG1101" s="82"/>
    </row>
    <row r="1102" spans="3:33" x14ac:dyDescent="0.2">
      <c r="C1102" s="82"/>
      <c r="D1102" s="82"/>
      <c r="E1102" s="82"/>
      <c r="F1102" s="82"/>
      <c r="G1102" s="82"/>
      <c r="H1102" s="82"/>
      <c r="I1102" s="82"/>
      <c r="J1102" s="82"/>
      <c r="K1102" s="82"/>
      <c r="L1102" s="82"/>
      <c r="M1102" s="82"/>
      <c r="N1102" s="140"/>
      <c r="O1102" s="140"/>
      <c r="P1102" s="82"/>
      <c r="Q1102" s="82"/>
      <c r="R1102" s="82"/>
      <c r="S1102" s="82"/>
      <c r="T1102" s="140"/>
      <c r="U1102" s="82"/>
      <c r="V1102" s="82"/>
      <c r="W1102" s="82"/>
      <c r="X1102" s="82"/>
      <c r="Y1102" s="82"/>
      <c r="AA1102" s="82"/>
      <c r="AB1102" s="82"/>
      <c r="AC1102" s="82"/>
      <c r="AD1102" s="82"/>
      <c r="AE1102" s="82"/>
      <c r="AF1102" s="82"/>
      <c r="AG1102" s="82"/>
    </row>
    <row r="1103" spans="3:33" x14ac:dyDescent="0.2">
      <c r="C1103" s="82"/>
      <c r="D1103" s="82"/>
      <c r="E1103" s="82"/>
      <c r="F1103" s="82"/>
      <c r="G1103" s="82"/>
      <c r="H1103" s="82"/>
      <c r="I1103" s="82"/>
      <c r="J1103" s="82"/>
      <c r="K1103" s="82"/>
      <c r="L1103" s="82"/>
      <c r="M1103" s="82"/>
      <c r="N1103" s="140"/>
      <c r="O1103" s="140"/>
      <c r="P1103" s="82"/>
      <c r="Q1103" s="82"/>
      <c r="R1103" s="82"/>
      <c r="S1103" s="82"/>
      <c r="T1103" s="140"/>
      <c r="U1103" s="82"/>
      <c r="V1103" s="82"/>
      <c r="W1103" s="82"/>
      <c r="X1103" s="82"/>
      <c r="Y1103" s="82"/>
      <c r="AA1103" s="82"/>
      <c r="AB1103" s="82"/>
      <c r="AC1103" s="82"/>
      <c r="AD1103" s="82"/>
      <c r="AE1103" s="82"/>
      <c r="AF1103" s="82"/>
      <c r="AG1103" s="82"/>
    </row>
    <row r="1104" spans="3:33" x14ac:dyDescent="0.2">
      <c r="C1104" s="82"/>
      <c r="D1104" s="82"/>
      <c r="E1104" s="82"/>
      <c r="F1104" s="82"/>
      <c r="G1104" s="82"/>
      <c r="H1104" s="82"/>
      <c r="I1104" s="82"/>
      <c r="J1104" s="82"/>
      <c r="K1104" s="82"/>
      <c r="L1104" s="82"/>
      <c r="M1104" s="82"/>
      <c r="N1104" s="140"/>
      <c r="O1104" s="140"/>
      <c r="P1104" s="82"/>
      <c r="Q1104" s="82"/>
      <c r="R1104" s="82"/>
      <c r="S1104" s="82"/>
      <c r="T1104" s="140"/>
      <c r="U1104" s="82"/>
      <c r="V1104" s="82"/>
      <c r="W1104" s="82"/>
      <c r="X1104" s="82"/>
      <c r="Y1104" s="82"/>
      <c r="AA1104" s="82"/>
      <c r="AB1104" s="82"/>
      <c r="AC1104" s="82"/>
      <c r="AD1104" s="82"/>
      <c r="AE1104" s="82"/>
      <c r="AF1104" s="82"/>
      <c r="AG1104" s="82"/>
    </row>
    <row r="1105" spans="3:33" x14ac:dyDescent="0.2">
      <c r="C1105" s="82"/>
      <c r="D1105" s="82"/>
      <c r="E1105" s="82"/>
      <c r="F1105" s="82"/>
      <c r="G1105" s="82"/>
      <c r="H1105" s="82"/>
      <c r="I1105" s="82"/>
      <c r="J1105" s="82"/>
      <c r="K1105" s="82"/>
      <c r="L1105" s="82"/>
      <c r="M1105" s="82"/>
      <c r="N1105" s="140"/>
      <c r="O1105" s="140"/>
      <c r="P1105" s="82"/>
      <c r="Q1105" s="82"/>
      <c r="R1105" s="82"/>
      <c r="S1105" s="82"/>
      <c r="T1105" s="140"/>
      <c r="U1105" s="82"/>
      <c r="V1105" s="82"/>
      <c r="W1105" s="82"/>
      <c r="X1105" s="82"/>
      <c r="Y1105" s="82"/>
      <c r="AA1105" s="82"/>
      <c r="AB1105" s="82"/>
      <c r="AC1105" s="82"/>
      <c r="AD1105" s="82"/>
      <c r="AE1105" s="82"/>
      <c r="AF1105" s="82"/>
      <c r="AG1105" s="82"/>
    </row>
    <row r="1106" spans="3:33" x14ac:dyDescent="0.2">
      <c r="C1106" s="82"/>
      <c r="D1106" s="82"/>
      <c r="E1106" s="82"/>
      <c r="F1106" s="82"/>
      <c r="G1106" s="82"/>
      <c r="H1106" s="82"/>
      <c r="I1106" s="82"/>
      <c r="J1106" s="82"/>
      <c r="K1106" s="82"/>
      <c r="L1106" s="82"/>
      <c r="M1106" s="82"/>
      <c r="N1106" s="140"/>
      <c r="O1106" s="140"/>
      <c r="P1106" s="82"/>
      <c r="Q1106" s="82"/>
      <c r="R1106" s="82"/>
      <c r="S1106" s="82"/>
      <c r="T1106" s="140"/>
      <c r="U1106" s="82"/>
      <c r="V1106" s="82"/>
      <c r="W1106" s="82"/>
      <c r="X1106" s="82"/>
      <c r="Y1106" s="82"/>
      <c r="AA1106" s="82"/>
      <c r="AB1106" s="82"/>
      <c r="AC1106" s="82"/>
      <c r="AD1106" s="82"/>
      <c r="AE1106" s="82"/>
      <c r="AF1106" s="82"/>
      <c r="AG1106" s="82"/>
    </row>
    <row r="1107" spans="3:33" x14ac:dyDescent="0.2">
      <c r="C1107" s="82"/>
      <c r="D1107" s="82"/>
      <c r="E1107" s="82"/>
      <c r="F1107" s="82"/>
      <c r="G1107" s="82"/>
      <c r="H1107" s="82"/>
      <c r="I1107" s="82"/>
      <c r="J1107" s="82"/>
      <c r="K1107" s="82"/>
      <c r="L1107" s="82"/>
      <c r="M1107" s="82"/>
      <c r="N1107" s="140"/>
      <c r="O1107" s="140"/>
      <c r="P1107" s="82"/>
      <c r="Q1107" s="82"/>
      <c r="R1107" s="82"/>
      <c r="S1107" s="82"/>
      <c r="T1107" s="140"/>
      <c r="U1107" s="82"/>
      <c r="V1107" s="82"/>
      <c r="W1107" s="82"/>
      <c r="X1107" s="82"/>
      <c r="Y1107" s="82"/>
      <c r="AA1107" s="82"/>
      <c r="AB1107" s="82"/>
      <c r="AC1107" s="82"/>
      <c r="AD1107" s="82"/>
      <c r="AE1107" s="82"/>
      <c r="AF1107" s="82"/>
      <c r="AG1107" s="82"/>
    </row>
    <row r="1108" spans="3:33" x14ac:dyDescent="0.2">
      <c r="C1108" s="82"/>
      <c r="D1108" s="82"/>
      <c r="E1108" s="82"/>
      <c r="F1108" s="82"/>
      <c r="G1108" s="82"/>
      <c r="H1108" s="82"/>
      <c r="I1108" s="82"/>
      <c r="J1108" s="82"/>
      <c r="K1108" s="82"/>
      <c r="L1108" s="82"/>
      <c r="M1108" s="82"/>
      <c r="N1108" s="140"/>
      <c r="O1108" s="140"/>
      <c r="P1108" s="82"/>
      <c r="Q1108" s="82"/>
      <c r="R1108" s="82"/>
      <c r="S1108" s="82"/>
      <c r="T1108" s="140"/>
      <c r="U1108" s="82"/>
      <c r="V1108" s="82"/>
      <c r="W1108" s="82"/>
      <c r="X1108" s="82"/>
      <c r="Y1108" s="82"/>
      <c r="AA1108" s="82"/>
      <c r="AB1108" s="82"/>
      <c r="AC1108" s="82"/>
      <c r="AD1108" s="82"/>
      <c r="AE1108" s="82"/>
      <c r="AF1108" s="82"/>
      <c r="AG1108" s="82"/>
    </row>
    <row r="1109" spans="3:33" x14ac:dyDescent="0.2">
      <c r="C1109" s="82"/>
      <c r="D1109" s="82"/>
      <c r="E1109" s="82"/>
      <c r="F1109" s="82"/>
      <c r="G1109" s="82"/>
      <c r="H1109" s="82"/>
      <c r="I1109" s="82"/>
      <c r="J1109" s="82"/>
      <c r="K1109" s="82"/>
      <c r="L1109" s="82"/>
      <c r="M1109" s="82"/>
      <c r="N1109" s="140"/>
      <c r="O1109" s="140"/>
      <c r="P1109" s="82"/>
      <c r="Q1109" s="82"/>
      <c r="R1109" s="82"/>
      <c r="S1109" s="82"/>
      <c r="T1109" s="140"/>
      <c r="U1109" s="82"/>
      <c r="V1109" s="82"/>
      <c r="W1109" s="82"/>
      <c r="X1109" s="82"/>
      <c r="Y1109" s="82"/>
      <c r="AA1109" s="82"/>
      <c r="AB1109" s="82"/>
      <c r="AC1109" s="82"/>
      <c r="AD1109" s="82"/>
      <c r="AE1109" s="82"/>
      <c r="AF1109" s="82"/>
      <c r="AG1109" s="82"/>
    </row>
    <row r="1110" spans="3:33" x14ac:dyDescent="0.2">
      <c r="C1110" s="82"/>
      <c r="D1110" s="82"/>
      <c r="E1110" s="82"/>
      <c r="F1110" s="82"/>
      <c r="G1110" s="82"/>
      <c r="H1110" s="82"/>
      <c r="I1110" s="82"/>
      <c r="J1110" s="82"/>
      <c r="K1110" s="82"/>
      <c r="L1110" s="82"/>
      <c r="M1110" s="82"/>
      <c r="N1110" s="140"/>
      <c r="O1110" s="140"/>
      <c r="P1110" s="82"/>
      <c r="Q1110" s="82"/>
      <c r="R1110" s="82"/>
      <c r="S1110" s="82"/>
      <c r="T1110" s="140"/>
      <c r="U1110" s="82"/>
      <c r="V1110" s="82"/>
      <c r="W1110" s="82"/>
      <c r="X1110" s="82"/>
      <c r="Y1110" s="82"/>
      <c r="AA1110" s="82"/>
      <c r="AB1110" s="82"/>
      <c r="AC1110" s="82"/>
      <c r="AD1110" s="82"/>
      <c r="AE1110" s="82"/>
      <c r="AF1110" s="82"/>
      <c r="AG1110" s="82"/>
    </row>
    <row r="1111" spans="3:33" x14ac:dyDescent="0.2">
      <c r="C1111" s="82"/>
      <c r="D1111" s="82"/>
      <c r="E1111" s="82"/>
      <c r="F1111" s="82"/>
      <c r="G1111" s="82"/>
      <c r="H1111" s="82"/>
      <c r="I1111" s="82"/>
      <c r="J1111" s="82"/>
      <c r="K1111" s="82"/>
      <c r="L1111" s="82"/>
      <c r="M1111" s="82"/>
      <c r="N1111" s="140"/>
      <c r="O1111" s="140"/>
      <c r="P1111" s="82"/>
      <c r="Q1111" s="82"/>
      <c r="R1111" s="82"/>
      <c r="S1111" s="82"/>
      <c r="T1111" s="140"/>
      <c r="U1111" s="82"/>
      <c r="V1111" s="82"/>
      <c r="W1111" s="82"/>
      <c r="X1111" s="82"/>
      <c r="Y1111" s="82"/>
      <c r="AA1111" s="82"/>
      <c r="AB1111" s="82"/>
      <c r="AC1111" s="82"/>
      <c r="AD1111" s="82"/>
      <c r="AE1111" s="82"/>
      <c r="AF1111" s="82"/>
      <c r="AG1111" s="82"/>
    </row>
    <row r="1112" spans="3:33" x14ac:dyDescent="0.2">
      <c r="C1112" s="82"/>
      <c r="D1112" s="82"/>
      <c r="E1112" s="82"/>
      <c r="F1112" s="82"/>
      <c r="G1112" s="82"/>
      <c r="H1112" s="82"/>
      <c r="I1112" s="82"/>
      <c r="J1112" s="82"/>
      <c r="K1112" s="82"/>
      <c r="L1112" s="82"/>
      <c r="M1112" s="82"/>
      <c r="N1112" s="140"/>
      <c r="O1112" s="140"/>
      <c r="P1112" s="82"/>
      <c r="Q1112" s="82"/>
      <c r="R1112" s="82"/>
      <c r="S1112" s="82"/>
      <c r="T1112" s="140"/>
      <c r="U1112" s="82"/>
      <c r="V1112" s="82"/>
      <c r="W1112" s="82"/>
      <c r="X1112" s="82"/>
      <c r="Y1112" s="82"/>
      <c r="AA1112" s="82"/>
      <c r="AB1112" s="82"/>
      <c r="AC1112" s="82"/>
      <c r="AD1112" s="82"/>
      <c r="AE1112" s="82"/>
      <c r="AF1112" s="82"/>
      <c r="AG1112" s="82"/>
    </row>
    <row r="1113" spans="3:33" x14ac:dyDescent="0.2">
      <c r="C1113" s="82"/>
      <c r="D1113" s="82"/>
      <c r="E1113" s="82"/>
      <c r="F1113" s="82"/>
      <c r="G1113" s="82"/>
      <c r="H1113" s="82"/>
      <c r="I1113" s="82"/>
      <c r="J1113" s="82"/>
      <c r="K1113" s="82"/>
      <c r="L1113" s="82"/>
      <c r="M1113" s="82"/>
      <c r="N1113" s="140"/>
      <c r="O1113" s="140"/>
      <c r="P1113" s="82"/>
      <c r="Q1113" s="82"/>
      <c r="R1113" s="82"/>
      <c r="S1113" s="82"/>
      <c r="T1113" s="140"/>
      <c r="U1113" s="82"/>
      <c r="V1113" s="82"/>
      <c r="W1113" s="82"/>
      <c r="X1113" s="82"/>
      <c r="Y1113" s="82"/>
      <c r="AA1113" s="82"/>
      <c r="AB1113" s="82"/>
      <c r="AC1113" s="82"/>
      <c r="AD1113" s="82"/>
      <c r="AE1113" s="82"/>
      <c r="AF1113" s="82"/>
      <c r="AG1113" s="82"/>
    </row>
    <row r="1114" spans="3:33" x14ac:dyDescent="0.2">
      <c r="C1114" s="82"/>
      <c r="D1114" s="82"/>
      <c r="E1114" s="82"/>
      <c r="F1114" s="82"/>
      <c r="G1114" s="82"/>
      <c r="H1114" s="82"/>
      <c r="I1114" s="82"/>
      <c r="J1114" s="82"/>
      <c r="K1114" s="82"/>
      <c r="L1114" s="82"/>
      <c r="M1114" s="82"/>
      <c r="N1114" s="140"/>
      <c r="O1114" s="140"/>
      <c r="P1114" s="82"/>
      <c r="Q1114" s="82"/>
      <c r="R1114" s="82"/>
      <c r="S1114" s="82"/>
      <c r="T1114" s="140"/>
      <c r="U1114" s="82"/>
      <c r="V1114" s="82"/>
      <c r="W1114" s="82"/>
      <c r="X1114" s="82"/>
      <c r="Y1114" s="82"/>
      <c r="AA1114" s="82"/>
      <c r="AB1114" s="82"/>
      <c r="AC1114" s="82"/>
      <c r="AD1114" s="82"/>
      <c r="AE1114" s="82"/>
      <c r="AF1114" s="82"/>
      <c r="AG1114" s="82"/>
    </row>
    <row r="1115" spans="3:33" x14ac:dyDescent="0.2">
      <c r="C1115" s="82"/>
      <c r="D1115" s="82"/>
      <c r="E1115" s="82"/>
      <c r="F1115" s="82"/>
      <c r="G1115" s="82"/>
      <c r="H1115" s="82"/>
      <c r="I1115" s="82"/>
      <c r="J1115" s="82"/>
      <c r="K1115" s="82"/>
      <c r="L1115" s="82"/>
      <c r="M1115" s="82"/>
      <c r="N1115" s="140"/>
      <c r="O1115" s="140"/>
      <c r="P1115" s="82"/>
      <c r="Q1115" s="82"/>
      <c r="R1115" s="82"/>
      <c r="S1115" s="82"/>
      <c r="T1115" s="140"/>
      <c r="U1115" s="82"/>
      <c r="V1115" s="82"/>
      <c r="W1115" s="82"/>
      <c r="X1115" s="82"/>
      <c r="Y1115" s="82"/>
      <c r="AA1115" s="82"/>
      <c r="AB1115" s="82"/>
      <c r="AC1115" s="82"/>
      <c r="AD1115" s="82"/>
      <c r="AE1115" s="82"/>
      <c r="AF1115" s="82"/>
      <c r="AG1115" s="82"/>
    </row>
    <row r="1116" spans="3:33" x14ac:dyDescent="0.2">
      <c r="C1116" s="82"/>
      <c r="D1116" s="82"/>
      <c r="E1116" s="82"/>
      <c r="F1116" s="82"/>
      <c r="G1116" s="82"/>
      <c r="H1116" s="82"/>
      <c r="I1116" s="82"/>
      <c r="J1116" s="82"/>
      <c r="K1116" s="82"/>
      <c r="L1116" s="82"/>
      <c r="M1116" s="82"/>
      <c r="N1116" s="140"/>
      <c r="O1116" s="140"/>
      <c r="P1116" s="82"/>
      <c r="Q1116" s="82"/>
      <c r="R1116" s="82"/>
      <c r="S1116" s="82"/>
      <c r="T1116" s="140"/>
      <c r="U1116" s="82"/>
      <c r="V1116" s="82"/>
      <c r="W1116" s="82"/>
      <c r="X1116" s="82"/>
      <c r="Y1116" s="82"/>
      <c r="AA1116" s="82"/>
      <c r="AB1116" s="82"/>
      <c r="AC1116" s="82"/>
      <c r="AD1116" s="82"/>
      <c r="AE1116" s="82"/>
      <c r="AF1116" s="82"/>
      <c r="AG1116" s="82"/>
    </row>
    <row r="1117" spans="3:33" x14ac:dyDescent="0.2">
      <c r="C1117" s="82"/>
      <c r="D1117" s="82"/>
      <c r="E1117" s="82"/>
      <c r="F1117" s="82"/>
      <c r="G1117" s="82"/>
      <c r="H1117" s="82"/>
      <c r="I1117" s="82"/>
      <c r="J1117" s="82"/>
      <c r="K1117" s="82"/>
      <c r="L1117" s="82"/>
      <c r="M1117" s="82"/>
      <c r="N1117" s="140"/>
      <c r="O1117" s="140"/>
      <c r="P1117" s="82"/>
      <c r="Q1117" s="82"/>
      <c r="R1117" s="82"/>
      <c r="S1117" s="82"/>
      <c r="T1117" s="140"/>
      <c r="U1117" s="82"/>
      <c r="V1117" s="82"/>
      <c r="W1117" s="82"/>
      <c r="X1117" s="82"/>
      <c r="Y1117" s="82"/>
      <c r="AA1117" s="82"/>
      <c r="AB1117" s="82"/>
      <c r="AC1117" s="82"/>
      <c r="AD1117" s="82"/>
      <c r="AE1117" s="82"/>
      <c r="AF1117" s="82"/>
      <c r="AG1117" s="82"/>
    </row>
    <row r="1118" spans="3:33" x14ac:dyDescent="0.2">
      <c r="C1118" s="82"/>
      <c r="D1118" s="82"/>
      <c r="E1118" s="82"/>
      <c r="F1118" s="82"/>
      <c r="G1118" s="82"/>
      <c r="H1118" s="82"/>
      <c r="I1118" s="82"/>
      <c r="J1118" s="82"/>
      <c r="K1118" s="82"/>
      <c r="L1118" s="82"/>
      <c r="M1118" s="82"/>
      <c r="N1118" s="140"/>
      <c r="O1118" s="140"/>
      <c r="P1118" s="82"/>
      <c r="Q1118" s="82"/>
      <c r="R1118" s="82"/>
      <c r="S1118" s="82"/>
      <c r="T1118" s="140"/>
      <c r="U1118" s="82"/>
      <c r="V1118" s="82"/>
      <c r="W1118" s="82"/>
      <c r="X1118" s="82"/>
      <c r="Y1118" s="82"/>
      <c r="AA1118" s="82"/>
      <c r="AB1118" s="82"/>
      <c r="AC1118" s="82"/>
      <c r="AD1118" s="82"/>
      <c r="AE1118" s="82"/>
      <c r="AF1118" s="82"/>
      <c r="AG1118" s="82"/>
    </row>
    <row r="1119" spans="3:33" x14ac:dyDescent="0.2">
      <c r="C1119" s="82"/>
      <c r="D1119" s="82"/>
      <c r="E1119" s="82"/>
      <c r="F1119" s="82"/>
      <c r="G1119" s="82"/>
      <c r="H1119" s="82"/>
      <c r="I1119" s="82"/>
      <c r="J1119" s="82"/>
      <c r="K1119" s="82"/>
      <c r="L1119" s="82"/>
      <c r="M1119" s="82"/>
      <c r="N1119" s="140"/>
      <c r="O1119" s="140"/>
      <c r="P1119" s="82"/>
      <c r="Q1119" s="82"/>
      <c r="R1119" s="82"/>
      <c r="S1119" s="82"/>
      <c r="T1119" s="140"/>
      <c r="U1119" s="82"/>
      <c r="V1119" s="82"/>
      <c r="W1119" s="82"/>
      <c r="X1119" s="82"/>
      <c r="Y1119" s="82"/>
      <c r="AA1119" s="82"/>
      <c r="AB1119" s="82"/>
      <c r="AC1119" s="82"/>
      <c r="AD1119" s="82"/>
      <c r="AE1119" s="82"/>
      <c r="AF1119" s="82"/>
      <c r="AG1119" s="82"/>
    </row>
    <row r="1120" spans="3:33" x14ac:dyDescent="0.2">
      <c r="C1120" s="82"/>
      <c r="D1120" s="82"/>
      <c r="E1120" s="82"/>
      <c r="F1120" s="82"/>
      <c r="G1120" s="82"/>
      <c r="H1120" s="82"/>
      <c r="I1120" s="82"/>
      <c r="J1120" s="82"/>
      <c r="K1120" s="82"/>
      <c r="L1120" s="82"/>
      <c r="M1120" s="82"/>
      <c r="N1120" s="140"/>
      <c r="O1120" s="140"/>
      <c r="P1120" s="82"/>
      <c r="Q1120" s="82"/>
      <c r="R1120" s="82"/>
      <c r="S1120" s="82"/>
      <c r="T1120" s="140"/>
      <c r="U1120" s="82"/>
      <c r="V1120" s="82"/>
      <c r="W1120" s="82"/>
      <c r="X1120" s="82"/>
      <c r="Y1120" s="82"/>
      <c r="AA1120" s="82"/>
      <c r="AB1120" s="82"/>
      <c r="AC1120" s="82"/>
      <c r="AD1120" s="82"/>
      <c r="AE1120" s="82"/>
      <c r="AF1120" s="82"/>
      <c r="AG1120" s="82"/>
    </row>
    <row r="1121" spans="3:33" x14ac:dyDescent="0.2">
      <c r="C1121" s="82"/>
      <c r="D1121" s="82"/>
      <c r="E1121" s="82"/>
      <c r="F1121" s="82"/>
      <c r="G1121" s="82"/>
      <c r="H1121" s="82"/>
      <c r="I1121" s="82"/>
      <c r="J1121" s="82"/>
      <c r="K1121" s="82"/>
      <c r="L1121" s="82"/>
      <c r="M1121" s="82"/>
      <c r="N1121" s="140"/>
      <c r="O1121" s="140"/>
      <c r="P1121" s="82"/>
      <c r="Q1121" s="82"/>
      <c r="R1121" s="82"/>
      <c r="S1121" s="82"/>
      <c r="T1121" s="140"/>
      <c r="U1121" s="82"/>
      <c r="V1121" s="82"/>
      <c r="W1121" s="82"/>
      <c r="X1121" s="82"/>
      <c r="Y1121" s="82"/>
      <c r="AA1121" s="82"/>
      <c r="AB1121" s="82"/>
      <c r="AC1121" s="82"/>
      <c r="AD1121" s="82"/>
      <c r="AE1121" s="82"/>
      <c r="AF1121" s="82"/>
      <c r="AG1121" s="82"/>
    </row>
    <row r="1122" spans="3:33" x14ac:dyDescent="0.2">
      <c r="C1122" s="82"/>
      <c r="D1122" s="82"/>
      <c r="E1122" s="82"/>
      <c r="F1122" s="82"/>
      <c r="G1122" s="82"/>
      <c r="H1122" s="82"/>
      <c r="I1122" s="82"/>
      <c r="J1122" s="82"/>
      <c r="K1122" s="82"/>
      <c r="L1122" s="82"/>
      <c r="M1122" s="82"/>
      <c r="N1122" s="140"/>
      <c r="O1122" s="140"/>
      <c r="P1122" s="82"/>
      <c r="Q1122" s="82"/>
      <c r="R1122" s="82"/>
      <c r="S1122" s="82"/>
      <c r="T1122" s="140"/>
      <c r="U1122" s="82"/>
      <c r="V1122" s="82"/>
      <c r="W1122" s="82"/>
      <c r="X1122" s="82"/>
      <c r="Y1122" s="82"/>
      <c r="AA1122" s="82"/>
      <c r="AB1122" s="82"/>
      <c r="AC1122" s="82"/>
      <c r="AD1122" s="82"/>
      <c r="AE1122" s="82"/>
      <c r="AF1122" s="82"/>
      <c r="AG1122" s="82"/>
    </row>
    <row r="1123" spans="3:33" x14ac:dyDescent="0.2">
      <c r="C1123" s="82"/>
      <c r="D1123" s="82"/>
      <c r="E1123" s="82"/>
      <c r="F1123" s="82"/>
      <c r="G1123" s="82"/>
      <c r="H1123" s="82"/>
      <c r="I1123" s="82"/>
      <c r="J1123" s="82"/>
      <c r="K1123" s="82"/>
      <c r="L1123" s="82"/>
      <c r="M1123" s="82"/>
      <c r="N1123" s="140"/>
      <c r="O1123" s="140"/>
      <c r="P1123" s="82"/>
      <c r="Q1123" s="82"/>
      <c r="R1123" s="82"/>
      <c r="S1123" s="82"/>
      <c r="T1123" s="140"/>
      <c r="U1123" s="82"/>
      <c r="V1123" s="82"/>
      <c r="W1123" s="82"/>
      <c r="X1123" s="82"/>
      <c r="Y1123" s="82"/>
      <c r="AA1123" s="82"/>
      <c r="AB1123" s="82"/>
      <c r="AC1123" s="82"/>
      <c r="AD1123" s="82"/>
      <c r="AE1123" s="82"/>
      <c r="AF1123" s="82"/>
      <c r="AG1123" s="82"/>
    </row>
    <row r="1124" spans="3:33" x14ac:dyDescent="0.2">
      <c r="C1124" s="82"/>
      <c r="D1124" s="82"/>
      <c r="E1124" s="82"/>
      <c r="F1124" s="82"/>
      <c r="G1124" s="82"/>
      <c r="H1124" s="82"/>
      <c r="I1124" s="82"/>
      <c r="J1124" s="82"/>
      <c r="K1124" s="82"/>
      <c r="L1124" s="82"/>
      <c r="M1124" s="82"/>
      <c r="N1124" s="140"/>
      <c r="O1124" s="140"/>
      <c r="P1124" s="82"/>
      <c r="Q1124" s="82"/>
      <c r="R1124" s="82"/>
      <c r="S1124" s="82"/>
      <c r="T1124" s="140"/>
      <c r="U1124" s="82"/>
      <c r="V1124" s="82"/>
      <c r="W1124" s="82"/>
      <c r="X1124" s="82"/>
      <c r="Y1124" s="82"/>
      <c r="AA1124" s="82"/>
      <c r="AB1124" s="82"/>
      <c r="AC1124" s="82"/>
      <c r="AD1124" s="82"/>
      <c r="AE1124" s="82"/>
      <c r="AF1124" s="82"/>
      <c r="AG1124" s="82"/>
    </row>
    <row r="1125" spans="3:33" x14ac:dyDescent="0.2">
      <c r="C1125" s="82"/>
      <c r="D1125" s="82"/>
      <c r="E1125" s="82"/>
      <c r="F1125" s="82"/>
      <c r="G1125" s="82"/>
      <c r="H1125" s="82"/>
      <c r="I1125" s="82"/>
      <c r="J1125" s="82"/>
      <c r="K1125" s="82"/>
      <c r="L1125" s="82"/>
      <c r="M1125" s="82"/>
      <c r="N1125" s="140"/>
      <c r="O1125" s="140"/>
      <c r="P1125" s="82"/>
      <c r="Q1125" s="82"/>
      <c r="R1125" s="82"/>
      <c r="S1125" s="82"/>
      <c r="T1125" s="140"/>
      <c r="U1125" s="82"/>
      <c r="V1125" s="82"/>
      <c r="W1125" s="82"/>
      <c r="X1125" s="82"/>
      <c r="Y1125" s="82"/>
      <c r="AA1125" s="82"/>
      <c r="AB1125" s="82"/>
      <c r="AC1125" s="82"/>
      <c r="AD1125" s="82"/>
      <c r="AE1125" s="82"/>
      <c r="AF1125" s="82"/>
      <c r="AG1125" s="82"/>
    </row>
    <row r="1126" spans="3:33" x14ac:dyDescent="0.2">
      <c r="C1126" s="82"/>
      <c r="D1126" s="82"/>
      <c r="E1126" s="82"/>
      <c r="F1126" s="82"/>
      <c r="G1126" s="82"/>
      <c r="H1126" s="82"/>
      <c r="I1126" s="82"/>
      <c r="J1126" s="82"/>
      <c r="K1126" s="82"/>
      <c r="L1126" s="82"/>
      <c r="M1126" s="82"/>
      <c r="N1126" s="140"/>
      <c r="O1126" s="140"/>
      <c r="P1126" s="82"/>
      <c r="Q1126" s="82"/>
      <c r="R1126" s="82"/>
      <c r="S1126" s="82"/>
      <c r="T1126" s="140"/>
      <c r="U1126" s="82"/>
      <c r="V1126" s="82"/>
      <c r="W1126" s="82"/>
      <c r="X1126" s="82"/>
      <c r="Y1126" s="82"/>
      <c r="AA1126" s="82"/>
      <c r="AB1126" s="82"/>
      <c r="AC1126" s="82"/>
      <c r="AD1126" s="82"/>
      <c r="AE1126" s="82"/>
      <c r="AF1126" s="82"/>
      <c r="AG1126" s="82"/>
    </row>
    <row r="1127" spans="3:33" x14ac:dyDescent="0.2">
      <c r="C1127" s="82"/>
      <c r="D1127" s="82"/>
      <c r="E1127" s="82"/>
      <c r="F1127" s="82"/>
      <c r="G1127" s="82"/>
      <c r="H1127" s="82"/>
      <c r="I1127" s="82"/>
      <c r="J1127" s="82"/>
      <c r="K1127" s="82"/>
      <c r="L1127" s="82"/>
      <c r="M1127" s="82"/>
      <c r="N1127" s="140"/>
      <c r="O1127" s="140"/>
      <c r="P1127" s="82"/>
      <c r="Q1127" s="82"/>
      <c r="R1127" s="82"/>
      <c r="S1127" s="82"/>
      <c r="T1127" s="140"/>
      <c r="U1127" s="82"/>
      <c r="V1127" s="82"/>
      <c r="W1127" s="82"/>
      <c r="X1127" s="82"/>
      <c r="Y1127" s="82"/>
      <c r="AA1127" s="82"/>
      <c r="AB1127" s="82"/>
      <c r="AC1127" s="82"/>
      <c r="AD1127" s="82"/>
      <c r="AE1127" s="82"/>
      <c r="AF1127" s="82"/>
      <c r="AG1127" s="82"/>
    </row>
    <row r="1128" spans="3:33" x14ac:dyDescent="0.2">
      <c r="C1128" s="82"/>
      <c r="D1128" s="82"/>
      <c r="E1128" s="82"/>
      <c r="F1128" s="82"/>
      <c r="G1128" s="82"/>
      <c r="H1128" s="82"/>
      <c r="I1128" s="82"/>
      <c r="J1128" s="82"/>
      <c r="K1128" s="82"/>
      <c r="L1128" s="82"/>
      <c r="M1128" s="82"/>
      <c r="N1128" s="140"/>
      <c r="O1128" s="140"/>
      <c r="P1128" s="82"/>
      <c r="Q1128" s="82"/>
      <c r="R1128" s="82"/>
      <c r="S1128" s="82"/>
      <c r="T1128" s="140"/>
      <c r="U1128" s="82"/>
      <c r="V1128" s="82"/>
      <c r="W1128" s="82"/>
      <c r="X1128" s="82"/>
      <c r="Y1128" s="82"/>
      <c r="AA1128" s="82"/>
      <c r="AB1128" s="82"/>
      <c r="AC1128" s="82"/>
      <c r="AD1128" s="82"/>
      <c r="AE1128" s="82"/>
      <c r="AF1128" s="82"/>
      <c r="AG1128" s="82"/>
    </row>
    <row r="1129" spans="3:33" x14ac:dyDescent="0.2">
      <c r="C1129" s="82"/>
      <c r="D1129" s="82"/>
      <c r="E1129" s="82"/>
      <c r="F1129" s="82"/>
      <c r="G1129" s="82"/>
      <c r="H1129" s="82"/>
      <c r="I1129" s="82"/>
      <c r="J1129" s="82"/>
      <c r="K1129" s="82"/>
      <c r="L1129" s="82"/>
      <c r="M1129" s="82"/>
      <c r="N1129" s="140"/>
      <c r="O1129" s="140"/>
      <c r="P1129" s="82"/>
      <c r="Q1129" s="82"/>
      <c r="R1129" s="82"/>
      <c r="S1129" s="82"/>
      <c r="T1129" s="140"/>
      <c r="U1129" s="82"/>
      <c r="V1129" s="82"/>
      <c r="W1129" s="82"/>
      <c r="X1129" s="82"/>
      <c r="Y1129" s="82"/>
      <c r="AA1129" s="82"/>
      <c r="AB1129" s="82"/>
      <c r="AC1129" s="82"/>
      <c r="AD1129" s="82"/>
      <c r="AE1129" s="82"/>
      <c r="AF1129" s="82"/>
      <c r="AG1129" s="82"/>
    </row>
    <row r="1130" spans="3:33" x14ac:dyDescent="0.2">
      <c r="C1130" s="82"/>
      <c r="D1130" s="82"/>
      <c r="E1130" s="82"/>
      <c r="F1130" s="82"/>
      <c r="G1130" s="82"/>
      <c r="H1130" s="82"/>
      <c r="I1130" s="82"/>
      <c r="J1130" s="82"/>
      <c r="K1130" s="82"/>
      <c r="L1130" s="82"/>
      <c r="M1130" s="82"/>
      <c r="N1130" s="140"/>
      <c r="O1130" s="140"/>
      <c r="P1130" s="82"/>
      <c r="Q1130" s="82"/>
      <c r="R1130" s="82"/>
      <c r="S1130" s="82"/>
      <c r="T1130" s="140"/>
      <c r="U1130" s="82"/>
      <c r="V1130" s="82"/>
      <c r="W1130" s="82"/>
      <c r="X1130" s="82"/>
      <c r="Y1130" s="82"/>
      <c r="AA1130" s="82"/>
      <c r="AB1130" s="82"/>
      <c r="AC1130" s="82"/>
      <c r="AD1130" s="82"/>
      <c r="AE1130" s="82"/>
      <c r="AF1130" s="82"/>
      <c r="AG1130" s="82"/>
    </row>
    <row r="1131" spans="3:33" x14ac:dyDescent="0.2">
      <c r="C1131" s="82"/>
      <c r="D1131" s="82"/>
      <c r="E1131" s="82"/>
      <c r="F1131" s="82"/>
      <c r="G1131" s="82"/>
      <c r="H1131" s="82"/>
      <c r="I1131" s="82"/>
      <c r="J1131" s="82"/>
      <c r="K1131" s="82"/>
      <c r="L1131" s="82"/>
      <c r="M1131" s="82"/>
      <c r="N1131" s="140"/>
      <c r="O1131" s="140"/>
      <c r="P1131" s="82"/>
      <c r="Q1131" s="82"/>
      <c r="R1131" s="82"/>
      <c r="S1131" s="82"/>
      <c r="T1131" s="140"/>
      <c r="U1131" s="82"/>
      <c r="V1131" s="82"/>
      <c r="W1131" s="82"/>
      <c r="X1131" s="82"/>
      <c r="Y1131" s="82"/>
      <c r="AA1131" s="82"/>
      <c r="AB1131" s="82"/>
      <c r="AC1131" s="82"/>
      <c r="AD1131" s="82"/>
      <c r="AE1131" s="82"/>
      <c r="AF1131" s="82"/>
      <c r="AG1131" s="82"/>
    </row>
    <row r="1132" spans="3:33" x14ac:dyDescent="0.2">
      <c r="C1132" s="82"/>
      <c r="D1132" s="82"/>
      <c r="E1132" s="82"/>
      <c r="F1132" s="82"/>
      <c r="G1132" s="82"/>
      <c r="H1132" s="82"/>
      <c r="I1132" s="82"/>
      <c r="J1132" s="82"/>
      <c r="K1132" s="82"/>
      <c r="L1132" s="82"/>
      <c r="M1132" s="82"/>
      <c r="N1132" s="140"/>
      <c r="O1132" s="140"/>
      <c r="P1132" s="82"/>
      <c r="Q1132" s="82"/>
      <c r="R1132" s="82"/>
      <c r="S1132" s="82"/>
      <c r="T1132" s="140"/>
      <c r="U1132" s="82"/>
      <c r="V1132" s="82"/>
      <c r="W1132" s="82"/>
      <c r="X1132" s="82"/>
      <c r="Y1132" s="82"/>
      <c r="AA1132" s="82"/>
      <c r="AB1132" s="82"/>
      <c r="AC1132" s="82"/>
      <c r="AD1132" s="82"/>
      <c r="AE1132" s="82"/>
      <c r="AF1132" s="82"/>
      <c r="AG1132" s="82"/>
    </row>
    <row r="1133" spans="3:33" x14ac:dyDescent="0.2">
      <c r="C1133" s="82"/>
      <c r="D1133" s="82"/>
      <c r="E1133" s="82"/>
      <c r="F1133" s="82"/>
      <c r="G1133" s="82"/>
      <c r="H1133" s="82"/>
      <c r="I1133" s="82"/>
      <c r="J1133" s="82"/>
      <c r="K1133" s="82"/>
      <c r="L1133" s="82"/>
      <c r="M1133" s="82"/>
      <c r="N1133" s="140"/>
      <c r="O1133" s="140"/>
      <c r="P1133" s="82"/>
      <c r="Q1133" s="82"/>
      <c r="R1133" s="82"/>
      <c r="S1133" s="82"/>
      <c r="T1133" s="140"/>
      <c r="U1133" s="82"/>
      <c r="V1133" s="82"/>
      <c r="W1133" s="82"/>
      <c r="X1133" s="82"/>
      <c r="Y1133" s="82"/>
      <c r="AA1133" s="82"/>
      <c r="AB1133" s="82"/>
      <c r="AC1133" s="82"/>
      <c r="AD1133" s="82"/>
      <c r="AE1133" s="82"/>
      <c r="AF1133" s="82"/>
      <c r="AG1133" s="82"/>
    </row>
    <row r="1134" spans="3:33" x14ac:dyDescent="0.2">
      <c r="C1134" s="82"/>
      <c r="D1134" s="82"/>
      <c r="E1134" s="82"/>
      <c r="F1134" s="82"/>
      <c r="G1134" s="82"/>
      <c r="H1134" s="82"/>
      <c r="I1134" s="82"/>
      <c r="J1134" s="82"/>
      <c r="K1134" s="82"/>
      <c r="L1134" s="82"/>
      <c r="M1134" s="82"/>
      <c r="N1134" s="140"/>
      <c r="O1134" s="140"/>
      <c r="P1134" s="82"/>
      <c r="Q1134" s="82"/>
      <c r="R1134" s="82"/>
      <c r="S1134" s="82"/>
      <c r="T1134" s="140"/>
      <c r="U1134" s="82"/>
      <c r="V1134" s="82"/>
      <c r="W1134" s="82"/>
      <c r="X1134" s="82"/>
      <c r="Y1134" s="82"/>
      <c r="AA1134" s="82"/>
      <c r="AB1134" s="82"/>
      <c r="AC1134" s="82"/>
      <c r="AD1134" s="82"/>
      <c r="AE1134" s="82"/>
      <c r="AF1134" s="82"/>
      <c r="AG1134" s="82"/>
    </row>
    <row r="1135" spans="3:33" x14ac:dyDescent="0.2">
      <c r="C1135" s="82"/>
      <c r="D1135" s="82"/>
      <c r="E1135" s="82"/>
      <c r="F1135" s="82"/>
      <c r="G1135" s="82"/>
      <c r="H1135" s="82"/>
      <c r="I1135" s="82"/>
      <c r="J1135" s="82"/>
      <c r="K1135" s="82"/>
      <c r="L1135" s="82"/>
      <c r="M1135" s="82"/>
      <c r="N1135" s="140"/>
      <c r="O1135" s="140"/>
      <c r="P1135" s="82"/>
      <c r="Q1135" s="82"/>
      <c r="R1135" s="82"/>
      <c r="S1135" s="82"/>
      <c r="T1135" s="140"/>
      <c r="U1135" s="82"/>
      <c r="V1135" s="82"/>
      <c r="W1135" s="82"/>
      <c r="X1135" s="82"/>
      <c r="Y1135" s="82"/>
      <c r="AA1135" s="82"/>
      <c r="AB1135" s="82"/>
      <c r="AC1135" s="82"/>
      <c r="AD1135" s="82"/>
      <c r="AE1135" s="82"/>
      <c r="AF1135" s="82"/>
      <c r="AG1135" s="82"/>
    </row>
    <row r="1136" spans="3:33" x14ac:dyDescent="0.2">
      <c r="C1136" s="82"/>
      <c r="D1136" s="82"/>
      <c r="E1136" s="82"/>
      <c r="F1136" s="82"/>
      <c r="G1136" s="82"/>
      <c r="H1136" s="82"/>
      <c r="I1136" s="82"/>
      <c r="J1136" s="82"/>
      <c r="K1136" s="82"/>
      <c r="L1136" s="82"/>
      <c r="M1136" s="82"/>
      <c r="N1136" s="140"/>
      <c r="O1136" s="140"/>
      <c r="P1136" s="82"/>
      <c r="Q1136" s="82"/>
      <c r="R1136" s="82"/>
      <c r="S1136" s="82"/>
      <c r="T1136" s="140"/>
      <c r="U1136" s="82"/>
      <c r="V1136" s="82"/>
      <c r="W1136" s="82"/>
      <c r="X1136" s="82"/>
      <c r="Y1136" s="82"/>
      <c r="AA1136" s="82"/>
      <c r="AB1136" s="82"/>
      <c r="AC1136" s="82"/>
      <c r="AD1136" s="82"/>
      <c r="AE1136" s="82"/>
      <c r="AF1136" s="82"/>
      <c r="AG1136" s="82"/>
    </row>
    <row r="1137" spans="3:33" x14ac:dyDescent="0.2">
      <c r="C1137" s="82"/>
      <c r="D1137" s="82"/>
      <c r="E1137" s="82"/>
      <c r="F1137" s="82"/>
      <c r="G1137" s="82"/>
      <c r="H1137" s="82"/>
      <c r="I1137" s="82"/>
      <c r="J1137" s="82"/>
      <c r="K1137" s="82"/>
      <c r="L1137" s="82"/>
      <c r="M1137" s="82"/>
      <c r="N1137" s="140"/>
      <c r="O1137" s="140"/>
      <c r="P1137" s="82"/>
      <c r="Q1137" s="82"/>
      <c r="R1137" s="82"/>
      <c r="S1137" s="82"/>
      <c r="T1137" s="140"/>
      <c r="U1137" s="82"/>
      <c r="V1137" s="82"/>
      <c r="W1137" s="82"/>
      <c r="X1137" s="82"/>
      <c r="Y1137" s="82"/>
      <c r="AA1137" s="82"/>
      <c r="AB1137" s="82"/>
      <c r="AC1137" s="82"/>
      <c r="AD1137" s="82"/>
      <c r="AE1137" s="82"/>
      <c r="AF1137" s="82"/>
      <c r="AG1137" s="82"/>
    </row>
    <row r="1138" spans="3:33" x14ac:dyDescent="0.2">
      <c r="C1138" s="82"/>
      <c r="D1138" s="82"/>
      <c r="E1138" s="82"/>
      <c r="F1138" s="82"/>
      <c r="G1138" s="82"/>
      <c r="H1138" s="82"/>
      <c r="I1138" s="82"/>
      <c r="J1138" s="82"/>
      <c r="K1138" s="82"/>
      <c r="L1138" s="82"/>
      <c r="M1138" s="82"/>
      <c r="N1138" s="140"/>
      <c r="O1138" s="140"/>
      <c r="P1138" s="82"/>
      <c r="Q1138" s="82"/>
      <c r="R1138" s="82"/>
      <c r="S1138" s="82"/>
      <c r="T1138" s="140"/>
      <c r="U1138" s="82"/>
      <c r="V1138" s="82"/>
      <c r="W1138" s="82"/>
      <c r="X1138" s="82"/>
      <c r="Y1138" s="82"/>
      <c r="AA1138" s="82"/>
      <c r="AB1138" s="82"/>
      <c r="AC1138" s="82"/>
      <c r="AD1138" s="82"/>
      <c r="AE1138" s="82"/>
      <c r="AF1138" s="82"/>
      <c r="AG1138" s="82"/>
    </row>
    <row r="1139" spans="3:33" x14ac:dyDescent="0.2">
      <c r="C1139" s="82"/>
      <c r="D1139" s="82"/>
      <c r="E1139" s="82"/>
      <c r="F1139" s="82"/>
      <c r="G1139" s="82"/>
      <c r="H1139" s="82"/>
      <c r="I1139" s="82"/>
      <c r="J1139" s="82"/>
      <c r="K1139" s="82"/>
      <c r="L1139" s="82"/>
      <c r="M1139" s="82"/>
      <c r="N1139" s="140"/>
      <c r="O1139" s="140"/>
      <c r="P1139" s="82"/>
      <c r="Q1139" s="82"/>
      <c r="R1139" s="82"/>
      <c r="S1139" s="82"/>
      <c r="T1139" s="140"/>
      <c r="U1139" s="82"/>
      <c r="V1139" s="82"/>
      <c r="W1139" s="82"/>
      <c r="X1139" s="82"/>
      <c r="Y1139" s="82"/>
      <c r="AA1139" s="82"/>
      <c r="AB1139" s="82"/>
      <c r="AC1139" s="82"/>
      <c r="AD1139" s="82"/>
      <c r="AE1139" s="82"/>
      <c r="AF1139" s="82"/>
      <c r="AG1139" s="82"/>
    </row>
    <row r="1140" spans="3:33" x14ac:dyDescent="0.2">
      <c r="C1140" s="82"/>
      <c r="D1140" s="82"/>
      <c r="E1140" s="82"/>
      <c r="F1140" s="82"/>
      <c r="G1140" s="82"/>
      <c r="H1140" s="82"/>
      <c r="I1140" s="82"/>
      <c r="J1140" s="82"/>
      <c r="K1140" s="82"/>
      <c r="L1140" s="82"/>
      <c r="M1140" s="82"/>
      <c r="N1140" s="140"/>
      <c r="O1140" s="140"/>
      <c r="P1140" s="82"/>
      <c r="Q1140" s="82"/>
      <c r="R1140" s="82"/>
      <c r="S1140" s="82"/>
      <c r="T1140" s="140"/>
      <c r="U1140" s="82"/>
      <c r="V1140" s="82"/>
      <c r="W1140" s="82"/>
      <c r="X1140" s="82"/>
      <c r="Y1140" s="82"/>
      <c r="AA1140" s="82"/>
      <c r="AB1140" s="82"/>
      <c r="AC1140" s="82"/>
      <c r="AD1140" s="82"/>
      <c r="AE1140" s="82"/>
      <c r="AF1140" s="82"/>
      <c r="AG1140" s="82"/>
    </row>
    <row r="1141" spans="3:33" x14ac:dyDescent="0.2">
      <c r="C1141" s="82"/>
      <c r="D1141" s="82"/>
      <c r="E1141" s="82"/>
      <c r="F1141" s="82"/>
      <c r="G1141" s="82"/>
      <c r="H1141" s="82"/>
      <c r="I1141" s="82"/>
      <c r="J1141" s="82"/>
      <c r="K1141" s="82"/>
      <c r="L1141" s="82"/>
      <c r="M1141" s="82"/>
      <c r="N1141" s="140"/>
      <c r="O1141" s="140"/>
      <c r="P1141" s="82"/>
      <c r="Q1141" s="82"/>
      <c r="R1141" s="82"/>
      <c r="S1141" s="82"/>
      <c r="T1141" s="140"/>
      <c r="U1141" s="82"/>
      <c r="V1141" s="82"/>
      <c r="W1141" s="82"/>
      <c r="X1141" s="82"/>
      <c r="Y1141" s="82"/>
      <c r="AA1141" s="82"/>
      <c r="AB1141" s="82"/>
      <c r="AC1141" s="82"/>
      <c r="AD1141" s="82"/>
      <c r="AE1141" s="82"/>
      <c r="AF1141" s="82"/>
      <c r="AG1141" s="82"/>
    </row>
    <row r="1142" spans="3:33" x14ac:dyDescent="0.2">
      <c r="C1142" s="82"/>
      <c r="D1142" s="82"/>
      <c r="E1142" s="82"/>
      <c r="F1142" s="82"/>
      <c r="G1142" s="82"/>
      <c r="H1142" s="82"/>
      <c r="I1142" s="82"/>
      <c r="J1142" s="82"/>
      <c r="K1142" s="82"/>
      <c r="L1142" s="82"/>
      <c r="M1142" s="82"/>
      <c r="N1142" s="140"/>
      <c r="O1142" s="140"/>
      <c r="P1142" s="82"/>
      <c r="Q1142" s="82"/>
      <c r="R1142" s="82"/>
      <c r="S1142" s="82"/>
      <c r="T1142" s="140"/>
      <c r="U1142" s="82"/>
      <c r="V1142" s="82"/>
      <c r="W1142" s="82"/>
      <c r="X1142" s="82"/>
      <c r="Y1142" s="82"/>
      <c r="AA1142" s="82"/>
      <c r="AB1142" s="82"/>
      <c r="AC1142" s="82"/>
      <c r="AD1142" s="82"/>
      <c r="AE1142" s="82"/>
      <c r="AF1142" s="82"/>
      <c r="AG1142" s="82"/>
    </row>
    <row r="1143" spans="3:33" x14ac:dyDescent="0.2">
      <c r="C1143" s="82"/>
      <c r="D1143" s="82"/>
      <c r="E1143" s="82"/>
      <c r="F1143" s="82"/>
      <c r="G1143" s="82"/>
      <c r="H1143" s="82"/>
      <c r="I1143" s="82"/>
      <c r="J1143" s="82"/>
      <c r="K1143" s="82"/>
      <c r="L1143" s="82"/>
      <c r="M1143" s="82"/>
      <c r="N1143" s="140"/>
      <c r="O1143" s="140"/>
      <c r="P1143" s="82"/>
      <c r="Q1143" s="82"/>
      <c r="R1143" s="82"/>
      <c r="S1143" s="82"/>
      <c r="T1143" s="140"/>
      <c r="U1143" s="82"/>
      <c r="V1143" s="82"/>
      <c r="W1143" s="82"/>
      <c r="X1143" s="82"/>
      <c r="Y1143" s="82"/>
      <c r="AA1143" s="82"/>
      <c r="AB1143" s="82"/>
      <c r="AC1143" s="82"/>
      <c r="AD1143" s="82"/>
      <c r="AE1143" s="82"/>
      <c r="AF1143" s="82"/>
      <c r="AG1143" s="82"/>
    </row>
    <row r="1144" spans="3:33" x14ac:dyDescent="0.2">
      <c r="C1144" s="82"/>
      <c r="D1144" s="82"/>
      <c r="E1144" s="82"/>
      <c r="F1144" s="82"/>
      <c r="G1144" s="82"/>
      <c r="H1144" s="82"/>
      <c r="I1144" s="82"/>
      <c r="J1144" s="82"/>
      <c r="K1144" s="82"/>
      <c r="L1144" s="82"/>
      <c r="M1144" s="82"/>
      <c r="N1144" s="140"/>
      <c r="O1144" s="140"/>
      <c r="P1144" s="82"/>
      <c r="Q1144" s="82"/>
      <c r="R1144" s="82"/>
      <c r="S1144" s="82"/>
      <c r="T1144" s="140"/>
      <c r="U1144" s="82"/>
      <c r="V1144" s="82"/>
      <c r="W1144" s="82"/>
      <c r="X1144" s="82"/>
      <c r="Y1144" s="82"/>
      <c r="AA1144" s="82"/>
      <c r="AB1144" s="82"/>
      <c r="AC1144" s="82"/>
      <c r="AD1144" s="82"/>
      <c r="AE1144" s="82"/>
      <c r="AF1144" s="82"/>
      <c r="AG1144" s="82"/>
    </row>
    <row r="1145" spans="3:33" x14ac:dyDescent="0.2">
      <c r="C1145" s="82"/>
      <c r="D1145" s="82"/>
      <c r="E1145" s="82"/>
      <c r="F1145" s="82"/>
      <c r="G1145" s="82"/>
      <c r="H1145" s="82"/>
      <c r="I1145" s="82"/>
      <c r="J1145" s="82"/>
      <c r="K1145" s="82"/>
      <c r="L1145" s="82"/>
      <c r="M1145" s="82"/>
      <c r="N1145" s="140"/>
      <c r="O1145" s="140"/>
      <c r="P1145" s="82"/>
      <c r="Q1145" s="82"/>
      <c r="R1145" s="82"/>
      <c r="S1145" s="82"/>
      <c r="T1145" s="140"/>
      <c r="U1145" s="82"/>
      <c r="V1145" s="82"/>
      <c r="W1145" s="82"/>
      <c r="X1145" s="82"/>
      <c r="Y1145" s="82"/>
      <c r="AA1145" s="82"/>
      <c r="AB1145" s="82"/>
      <c r="AC1145" s="82"/>
      <c r="AD1145" s="82"/>
      <c r="AE1145" s="82"/>
      <c r="AF1145" s="82"/>
      <c r="AG1145" s="82"/>
    </row>
    <row r="1146" spans="3:33" x14ac:dyDescent="0.2">
      <c r="C1146" s="82"/>
      <c r="D1146" s="82"/>
      <c r="E1146" s="82"/>
      <c r="F1146" s="82"/>
      <c r="G1146" s="82"/>
      <c r="H1146" s="82"/>
      <c r="I1146" s="82"/>
      <c r="J1146" s="82"/>
      <c r="K1146" s="82"/>
      <c r="L1146" s="82"/>
      <c r="M1146" s="82"/>
      <c r="N1146" s="140"/>
      <c r="O1146" s="140"/>
      <c r="P1146" s="82"/>
      <c r="Q1146" s="82"/>
      <c r="R1146" s="82"/>
      <c r="S1146" s="82"/>
      <c r="T1146" s="140"/>
      <c r="U1146" s="82"/>
      <c r="V1146" s="82"/>
      <c r="W1146" s="82"/>
      <c r="X1146" s="82"/>
      <c r="Y1146" s="82"/>
      <c r="AA1146" s="82"/>
      <c r="AB1146" s="82"/>
      <c r="AC1146" s="82"/>
      <c r="AD1146" s="82"/>
      <c r="AE1146" s="82"/>
      <c r="AF1146" s="82"/>
      <c r="AG1146" s="82"/>
    </row>
    <row r="1147" spans="3:33" x14ac:dyDescent="0.2">
      <c r="C1147" s="82"/>
      <c r="D1147" s="82"/>
      <c r="E1147" s="82"/>
      <c r="F1147" s="82"/>
      <c r="G1147" s="82"/>
      <c r="H1147" s="82"/>
      <c r="I1147" s="82"/>
      <c r="J1147" s="82"/>
      <c r="K1147" s="82"/>
      <c r="L1147" s="82"/>
      <c r="M1147" s="82"/>
      <c r="N1147" s="140"/>
      <c r="O1147" s="140"/>
      <c r="P1147" s="82"/>
      <c r="Q1147" s="82"/>
      <c r="R1147" s="82"/>
      <c r="S1147" s="82"/>
      <c r="T1147" s="140"/>
      <c r="U1147" s="82"/>
      <c r="V1147" s="82"/>
      <c r="W1147" s="82"/>
      <c r="X1147" s="82"/>
      <c r="Y1147" s="82"/>
      <c r="AA1147" s="82"/>
      <c r="AB1147" s="82"/>
      <c r="AC1147" s="82"/>
      <c r="AD1147" s="82"/>
      <c r="AE1147" s="82"/>
      <c r="AF1147" s="82"/>
      <c r="AG1147" s="82"/>
    </row>
    <row r="1148" spans="3:33" x14ac:dyDescent="0.2">
      <c r="C1148" s="82"/>
      <c r="D1148" s="82"/>
      <c r="E1148" s="82"/>
      <c r="F1148" s="82"/>
      <c r="G1148" s="82"/>
      <c r="H1148" s="82"/>
      <c r="I1148" s="82"/>
      <c r="J1148" s="82"/>
      <c r="K1148" s="82"/>
      <c r="L1148" s="82"/>
      <c r="M1148" s="82"/>
      <c r="N1148" s="140"/>
      <c r="O1148" s="140"/>
      <c r="P1148" s="82"/>
      <c r="Q1148" s="82"/>
      <c r="R1148" s="82"/>
      <c r="S1148" s="82"/>
      <c r="T1148" s="140"/>
      <c r="U1148" s="82"/>
      <c r="V1148" s="82"/>
      <c r="W1148" s="82"/>
      <c r="X1148" s="82"/>
      <c r="Y1148" s="82"/>
      <c r="AA1148" s="82"/>
      <c r="AB1148" s="82"/>
      <c r="AC1148" s="82"/>
      <c r="AD1148" s="82"/>
      <c r="AE1148" s="82"/>
      <c r="AF1148" s="82"/>
      <c r="AG1148" s="82"/>
    </row>
    <row r="1149" spans="3:33" x14ac:dyDescent="0.2">
      <c r="C1149" s="82"/>
      <c r="D1149" s="82"/>
      <c r="E1149" s="82"/>
      <c r="F1149" s="82"/>
      <c r="G1149" s="82"/>
      <c r="H1149" s="82"/>
      <c r="I1149" s="82"/>
      <c r="J1149" s="82"/>
      <c r="K1149" s="82"/>
      <c r="L1149" s="82"/>
      <c r="M1149" s="82"/>
      <c r="N1149" s="140"/>
      <c r="O1149" s="140"/>
      <c r="P1149" s="82"/>
      <c r="Q1149" s="82"/>
      <c r="R1149" s="82"/>
      <c r="S1149" s="82"/>
      <c r="T1149" s="140"/>
      <c r="U1149" s="82"/>
      <c r="V1149" s="82"/>
      <c r="W1149" s="82"/>
      <c r="X1149" s="82"/>
      <c r="Y1149" s="82"/>
      <c r="AA1149" s="82"/>
      <c r="AB1149" s="82"/>
      <c r="AC1149" s="82"/>
      <c r="AD1149" s="82"/>
      <c r="AE1149" s="82"/>
      <c r="AF1149" s="82"/>
      <c r="AG1149" s="82"/>
    </row>
    <row r="1150" spans="3:33" x14ac:dyDescent="0.2">
      <c r="C1150" s="82"/>
      <c r="D1150" s="82"/>
      <c r="E1150" s="82"/>
      <c r="F1150" s="82"/>
      <c r="G1150" s="82"/>
      <c r="H1150" s="82"/>
      <c r="I1150" s="82"/>
      <c r="J1150" s="82"/>
      <c r="K1150" s="82"/>
      <c r="L1150" s="82"/>
      <c r="M1150" s="82"/>
      <c r="N1150" s="140"/>
      <c r="O1150" s="140"/>
      <c r="P1150" s="82"/>
      <c r="Q1150" s="82"/>
      <c r="R1150" s="82"/>
      <c r="S1150" s="82"/>
      <c r="T1150" s="140"/>
      <c r="U1150" s="82"/>
      <c r="V1150" s="82"/>
      <c r="W1150" s="82"/>
      <c r="X1150" s="82"/>
      <c r="Y1150" s="82"/>
      <c r="AA1150" s="82"/>
      <c r="AB1150" s="82"/>
      <c r="AC1150" s="82"/>
      <c r="AD1150" s="82"/>
      <c r="AE1150" s="82"/>
      <c r="AF1150" s="82"/>
      <c r="AG1150" s="82"/>
    </row>
    <row r="1151" spans="3:33" x14ac:dyDescent="0.2">
      <c r="C1151" s="82"/>
      <c r="D1151" s="82"/>
      <c r="E1151" s="82"/>
      <c r="F1151" s="82"/>
      <c r="G1151" s="82"/>
      <c r="H1151" s="82"/>
      <c r="I1151" s="82"/>
      <c r="J1151" s="82"/>
      <c r="K1151" s="82"/>
      <c r="L1151" s="82"/>
      <c r="M1151" s="82"/>
      <c r="N1151" s="140"/>
      <c r="O1151" s="140"/>
      <c r="P1151" s="82"/>
      <c r="Q1151" s="82"/>
      <c r="R1151" s="82"/>
      <c r="S1151" s="82"/>
      <c r="T1151" s="140"/>
      <c r="U1151" s="82"/>
      <c r="V1151" s="82"/>
      <c r="W1151" s="82"/>
      <c r="X1151" s="82"/>
      <c r="Y1151" s="82"/>
      <c r="AA1151" s="82"/>
      <c r="AB1151" s="82"/>
      <c r="AC1151" s="82"/>
      <c r="AD1151" s="82"/>
      <c r="AE1151" s="82"/>
      <c r="AF1151" s="82"/>
      <c r="AG1151" s="82"/>
    </row>
    <row r="1152" spans="3:33" x14ac:dyDescent="0.2">
      <c r="C1152" s="82"/>
      <c r="D1152" s="82"/>
      <c r="E1152" s="82"/>
      <c r="F1152" s="82"/>
      <c r="G1152" s="82"/>
      <c r="H1152" s="82"/>
      <c r="I1152" s="82"/>
      <c r="J1152" s="82"/>
      <c r="K1152" s="82"/>
      <c r="L1152" s="82"/>
      <c r="M1152" s="82"/>
      <c r="N1152" s="140"/>
      <c r="O1152" s="140"/>
      <c r="P1152" s="82"/>
      <c r="Q1152" s="82"/>
      <c r="R1152" s="82"/>
      <c r="S1152" s="82"/>
      <c r="T1152" s="140"/>
      <c r="U1152" s="82"/>
      <c r="V1152" s="82"/>
      <c r="W1152" s="82"/>
      <c r="X1152" s="82"/>
      <c r="Y1152" s="82"/>
      <c r="AA1152" s="82"/>
      <c r="AB1152" s="82"/>
      <c r="AC1152" s="82"/>
      <c r="AD1152" s="82"/>
      <c r="AE1152" s="82"/>
      <c r="AF1152" s="82"/>
      <c r="AG1152" s="82"/>
    </row>
    <row r="1153" spans="3:33" x14ac:dyDescent="0.2">
      <c r="C1153" s="82"/>
      <c r="D1153" s="82"/>
      <c r="E1153" s="82"/>
      <c r="F1153" s="82"/>
      <c r="G1153" s="82"/>
      <c r="H1153" s="82"/>
      <c r="I1153" s="82"/>
      <c r="J1153" s="82"/>
      <c r="K1153" s="82"/>
      <c r="L1153" s="82"/>
      <c r="M1153" s="82"/>
      <c r="N1153" s="140"/>
      <c r="O1153" s="140"/>
      <c r="P1153" s="82"/>
      <c r="Q1153" s="82"/>
      <c r="R1153" s="82"/>
      <c r="S1153" s="82"/>
      <c r="T1153" s="140"/>
      <c r="U1153" s="82"/>
      <c r="V1153" s="82"/>
      <c r="W1153" s="82"/>
      <c r="X1153" s="82"/>
      <c r="Y1153" s="82"/>
      <c r="AA1153" s="82"/>
      <c r="AB1153" s="82"/>
      <c r="AC1153" s="82"/>
      <c r="AD1153" s="82"/>
      <c r="AE1153" s="82"/>
      <c r="AF1153" s="82"/>
      <c r="AG1153" s="82"/>
    </row>
    <row r="1154" spans="3:33" x14ac:dyDescent="0.2">
      <c r="C1154" s="82"/>
      <c r="D1154" s="82"/>
      <c r="E1154" s="82"/>
      <c r="F1154" s="82"/>
      <c r="G1154" s="82"/>
      <c r="H1154" s="82"/>
      <c r="I1154" s="82"/>
      <c r="J1154" s="82"/>
      <c r="K1154" s="82"/>
      <c r="L1154" s="82"/>
      <c r="M1154" s="82"/>
      <c r="N1154" s="140"/>
      <c r="O1154" s="140"/>
      <c r="P1154" s="82"/>
      <c r="Q1154" s="82"/>
      <c r="R1154" s="82"/>
      <c r="S1154" s="82"/>
      <c r="T1154" s="140"/>
      <c r="U1154" s="82"/>
      <c r="V1154" s="82"/>
      <c r="W1154" s="82"/>
      <c r="X1154" s="82"/>
      <c r="Y1154" s="82"/>
      <c r="AA1154" s="82"/>
      <c r="AB1154" s="82"/>
      <c r="AC1154" s="82"/>
      <c r="AD1154" s="82"/>
      <c r="AE1154" s="82"/>
      <c r="AF1154" s="82"/>
      <c r="AG1154" s="82"/>
    </row>
    <row r="1155" spans="3:33" x14ac:dyDescent="0.2">
      <c r="C1155" s="82"/>
      <c r="D1155" s="82"/>
      <c r="E1155" s="82"/>
      <c r="F1155" s="82"/>
      <c r="G1155" s="82"/>
      <c r="H1155" s="82"/>
      <c r="I1155" s="82"/>
      <c r="J1155" s="82"/>
      <c r="K1155" s="82"/>
      <c r="L1155" s="82"/>
      <c r="M1155" s="82"/>
      <c r="N1155" s="140"/>
      <c r="O1155" s="140"/>
      <c r="P1155" s="82"/>
      <c r="Q1155" s="82"/>
      <c r="R1155" s="82"/>
      <c r="S1155" s="82"/>
      <c r="T1155" s="140"/>
      <c r="U1155" s="82"/>
      <c r="V1155" s="82"/>
      <c r="W1155" s="82"/>
      <c r="X1155" s="82"/>
      <c r="Y1155" s="82"/>
      <c r="AA1155" s="82"/>
      <c r="AB1155" s="82"/>
      <c r="AC1155" s="82"/>
      <c r="AD1155" s="82"/>
      <c r="AE1155" s="82"/>
      <c r="AF1155" s="82"/>
      <c r="AG1155" s="82"/>
    </row>
    <row r="1156" spans="3:33" x14ac:dyDescent="0.2">
      <c r="C1156" s="82"/>
      <c r="D1156" s="82"/>
      <c r="E1156" s="82"/>
      <c r="F1156" s="82"/>
      <c r="G1156" s="82"/>
      <c r="H1156" s="82"/>
      <c r="I1156" s="82"/>
      <c r="J1156" s="82"/>
      <c r="K1156" s="82"/>
      <c r="L1156" s="82"/>
      <c r="M1156" s="82"/>
      <c r="N1156" s="140"/>
      <c r="O1156" s="140"/>
      <c r="P1156" s="82"/>
      <c r="Q1156" s="82"/>
      <c r="R1156" s="82"/>
      <c r="S1156" s="82"/>
      <c r="T1156" s="140"/>
      <c r="U1156" s="82"/>
      <c r="V1156" s="82"/>
      <c r="W1156" s="82"/>
      <c r="X1156" s="82"/>
      <c r="Y1156" s="82"/>
      <c r="AA1156" s="82"/>
      <c r="AB1156" s="82"/>
      <c r="AC1156" s="82"/>
      <c r="AD1156" s="82"/>
      <c r="AE1156" s="82"/>
      <c r="AF1156" s="82"/>
      <c r="AG1156" s="82"/>
    </row>
    <row r="1157" spans="3:33" x14ac:dyDescent="0.2">
      <c r="C1157" s="82"/>
      <c r="D1157" s="82"/>
      <c r="E1157" s="82"/>
      <c r="F1157" s="82"/>
      <c r="G1157" s="82"/>
      <c r="H1157" s="82"/>
      <c r="I1157" s="82"/>
      <c r="J1157" s="82"/>
      <c r="K1157" s="82"/>
      <c r="L1157" s="82"/>
      <c r="M1157" s="82"/>
      <c r="N1157" s="140"/>
      <c r="O1157" s="140"/>
      <c r="P1157" s="82"/>
      <c r="Q1157" s="82"/>
      <c r="R1157" s="82"/>
      <c r="S1157" s="82"/>
      <c r="T1157" s="140"/>
      <c r="U1157" s="82"/>
      <c r="V1157" s="82"/>
      <c r="W1157" s="82"/>
      <c r="X1157" s="82"/>
      <c r="Y1157" s="82"/>
      <c r="AA1157" s="82"/>
      <c r="AB1157" s="82"/>
      <c r="AC1157" s="82"/>
      <c r="AD1157" s="82"/>
      <c r="AE1157" s="82"/>
      <c r="AF1157" s="82"/>
      <c r="AG1157" s="82"/>
    </row>
    <row r="1158" spans="3:33" x14ac:dyDescent="0.2">
      <c r="C1158" s="82"/>
      <c r="D1158" s="82"/>
      <c r="E1158" s="82"/>
      <c r="F1158" s="82"/>
      <c r="G1158" s="82"/>
      <c r="H1158" s="82"/>
      <c r="I1158" s="82"/>
      <c r="J1158" s="82"/>
      <c r="K1158" s="82"/>
      <c r="L1158" s="82"/>
      <c r="M1158" s="82"/>
      <c r="N1158" s="140"/>
      <c r="O1158" s="140"/>
      <c r="P1158" s="82"/>
      <c r="Q1158" s="82"/>
      <c r="R1158" s="82"/>
      <c r="S1158" s="82"/>
      <c r="T1158" s="140"/>
      <c r="U1158" s="82"/>
      <c r="V1158" s="82"/>
      <c r="W1158" s="82"/>
      <c r="X1158" s="82"/>
      <c r="Y1158" s="82"/>
      <c r="AA1158" s="82"/>
      <c r="AB1158" s="82"/>
      <c r="AC1158" s="82"/>
      <c r="AD1158" s="82"/>
      <c r="AE1158" s="82"/>
      <c r="AF1158" s="82"/>
      <c r="AG1158" s="82"/>
    </row>
    <row r="1159" spans="3:33" x14ac:dyDescent="0.2">
      <c r="C1159" s="82"/>
      <c r="D1159" s="82"/>
      <c r="E1159" s="82"/>
      <c r="F1159" s="82"/>
      <c r="G1159" s="82"/>
      <c r="H1159" s="82"/>
      <c r="I1159" s="82"/>
      <c r="J1159" s="82"/>
      <c r="K1159" s="82"/>
      <c r="L1159" s="82"/>
      <c r="M1159" s="82"/>
      <c r="N1159" s="140"/>
      <c r="O1159" s="140"/>
      <c r="P1159" s="82"/>
      <c r="Q1159" s="82"/>
      <c r="R1159" s="82"/>
      <c r="S1159" s="82"/>
      <c r="T1159" s="140"/>
      <c r="U1159" s="82"/>
      <c r="V1159" s="82"/>
      <c r="W1159" s="82"/>
      <c r="X1159" s="82"/>
      <c r="Y1159" s="82"/>
      <c r="AA1159" s="82"/>
      <c r="AB1159" s="82"/>
      <c r="AC1159" s="82"/>
      <c r="AD1159" s="82"/>
      <c r="AE1159" s="82"/>
      <c r="AF1159" s="82"/>
      <c r="AG1159" s="82"/>
    </row>
    <row r="1160" spans="3:33" x14ac:dyDescent="0.2">
      <c r="C1160" s="82"/>
      <c r="D1160" s="82"/>
      <c r="E1160" s="82"/>
      <c r="F1160" s="82"/>
      <c r="G1160" s="82"/>
      <c r="H1160" s="82"/>
      <c r="I1160" s="82"/>
      <c r="J1160" s="82"/>
      <c r="K1160" s="82"/>
      <c r="L1160" s="82"/>
      <c r="M1160" s="82"/>
      <c r="N1160" s="140"/>
      <c r="O1160" s="140"/>
      <c r="P1160" s="82"/>
      <c r="Q1160" s="82"/>
      <c r="R1160" s="82"/>
      <c r="S1160" s="82"/>
      <c r="T1160" s="140"/>
      <c r="U1160" s="82"/>
      <c r="V1160" s="82"/>
      <c r="W1160" s="82"/>
      <c r="X1160" s="82"/>
      <c r="Y1160" s="82"/>
      <c r="AA1160" s="82"/>
      <c r="AB1160" s="82"/>
      <c r="AC1160" s="82"/>
      <c r="AD1160" s="82"/>
      <c r="AE1160" s="82"/>
      <c r="AF1160" s="82"/>
      <c r="AG1160" s="82"/>
    </row>
    <row r="1161" spans="3:33" x14ac:dyDescent="0.2">
      <c r="C1161" s="82"/>
      <c r="D1161" s="82"/>
      <c r="E1161" s="82"/>
      <c r="F1161" s="82"/>
      <c r="G1161" s="82"/>
      <c r="H1161" s="82"/>
      <c r="I1161" s="82"/>
      <c r="J1161" s="82"/>
      <c r="K1161" s="82"/>
      <c r="L1161" s="82"/>
      <c r="M1161" s="82"/>
      <c r="N1161" s="140"/>
      <c r="O1161" s="140"/>
      <c r="P1161" s="82"/>
      <c r="Q1161" s="82"/>
      <c r="R1161" s="82"/>
      <c r="S1161" s="82"/>
      <c r="T1161" s="140"/>
      <c r="U1161" s="82"/>
      <c r="V1161" s="82"/>
      <c r="W1161" s="82"/>
      <c r="X1161" s="82"/>
      <c r="Y1161" s="82"/>
      <c r="AA1161" s="82"/>
      <c r="AB1161" s="82"/>
      <c r="AC1161" s="82"/>
      <c r="AD1161" s="82"/>
      <c r="AE1161" s="82"/>
      <c r="AF1161" s="82"/>
      <c r="AG1161" s="82"/>
    </row>
    <row r="1162" spans="3:33" x14ac:dyDescent="0.2">
      <c r="C1162" s="82"/>
      <c r="D1162" s="82"/>
      <c r="E1162" s="82"/>
      <c r="F1162" s="82"/>
      <c r="G1162" s="82"/>
      <c r="H1162" s="82"/>
      <c r="I1162" s="82"/>
      <c r="J1162" s="82"/>
      <c r="K1162" s="82"/>
      <c r="L1162" s="82"/>
      <c r="M1162" s="82"/>
      <c r="N1162" s="140"/>
      <c r="O1162" s="140"/>
      <c r="P1162" s="82"/>
      <c r="Q1162" s="82"/>
      <c r="R1162" s="82"/>
      <c r="S1162" s="82"/>
      <c r="T1162" s="140"/>
      <c r="U1162" s="82"/>
      <c r="V1162" s="82"/>
      <c r="W1162" s="82"/>
      <c r="X1162" s="82"/>
      <c r="Y1162" s="82"/>
      <c r="AA1162" s="82"/>
      <c r="AB1162" s="82"/>
      <c r="AC1162" s="82"/>
      <c r="AD1162" s="82"/>
      <c r="AE1162" s="82"/>
      <c r="AF1162" s="82"/>
      <c r="AG1162" s="82"/>
    </row>
    <row r="1163" spans="3:33" x14ac:dyDescent="0.2">
      <c r="C1163" s="82"/>
      <c r="D1163" s="82"/>
      <c r="E1163" s="82"/>
      <c r="F1163" s="82"/>
      <c r="G1163" s="82"/>
      <c r="H1163" s="82"/>
      <c r="I1163" s="82"/>
      <c r="J1163" s="82"/>
      <c r="K1163" s="82"/>
      <c r="L1163" s="82"/>
      <c r="M1163" s="82"/>
      <c r="N1163" s="140"/>
      <c r="O1163" s="140"/>
      <c r="P1163" s="82"/>
      <c r="Q1163" s="82"/>
      <c r="R1163" s="82"/>
      <c r="S1163" s="82"/>
      <c r="T1163" s="140"/>
      <c r="U1163" s="82"/>
      <c r="V1163" s="82"/>
      <c r="W1163" s="82"/>
      <c r="X1163" s="82"/>
      <c r="Y1163" s="82"/>
      <c r="AA1163" s="82"/>
      <c r="AB1163" s="82"/>
      <c r="AC1163" s="82"/>
      <c r="AD1163" s="82"/>
      <c r="AE1163" s="82"/>
      <c r="AF1163" s="82"/>
      <c r="AG1163" s="82"/>
    </row>
    <row r="1164" spans="3:33" x14ac:dyDescent="0.2">
      <c r="C1164" s="82"/>
      <c r="D1164" s="82"/>
      <c r="E1164" s="82"/>
      <c r="F1164" s="82"/>
      <c r="G1164" s="82"/>
      <c r="H1164" s="82"/>
      <c r="I1164" s="82"/>
      <c r="J1164" s="82"/>
      <c r="K1164" s="82"/>
      <c r="L1164" s="82"/>
      <c r="M1164" s="82"/>
      <c r="N1164" s="140"/>
      <c r="O1164" s="140"/>
      <c r="P1164" s="82"/>
      <c r="Q1164" s="82"/>
      <c r="R1164" s="82"/>
      <c r="S1164" s="82"/>
      <c r="T1164" s="140"/>
      <c r="U1164" s="82"/>
      <c r="V1164" s="82"/>
      <c r="W1164" s="82"/>
      <c r="X1164" s="82"/>
      <c r="Y1164" s="82"/>
      <c r="AA1164" s="82"/>
      <c r="AB1164" s="82"/>
      <c r="AC1164" s="82"/>
      <c r="AD1164" s="82"/>
      <c r="AE1164" s="82"/>
      <c r="AF1164" s="82"/>
      <c r="AG1164" s="82"/>
    </row>
    <row r="1165" spans="3:33" x14ac:dyDescent="0.2">
      <c r="C1165" s="82"/>
      <c r="D1165" s="82"/>
      <c r="E1165" s="82"/>
      <c r="F1165" s="82"/>
      <c r="G1165" s="82"/>
      <c r="H1165" s="82"/>
      <c r="I1165" s="82"/>
      <c r="J1165" s="82"/>
      <c r="K1165" s="82"/>
      <c r="L1165" s="82"/>
      <c r="M1165" s="82"/>
      <c r="N1165" s="140"/>
      <c r="O1165" s="140"/>
      <c r="P1165" s="82"/>
      <c r="Q1165" s="82"/>
      <c r="R1165" s="82"/>
      <c r="S1165" s="82"/>
      <c r="T1165" s="140"/>
      <c r="U1165" s="82"/>
      <c r="V1165" s="82"/>
      <c r="W1165" s="82"/>
      <c r="X1165" s="82"/>
      <c r="Y1165" s="82"/>
      <c r="AA1165" s="82"/>
      <c r="AB1165" s="82"/>
      <c r="AC1165" s="82"/>
      <c r="AD1165" s="82"/>
      <c r="AE1165" s="82"/>
      <c r="AF1165" s="82"/>
      <c r="AG1165" s="82"/>
    </row>
    <row r="1166" spans="3:33" x14ac:dyDescent="0.2">
      <c r="C1166" s="82"/>
      <c r="D1166" s="82"/>
      <c r="E1166" s="82"/>
      <c r="F1166" s="82"/>
      <c r="G1166" s="82"/>
      <c r="H1166" s="82"/>
      <c r="I1166" s="82"/>
      <c r="J1166" s="82"/>
      <c r="K1166" s="82"/>
      <c r="L1166" s="82"/>
      <c r="M1166" s="82"/>
      <c r="N1166" s="140"/>
      <c r="O1166" s="140"/>
      <c r="P1166" s="82"/>
      <c r="Q1166" s="82"/>
      <c r="R1166" s="82"/>
      <c r="S1166" s="82"/>
      <c r="T1166" s="140"/>
      <c r="U1166" s="82"/>
      <c r="V1166" s="82"/>
      <c r="W1166" s="82"/>
      <c r="X1166" s="82"/>
      <c r="Y1166" s="82"/>
      <c r="AA1166" s="82"/>
      <c r="AB1166" s="82"/>
      <c r="AC1166" s="82"/>
      <c r="AD1166" s="82"/>
      <c r="AE1166" s="82"/>
      <c r="AF1166" s="82"/>
      <c r="AG1166" s="82"/>
    </row>
    <row r="1167" spans="3:33" x14ac:dyDescent="0.2">
      <c r="C1167" s="82"/>
      <c r="D1167" s="82"/>
      <c r="E1167" s="82"/>
      <c r="F1167" s="82"/>
      <c r="G1167" s="82"/>
      <c r="H1167" s="82"/>
      <c r="I1167" s="82"/>
      <c r="J1167" s="82"/>
      <c r="K1167" s="82"/>
      <c r="L1167" s="82"/>
      <c r="M1167" s="82"/>
      <c r="N1167" s="140"/>
      <c r="O1167" s="140"/>
      <c r="P1167" s="82"/>
      <c r="Q1167" s="82"/>
      <c r="R1167" s="82"/>
      <c r="S1167" s="82"/>
      <c r="T1167" s="140"/>
      <c r="U1167" s="82"/>
      <c r="V1167" s="82"/>
      <c r="W1167" s="82"/>
      <c r="X1167" s="82"/>
      <c r="Y1167" s="82"/>
      <c r="AA1167" s="82"/>
      <c r="AB1167" s="82"/>
      <c r="AC1167" s="82"/>
      <c r="AD1167" s="82"/>
      <c r="AE1167" s="82"/>
      <c r="AF1167" s="82"/>
      <c r="AG1167" s="82"/>
    </row>
    <row r="1168" spans="3:33" x14ac:dyDescent="0.2">
      <c r="C1168" s="82"/>
      <c r="D1168" s="82"/>
      <c r="E1168" s="82"/>
      <c r="F1168" s="82"/>
      <c r="G1168" s="82"/>
      <c r="H1168" s="82"/>
      <c r="I1168" s="82"/>
      <c r="J1168" s="82"/>
      <c r="K1168" s="82"/>
      <c r="L1168" s="82"/>
      <c r="M1168" s="82"/>
      <c r="N1168" s="140"/>
      <c r="O1168" s="140"/>
      <c r="P1168" s="82"/>
      <c r="Q1168" s="82"/>
      <c r="R1168" s="82"/>
      <c r="S1168" s="82"/>
      <c r="T1168" s="140"/>
      <c r="U1168" s="82"/>
      <c r="V1168" s="82"/>
      <c r="W1168" s="82"/>
      <c r="X1168" s="82"/>
      <c r="Y1168" s="82"/>
      <c r="AA1168" s="82"/>
      <c r="AB1168" s="82"/>
      <c r="AC1168" s="82"/>
      <c r="AD1168" s="82"/>
      <c r="AE1168" s="82"/>
      <c r="AF1168" s="82"/>
      <c r="AG1168" s="82"/>
    </row>
    <row r="1169" spans="3:33" x14ac:dyDescent="0.2">
      <c r="C1169" s="82"/>
      <c r="D1169" s="82"/>
      <c r="E1169" s="82"/>
      <c r="F1169" s="82"/>
      <c r="G1169" s="82"/>
      <c r="H1169" s="82"/>
      <c r="I1169" s="82"/>
      <c r="J1169" s="82"/>
      <c r="K1169" s="82"/>
      <c r="L1169" s="82"/>
      <c r="M1169" s="82"/>
      <c r="N1169" s="140"/>
      <c r="O1169" s="140"/>
      <c r="P1169" s="82"/>
      <c r="Q1169" s="82"/>
      <c r="R1169" s="82"/>
      <c r="S1169" s="82"/>
      <c r="T1169" s="140"/>
      <c r="U1169" s="82"/>
      <c r="V1169" s="82"/>
      <c r="W1169" s="82"/>
      <c r="X1169" s="82"/>
      <c r="Y1169" s="82"/>
      <c r="AA1169" s="82"/>
      <c r="AB1169" s="82"/>
      <c r="AC1169" s="82"/>
      <c r="AD1169" s="82"/>
      <c r="AE1169" s="82"/>
      <c r="AF1169" s="82"/>
      <c r="AG1169" s="82"/>
    </row>
    <row r="1170" spans="3:33" x14ac:dyDescent="0.2">
      <c r="C1170" s="82"/>
      <c r="D1170" s="82"/>
      <c r="E1170" s="82"/>
      <c r="F1170" s="82"/>
      <c r="G1170" s="82"/>
      <c r="H1170" s="82"/>
      <c r="I1170" s="82"/>
      <c r="J1170" s="82"/>
      <c r="K1170" s="82"/>
      <c r="L1170" s="82"/>
      <c r="M1170" s="82"/>
      <c r="N1170" s="140"/>
      <c r="O1170" s="140"/>
      <c r="P1170" s="82"/>
      <c r="Q1170" s="82"/>
      <c r="R1170" s="82"/>
      <c r="S1170" s="82"/>
      <c r="T1170" s="140"/>
      <c r="U1170" s="82"/>
      <c r="V1170" s="82"/>
      <c r="W1170" s="82"/>
      <c r="X1170" s="82"/>
      <c r="Y1170" s="82"/>
      <c r="AA1170" s="82"/>
      <c r="AB1170" s="82"/>
      <c r="AC1170" s="82"/>
      <c r="AD1170" s="82"/>
      <c r="AE1170" s="82"/>
      <c r="AF1170" s="82"/>
      <c r="AG1170" s="82"/>
    </row>
    <row r="1171" spans="3:33" x14ac:dyDescent="0.2">
      <c r="C1171" s="82"/>
      <c r="D1171" s="82"/>
      <c r="E1171" s="82"/>
      <c r="F1171" s="82"/>
      <c r="G1171" s="82"/>
      <c r="H1171" s="82"/>
      <c r="I1171" s="82"/>
      <c r="J1171" s="82"/>
      <c r="K1171" s="82"/>
      <c r="L1171" s="82"/>
      <c r="M1171" s="82"/>
      <c r="N1171" s="140"/>
      <c r="O1171" s="140"/>
      <c r="P1171" s="82"/>
      <c r="Q1171" s="82"/>
      <c r="R1171" s="82"/>
      <c r="S1171" s="82"/>
      <c r="T1171" s="140"/>
      <c r="U1171" s="82"/>
      <c r="V1171" s="82"/>
      <c r="W1171" s="82"/>
      <c r="X1171" s="82"/>
      <c r="Y1171" s="82"/>
      <c r="AA1171" s="82"/>
      <c r="AB1171" s="82"/>
      <c r="AC1171" s="82"/>
      <c r="AD1171" s="82"/>
      <c r="AE1171" s="82"/>
      <c r="AF1171" s="82"/>
      <c r="AG1171" s="82"/>
    </row>
    <row r="1172" spans="3:33" x14ac:dyDescent="0.2">
      <c r="C1172" s="82"/>
      <c r="D1172" s="82"/>
      <c r="E1172" s="82"/>
      <c r="F1172" s="82"/>
      <c r="G1172" s="82"/>
      <c r="H1172" s="82"/>
      <c r="I1172" s="82"/>
      <c r="J1172" s="82"/>
      <c r="K1172" s="82"/>
      <c r="L1172" s="82"/>
      <c r="M1172" s="82"/>
      <c r="N1172" s="140"/>
      <c r="O1172" s="140"/>
      <c r="P1172" s="82"/>
      <c r="Q1172" s="82"/>
      <c r="R1172" s="82"/>
      <c r="S1172" s="82"/>
      <c r="T1172" s="140"/>
      <c r="U1172" s="82"/>
      <c r="V1172" s="82"/>
      <c r="W1172" s="82"/>
      <c r="X1172" s="82"/>
      <c r="Y1172" s="82"/>
      <c r="AA1172" s="82"/>
      <c r="AB1172" s="82"/>
      <c r="AC1172" s="82"/>
      <c r="AD1172" s="82"/>
      <c r="AE1172" s="82"/>
      <c r="AF1172" s="82"/>
      <c r="AG1172" s="82"/>
    </row>
    <row r="1173" spans="3:33" x14ac:dyDescent="0.2">
      <c r="C1173" s="82"/>
      <c r="D1173" s="82"/>
      <c r="E1173" s="82"/>
      <c r="F1173" s="82"/>
      <c r="G1173" s="82"/>
      <c r="H1173" s="82"/>
      <c r="I1173" s="82"/>
      <c r="J1173" s="82"/>
      <c r="K1173" s="82"/>
      <c r="L1173" s="82"/>
      <c r="M1173" s="82"/>
      <c r="N1173" s="140"/>
      <c r="O1173" s="140"/>
      <c r="P1173" s="82"/>
      <c r="Q1173" s="82"/>
      <c r="R1173" s="82"/>
      <c r="S1173" s="82"/>
      <c r="T1173" s="140"/>
      <c r="U1173" s="82"/>
      <c r="V1173" s="82"/>
      <c r="W1173" s="82"/>
      <c r="X1173" s="82"/>
      <c r="Y1173" s="82"/>
      <c r="AA1173" s="82"/>
      <c r="AB1173" s="82"/>
      <c r="AC1173" s="82"/>
      <c r="AD1173" s="82"/>
      <c r="AE1173" s="82"/>
      <c r="AF1173" s="82"/>
      <c r="AG1173" s="82"/>
    </row>
    <row r="1174" spans="3:33" x14ac:dyDescent="0.2">
      <c r="C1174" s="82"/>
      <c r="D1174" s="82"/>
      <c r="E1174" s="82"/>
      <c r="F1174" s="82"/>
      <c r="G1174" s="82"/>
      <c r="H1174" s="82"/>
      <c r="I1174" s="82"/>
      <c r="J1174" s="82"/>
      <c r="K1174" s="82"/>
      <c r="L1174" s="82"/>
      <c r="M1174" s="82"/>
      <c r="N1174" s="140"/>
      <c r="O1174" s="140"/>
      <c r="P1174" s="82"/>
      <c r="Q1174" s="82"/>
      <c r="R1174" s="82"/>
      <c r="S1174" s="82"/>
      <c r="T1174" s="140"/>
      <c r="U1174" s="82"/>
      <c r="V1174" s="82"/>
      <c r="W1174" s="82"/>
      <c r="X1174" s="82"/>
      <c r="Y1174" s="82"/>
      <c r="AA1174" s="82"/>
      <c r="AB1174" s="82"/>
      <c r="AC1174" s="82"/>
      <c r="AD1174" s="82"/>
      <c r="AE1174" s="82"/>
      <c r="AF1174" s="82"/>
      <c r="AG1174" s="82"/>
    </row>
    <row r="1175" spans="3:33" x14ac:dyDescent="0.2">
      <c r="C1175" s="82"/>
      <c r="D1175" s="82"/>
      <c r="E1175" s="82"/>
      <c r="F1175" s="82"/>
      <c r="G1175" s="82"/>
      <c r="H1175" s="82"/>
      <c r="I1175" s="82"/>
      <c r="J1175" s="82"/>
      <c r="K1175" s="82"/>
      <c r="L1175" s="82"/>
      <c r="M1175" s="82"/>
      <c r="N1175" s="140"/>
      <c r="O1175" s="140"/>
      <c r="P1175" s="82"/>
      <c r="Q1175" s="82"/>
      <c r="R1175" s="82"/>
      <c r="S1175" s="82"/>
      <c r="T1175" s="140"/>
      <c r="U1175" s="82"/>
      <c r="V1175" s="82"/>
      <c r="W1175" s="82"/>
      <c r="X1175" s="82"/>
      <c r="Y1175" s="82"/>
      <c r="AA1175" s="82"/>
      <c r="AB1175" s="82"/>
      <c r="AC1175" s="82"/>
      <c r="AD1175" s="82"/>
      <c r="AE1175" s="82"/>
      <c r="AF1175" s="82"/>
      <c r="AG1175" s="82"/>
    </row>
    <row r="1176" spans="3:33" x14ac:dyDescent="0.2">
      <c r="C1176" s="82"/>
      <c r="D1176" s="82"/>
      <c r="E1176" s="82"/>
      <c r="F1176" s="82"/>
      <c r="G1176" s="82"/>
      <c r="H1176" s="82"/>
      <c r="I1176" s="82"/>
      <c r="J1176" s="82"/>
      <c r="K1176" s="82"/>
      <c r="L1176" s="82"/>
      <c r="M1176" s="82"/>
      <c r="N1176" s="140"/>
      <c r="O1176" s="140"/>
      <c r="P1176" s="82"/>
      <c r="Q1176" s="82"/>
      <c r="R1176" s="82"/>
      <c r="S1176" s="82"/>
      <c r="T1176" s="140"/>
      <c r="U1176" s="82"/>
      <c r="V1176" s="82"/>
      <c r="W1176" s="82"/>
      <c r="X1176" s="82"/>
      <c r="Y1176" s="82"/>
      <c r="AA1176" s="82"/>
      <c r="AB1176" s="82"/>
      <c r="AC1176" s="82"/>
      <c r="AD1176" s="82"/>
      <c r="AE1176" s="82"/>
      <c r="AF1176" s="82"/>
      <c r="AG1176" s="82"/>
    </row>
    <row r="1177" spans="3:33" x14ac:dyDescent="0.2">
      <c r="C1177" s="82"/>
      <c r="D1177" s="82"/>
      <c r="E1177" s="82"/>
      <c r="F1177" s="82"/>
      <c r="G1177" s="82"/>
      <c r="H1177" s="82"/>
      <c r="I1177" s="82"/>
      <c r="J1177" s="82"/>
      <c r="K1177" s="82"/>
      <c r="L1177" s="82"/>
      <c r="M1177" s="82"/>
      <c r="N1177" s="140"/>
      <c r="O1177" s="140"/>
      <c r="P1177" s="82"/>
      <c r="Q1177" s="82"/>
      <c r="R1177" s="82"/>
      <c r="S1177" s="82"/>
      <c r="T1177" s="140"/>
      <c r="U1177" s="82"/>
      <c r="V1177" s="82"/>
      <c r="W1177" s="82"/>
      <c r="X1177" s="82"/>
      <c r="Y1177" s="82"/>
      <c r="AA1177" s="82"/>
      <c r="AB1177" s="82"/>
      <c r="AC1177" s="82"/>
      <c r="AD1177" s="82"/>
      <c r="AE1177" s="82"/>
      <c r="AF1177" s="82"/>
      <c r="AG1177" s="82"/>
    </row>
    <row r="1178" spans="3:33" x14ac:dyDescent="0.2">
      <c r="C1178" s="82"/>
      <c r="D1178" s="82"/>
      <c r="E1178" s="82"/>
      <c r="F1178" s="82"/>
      <c r="G1178" s="82"/>
      <c r="H1178" s="82"/>
      <c r="I1178" s="82"/>
      <c r="J1178" s="82"/>
      <c r="K1178" s="82"/>
      <c r="L1178" s="82"/>
      <c r="M1178" s="82"/>
      <c r="N1178" s="140"/>
      <c r="O1178" s="140"/>
      <c r="P1178" s="82"/>
      <c r="Q1178" s="82"/>
      <c r="R1178" s="82"/>
      <c r="S1178" s="82"/>
      <c r="T1178" s="140"/>
      <c r="U1178" s="82"/>
      <c r="V1178" s="82"/>
      <c r="W1178" s="82"/>
      <c r="X1178" s="82"/>
      <c r="Y1178" s="82"/>
      <c r="AA1178" s="82"/>
      <c r="AB1178" s="82"/>
      <c r="AC1178" s="82"/>
      <c r="AD1178" s="82"/>
      <c r="AE1178" s="82"/>
      <c r="AF1178" s="82"/>
      <c r="AG1178" s="82"/>
    </row>
    <row r="1179" spans="3:33" x14ac:dyDescent="0.2">
      <c r="C1179" s="82"/>
      <c r="D1179" s="82"/>
      <c r="E1179" s="82"/>
      <c r="F1179" s="82"/>
      <c r="G1179" s="82"/>
      <c r="H1179" s="82"/>
      <c r="I1179" s="82"/>
      <c r="J1179" s="82"/>
      <c r="K1179" s="82"/>
      <c r="L1179" s="82"/>
      <c r="M1179" s="82"/>
      <c r="N1179" s="140"/>
      <c r="O1179" s="140"/>
      <c r="P1179" s="82"/>
      <c r="Q1179" s="82"/>
      <c r="R1179" s="82"/>
      <c r="S1179" s="82"/>
      <c r="T1179" s="140"/>
      <c r="U1179" s="82"/>
      <c r="V1179" s="82"/>
      <c r="W1179" s="82"/>
      <c r="X1179" s="82"/>
      <c r="Y1179" s="82"/>
      <c r="AA1179" s="82"/>
      <c r="AB1179" s="82"/>
      <c r="AC1179" s="82"/>
      <c r="AD1179" s="82"/>
      <c r="AE1179" s="82"/>
      <c r="AF1179" s="82"/>
      <c r="AG1179" s="82"/>
    </row>
    <row r="1180" spans="3:33" x14ac:dyDescent="0.2">
      <c r="C1180" s="82"/>
      <c r="D1180" s="82"/>
      <c r="E1180" s="82"/>
      <c r="F1180" s="82"/>
      <c r="G1180" s="82"/>
      <c r="H1180" s="82"/>
      <c r="I1180" s="82"/>
      <c r="J1180" s="82"/>
      <c r="K1180" s="82"/>
      <c r="L1180" s="82"/>
      <c r="M1180" s="82"/>
      <c r="N1180" s="140"/>
      <c r="O1180" s="140"/>
      <c r="P1180" s="82"/>
      <c r="Q1180" s="82"/>
      <c r="R1180" s="82"/>
      <c r="S1180" s="82"/>
      <c r="T1180" s="140"/>
      <c r="U1180" s="82"/>
      <c r="V1180" s="82"/>
      <c r="W1180" s="82"/>
      <c r="X1180" s="82"/>
      <c r="Y1180" s="82"/>
      <c r="AA1180" s="82"/>
      <c r="AB1180" s="82"/>
      <c r="AC1180" s="82"/>
      <c r="AD1180" s="82"/>
      <c r="AE1180" s="82"/>
      <c r="AF1180" s="82"/>
      <c r="AG1180" s="82"/>
    </row>
    <row r="1181" spans="3:33" x14ac:dyDescent="0.2">
      <c r="C1181" s="82"/>
      <c r="D1181" s="82"/>
      <c r="E1181" s="82"/>
      <c r="F1181" s="82"/>
      <c r="G1181" s="82"/>
      <c r="H1181" s="82"/>
      <c r="I1181" s="82"/>
      <c r="J1181" s="82"/>
      <c r="K1181" s="82"/>
      <c r="L1181" s="82"/>
      <c r="M1181" s="82"/>
      <c r="N1181" s="140"/>
      <c r="O1181" s="140"/>
      <c r="P1181" s="82"/>
      <c r="Q1181" s="82"/>
      <c r="R1181" s="82"/>
      <c r="S1181" s="82"/>
      <c r="T1181" s="140"/>
      <c r="U1181" s="82"/>
      <c r="V1181" s="82"/>
      <c r="W1181" s="82"/>
      <c r="X1181" s="82"/>
      <c r="Y1181" s="82"/>
      <c r="AA1181" s="82"/>
      <c r="AB1181" s="82"/>
      <c r="AC1181" s="82"/>
      <c r="AD1181" s="82"/>
      <c r="AE1181" s="82"/>
      <c r="AF1181" s="82"/>
      <c r="AG1181" s="82"/>
    </row>
    <row r="1182" spans="3:33" x14ac:dyDescent="0.2">
      <c r="C1182" s="82"/>
      <c r="D1182" s="82"/>
      <c r="E1182" s="82"/>
      <c r="F1182" s="82"/>
      <c r="G1182" s="82"/>
      <c r="H1182" s="82"/>
      <c r="I1182" s="82"/>
      <c r="J1182" s="82"/>
      <c r="K1182" s="82"/>
      <c r="L1182" s="82"/>
      <c r="M1182" s="82"/>
      <c r="N1182" s="140"/>
      <c r="O1182" s="140"/>
      <c r="P1182" s="82"/>
      <c r="Q1182" s="82"/>
      <c r="R1182" s="82"/>
      <c r="S1182" s="82"/>
      <c r="T1182" s="140"/>
      <c r="U1182" s="82"/>
      <c r="V1182" s="82"/>
      <c r="W1182" s="82"/>
      <c r="X1182" s="82"/>
      <c r="Y1182" s="82"/>
      <c r="AA1182" s="82"/>
      <c r="AB1182" s="82"/>
      <c r="AC1182" s="82"/>
      <c r="AD1182" s="82"/>
      <c r="AE1182" s="82"/>
      <c r="AF1182" s="82"/>
      <c r="AG1182" s="82"/>
    </row>
    <row r="1183" spans="3:33" x14ac:dyDescent="0.2">
      <c r="C1183" s="82"/>
      <c r="D1183" s="82"/>
      <c r="E1183" s="82"/>
      <c r="F1183" s="82"/>
      <c r="G1183" s="82"/>
      <c r="H1183" s="82"/>
      <c r="I1183" s="82"/>
      <c r="J1183" s="82"/>
      <c r="K1183" s="82"/>
      <c r="L1183" s="82"/>
      <c r="M1183" s="82"/>
      <c r="N1183" s="140"/>
      <c r="O1183" s="140"/>
      <c r="P1183" s="82"/>
      <c r="Q1183" s="82"/>
      <c r="R1183" s="82"/>
      <c r="S1183" s="82"/>
      <c r="T1183" s="140"/>
      <c r="U1183" s="82"/>
      <c r="V1183" s="82"/>
      <c r="W1183" s="82"/>
      <c r="X1183" s="82"/>
      <c r="Y1183" s="82"/>
      <c r="AA1183" s="82"/>
      <c r="AB1183" s="82"/>
      <c r="AC1183" s="82"/>
      <c r="AD1183" s="82"/>
      <c r="AE1183" s="82"/>
      <c r="AF1183" s="82"/>
      <c r="AG1183" s="82"/>
    </row>
    <row r="1184" spans="3:33" x14ac:dyDescent="0.2">
      <c r="C1184" s="82"/>
      <c r="D1184" s="82"/>
      <c r="E1184" s="82"/>
      <c r="F1184" s="82"/>
      <c r="G1184" s="82"/>
      <c r="H1184" s="82"/>
      <c r="I1184" s="82"/>
      <c r="J1184" s="82"/>
      <c r="K1184" s="82"/>
      <c r="L1184" s="82"/>
      <c r="M1184" s="82"/>
      <c r="N1184" s="140"/>
      <c r="O1184" s="140"/>
      <c r="P1184" s="82"/>
      <c r="Q1184" s="82"/>
      <c r="R1184" s="82"/>
      <c r="S1184" s="82"/>
      <c r="T1184" s="140"/>
      <c r="U1184" s="82"/>
      <c r="V1184" s="82"/>
      <c r="W1184" s="82"/>
      <c r="X1184" s="82"/>
      <c r="Y1184" s="82"/>
      <c r="AA1184" s="82"/>
      <c r="AB1184" s="82"/>
      <c r="AC1184" s="82"/>
      <c r="AD1184" s="82"/>
      <c r="AE1184" s="82"/>
      <c r="AF1184" s="82"/>
      <c r="AG1184" s="82"/>
    </row>
    <row r="1185" spans="3:33" x14ac:dyDescent="0.2">
      <c r="C1185" s="82"/>
      <c r="D1185" s="82"/>
      <c r="E1185" s="82"/>
      <c r="F1185" s="82"/>
      <c r="G1185" s="82"/>
      <c r="H1185" s="82"/>
      <c r="I1185" s="82"/>
      <c r="J1185" s="82"/>
      <c r="K1185" s="82"/>
      <c r="L1185" s="82"/>
      <c r="M1185" s="82"/>
      <c r="N1185" s="140"/>
      <c r="O1185" s="140"/>
      <c r="P1185" s="82"/>
      <c r="Q1185" s="82"/>
      <c r="R1185" s="82"/>
      <c r="S1185" s="82"/>
      <c r="T1185" s="140"/>
      <c r="U1185" s="82"/>
      <c r="V1185" s="82"/>
      <c r="W1185" s="82"/>
      <c r="X1185" s="82"/>
      <c r="Y1185" s="82"/>
      <c r="AA1185" s="82"/>
      <c r="AB1185" s="82"/>
      <c r="AC1185" s="82"/>
      <c r="AD1185" s="82"/>
      <c r="AE1185" s="82"/>
      <c r="AF1185" s="82"/>
      <c r="AG1185" s="82"/>
    </row>
    <row r="1186" spans="3:33" x14ac:dyDescent="0.2">
      <c r="C1186" s="82"/>
      <c r="D1186" s="82"/>
      <c r="E1186" s="82"/>
      <c r="F1186" s="82"/>
      <c r="G1186" s="82"/>
      <c r="H1186" s="82"/>
      <c r="I1186" s="82"/>
      <c r="J1186" s="82"/>
      <c r="K1186" s="82"/>
      <c r="L1186" s="82"/>
      <c r="M1186" s="82"/>
      <c r="N1186" s="140"/>
      <c r="O1186" s="140"/>
      <c r="P1186" s="82"/>
      <c r="Q1186" s="82"/>
      <c r="R1186" s="82"/>
      <c r="S1186" s="82"/>
      <c r="T1186" s="140"/>
      <c r="U1186" s="82"/>
      <c r="V1186" s="82"/>
      <c r="W1186" s="82"/>
      <c r="X1186" s="82"/>
      <c r="Y1186" s="82"/>
      <c r="AA1186" s="82"/>
      <c r="AB1186" s="82"/>
      <c r="AC1186" s="82"/>
      <c r="AD1186" s="82"/>
      <c r="AE1186" s="82"/>
      <c r="AF1186" s="82"/>
      <c r="AG1186" s="82"/>
    </row>
    <row r="1187" spans="3:33" x14ac:dyDescent="0.2">
      <c r="C1187" s="82"/>
      <c r="D1187" s="82"/>
      <c r="E1187" s="82"/>
      <c r="F1187" s="82"/>
      <c r="G1187" s="82"/>
      <c r="H1187" s="82"/>
      <c r="I1187" s="82"/>
      <c r="J1187" s="82"/>
      <c r="K1187" s="82"/>
      <c r="L1187" s="82"/>
      <c r="M1187" s="82"/>
      <c r="N1187" s="140"/>
      <c r="O1187" s="140"/>
      <c r="P1187" s="82"/>
      <c r="Q1187" s="82"/>
      <c r="R1187" s="82"/>
      <c r="S1187" s="82"/>
      <c r="T1187" s="140"/>
      <c r="U1187" s="82"/>
      <c r="V1187" s="82"/>
      <c r="W1187" s="82"/>
      <c r="X1187" s="82"/>
      <c r="Y1187" s="82"/>
      <c r="AA1187" s="82"/>
      <c r="AB1187" s="82"/>
      <c r="AC1187" s="82"/>
      <c r="AD1187" s="82"/>
      <c r="AE1187" s="82"/>
      <c r="AF1187" s="82"/>
      <c r="AG1187" s="82"/>
    </row>
    <row r="1188" spans="3:33" x14ac:dyDescent="0.2">
      <c r="C1188" s="82"/>
      <c r="D1188" s="82"/>
      <c r="E1188" s="82"/>
      <c r="F1188" s="82"/>
      <c r="G1188" s="82"/>
      <c r="H1188" s="82"/>
      <c r="I1188" s="82"/>
      <c r="J1188" s="82"/>
      <c r="K1188" s="82"/>
      <c r="L1188" s="82"/>
      <c r="M1188" s="82"/>
      <c r="N1188" s="140"/>
      <c r="O1188" s="140"/>
      <c r="P1188" s="82"/>
      <c r="Q1188" s="82"/>
      <c r="R1188" s="82"/>
      <c r="S1188" s="82"/>
      <c r="T1188" s="140"/>
      <c r="U1188" s="82"/>
      <c r="V1188" s="82"/>
      <c r="W1188" s="82"/>
      <c r="X1188" s="82"/>
      <c r="Y1188" s="82"/>
      <c r="AA1188" s="82"/>
      <c r="AB1188" s="82"/>
      <c r="AC1188" s="82"/>
      <c r="AD1188" s="82"/>
      <c r="AE1188" s="82"/>
      <c r="AF1188" s="82"/>
      <c r="AG1188" s="82"/>
    </row>
    <row r="1189" spans="3:33" x14ac:dyDescent="0.2">
      <c r="C1189" s="82"/>
      <c r="D1189" s="82"/>
      <c r="E1189" s="82"/>
      <c r="F1189" s="82"/>
      <c r="G1189" s="82"/>
      <c r="H1189" s="82"/>
      <c r="I1189" s="82"/>
      <c r="J1189" s="82"/>
      <c r="K1189" s="82"/>
      <c r="L1189" s="82"/>
      <c r="M1189" s="82"/>
      <c r="N1189" s="140"/>
      <c r="O1189" s="140"/>
      <c r="P1189" s="82"/>
      <c r="Q1189" s="82"/>
      <c r="R1189" s="82"/>
      <c r="S1189" s="82"/>
      <c r="T1189" s="140"/>
      <c r="U1189" s="82"/>
      <c r="V1189" s="82"/>
      <c r="W1189" s="82"/>
      <c r="X1189" s="82"/>
      <c r="Y1189" s="82"/>
      <c r="AA1189" s="82"/>
      <c r="AB1189" s="82"/>
      <c r="AC1189" s="82"/>
      <c r="AD1189" s="82"/>
      <c r="AE1189" s="82"/>
      <c r="AF1189" s="82"/>
      <c r="AG1189" s="82"/>
    </row>
    <row r="1190" spans="3:33" x14ac:dyDescent="0.2">
      <c r="C1190" s="82"/>
      <c r="D1190" s="82"/>
      <c r="E1190" s="82"/>
      <c r="F1190" s="82"/>
      <c r="G1190" s="82"/>
      <c r="H1190" s="82"/>
      <c r="I1190" s="82"/>
      <c r="J1190" s="82"/>
      <c r="K1190" s="82"/>
      <c r="L1190" s="82"/>
      <c r="M1190" s="82"/>
      <c r="N1190" s="140"/>
      <c r="O1190" s="140"/>
      <c r="P1190" s="82"/>
      <c r="Q1190" s="82"/>
      <c r="R1190" s="82"/>
      <c r="S1190" s="82"/>
      <c r="T1190" s="140"/>
      <c r="U1190" s="82"/>
      <c r="V1190" s="82"/>
      <c r="W1190" s="82"/>
      <c r="X1190" s="82"/>
      <c r="Y1190" s="82"/>
      <c r="AA1190" s="82"/>
      <c r="AB1190" s="82"/>
      <c r="AC1190" s="82"/>
      <c r="AD1190" s="82"/>
      <c r="AE1190" s="82"/>
      <c r="AF1190" s="82"/>
      <c r="AG1190" s="82"/>
    </row>
    <row r="1191" spans="3:33" x14ac:dyDescent="0.2">
      <c r="C1191" s="82"/>
      <c r="D1191" s="82"/>
      <c r="E1191" s="82"/>
      <c r="F1191" s="82"/>
      <c r="G1191" s="82"/>
      <c r="H1191" s="82"/>
      <c r="I1191" s="82"/>
      <c r="J1191" s="82"/>
      <c r="K1191" s="82"/>
      <c r="L1191" s="82"/>
      <c r="M1191" s="82"/>
      <c r="N1191" s="140"/>
      <c r="O1191" s="140"/>
      <c r="P1191" s="82"/>
      <c r="Q1191" s="82"/>
      <c r="R1191" s="82"/>
      <c r="S1191" s="82"/>
      <c r="T1191" s="140"/>
      <c r="U1191" s="82"/>
      <c r="V1191" s="82"/>
      <c r="W1191" s="82"/>
      <c r="X1191" s="82"/>
      <c r="Y1191" s="82"/>
      <c r="AA1191" s="82"/>
      <c r="AB1191" s="82"/>
      <c r="AC1191" s="82"/>
      <c r="AD1191" s="82"/>
      <c r="AE1191" s="82"/>
      <c r="AF1191" s="82"/>
      <c r="AG1191" s="82"/>
    </row>
    <row r="1192" spans="3:33" x14ac:dyDescent="0.2">
      <c r="C1192" s="82"/>
      <c r="D1192" s="82"/>
      <c r="E1192" s="82"/>
      <c r="F1192" s="82"/>
      <c r="G1192" s="82"/>
      <c r="H1192" s="82"/>
      <c r="I1192" s="82"/>
      <c r="J1192" s="82"/>
      <c r="K1192" s="82"/>
      <c r="L1192" s="82"/>
      <c r="M1192" s="82"/>
      <c r="N1192" s="140"/>
      <c r="O1192" s="140"/>
      <c r="P1192" s="82"/>
      <c r="Q1192" s="82"/>
      <c r="R1192" s="82"/>
      <c r="S1192" s="82"/>
      <c r="T1192" s="140"/>
      <c r="U1192" s="82"/>
      <c r="V1192" s="82"/>
      <c r="W1192" s="82"/>
      <c r="X1192" s="82"/>
      <c r="Y1192" s="82"/>
      <c r="AA1192" s="82"/>
      <c r="AB1192" s="82"/>
      <c r="AC1192" s="82"/>
      <c r="AD1192" s="82"/>
      <c r="AE1192" s="82"/>
      <c r="AF1192" s="82"/>
      <c r="AG1192" s="82"/>
    </row>
    <row r="1193" spans="3:33" x14ac:dyDescent="0.2">
      <c r="C1193" s="82"/>
      <c r="D1193" s="82"/>
      <c r="E1193" s="82"/>
      <c r="F1193" s="82"/>
      <c r="G1193" s="82"/>
      <c r="H1193" s="82"/>
      <c r="I1193" s="82"/>
      <c r="J1193" s="82"/>
      <c r="K1193" s="82"/>
      <c r="L1193" s="82"/>
      <c r="M1193" s="82"/>
      <c r="N1193" s="140"/>
      <c r="O1193" s="140"/>
      <c r="P1193" s="82"/>
      <c r="Q1193" s="82"/>
      <c r="R1193" s="82"/>
      <c r="S1193" s="82"/>
      <c r="T1193" s="140"/>
      <c r="U1193" s="82"/>
      <c r="V1193" s="82"/>
      <c r="W1193" s="82"/>
      <c r="X1193" s="82"/>
      <c r="Y1193" s="82"/>
      <c r="AA1193" s="82"/>
      <c r="AB1193" s="82"/>
      <c r="AC1193" s="82"/>
      <c r="AD1193" s="82"/>
      <c r="AE1193" s="82"/>
      <c r="AF1193" s="82"/>
      <c r="AG1193" s="82"/>
    </row>
    <row r="1194" spans="3:33" x14ac:dyDescent="0.2">
      <c r="C1194" s="82"/>
      <c r="D1194" s="82"/>
      <c r="E1194" s="82"/>
      <c r="F1194" s="82"/>
      <c r="G1194" s="82"/>
      <c r="H1194" s="82"/>
      <c r="I1194" s="82"/>
      <c r="J1194" s="82"/>
      <c r="K1194" s="82"/>
      <c r="L1194" s="82"/>
      <c r="M1194" s="82"/>
      <c r="N1194" s="140"/>
      <c r="O1194" s="140"/>
      <c r="P1194" s="82"/>
      <c r="Q1194" s="82"/>
      <c r="R1194" s="82"/>
      <c r="S1194" s="82"/>
      <c r="T1194" s="140"/>
      <c r="U1194" s="82"/>
      <c r="V1194" s="82"/>
      <c r="W1194" s="82"/>
      <c r="X1194" s="82"/>
      <c r="Y1194" s="82"/>
      <c r="AA1194" s="82"/>
      <c r="AB1194" s="82"/>
      <c r="AC1194" s="82"/>
      <c r="AD1194" s="82"/>
      <c r="AE1194" s="82"/>
      <c r="AF1194" s="82"/>
      <c r="AG1194" s="82"/>
    </row>
    <row r="1195" spans="3:33" x14ac:dyDescent="0.2">
      <c r="C1195" s="82"/>
      <c r="D1195" s="82"/>
      <c r="E1195" s="82"/>
      <c r="F1195" s="82"/>
      <c r="G1195" s="82"/>
      <c r="H1195" s="82"/>
      <c r="I1195" s="82"/>
      <c r="J1195" s="82"/>
      <c r="K1195" s="82"/>
      <c r="L1195" s="82"/>
      <c r="M1195" s="82"/>
      <c r="N1195" s="140"/>
      <c r="O1195" s="140"/>
      <c r="P1195" s="82"/>
      <c r="Q1195" s="82"/>
      <c r="R1195" s="82"/>
      <c r="S1195" s="82"/>
      <c r="T1195" s="140"/>
      <c r="U1195" s="82"/>
      <c r="V1195" s="82"/>
      <c r="W1195" s="82"/>
      <c r="X1195" s="82"/>
      <c r="Y1195" s="82"/>
      <c r="AA1195" s="82"/>
      <c r="AB1195" s="82"/>
      <c r="AC1195" s="82"/>
      <c r="AD1195" s="82"/>
      <c r="AE1195" s="82"/>
      <c r="AF1195" s="82"/>
      <c r="AG1195" s="82"/>
    </row>
    <row r="1196" spans="3:33" x14ac:dyDescent="0.2">
      <c r="C1196" s="82"/>
      <c r="D1196" s="82"/>
      <c r="E1196" s="82"/>
      <c r="F1196" s="82"/>
      <c r="G1196" s="82"/>
      <c r="H1196" s="82"/>
      <c r="I1196" s="82"/>
      <c r="J1196" s="82"/>
      <c r="K1196" s="82"/>
      <c r="L1196" s="82"/>
      <c r="M1196" s="82"/>
      <c r="N1196" s="140"/>
      <c r="O1196" s="140"/>
      <c r="P1196" s="82"/>
      <c r="Q1196" s="82"/>
      <c r="R1196" s="82"/>
      <c r="S1196" s="82"/>
      <c r="T1196" s="140"/>
      <c r="U1196" s="82"/>
      <c r="V1196" s="82"/>
      <c r="W1196" s="82"/>
      <c r="X1196" s="82"/>
      <c r="Y1196" s="82"/>
      <c r="AA1196" s="82"/>
      <c r="AB1196" s="82"/>
      <c r="AC1196" s="82"/>
      <c r="AD1196" s="82"/>
      <c r="AE1196" s="82"/>
      <c r="AF1196" s="82"/>
      <c r="AG1196" s="82"/>
    </row>
    <row r="1197" spans="3:33" x14ac:dyDescent="0.2">
      <c r="C1197" s="82"/>
      <c r="D1197" s="82"/>
      <c r="E1197" s="82"/>
      <c r="F1197" s="82"/>
      <c r="G1197" s="82"/>
      <c r="H1197" s="82"/>
      <c r="I1197" s="82"/>
      <c r="J1197" s="82"/>
      <c r="K1197" s="82"/>
      <c r="L1197" s="82"/>
      <c r="M1197" s="82"/>
      <c r="N1197" s="140"/>
      <c r="O1197" s="140"/>
      <c r="P1197" s="82"/>
      <c r="Q1197" s="82"/>
      <c r="R1197" s="82"/>
      <c r="S1197" s="82"/>
      <c r="T1197" s="140"/>
      <c r="U1197" s="82"/>
      <c r="V1197" s="82"/>
      <c r="W1197" s="82"/>
      <c r="X1197" s="82"/>
      <c r="Y1197" s="82"/>
      <c r="AA1197" s="82"/>
      <c r="AB1197" s="82"/>
      <c r="AC1197" s="82"/>
      <c r="AD1197" s="82"/>
      <c r="AE1197" s="82"/>
      <c r="AF1197" s="82"/>
      <c r="AG1197" s="82"/>
    </row>
    <row r="1198" spans="3:33" x14ac:dyDescent="0.2">
      <c r="C1198" s="82"/>
      <c r="D1198" s="82"/>
      <c r="E1198" s="82"/>
      <c r="F1198" s="82"/>
      <c r="G1198" s="82"/>
      <c r="H1198" s="82"/>
      <c r="I1198" s="82"/>
      <c r="J1198" s="82"/>
      <c r="K1198" s="82"/>
      <c r="L1198" s="82"/>
      <c r="M1198" s="82"/>
      <c r="N1198" s="140"/>
      <c r="O1198" s="140"/>
      <c r="P1198" s="82"/>
      <c r="Q1198" s="82"/>
      <c r="R1198" s="82"/>
      <c r="S1198" s="82"/>
      <c r="T1198" s="140"/>
      <c r="U1198" s="82"/>
      <c r="V1198" s="82"/>
      <c r="W1198" s="82"/>
      <c r="X1198" s="82"/>
      <c r="Y1198" s="82"/>
      <c r="AA1198" s="82"/>
      <c r="AB1198" s="82"/>
      <c r="AC1198" s="82"/>
      <c r="AD1198" s="82"/>
      <c r="AE1198" s="82"/>
      <c r="AF1198" s="82"/>
      <c r="AG1198" s="82"/>
    </row>
    <row r="1199" spans="3:33" x14ac:dyDescent="0.2">
      <c r="C1199" s="82"/>
      <c r="D1199" s="82"/>
      <c r="E1199" s="82"/>
      <c r="F1199" s="82"/>
      <c r="G1199" s="82"/>
      <c r="H1199" s="82"/>
      <c r="I1199" s="82"/>
      <c r="J1199" s="82"/>
      <c r="K1199" s="82"/>
      <c r="L1199" s="82"/>
      <c r="M1199" s="82"/>
      <c r="N1199" s="140"/>
      <c r="O1199" s="140"/>
      <c r="P1199" s="82"/>
      <c r="Q1199" s="82"/>
      <c r="R1199" s="82"/>
      <c r="S1199" s="82"/>
      <c r="T1199" s="140"/>
      <c r="U1199" s="82"/>
      <c r="V1199" s="82"/>
      <c r="W1199" s="82"/>
      <c r="X1199" s="82"/>
      <c r="Y1199" s="82"/>
      <c r="AA1199" s="82"/>
      <c r="AB1199" s="82"/>
      <c r="AC1199" s="82"/>
      <c r="AD1199" s="82"/>
      <c r="AE1199" s="82"/>
      <c r="AF1199" s="82"/>
      <c r="AG1199" s="82"/>
    </row>
    <row r="1200" spans="3:33" x14ac:dyDescent="0.2">
      <c r="C1200" s="82"/>
      <c r="D1200" s="82"/>
      <c r="E1200" s="82"/>
      <c r="F1200" s="82"/>
      <c r="G1200" s="82"/>
      <c r="H1200" s="82"/>
      <c r="I1200" s="82"/>
      <c r="J1200" s="82"/>
      <c r="K1200" s="82"/>
      <c r="L1200" s="82"/>
      <c r="M1200" s="82"/>
      <c r="N1200" s="140"/>
      <c r="O1200" s="140"/>
      <c r="P1200" s="82"/>
      <c r="Q1200" s="82"/>
      <c r="R1200" s="82"/>
      <c r="S1200" s="82"/>
      <c r="T1200" s="140"/>
      <c r="U1200" s="82"/>
      <c r="V1200" s="82"/>
      <c r="W1200" s="82"/>
      <c r="X1200" s="82"/>
      <c r="Y1200" s="82"/>
      <c r="AA1200" s="82"/>
      <c r="AB1200" s="82"/>
      <c r="AC1200" s="82"/>
      <c r="AD1200" s="82"/>
      <c r="AE1200" s="82"/>
      <c r="AF1200" s="82"/>
      <c r="AG1200" s="82"/>
    </row>
    <row r="1201" spans="3:33" x14ac:dyDescent="0.2">
      <c r="C1201" s="82"/>
      <c r="D1201" s="82"/>
      <c r="E1201" s="82"/>
      <c r="F1201" s="82"/>
      <c r="G1201" s="82"/>
      <c r="H1201" s="82"/>
      <c r="I1201" s="82"/>
      <c r="J1201" s="82"/>
      <c r="K1201" s="82"/>
      <c r="L1201" s="82"/>
      <c r="M1201" s="82"/>
      <c r="N1201" s="140"/>
      <c r="O1201" s="140"/>
      <c r="P1201" s="82"/>
      <c r="Q1201" s="82"/>
      <c r="R1201" s="82"/>
      <c r="S1201" s="82"/>
      <c r="T1201" s="140"/>
      <c r="U1201" s="82"/>
      <c r="V1201" s="82"/>
      <c r="W1201" s="82"/>
      <c r="X1201" s="82"/>
      <c r="Y1201" s="82"/>
      <c r="AA1201" s="82"/>
      <c r="AB1201" s="82"/>
      <c r="AC1201" s="82"/>
      <c r="AD1201" s="82"/>
      <c r="AE1201" s="82"/>
      <c r="AF1201" s="82"/>
      <c r="AG1201" s="82"/>
    </row>
    <row r="1202" spans="3:33" x14ac:dyDescent="0.2">
      <c r="C1202" s="82"/>
      <c r="D1202" s="82"/>
      <c r="E1202" s="82"/>
      <c r="F1202" s="82"/>
      <c r="G1202" s="82"/>
      <c r="H1202" s="82"/>
      <c r="I1202" s="82"/>
      <c r="J1202" s="82"/>
      <c r="K1202" s="82"/>
      <c r="L1202" s="82"/>
      <c r="M1202" s="82"/>
      <c r="N1202" s="140"/>
      <c r="O1202" s="140"/>
      <c r="P1202" s="82"/>
      <c r="Q1202" s="82"/>
      <c r="R1202" s="82"/>
      <c r="S1202" s="82"/>
      <c r="T1202" s="140"/>
      <c r="U1202" s="82"/>
      <c r="V1202" s="82"/>
      <c r="W1202" s="82"/>
      <c r="X1202" s="82"/>
      <c r="Y1202" s="82"/>
      <c r="AA1202" s="82"/>
      <c r="AB1202" s="82"/>
      <c r="AC1202" s="82"/>
      <c r="AD1202" s="82"/>
      <c r="AE1202" s="82"/>
      <c r="AF1202" s="82"/>
      <c r="AG1202" s="82"/>
    </row>
    <row r="1203" spans="3:33" x14ac:dyDescent="0.2">
      <c r="C1203" s="82"/>
      <c r="D1203" s="82"/>
      <c r="E1203" s="82"/>
      <c r="F1203" s="82"/>
      <c r="G1203" s="82"/>
      <c r="H1203" s="82"/>
      <c r="I1203" s="82"/>
      <c r="J1203" s="82"/>
      <c r="K1203" s="82"/>
      <c r="L1203" s="82"/>
      <c r="M1203" s="82"/>
      <c r="N1203" s="140"/>
      <c r="O1203" s="140"/>
      <c r="P1203" s="82"/>
      <c r="Q1203" s="82"/>
      <c r="R1203" s="82"/>
      <c r="S1203" s="82"/>
      <c r="T1203" s="140"/>
      <c r="U1203" s="82"/>
      <c r="V1203" s="82"/>
      <c r="W1203" s="82"/>
      <c r="X1203" s="82"/>
      <c r="Y1203" s="82"/>
      <c r="AA1203" s="82"/>
      <c r="AB1203" s="82"/>
      <c r="AC1203" s="82"/>
      <c r="AD1203" s="82"/>
      <c r="AE1203" s="82"/>
      <c r="AF1203" s="82"/>
      <c r="AG1203" s="82"/>
    </row>
    <row r="1204" spans="3:33" x14ac:dyDescent="0.2">
      <c r="C1204" s="82"/>
      <c r="D1204" s="82"/>
      <c r="E1204" s="82"/>
      <c r="F1204" s="82"/>
      <c r="G1204" s="82"/>
      <c r="H1204" s="82"/>
      <c r="I1204" s="82"/>
      <c r="J1204" s="82"/>
      <c r="K1204" s="82"/>
      <c r="L1204" s="82"/>
      <c r="M1204" s="82"/>
      <c r="N1204" s="140"/>
      <c r="O1204" s="140"/>
      <c r="P1204" s="82"/>
      <c r="Q1204" s="82"/>
      <c r="R1204" s="82"/>
      <c r="S1204" s="82"/>
      <c r="T1204" s="140"/>
      <c r="U1204" s="82"/>
      <c r="V1204" s="82"/>
      <c r="W1204" s="82"/>
      <c r="X1204" s="82"/>
      <c r="Y1204" s="82"/>
      <c r="AA1204" s="82"/>
      <c r="AB1204" s="82"/>
      <c r="AC1204" s="82"/>
      <c r="AD1204" s="82"/>
      <c r="AE1204" s="82"/>
      <c r="AF1204" s="82"/>
      <c r="AG1204" s="82"/>
    </row>
    <row r="1205" spans="3:33" x14ac:dyDescent="0.2">
      <c r="C1205" s="82"/>
      <c r="D1205" s="82"/>
      <c r="E1205" s="82"/>
      <c r="F1205" s="82"/>
      <c r="G1205" s="82"/>
      <c r="H1205" s="82"/>
      <c r="I1205" s="82"/>
      <c r="J1205" s="82"/>
      <c r="K1205" s="82"/>
      <c r="L1205" s="82"/>
      <c r="M1205" s="82"/>
      <c r="N1205" s="140"/>
      <c r="O1205" s="140"/>
      <c r="P1205" s="82"/>
      <c r="Q1205" s="82"/>
      <c r="R1205" s="82"/>
      <c r="S1205" s="82"/>
      <c r="T1205" s="140"/>
      <c r="U1205" s="82"/>
      <c r="V1205" s="82"/>
      <c r="W1205" s="82"/>
      <c r="X1205" s="82"/>
      <c r="Y1205" s="82"/>
      <c r="AA1205" s="82"/>
      <c r="AB1205" s="82"/>
      <c r="AC1205" s="82"/>
      <c r="AD1205" s="82"/>
      <c r="AE1205" s="82"/>
      <c r="AF1205" s="82"/>
      <c r="AG1205" s="82"/>
    </row>
    <row r="1206" spans="3:33" x14ac:dyDescent="0.2">
      <c r="C1206" s="82"/>
      <c r="D1206" s="82"/>
      <c r="E1206" s="82"/>
      <c r="F1206" s="82"/>
      <c r="G1206" s="82"/>
      <c r="H1206" s="82"/>
      <c r="I1206" s="82"/>
      <c r="J1206" s="82"/>
      <c r="K1206" s="82"/>
      <c r="L1206" s="82"/>
      <c r="M1206" s="82"/>
      <c r="N1206" s="140"/>
      <c r="O1206" s="140"/>
      <c r="P1206" s="82"/>
      <c r="Q1206" s="82"/>
      <c r="R1206" s="82"/>
      <c r="S1206" s="82"/>
      <c r="T1206" s="140"/>
      <c r="U1206" s="82"/>
      <c r="V1206" s="82"/>
      <c r="W1206" s="82"/>
      <c r="X1206" s="82"/>
      <c r="Y1206" s="82"/>
      <c r="AA1206" s="82"/>
      <c r="AB1206" s="82"/>
      <c r="AC1206" s="82"/>
      <c r="AD1206" s="82"/>
      <c r="AE1206" s="82"/>
      <c r="AF1206" s="82"/>
      <c r="AG1206" s="82"/>
    </row>
    <row r="1207" spans="3:33" x14ac:dyDescent="0.2">
      <c r="C1207" s="82"/>
      <c r="D1207" s="82"/>
      <c r="E1207" s="82"/>
      <c r="F1207" s="82"/>
      <c r="G1207" s="82"/>
      <c r="H1207" s="82"/>
      <c r="I1207" s="82"/>
      <c r="J1207" s="82"/>
      <c r="K1207" s="82"/>
      <c r="L1207" s="82"/>
      <c r="M1207" s="82"/>
      <c r="N1207" s="140"/>
      <c r="O1207" s="140"/>
      <c r="P1207" s="82"/>
      <c r="Q1207" s="82"/>
      <c r="R1207" s="82"/>
      <c r="S1207" s="82"/>
      <c r="T1207" s="140"/>
      <c r="U1207" s="82"/>
      <c r="V1207" s="82"/>
      <c r="W1207" s="82"/>
      <c r="X1207" s="82"/>
      <c r="Y1207" s="82"/>
      <c r="AA1207" s="82"/>
      <c r="AB1207" s="82"/>
      <c r="AC1207" s="82"/>
      <c r="AD1207" s="82"/>
      <c r="AE1207" s="82"/>
      <c r="AF1207" s="82"/>
      <c r="AG1207" s="82"/>
    </row>
    <row r="1208" spans="3:33" x14ac:dyDescent="0.2">
      <c r="C1208" s="82"/>
      <c r="D1208" s="82"/>
      <c r="E1208" s="82"/>
      <c r="F1208" s="82"/>
      <c r="G1208" s="82"/>
      <c r="H1208" s="82"/>
      <c r="I1208" s="82"/>
      <c r="J1208" s="82"/>
      <c r="K1208" s="82"/>
      <c r="L1208" s="82"/>
      <c r="M1208" s="82"/>
      <c r="N1208" s="140"/>
      <c r="O1208" s="140"/>
      <c r="P1208" s="82"/>
      <c r="Q1208" s="82"/>
      <c r="R1208" s="82"/>
      <c r="S1208" s="82"/>
      <c r="T1208" s="140"/>
      <c r="U1208" s="82"/>
      <c r="V1208" s="82"/>
      <c r="W1208" s="82"/>
      <c r="X1208" s="82"/>
      <c r="Y1208" s="82"/>
      <c r="AA1208" s="82"/>
      <c r="AB1208" s="82"/>
      <c r="AC1208" s="82"/>
      <c r="AD1208" s="82"/>
      <c r="AE1208" s="82"/>
      <c r="AF1208" s="82"/>
      <c r="AG1208" s="82"/>
    </row>
    <row r="1209" spans="3:33" x14ac:dyDescent="0.2">
      <c r="C1209" s="82"/>
      <c r="D1209" s="82"/>
      <c r="E1209" s="82"/>
      <c r="F1209" s="82"/>
      <c r="G1209" s="82"/>
      <c r="H1209" s="82"/>
      <c r="I1209" s="82"/>
      <c r="J1209" s="82"/>
      <c r="K1209" s="82"/>
      <c r="L1209" s="82"/>
      <c r="M1209" s="82"/>
      <c r="N1209" s="140"/>
      <c r="O1209" s="140"/>
      <c r="P1209" s="82"/>
      <c r="Q1209" s="82"/>
      <c r="R1209" s="82"/>
      <c r="S1209" s="82"/>
      <c r="T1209" s="140"/>
      <c r="U1209" s="82"/>
      <c r="V1209" s="82"/>
      <c r="W1209" s="82"/>
      <c r="X1209" s="82"/>
      <c r="Y1209" s="82"/>
      <c r="AA1209" s="82"/>
      <c r="AB1209" s="82"/>
      <c r="AC1209" s="82"/>
      <c r="AD1209" s="82"/>
      <c r="AE1209" s="82"/>
      <c r="AF1209" s="82"/>
      <c r="AG1209" s="82"/>
    </row>
    <row r="1210" spans="3:33" x14ac:dyDescent="0.2">
      <c r="C1210" s="82"/>
      <c r="D1210" s="82"/>
      <c r="E1210" s="82"/>
      <c r="F1210" s="82"/>
      <c r="G1210" s="82"/>
      <c r="H1210" s="82"/>
      <c r="I1210" s="82"/>
      <c r="J1210" s="82"/>
      <c r="K1210" s="82"/>
      <c r="L1210" s="82"/>
      <c r="M1210" s="82"/>
      <c r="N1210" s="140"/>
      <c r="O1210" s="140"/>
      <c r="P1210" s="82"/>
      <c r="Q1210" s="82"/>
      <c r="R1210" s="82"/>
      <c r="S1210" s="82"/>
      <c r="T1210" s="140"/>
      <c r="U1210" s="82"/>
      <c r="V1210" s="82"/>
      <c r="W1210" s="82"/>
      <c r="X1210" s="82"/>
      <c r="Y1210" s="82"/>
      <c r="AA1210" s="82"/>
      <c r="AB1210" s="82"/>
      <c r="AC1210" s="82"/>
      <c r="AD1210" s="82"/>
      <c r="AE1210" s="82"/>
      <c r="AF1210" s="82"/>
      <c r="AG1210" s="82"/>
    </row>
    <row r="1211" spans="3:33" x14ac:dyDescent="0.2">
      <c r="C1211" s="82"/>
      <c r="D1211" s="82"/>
      <c r="E1211" s="82"/>
      <c r="F1211" s="82"/>
      <c r="G1211" s="82"/>
      <c r="H1211" s="82"/>
      <c r="I1211" s="82"/>
      <c r="J1211" s="82"/>
      <c r="K1211" s="82"/>
      <c r="L1211" s="82"/>
      <c r="M1211" s="82"/>
      <c r="N1211" s="140"/>
      <c r="O1211" s="140"/>
      <c r="P1211" s="82"/>
      <c r="Q1211" s="82"/>
      <c r="R1211" s="82"/>
      <c r="S1211" s="82"/>
      <c r="T1211" s="140"/>
      <c r="U1211" s="82"/>
      <c r="V1211" s="82"/>
      <c r="W1211" s="82"/>
      <c r="X1211" s="82"/>
      <c r="Y1211" s="82"/>
      <c r="AA1211" s="82"/>
      <c r="AB1211" s="82"/>
      <c r="AC1211" s="82"/>
      <c r="AD1211" s="82"/>
      <c r="AE1211" s="82"/>
      <c r="AF1211" s="82"/>
      <c r="AG1211" s="82"/>
    </row>
    <row r="1212" spans="3:33" x14ac:dyDescent="0.2">
      <c r="C1212" s="82"/>
      <c r="D1212" s="82"/>
      <c r="E1212" s="82"/>
      <c r="F1212" s="82"/>
      <c r="G1212" s="82"/>
      <c r="H1212" s="82"/>
      <c r="I1212" s="82"/>
      <c r="J1212" s="82"/>
      <c r="K1212" s="82"/>
      <c r="L1212" s="82"/>
      <c r="M1212" s="82"/>
      <c r="N1212" s="140"/>
      <c r="O1212" s="140"/>
      <c r="P1212" s="82"/>
      <c r="Q1212" s="82"/>
      <c r="R1212" s="82"/>
      <c r="S1212" s="82"/>
      <c r="T1212" s="140"/>
      <c r="U1212" s="82"/>
      <c r="V1212" s="82"/>
      <c r="W1212" s="82"/>
      <c r="X1212" s="82"/>
      <c r="Y1212" s="82"/>
      <c r="AA1212" s="82"/>
      <c r="AB1212" s="82"/>
      <c r="AC1212" s="82"/>
      <c r="AD1212" s="82"/>
      <c r="AE1212" s="82"/>
      <c r="AF1212" s="82"/>
      <c r="AG1212" s="82"/>
    </row>
    <row r="1213" spans="3:33" x14ac:dyDescent="0.2">
      <c r="C1213" s="82"/>
      <c r="D1213" s="82"/>
      <c r="E1213" s="82"/>
      <c r="F1213" s="82"/>
      <c r="G1213" s="82"/>
      <c r="H1213" s="82"/>
      <c r="I1213" s="82"/>
      <c r="J1213" s="82"/>
      <c r="K1213" s="82"/>
      <c r="L1213" s="82"/>
      <c r="M1213" s="82"/>
      <c r="N1213" s="140"/>
      <c r="O1213" s="140"/>
      <c r="P1213" s="82"/>
      <c r="Q1213" s="82"/>
      <c r="R1213" s="82"/>
      <c r="S1213" s="82"/>
      <c r="T1213" s="140"/>
      <c r="U1213" s="82"/>
      <c r="V1213" s="82"/>
      <c r="W1213" s="82"/>
      <c r="X1213" s="82"/>
      <c r="Y1213" s="82"/>
      <c r="AA1213" s="82"/>
      <c r="AB1213" s="82"/>
      <c r="AC1213" s="82"/>
      <c r="AD1213" s="82"/>
      <c r="AE1213" s="82"/>
      <c r="AF1213" s="82"/>
      <c r="AG1213" s="82"/>
    </row>
    <row r="1214" spans="3:33" x14ac:dyDescent="0.2">
      <c r="C1214" s="82"/>
      <c r="D1214" s="82"/>
      <c r="E1214" s="82"/>
      <c r="F1214" s="82"/>
      <c r="G1214" s="82"/>
      <c r="H1214" s="82"/>
      <c r="I1214" s="82"/>
      <c r="J1214" s="82"/>
      <c r="K1214" s="82"/>
      <c r="L1214" s="82"/>
      <c r="M1214" s="82"/>
      <c r="N1214" s="140"/>
      <c r="O1214" s="140"/>
      <c r="P1214" s="82"/>
      <c r="Q1214" s="82"/>
      <c r="R1214" s="82"/>
      <c r="S1214" s="82"/>
      <c r="T1214" s="140"/>
      <c r="U1214" s="82"/>
      <c r="V1214" s="82"/>
      <c r="W1214" s="82"/>
      <c r="X1214" s="82"/>
      <c r="Y1214" s="82"/>
      <c r="AA1214" s="82"/>
      <c r="AB1214" s="82"/>
      <c r="AC1214" s="82"/>
      <c r="AD1214" s="82"/>
      <c r="AE1214" s="82"/>
      <c r="AF1214" s="82"/>
      <c r="AG1214" s="82"/>
    </row>
    <row r="1215" spans="3:33" x14ac:dyDescent="0.2">
      <c r="C1215" s="82"/>
      <c r="D1215" s="82"/>
      <c r="E1215" s="82"/>
      <c r="F1215" s="82"/>
      <c r="G1215" s="82"/>
      <c r="H1215" s="82"/>
      <c r="I1215" s="82"/>
      <c r="J1215" s="82"/>
      <c r="K1215" s="82"/>
      <c r="L1215" s="82"/>
      <c r="M1215" s="82"/>
      <c r="N1215" s="140"/>
      <c r="O1215" s="140"/>
      <c r="P1215" s="82"/>
      <c r="Q1215" s="82"/>
      <c r="R1215" s="82"/>
      <c r="S1215" s="82"/>
      <c r="T1215" s="140"/>
      <c r="U1215" s="82"/>
      <c r="V1215" s="82"/>
      <c r="W1215" s="82"/>
      <c r="X1215" s="82"/>
      <c r="Y1215" s="82"/>
      <c r="AA1215" s="82"/>
      <c r="AB1215" s="82"/>
      <c r="AC1215" s="82"/>
      <c r="AD1215" s="82"/>
      <c r="AE1215" s="82"/>
      <c r="AF1215" s="82"/>
      <c r="AG1215" s="82"/>
    </row>
    <row r="1216" spans="3:33" x14ac:dyDescent="0.2">
      <c r="C1216" s="82"/>
      <c r="D1216" s="82"/>
      <c r="E1216" s="82"/>
      <c r="F1216" s="82"/>
      <c r="G1216" s="82"/>
      <c r="H1216" s="82"/>
      <c r="I1216" s="82"/>
      <c r="J1216" s="82"/>
      <c r="K1216" s="82"/>
      <c r="L1216" s="82"/>
      <c r="M1216" s="82"/>
      <c r="N1216" s="140"/>
      <c r="O1216" s="140"/>
      <c r="P1216" s="82"/>
      <c r="Q1216" s="82"/>
      <c r="R1216" s="82"/>
      <c r="S1216" s="82"/>
      <c r="T1216" s="140"/>
      <c r="U1216" s="82"/>
      <c r="V1216" s="82"/>
      <c r="W1216" s="82"/>
      <c r="X1216" s="82"/>
      <c r="Y1216" s="82"/>
      <c r="AA1216" s="82"/>
      <c r="AB1216" s="82"/>
      <c r="AC1216" s="82"/>
      <c r="AD1216" s="82"/>
      <c r="AE1216" s="82"/>
      <c r="AF1216" s="82"/>
      <c r="AG1216" s="82"/>
    </row>
    <row r="1217" spans="3:33" x14ac:dyDescent="0.2">
      <c r="C1217" s="82"/>
      <c r="D1217" s="82"/>
      <c r="E1217" s="82"/>
      <c r="F1217" s="82"/>
      <c r="G1217" s="82"/>
      <c r="H1217" s="82"/>
      <c r="I1217" s="82"/>
      <c r="J1217" s="82"/>
      <c r="K1217" s="82"/>
      <c r="L1217" s="82"/>
      <c r="M1217" s="82"/>
      <c r="N1217" s="140"/>
      <c r="O1217" s="140"/>
      <c r="P1217" s="82"/>
      <c r="Q1217" s="82"/>
      <c r="R1217" s="82"/>
      <c r="S1217" s="82"/>
      <c r="T1217" s="140"/>
      <c r="U1217" s="82"/>
      <c r="V1217" s="82"/>
      <c r="W1217" s="82"/>
      <c r="X1217" s="82"/>
      <c r="Y1217" s="82"/>
      <c r="AA1217" s="82"/>
      <c r="AB1217" s="82"/>
      <c r="AC1217" s="82"/>
      <c r="AD1217" s="82"/>
      <c r="AE1217" s="82"/>
      <c r="AF1217" s="82"/>
      <c r="AG1217" s="82"/>
    </row>
    <row r="1218" spans="3:33" x14ac:dyDescent="0.2">
      <c r="C1218" s="82"/>
      <c r="D1218" s="82"/>
      <c r="E1218" s="82"/>
      <c r="F1218" s="82"/>
      <c r="G1218" s="82"/>
      <c r="H1218" s="82"/>
      <c r="I1218" s="82"/>
      <c r="J1218" s="82"/>
      <c r="K1218" s="82"/>
      <c r="L1218" s="82"/>
      <c r="M1218" s="82"/>
      <c r="N1218" s="140"/>
      <c r="O1218" s="140"/>
      <c r="P1218" s="82"/>
      <c r="Q1218" s="82"/>
      <c r="R1218" s="82"/>
      <c r="S1218" s="82"/>
      <c r="T1218" s="140"/>
      <c r="U1218" s="82"/>
      <c r="V1218" s="82"/>
      <c r="W1218" s="82"/>
      <c r="X1218" s="82"/>
      <c r="Y1218" s="82"/>
      <c r="AA1218" s="82"/>
      <c r="AB1218" s="82"/>
      <c r="AC1218" s="82"/>
      <c r="AD1218" s="82"/>
      <c r="AE1218" s="82"/>
      <c r="AF1218" s="82"/>
      <c r="AG1218" s="82"/>
    </row>
    <row r="1219" spans="3:33" x14ac:dyDescent="0.2">
      <c r="C1219" s="82"/>
      <c r="D1219" s="82"/>
      <c r="E1219" s="82"/>
      <c r="F1219" s="82"/>
      <c r="G1219" s="82"/>
      <c r="H1219" s="82"/>
      <c r="I1219" s="82"/>
      <c r="J1219" s="82"/>
      <c r="K1219" s="82"/>
      <c r="L1219" s="82"/>
      <c r="M1219" s="82"/>
      <c r="N1219" s="140"/>
      <c r="O1219" s="140"/>
      <c r="P1219" s="82"/>
      <c r="Q1219" s="82"/>
      <c r="R1219" s="82"/>
      <c r="S1219" s="82"/>
      <c r="T1219" s="140"/>
      <c r="U1219" s="82"/>
      <c r="V1219" s="82"/>
      <c r="W1219" s="82"/>
      <c r="X1219" s="82"/>
      <c r="Y1219" s="82"/>
      <c r="AA1219" s="82"/>
      <c r="AB1219" s="82"/>
      <c r="AC1219" s="82"/>
      <c r="AD1219" s="82"/>
      <c r="AE1219" s="82"/>
      <c r="AF1219" s="82"/>
      <c r="AG1219" s="82"/>
    </row>
    <row r="1220" spans="3:33" x14ac:dyDescent="0.2">
      <c r="C1220" s="82"/>
      <c r="D1220" s="82"/>
      <c r="E1220" s="82"/>
      <c r="F1220" s="82"/>
      <c r="G1220" s="82"/>
      <c r="H1220" s="82"/>
      <c r="I1220" s="82"/>
      <c r="J1220" s="82"/>
      <c r="K1220" s="82"/>
      <c r="L1220" s="82"/>
      <c r="M1220" s="82"/>
      <c r="N1220" s="140"/>
      <c r="O1220" s="140"/>
      <c r="P1220" s="82"/>
      <c r="Q1220" s="82"/>
      <c r="R1220" s="82"/>
      <c r="S1220" s="82"/>
      <c r="T1220" s="140"/>
      <c r="U1220" s="82"/>
      <c r="V1220" s="82"/>
      <c r="W1220" s="82"/>
      <c r="X1220" s="82"/>
      <c r="Y1220" s="82"/>
      <c r="AA1220" s="82"/>
      <c r="AB1220" s="82"/>
      <c r="AC1220" s="82"/>
      <c r="AD1220" s="82"/>
      <c r="AE1220" s="82"/>
      <c r="AF1220" s="82"/>
      <c r="AG1220" s="82"/>
    </row>
    <row r="1221" spans="3:33" x14ac:dyDescent="0.2">
      <c r="C1221" s="82"/>
      <c r="D1221" s="82"/>
      <c r="E1221" s="82"/>
      <c r="F1221" s="82"/>
      <c r="G1221" s="82"/>
      <c r="H1221" s="82"/>
      <c r="I1221" s="82"/>
      <c r="J1221" s="82"/>
      <c r="K1221" s="82"/>
      <c r="L1221" s="82"/>
      <c r="M1221" s="82"/>
      <c r="N1221" s="140"/>
      <c r="O1221" s="140"/>
      <c r="P1221" s="82"/>
      <c r="Q1221" s="82"/>
      <c r="R1221" s="82"/>
      <c r="S1221" s="82"/>
      <c r="T1221" s="140"/>
      <c r="U1221" s="82"/>
      <c r="V1221" s="82"/>
      <c r="W1221" s="82"/>
      <c r="X1221" s="82"/>
      <c r="Y1221" s="82"/>
      <c r="AA1221" s="82"/>
      <c r="AB1221" s="82"/>
      <c r="AC1221" s="82"/>
      <c r="AD1221" s="82"/>
      <c r="AE1221" s="82"/>
      <c r="AF1221" s="82"/>
      <c r="AG1221" s="82"/>
    </row>
    <row r="1222" spans="3:33" x14ac:dyDescent="0.2">
      <c r="C1222" s="82"/>
      <c r="D1222" s="82"/>
      <c r="E1222" s="82"/>
      <c r="F1222" s="82"/>
      <c r="G1222" s="82"/>
      <c r="H1222" s="82"/>
      <c r="I1222" s="82"/>
      <c r="J1222" s="82"/>
      <c r="K1222" s="82"/>
      <c r="L1222" s="82"/>
      <c r="M1222" s="82"/>
      <c r="N1222" s="140"/>
      <c r="O1222" s="140"/>
      <c r="P1222" s="82"/>
      <c r="Q1222" s="82"/>
      <c r="R1222" s="82"/>
      <c r="S1222" s="82"/>
      <c r="T1222" s="140"/>
      <c r="U1222" s="82"/>
      <c r="V1222" s="82"/>
      <c r="W1222" s="82"/>
      <c r="X1222" s="82"/>
      <c r="Y1222" s="82"/>
      <c r="AA1222" s="82"/>
      <c r="AB1222" s="82"/>
      <c r="AC1222" s="82"/>
      <c r="AD1222" s="82"/>
      <c r="AE1222" s="82"/>
      <c r="AF1222" s="82"/>
      <c r="AG1222" s="82"/>
    </row>
    <row r="1223" spans="3:33" x14ac:dyDescent="0.2">
      <c r="C1223" s="82"/>
      <c r="D1223" s="82"/>
      <c r="E1223" s="82"/>
      <c r="F1223" s="82"/>
      <c r="G1223" s="82"/>
      <c r="H1223" s="82"/>
      <c r="I1223" s="82"/>
      <c r="J1223" s="82"/>
      <c r="K1223" s="82"/>
      <c r="L1223" s="82"/>
      <c r="M1223" s="82"/>
      <c r="N1223" s="140"/>
      <c r="O1223" s="140"/>
      <c r="P1223" s="82"/>
      <c r="Q1223" s="82"/>
      <c r="R1223" s="82"/>
      <c r="S1223" s="82"/>
      <c r="T1223" s="140"/>
      <c r="U1223" s="82"/>
      <c r="V1223" s="82"/>
      <c r="W1223" s="82"/>
      <c r="X1223" s="82"/>
      <c r="Y1223" s="82"/>
      <c r="AA1223" s="82"/>
      <c r="AB1223" s="82"/>
      <c r="AC1223" s="82"/>
      <c r="AD1223" s="82"/>
      <c r="AE1223" s="82"/>
      <c r="AF1223" s="82"/>
      <c r="AG1223" s="82"/>
    </row>
    <row r="1224" spans="3:33" x14ac:dyDescent="0.2">
      <c r="C1224" s="82"/>
      <c r="D1224" s="82"/>
      <c r="E1224" s="82"/>
      <c r="F1224" s="82"/>
      <c r="G1224" s="82"/>
      <c r="H1224" s="82"/>
      <c r="I1224" s="82"/>
      <c r="J1224" s="82"/>
      <c r="K1224" s="82"/>
      <c r="L1224" s="82"/>
      <c r="M1224" s="82"/>
      <c r="N1224" s="140"/>
      <c r="O1224" s="140"/>
      <c r="P1224" s="82"/>
      <c r="Q1224" s="82"/>
      <c r="R1224" s="82"/>
      <c r="S1224" s="82"/>
      <c r="T1224" s="140"/>
      <c r="U1224" s="82"/>
      <c r="V1224" s="82"/>
      <c r="W1224" s="82"/>
      <c r="X1224" s="82"/>
      <c r="Y1224" s="82"/>
      <c r="AA1224" s="82"/>
      <c r="AB1224" s="82"/>
      <c r="AC1224" s="82"/>
      <c r="AD1224" s="82"/>
      <c r="AE1224" s="82"/>
      <c r="AF1224" s="82"/>
      <c r="AG1224" s="82"/>
    </row>
    <row r="1225" spans="3:33" x14ac:dyDescent="0.2">
      <c r="C1225" s="82"/>
      <c r="D1225" s="82"/>
      <c r="E1225" s="82"/>
      <c r="F1225" s="82"/>
      <c r="G1225" s="82"/>
      <c r="H1225" s="82"/>
      <c r="I1225" s="82"/>
      <c r="J1225" s="82"/>
      <c r="K1225" s="82"/>
      <c r="L1225" s="82"/>
      <c r="M1225" s="82"/>
      <c r="N1225" s="140"/>
      <c r="O1225" s="140"/>
      <c r="P1225" s="82"/>
      <c r="Q1225" s="82"/>
      <c r="R1225" s="82"/>
      <c r="S1225" s="82"/>
      <c r="T1225" s="140"/>
      <c r="U1225" s="82"/>
      <c r="V1225" s="82"/>
      <c r="W1225" s="82"/>
      <c r="X1225" s="82"/>
      <c r="Y1225" s="82"/>
      <c r="AA1225" s="82"/>
      <c r="AB1225" s="82"/>
      <c r="AC1225" s="82"/>
      <c r="AD1225" s="82"/>
      <c r="AE1225" s="82"/>
      <c r="AF1225" s="82"/>
      <c r="AG1225" s="82"/>
    </row>
    <row r="1226" spans="3:33" x14ac:dyDescent="0.2">
      <c r="C1226" s="82"/>
      <c r="D1226" s="82"/>
      <c r="E1226" s="82"/>
      <c r="F1226" s="82"/>
      <c r="G1226" s="82"/>
      <c r="H1226" s="82"/>
      <c r="I1226" s="82"/>
      <c r="J1226" s="82"/>
      <c r="K1226" s="82"/>
      <c r="L1226" s="82"/>
      <c r="M1226" s="82"/>
      <c r="N1226" s="140"/>
      <c r="O1226" s="140"/>
      <c r="P1226" s="82"/>
      <c r="Q1226" s="82"/>
      <c r="R1226" s="82"/>
      <c r="S1226" s="82"/>
      <c r="T1226" s="140"/>
      <c r="U1226" s="82"/>
      <c r="V1226" s="82"/>
      <c r="W1226" s="82"/>
      <c r="X1226" s="82"/>
      <c r="Y1226" s="82"/>
      <c r="AA1226" s="82"/>
      <c r="AB1226" s="82"/>
      <c r="AC1226" s="82"/>
      <c r="AD1226" s="82"/>
      <c r="AE1226" s="82"/>
      <c r="AF1226" s="82"/>
      <c r="AG1226" s="82"/>
    </row>
    <row r="1227" spans="3:33" x14ac:dyDescent="0.2">
      <c r="C1227" s="82"/>
      <c r="D1227" s="82"/>
      <c r="E1227" s="82"/>
      <c r="F1227" s="82"/>
      <c r="G1227" s="82"/>
      <c r="H1227" s="82"/>
      <c r="I1227" s="82"/>
      <c r="J1227" s="82"/>
      <c r="K1227" s="82"/>
      <c r="L1227" s="82"/>
      <c r="M1227" s="82"/>
      <c r="N1227" s="140"/>
      <c r="O1227" s="140"/>
      <c r="P1227" s="82"/>
      <c r="Q1227" s="82"/>
      <c r="R1227" s="82"/>
      <c r="S1227" s="82"/>
      <c r="T1227" s="140"/>
      <c r="U1227" s="82"/>
      <c r="V1227" s="82"/>
      <c r="W1227" s="82"/>
      <c r="X1227" s="82"/>
      <c r="Y1227" s="82"/>
      <c r="AA1227" s="82"/>
      <c r="AB1227" s="82"/>
      <c r="AC1227" s="82"/>
      <c r="AD1227" s="82"/>
      <c r="AE1227" s="82"/>
      <c r="AF1227" s="82"/>
      <c r="AG1227" s="82"/>
    </row>
    <row r="1228" spans="3:33" x14ac:dyDescent="0.2">
      <c r="C1228" s="82"/>
      <c r="D1228" s="82"/>
      <c r="E1228" s="82"/>
      <c r="F1228" s="82"/>
      <c r="G1228" s="82"/>
      <c r="H1228" s="82"/>
      <c r="I1228" s="82"/>
      <c r="J1228" s="82"/>
      <c r="K1228" s="82"/>
      <c r="L1228" s="82"/>
      <c r="M1228" s="82"/>
      <c r="N1228" s="140"/>
      <c r="O1228" s="140"/>
      <c r="P1228" s="82"/>
      <c r="Q1228" s="82"/>
      <c r="R1228" s="82"/>
      <c r="S1228" s="82"/>
      <c r="T1228" s="140"/>
      <c r="U1228" s="82"/>
      <c r="V1228" s="82"/>
      <c r="W1228" s="82"/>
      <c r="X1228" s="82"/>
      <c r="Y1228" s="82"/>
      <c r="AA1228" s="82"/>
      <c r="AB1228" s="82"/>
      <c r="AC1228" s="82"/>
      <c r="AD1228" s="82"/>
      <c r="AE1228" s="82"/>
      <c r="AF1228" s="82"/>
      <c r="AG1228" s="82"/>
    </row>
    <row r="1229" spans="3:33" x14ac:dyDescent="0.2">
      <c r="C1229" s="82"/>
      <c r="D1229" s="82"/>
      <c r="E1229" s="82"/>
      <c r="F1229" s="82"/>
      <c r="G1229" s="82"/>
      <c r="H1229" s="82"/>
      <c r="I1229" s="82"/>
      <c r="J1229" s="82"/>
      <c r="K1229" s="82"/>
      <c r="L1229" s="82"/>
      <c r="M1229" s="82"/>
      <c r="N1229" s="140"/>
      <c r="O1229" s="140"/>
      <c r="P1229" s="82"/>
      <c r="Q1229" s="82"/>
      <c r="R1229" s="82"/>
      <c r="S1229" s="82"/>
      <c r="T1229" s="140"/>
      <c r="U1229" s="82"/>
      <c r="V1229" s="82"/>
      <c r="W1229" s="82"/>
      <c r="X1229" s="82"/>
      <c r="Y1229" s="82"/>
      <c r="AA1229" s="82"/>
      <c r="AB1229" s="82"/>
      <c r="AC1229" s="82"/>
      <c r="AD1229" s="82"/>
      <c r="AE1229" s="82"/>
      <c r="AF1229" s="82"/>
      <c r="AG1229" s="82"/>
    </row>
    <row r="1230" spans="3:33" x14ac:dyDescent="0.2">
      <c r="C1230" s="82"/>
      <c r="D1230" s="82"/>
      <c r="E1230" s="82"/>
      <c r="F1230" s="82"/>
      <c r="G1230" s="82"/>
      <c r="H1230" s="82"/>
      <c r="I1230" s="82"/>
      <c r="J1230" s="82"/>
      <c r="K1230" s="82"/>
      <c r="L1230" s="82"/>
      <c r="M1230" s="82"/>
      <c r="N1230" s="140"/>
      <c r="O1230" s="140"/>
      <c r="P1230" s="82"/>
      <c r="Q1230" s="82"/>
      <c r="R1230" s="82"/>
      <c r="S1230" s="82"/>
      <c r="T1230" s="140"/>
      <c r="U1230" s="82"/>
      <c r="V1230" s="82"/>
      <c r="W1230" s="82"/>
      <c r="X1230" s="82"/>
      <c r="Y1230" s="82"/>
      <c r="AA1230" s="82"/>
      <c r="AB1230" s="82"/>
      <c r="AC1230" s="82"/>
      <c r="AD1230" s="82"/>
      <c r="AE1230" s="82"/>
      <c r="AF1230" s="82"/>
      <c r="AG1230" s="82"/>
    </row>
    <row r="1231" spans="3:33" x14ac:dyDescent="0.2">
      <c r="C1231" s="82"/>
      <c r="D1231" s="82"/>
      <c r="E1231" s="82"/>
      <c r="F1231" s="82"/>
      <c r="G1231" s="82"/>
      <c r="H1231" s="82"/>
      <c r="I1231" s="82"/>
      <c r="J1231" s="82"/>
      <c r="K1231" s="82"/>
      <c r="L1231" s="82"/>
      <c r="M1231" s="82"/>
      <c r="N1231" s="140"/>
      <c r="O1231" s="140"/>
      <c r="P1231" s="82"/>
      <c r="Q1231" s="82"/>
      <c r="R1231" s="82"/>
      <c r="S1231" s="82"/>
      <c r="T1231" s="140"/>
      <c r="U1231" s="82"/>
      <c r="V1231" s="82"/>
      <c r="W1231" s="82"/>
      <c r="X1231" s="82"/>
      <c r="Y1231" s="82"/>
      <c r="AA1231" s="82"/>
      <c r="AB1231" s="82"/>
      <c r="AC1231" s="82"/>
      <c r="AD1231" s="82"/>
      <c r="AE1231" s="82"/>
      <c r="AF1231" s="82"/>
      <c r="AG1231" s="82"/>
    </row>
    <row r="1232" spans="3:33" x14ac:dyDescent="0.2">
      <c r="C1232" s="82"/>
      <c r="D1232" s="82"/>
      <c r="E1232" s="82"/>
      <c r="F1232" s="82"/>
      <c r="G1232" s="82"/>
      <c r="H1232" s="82"/>
      <c r="I1232" s="82"/>
      <c r="J1232" s="82"/>
      <c r="K1232" s="82"/>
      <c r="L1232" s="82"/>
      <c r="M1232" s="82"/>
      <c r="N1232" s="140"/>
      <c r="O1232" s="140"/>
      <c r="P1232" s="82"/>
      <c r="Q1232" s="82"/>
      <c r="R1232" s="82"/>
      <c r="S1232" s="82"/>
      <c r="T1232" s="140"/>
      <c r="U1232" s="82"/>
      <c r="V1232" s="82"/>
      <c r="W1232" s="82"/>
      <c r="X1232" s="82"/>
      <c r="Y1232" s="82"/>
      <c r="AA1232" s="82"/>
      <c r="AB1232" s="82"/>
      <c r="AC1232" s="82"/>
      <c r="AD1232" s="82"/>
      <c r="AE1232" s="82"/>
      <c r="AF1232" s="82"/>
      <c r="AG1232" s="82"/>
    </row>
    <row r="1233" spans="3:33" x14ac:dyDescent="0.2">
      <c r="C1233" s="82"/>
      <c r="D1233" s="82"/>
      <c r="E1233" s="82"/>
      <c r="F1233" s="82"/>
      <c r="G1233" s="82"/>
      <c r="H1233" s="82"/>
      <c r="I1233" s="82"/>
      <c r="J1233" s="82"/>
      <c r="K1233" s="82"/>
      <c r="L1233" s="82"/>
      <c r="M1233" s="82"/>
      <c r="N1233" s="140"/>
      <c r="O1233" s="140"/>
      <c r="P1233" s="82"/>
      <c r="Q1233" s="82"/>
      <c r="R1233" s="82"/>
      <c r="S1233" s="82"/>
      <c r="T1233" s="140"/>
      <c r="U1233" s="82"/>
      <c r="V1233" s="82"/>
      <c r="W1233" s="82"/>
      <c r="X1233" s="82"/>
      <c r="Y1233" s="82"/>
      <c r="AA1233" s="82"/>
      <c r="AB1233" s="82"/>
      <c r="AC1233" s="82"/>
      <c r="AD1233" s="82"/>
      <c r="AE1233" s="82"/>
      <c r="AF1233" s="82"/>
      <c r="AG1233" s="82"/>
    </row>
    <row r="1234" spans="3:33" x14ac:dyDescent="0.2">
      <c r="C1234" s="82"/>
      <c r="D1234" s="82"/>
      <c r="E1234" s="82"/>
      <c r="F1234" s="82"/>
      <c r="G1234" s="82"/>
      <c r="H1234" s="82"/>
      <c r="I1234" s="82"/>
      <c r="J1234" s="82"/>
      <c r="K1234" s="82"/>
      <c r="L1234" s="82"/>
      <c r="M1234" s="82"/>
      <c r="N1234" s="140"/>
      <c r="O1234" s="140"/>
      <c r="P1234" s="82"/>
      <c r="Q1234" s="82"/>
      <c r="R1234" s="82"/>
      <c r="S1234" s="82"/>
      <c r="T1234" s="140"/>
      <c r="U1234" s="82"/>
      <c r="V1234" s="82"/>
      <c r="W1234" s="82"/>
      <c r="X1234" s="82"/>
      <c r="Y1234" s="82"/>
      <c r="AA1234" s="82"/>
      <c r="AB1234" s="82"/>
      <c r="AC1234" s="82"/>
      <c r="AD1234" s="82"/>
      <c r="AE1234" s="82"/>
      <c r="AF1234" s="82"/>
      <c r="AG1234" s="82"/>
    </row>
    <row r="1235" spans="3:33" x14ac:dyDescent="0.2">
      <c r="C1235" s="82"/>
      <c r="D1235" s="82"/>
      <c r="E1235" s="82"/>
      <c r="F1235" s="82"/>
      <c r="G1235" s="82"/>
      <c r="H1235" s="82"/>
      <c r="I1235" s="82"/>
      <c r="J1235" s="82"/>
      <c r="K1235" s="82"/>
      <c r="L1235" s="82"/>
      <c r="M1235" s="82"/>
      <c r="N1235" s="140"/>
      <c r="O1235" s="140"/>
      <c r="P1235" s="82"/>
      <c r="Q1235" s="82"/>
      <c r="R1235" s="82"/>
      <c r="S1235" s="82"/>
      <c r="T1235" s="140"/>
      <c r="U1235" s="82"/>
      <c r="V1235" s="82"/>
      <c r="W1235" s="82"/>
      <c r="X1235" s="82"/>
      <c r="Y1235" s="82"/>
      <c r="AA1235" s="82"/>
      <c r="AB1235" s="82"/>
      <c r="AC1235" s="82"/>
      <c r="AD1235" s="82"/>
      <c r="AE1235" s="82"/>
      <c r="AF1235" s="82"/>
      <c r="AG1235" s="82"/>
    </row>
    <row r="1236" spans="3:33" x14ac:dyDescent="0.2">
      <c r="C1236" s="82"/>
      <c r="D1236" s="82"/>
      <c r="E1236" s="82"/>
      <c r="F1236" s="82"/>
      <c r="G1236" s="82"/>
      <c r="H1236" s="82"/>
      <c r="I1236" s="82"/>
      <c r="J1236" s="82"/>
      <c r="K1236" s="82"/>
      <c r="L1236" s="82"/>
      <c r="M1236" s="82"/>
      <c r="N1236" s="140"/>
      <c r="O1236" s="140"/>
      <c r="P1236" s="82"/>
      <c r="Q1236" s="82"/>
      <c r="R1236" s="82"/>
      <c r="S1236" s="82"/>
      <c r="T1236" s="140"/>
      <c r="U1236" s="82"/>
      <c r="V1236" s="82"/>
      <c r="W1236" s="82"/>
      <c r="X1236" s="82"/>
      <c r="Y1236" s="82"/>
      <c r="AA1236" s="82"/>
      <c r="AB1236" s="82"/>
      <c r="AC1236" s="82"/>
      <c r="AD1236" s="82"/>
      <c r="AE1236" s="82"/>
      <c r="AF1236" s="82"/>
      <c r="AG1236" s="82"/>
    </row>
    <row r="1237" spans="3:33" x14ac:dyDescent="0.2">
      <c r="C1237" s="82"/>
      <c r="D1237" s="82"/>
      <c r="E1237" s="82"/>
      <c r="F1237" s="82"/>
      <c r="G1237" s="82"/>
      <c r="H1237" s="82"/>
      <c r="I1237" s="82"/>
      <c r="J1237" s="82"/>
      <c r="K1237" s="82"/>
      <c r="L1237" s="82"/>
      <c r="M1237" s="82"/>
      <c r="N1237" s="140"/>
      <c r="O1237" s="140"/>
      <c r="P1237" s="82"/>
      <c r="Q1237" s="82"/>
      <c r="R1237" s="82"/>
      <c r="S1237" s="82"/>
      <c r="T1237" s="140"/>
      <c r="U1237" s="82"/>
      <c r="V1237" s="82"/>
      <c r="W1237" s="82"/>
      <c r="X1237" s="82"/>
      <c r="Y1237" s="82"/>
      <c r="AA1237" s="82"/>
      <c r="AB1237" s="82"/>
      <c r="AC1237" s="82"/>
      <c r="AD1237" s="82"/>
      <c r="AE1237" s="82"/>
      <c r="AF1237" s="82"/>
      <c r="AG1237" s="82"/>
    </row>
    <row r="1238" spans="3:33" x14ac:dyDescent="0.2">
      <c r="C1238" s="82"/>
      <c r="D1238" s="82"/>
      <c r="E1238" s="82"/>
      <c r="F1238" s="82"/>
      <c r="G1238" s="82"/>
      <c r="H1238" s="82"/>
      <c r="I1238" s="82"/>
      <c r="J1238" s="82"/>
      <c r="K1238" s="82"/>
      <c r="L1238" s="82"/>
      <c r="M1238" s="82"/>
      <c r="N1238" s="140"/>
      <c r="O1238" s="140"/>
      <c r="P1238" s="82"/>
      <c r="Q1238" s="82"/>
      <c r="R1238" s="82"/>
      <c r="S1238" s="82"/>
      <c r="T1238" s="140"/>
      <c r="U1238" s="82"/>
      <c r="V1238" s="82"/>
      <c r="W1238" s="82"/>
      <c r="X1238" s="82"/>
      <c r="Y1238" s="82"/>
      <c r="AA1238" s="82"/>
      <c r="AB1238" s="82"/>
      <c r="AC1238" s="82"/>
      <c r="AD1238" s="82"/>
      <c r="AE1238" s="82"/>
      <c r="AF1238" s="82"/>
      <c r="AG1238" s="82"/>
    </row>
    <row r="1239" spans="3:33" x14ac:dyDescent="0.2">
      <c r="C1239" s="82"/>
      <c r="D1239" s="82"/>
      <c r="E1239" s="82"/>
      <c r="F1239" s="82"/>
      <c r="G1239" s="82"/>
      <c r="H1239" s="82"/>
      <c r="I1239" s="82"/>
      <c r="J1239" s="82"/>
      <c r="K1239" s="82"/>
      <c r="L1239" s="82"/>
      <c r="M1239" s="82"/>
      <c r="N1239" s="140"/>
      <c r="O1239" s="140"/>
      <c r="P1239" s="82"/>
      <c r="Q1239" s="82"/>
      <c r="R1239" s="82"/>
      <c r="S1239" s="82"/>
      <c r="T1239" s="140"/>
      <c r="U1239" s="82"/>
      <c r="V1239" s="82"/>
      <c r="W1239" s="82"/>
      <c r="X1239" s="82"/>
      <c r="Y1239" s="82"/>
      <c r="AA1239" s="82"/>
      <c r="AB1239" s="82"/>
      <c r="AC1239" s="82"/>
      <c r="AD1239" s="82"/>
      <c r="AE1239" s="82"/>
      <c r="AF1239" s="82"/>
      <c r="AG1239" s="82"/>
    </row>
    <row r="1240" spans="3:33" x14ac:dyDescent="0.2">
      <c r="C1240" s="82"/>
      <c r="D1240" s="82"/>
      <c r="E1240" s="82"/>
      <c r="F1240" s="82"/>
      <c r="G1240" s="82"/>
      <c r="H1240" s="82"/>
      <c r="I1240" s="82"/>
      <c r="J1240" s="82"/>
      <c r="K1240" s="82"/>
      <c r="L1240" s="82"/>
      <c r="M1240" s="82"/>
      <c r="N1240" s="140"/>
      <c r="O1240" s="140"/>
      <c r="P1240" s="82"/>
      <c r="Q1240" s="82"/>
      <c r="R1240" s="82"/>
      <c r="S1240" s="82"/>
      <c r="T1240" s="140"/>
      <c r="U1240" s="82"/>
      <c r="V1240" s="82"/>
      <c r="W1240" s="82"/>
      <c r="X1240" s="82"/>
      <c r="Y1240" s="82"/>
      <c r="AA1240" s="82"/>
      <c r="AB1240" s="82"/>
      <c r="AC1240" s="82"/>
      <c r="AD1240" s="82"/>
      <c r="AE1240" s="82"/>
      <c r="AF1240" s="82"/>
      <c r="AG1240" s="82"/>
    </row>
    <row r="1241" spans="3:33" x14ac:dyDescent="0.2">
      <c r="C1241" s="82"/>
      <c r="D1241" s="82"/>
      <c r="E1241" s="82"/>
      <c r="F1241" s="82"/>
      <c r="G1241" s="82"/>
      <c r="H1241" s="82"/>
      <c r="I1241" s="82"/>
      <c r="J1241" s="82"/>
      <c r="K1241" s="82"/>
      <c r="L1241" s="82"/>
      <c r="M1241" s="82"/>
      <c r="N1241" s="140"/>
      <c r="O1241" s="140"/>
      <c r="P1241" s="82"/>
      <c r="Q1241" s="82"/>
      <c r="R1241" s="82"/>
      <c r="S1241" s="82"/>
      <c r="T1241" s="140"/>
      <c r="U1241" s="82"/>
      <c r="V1241" s="82"/>
      <c r="W1241" s="82"/>
      <c r="X1241" s="82"/>
      <c r="Y1241" s="82"/>
      <c r="AA1241" s="82"/>
      <c r="AB1241" s="82"/>
      <c r="AC1241" s="82"/>
      <c r="AD1241" s="82"/>
      <c r="AE1241" s="82"/>
      <c r="AF1241" s="82"/>
      <c r="AG1241" s="82"/>
    </row>
    <row r="1242" spans="3:33" x14ac:dyDescent="0.2">
      <c r="C1242" s="82"/>
      <c r="D1242" s="82"/>
      <c r="E1242" s="82"/>
      <c r="F1242" s="82"/>
      <c r="G1242" s="82"/>
      <c r="H1242" s="82"/>
      <c r="I1242" s="82"/>
      <c r="J1242" s="82"/>
      <c r="K1242" s="82"/>
      <c r="L1242" s="82"/>
      <c r="M1242" s="82"/>
      <c r="N1242" s="140"/>
      <c r="O1242" s="140"/>
      <c r="P1242" s="82"/>
      <c r="Q1242" s="82"/>
      <c r="R1242" s="82"/>
      <c r="S1242" s="82"/>
      <c r="T1242" s="140"/>
      <c r="U1242" s="82"/>
      <c r="V1242" s="82"/>
      <c r="W1242" s="82"/>
      <c r="X1242" s="82"/>
      <c r="Y1242" s="82"/>
      <c r="AA1242" s="82"/>
      <c r="AB1242" s="82"/>
      <c r="AC1242" s="82"/>
      <c r="AD1242" s="82"/>
      <c r="AE1242" s="82"/>
      <c r="AF1242" s="82"/>
      <c r="AG1242" s="82"/>
    </row>
    <row r="1243" spans="3:33" x14ac:dyDescent="0.2">
      <c r="C1243" s="82"/>
      <c r="D1243" s="82"/>
      <c r="E1243" s="82"/>
      <c r="F1243" s="82"/>
      <c r="G1243" s="82"/>
      <c r="H1243" s="82"/>
      <c r="I1243" s="82"/>
      <c r="J1243" s="82"/>
      <c r="K1243" s="82"/>
      <c r="L1243" s="82"/>
      <c r="M1243" s="82"/>
      <c r="N1243" s="140"/>
      <c r="O1243" s="140"/>
      <c r="P1243" s="82"/>
      <c r="Q1243" s="82"/>
      <c r="R1243" s="82"/>
      <c r="S1243" s="82"/>
      <c r="T1243" s="140"/>
      <c r="U1243" s="82"/>
      <c r="V1243" s="82"/>
      <c r="W1243" s="82"/>
      <c r="X1243" s="82"/>
      <c r="Y1243" s="82"/>
      <c r="AA1243" s="82"/>
      <c r="AB1243" s="82"/>
      <c r="AC1243" s="82"/>
      <c r="AD1243" s="82"/>
      <c r="AE1243" s="82"/>
      <c r="AF1243" s="82"/>
      <c r="AG1243" s="82"/>
    </row>
    <row r="1244" spans="3:33" x14ac:dyDescent="0.2">
      <c r="C1244" s="82"/>
      <c r="D1244" s="82"/>
      <c r="E1244" s="82"/>
      <c r="F1244" s="82"/>
      <c r="G1244" s="82"/>
      <c r="H1244" s="82"/>
      <c r="I1244" s="82"/>
      <c r="J1244" s="82"/>
      <c r="K1244" s="82"/>
      <c r="L1244" s="82"/>
      <c r="M1244" s="82"/>
      <c r="N1244" s="140"/>
      <c r="O1244" s="140"/>
      <c r="P1244" s="82"/>
      <c r="Q1244" s="82"/>
      <c r="R1244" s="82"/>
      <c r="S1244" s="82"/>
      <c r="T1244" s="140"/>
      <c r="U1244" s="82"/>
      <c r="V1244" s="82"/>
      <c r="W1244" s="82"/>
      <c r="X1244" s="82"/>
      <c r="Y1244" s="82"/>
      <c r="AA1244" s="82"/>
      <c r="AB1244" s="82"/>
      <c r="AC1244" s="82"/>
      <c r="AD1244" s="82"/>
      <c r="AE1244" s="82"/>
      <c r="AF1244" s="82"/>
      <c r="AG1244" s="82"/>
    </row>
    <row r="1245" spans="3:33" x14ac:dyDescent="0.2">
      <c r="C1245" s="82"/>
      <c r="D1245" s="82"/>
      <c r="E1245" s="82"/>
      <c r="F1245" s="82"/>
      <c r="G1245" s="82"/>
      <c r="H1245" s="82"/>
      <c r="I1245" s="82"/>
      <c r="J1245" s="82"/>
      <c r="K1245" s="82"/>
      <c r="L1245" s="82"/>
      <c r="M1245" s="82"/>
      <c r="N1245" s="140"/>
      <c r="O1245" s="140"/>
      <c r="P1245" s="82"/>
      <c r="Q1245" s="82"/>
      <c r="R1245" s="82"/>
      <c r="S1245" s="82"/>
      <c r="T1245" s="140"/>
      <c r="U1245" s="82"/>
      <c r="V1245" s="82"/>
      <c r="W1245" s="82"/>
      <c r="X1245" s="82"/>
      <c r="Y1245" s="82"/>
      <c r="AA1245" s="82"/>
      <c r="AB1245" s="82"/>
      <c r="AC1245" s="82"/>
      <c r="AD1245" s="82"/>
      <c r="AE1245" s="82"/>
      <c r="AF1245" s="82"/>
      <c r="AG1245" s="82"/>
    </row>
    <row r="1246" spans="3:33" x14ac:dyDescent="0.2">
      <c r="C1246" s="82"/>
      <c r="D1246" s="82"/>
      <c r="E1246" s="82"/>
      <c r="F1246" s="82"/>
      <c r="G1246" s="82"/>
      <c r="H1246" s="82"/>
      <c r="I1246" s="82"/>
      <c r="J1246" s="82"/>
      <c r="K1246" s="82"/>
      <c r="L1246" s="82"/>
      <c r="M1246" s="82"/>
      <c r="N1246" s="140"/>
      <c r="O1246" s="140"/>
      <c r="P1246" s="82"/>
      <c r="Q1246" s="82"/>
      <c r="R1246" s="82"/>
      <c r="S1246" s="82"/>
      <c r="T1246" s="140"/>
      <c r="U1246" s="82"/>
      <c r="V1246" s="82"/>
      <c r="W1246" s="82"/>
      <c r="X1246" s="82"/>
      <c r="Y1246" s="82"/>
      <c r="AA1246" s="82"/>
      <c r="AB1246" s="82"/>
      <c r="AC1246" s="82"/>
      <c r="AD1246" s="82"/>
      <c r="AE1246" s="82"/>
      <c r="AF1246" s="82"/>
      <c r="AG1246" s="82"/>
    </row>
    <row r="1247" spans="3:33" x14ac:dyDescent="0.2">
      <c r="C1247" s="82"/>
      <c r="D1247" s="82"/>
      <c r="E1247" s="82"/>
      <c r="F1247" s="82"/>
      <c r="G1247" s="82"/>
      <c r="H1247" s="82"/>
      <c r="I1247" s="82"/>
      <c r="J1247" s="82"/>
      <c r="K1247" s="82"/>
      <c r="L1247" s="82"/>
      <c r="M1247" s="82"/>
      <c r="N1247" s="140"/>
      <c r="O1247" s="140"/>
      <c r="P1247" s="82"/>
      <c r="Q1247" s="82"/>
      <c r="R1247" s="82"/>
      <c r="S1247" s="82"/>
      <c r="T1247" s="140"/>
      <c r="U1247" s="82"/>
      <c r="V1247" s="82"/>
      <c r="W1247" s="82"/>
      <c r="X1247" s="82"/>
      <c r="Y1247" s="82"/>
      <c r="AA1247" s="82"/>
      <c r="AB1247" s="82"/>
      <c r="AC1247" s="82"/>
      <c r="AD1247" s="82"/>
      <c r="AE1247" s="82"/>
      <c r="AF1247" s="82"/>
      <c r="AG1247" s="82"/>
    </row>
    <row r="1248" spans="3:33" x14ac:dyDescent="0.2">
      <c r="C1248" s="82"/>
      <c r="D1248" s="82"/>
      <c r="E1248" s="82"/>
      <c r="F1248" s="82"/>
      <c r="G1248" s="82"/>
      <c r="H1248" s="82"/>
      <c r="I1248" s="82"/>
      <c r="J1248" s="82"/>
      <c r="K1248" s="82"/>
      <c r="L1248" s="82"/>
      <c r="M1248" s="82"/>
      <c r="N1248" s="140"/>
      <c r="O1248" s="140"/>
      <c r="P1248" s="82"/>
      <c r="Q1248" s="82"/>
      <c r="R1248" s="82"/>
      <c r="S1248" s="82"/>
      <c r="T1248" s="140"/>
      <c r="U1248" s="82"/>
      <c r="V1248" s="82"/>
      <c r="W1248" s="82"/>
      <c r="X1248" s="82"/>
      <c r="Y1248" s="82"/>
      <c r="AA1248" s="82"/>
      <c r="AB1248" s="82"/>
      <c r="AC1248" s="82"/>
      <c r="AD1248" s="82"/>
      <c r="AE1248" s="82"/>
      <c r="AF1248" s="82"/>
      <c r="AG1248" s="82"/>
    </row>
    <row r="1249" spans="3:33" x14ac:dyDescent="0.2">
      <c r="C1249" s="82"/>
      <c r="D1249" s="82"/>
      <c r="E1249" s="82"/>
      <c r="F1249" s="82"/>
      <c r="G1249" s="82"/>
      <c r="H1249" s="82"/>
      <c r="I1249" s="82"/>
      <c r="J1249" s="82"/>
      <c r="K1249" s="82"/>
      <c r="L1249" s="82"/>
      <c r="M1249" s="82"/>
      <c r="N1249" s="140"/>
      <c r="O1249" s="140"/>
      <c r="P1249" s="82"/>
      <c r="Q1249" s="82"/>
      <c r="R1249" s="82"/>
      <c r="S1249" s="82"/>
      <c r="T1249" s="140"/>
      <c r="U1249" s="82"/>
      <c r="V1249" s="82"/>
      <c r="W1249" s="82"/>
      <c r="X1249" s="82"/>
      <c r="Y1249" s="82"/>
      <c r="AA1249" s="82"/>
      <c r="AB1249" s="82"/>
      <c r="AC1249" s="82"/>
      <c r="AD1249" s="82"/>
      <c r="AE1249" s="82"/>
      <c r="AF1249" s="82"/>
      <c r="AG1249" s="82"/>
    </row>
    <row r="1250" spans="3:33" x14ac:dyDescent="0.2">
      <c r="C1250" s="82"/>
      <c r="D1250" s="82"/>
      <c r="E1250" s="82"/>
      <c r="F1250" s="82"/>
      <c r="G1250" s="82"/>
      <c r="H1250" s="82"/>
      <c r="I1250" s="82"/>
      <c r="J1250" s="82"/>
      <c r="K1250" s="82"/>
      <c r="L1250" s="82"/>
      <c r="M1250" s="82"/>
      <c r="N1250" s="140"/>
      <c r="O1250" s="140"/>
      <c r="P1250" s="82"/>
      <c r="Q1250" s="82"/>
      <c r="R1250" s="82"/>
      <c r="S1250" s="82"/>
      <c r="T1250" s="140"/>
      <c r="U1250" s="82"/>
      <c r="V1250" s="82"/>
      <c r="W1250" s="82"/>
      <c r="X1250" s="82"/>
      <c r="Y1250" s="82"/>
      <c r="AA1250" s="82"/>
      <c r="AB1250" s="82"/>
      <c r="AC1250" s="82"/>
      <c r="AD1250" s="82"/>
      <c r="AE1250" s="82"/>
      <c r="AF1250" s="82"/>
      <c r="AG1250" s="82"/>
    </row>
    <row r="1251" spans="3:33" x14ac:dyDescent="0.2">
      <c r="C1251" s="82"/>
      <c r="D1251" s="82"/>
      <c r="E1251" s="82"/>
      <c r="F1251" s="82"/>
      <c r="G1251" s="82"/>
      <c r="H1251" s="82"/>
      <c r="I1251" s="82"/>
      <c r="J1251" s="82"/>
      <c r="K1251" s="82"/>
      <c r="L1251" s="82"/>
      <c r="M1251" s="82"/>
      <c r="N1251" s="140"/>
      <c r="O1251" s="140"/>
      <c r="P1251" s="82"/>
      <c r="Q1251" s="82"/>
      <c r="R1251" s="82"/>
      <c r="S1251" s="82"/>
      <c r="T1251" s="140"/>
      <c r="U1251" s="82"/>
      <c r="V1251" s="82"/>
      <c r="W1251" s="82"/>
      <c r="X1251" s="82"/>
      <c r="Y1251" s="82"/>
      <c r="AA1251" s="82"/>
      <c r="AB1251" s="82"/>
      <c r="AC1251" s="82"/>
      <c r="AD1251" s="82"/>
      <c r="AE1251" s="82"/>
      <c r="AF1251" s="82"/>
      <c r="AG1251" s="82"/>
    </row>
    <row r="1252" spans="3:33" x14ac:dyDescent="0.2">
      <c r="C1252" s="82"/>
      <c r="D1252" s="82"/>
      <c r="E1252" s="82"/>
      <c r="F1252" s="82"/>
      <c r="G1252" s="82"/>
      <c r="H1252" s="82"/>
      <c r="I1252" s="82"/>
      <c r="J1252" s="82"/>
      <c r="K1252" s="82"/>
      <c r="L1252" s="82"/>
      <c r="M1252" s="82"/>
      <c r="N1252" s="140"/>
      <c r="O1252" s="140"/>
      <c r="P1252" s="82"/>
      <c r="Q1252" s="82"/>
      <c r="R1252" s="82"/>
      <c r="S1252" s="82"/>
      <c r="T1252" s="140"/>
      <c r="U1252" s="82"/>
      <c r="V1252" s="82"/>
      <c r="W1252" s="82"/>
      <c r="X1252" s="82"/>
      <c r="Y1252" s="82"/>
      <c r="AA1252" s="82"/>
      <c r="AB1252" s="82"/>
      <c r="AC1252" s="82"/>
      <c r="AD1252" s="82"/>
      <c r="AE1252" s="82"/>
      <c r="AF1252" s="82"/>
      <c r="AG1252" s="82"/>
    </row>
    <row r="1253" spans="3:33" x14ac:dyDescent="0.2">
      <c r="C1253" s="82"/>
      <c r="D1253" s="82"/>
      <c r="E1253" s="82"/>
      <c r="F1253" s="82"/>
      <c r="G1253" s="82"/>
      <c r="H1253" s="82"/>
      <c r="I1253" s="82"/>
      <c r="J1253" s="82"/>
      <c r="K1253" s="82"/>
      <c r="L1253" s="82"/>
      <c r="M1253" s="82"/>
      <c r="N1253" s="140"/>
      <c r="O1253" s="140"/>
      <c r="P1253" s="82"/>
      <c r="Q1253" s="82"/>
      <c r="R1253" s="82"/>
      <c r="S1253" s="82"/>
      <c r="T1253" s="140"/>
      <c r="U1253" s="82"/>
      <c r="V1253" s="82"/>
      <c r="W1253" s="82"/>
      <c r="X1253" s="82"/>
      <c r="Y1253" s="82"/>
      <c r="AA1253" s="82"/>
      <c r="AB1253" s="82"/>
      <c r="AC1253" s="82"/>
      <c r="AD1253" s="82"/>
      <c r="AE1253" s="82"/>
      <c r="AF1253" s="82"/>
      <c r="AG1253" s="82"/>
    </row>
    <row r="1254" spans="3:33" x14ac:dyDescent="0.2">
      <c r="C1254" s="82"/>
      <c r="D1254" s="82"/>
      <c r="E1254" s="82"/>
      <c r="F1254" s="82"/>
      <c r="G1254" s="82"/>
      <c r="H1254" s="82"/>
      <c r="I1254" s="82"/>
      <c r="J1254" s="82"/>
      <c r="K1254" s="82"/>
      <c r="L1254" s="82"/>
      <c r="M1254" s="82"/>
      <c r="N1254" s="140"/>
      <c r="O1254" s="140"/>
      <c r="P1254" s="82"/>
      <c r="Q1254" s="82"/>
      <c r="R1254" s="82"/>
      <c r="S1254" s="82"/>
      <c r="T1254" s="140"/>
      <c r="U1254" s="82"/>
      <c r="V1254" s="82"/>
      <c r="W1254" s="82"/>
      <c r="X1254" s="82"/>
      <c r="Y1254" s="82"/>
      <c r="AA1254" s="82"/>
      <c r="AB1254" s="82"/>
      <c r="AC1254" s="82"/>
      <c r="AD1254" s="82"/>
      <c r="AE1254" s="82"/>
      <c r="AF1254" s="82"/>
      <c r="AG1254" s="82"/>
    </row>
    <row r="1255" spans="3:33" x14ac:dyDescent="0.2">
      <c r="C1255" s="82"/>
      <c r="D1255" s="82"/>
      <c r="E1255" s="82"/>
      <c r="F1255" s="82"/>
      <c r="G1255" s="82"/>
      <c r="H1255" s="82"/>
      <c r="I1255" s="82"/>
      <c r="J1255" s="82"/>
      <c r="K1255" s="82"/>
      <c r="L1255" s="82"/>
      <c r="M1255" s="82"/>
      <c r="N1255" s="140"/>
      <c r="O1255" s="140"/>
      <c r="P1255" s="82"/>
      <c r="Q1255" s="82"/>
      <c r="R1255" s="82"/>
      <c r="S1255" s="82"/>
      <c r="T1255" s="140"/>
      <c r="U1255" s="82"/>
      <c r="V1255" s="82"/>
      <c r="W1255" s="82"/>
      <c r="X1255" s="82"/>
      <c r="Y1255" s="82"/>
      <c r="AA1255" s="82"/>
      <c r="AB1255" s="82"/>
      <c r="AC1255" s="82"/>
      <c r="AD1255" s="82"/>
      <c r="AE1255" s="82"/>
      <c r="AF1255" s="82"/>
      <c r="AG1255" s="82"/>
    </row>
    <row r="1256" spans="3:33" x14ac:dyDescent="0.2">
      <c r="C1256" s="82"/>
      <c r="D1256" s="82"/>
      <c r="E1256" s="82"/>
      <c r="F1256" s="82"/>
      <c r="G1256" s="82"/>
      <c r="H1256" s="82"/>
      <c r="I1256" s="82"/>
      <c r="J1256" s="82"/>
      <c r="K1256" s="82"/>
      <c r="L1256" s="82"/>
      <c r="M1256" s="82"/>
      <c r="N1256" s="140"/>
      <c r="O1256" s="140"/>
      <c r="P1256" s="82"/>
      <c r="Q1256" s="82"/>
      <c r="R1256" s="82"/>
      <c r="S1256" s="82"/>
      <c r="T1256" s="140"/>
      <c r="U1256" s="82"/>
      <c r="V1256" s="82"/>
      <c r="W1256" s="82"/>
      <c r="X1256" s="82"/>
      <c r="Y1256" s="82"/>
      <c r="AA1256" s="82"/>
      <c r="AB1256" s="82"/>
      <c r="AC1256" s="82"/>
      <c r="AD1256" s="82"/>
      <c r="AE1256" s="82"/>
      <c r="AF1256" s="82"/>
      <c r="AG1256" s="82"/>
    </row>
    <row r="1257" spans="3:33" x14ac:dyDescent="0.2">
      <c r="C1257" s="82"/>
      <c r="D1257" s="82"/>
      <c r="E1257" s="82"/>
      <c r="F1257" s="82"/>
      <c r="G1257" s="82"/>
      <c r="H1257" s="82"/>
      <c r="I1257" s="82"/>
      <c r="J1257" s="82"/>
      <c r="K1257" s="82"/>
      <c r="L1257" s="82"/>
      <c r="M1257" s="82"/>
      <c r="N1257" s="140"/>
      <c r="O1257" s="140"/>
      <c r="P1257" s="82"/>
      <c r="Q1257" s="82"/>
      <c r="R1257" s="82"/>
      <c r="S1257" s="82"/>
      <c r="T1257" s="140"/>
      <c r="U1257" s="82"/>
      <c r="V1257" s="82"/>
      <c r="W1257" s="82"/>
      <c r="X1257" s="82"/>
      <c r="Y1257" s="82"/>
      <c r="AA1257" s="82"/>
      <c r="AB1257" s="82"/>
      <c r="AC1257" s="82"/>
      <c r="AD1257" s="82"/>
      <c r="AE1257" s="82"/>
      <c r="AF1257" s="82"/>
      <c r="AG1257" s="82"/>
    </row>
    <row r="1258" spans="3:33" x14ac:dyDescent="0.2">
      <c r="C1258" s="82"/>
      <c r="D1258" s="82"/>
      <c r="E1258" s="82"/>
      <c r="F1258" s="82"/>
      <c r="G1258" s="82"/>
      <c r="H1258" s="82"/>
      <c r="I1258" s="82"/>
      <c r="J1258" s="82"/>
      <c r="K1258" s="82"/>
      <c r="L1258" s="82"/>
      <c r="M1258" s="82"/>
      <c r="N1258" s="140"/>
      <c r="O1258" s="140"/>
      <c r="P1258" s="82"/>
      <c r="Q1258" s="82"/>
      <c r="R1258" s="82"/>
      <c r="S1258" s="82"/>
      <c r="T1258" s="140"/>
      <c r="U1258" s="82"/>
      <c r="V1258" s="82"/>
      <c r="W1258" s="82"/>
      <c r="X1258" s="82"/>
      <c r="Y1258" s="82"/>
      <c r="AA1258" s="82"/>
      <c r="AB1258" s="82"/>
      <c r="AC1258" s="82"/>
      <c r="AD1258" s="82"/>
      <c r="AE1258" s="82"/>
      <c r="AF1258" s="82"/>
      <c r="AG1258" s="82"/>
    </row>
    <row r="1259" spans="3:33" x14ac:dyDescent="0.2">
      <c r="C1259" s="82"/>
      <c r="D1259" s="82"/>
      <c r="E1259" s="82"/>
      <c r="F1259" s="82"/>
      <c r="G1259" s="82"/>
      <c r="H1259" s="82"/>
      <c r="I1259" s="82"/>
      <c r="J1259" s="82"/>
      <c r="K1259" s="82"/>
      <c r="L1259" s="82"/>
      <c r="M1259" s="82"/>
      <c r="N1259" s="140"/>
      <c r="O1259" s="140"/>
      <c r="P1259" s="82"/>
      <c r="Q1259" s="82"/>
      <c r="R1259" s="82"/>
      <c r="S1259" s="82"/>
      <c r="T1259" s="140"/>
      <c r="U1259" s="82"/>
      <c r="V1259" s="82"/>
      <c r="W1259" s="82"/>
      <c r="X1259" s="82"/>
      <c r="Y1259" s="82"/>
      <c r="AA1259" s="82"/>
      <c r="AB1259" s="82"/>
      <c r="AC1259" s="82"/>
      <c r="AD1259" s="82"/>
      <c r="AE1259" s="82"/>
      <c r="AF1259" s="82"/>
      <c r="AG1259" s="82"/>
    </row>
    <row r="1260" spans="3:33" x14ac:dyDescent="0.2">
      <c r="C1260" s="82"/>
      <c r="D1260" s="82"/>
      <c r="E1260" s="82"/>
      <c r="F1260" s="82"/>
      <c r="G1260" s="82"/>
      <c r="H1260" s="82"/>
      <c r="I1260" s="82"/>
      <c r="J1260" s="82"/>
      <c r="K1260" s="82"/>
      <c r="L1260" s="82"/>
      <c r="M1260" s="82"/>
      <c r="N1260" s="140"/>
      <c r="O1260" s="140"/>
      <c r="P1260" s="82"/>
      <c r="Q1260" s="82"/>
      <c r="R1260" s="82"/>
      <c r="S1260" s="82"/>
      <c r="T1260" s="140"/>
      <c r="U1260" s="82"/>
      <c r="V1260" s="82"/>
      <c r="W1260" s="82"/>
      <c r="X1260" s="82"/>
      <c r="Y1260" s="82"/>
      <c r="AA1260" s="82"/>
      <c r="AB1260" s="82"/>
      <c r="AC1260" s="82"/>
      <c r="AD1260" s="82"/>
      <c r="AE1260" s="82"/>
      <c r="AF1260" s="82"/>
      <c r="AG1260" s="82"/>
    </row>
    <row r="1261" spans="3:33" x14ac:dyDescent="0.2">
      <c r="C1261" s="82"/>
      <c r="D1261" s="82"/>
      <c r="E1261" s="82"/>
      <c r="F1261" s="82"/>
      <c r="G1261" s="82"/>
      <c r="H1261" s="82"/>
      <c r="I1261" s="82"/>
      <c r="J1261" s="82"/>
      <c r="K1261" s="82"/>
      <c r="L1261" s="82"/>
      <c r="M1261" s="82"/>
      <c r="N1261" s="140"/>
      <c r="O1261" s="140"/>
      <c r="P1261" s="82"/>
      <c r="Q1261" s="82"/>
      <c r="R1261" s="82"/>
      <c r="S1261" s="82"/>
      <c r="T1261" s="140"/>
      <c r="U1261" s="82"/>
      <c r="V1261" s="82"/>
      <c r="W1261" s="82"/>
      <c r="X1261" s="82"/>
      <c r="Y1261" s="82"/>
      <c r="AA1261" s="82"/>
      <c r="AB1261" s="82"/>
      <c r="AC1261" s="82"/>
      <c r="AD1261" s="82"/>
      <c r="AE1261" s="82"/>
      <c r="AF1261" s="82"/>
      <c r="AG1261" s="82"/>
    </row>
    <row r="1262" spans="3:33" x14ac:dyDescent="0.2">
      <c r="C1262" s="82"/>
      <c r="D1262" s="82"/>
      <c r="E1262" s="82"/>
      <c r="F1262" s="82"/>
      <c r="G1262" s="82"/>
      <c r="H1262" s="82"/>
      <c r="I1262" s="82"/>
      <c r="J1262" s="82"/>
      <c r="K1262" s="82"/>
      <c r="L1262" s="82"/>
      <c r="M1262" s="82"/>
      <c r="N1262" s="140"/>
      <c r="O1262" s="140"/>
      <c r="P1262" s="82"/>
      <c r="Q1262" s="82"/>
      <c r="R1262" s="82"/>
      <c r="S1262" s="82"/>
      <c r="T1262" s="140"/>
      <c r="U1262" s="82"/>
      <c r="V1262" s="82"/>
      <c r="W1262" s="82"/>
      <c r="X1262" s="82"/>
      <c r="Y1262" s="82"/>
      <c r="AA1262" s="82"/>
      <c r="AB1262" s="82"/>
      <c r="AC1262" s="82"/>
      <c r="AD1262" s="82"/>
      <c r="AE1262" s="82"/>
      <c r="AF1262" s="82"/>
      <c r="AG1262" s="82"/>
    </row>
    <row r="1263" spans="3:33" x14ac:dyDescent="0.2">
      <c r="C1263" s="82"/>
      <c r="D1263" s="82"/>
      <c r="E1263" s="82"/>
      <c r="F1263" s="82"/>
      <c r="G1263" s="82"/>
      <c r="H1263" s="82"/>
      <c r="I1263" s="82"/>
      <c r="J1263" s="82"/>
      <c r="K1263" s="82"/>
      <c r="L1263" s="82"/>
      <c r="M1263" s="82"/>
      <c r="N1263" s="140"/>
      <c r="O1263" s="140"/>
      <c r="P1263" s="82"/>
      <c r="Q1263" s="82"/>
      <c r="R1263" s="82"/>
      <c r="S1263" s="82"/>
      <c r="T1263" s="140"/>
      <c r="U1263" s="82"/>
      <c r="V1263" s="82"/>
      <c r="W1263" s="82"/>
      <c r="X1263" s="82"/>
      <c r="Y1263" s="82"/>
      <c r="AA1263" s="82"/>
      <c r="AB1263" s="82"/>
      <c r="AC1263" s="82"/>
      <c r="AD1263" s="82"/>
      <c r="AE1263" s="82"/>
      <c r="AF1263" s="82"/>
      <c r="AG1263" s="82"/>
    </row>
    <row r="1264" spans="3:33" x14ac:dyDescent="0.2">
      <c r="C1264" s="82"/>
      <c r="D1264" s="82"/>
      <c r="E1264" s="82"/>
      <c r="F1264" s="82"/>
      <c r="G1264" s="82"/>
      <c r="H1264" s="82"/>
      <c r="I1264" s="82"/>
      <c r="J1264" s="82"/>
      <c r="K1264" s="82"/>
      <c r="L1264" s="82"/>
      <c r="M1264" s="82"/>
      <c r="N1264" s="140"/>
      <c r="O1264" s="140"/>
      <c r="P1264" s="82"/>
      <c r="Q1264" s="82"/>
      <c r="R1264" s="82"/>
      <c r="S1264" s="82"/>
      <c r="T1264" s="140"/>
      <c r="U1264" s="82"/>
      <c r="V1264" s="82"/>
      <c r="W1264" s="82"/>
      <c r="X1264" s="82"/>
      <c r="Y1264" s="82"/>
      <c r="AA1264" s="82"/>
      <c r="AB1264" s="82"/>
      <c r="AC1264" s="82"/>
      <c r="AD1264" s="82"/>
      <c r="AE1264" s="82"/>
      <c r="AF1264" s="82"/>
      <c r="AG1264" s="82"/>
    </row>
    <row r="1265" spans="3:33" x14ac:dyDescent="0.2">
      <c r="C1265" s="82"/>
      <c r="D1265" s="82"/>
      <c r="E1265" s="82"/>
      <c r="F1265" s="82"/>
      <c r="G1265" s="82"/>
      <c r="H1265" s="82"/>
      <c r="I1265" s="82"/>
      <c r="J1265" s="82"/>
      <c r="K1265" s="82"/>
      <c r="L1265" s="82"/>
      <c r="M1265" s="82"/>
      <c r="N1265" s="140"/>
      <c r="O1265" s="140"/>
      <c r="P1265" s="82"/>
      <c r="Q1265" s="82"/>
      <c r="R1265" s="82"/>
      <c r="S1265" s="82"/>
      <c r="T1265" s="140"/>
      <c r="U1265" s="82"/>
      <c r="V1265" s="82"/>
      <c r="W1265" s="82"/>
      <c r="X1265" s="82"/>
      <c r="Y1265" s="82"/>
      <c r="AA1265" s="82"/>
      <c r="AB1265" s="82"/>
      <c r="AC1265" s="82"/>
      <c r="AD1265" s="82"/>
      <c r="AE1265" s="82"/>
      <c r="AF1265" s="82"/>
      <c r="AG1265" s="82"/>
    </row>
    <row r="1266" spans="3:33" x14ac:dyDescent="0.2">
      <c r="C1266" s="82"/>
      <c r="D1266" s="82"/>
      <c r="E1266" s="82"/>
      <c r="F1266" s="82"/>
      <c r="G1266" s="82"/>
      <c r="H1266" s="82"/>
      <c r="I1266" s="82"/>
      <c r="J1266" s="82"/>
      <c r="K1266" s="82"/>
      <c r="L1266" s="82"/>
      <c r="M1266" s="82"/>
      <c r="N1266" s="140"/>
      <c r="O1266" s="140"/>
      <c r="P1266" s="82"/>
      <c r="Q1266" s="82"/>
      <c r="R1266" s="82"/>
      <c r="S1266" s="82"/>
      <c r="T1266" s="140"/>
      <c r="U1266" s="82"/>
      <c r="V1266" s="82"/>
      <c r="W1266" s="82"/>
      <c r="X1266" s="82"/>
      <c r="Y1266" s="82"/>
      <c r="AA1266" s="82"/>
      <c r="AB1266" s="82"/>
      <c r="AC1266" s="82"/>
      <c r="AD1266" s="82"/>
      <c r="AE1266" s="82"/>
      <c r="AF1266" s="82"/>
      <c r="AG1266" s="82"/>
    </row>
    <row r="1267" spans="3:33" x14ac:dyDescent="0.2">
      <c r="C1267" s="82"/>
      <c r="D1267" s="82"/>
      <c r="E1267" s="82"/>
      <c r="F1267" s="82"/>
      <c r="G1267" s="82"/>
      <c r="H1267" s="82"/>
      <c r="I1267" s="82"/>
      <c r="J1267" s="82"/>
      <c r="K1267" s="82"/>
      <c r="L1267" s="82"/>
      <c r="M1267" s="82"/>
      <c r="N1267" s="140"/>
      <c r="O1267" s="140"/>
      <c r="P1267" s="82"/>
      <c r="Q1267" s="82"/>
      <c r="R1267" s="82"/>
      <c r="S1267" s="82"/>
      <c r="T1267" s="140"/>
      <c r="U1267" s="82"/>
      <c r="V1267" s="82"/>
      <c r="W1267" s="82"/>
      <c r="X1267" s="82"/>
      <c r="Y1267" s="82"/>
      <c r="AA1267" s="82"/>
      <c r="AB1267" s="82"/>
      <c r="AC1267" s="82"/>
      <c r="AD1267" s="82"/>
      <c r="AE1267" s="82"/>
      <c r="AF1267" s="82"/>
      <c r="AG1267" s="82"/>
    </row>
    <row r="1268" spans="3:33" x14ac:dyDescent="0.2">
      <c r="C1268" s="82"/>
      <c r="D1268" s="82"/>
      <c r="E1268" s="82"/>
      <c r="F1268" s="82"/>
      <c r="G1268" s="82"/>
      <c r="H1268" s="82"/>
      <c r="I1268" s="82"/>
      <c r="J1268" s="82"/>
      <c r="K1268" s="82"/>
      <c r="L1268" s="82"/>
      <c r="M1268" s="82"/>
      <c r="N1268" s="140"/>
      <c r="O1268" s="140"/>
      <c r="P1268" s="82"/>
      <c r="Q1268" s="82"/>
      <c r="R1268" s="82"/>
      <c r="S1268" s="82"/>
      <c r="T1268" s="140"/>
      <c r="U1268" s="82"/>
      <c r="V1268" s="82"/>
      <c r="W1268" s="82"/>
      <c r="X1268" s="82"/>
      <c r="Y1268" s="82"/>
      <c r="AA1268" s="82"/>
      <c r="AB1268" s="82"/>
      <c r="AC1268" s="82"/>
      <c r="AD1268" s="82"/>
      <c r="AE1268" s="82"/>
      <c r="AF1268" s="82"/>
      <c r="AG1268" s="82"/>
    </row>
    <row r="1269" spans="3:33" x14ac:dyDescent="0.2">
      <c r="C1269" s="82"/>
      <c r="D1269" s="82"/>
      <c r="E1269" s="82"/>
      <c r="F1269" s="82"/>
      <c r="G1269" s="82"/>
      <c r="H1269" s="82"/>
      <c r="I1269" s="82"/>
      <c r="J1269" s="82"/>
      <c r="K1269" s="82"/>
      <c r="L1269" s="82"/>
      <c r="M1269" s="82"/>
      <c r="N1269" s="140"/>
      <c r="O1269" s="140"/>
      <c r="P1269" s="82"/>
      <c r="Q1269" s="82"/>
      <c r="R1269" s="82"/>
      <c r="S1269" s="82"/>
      <c r="T1269" s="140"/>
      <c r="U1269" s="82"/>
      <c r="V1269" s="82"/>
      <c r="W1269" s="82"/>
      <c r="X1269" s="82"/>
      <c r="Y1269" s="82"/>
      <c r="AA1269" s="82"/>
      <c r="AB1269" s="82"/>
      <c r="AC1269" s="82"/>
      <c r="AD1269" s="82"/>
      <c r="AE1269" s="82"/>
      <c r="AF1269" s="82"/>
      <c r="AG1269" s="82"/>
    </row>
    <row r="1270" spans="3:33" x14ac:dyDescent="0.2">
      <c r="C1270" s="82"/>
      <c r="D1270" s="82"/>
      <c r="E1270" s="82"/>
      <c r="F1270" s="82"/>
      <c r="G1270" s="82"/>
      <c r="H1270" s="82"/>
      <c r="I1270" s="82"/>
      <c r="J1270" s="82"/>
      <c r="K1270" s="82"/>
      <c r="L1270" s="82"/>
      <c r="M1270" s="82"/>
      <c r="N1270" s="140"/>
      <c r="O1270" s="140"/>
      <c r="P1270" s="82"/>
      <c r="Q1270" s="82"/>
      <c r="R1270" s="82"/>
      <c r="S1270" s="82"/>
      <c r="T1270" s="140"/>
      <c r="U1270" s="82"/>
      <c r="V1270" s="82"/>
      <c r="W1270" s="82"/>
      <c r="X1270" s="82"/>
      <c r="Y1270" s="82"/>
      <c r="AA1270" s="82"/>
      <c r="AB1270" s="82"/>
      <c r="AC1270" s="82"/>
      <c r="AD1270" s="82"/>
      <c r="AE1270" s="82"/>
      <c r="AF1270" s="82"/>
      <c r="AG1270" s="82"/>
    </row>
    <row r="1271" spans="3:33" x14ac:dyDescent="0.2">
      <c r="C1271" s="82"/>
      <c r="D1271" s="82"/>
      <c r="E1271" s="82"/>
      <c r="F1271" s="82"/>
      <c r="G1271" s="82"/>
      <c r="H1271" s="82"/>
      <c r="I1271" s="82"/>
      <c r="J1271" s="82"/>
      <c r="K1271" s="82"/>
      <c r="L1271" s="82"/>
      <c r="M1271" s="82"/>
      <c r="N1271" s="140"/>
      <c r="O1271" s="140"/>
      <c r="P1271" s="82"/>
      <c r="Q1271" s="82"/>
      <c r="R1271" s="82"/>
      <c r="S1271" s="82"/>
      <c r="T1271" s="140"/>
      <c r="U1271" s="82"/>
      <c r="V1271" s="82"/>
      <c r="W1271" s="82"/>
      <c r="X1271" s="82"/>
      <c r="Y1271" s="82"/>
      <c r="AA1271" s="82"/>
      <c r="AB1271" s="82"/>
      <c r="AC1271" s="82"/>
      <c r="AD1271" s="82"/>
      <c r="AE1271" s="82"/>
      <c r="AF1271" s="82"/>
      <c r="AG1271" s="82"/>
    </row>
    <row r="1272" spans="3:33" x14ac:dyDescent="0.2">
      <c r="C1272" s="82"/>
      <c r="D1272" s="82"/>
      <c r="E1272" s="82"/>
      <c r="F1272" s="82"/>
      <c r="G1272" s="82"/>
      <c r="H1272" s="82"/>
      <c r="I1272" s="82"/>
      <c r="J1272" s="82"/>
      <c r="K1272" s="82"/>
      <c r="L1272" s="82"/>
      <c r="M1272" s="82"/>
      <c r="N1272" s="140"/>
      <c r="O1272" s="140"/>
      <c r="P1272" s="82"/>
      <c r="Q1272" s="82"/>
      <c r="R1272" s="82"/>
      <c r="S1272" s="82"/>
      <c r="T1272" s="140"/>
      <c r="U1272" s="82"/>
      <c r="V1272" s="82"/>
      <c r="W1272" s="82"/>
      <c r="X1272" s="82"/>
      <c r="Y1272" s="82"/>
      <c r="AA1272" s="82"/>
      <c r="AB1272" s="82"/>
      <c r="AC1272" s="82"/>
      <c r="AD1272" s="82"/>
      <c r="AE1272" s="82"/>
      <c r="AF1272" s="82"/>
      <c r="AG1272" s="82"/>
    </row>
    <row r="1273" spans="3:33" x14ac:dyDescent="0.2">
      <c r="C1273" s="82"/>
      <c r="D1273" s="82"/>
      <c r="E1273" s="82"/>
      <c r="F1273" s="82"/>
      <c r="G1273" s="82"/>
      <c r="H1273" s="82"/>
      <c r="I1273" s="82"/>
      <c r="J1273" s="82"/>
      <c r="K1273" s="82"/>
      <c r="L1273" s="82"/>
      <c r="M1273" s="82"/>
      <c r="N1273" s="140"/>
      <c r="O1273" s="140"/>
      <c r="P1273" s="82"/>
      <c r="Q1273" s="82"/>
      <c r="R1273" s="82"/>
      <c r="S1273" s="82"/>
      <c r="T1273" s="140"/>
      <c r="U1273" s="82"/>
      <c r="V1273" s="82"/>
      <c r="W1273" s="82"/>
      <c r="X1273" s="82"/>
      <c r="Y1273" s="82"/>
      <c r="AA1273" s="82"/>
      <c r="AB1273" s="82"/>
      <c r="AC1273" s="82"/>
      <c r="AD1273" s="82"/>
      <c r="AE1273" s="82"/>
      <c r="AF1273" s="82"/>
      <c r="AG1273" s="82"/>
    </row>
    <row r="1274" spans="3:33" x14ac:dyDescent="0.2">
      <c r="C1274" s="82"/>
      <c r="D1274" s="82"/>
      <c r="E1274" s="82"/>
      <c r="F1274" s="82"/>
      <c r="G1274" s="82"/>
      <c r="H1274" s="82"/>
      <c r="I1274" s="82"/>
      <c r="J1274" s="82"/>
      <c r="K1274" s="82"/>
      <c r="L1274" s="82"/>
      <c r="M1274" s="82"/>
      <c r="N1274" s="140"/>
      <c r="O1274" s="140"/>
      <c r="P1274" s="82"/>
      <c r="Q1274" s="82"/>
      <c r="R1274" s="82"/>
      <c r="S1274" s="82"/>
      <c r="T1274" s="140"/>
      <c r="U1274" s="82"/>
      <c r="V1274" s="82"/>
      <c r="W1274" s="82"/>
      <c r="X1274" s="82"/>
      <c r="Y1274" s="82"/>
      <c r="AA1274" s="82"/>
      <c r="AB1274" s="82"/>
      <c r="AC1274" s="82"/>
      <c r="AD1274" s="82"/>
      <c r="AE1274" s="82"/>
      <c r="AF1274" s="82"/>
      <c r="AG1274" s="82"/>
    </row>
    <row r="1275" spans="3:33" x14ac:dyDescent="0.2">
      <c r="C1275" s="82"/>
      <c r="D1275" s="82"/>
      <c r="E1275" s="82"/>
      <c r="F1275" s="82"/>
      <c r="G1275" s="82"/>
      <c r="H1275" s="82"/>
      <c r="I1275" s="82"/>
      <c r="J1275" s="82"/>
      <c r="K1275" s="82"/>
      <c r="L1275" s="82"/>
      <c r="M1275" s="82"/>
      <c r="N1275" s="140"/>
      <c r="O1275" s="140"/>
      <c r="P1275" s="82"/>
      <c r="Q1275" s="82"/>
      <c r="R1275" s="82"/>
      <c r="S1275" s="82"/>
      <c r="T1275" s="140"/>
      <c r="U1275" s="82"/>
      <c r="V1275" s="82"/>
      <c r="W1275" s="82"/>
      <c r="X1275" s="82"/>
      <c r="Y1275" s="82"/>
      <c r="AA1275" s="82"/>
      <c r="AB1275" s="82"/>
      <c r="AC1275" s="82"/>
      <c r="AD1275" s="82"/>
      <c r="AE1275" s="82"/>
      <c r="AF1275" s="82"/>
      <c r="AG1275" s="82"/>
    </row>
    <row r="1276" spans="3:33" x14ac:dyDescent="0.2">
      <c r="C1276" s="82"/>
      <c r="D1276" s="82"/>
      <c r="E1276" s="82"/>
      <c r="F1276" s="82"/>
      <c r="G1276" s="82"/>
      <c r="H1276" s="82"/>
      <c r="I1276" s="82"/>
      <c r="J1276" s="82"/>
      <c r="K1276" s="82"/>
      <c r="L1276" s="82"/>
      <c r="M1276" s="82"/>
      <c r="N1276" s="140"/>
      <c r="O1276" s="140"/>
      <c r="P1276" s="82"/>
      <c r="Q1276" s="82"/>
      <c r="R1276" s="82"/>
      <c r="S1276" s="82"/>
      <c r="T1276" s="140"/>
      <c r="U1276" s="82"/>
      <c r="V1276" s="82"/>
      <c r="W1276" s="82"/>
      <c r="X1276" s="82"/>
      <c r="Y1276" s="82"/>
      <c r="AA1276" s="82"/>
      <c r="AB1276" s="82"/>
      <c r="AC1276" s="82"/>
      <c r="AD1276" s="82"/>
      <c r="AE1276" s="82"/>
      <c r="AF1276" s="82"/>
      <c r="AG1276" s="82"/>
    </row>
    <row r="1277" spans="3:33" x14ac:dyDescent="0.2">
      <c r="C1277" s="82"/>
      <c r="D1277" s="82"/>
      <c r="E1277" s="82"/>
      <c r="F1277" s="82"/>
      <c r="G1277" s="82"/>
      <c r="H1277" s="82"/>
      <c r="I1277" s="82"/>
      <c r="J1277" s="82"/>
      <c r="K1277" s="82"/>
      <c r="L1277" s="82"/>
      <c r="M1277" s="82"/>
      <c r="N1277" s="140"/>
      <c r="O1277" s="140"/>
      <c r="P1277" s="82"/>
      <c r="Q1277" s="82"/>
      <c r="R1277" s="82"/>
      <c r="S1277" s="82"/>
      <c r="T1277" s="140"/>
      <c r="U1277" s="82"/>
      <c r="V1277" s="82"/>
      <c r="W1277" s="82"/>
      <c r="X1277" s="82"/>
      <c r="Y1277" s="82"/>
      <c r="AA1277" s="82"/>
      <c r="AB1277" s="82"/>
      <c r="AC1277" s="82"/>
      <c r="AD1277" s="82"/>
      <c r="AE1277" s="82"/>
      <c r="AF1277" s="82"/>
      <c r="AG1277" s="82"/>
    </row>
    <row r="1278" spans="3:33" x14ac:dyDescent="0.2">
      <c r="C1278" s="82"/>
      <c r="D1278" s="82"/>
      <c r="E1278" s="82"/>
      <c r="F1278" s="82"/>
      <c r="G1278" s="82"/>
      <c r="H1278" s="82"/>
      <c r="I1278" s="82"/>
      <c r="J1278" s="82"/>
      <c r="K1278" s="82"/>
      <c r="L1278" s="82"/>
      <c r="M1278" s="82"/>
      <c r="N1278" s="140"/>
      <c r="O1278" s="140"/>
      <c r="P1278" s="82"/>
      <c r="Q1278" s="82"/>
      <c r="R1278" s="82"/>
      <c r="S1278" s="82"/>
      <c r="T1278" s="140"/>
      <c r="U1278" s="82"/>
      <c r="V1278" s="82"/>
      <c r="W1278" s="82"/>
      <c r="X1278" s="82"/>
      <c r="Y1278" s="82"/>
      <c r="AA1278" s="82"/>
      <c r="AB1278" s="82"/>
      <c r="AC1278" s="82"/>
      <c r="AD1278" s="82"/>
      <c r="AE1278" s="82"/>
      <c r="AF1278" s="82"/>
      <c r="AG1278" s="82"/>
    </row>
    <row r="1279" spans="3:33" x14ac:dyDescent="0.2">
      <c r="C1279" s="82"/>
      <c r="D1279" s="82"/>
      <c r="E1279" s="82"/>
      <c r="F1279" s="82"/>
      <c r="G1279" s="82"/>
      <c r="H1279" s="82"/>
      <c r="I1279" s="82"/>
      <c r="J1279" s="82"/>
      <c r="K1279" s="82"/>
      <c r="L1279" s="82"/>
      <c r="M1279" s="82"/>
      <c r="N1279" s="140"/>
      <c r="O1279" s="140"/>
      <c r="P1279" s="82"/>
      <c r="Q1279" s="82"/>
      <c r="R1279" s="82"/>
      <c r="S1279" s="82"/>
      <c r="T1279" s="140"/>
      <c r="U1279" s="82"/>
      <c r="V1279" s="82"/>
      <c r="W1279" s="82"/>
      <c r="X1279" s="82"/>
      <c r="Y1279" s="82"/>
      <c r="AA1279" s="82"/>
      <c r="AB1279" s="82"/>
      <c r="AC1279" s="82"/>
      <c r="AD1279" s="82"/>
      <c r="AE1279" s="82"/>
      <c r="AF1279" s="82"/>
      <c r="AG1279" s="82"/>
    </row>
    <row r="1280" spans="3:33" x14ac:dyDescent="0.2">
      <c r="C1280" s="82"/>
      <c r="D1280" s="82"/>
      <c r="E1280" s="82"/>
      <c r="F1280" s="82"/>
      <c r="G1280" s="82"/>
      <c r="H1280" s="82"/>
      <c r="I1280" s="82"/>
      <c r="J1280" s="82"/>
      <c r="K1280" s="82"/>
      <c r="L1280" s="82"/>
      <c r="M1280" s="82"/>
      <c r="N1280" s="140"/>
      <c r="O1280" s="140"/>
      <c r="P1280" s="82"/>
      <c r="Q1280" s="82"/>
      <c r="R1280" s="82"/>
      <c r="S1280" s="82"/>
      <c r="T1280" s="140"/>
      <c r="U1280" s="82"/>
      <c r="V1280" s="82"/>
      <c r="W1280" s="82"/>
      <c r="X1280" s="82"/>
      <c r="Y1280" s="82"/>
      <c r="AA1280" s="82"/>
      <c r="AB1280" s="82"/>
      <c r="AC1280" s="82"/>
      <c r="AD1280" s="82"/>
      <c r="AE1280" s="82"/>
      <c r="AF1280" s="82"/>
      <c r="AG1280" s="82"/>
    </row>
    <row r="1281" spans="3:33" x14ac:dyDescent="0.2">
      <c r="C1281" s="82"/>
      <c r="D1281" s="82"/>
      <c r="E1281" s="82"/>
      <c r="F1281" s="82"/>
      <c r="G1281" s="82"/>
      <c r="H1281" s="82"/>
      <c r="I1281" s="82"/>
      <c r="J1281" s="82"/>
      <c r="K1281" s="82"/>
      <c r="L1281" s="82"/>
      <c r="M1281" s="82"/>
      <c r="N1281" s="140"/>
      <c r="O1281" s="140"/>
      <c r="P1281" s="82"/>
      <c r="Q1281" s="82"/>
      <c r="R1281" s="82"/>
      <c r="S1281" s="82"/>
      <c r="T1281" s="140"/>
      <c r="U1281" s="82"/>
      <c r="V1281" s="82"/>
      <c r="W1281" s="82"/>
      <c r="X1281" s="82"/>
      <c r="Y1281" s="82"/>
      <c r="AA1281" s="82"/>
      <c r="AB1281" s="82"/>
      <c r="AC1281" s="82"/>
      <c r="AD1281" s="82"/>
      <c r="AE1281" s="82"/>
      <c r="AF1281" s="82"/>
      <c r="AG1281" s="82"/>
    </row>
    <row r="1282" spans="3:33" x14ac:dyDescent="0.2">
      <c r="C1282" s="82"/>
      <c r="D1282" s="82"/>
      <c r="E1282" s="82"/>
      <c r="F1282" s="82"/>
      <c r="G1282" s="82"/>
      <c r="H1282" s="82"/>
      <c r="I1282" s="82"/>
      <c r="J1282" s="82"/>
      <c r="K1282" s="82"/>
      <c r="L1282" s="82"/>
      <c r="M1282" s="82"/>
      <c r="N1282" s="140"/>
      <c r="O1282" s="140"/>
      <c r="P1282" s="82"/>
      <c r="Q1282" s="82"/>
      <c r="R1282" s="82"/>
      <c r="S1282" s="82"/>
      <c r="T1282" s="140"/>
      <c r="U1282" s="82"/>
      <c r="V1282" s="82"/>
      <c r="W1282" s="82"/>
      <c r="X1282" s="82"/>
      <c r="Y1282" s="82"/>
      <c r="AA1282" s="82"/>
      <c r="AB1282" s="82"/>
      <c r="AC1282" s="82"/>
      <c r="AD1282" s="82"/>
      <c r="AE1282" s="82"/>
      <c r="AF1282" s="82"/>
      <c r="AG1282" s="82"/>
    </row>
    <row r="1283" spans="3:33" x14ac:dyDescent="0.2">
      <c r="C1283" s="82"/>
      <c r="D1283" s="82"/>
      <c r="E1283" s="82"/>
      <c r="F1283" s="82"/>
      <c r="G1283" s="82"/>
      <c r="H1283" s="82"/>
      <c r="I1283" s="82"/>
      <c r="J1283" s="82"/>
      <c r="K1283" s="82"/>
      <c r="L1283" s="82"/>
      <c r="M1283" s="82"/>
      <c r="N1283" s="140"/>
      <c r="O1283" s="140"/>
      <c r="P1283" s="82"/>
      <c r="Q1283" s="82"/>
      <c r="R1283" s="82"/>
      <c r="S1283" s="82"/>
      <c r="T1283" s="140"/>
      <c r="U1283" s="82"/>
      <c r="V1283" s="82"/>
      <c r="W1283" s="82"/>
      <c r="X1283" s="82"/>
      <c r="Y1283" s="82"/>
      <c r="AA1283" s="82"/>
      <c r="AB1283" s="82"/>
      <c r="AC1283" s="82"/>
      <c r="AD1283" s="82"/>
      <c r="AE1283" s="82"/>
      <c r="AF1283" s="82"/>
      <c r="AG1283" s="82"/>
    </row>
    <row r="1284" spans="3:33" x14ac:dyDescent="0.2">
      <c r="C1284" s="82"/>
      <c r="D1284" s="82"/>
      <c r="E1284" s="82"/>
      <c r="F1284" s="82"/>
      <c r="G1284" s="82"/>
      <c r="H1284" s="82"/>
      <c r="I1284" s="82"/>
      <c r="J1284" s="82"/>
      <c r="K1284" s="82"/>
      <c r="L1284" s="82"/>
      <c r="M1284" s="82"/>
      <c r="N1284" s="140"/>
      <c r="O1284" s="140"/>
      <c r="P1284" s="82"/>
      <c r="Q1284" s="82"/>
      <c r="R1284" s="82"/>
      <c r="S1284" s="82"/>
      <c r="T1284" s="140"/>
      <c r="U1284" s="82"/>
      <c r="V1284" s="82"/>
      <c r="W1284" s="82"/>
      <c r="X1284" s="82"/>
      <c r="Y1284" s="82"/>
      <c r="AA1284" s="82"/>
      <c r="AB1284" s="82"/>
      <c r="AC1284" s="82"/>
      <c r="AD1284" s="82"/>
      <c r="AE1284" s="82"/>
      <c r="AF1284" s="82"/>
      <c r="AG1284" s="82"/>
    </row>
    <row r="1285" spans="3:33" x14ac:dyDescent="0.2">
      <c r="C1285" s="82"/>
      <c r="D1285" s="82"/>
      <c r="E1285" s="82"/>
      <c r="F1285" s="82"/>
      <c r="G1285" s="82"/>
      <c r="H1285" s="82"/>
      <c r="I1285" s="82"/>
      <c r="J1285" s="82"/>
      <c r="K1285" s="82"/>
      <c r="L1285" s="82"/>
      <c r="M1285" s="82"/>
      <c r="N1285" s="140"/>
      <c r="O1285" s="140"/>
      <c r="P1285" s="82"/>
      <c r="Q1285" s="82"/>
      <c r="R1285" s="82"/>
      <c r="S1285" s="82"/>
      <c r="T1285" s="140"/>
      <c r="U1285" s="82"/>
      <c r="V1285" s="82"/>
      <c r="W1285" s="82"/>
      <c r="X1285" s="82"/>
      <c r="Y1285" s="82"/>
      <c r="AA1285" s="82"/>
      <c r="AB1285" s="82"/>
      <c r="AC1285" s="82"/>
      <c r="AD1285" s="82"/>
      <c r="AE1285" s="82"/>
      <c r="AF1285" s="82"/>
      <c r="AG1285" s="82"/>
    </row>
    <row r="1286" spans="3:33" x14ac:dyDescent="0.2">
      <c r="C1286" s="82"/>
      <c r="D1286" s="82"/>
      <c r="E1286" s="82"/>
      <c r="F1286" s="82"/>
      <c r="G1286" s="82"/>
      <c r="H1286" s="82"/>
      <c r="I1286" s="82"/>
      <c r="J1286" s="82"/>
      <c r="K1286" s="82"/>
      <c r="L1286" s="82"/>
      <c r="M1286" s="82"/>
      <c r="N1286" s="140"/>
      <c r="O1286" s="140"/>
      <c r="P1286" s="82"/>
      <c r="Q1286" s="82"/>
      <c r="R1286" s="82"/>
      <c r="S1286" s="82"/>
      <c r="T1286" s="140"/>
      <c r="U1286" s="82"/>
      <c r="V1286" s="82"/>
      <c r="W1286" s="82"/>
      <c r="X1286" s="82"/>
      <c r="Y1286" s="82"/>
      <c r="AA1286" s="82"/>
      <c r="AB1286" s="82"/>
      <c r="AC1286" s="82"/>
      <c r="AD1286" s="82"/>
      <c r="AE1286" s="82"/>
      <c r="AF1286" s="82"/>
      <c r="AG1286" s="82"/>
    </row>
    <row r="1287" spans="3:33" x14ac:dyDescent="0.2">
      <c r="C1287" s="82"/>
      <c r="D1287" s="82"/>
      <c r="E1287" s="82"/>
      <c r="F1287" s="82"/>
      <c r="G1287" s="82"/>
      <c r="H1287" s="82"/>
      <c r="I1287" s="82"/>
      <c r="J1287" s="82"/>
      <c r="K1287" s="82"/>
      <c r="L1287" s="82"/>
      <c r="M1287" s="82"/>
      <c r="N1287" s="140"/>
      <c r="O1287" s="140"/>
      <c r="P1287" s="82"/>
      <c r="Q1287" s="82"/>
      <c r="R1287" s="82"/>
      <c r="S1287" s="82"/>
      <c r="T1287" s="140"/>
      <c r="U1287" s="82"/>
      <c r="V1287" s="82"/>
      <c r="W1287" s="82"/>
      <c r="X1287" s="82"/>
      <c r="Y1287" s="82"/>
      <c r="AA1287" s="82"/>
      <c r="AB1287" s="82"/>
      <c r="AC1287" s="82"/>
      <c r="AD1287" s="82"/>
      <c r="AE1287" s="82"/>
      <c r="AF1287" s="82"/>
      <c r="AG1287" s="82"/>
    </row>
    <row r="1288" spans="3:33" x14ac:dyDescent="0.2">
      <c r="C1288" s="82"/>
      <c r="D1288" s="82"/>
      <c r="E1288" s="82"/>
      <c r="F1288" s="82"/>
      <c r="G1288" s="82"/>
      <c r="H1288" s="82"/>
      <c r="I1288" s="82"/>
      <c r="J1288" s="82"/>
      <c r="K1288" s="82"/>
      <c r="L1288" s="82"/>
      <c r="M1288" s="82"/>
      <c r="N1288" s="140"/>
      <c r="O1288" s="140"/>
      <c r="P1288" s="82"/>
      <c r="Q1288" s="82"/>
      <c r="R1288" s="82"/>
      <c r="S1288" s="82"/>
      <c r="T1288" s="140"/>
      <c r="U1288" s="82"/>
      <c r="V1288" s="82"/>
      <c r="W1288" s="82"/>
      <c r="X1288" s="82"/>
      <c r="Y1288" s="82"/>
      <c r="AA1288" s="82"/>
      <c r="AB1288" s="82"/>
      <c r="AC1288" s="82"/>
      <c r="AD1288" s="82"/>
      <c r="AE1288" s="82"/>
      <c r="AF1288" s="82"/>
      <c r="AG1288" s="82"/>
    </row>
    <row r="1289" spans="3:33" x14ac:dyDescent="0.2">
      <c r="C1289" s="82"/>
      <c r="D1289" s="82"/>
      <c r="E1289" s="82"/>
      <c r="F1289" s="82"/>
      <c r="G1289" s="82"/>
      <c r="H1289" s="82"/>
      <c r="I1289" s="82"/>
      <c r="J1289" s="82"/>
      <c r="K1289" s="82"/>
      <c r="L1289" s="82"/>
      <c r="M1289" s="82"/>
      <c r="N1289" s="140"/>
      <c r="O1289" s="140"/>
      <c r="P1289" s="82"/>
      <c r="Q1289" s="82"/>
      <c r="R1289" s="82"/>
      <c r="S1289" s="82"/>
      <c r="T1289" s="140"/>
      <c r="U1289" s="82"/>
      <c r="V1289" s="82"/>
      <c r="W1289" s="82"/>
      <c r="X1289" s="82"/>
      <c r="Y1289" s="82"/>
      <c r="AA1289" s="82"/>
      <c r="AB1289" s="82"/>
      <c r="AC1289" s="82"/>
      <c r="AD1289" s="82"/>
      <c r="AE1289" s="82"/>
      <c r="AF1289" s="82"/>
      <c r="AG1289" s="82"/>
    </row>
    <row r="1290" spans="3:33" x14ac:dyDescent="0.2">
      <c r="C1290" s="82"/>
      <c r="D1290" s="82"/>
      <c r="E1290" s="82"/>
      <c r="F1290" s="82"/>
      <c r="G1290" s="82"/>
      <c r="H1290" s="82"/>
      <c r="I1290" s="82"/>
      <c r="J1290" s="82"/>
      <c r="K1290" s="82"/>
      <c r="L1290" s="82"/>
      <c r="M1290" s="82"/>
      <c r="N1290" s="140"/>
      <c r="O1290" s="140"/>
      <c r="P1290" s="82"/>
      <c r="Q1290" s="82"/>
      <c r="R1290" s="82"/>
      <c r="S1290" s="82"/>
      <c r="T1290" s="140"/>
      <c r="U1290" s="82"/>
      <c r="V1290" s="82"/>
      <c r="W1290" s="82"/>
      <c r="X1290" s="82"/>
      <c r="Y1290" s="82"/>
      <c r="AA1290" s="82"/>
      <c r="AB1290" s="82"/>
      <c r="AC1290" s="82"/>
      <c r="AD1290" s="82"/>
      <c r="AE1290" s="82"/>
      <c r="AF1290" s="82"/>
      <c r="AG1290" s="82"/>
    </row>
    <row r="1291" spans="3:33" x14ac:dyDescent="0.2">
      <c r="C1291" s="82"/>
      <c r="D1291" s="82"/>
      <c r="E1291" s="82"/>
      <c r="F1291" s="82"/>
      <c r="G1291" s="82"/>
      <c r="H1291" s="82"/>
      <c r="I1291" s="82"/>
      <c r="J1291" s="82"/>
      <c r="K1291" s="82"/>
      <c r="L1291" s="82"/>
      <c r="M1291" s="82"/>
      <c r="N1291" s="140"/>
      <c r="O1291" s="140"/>
      <c r="P1291" s="82"/>
      <c r="Q1291" s="82"/>
      <c r="R1291" s="82"/>
      <c r="S1291" s="82"/>
      <c r="T1291" s="140"/>
      <c r="U1291" s="82"/>
      <c r="V1291" s="82"/>
      <c r="W1291" s="82"/>
      <c r="X1291" s="82"/>
      <c r="Y1291" s="82"/>
      <c r="AA1291" s="82"/>
      <c r="AB1291" s="82"/>
      <c r="AC1291" s="82"/>
      <c r="AD1291" s="82"/>
      <c r="AE1291" s="82"/>
      <c r="AF1291" s="82"/>
      <c r="AG1291" s="82"/>
    </row>
    <row r="1292" spans="3:33" x14ac:dyDescent="0.2">
      <c r="C1292" s="82"/>
      <c r="D1292" s="82"/>
      <c r="E1292" s="82"/>
      <c r="F1292" s="82"/>
      <c r="G1292" s="82"/>
      <c r="H1292" s="82"/>
      <c r="I1292" s="82"/>
      <c r="J1292" s="82"/>
      <c r="K1292" s="82"/>
      <c r="L1292" s="82"/>
      <c r="M1292" s="82"/>
      <c r="N1292" s="140"/>
      <c r="O1292" s="140"/>
      <c r="P1292" s="82"/>
      <c r="Q1292" s="82"/>
      <c r="R1292" s="82"/>
      <c r="S1292" s="82"/>
      <c r="T1292" s="140"/>
      <c r="U1292" s="82"/>
      <c r="V1292" s="82"/>
      <c r="W1292" s="82"/>
      <c r="X1292" s="82"/>
      <c r="Y1292" s="82"/>
      <c r="AA1292" s="82"/>
      <c r="AB1292" s="82"/>
      <c r="AC1292" s="82"/>
      <c r="AD1292" s="82"/>
      <c r="AE1292" s="82"/>
      <c r="AF1292" s="82"/>
      <c r="AG1292" s="82"/>
    </row>
    <row r="1293" spans="3:33" x14ac:dyDescent="0.2">
      <c r="C1293" s="82"/>
      <c r="D1293" s="82"/>
      <c r="E1293" s="82"/>
      <c r="F1293" s="82"/>
      <c r="G1293" s="82"/>
      <c r="H1293" s="82"/>
      <c r="I1293" s="82"/>
      <c r="J1293" s="82"/>
      <c r="K1293" s="82"/>
      <c r="L1293" s="82"/>
      <c r="M1293" s="82"/>
      <c r="N1293" s="140"/>
      <c r="O1293" s="140"/>
      <c r="P1293" s="82"/>
      <c r="Q1293" s="82"/>
      <c r="R1293" s="82"/>
      <c r="S1293" s="82"/>
      <c r="T1293" s="140"/>
      <c r="U1293" s="82"/>
      <c r="V1293" s="82"/>
      <c r="W1293" s="82"/>
      <c r="X1293" s="82"/>
      <c r="Y1293" s="82"/>
      <c r="AA1293" s="82"/>
      <c r="AB1293" s="82"/>
      <c r="AC1293" s="82"/>
      <c r="AD1293" s="82"/>
      <c r="AE1293" s="82"/>
      <c r="AF1293" s="82"/>
      <c r="AG1293" s="82"/>
    </row>
    <row r="1294" spans="3:33" x14ac:dyDescent="0.2">
      <c r="C1294" s="82"/>
      <c r="D1294" s="82"/>
      <c r="E1294" s="82"/>
      <c r="F1294" s="82"/>
      <c r="G1294" s="82"/>
      <c r="H1294" s="82"/>
      <c r="I1294" s="82"/>
      <c r="J1294" s="82"/>
      <c r="K1294" s="82"/>
      <c r="L1294" s="82"/>
      <c r="M1294" s="82"/>
      <c r="N1294" s="140"/>
      <c r="O1294" s="140"/>
      <c r="P1294" s="82"/>
      <c r="Q1294" s="82"/>
      <c r="R1294" s="82"/>
      <c r="S1294" s="82"/>
      <c r="T1294" s="140"/>
      <c r="U1294" s="82"/>
      <c r="V1294" s="82"/>
      <c r="W1294" s="82"/>
      <c r="X1294" s="82"/>
      <c r="Y1294" s="82"/>
      <c r="AA1294" s="82"/>
      <c r="AB1294" s="82"/>
      <c r="AC1294" s="82"/>
      <c r="AD1294" s="82"/>
      <c r="AE1294" s="82"/>
      <c r="AF1294" s="82"/>
      <c r="AG1294" s="82"/>
    </row>
    <row r="1295" spans="3:33" x14ac:dyDescent="0.2">
      <c r="C1295" s="82"/>
      <c r="D1295" s="82"/>
      <c r="E1295" s="82"/>
      <c r="F1295" s="82"/>
      <c r="G1295" s="82"/>
      <c r="H1295" s="82"/>
      <c r="I1295" s="82"/>
      <c r="J1295" s="82"/>
      <c r="K1295" s="82"/>
      <c r="L1295" s="82"/>
      <c r="M1295" s="82"/>
      <c r="N1295" s="140"/>
      <c r="O1295" s="140"/>
      <c r="P1295" s="82"/>
      <c r="Q1295" s="82"/>
      <c r="R1295" s="82"/>
      <c r="S1295" s="82"/>
      <c r="T1295" s="140"/>
      <c r="U1295" s="82"/>
      <c r="V1295" s="82"/>
      <c r="W1295" s="82"/>
      <c r="X1295" s="82"/>
      <c r="Y1295" s="82"/>
      <c r="AA1295" s="82"/>
      <c r="AB1295" s="82"/>
      <c r="AC1295" s="82"/>
      <c r="AD1295" s="82"/>
      <c r="AE1295" s="82"/>
      <c r="AF1295" s="82"/>
      <c r="AG1295" s="82"/>
    </row>
    <row r="1296" spans="3:33" x14ac:dyDescent="0.2">
      <c r="C1296" s="82"/>
      <c r="D1296" s="82"/>
      <c r="E1296" s="82"/>
      <c r="F1296" s="82"/>
      <c r="G1296" s="82"/>
      <c r="H1296" s="82"/>
      <c r="I1296" s="82"/>
      <c r="J1296" s="82"/>
      <c r="K1296" s="82"/>
      <c r="L1296" s="82"/>
      <c r="M1296" s="82"/>
      <c r="N1296" s="140"/>
      <c r="O1296" s="140"/>
      <c r="P1296" s="82"/>
      <c r="Q1296" s="82"/>
      <c r="R1296" s="82"/>
      <c r="S1296" s="82"/>
      <c r="T1296" s="140"/>
      <c r="U1296" s="82"/>
      <c r="V1296" s="82"/>
      <c r="W1296" s="82"/>
      <c r="X1296" s="82"/>
      <c r="Y1296" s="82"/>
      <c r="AA1296" s="82"/>
      <c r="AB1296" s="82"/>
      <c r="AC1296" s="82"/>
      <c r="AD1296" s="82"/>
      <c r="AE1296" s="82"/>
      <c r="AF1296" s="82"/>
      <c r="AG1296" s="82"/>
    </row>
    <row r="1297" spans="3:33" x14ac:dyDescent="0.2">
      <c r="C1297" s="82"/>
      <c r="D1297" s="82"/>
      <c r="E1297" s="82"/>
      <c r="F1297" s="82"/>
      <c r="G1297" s="82"/>
      <c r="H1297" s="82"/>
      <c r="I1297" s="82"/>
      <c r="J1297" s="82"/>
      <c r="K1297" s="82"/>
      <c r="L1297" s="82"/>
      <c r="M1297" s="82"/>
      <c r="N1297" s="140"/>
      <c r="O1297" s="140"/>
      <c r="P1297" s="82"/>
      <c r="Q1297" s="82"/>
      <c r="R1297" s="82"/>
      <c r="S1297" s="82"/>
      <c r="T1297" s="140"/>
      <c r="U1297" s="82"/>
      <c r="V1297" s="82"/>
      <c r="W1297" s="82"/>
      <c r="X1297" s="82"/>
      <c r="Y1297" s="82"/>
      <c r="AA1297" s="82"/>
      <c r="AB1297" s="82"/>
      <c r="AC1297" s="82"/>
      <c r="AD1297" s="82"/>
      <c r="AE1297" s="82"/>
      <c r="AF1297" s="82"/>
      <c r="AG1297" s="82"/>
    </row>
    <row r="1298" spans="3:33" x14ac:dyDescent="0.2">
      <c r="C1298" s="82"/>
      <c r="D1298" s="82"/>
      <c r="E1298" s="82"/>
      <c r="F1298" s="82"/>
      <c r="G1298" s="82"/>
      <c r="H1298" s="82"/>
      <c r="I1298" s="82"/>
      <c r="J1298" s="82"/>
      <c r="K1298" s="82"/>
      <c r="L1298" s="82"/>
      <c r="M1298" s="82"/>
      <c r="N1298" s="140"/>
      <c r="O1298" s="140"/>
      <c r="P1298" s="82"/>
      <c r="Q1298" s="82"/>
      <c r="R1298" s="82"/>
      <c r="S1298" s="82"/>
      <c r="T1298" s="140"/>
      <c r="U1298" s="82"/>
      <c r="V1298" s="82"/>
      <c r="W1298" s="82"/>
      <c r="X1298" s="82"/>
      <c r="Y1298" s="82"/>
      <c r="AA1298" s="82"/>
      <c r="AB1298" s="82"/>
      <c r="AC1298" s="82"/>
      <c r="AD1298" s="82"/>
      <c r="AE1298" s="82"/>
      <c r="AF1298" s="82"/>
      <c r="AG1298" s="82"/>
    </row>
    <row r="1299" spans="3:33" x14ac:dyDescent="0.2">
      <c r="C1299" s="82"/>
      <c r="D1299" s="82"/>
      <c r="E1299" s="82"/>
      <c r="F1299" s="82"/>
      <c r="G1299" s="82"/>
      <c r="H1299" s="82"/>
      <c r="I1299" s="82"/>
      <c r="J1299" s="82"/>
      <c r="K1299" s="82"/>
      <c r="L1299" s="82"/>
      <c r="M1299" s="82"/>
      <c r="N1299" s="140"/>
      <c r="O1299" s="140"/>
      <c r="P1299" s="82"/>
      <c r="Q1299" s="82"/>
      <c r="R1299" s="82"/>
      <c r="S1299" s="82"/>
      <c r="T1299" s="140"/>
      <c r="U1299" s="82"/>
      <c r="V1299" s="82"/>
      <c r="W1299" s="82"/>
      <c r="X1299" s="82"/>
      <c r="Y1299" s="82"/>
      <c r="AA1299" s="82"/>
      <c r="AB1299" s="82"/>
      <c r="AC1299" s="82"/>
      <c r="AD1299" s="82"/>
      <c r="AE1299" s="82"/>
      <c r="AF1299" s="82"/>
      <c r="AG1299" s="82"/>
    </row>
    <row r="1300" spans="3:33" x14ac:dyDescent="0.2">
      <c r="C1300" s="82"/>
      <c r="D1300" s="82"/>
      <c r="E1300" s="82"/>
      <c r="F1300" s="82"/>
      <c r="G1300" s="82"/>
      <c r="H1300" s="82"/>
      <c r="I1300" s="82"/>
      <c r="J1300" s="82"/>
      <c r="K1300" s="82"/>
      <c r="L1300" s="82"/>
      <c r="M1300" s="82"/>
      <c r="N1300" s="140"/>
      <c r="O1300" s="140"/>
      <c r="P1300" s="82"/>
      <c r="Q1300" s="82"/>
      <c r="R1300" s="82"/>
      <c r="S1300" s="82"/>
      <c r="T1300" s="140"/>
      <c r="U1300" s="82"/>
      <c r="V1300" s="82"/>
      <c r="W1300" s="82"/>
      <c r="X1300" s="82"/>
      <c r="Y1300" s="82"/>
      <c r="AA1300" s="82"/>
      <c r="AB1300" s="82"/>
      <c r="AC1300" s="82"/>
      <c r="AD1300" s="82"/>
      <c r="AE1300" s="82"/>
      <c r="AF1300" s="82"/>
      <c r="AG1300" s="82"/>
    </row>
    <row r="1301" spans="3:33" x14ac:dyDescent="0.2">
      <c r="C1301" s="82"/>
      <c r="D1301" s="82"/>
      <c r="E1301" s="82"/>
      <c r="F1301" s="82"/>
      <c r="G1301" s="82"/>
      <c r="H1301" s="82"/>
      <c r="I1301" s="82"/>
      <c r="J1301" s="82"/>
      <c r="K1301" s="82"/>
      <c r="L1301" s="82"/>
      <c r="M1301" s="82"/>
      <c r="N1301" s="140"/>
      <c r="O1301" s="140"/>
      <c r="P1301" s="82"/>
      <c r="Q1301" s="82"/>
      <c r="R1301" s="82"/>
      <c r="S1301" s="82"/>
      <c r="T1301" s="140"/>
      <c r="U1301" s="82"/>
      <c r="V1301" s="82"/>
      <c r="W1301" s="82"/>
      <c r="X1301" s="82"/>
      <c r="Y1301" s="82"/>
      <c r="AA1301" s="82"/>
      <c r="AB1301" s="82"/>
      <c r="AC1301" s="82"/>
      <c r="AD1301" s="82"/>
      <c r="AE1301" s="82"/>
      <c r="AF1301" s="82"/>
      <c r="AG1301" s="82"/>
    </row>
    <row r="1302" spans="3:33" x14ac:dyDescent="0.2">
      <c r="C1302" s="82"/>
      <c r="D1302" s="82"/>
      <c r="E1302" s="82"/>
      <c r="F1302" s="82"/>
      <c r="G1302" s="82"/>
      <c r="H1302" s="82"/>
      <c r="I1302" s="82"/>
      <c r="J1302" s="82"/>
      <c r="K1302" s="82"/>
      <c r="L1302" s="82"/>
      <c r="M1302" s="82"/>
      <c r="N1302" s="140"/>
      <c r="O1302" s="140"/>
      <c r="P1302" s="82"/>
      <c r="Q1302" s="82"/>
      <c r="R1302" s="82"/>
      <c r="S1302" s="82"/>
      <c r="T1302" s="140"/>
      <c r="U1302" s="82"/>
      <c r="V1302" s="82"/>
      <c r="W1302" s="82"/>
      <c r="X1302" s="82"/>
      <c r="Y1302" s="82"/>
      <c r="AA1302" s="82"/>
      <c r="AB1302" s="82"/>
      <c r="AC1302" s="82"/>
      <c r="AD1302" s="82"/>
      <c r="AE1302" s="82"/>
      <c r="AF1302" s="82"/>
      <c r="AG1302" s="82"/>
    </row>
    <row r="1303" spans="3:33" x14ac:dyDescent="0.2">
      <c r="C1303" s="82"/>
      <c r="D1303" s="82"/>
      <c r="E1303" s="82"/>
      <c r="F1303" s="82"/>
      <c r="G1303" s="82"/>
      <c r="H1303" s="82"/>
      <c r="I1303" s="82"/>
      <c r="J1303" s="82"/>
      <c r="K1303" s="82"/>
      <c r="L1303" s="82"/>
      <c r="M1303" s="82"/>
      <c r="N1303" s="140"/>
      <c r="O1303" s="140"/>
      <c r="P1303" s="82"/>
      <c r="Q1303" s="82"/>
      <c r="R1303" s="82"/>
      <c r="S1303" s="82"/>
      <c r="T1303" s="140"/>
      <c r="U1303" s="82"/>
      <c r="V1303" s="82"/>
      <c r="W1303" s="82"/>
      <c r="X1303" s="82"/>
      <c r="Y1303" s="82"/>
      <c r="AA1303" s="82"/>
      <c r="AB1303" s="82"/>
      <c r="AC1303" s="82"/>
      <c r="AD1303" s="82"/>
      <c r="AE1303" s="82"/>
      <c r="AF1303" s="82"/>
      <c r="AG1303" s="82"/>
    </row>
    <row r="1304" spans="3:33" x14ac:dyDescent="0.2">
      <c r="C1304" s="82"/>
      <c r="D1304" s="82"/>
      <c r="E1304" s="82"/>
      <c r="F1304" s="82"/>
      <c r="G1304" s="82"/>
      <c r="H1304" s="82"/>
      <c r="I1304" s="82"/>
      <c r="J1304" s="82"/>
      <c r="K1304" s="82"/>
      <c r="L1304" s="82"/>
      <c r="M1304" s="82"/>
      <c r="N1304" s="140"/>
      <c r="O1304" s="140"/>
      <c r="P1304" s="82"/>
      <c r="Q1304" s="82"/>
      <c r="R1304" s="82"/>
      <c r="S1304" s="82"/>
      <c r="T1304" s="140"/>
      <c r="U1304" s="82"/>
      <c r="V1304" s="82"/>
      <c r="W1304" s="82"/>
      <c r="X1304" s="82"/>
      <c r="Y1304" s="82"/>
      <c r="AA1304" s="82"/>
      <c r="AB1304" s="82"/>
      <c r="AC1304" s="82"/>
      <c r="AD1304" s="82"/>
      <c r="AE1304" s="82"/>
      <c r="AF1304" s="82"/>
      <c r="AG1304" s="82"/>
    </row>
    <row r="1305" spans="3:33" x14ac:dyDescent="0.2">
      <c r="C1305" s="82"/>
      <c r="D1305" s="82"/>
      <c r="E1305" s="82"/>
      <c r="F1305" s="82"/>
      <c r="G1305" s="82"/>
      <c r="H1305" s="82"/>
      <c r="I1305" s="82"/>
      <c r="J1305" s="82"/>
      <c r="K1305" s="82"/>
      <c r="L1305" s="82"/>
      <c r="M1305" s="82"/>
      <c r="N1305" s="140"/>
      <c r="O1305" s="140"/>
      <c r="P1305" s="82"/>
      <c r="Q1305" s="82"/>
      <c r="R1305" s="82"/>
      <c r="S1305" s="82"/>
      <c r="T1305" s="140"/>
      <c r="U1305" s="82"/>
      <c r="V1305" s="82"/>
      <c r="W1305" s="82"/>
      <c r="X1305" s="82"/>
      <c r="Y1305" s="82"/>
      <c r="AA1305" s="82"/>
      <c r="AB1305" s="82"/>
      <c r="AC1305" s="82"/>
      <c r="AD1305" s="82"/>
      <c r="AE1305" s="82"/>
      <c r="AF1305" s="82"/>
      <c r="AG1305" s="82"/>
    </row>
    <row r="1306" spans="3:33" x14ac:dyDescent="0.2">
      <c r="C1306" s="82"/>
      <c r="D1306" s="82"/>
      <c r="E1306" s="82"/>
      <c r="F1306" s="82"/>
      <c r="G1306" s="82"/>
      <c r="H1306" s="82"/>
      <c r="I1306" s="82"/>
      <c r="J1306" s="82"/>
      <c r="K1306" s="82"/>
      <c r="L1306" s="82"/>
      <c r="M1306" s="82"/>
      <c r="N1306" s="140"/>
      <c r="O1306" s="140"/>
      <c r="P1306" s="82"/>
      <c r="Q1306" s="82"/>
      <c r="R1306" s="82"/>
      <c r="S1306" s="82"/>
      <c r="T1306" s="140"/>
      <c r="U1306" s="82"/>
      <c r="V1306" s="82"/>
      <c r="W1306" s="82"/>
      <c r="X1306" s="82"/>
      <c r="Y1306" s="82"/>
      <c r="AA1306" s="82"/>
      <c r="AB1306" s="82"/>
      <c r="AC1306" s="82"/>
      <c r="AD1306" s="82"/>
      <c r="AE1306" s="82"/>
      <c r="AF1306" s="82"/>
      <c r="AG1306" s="82"/>
    </row>
    <row r="1307" spans="3:33" x14ac:dyDescent="0.2">
      <c r="C1307" s="82"/>
      <c r="D1307" s="82"/>
      <c r="E1307" s="82"/>
      <c r="F1307" s="82"/>
      <c r="G1307" s="82"/>
      <c r="H1307" s="82"/>
      <c r="I1307" s="82"/>
      <c r="J1307" s="82"/>
      <c r="K1307" s="82"/>
      <c r="L1307" s="82"/>
      <c r="M1307" s="82"/>
      <c r="N1307" s="140"/>
      <c r="O1307" s="140"/>
      <c r="P1307" s="82"/>
      <c r="Q1307" s="82"/>
      <c r="R1307" s="82"/>
      <c r="S1307" s="82"/>
      <c r="T1307" s="140"/>
      <c r="U1307" s="82"/>
      <c r="V1307" s="82"/>
      <c r="W1307" s="82"/>
      <c r="X1307" s="82"/>
      <c r="Y1307" s="82"/>
      <c r="AA1307" s="82"/>
      <c r="AB1307" s="82"/>
      <c r="AC1307" s="82"/>
      <c r="AD1307" s="82"/>
      <c r="AE1307" s="82"/>
      <c r="AF1307" s="82"/>
      <c r="AG1307" s="82"/>
    </row>
    <row r="1308" spans="3:33" x14ac:dyDescent="0.2">
      <c r="C1308" s="82"/>
      <c r="D1308" s="82"/>
      <c r="E1308" s="82"/>
      <c r="F1308" s="82"/>
      <c r="G1308" s="82"/>
      <c r="H1308" s="82"/>
      <c r="I1308" s="82"/>
      <c r="J1308" s="82"/>
      <c r="K1308" s="82"/>
      <c r="L1308" s="82"/>
      <c r="M1308" s="82"/>
      <c r="N1308" s="140"/>
      <c r="O1308" s="140"/>
      <c r="P1308" s="82"/>
      <c r="Q1308" s="82"/>
      <c r="R1308" s="82"/>
      <c r="S1308" s="82"/>
      <c r="T1308" s="140"/>
      <c r="U1308" s="82"/>
      <c r="V1308" s="82"/>
      <c r="W1308" s="82"/>
      <c r="X1308" s="82"/>
      <c r="Y1308" s="82"/>
      <c r="AA1308" s="82"/>
      <c r="AB1308" s="82"/>
      <c r="AC1308" s="82"/>
      <c r="AD1308" s="82"/>
      <c r="AE1308" s="82"/>
      <c r="AF1308" s="82"/>
      <c r="AG1308" s="82"/>
    </row>
    <row r="1309" spans="3:33" x14ac:dyDescent="0.2">
      <c r="C1309" s="82"/>
      <c r="D1309" s="82"/>
      <c r="E1309" s="82"/>
      <c r="F1309" s="82"/>
      <c r="G1309" s="82"/>
      <c r="H1309" s="82"/>
      <c r="I1309" s="82"/>
      <c r="J1309" s="82"/>
      <c r="K1309" s="82"/>
      <c r="L1309" s="82"/>
      <c r="M1309" s="82"/>
      <c r="N1309" s="140"/>
      <c r="O1309" s="140"/>
      <c r="P1309" s="82"/>
      <c r="Q1309" s="82"/>
      <c r="R1309" s="82"/>
      <c r="S1309" s="82"/>
      <c r="T1309" s="140"/>
      <c r="U1309" s="82"/>
      <c r="V1309" s="82"/>
      <c r="W1309" s="82"/>
      <c r="X1309" s="82"/>
      <c r="Y1309" s="82"/>
      <c r="AA1309" s="82"/>
      <c r="AB1309" s="82"/>
      <c r="AC1309" s="82"/>
      <c r="AD1309" s="82"/>
      <c r="AE1309" s="82"/>
      <c r="AF1309" s="82"/>
      <c r="AG1309" s="82"/>
    </row>
    <row r="1310" spans="3:33" x14ac:dyDescent="0.2">
      <c r="C1310" s="82"/>
      <c r="D1310" s="82"/>
      <c r="E1310" s="82"/>
      <c r="F1310" s="82"/>
      <c r="G1310" s="82"/>
      <c r="H1310" s="82"/>
      <c r="I1310" s="82"/>
      <c r="J1310" s="82"/>
      <c r="K1310" s="82"/>
      <c r="L1310" s="82"/>
      <c r="M1310" s="82"/>
      <c r="N1310" s="140"/>
      <c r="O1310" s="140"/>
      <c r="P1310" s="82"/>
      <c r="Q1310" s="82"/>
      <c r="R1310" s="82"/>
      <c r="S1310" s="82"/>
      <c r="T1310" s="140"/>
      <c r="U1310" s="82"/>
      <c r="V1310" s="82"/>
      <c r="W1310" s="82"/>
      <c r="X1310" s="82"/>
      <c r="Y1310" s="82"/>
      <c r="AA1310" s="82"/>
      <c r="AB1310" s="82"/>
      <c r="AC1310" s="82"/>
      <c r="AD1310" s="82"/>
      <c r="AE1310" s="82"/>
      <c r="AF1310" s="82"/>
      <c r="AG1310" s="82"/>
    </row>
    <row r="1311" spans="3:33" x14ac:dyDescent="0.2">
      <c r="C1311" s="82"/>
      <c r="D1311" s="82"/>
      <c r="E1311" s="82"/>
      <c r="F1311" s="82"/>
      <c r="G1311" s="82"/>
      <c r="H1311" s="82"/>
      <c r="I1311" s="82"/>
      <c r="J1311" s="82"/>
      <c r="K1311" s="82"/>
      <c r="L1311" s="82"/>
      <c r="M1311" s="82"/>
      <c r="N1311" s="140"/>
      <c r="O1311" s="140"/>
      <c r="P1311" s="82"/>
      <c r="Q1311" s="82"/>
      <c r="R1311" s="82"/>
      <c r="S1311" s="82"/>
      <c r="T1311" s="140"/>
      <c r="U1311" s="82"/>
      <c r="V1311" s="82"/>
      <c r="W1311" s="82"/>
      <c r="X1311" s="82"/>
      <c r="Y1311" s="82"/>
      <c r="AA1311" s="82"/>
      <c r="AB1311" s="82"/>
      <c r="AC1311" s="82"/>
      <c r="AD1311" s="82"/>
      <c r="AE1311" s="82"/>
      <c r="AF1311" s="82"/>
      <c r="AG1311" s="82"/>
    </row>
    <row r="1312" spans="3:33" x14ac:dyDescent="0.2">
      <c r="C1312" s="82"/>
      <c r="D1312" s="82"/>
      <c r="E1312" s="82"/>
      <c r="F1312" s="82"/>
      <c r="G1312" s="82"/>
      <c r="H1312" s="82"/>
      <c r="I1312" s="82"/>
      <c r="J1312" s="82"/>
      <c r="K1312" s="82"/>
      <c r="L1312" s="82"/>
      <c r="M1312" s="82"/>
      <c r="N1312" s="140"/>
      <c r="O1312" s="140"/>
      <c r="P1312" s="82"/>
      <c r="Q1312" s="82"/>
      <c r="R1312" s="82"/>
      <c r="S1312" s="82"/>
      <c r="T1312" s="140"/>
      <c r="U1312" s="82"/>
      <c r="V1312" s="82"/>
      <c r="W1312" s="82"/>
      <c r="X1312" s="82"/>
      <c r="Y1312" s="82"/>
      <c r="AA1312" s="82"/>
      <c r="AB1312" s="82"/>
      <c r="AC1312" s="82"/>
      <c r="AD1312" s="82"/>
      <c r="AE1312" s="82"/>
      <c r="AF1312" s="82"/>
      <c r="AG1312" s="82"/>
    </row>
    <row r="1313" spans="3:33" x14ac:dyDescent="0.2">
      <c r="C1313" s="82"/>
      <c r="D1313" s="82"/>
      <c r="E1313" s="82"/>
      <c r="F1313" s="82"/>
      <c r="G1313" s="82"/>
      <c r="H1313" s="82"/>
      <c r="I1313" s="82"/>
      <c r="J1313" s="82"/>
      <c r="K1313" s="82"/>
      <c r="L1313" s="82"/>
      <c r="M1313" s="82"/>
      <c r="N1313" s="140"/>
      <c r="O1313" s="140"/>
      <c r="P1313" s="82"/>
      <c r="Q1313" s="82"/>
      <c r="R1313" s="82"/>
      <c r="S1313" s="82"/>
      <c r="T1313" s="140"/>
      <c r="U1313" s="82"/>
      <c r="V1313" s="82"/>
      <c r="W1313" s="82"/>
      <c r="X1313" s="82"/>
      <c r="Y1313" s="82"/>
      <c r="AA1313" s="82"/>
      <c r="AB1313" s="82"/>
      <c r="AC1313" s="82"/>
      <c r="AD1313" s="82"/>
      <c r="AE1313" s="82"/>
      <c r="AF1313" s="82"/>
      <c r="AG1313" s="82"/>
    </row>
    <row r="1314" spans="3:33" x14ac:dyDescent="0.2">
      <c r="C1314" s="82"/>
      <c r="D1314" s="82"/>
      <c r="E1314" s="82"/>
      <c r="F1314" s="82"/>
      <c r="G1314" s="82"/>
      <c r="H1314" s="82"/>
      <c r="I1314" s="82"/>
      <c r="J1314" s="82"/>
      <c r="K1314" s="82"/>
      <c r="L1314" s="82"/>
      <c r="M1314" s="82"/>
      <c r="N1314" s="140"/>
      <c r="O1314" s="140"/>
      <c r="P1314" s="82"/>
      <c r="Q1314" s="82"/>
      <c r="R1314" s="82"/>
      <c r="S1314" s="82"/>
      <c r="T1314" s="140"/>
      <c r="U1314" s="82"/>
      <c r="V1314" s="82"/>
      <c r="W1314" s="82"/>
      <c r="X1314" s="82"/>
      <c r="Y1314" s="82"/>
      <c r="AA1314" s="82"/>
      <c r="AB1314" s="82"/>
      <c r="AC1314" s="82"/>
      <c r="AD1314" s="82"/>
      <c r="AE1314" s="82"/>
      <c r="AF1314" s="82"/>
      <c r="AG1314" s="82"/>
    </row>
    <row r="1315" spans="3:33" x14ac:dyDescent="0.2">
      <c r="C1315" s="82"/>
      <c r="D1315" s="82"/>
      <c r="E1315" s="82"/>
      <c r="F1315" s="82"/>
      <c r="G1315" s="82"/>
      <c r="H1315" s="82"/>
      <c r="I1315" s="82"/>
      <c r="J1315" s="82"/>
      <c r="K1315" s="82"/>
      <c r="L1315" s="82"/>
      <c r="M1315" s="82"/>
      <c r="N1315" s="140"/>
      <c r="O1315" s="140"/>
      <c r="P1315" s="82"/>
      <c r="Q1315" s="82"/>
      <c r="R1315" s="82"/>
      <c r="S1315" s="82"/>
      <c r="T1315" s="140"/>
      <c r="U1315" s="82"/>
      <c r="V1315" s="82"/>
      <c r="W1315" s="82"/>
      <c r="X1315" s="82"/>
      <c r="Y1315" s="82"/>
      <c r="AA1315" s="82"/>
      <c r="AB1315" s="82"/>
      <c r="AC1315" s="82"/>
      <c r="AD1315" s="82"/>
      <c r="AE1315" s="82"/>
      <c r="AF1315" s="82"/>
      <c r="AG1315" s="82"/>
    </row>
    <row r="1316" spans="3:33" x14ac:dyDescent="0.2">
      <c r="C1316" s="82"/>
      <c r="D1316" s="82"/>
      <c r="E1316" s="82"/>
      <c r="F1316" s="82"/>
      <c r="G1316" s="82"/>
      <c r="H1316" s="82"/>
      <c r="I1316" s="82"/>
      <c r="J1316" s="82"/>
      <c r="K1316" s="82"/>
      <c r="L1316" s="82"/>
      <c r="M1316" s="82"/>
      <c r="N1316" s="140"/>
      <c r="O1316" s="140"/>
      <c r="P1316" s="82"/>
      <c r="Q1316" s="82"/>
      <c r="R1316" s="82"/>
      <c r="S1316" s="82"/>
      <c r="T1316" s="140"/>
      <c r="U1316" s="82"/>
      <c r="V1316" s="82"/>
      <c r="W1316" s="82"/>
      <c r="X1316" s="82"/>
      <c r="Y1316" s="82"/>
      <c r="AA1316" s="82"/>
      <c r="AB1316" s="82"/>
      <c r="AC1316" s="82"/>
      <c r="AD1316" s="82"/>
      <c r="AE1316" s="82"/>
      <c r="AF1316" s="82"/>
      <c r="AG1316" s="82"/>
    </row>
    <row r="1317" spans="3:33" x14ac:dyDescent="0.2">
      <c r="C1317" s="82"/>
      <c r="D1317" s="82"/>
      <c r="E1317" s="82"/>
      <c r="F1317" s="82"/>
      <c r="G1317" s="82"/>
      <c r="H1317" s="82"/>
      <c r="I1317" s="82"/>
      <c r="J1317" s="82"/>
      <c r="K1317" s="82"/>
      <c r="L1317" s="82"/>
      <c r="M1317" s="82"/>
      <c r="N1317" s="140"/>
      <c r="O1317" s="140"/>
      <c r="P1317" s="82"/>
      <c r="Q1317" s="82"/>
      <c r="R1317" s="82"/>
      <c r="S1317" s="82"/>
      <c r="T1317" s="140"/>
      <c r="U1317" s="82"/>
      <c r="V1317" s="82"/>
      <c r="W1317" s="82"/>
      <c r="X1317" s="82"/>
      <c r="Y1317" s="82"/>
      <c r="AA1317" s="82"/>
      <c r="AB1317" s="82"/>
      <c r="AC1317" s="82"/>
      <c r="AD1317" s="82"/>
      <c r="AE1317" s="82"/>
      <c r="AF1317" s="82"/>
      <c r="AG1317" s="82"/>
    </row>
    <row r="1318" spans="3:33" x14ac:dyDescent="0.2">
      <c r="C1318" s="82"/>
      <c r="D1318" s="82"/>
      <c r="E1318" s="82"/>
      <c r="F1318" s="82"/>
      <c r="G1318" s="82"/>
      <c r="H1318" s="82"/>
      <c r="I1318" s="82"/>
      <c r="J1318" s="82"/>
      <c r="K1318" s="82"/>
      <c r="L1318" s="82"/>
      <c r="M1318" s="82"/>
      <c r="N1318" s="140"/>
      <c r="O1318" s="140"/>
      <c r="P1318" s="82"/>
      <c r="Q1318" s="82"/>
      <c r="R1318" s="82"/>
      <c r="S1318" s="82"/>
      <c r="T1318" s="140"/>
      <c r="U1318" s="82"/>
      <c r="V1318" s="82"/>
      <c r="W1318" s="82"/>
      <c r="X1318" s="82"/>
      <c r="Y1318" s="82"/>
      <c r="AA1318" s="82"/>
      <c r="AB1318" s="82"/>
      <c r="AC1318" s="82"/>
      <c r="AD1318" s="82"/>
      <c r="AE1318" s="82"/>
      <c r="AF1318" s="82"/>
      <c r="AG1318" s="82"/>
    </row>
    <row r="1319" spans="3:33" x14ac:dyDescent="0.2">
      <c r="C1319" s="82"/>
      <c r="D1319" s="82"/>
      <c r="E1319" s="82"/>
      <c r="F1319" s="82"/>
      <c r="G1319" s="82"/>
      <c r="H1319" s="82"/>
      <c r="I1319" s="82"/>
      <c r="J1319" s="82"/>
      <c r="K1319" s="82"/>
      <c r="L1319" s="82"/>
      <c r="M1319" s="82"/>
      <c r="N1319" s="140"/>
      <c r="O1319" s="140"/>
      <c r="P1319" s="82"/>
      <c r="Q1319" s="82"/>
      <c r="R1319" s="82"/>
      <c r="S1319" s="82"/>
      <c r="T1319" s="140"/>
      <c r="U1319" s="82"/>
      <c r="V1319" s="82"/>
      <c r="W1319" s="82"/>
      <c r="X1319" s="82"/>
      <c r="Y1319" s="82"/>
      <c r="AA1319" s="82"/>
      <c r="AB1319" s="82"/>
      <c r="AC1319" s="82"/>
      <c r="AD1319" s="82"/>
      <c r="AE1319" s="82"/>
      <c r="AF1319" s="82"/>
      <c r="AG1319" s="82"/>
    </row>
    <row r="1320" spans="3:33" x14ac:dyDescent="0.2">
      <c r="C1320" s="82"/>
      <c r="D1320" s="82"/>
      <c r="E1320" s="82"/>
      <c r="F1320" s="82"/>
      <c r="G1320" s="82"/>
      <c r="H1320" s="82"/>
      <c r="I1320" s="82"/>
      <c r="J1320" s="82"/>
      <c r="K1320" s="82"/>
      <c r="L1320" s="82"/>
      <c r="M1320" s="82"/>
      <c r="N1320" s="140"/>
      <c r="O1320" s="140"/>
      <c r="P1320" s="82"/>
      <c r="Q1320" s="82"/>
      <c r="R1320" s="82"/>
      <c r="S1320" s="82"/>
      <c r="T1320" s="140"/>
      <c r="U1320" s="82"/>
      <c r="V1320" s="82"/>
      <c r="W1320" s="82"/>
      <c r="X1320" s="82"/>
      <c r="Y1320" s="82"/>
      <c r="AA1320" s="82"/>
      <c r="AB1320" s="82"/>
      <c r="AC1320" s="82"/>
      <c r="AD1320" s="82"/>
      <c r="AE1320" s="82"/>
      <c r="AF1320" s="82"/>
      <c r="AG1320" s="82"/>
    </row>
    <row r="1321" spans="3:33" x14ac:dyDescent="0.2">
      <c r="C1321" s="82"/>
      <c r="D1321" s="82"/>
      <c r="E1321" s="82"/>
      <c r="F1321" s="82"/>
      <c r="G1321" s="82"/>
      <c r="H1321" s="82"/>
      <c r="I1321" s="82"/>
      <c r="J1321" s="82"/>
      <c r="K1321" s="82"/>
      <c r="L1321" s="82"/>
      <c r="M1321" s="82"/>
      <c r="N1321" s="140"/>
      <c r="O1321" s="140"/>
      <c r="P1321" s="82"/>
      <c r="Q1321" s="82"/>
      <c r="R1321" s="82"/>
      <c r="S1321" s="82"/>
      <c r="T1321" s="140"/>
      <c r="U1321" s="82"/>
      <c r="V1321" s="82"/>
      <c r="W1321" s="82"/>
      <c r="X1321" s="82"/>
      <c r="Y1321" s="82"/>
      <c r="AA1321" s="82"/>
      <c r="AB1321" s="82"/>
      <c r="AC1321" s="82"/>
      <c r="AD1321" s="82"/>
      <c r="AE1321" s="82"/>
      <c r="AF1321" s="82"/>
      <c r="AG1321" s="82"/>
    </row>
    <row r="1322" spans="3:33" x14ac:dyDescent="0.2">
      <c r="C1322" s="82"/>
      <c r="D1322" s="82"/>
      <c r="E1322" s="82"/>
      <c r="F1322" s="82"/>
      <c r="G1322" s="82"/>
      <c r="H1322" s="82"/>
      <c r="I1322" s="82"/>
      <c r="J1322" s="82"/>
      <c r="K1322" s="82"/>
      <c r="L1322" s="82"/>
      <c r="M1322" s="82"/>
      <c r="N1322" s="140"/>
      <c r="O1322" s="140"/>
      <c r="P1322" s="82"/>
      <c r="Q1322" s="82"/>
      <c r="R1322" s="82"/>
      <c r="S1322" s="82"/>
      <c r="T1322" s="140"/>
      <c r="U1322" s="82"/>
      <c r="V1322" s="82"/>
      <c r="W1322" s="82"/>
      <c r="X1322" s="82"/>
      <c r="Y1322" s="82"/>
      <c r="AA1322" s="82"/>
      <c r="AB1322" s="82"/>
      <c r="AC1322" s="82"/>
      <c r="AD1322" s="82"/>
      <c r="AE1322" s="82"/>
      <c r="AF1322" s="82"/>
      <c r="AG1322" s="82"/>
    </row>
    <row r="1323" spans="3:33" x14ac:dyDescent="0.2">
      <c r="C1323" s="82"/>
      <c r="D1323" s="82"/>
      <c r="E1323" s="82"/>
      <c r="F1323" s="82"/>
      <c r="G1323" s="82"/>
      <c r="H1323" s="82"/>
      <c r="I1323" s="82"/>
      <c r="J1323" s="82"/>
      <c r="K1323" s="82"/>
      <c r="L1323" s="82"/>
      <c r="M1323" s="82"/>
      <c r="N1323" s="140"/>
      <c r="O1323" s="140"/>
      <c r="P1323" s="82"/>
      <c r="Q1323" s="82"/>
      <c r="R1323" s="82"/>
      <c r="S1323" s="82"/>
      <c r="T1323" s="140"/>
      <c r="U1323" s="82"/>
      <c r="V1323" s="82"/>
      <c r="W1323" s="82"/>
      <c r="X1323" s="82"/>
      <c r="Y1323" s="82"/>
      <c r="AA1323" s="82"/>
      <c r="AB1323" s="82"/>
      <c r="AC1323" s="82"/>
      <c r="AD1323" s="82"/>
      <c r="AE1323" s="82"/>
      <c r="AF1323" s="82"/>
      <c r="AG1323" s="82"/>
    </row>
    <row r="1324" spans="3:33" x14ac:dyDescent="0.2">
      <c r="C1324" s="82"/>
      <c r="D1324" s="82"/>
      <c r="E1324" s="82"/>
      <c r="F1324" s="82"/>
      <c r="G1324" s="82"/>
      <c r="H1324" s="82"/>
      <c r="I1324" s="82"/>
      <c r="J1324" s="82"/>
      <c r="K1324" s="82"/>
      <c r="L1324" s="82"/>
      <c r="M1324" s="82"/>
      <c r="N1324" s="140"/>
      <c r="O1324" s="140"/>
      <c r="P1324" s="82"/>
      <c r="Q1324" s="82"/>
      <c r="R1324" s="82"/>
      <c r="S1324" s="82"/>
      <c r="T1324" s="140"/>
      <c r="U1324" s="82"/>
      <c r="V1324" s="82"/>
      <c r="W1324" s="82"/>
      <c r="X1324" s="82"/>
      <c r="Y1324" s="82"/>
      <c r="AA1324" s="82"/>
      <c r="AB1324" s="82"/>
      <c r="AC1324" s="82"/>
      <c r="AD1324" s="82"/>
      <c r="AE1324" s="82"/>
      <c r="AF1324" s="82"/>
      <c r="AG1324" s="82"/>
    </row>
    <row r="1325" spans="3:33" x14ac:dyDescent="0.2">
      <c r="C1325" s="82"/>
      <c r="D1325" s="82"/>
      <c r="E1325" s="82"/>
      <c r="F1325" s="82"/>
      <c r="G1325" s="82"/>
      <c r="H1325" s="82"/>
      <c r="I1325" s="82"/>
      <c r="J1325" s="82"/>
      <c r="K1325" s="82"/>
      <c r="L1325" s="82"/>
      <c r="M1325" s="82"/>
      <c r="N1325" s="140"/>
      <c r="O1325" s="140"/>
      <c r="P1325" s="82"/>
      <c r="Q1325" s="82"/>
      <c r="R1325" s="82"/>
      <c r="S1325" s="82"/>
      <c r="T1325" s="140"/>
      <c r="U1325" s="82"/>
      <c r="V1325" s="82"/>
      <c r="W1325" s="82"/>
      <c r="X1325" s="82"/>
      <c r="Y1325" s="82"/>
      <c r="AA1325" s="82"/>
      <c r="AB1325" s="82"/>
      <c r="AC1325" s="82"/>
      <c r="AD1325" s="82"/>
      <c r="AE1325" s="82"/>
      <c r="AF1325" s="82"/>
      <c r="AG1325" s="82"/>
    </row>
    <row r="1326" spans="3:33" x14ac:dyDescent="0.2">
      <c r="C1326" s="82"/>
      <c r="D1326" s="82"/>
      <c r="E1326" s="82"/>
      <c r="F1326" s="82"/>
      <c r="G1326" s="82"/>
      <c r="H1326" s="82"/>
      <c r="I1326" s="82"/>
      <c r="J1326" s="82"/>
      <c r="K1326" s="82"/>
      <c r="L1326" s="82"/>
      <c r="M1326" s="82"/>
      <c r="N1326" s="140"/>
      <c r="O1326" s="140"/>
      <c r="P1326" s="82"/>
      <c r="Q1326" s="82"/>
      <c r="R1326" s="82"/>
      <c r="S1326" s="82"/>
      <c r="T1326" s="140"/>
      <c r="U1326" s="82"/>
      <c r="V1326" s="82"/>
      <c r="W1326" s="82"/>
      <c r="X1326" s="82"/>
      <c r="Y1326" s="82"/>
      <c r="AA1326" s="82"/>
      <c r="AB1326" s="82"/>
      <c r="AC1326" s="82"/>
      <c r="AD1326" s="82"/>
      <c r="AE1326" s="82"/>
      <c r="AF1326" s="82"/>
      <c r="AG1326" s="82"/>
    </row>
    <row r="1327" spans="3:33" x14ac:dyDescent="0.2">
      <c r="C1327" s="82"/>
      <c r="D1327" s="82"/>
      <c r="E1327" s="82"/>
      <c r="F1327" s="82"/>
      <c r="G1327" s="82"/>
      <c r="H1327" s="82"/>
      <c r="I1327" s="82"/>
      <c r="J1327" s="82"/>
      <c r="K1327" s="82"/>
      <c r="L1327" s="82"/>
      <c r="M1327" s="82"/>
      <c r="N1327" s="140"/>
      <c r="O1327" s="140"/>
      <c r="P1327" s="82"/>
      <c r="Q1327" s="82"/>
      <c r="R1327" s="82"/>
      <c r="S1327" s="82"/>
      <c r="T1327" s="140"/>
      <c r="U1327" s="82"/>
      <c r="V1327" s="82"/>
      <c r="W1327" s="82"/>
      <c r="X1327" s="82"/>
      <c r="Y1327" s="82"/>
      <c r="AA1327" s="82"/>
      <c r="AB1327" s="82"/>
      <c r="AC1327" s="82"/>
      <c r="AD1327" s="82"/>
      <c r="AE1327" s="82"/>
      <c r="AF1327" s="82"/>
      <c r="AG1327" s="82"/>
    </row>
    <row r="1328" spans="3:33" x14ac:dyDescent="0.2">
      <c r="C1328" s="82"/>
      <c r="D1328" s="82"/>
      <c r="E1328" s="82"/>
      <c r="F1328" s="82"/>
      <c r="G1328" s="82"/>
      <c r="H1328" s="82"/>
      <c r="I1328" s="82"/>
      <c r="J1328" s="82"/>
      <c r="K1328" s="82"/>
      <c r="L1328" s="82"/>
      <c r="M1328" s="82"/>
      <c r="N1328" s="140"/>
      <c r="O1328" s="140"/>
      <c r="P1328" s="82"/>
      <c r="Q1328" s="82"/>
      <c r="R1328" s="82"/>
      <c r="S1328" s="82"/>
      <c r="T1328" s="140"/>
      <c r="U1328" s="82"/>
      <c r="V1328" s="82"/>
      <c r="W1328" s="82"/>
      <c r="X1328" s="82"/>
      <c r="Y1328" s="82"/>
      <c r="AA1328" s="82"/>
      <c r="AB1328" s="82"/>
      <c r="AC1328" s="82"/>
      <c r="AD1328" s="82"/>
      <c r="AE1328" s="82"/>
      <c r="AF1328" s="82"/>
      <c r="AG1328" s="82"/>
    </row>
    <row r="1329" spans="3:33" x14ac:dyDescent="0.2">
      <c r="C1329" s="82"/>
      <c r="D1329" s="82"/>
      <c r="E1329" s="82"/>
      <c r="F1329" s="82"/>
      <c r="G1329" s="82"/>
      <c r="H1329" s="82"/>
      <c r="I1329" s="82"/>
      <c r="J1329" s="82"/>
      <c r="K1329" s="82"/>
      <c r="L1329" s="82"/>
      <c r="M1329" s="82"/>
      <c r="N1329" s="140"/>
      <c r="O1329" s="140"/>
      <c r="P1329" s="82"/>
      <c r="Q1329" s="82"/>
      <c r="R1329" s="82"/>
      <c r="S1329" s="82"/>
      <c r="T1329" s="140"/>
      <c r="U1329" s="82"/>
      <c r="V1329" s="82"/>
      <c r="W1329" s="82"/>
      <c r="X1329" s="82"/>
      <c r="Y1329" s="82"/>
      <c r="AA1329" s="82"/>
      <c r="AB1329" s="82"/>
      <c r="AC1329" s="82"/>
      <c r="AD1329" s="82"/>
      <c r="AE1329" s="82"/>
      <c r="AF1329" s="82"/>
      <c r="AG1329" s="82"/>
    </row>
    <row r="1330" spans="3:33" x14ac:dyDescent="0.2">
      <c r="C1330" s="82"/>
      <c r="D1330" s="82"/>
      <c r="E1330" s="82"/>
      <c r="F1330" s="82"/>
      <c r="G1330" s="82"/>
      <c r="H1330" s="82"/>
      <c r="I1330" s="82"/>
      <c r="J1330" s="82"/>
      <c r="K1330" s="82"/>
      <c r="L1330" s="82"/>
      <c r="M1330" s="82"/>
      <c r="N1330" s="140"/>
      <c r="O1330" s="140"/>
      <c r="P1330" s="82"/>
      <c r="Q1330" s="82"/>
      <c r="R1330" s="82"/>
      <c r="S1330" s="82"/>
      <c r="T1330" s="140"/>
      <c r="U1330" s="82"/>
      <c r="V1330" s="82"/>
      <c r="W1330" s="82"/>
      <c r="X1330" s="82"/>
      <c r="Y1330" s="82"/>
      <c r="AA1330" s="82"/>
      <c r="AB1330" s="82"/>
      <c r="AC1330" s="82"/>
      <c r="AD1330" s="82"/>
      <c r="AE1330" s="82"/>
      <c r="AF1330" s="82"/>
      <c r="AG1330" s="82"/>
    </row>
    <row r="1331" spans="3:33" x14ac:dyDescent="0.2">
      <c r="C1331" s="82"/>
      <c r="D1331" s="82"/>
      <c r="E1331" s="82"/>
      <c r="F1331" s="82"/>
      <c r="G1331" s="82"/>
      <c r="H1331" s="82"/>
      <c r="I1331" s="82"/>
      <c r="J1331" s="82"/>
      <c r="K1331" s="82"/>
      <c r="L1331" s="82"/>
      <c r="M1331" s="82"/>
      <c r="N1331" s="140"/>
      <c r="O1331" s="140"/>
      <c r="P1331" s="82"/>
      <c r="Q1331" s="82"/>
      <c r="R1331" s="82"/>
      <c r="S1331" s="82"/>
      <c r="T1331" s="140"/>
      <c r="U1331" s="82"/>
      <c r="V1331" s="82"/>
      <c r="W1331" s="82"/>
      <c r="X1331" s="82"/>
      <c r="Y1331" s="82"/>
      <c r="AA1331" s="82"/>
      <c r="AB1331" s="82"/>
      <c r="AC1331" s="82"/>
      <c r="AD1331" s="82"/>
      <c r="AE1331" s="82"/>
      <c r="AF1331" s="82"/>
      <c r="AG1331" s="82"/>
    </row>
    <row r="1332" spans="3:33" x14ac:dyDescent="0.2">
      <c r="C1332" s="82"/>
      <c r="D1332" s="82"/>
      <c r="E1332" s="82"/>
      <c r="F1332" s="82"/>
      <c r="G1332" s="82"/>
      <c r="H1332" s="82"/>
      <c r="I1332" s="82"/>
      <c r="J1332" s="82"/>
      <c r="K1332" s="82"/>
      <c r="L1332" s="82"/>
      <c r="M1332" s="82"/>
      <c r="N1332" s="140"/>
      <c r="O1332" s="140"/>
      <c r="P1332" s="82"/>
      <c r="Q1332" s="82"/>
      <c r="R1332" s="82"/>
      <c r="S1332" s="82"/>
      <c r="T1332" s="140"/>
      <c r="U1332" s="82"/>
      <c r="V1332" s="82"/>
      <c r="W1332" s="82"/>
      <c r="X1332" s="82"/>
      <c r="Y1332" s="82"/>
      <c r="AA1332" s="82"/>
      <c r="AB1332" s="82"/>
      <c r="AC1332" s="82"/>
      <c r="AD1332" s="82"/>
      <c r="AE1332" s="82"/>
      <c r="AF1332" s="82"/>
      <c r="AG1332" s="82"/>
    </row>
    <row r="1333" spans="3:33" x14ac:dyDescent="0.2">
      <c r="C1333" s="82"/>
      <c r="D1333" s="82"/>
      <c r="E1333" s="82"/>
      <c r="F1333" s="82"/>
      <c r="G1333" s="82"/>
      <c r="H1333" s="82"/>
      <c r="I1333" s="82"/>
      <c r="J1333" s="82"/>
      <c r="K1333" s="82"/>
      <c r="L1333" s="82"/>
      <c r="M1333" s="82"/>
      <c r="N1333" s="140"/>
      <c r="O1333" s="140"/>
      <c r="P1333" s="82"/>
      <c r="Q1333" s="82"/>
      <c r="R1333" s="82"/>
      <c r="S1333" s="82"/>
      <c r="T1333" s="140"/>
      <c r="U1333" s="82"/>
      <c r="V1333" s="82"/>
      <c r="W1333" s="82"/>
      <c r="X1333" s="82"/>
      <c r="Y1333" s="82"/>
      <c r="AA1333" s="82"/>
      <c r="AB1333" s="82"/>
      <c r="AC1333" s="82"/>
      <c r="AD1333" s="82"/>
      <c r="AE1333" s="82"/>
      <c r="AF1333" s="82"/>
      <c r="AG1333" s="82"/>
    </row>
    <row r="1334" spans="3:33" x14ac:dyDescent="0.2">
      <c r="C1334" s="82"/>
      <c r="D1334" s="82"/>
      <c r="E1334" s="82"/>
      <c r="F1334" s="82"/>
      <c r="G1334" s="82"/>
      <c r="H1334" s="82"/>
      <c r="I1334" s="82"/>
      <c r="J1334" s="82"/>
      <c r="K1334" s="82"/>
      <c r="L1334" s="82"/>
      <c r="M1334" s="82"/>
      <c r="N1334" s="140"/>
      <c r="O1334" s="140"/>
      <c r="P1334" s="82"/>
      <c r="Q1334" s="82"/>
      <c r="R1334" s="82"/>
      <c r="S1334" s="82"/>
      <c r="T1334" s="140"/>
      <c r="U1334" s="82"/>
      <c r="V1334" s="82"/>
      <c r="W1334" s="82"/>
      <c r="X1334" s="82"/>
      <c r="Y1334" s="82"/>
      <c r="AA1334" s="82"/>
      <c r="AB1334" s="82"/>
      <c r="AC1334" s="82"/>
      <c r="AD1334" s="82"/>
      <c r="AE1334" s="82"/>
      <c r="AF1334" s="82"/>
      <c r="AG1334" s="82"/>
    </row>
    <row r="1335" spans="3:33" x14ac:dyDescent="0.2">
      <c r="C1335" s="82"/>
      <c r="D1335" s="82"/>
      <c r="E1335" s="82"/>
      <c r="F1335" s="82"/>
      <c r="G1335" s="82"/>
      <c r="H1335" s="82"/>
      <c r="I1335" s="82"/>
      <c r="J1335" s="82"/>
      <c r="K1335" s="82"/>
      <c r="L1335" s="82"/>
      <c r="M1335" s="82"/>
      <c r="N1335" s="140"/>
      <c r="O1335" s="140"/>
      <c r="P1335" s="82"/>
      <c r="Q1335" s="82"/>
      <c r="R1335" s="82"/>
      <c r="S1335" s="82"/>
      <c r="T1335" s="140"/>
      <c r="U1335" s="82"/>
      <c r="V1335" s="82"/>
      <c r="W1335" s="82"/>
      <c r="X1335" s="82"/>
      <c r="Y1335" s="82"/>
      <c r="AA1335" s="82"/>
      <c r="AB1335" s="82"/>
      <c r="AC1335" s="82"/>
      <c r="AD1335" s="82"/>
      <c r="AE1335" s="82"/>
      <c r="AF1335" s="82"/>
      <c r="AG1335" s="82"/>
    </row>
    <row r="1336" spans="3:33" x14ac:dyDescent="0.2">
      <c r="C1336" s="82"/>
      <c r="D1336" s="82"/>
      <c r="E1336" s="82"/>
      <c r="F1336" s="82"/>
      <c r="G1336" s="82"/>
      <c r="H1336" s="82"/>
      <c r="I1336" s="82"/>
      <c r="J1336" s="82"/>
      <c r="K1336" s="82"/>
      <c r="L1336" s="82"/>
      <c r="M1336" s="82"/>
      <c r="N1336" s="140"/>
      <c r="O1336" s="140"/>
      <c r="P1336" s="82"/>
      <c r="Q1336" s="82"/>
      <c r="R1336" s="82"/>
      <c r="S1336" s="82"/>
      <c r="T1336" s="140"/>
      <c r="U1336" s="82"/>
      <c r="V1336" s="82"/>
      <c r="W1336" s="82"/>
      <c r="X1336" s="82"/>
      <c r="Y1336" s="82"/>
      <c r="AA1336" s="82"/>
      <c r="AB1336" s="82"/>
      <c r="AC1336" s="82"/>
      <c r="AD1336" s="82"/>
      <c r="AE1336" s="82"/>
      <c r="AF1336" s="82"/>
      <c r="AG1336" s="82"/>
    </row>
    <row r="1337" spans="3:33" x14ac:dyDescent="0.2">
      <c r="C1337" s="82"/>
      <c r="D1337" s="82"/>
      <c r="E1337" s="82"/>
      <c r="F1337" s="82"/>
      <c r="G1337" s="82"/>
      <c r="H1337" s="82"/>
      <c r="I1337" s="82"/>
      <c r="J1337" s="82"/>
      <c r="K1337" s="82"/>
      <c r="L1337" s="82"/>
      <c r="M1337" s="82"/>
      <c r="N1337" s="140"/>
      <c r="O1337" s="140"/>
      <c r="P1337" s="82"/>
      <c r="Q1337" s="82"/>
      <c r="R1337" s="82"/>
      <c r="S1337" s="82"/>
      <c r="T1337" s="140"/>
      <c r="U1337" s="82"/>
      <c r="V1337" s="82"/>
      <c r="W1337" s="82"/>
      <c r="X1337" s="82"/>
      <c r="Y1337" s="82"/>
      <c r="AA1337" s="82"/>
      <c r="AB1337" s="82"/>
      <c r="AC1337" s="82"/>
      <c r="AD1337" s="82"/>
      <c r="AE1337" s="82"/>
      <c r="AF1337" s="82"/>
      <c r="AG1337" s="82"/>
    </row>
    <row r="1338" spans="3:33" x14ac:dyDescent="0.2">
      <c r="C1338" s="82"/>
      <c r="D1338" s="82"/>
      <c r="E1338" s="82"/>
      <c r="F1338" s="82"/>
      <c r="G1338" s="82"/>
      <c r="H1338" s="82"/>
      <c r="I1338" s="82"/>
      <c r="J1338" s="82"/>
      <c r="K1338" s="82"/>
      <c r="L1338" s="82"/>
      <c r="M1338" s="82"/>
      <c r="N1338" s="140"/>
      <c r="O1338" s="140"/>
      <c r="P1338" s="82"/>
      <c r="Q1338" s="82"/>
      <c r="R1338" s="82"/>
      <c r="S1338" s="82"/>
      <c r="T1338" s="140"/>
      <c r="U1338" s="82"/>
      <c r="V1338" s="82"/>
      <c r="W1338" s="82"/>
      <c r="X1338" s="82"/>
      <c r="Y1338" s="82"/>
      <c r="AA1338" s="82"/>
      <c r="AB1338" s="82"/>
      <c r="AC1338" s="82"/>
      <c r="AD1338" s="82"/>
      <c r="AE1338" s="82"/>
      <c r="AF1338" s="82"/>
      <c r="AG1338" s="82"/>
    </row>
    <row r="1339" spans="3:33" x14ac:dyDescent="0.2">
      <c r="C1339" s="82"/>
      <c r="D1339" s="82"/>
      <c r="E1339" s="82"/>
      <c r="F1339" s="82"/>
      <c r="G1339" s="82"/>
      <c r="H1339" s="82"/>
      <c r="I1339" s="82"/>
      <c r="J1339" s="82"/>
      <c r="K1339" s="82"/>
      <c r="L1339" s="82"/>
      <c r="M1339" s="82"/>
      <c r="N1339" s="140"/>
      <c r="O1339" s="140"/>
      <c r="P1339" s="82"/>
      <c r="Q1339" s="82"/>
      <c r="R1339" s="82"/>
      <c r="S1339" s="82"/>
      <c r="T1339" s="140"/>
      <c r="U1339" s="82"/>
      <c r="V1339" s="82"/>
      <c r="W1339" s="82"/>
      <c r="X1339" s="82"/>
      <c r="Y1339" s="82"/>
      <c r="AA1339" s="82"/>
      <c r="AB1339" s="82"/>
      <c r="AC1339" s="82"/>
      <c r="AD1339" s="82"/>
      <c r="AE1339" s="82"/>
      <c r="AF1339" s="82"/>
      <c r="AG1339" s="82"/>
    </row>
    <row r="1340" spans="3:33" x14ac:dyDescent="0.2">
      <c r="C1340" s="82"/>
      <c r="D1340" s="82"/>
      <c r="E1340" s="82"/>
      <c r="F1340" s="82"/>
      <c r="G1340" s="82"/>
      <c r="H1340" s="82"/>
      <c r="I1340" s="82"/>
      <c r="J1340" s="82"/>
      <c r="K1340" s="82"/>
      <c r="L1340" s="82"/>
      <c r="M1340" s="82"/>
      <c r="N1340" s="140"/>
      <c r="O1340" s="140"/>
      <c r="P1340" s="82"/>
      <c r="Q1340" s="82"/>
      <c r="R1340" s="82"/>
      <c r="S1340" s="82"/>
      <c r="T1340" s="140"/>
      <c r="U1340" s="82"/>
      <c r="V1340" s="82"/>
      <c r="W1340" s="82"/>
      <c r="X1340" s="82"/>
      <c r="Y1340" s="82"/>
      <c r="AA1340" s="82"/>
      <c r="AB1340" s="82"/>
      <c r="AC1340" s="82"/>
      <c r="AD1340" s="82"/>
      <c r="AE1340" s="82"/>
      <c r="AF1340" s="82"/>
      <c r="AG1340" s="82"/>
    </row>
    <row r="1341" spans="3:33" x14ac:dyDescent="0.2">
      <c r="C1341" s="82"/>
      <c r="D1341" s="82"/>
      <c r="E1341" s="82"/>
      <c r="F1341" s="82"/>
      <c r="G1341" s="82"/>
      <c r="H1341" s="82"/>
      <c r="I1341" s="82"/>
      <c r="J1341" s="82"/>
      <c r="K1341" s="82"/>
      <c r="L1341" s="82"/>
      <c r="M1341" s="82"/>
      <c r="N1341" s="140"/>
      <c r="O1341" s="140"/>
      <c r="P1341" s="82"/>
      <c r="Q1341" s="82"/>
      <c r="R1341" s="82"/>
      <c r="S1341" s="82"/>
      <c r="T1341" s="140"/>
      <c r="U1341" s="82"/>
      <c r="V1341" s="82"/>
      <c r="W1341" s="82"/>
      <c r="X1341" s="82"/>
      <c r="Y1341" s="82"/>
      <c r="AA1341" s="82"/>
      <c r="AB1341" s="82"/>
      <c r="AC1341" s="82"/>
      <c r="AD1341" s="82"/>
      <c r="AE1341" s="82"/>
      <c r="AF1341" s="82"/>
      <c r="AG1341" s="82"/>
    </row>
    <row r="1342" spans="3:33" x14ac:dyDescent="0.2">
      <c r="C1342" s="82"/>
      <c r="D1342" s="82"/>
      <c r="E1342" s="82"/>
      <c r="F1342" s="82"/>
      <c r="G1342" s="82"/>
      <c r="H1342" s="82"/>
      <c r="I1342" s="82"/>
      <c r="J1342" s="82"/>
      <c r="K1342" s="82"/>
      <c r="L1342" s="82"/>
      <c r="M1342" s="82"/>
      <c r="N1342" s="140"/>
      <c r="O1342" s="140"/>
      <c r="P1342" s="82"/>
      <c r="Q1342" s="82"/>
      <c r="R1342" s="82"/>
      <c r="S1342" s="82"/>
      <c r="T1342" s="140"/>
      <c r="U1342" s="82"/>
      <c r="V1342" s="82"/>
      <c r="W1342" s="82"/>
      <c r="X1342" s="82"/>
      <c r="Y1342" s="82"/>
      <c r="AA1342" s="82"/>
      <c r="AB1342" s="82"/>
      <c r="AC1342" s="82"/>
      <c r="AD1342" s="82"/>
      <c r="AE1342" s="82"/>
      <c r="AF1342" s="82"/>
      <c r="AG1342" s="82"/>
    </row>
    <row r="1343" spans="3:33" x14ac:dyDescent="0.2">
      <c r="C1343" s="82"/>
      <c r="D1343" s="82"/>
      <c r="E1343" s="82"/>
      <c r="F1343" s="82"/>
      <c r="G1343" s="82"/>
      <c r="H1343" s="82"/>
      <c r="I1343" s="82"/>
      <c r="J1343" s="82"/>
      <c r="K1343" s="82"/>
      <c r="L1343" s="82"/>
      <c r="M1343" s="82"/>
      <c r="N1343" s="140"/>
      <c r="O1343" s="140"/>
      <c r="P1343" s="82"/>
      <c r="Q1343" s="82"/>
      <c r="R1343" s="82"/>
      <c r="S1343" s="82"/>
      <c r="T1343" s="140"/>
      <c r="U1343" s="82"/>
      <c r="V1343" s="82"/>
      <c r="W1343" s="82"/>
      <c r="X1343" s="82"/>
      <c r="Y1343" s="82"/>
      <c r="AA1343" s="82"/>
      <c r="AB1343" s="82"/>
      <c r="AC1343" s="82"/>
      <c r="AD1343" s="82"/>
      <c r="AE1343" s="82"/>
      <c r="AF1343" s="82"/>
      <c r="AG1343" s="82"/>
    </row>
    <row r="1344" spans="3:33" x14ac:dyDescent="0.2">
      <c r="C1344" s="82"/>
      <c r="D1344" s="82"/>
      <c r="E1344" s="82"/>
      <c r="F1344" s="82"/>
      <c r="G1344" s="82"/>
      <c r="H1344" s="82"/>
      <c r="I1344" s="82"/>
      <c r="J1344" s="82"/>
      <c r="K1344" s="82"/>
      <c r="L1344" s="82"/>
      <c r="M1344" s="82"/>
      <c r="N1344" s="140"/>
      <c r="O1344" s="140"/>
      <c r="P1344" s="82"/>
      <c r="Q1344" s="82"/>
      <c r="R1344" s="82"/>
      <c r="S1344" s="82"/>
      <c r="T1344" s="140"/>
      <c r="U1344" s="82"/>
      <c r="V1344" s="82"/>
      <c r="W1344" s="82"/>
      <c r="X1344" s="82"/>
      <c r="Y1344" s="82"/>
      <c r="AA1344" s="82"/>
      <c r="AB1344" s="82"/>
      <c r="AC1344" s="82"/>
      <c r="AD1344" s="82"/>
      <c r="AE1344" s="82"/>
      <c r="AF1344" s="82"/>
      <c r="AG1344" s="82"/>
    </row>
    <row r="1345" spans="3:33" x14ac:dyDescent="0.2">
      <c r="C1345" s="82"/>
      <c r="D1345" s="82"/>
      <c r="E1345" s="82"/>
      <c r="F1345" s="82"/>
      <c r="G1345" s="82"/>
      <c r="H1345" s="82"/>
      <c r="I1345" s="82"/>
      <c r="J1345" s="82"/>
      <c r="K1345" s="82"/>
      <c r="L1345" s="82"/>
      <c r="M1345" s="82"/>
      <c r="N1345" s="140"/>
      <c r="O1345" s="140"/>
      <c r="P1345" s="82"/>
      <c r="Q1345" s="82"/>
      <c r="R1345" s="82"/>
      <c r="S1345" s="82"/>
      <c r="T1345" s="140"/>
      <c r="U1345" s="82"/>
      <c r="V1345" s="82"/>
      <c r="W1345" s="82"/>
      <c r="X1345" s="82"/>
      <c r="Y1345" s="82"/>
      <c r="AA1345" s="82"/>
      <c r="AB1345" s="82"/>
      <c r="AC1345" s="82"/>
      <c r="AD1345" s="82"/>
      <c r="AE1345" s="82"/>
      <c r="AF1345" s="82"/>
      <c r="AG1345" s="82"/>
    </row>
    <row r="1346" spans="3:33" x14ac:dyDescent="0.2">
      <c r="C1346" s="82"/>
      <c r="D1346" s="82"/>
      <c r="E1346" s="82"/>
      <c r="F1346" s="82"/>
      <c r="G1346" s="82"/>
      <c r="H1346" s="82"/>
      <c r="I1346" s="82"/>
      <c r="J1346" s="82"/>
      <c r="K1346" s="82"/>
      <c r="L1346" s="82"/>
      <c r="M1346" s="82"/>
      <c r="N1346" s="140"/>
      <c r="O1346" s="140"/>
      <c r="P1346" s="82"/>
      <c r="Q1346" s="82"/>
      <c r="R1346" s="82"/>
      <c r="S1346" s="82"/>
      <c r="T1346" s="140"/>
      <c r="U1346" s="82"/>
      <c r="V1346" s="82"/>
      <c r="W1346" s="82"/>
      <c r="X1346" s="82"/>
      <c r="Y1346" s="82"/>
      <c r="AA1346" s="82"/>
      <c r="AB1346" s="82"/>
      <c r="AC1346" s="82"/>
      <c r="AD1346" s="82"/>
      <c r="AE1346" s="82"/>
      <c r="AF1346" s="82"/>
      <c r="AG1346" s="82"/>
    </row>
    <row r="1347" spans="3:33" x14ac:dyDescent="0.2">
      <c r="C1347" s="82"/>
      <c r="D1347" s="82"/>
      <c r="E1347" s="82"/>
      <c r="F1347" s="82"/>
      <c r="G1347" s="82"/>
      <c r="H1347" s="82"/>
      <c r="I1347" s="82"/>
      <c r="J1347" s="82"/>
      <c r="K1347" s="82"/>
      <c r="L1347" s="82"/>
      <c r="M1347" s="82"/>
      <c r="N1347" s="140"/>
      <c r="O1347" s="140"/>
      <c r="P1347" s="82"/>
      <c r="Q1347" s="82"/>
      <c r="R1347" s="82"/>
      <c r="S1347" s="82"/>
      <c r="T1347" s="140"/>
      <c r="U1347" s="82"/>
      <c r="V1347" s="82"/>
      <c r="W1347" s="82"/>
      <c r="X1347" s="82"/>
      <c r="Y1347" s="82"/>
      <c r="AA1347" s="82"/>
      <c r="AB1347" s="82"/>
      <c r="AC1347" s="82"/>
      <c r="AD1347" s="82"/>
      <c r="AE1347" s="82"/>
      <c r="AF1347" s="82"/>
      <c r="AG1347" s="82"/>
    </row>
    <row r="1348" spans="3:33" x14ac:dyDescent="0.2">
      <c r="C1348" s="82"/>
      <c r="D1348" s="82"/>
      <c r="E1348" s="82"/>
      <c r="F1348" s="82"/>
      <c r="G1348" s="82"/>
      <c r="H1348" s="82"/>
      <c r="I1348" s="82"/>
      <c r="J1348" s="82"/>
      <c r="K1348" s="82"/>
      <c r="L1348" s="82"/>
      <c r="M1348" s="82"/>
      <c r="N1348" s="140"/>
      <c r="O1348" s="140"/>
      <c r="P1348" s="82"/>
      <c r="Q1348" s="82"/>
      <c r="R1348" s="82"/>
      <c r="S1348" s="82"/>
      <c r="T1348" s="140"/>
      <c r="U1348" s="82"/>
      <c r="V1348" s="82"/>
      <c r="W1348" s="82"/>
      <c r="X1348" s="82"/>
      <c r="Y1348" s="82"/>
      <c r="AA1348" s="82"/>
      <c r="AB1348" s="82"/>
      <c r="AC1348" s="82"/>
      <c r="AD1348" s="82"/>
      <c r="AE1348" s="82"/>
      <c r="AF1348" s="82"/>
      <c r="AG1348" s="82"/>
    </row>
    <row r="1349" spans="3:33" x14ac:dyDescent="0.2">
      <c r="C1349" s="82"/>
      <c r="D1349" s="82"/>
      <c r="E1349" s="82"/>
      <c r="F1349" s="82"/>
      <c r="G1349" s="82"/>
      <c r="H1349" s="82"/>
      <c r="I1349" s="82"/>
      <c r="J1349" s="82"/>
      <c r="K1349" s="82"/>
      <c r="L1349" s="82"/>
      <c r="M1349" s="82"/>
      <c r="N1349" s="140"/>
      <c r="O1349" s="140"/>
      <c r="P1349" s="82"/>
      <c r="Q1349" s="82"/>
      <c r="R1349" s="82"/>
      <c r="S1349" s="82"/>
      <c r="T1349" s="140"/>
      <c r="U1349" s="82"/>
      <c r="V1349" s="82"/>
      <c r="W1349" s="82"/>
      <c r="X1349" s="82"/>
      <c r="Y1349" s="82"/>
      <c r="AA1349" s="82"/>
      <c r="AB1349" s="82"/>
      <c r="AC1349" s="82"/>
      <c r="AD1349" s="82"/>
      <c r="AE1349" s="82"/>
      <c r="AF1349" s="82"/>
      <c r="AG1349" s="82"/>
    </row>
    <row r="1350" spans="3:33" x14ac:dyDescent="0.2">
      <c r="C1350" s="82"/>
      <c r="D1350" s="82"/>
      <c r="E1350" s="82"/>
      <c r="F1350" s="82"/>
      <c r="G1350" s="82"/>
      <c r="H1350" s="82"/>
      <c r="I1350" s="82"/>
      <c r="J1350" s="82"/>
      <c r="K1350" s="82"/>
      <c r="L1350" s="82"/>
      <c r="M1350" s="82"/>
      <c r="N1350" s="140"/>
      <c r="O1350" s="140"/>
      <c r="P1350" s="82"/>
      <c r="Q1350" s="82"/>
      <c r="R1350" s="82"/>
      <c r="S1350" s="82"/>
      <c r="T1350" s="140"/>
      <c r="U1350" s="82"/>
      <c r="V1350" s="82"/>
      <c r="W1350" s="82"/>
      <c r="X1350" s="82"/>
      <c r="Y1350" s="82"/>
      <c r="AA1350" s="82"/>
      <c r="AB1350" s="82"/>
      <c r="AC1350" s="82"/>
      <c r="AD1350" s="82"/>
      <c r="AE1350" s="82"/>
      <c r="AF1350" s="82"/>
      <c r="AG1350" s="82"/>
    </row>
    <row r="1351" spans="3:33" x14ac:dyDescent="0.2">
      <c r="C1351" s="82"/>
      <c r="D1351" s="82"/>
      <c r="E1351" s="82"/>
      <c r="F1351" s="82"/>
      <c r="G1351" s="82"/>
      <c r="H1351" s="82"/>
      <c r="I1351" s="82"/>
      <c r="J1351" s="82"/>
      <c r="K1351" s="82"/>
      <c r="L1351" s="82"/>
      <c r="M1351" s="82"/>
      <c r="N1351" s="140"/>
      <c r="O1351" s="140"/>
      <c r="P1351" s="82"/>
      <c r="Q1351" s="82"/>
      <c r="R1351" s="82"/>
      <c r="S1351" s="82"/>
      <c r="T1351" s="140"/>
      <c r="U1351" s="82"/>
      <c r="V1351" s="82"/>
      <c r="W1351" s="82"/>
      <c r="X1351" s="82"/>
      <c r="Y1351" s="82"/>
      <c r="AA1351" s="82"/>
      <c r="AB1351" s="82"/>
      <c r="AC1351" s="82"/>
      <c r="AD1351" s="82"/>
      <c r="AE1351" s="82"/>
      <c r="AF1351" s="82"/>
      <c r="AG1351" s="82"/>
    </row>
    <row r="1352" spans="3:33" x14ac:dyDescent="0.2">
      <c r="C1352" s="82"/>
      <c r="D1352" s="82"/>
      <c r="E1352" s="82"/>
      <c r="F1352" s="82"/>
      <c r="G1352" s="82"/>
      <c r="H1352" s="82"/>
      <c r="I1352" s="82"/>
      <c r="J1352" s="82"/>
      <c r="K1352" s="82"/>
      <c r="L1352" s="82"/>
      <c r="M1352" s="82"/>
      <c r="N1352" s="140"/>
      <c r="O1352" s="140"/>
      <c r="P1352" s="82"/>
      <c r="Q1352" s="82"/>
      <c r="R1352" s="82"/>
      <c r="S1352" s="82"/>
      <c r="T1352" s="140"/>
      <c r="U1352" s="82"/>
      <c r="V1352" s="82"/>
      <c r="W1352" s="82"/>
      <c r="X1352" s="82"/>
      <c r="Y1352" s="82"/>
      <c r="AA1352" s="82"/>
      <c r="AB1352" s="82"/>
      <c r="AC1352" s="82"/>
      <c r="AD1352" s="82"/>
      <c r="AE1352" s="82"/>
      <c r="AF1352" s="82"/>
      <c r="AG1352" s="82"/>
    </row>
    <row r="1353" spans="3:33" x14ac:dyDescent="0.2">
      <c r="C1353" s="82"/>
      <c r="D1353" s="82"/>
      <c r="E1353" s="82"/>
      <c r="F1353" s="82"/>
      <c r="G1353" s="82"/>
      <c r="H1353" s="82"/>
      <c r="I1353" s="82"/>
      <c r="J1353" s="82"/>
      <c r="K1353" s="82"/>
      <c r="L1353" s="82"/>
      <c r="M1353" s="82"/>
      <c r="N1353" s="140"/>
      <c r="O1353" s="140"/>
      <c r="P1353" s="82"/>
      <c r="Q1353" s="82"/>
      <c r="R1353" s="82"/>
      <c r="S1353" s="82"/>
      <c r="T1353" s="140"/>
      <c r="U1353" s="82"/>
      <c r="V1353" s="82"/>
      <c r="W1353" s="82"/>
      <c r="X1353" s="82"/>
      <c r="Y1353" s="82"/>
      <c r="AA1353" s="82"/>
      <c r="AB1353" s="82"/>
      <c r="AC1353" s="82"/>
      <c r="AD1353" s="82"/>
      <c r="AE1353" s="82"/>
      <c r="AF1353" s="82"/>
      <c r="AG1353" s="82"/>
    </row>
    <row r="1354" spans="3:33" x14ac:dyDescent="0.2">
      <c r="C1354" s="82"/>
      <c r="D1354" s="82"/>
      <c r="E1354" s="82"/>
      <c r="F1354" s="82"/>
      <c r="G1354" s="82"/>
      <c r="H1354" s="82"/>
      <c r="I1354" s="82"/>
      <c r="J1354" s="82"/>
      <c r="K1354" s="82"/>
      <c r="L1354" s="82"/>
      <c r="M1354" s="82"/>
      <c r="N1354" s="140"/>
      <c r="O1354" s="140"/>
      <c r="P1354" s="82"/>
      <c r="Q1354" s="82"/>
      <c r="R1354" s="82"/>
      <c r="S1354" s="82"/>
      <c r="T1354" s="140"/>
      <c r="U1354" s="82"/>
      <c r="V1354" s="82"/>
      <c r="W1354" s="82"/>
      <c r="X1354" s="82"/>
      <c r="Y1354" s="82"/>
      <c r="AA1354" s="82"/>
      <c r="AB1354" s="82"/>
      <c r="AC1354" s="82"/>
      <c r="AD1354" s="82"/>
      <c r="AE1354" s="82"/>
      <c r="AF1354" s="82"/>
      <c r="AG1354" s="82"/>
    </row>
    <row r="1355" spans="3:33" x14ac:dyDescent="0.2">
      <c r="C1355" s="82"/>
      <c r="D1355" s="82"/>
      <c r="E1355" s="82"/>
      <c r="F1355" s="82"/>
      <c r="G1355" s="82"/>
      <c r="H1355" s="82"/>
      <c r="I1355" s="82"/>
      <c r="J1355" s="82"/>
      <c r="K1355" s="82"/>
      <c r="L1355" s="82"/>
      <c r="M1355" s="82"/>
      <c r="N1355" s="140"/>
      <c r="O1355" s="140"/>
      <c r="P1355" s="82"/>
      <c r="Q1355" s="82"/>
      <c r="R1355" s="82"/>
      <c r="S1355" s="82"/>
      <c r="T1355" s="140"/>
      <c r="U1355" s="82"/>
      <c r="V1355" s="82"/>
      <c r="W1355" s="82"/>
      <c r="X1355" s="82"/>
      <c r="Y1355" s="82"/>
      <c r="AA1355" s="82"/>
      <c r="AB1355" s="82"/>
      <c r="AC1355" s="82"/>
      <c r="AD1355" s="82"/>
      <c r="AE1355" s="82"/>
      <c r="AF1355" s="82"/>
      <c r="AG1355" s="82"/>
    </row>
    <row r="1356" spans="3:33" x14ac:dyDescent="0.2">
      <c r="C1356" s="82"/>
      <c r="D1356" s="82"/>
      <c r="E1356" s="82"/>
      <c r="F1356" s="82"/>
      <c r="G1356" s="82"/>
      <c r="H1356" s="82"/>
      <c r="I1356" s="82"/>
      <c r="J1356" s="82"/>
      <c r="K1356" s="82"/>
      <c r="L1356" s="82"/>
      <c r="M1356" s="82"/>
      <c r="N1356" s="140"/>
      <c r="O1356" s="140"/>
      <c r="P1356" s="82"/>
      <c r="Q1356" s="82"/>
      <c r="R1356" s="82"/>
      <c r="S1356" s="82"/>
      <c r="T1356" s="140"/>
      <c r="U1356" s="82"/>
      <c r="V1356" s="82"/>
      <c r="W1356" s="82"/>
      <c r="X1356" s="82"/>
      <c r="Y1356" s="82"/>
      <c r="AA1356" s="82"/>
      <c r="AB1356" s="82"/>
      <c r="AC1356" s="82"/>
      <c r="AD1356" s="82"/>
      <c r="AE1356" s="82"/>
      <c r="AF1356" s="82"/>
      <c r="AG1356" s="82"/>
    </row>
    <row r="1357" spans="3:33" x14ac:dyDescent="0.2">
      <c r="C1357" s="82"/>
      <c r="D1357" s="82"/>
      <c r="E1357" s="82"/>
      <c r="F1357" s="82"/>
      <c r="G1357" s="82"/>
      <c r="H1357" s="82"/>
      <c r="I1357" s="82"/>
      <c r="J1357" s="82"/>
      <c r="K1357" s="82"/>
      <c r="L1357" s="82"/>
      <c r="M1357" s="82"/>
      <c r="N1357" s="140"/>
      <c r="O1357" s="140"/>
      <c r="P1357" s="82"/>
      <c r="Q1357" s="82"/>
      <c r="R1357" s="82"/>
      <c r="S1357" s="82"/>
      <c r="T1357" s="140"/>
      <c r="U1357" s="82"/>
      <c r="V1357" s="82"/>
      <c r="W1357" s="82"/>
      <c r="X1357" s="82"/>
      <c r="Y1357" s="82"/>
      <c r="AA1357" s="82"/>
      <c r="AB1357" s="82"/>
      <c r="AC1357" s="82"/>
      <c r="AD1357" s="82"/>
      <c r="AE1357" s="82"/>
      <c r="AF1357" s="82"/>
      <c r="AG1357" s="82"/>
    </row>
    <row r="1358" spans="3:33" x14ac:dyDescent="0.2">
      <c r="C1358" s="82"/>
      <c r="D1358" s="82"/>
      <c r="E1358" s="82"/>
      <c r="F1358" s="82"/>
      <c r="G1358" s="82"/>
      <c r="H1358" s="82"/>
      <c r="I1358" s="82"/>
      <c r="J1358" s="82"/>
      <c r="K1358" s="82"/>
      <c r="L1358" s="82"/>
      <c r="M1358" s="82"/>
      <c r="N1358" s="140"/>
      <c r="O1358" s="140"/>
      <c r="P1358" s="82"/>
      <c r="Q1358" s="82"/>
      <c r="R1358" s="82"/>
      <c r="S1358" s="82"/>
      <c r="T1358" s="140"/>
      <c r="U1358" s="82"/>
      <c r="V1358" s="82"/>
      <c r="W1358" s="82"/>
      <c r="X1358" s="82"/>
      <c r="Y1358" s="82"/>
      <c r="AA1358" s="82"/>
      <c r="AB1358" s="82"/>
      <c r="AC1358" s="82"/>
      <c r="AD1358" s="82"/>
      <c r="AE1358" s="82"/>
      <c r="AF1358" s="82"/>
      <c r="AG1358" s="82"/>
    </row>
    <row r="1359" spans="3:33" x14ac:dyDescent="0.2">
      <c r="C1359" s="82"/>
      <c r="D1359" s="82"/>
      <c r="E1359" s="82"/>
      <c r="F1359" s="82"/>
      <c r="G1359" s="82"/>
      <c r="H1359" s="82"/>
      <c r="I1359" s="82"/>
      <c r="J1359" s="82"/>
      <c r="K1359" s="82"/>
      <c r="L1359" s="82"/>
      <c r="M1359" s="82"/>
      <c r="N1359" s="140"/>
      <c r="O1359" s="140"/>
      <c r="P1359" s="82"/>
      <c r="Q1359" s="82"/>
      <c r="R1359" s="82"/>
      <c r="S1359" s="82"/>
      <c r="T1359" s="140"/>
      <c r="U1359" s="82"/>
      <c r="V1359" s="82"/>
      <c r="W1359" s="82"/>
      <c r="X1359" s="82"/>
      <c r="Y1359" s="82"/>
      <c r="AA1359" s="82"/>
      <c r="AB1359" s="82"/>
      <c r="AC1359" s="82"/>
      <c r="AD1359" s="82"/>
      <c r="AE1359" s="82"/>
      <c r="AF1359" s="82"/>
      <c r="AG1359" s="82"/>
    </row>
    <row r="1360" spans="3:33" x14ac:dyDescent="0.2">
      <c r="C1360" s="82"/>
      <c r="D1360" s="82"/>
      <c r="E1360" s="82"/>
      <c r="F1360" s="82"/>
      <c r="G1360" s="82"/>
      <c r="H1360" s="82"/>
      <c r="I1360" s="82"/>
      <c r="J1360" s="82"/>
      <c r="K1360" s="82"/>
      <c r="L1360" s="82"/>
      <c r="M1360" s="82"/>
      <c r="N1360" s="140"/>
      <c r="O1360" s="140"/>
      <c r="P1360" s="82"/>
      <c r="Q1360" s="82"/>
      <c r="R1360" s="82"/>
      <c r="S1360" s="82"/>
      <c r="T1360" s="140"/>
      <c r="U1360" s="82"/>
      <c r="V1360" s="82"/>
      <c r="W1360" s="82"/>
      <c r="X1360" s="82"/>
      <c r="Y1360" s="82"/>
      <c r="AA1360" s="82"/>
      <c r="AB1360" s="82"/>
      <c r="AC1360" s="82"/>
      <c r="AD1360" s="82"/>
      <c r="AE1360" s="82"/>
      <c r="AF1360" s="82"/>
      <c r="AG1360" s="82"/>
    </row>
    <row r="1361" spans="3:33" x14ac:dyDescent="0.2">
      <c r="C1361" s="82"/>
      <c r="D1361" s="82"/>
      <c r="E1361" s="82"/>
      <c r="F1361" s="82"/>
      <c r="G1361" s="82"/>
      <c r="H1361" s="82"/>
      <c r="I1361" s="82"/>
      <c r="J1361" s="82"/>
      <c r="K1361" s="82"/>
      <c r="L1361" s="82"/>
      <c r="M1361" s="82"/>
      <c r="N1361" s="140"/>
      <c r="O1361" s="140"/>
      <c r="P1361" s="82"/>
      <c r="Q1361" s="82"/>
      <c r="R1361" s="82"/>
      <c r="S1361" s="82"/>
      <c r="T1361" s="140"/>
      <c r="U1361" s="82"/>
      <c r="V1361" s="82"/>
      <c r="W1361" s="82"/>
      <c r="X1361" s="82"/>
      <c r="Y1361" s="82"/>
      <c r="AA1361" s="82"/>
      <c r="AB1361" s="82"/>
      <c r="AC1361" s="82"/>
      <c r="AD1361" s="82"/>
      <c r="AE1361" s="82"/>
      <c r="AF1361" s="82"/>
      <c r="AG1361" s="82"/>
    </row>
    <row r="1362" spans="3:33" x14ac:dyDescent="0.2">
      <c r="C1362" s="82"/>
      <c r="D1362" s="82"/>
      <c r="E1362" s="82"/>
      <c r="F1362" s="82"/>
      <c r="G1362" s="82"/>
      <c r="H1362" s="82"/>
      <c r="I1362" s="82"/>
      <c r="J1362" s="82"/>
      <c r="K1362" s="82"/>
      <c r="L1362" s="82"/>
      <c r="M1362" s="82"/>
      <c r="N1362" s="140"/>
      <c r="O1362" s="140"/>
      <c r="P1362" s="82"/>
      <c r="Q1362" s="82"/>
      <c r="R1362" s="82"/>
      <c r="S1362" s="82"/>
      <c r="T1362" s="140"/>
      <c r="U1362" s="82"/>
      <c r="V1362" s="82"/>
      <c r="W1362" s="82"/>
      <c r="X1362" s="82"/>
      <c r="Y1362" s="82"/>
      <c r="AA1362" s="82"/>
      <c r="AB1362" s="82"/>
      <c r="AC1362" s="82"/>
      <c r="AD1362" s="82"/>
      <c r="AE1362" s="82"/>
      <c r="AF1362" s="82"/>
      <c r="AG1362" s="82"/>
    </row>
    <row r="1363" spans="3:33" x14ac:dyDescent="0.2">
      <c r="C1363" s="82"/>
      <c r="D1363" s="82"/>
      <c r="E1363" s="82"/>
      <c r="F1363" s="82"/>
      <c r="G1363" s="82"/>
      <c r="H1363" s="82"/>
      <c r="I1363" s="82"/>
      <c r="J1363" s="82"/>
      <c r="K1363" s="82"/>
      <c r="L1363" s="82"/>
      <c r="M1363" s="82"/>
      <c r="N1363" s="140"/>
      <c r="O1363" s="140"/>
      <c r="P1363" s="82"/>
      <c r="Q1363" s="82"/>
      <c r="R1363" s="82"/>
      <c r="S1363" s="82"/>
      <c r="T1363" s="140"/>
      <c r="U1363" s="82"/>
      <c r="V1363" s="82"/>
      <c r="W1363" s="82"/>
      <c r="X1363" s="82"/>
      <c r="Y1363" s="82"/>
      <c r="AA1363" s="82"/>
      <c r="AB1363" s="82"/>
      <c r="AC1363" s="82"/>
      <c r="AD1363" s="82"/>
      <c r="AE1363" s="82"/>
      <c r="AF1363" s="82"/>
      <c r="AG1363" s="82"/>
    </row>
    <row r="1364" spans="3:33" x14ac:dyDescent="0.2">
      <c r="C1364" s="82"/>
      <c r="D1364" s="82"/>
      <c r="E1364" s="82"/>
      <c r="F1364" s="82"/>
      <c r="G1364" s="82"/>
      <c r="H1364" s="82"/>
      <c r="I1364" s="82"/>
      <c r="J1364" s="82"/>
      <c r="K1364" s="82"/>
      <c r="L1364" s="82"/>
      <c r="M1364" s="82"/>
      <c r="N1364" s="140"/>
      <c r="O1364" s="140"/>
      <c r="P1364" s="82"/>
      <c r="Q1364" s="82"/>
      <c r="R1364" s="82"/>
      <c r="S1364" s="82"/>
      <c r="T1364" s="140"/>
      <c r="U1364" s="82"/>
      <c r="V1364" s="82"/>
      <c r="W1364" s="82"/>
      <c r="X1364" s="82"/>
      <c r="Y1364" s="82"/>
      <c r="AA1364" s="82"/>
      <c r="AB1364" s="82"/>
      <c r="AC1364" s="82"/>
      <c r="AD1364" s="82"/>
      <c r="AE1364" s="82"/>
      <c r="AF1364" s="82"/>
      <c r="AG1364" s="82"/>
    </row>
    <row r="1365" spans="3:33" x14ac:dyDescent="0.2">
      <c r="C1365" s="82"/>
      <c r="D1365" s="82"/>
      <c r="E1365" s="82"/>
      <c r="F1365" s="82"/>
      <c r="G1365" s="82"/>
      <c r="H1365" s="82"/>
      <c r="I1365" s="82"/>
      <c r="J1365" s="82"/>
      <c r="K1365" s="82"/>
      <c r="L1365" s="82"/>
      <c r="M1365" s="82"/>
      <c r="N1365" s="140"/>
      <c r="O1365" s="140"/>
      <c r="P1365" s="82"/>
      <c r="Q1365" s="82"/>
      <c r="R1365" s="82"/>
      <c r="S1365" s="82"/>
      <c r="T1365" s="140"/>
      <c r="U1365" s="82"/>
      <c r="V1365" s="82"/>
      <c r="W1365" s="82"/>
      <c r="X1365" s="82"/>
      <c r="Y1365" s="82"/>
      <c r="AA1365" s="82"/>
      <c r="AB1365" s="82"/>
      <c r="AC1365" s="82"/>
      <c r="AD1365" s="82"/>
      <c r="AE1365" s="82"/>
      <c r="AF1365" s="82"/>
      <c r="AG1365" s="82"/>
    </row>
    <row r="1366" spans="3:33" x14ac:dyDescent="0.2">
      <c r="C1366" s="82"/>
      <c r="D1366" s="82"/>
      <c r="E1366" s="82"/>
      <c r="F1366" s="82"/>
      <c r="G1366" s="82"/>
      <c r="H1366" s="82"/>
      <c r="I1366" s="82"/>
      <c r="J1366" s="82"/>
      <c r="K1366" s="82"/>
      <c r="L1366" s="82"/>
      <c r="M1366" s="82"/>
      <c r="N1366" s="140"/>
      <c r="O1366" s="140"/>
      <c r="P1366" s="82"/>
      <c r="Q1366" s="82"/>
      <c r="R1366" s="82"/>
      <c r="S1366" s="82"/>
      <c r="T1366" s="140"/>
      <c r="U1366" s="82"/>
      <c r="V1366" s="82"/>
      <c r="W1366" s="82"/>
      <c r="X1366" s="82"/>
      <c r="Y1366" s="82"/>
      <c r="AA1366" s="82"/>
      <c r="AB1366" s="82"/>
      <c r="AC1366" s="82"/>
      <c r="AD1366" s="82"/>
      <c r="AE1366" s="82"/>
      <c r="AF1366" s="82"/>
      <c r="AG1366" s="82"/>
    </row>
    <row r="1367" spans="3:33" x14ac:dyDescent="0.2">
      <c r="C1367" s="82"/>
      <c r="D1367" s="82"/>
      <c r="E1367" s="82"/>
      <c r="F1367" s="82"/>
      <c r="G1367" s="82"/>
      <c r="H1367" s="82"/>
      <c r="I1367" s="82"/>
      <c r="J1367" s="82"/>
      <c r="K1367" s="82"/>
      <c r="L1367" s="82"/>
      <c r="M1367" s="82"/>
      <c r="N1367" s="140"/>
      <c r="O1367" s="140"/>
      <c r="P1367" s="82"/>
      <c r="Q1367" s="82"/>
      <c r="R1367" s="82"/>
      <c r="S1367" s="82"/>
      <c r="T1367" s="140"/>
      <c r="U1367" s="82"/>
      <c r="V1367" s="82"/>
      <c r="W1367" s="82"/>
      <c r="X1367" s="82"/>
      <c r="Y1367" s="82"/>
      <c r="AA1367" s="82"/>
      <c r="AB1367" s="82"/>
      <c r="AC1367" s="82"/>
      <c r="AD1367" s="82"/>
      <c r="AE1367" s="82"/>
      <c r="AF1367" s="82"/>
      <c r="AG1367" s="82"/>
    </row>
    <row r="1368" spans="3:33" x14ac:dyDescent="0.2">
      <c r="C1368" s="82"/>
      <c r="D1368" s="82"/>
      <c r="E1368" s="82"/>
      <c r="F1368" s="82"/>
      <c r="G1368" s="82"/>
      <c r="H1368" s="82"/>
      <c r="I1368" s="82"/>
      <c r="J1368" s="82"/>
      <c r="K1368" s="82"/>
      <c r="L1368" s="82"/>
      <c r="M1368" s="82"/>
      <c r="N1368" s="140"/>
      <c r="O1368" s="140"/>
      <c r="P1368" s="82"/>
      <c r="Q1368" s="82"/>
      <c r="R1368" s="82"/>
      <c r="S1368" s="82"/>
      <c r="T1368" s="140"/>
      <c r="U1368" s="82"/>
      <c r="V1368" s="82"/>
      <c r="W1368" s="82"/>
      <c r="X1368" s="82"/>
      <c r="Y1368" s="82"/>
      <c r="AA1368" s="82"/>
      <c r="AB1368" s="82"/>
      <c r="AC1368" s="82"/>
      <c r="AD1368" s="82"/>
      <c r="AE1368" s="82"/>
      <c r="AF1368" s="82"/>
      <c r="AG1368" s="82"/>
    </row>
    <row r="1369" spans="3:33" x14ac:dyDescent="0.2">
      <c r="C1369" s="82"/>
      <c r="D1369" s="82"/>
      <c r="E1369" s="82"/>
      <c r="F1369" s="82"/>
      <c r="G1369" s="82"/>
      <c r="H1369" s="82"/>
      <c r="I1369" s="82"/>
      <c r="J1369" s="82"/>
      <c r="K1369" s="82"/>
      <c r="L1369" s="82"/>
      <c r="M1369" s="82"/>
      <c r="N1369" s="140"/>
      <c r="O1369" s="140"/>
      <c r="P1369" s="82"/>
      <c r="Q1369" s="82"/>
      <c r="R1369" s="82"/>
      <c r="S1369" s="82"/>
      <c r="T1369" s="140"/>
      <c r="U1369" s="82"/>
      <c r="V1369" s="82"/>
      <c r="W1369" s="82"/>
      <c r="X1369" s="82"/>
      <c r="Y1369" s="82"/>
      <c r="AA1369" s="82"/>
      <c r="AB1369" s="82"/>
      <c r="AC1369" s="82"/>
      <c r="AD1369" s="82"/>
      <c r="AE1369" s="82"/>
      <c r="AF1369" s="82"/>
      <c r="AG1369" s="82"/>
    </row>
    <row r="1370" spans="3:33" x14ac:dyDescent="0.2">
      <c r="C1370" s="82"/>
      <c r="D1370" s="82"/>
      <c r="E1370" s="82"/>
      <c r="F1370" s="82"/>
      <c r="G1370" s="82"/>
      <c r="H1370" s="82"/>
      <c r="I1370" s="82"/>
      <c r="J1370" s="82"/>
      <c r="K1370" s="82"/>
      <c r="L1370" s="82"/>
      <c r="M1370" s="82"/>
      <c r="N1370" s="140"/>
      <c r="O1370" s="140"/>
      <c r="P1370" s="82"/>
      <c r="Q1370" s="82"/>
      <c r="R1370" s="82"/>
      <c r="S1370" s="82"/>
      <c r="T1370" s="140"/>
      <c r="U1370" s="82"/>
      <c r="V1370" s="82"/>
      <c r="W1370" s="82"/>
      <c r="X1370" s="82"/>
      <c r="Y1370" s="82"/>
      <c r="AA1370" s="82"/>
      <c r="AB1370" s="82"/>
      <c r="AC1370" s="82"/>
      <c r="AD1370" s="82"/>
      <c r="AE1370" s="82"/>
      <c r="AF1370" s="82"/>
      <c r="AG1370" s="82"/>
    </row>
    <row r="1371" spans="3:33" x14ac:dyDescent="0.2">
      <c r="C1371" s="82"/>
      <c r="D1371" s="82"/>
      <c r="E1371" s="82"/>
      <c r="F1371" s="82"/>
      <c r="G1371" s="82"/>
      <c r="H1371" s="82"/>
      <c r="I1371" s="82"/>
      <c r="J1371" s="82"/>
      <c r="K1371" s="82"/>
      <c r="L1371" s="82"/>
      <c r="M1371" s="82"/>
      <c r="N1371" s="140"/>
      <c r="O1371" s="140"/>
      <c r="P1371" s="82"/>
      <c r="Q1371" s="82"/>
      <c r="R1371" s="82"/>
      <c r="S1371" s="82"/>
      <c r="T1371" s="140"/>
      <c r="U1371" s="82"/>
      <c r="V1371" s="82"/>
      <c r="W1371" s="82"/>
      <c r="X1371" s="82"/>
      <c r="Y1371" s="82"/>
      <c r="AA1371" s="82"/>
      <c r="AB1371" s="82"/>
      <c r="AC1371" s="82"/>
      <c r="AD1371" s="82"/>
      <c r="AE1371" s="82"/>
      <c r="AF1371" s="82"/>
      <c r="AG1371" s="82"/>
    </row>
    <row r="1372" spans="3:33" x14ac:dyDescent="0.2">
      <c r="C1372" s="82"/>
      <c r="D1372" s="82"/>
      <c r="E1372" s="82"/>
      <c r="F1372" s="82"/>
      <c r="G1372" s="82"/>
      <c r="H1372" s="82"/>
      <c r="I1372" s="82"/>
      <c r="J1372" s="82"/>
      <c r="K1372" s="82"/>
      <c r="L1372" s="82"/>
      <c r="M1372" s="82"/>
      <c r="N1372" s="140"/>
      <c r="O1372" s="140"/>
      <c r="P1372" s="82"/>
      <c r="Q1372" s="82"/>
      <c r="R1372" s="82"/>
      <c r="S1372" s="82"/>
      <c r="T1372" s="140"/>
      <c r="U1372" s="82"/>
      <c r="V1372" s="82"/>
      <c r="W1372" s="82"/>
      <c r="X1372" s="82"/>
      <c r="Y1372" s="82"/>
      <c r="AA1372" s="82"/>
      <c r="AB1372" s="82"/>
      <c r="AC1372" s="82"/>
      <c r="AD1372" s="82"/>
      <c r="AE1372" s="82"/>
      <c r="AF1372" s="82"/>
      <c r="AG1372" s="82"/>
    </row>
    <row r="1373" spans="3:33" x14ac:dyDescent="0.2">
      <c r="C1373" s="82"/>
      <c r="D1373" s="82"/>
      <c r="E1373" s="82"/>
      <c r="F1373" s="82"/>
      <c r="G1373" s="82"/>
      <c r="H1373" s="82"/>
      <c r="I1373" s="82"/>
      <c r="J1373" s="82"/>
      <c r="K1373" s="82"/>
      <c r="L1373" s="82"/>
      <c r="M1373" s="82"/>
      <c r="N1373" s="140"/>
      <c r="O1373" s="140"/>
      <c r="P1373" s="82"/>
      <c r="Q1373" s="82"/>
      <c r="R1373" s="82"/>
      <c r="S1373" s="82"/>
      <c r="T1373" s="140"/>
      <c r="U1373" s="82"/>
      <c r="V1373" s="82"/>
      <c r="W1373" s="82"/>
      <c r="X1373" s="82"/>
      <c r="Y1373" s="82"/>
      <c r="AA1373" s="82"/>
      <c r="AB1373" s="82"/>
      <c r="AC1373" s="82"/>
      <c r="AD1373" s="82"/>
      <c r="AE1373" s="82"/>
      <c r="AF1373" s="82"/>
      <c r="AG1373" s="82"/>
    </row>
    <row r="1374" spans="3:33" x14ac:dyDescent="0.2">
      <c r="C1374" s="82"/>
      <c r="D1374" s="82"/>
      <c r="E1374" s="82"/>
      <c r="F1374" s="82"/>
      <c r="G1374" s="82"/>
      <c r="H1374" s="82"/>
      <c r="I1374" s="82"/>
      <c r="J1374" s="82"/>
      <c r="K1374" s="82"/>
      <c r="L1374" s="82"/>
      <c r="M1374" s="82"/>
      <c r="N1374" s="140"/>
      <c r="O1374" s="140"/>
      <c r="P1374" s="82"/>
      <c r="Q1374" s="82"/>
      <c r="R1374" s="82"/>
      <c r="S1374" s="82"/>
      <c r="T1374" s="140"/>
      <c r="U1374" s="82"/>
      <c r="V1374" s="82"/>
      <c r="W1374" s="82"/>
      <c r="X1374" s="82"/>
      <c r="Y1374" s="82"/>
      <c r="AA1374" s="82"/>
      <c r="AB1374" s="82"/>
      <c r="AC1374" s="82"/>
      <c r="AD1374" s="82"/>
      <c r="AE1374" s="82"/>
      <c r="AF1374" s="82"/>
      <c r="AG1374" s="82"/>
    </row>
    <row r="1375" spans="3:33" x14ac:dyDescent="0.2">
      <c r="C1375" s="82"/>
      <c r="D1375" s="82"/>
      <c r="E1375" s="82"/>
      <c r="F1375" s="82"/>
      <c r="G1375" s="82"/>
      <c r="H1375" s="82"/>
      <c r="I1375" s="82"/>
      <c r="J1375" s="82"/>
      <c r="K1375" s="82"/>
      <c r="L1375" s="82"/>
      <c r="M1375" s="82"/>
      <c r="N1375" s="140"/>
      <c r="O1375" s="140"/>
      <c r="P1375" s="82"/>
      <c r="Q1375" s="82"/>
      <c r="R1375" s="82"/>
      <c r="S1375" s="82"/>
      <c r="T1375" s="140"/>
      <c r="U1375" s="82"/>
      <c r="V1375" s="82"/>
      <c r="W1375" s="82"/>
      <c r="X1375" s="82"/>
      <c r="Y1375" s="82"/>
      <c r="AA1375" s="82"/>
      <c r="AB1375" s="82"/>
      <c r="AC1375" s="82"/>
      <c r="AD1375" s="82"/>
      <c r="AE1375" s="82"/>
      <c r="AF1375" s="82"/>
      <c r="AG1375" s="82"/>
    </row>
    <row r="1376" spans="3:33" x14ac:dyDescent="0.2">
      <c r="C1376" s="82"/>
      <c r="D1376" s="82"/>
      <c r="E1376" s="82"/>
      <c r="F1376" s="82"/>
      <c r="G1376" s="82"/>
      <c r="H1376" s="82"/>
      <c r="I1376" s="82"/>
      <c r="J1376" s="82"/>
      <c r="K1376" s="82"/>
      <c r="L1376" s="82"/>
      <c r="M1376" s="82"/>
      <c r="N1376" s="140"/>
      <c r="O1376" s="140"/>
      <c r="P1376" s="82"/>
      <c r="Q1376" s="82"/>
      <c r="R1376" s="82"/>
      <c r="S1376" s="82"/>
      <c r="T1376" s="140"/>
      <c r="U1376" s="82"/>
      <c r="V1376" s="82"/>
      <c r="W1376" s="82"/>
      <c r="X1376" s="82"/>
      <c r="Y1376" s="82"/>
      <c r="AA1376" s="82"/>
      <c r="AB1376" s="82"/>
      <c r="AC1376" s="82"/>
      <c r="AD1376" s="82"/>
      <c r="AE1376" s="82"/>
      <c r="AF1376" s="82"/>
      <c r="AG1376" s="82"/>
    </row>
    <row r="1377" spans="3:33" x14ac:dyDescent="0.2">
      <c r="C1377" s="82"/>
      <c r="D1377" s="82"/>
      <c r="E1377" s="82"/>
      <c r="F1377" s="82"/>
      <c r="G1377" s="82"/>
      <c r="H1377" s="82"/>
      <c r="I1377" s="82"/>
      <c r="J1377" s="82"/>
      <c r="K1377" s="82"/>
      <c r="L1377" s="82"/>
      <c r="M1377" s="82"/>
      <c r="N1377" s="140"/>
      <c r="O1377" s="140"/>
      <c r="P1377" s="82"/>
      <c r="Q1377" s="82"/>
      <c r="R1377" s="82"/>
      <c r="S1377" s="82"/>
      <c r="T1377" s="140"/>
      <c r="U1377" s="82"/>
      <c r="V1377" s="82"/>
      <c r="W1377" s="82"/>
      <c r="X1377" s="82"/>
      <c r="Y1377" s="82"/>
      <c r="AA1377" s="82"/>
      <c r="AB1377" s="82"/>
      <c r="AC1377" s="82"/>
      <c r="AD1377" s="82"/>
      <c r="AE1377" s="82"/>
      <c r="AF1377" s="82"/>
      <c r="AG1377" s="82"/>
    </row>
    <row r="1378" spans="3:33" x14ac:dyDescent="0.2">
      <c r="C1378" s="82"/>
      <c r="D1378" s="82"/>
      <c r="E1378" s="82"/>
      <c r="F1378" s="82"/>
      <c r="G1378" s="82"/>
      <c r="H1378" s="82"/>
      <c r="I1378" s="82"/>
      <c r="J1378" s="82"/>
      <c r="K1378" s="82"/>
      <c r="L1378" s="82"/>
      <c r="M1378" s="82"/>
      <c r="N1378" s="140"/>
      <c r="O1378" s="140"/>
      <c r="P1378" s="82"/>
      <c r="Q1378" s="82"/>
      <c r="R1378" s="82"/>
      <c r="S1378" s="82"/>
      <c r="T1378" s="140"/>
      <c r="U1378" s="82"/>
      <c r="V1378" s="82"/>
      <c r="W1378" s="82"/>
      <c r="X1378" s="82"/>
      <c r="Y1378" s="82"/>
      <c r="AA1378" s="82"/>
      <c r="AB1378" s="82"/>
      <c r="AC1378" s="82"/>
      <c r="AD1378" s="82"/>
      <c r="AE1378" s="82"/>
      <c r="AF1378" s="82"/>
      <c r="AG1378" s="82"/>
    </row>
    <row r="1379" spans="3:33" x14ac:dyDescent="0.2">
      <c r="C1379" s="82"/>
      <c r="D1379" s="82"/>
      <c r="E1379" s="82"/>
      <c r="F1379" s="82"/>
      <c r="G1379" s="82"/>
      <c r="H1379" s="82"/>
      <c r="I1379" s="82"/>
      <c r="J1379" s="82"/>
      <c r="K1379" s="82"/>
      <c r="L1379" s="82"/>
      <c r="M1379" s="82"/>
      <c r="N1379" s="140"/>
      <c r="O1379" s="140"/>
      <c r="P1379" s="82"/>
      <c r="Q1379" s="82"/>
      <c r="R1379" s="82"/>
      <c r="S1379" s="82"/>
      <c r="T1379" s="140"/>
      <c r="U1379" s="82"/>
      <c r="V1379" s="82"/>
      <c r="W1379" s="82"/>
      <c r="X1379" s="82"/>
      <c r="Y1379" s="82"/>
      <c r="AA1379" s="82"/>
      <c r="AB1379" s="82"/>
      <c r="AC1379" s="82"/>
      <c r="AD1379" s="82"/>
      <c r="AE1379" s="82"/>
      <c r="AF1379" s="82"/>
      <c r="AG1379" s="82"/>
    </row>
    <row r="1380" spans="3:33" x14ac:dyDescent="0.2">
      <c r="C1380" s="82"/>
      <c r="D1380" s="82"/>
      <c r="E1380" s="82"/>
      <c r="F1380" s="82"/>
      <c r="G1380" s="82"/>
      <c r="H1380" s="82"/>
      <c r="I1380" s="82"/>
      <c r="J1380" s="82"/>
      <c r="K1380" s="82"/>
      <c r="L1380" s="82"/>
      <c r="M1380" s="82"/>
      <c r="N1380" s="140"/>
      <c r="O1380" s="140"/>
      <c r="P1380" s="82"/>
      <c r="Q1380" s="82"/>
      <c r="R1380" s="82"/>
      <c r="S1380" s="82"/>
      <c r="T1380" s="140"/>
      <c r="U1380" s="82"/>
      <c r="V1380" s="82"/>
      <c r="W1380" s="82"/>
      <c r="X1380" s="82"/>
      <c r="Y1380" s="82"/>
      <c r="AA1380" s="82"/>
      <c r="AB1380" s="82"/>
      <c r="AC1380" s="82"/>
      <c r="AD1380" s="82"/>
      <c r="AE1380" s="82"/>
      <c r="AF1380" s="82"/>
      <c r="AG1380" s="82"/>
    </row>
    <row r="1381" spans="3:33" x14ac:dyDescent="0.2">
      <c r="C1381" s="82"/>
      <c r="D1381" s="82"/>
      <c r="E1381" s="82"/>
      <c r="F1381" s="82"/>
      <c r="G1381" s="82"/>
      <c r="H1381" s="82"/>
      <c r="I1381" s="82"/>
      <c r="J1381" s="82"/>
      <c r="K1381" s="82"/>
      <c r="L1381" s="82"/>
      <c r="M1381" s="82"/>
      <c r="N1381" s="140"/>
      <c r="O1381" s="140"/>
      <c r="P1381" s="82"/>
      <c r="Q1381" s="82"/>
      <c r="R1381" s="82"/>
      <c r="S1381" s="82"/>
      <c r="T1381" s="140"/>
      <c r="U1381" s="82"/>
      <c r="V1381" s="82"/>
      <c r="W1381" s="82"/>
      <c r="X1381" s="82"/>
      <c r="Y1381" s="82"/>
      <c r="AA1381" s="82"/>
      <c r="AB1381" s="82"/>
      <c r="AC1381" s="82"/>
      <c r="AD1381" s="82"/>
      <c r="AE1381" s="82"/>
      <c r="AF1381" s="82"/>
      <c r="AG1381" s="82"/>
    </row>
    <row r="1382" spans="3:33" x14ac:dyDescent="0.2">
      <c r="C1382" s="82"/>
      <c r="D1382" s="82"/>
      <c r="E1382" s="82"/>
      <c r="F1382" s="82"/>
      <c r="G1382" s="82"/>
      <c r="H1382" s="82"/>
      <c r="I1382" s="82"/>
      <c r="J1382" s="82"/>
      <c r="K1382" s="82"/>
      <c r="L1382" s="82"/>
      <c r="M1382" s="82"/>
      <c r="N1382" s="140"/>
      <c r="O1382" s="140"/>
      <c r="P1382" s="82"/>
      <c r="Q1382" s="82"/>
      <c r="R1382" s="82"/>
      <c r="S1382" s="82"/>
      <c r="T1382" s="140"/>
      <c r="U1382" s="82"/>
      <c r="V1382" s="82"/>
      <c r="W1382" s="82"/>
      <c r="X1382" s="82"/>
      <c r="Y1382" s="82"/>
      <c r="AA1382" s="82"/>
      <c r="AB1382" s="82"/>
      <c r="AC1382" s="82"/>
      <c r="AD1382" s="82"/>
      <c r="AE1382" s="82"/>
      <c r="AF1382" s="82"/>
      <c r="AG1382" s="82"/>
    </row>
    <row r="1383" spans="3:33" x14ac:dyDescent="0.2">
      <c r="C1383" s="82"/>
      <c r="D1383" s="82"/>
      <c r="E1383" s="82"/>
      <c r="F1383" s="82"/>
      <c r="G1383" s="82"/>
      <c r="H1383" s="82"/>
      <c r="I1383" s="82"/>
      <c r="J1383" s="82"/>
      <c r="K1383" s="82"/>
      <c r="L1383" s="82"/>
      <c r="M1383" s="82"/>
      <c r="N1383" s="140"/>
      <c r="O1383" s="140"/>
      <c r="P1383" s="82"/>
      <c r="Q1383" s="82"/>
      <c r="R1383" s="82"/>
      <c r="S1383" s="82"/>
      <c r="T1383" s="140"/>
      <c r="U1383" s="82"/>
      <c r="V1383" s="82"/>
      <c r="W1383" s="82"/>
      <c r="X1383" s="82"/>
      <c r="Y1383" s="82"/>
      <c r="AA1383" s="82"/>
      <c r="AB1383" s="82"/>
      <c r="AC1383" s="82"/>
      <c r="AD1383" s="82"/>
      <c r="AE1383" s="82"/>
      <c r="AF1383" s="82"/>
      <c r="AG1383" s="82"/>
    </row>
    <row r="1384" spans="3:33" x14ac:dyDescent="0.2">
      <c r="C1384" s="82"/>
      <c r="D1384" s="82"/>
      <c r="E1384" s="82"/>
      <c r="F1384" s="82"/>
      <c r="G1384" s="82"/>
      <c r="H1384" s="82"/>
      <c r="I1384" s="82"/>
      <c r="J1384" s="82"/>
      <c r="K1384" s="82"/>
      <c r="L1384" s="82"/>
      <c r="M1384" s="82"/>
      <c r="N1384" s="140"/>
      <c r="O1384" s="140"/>
      <c r="P1384" s="82"/>
      <c r="Q1384" s="82"/>
      <c r="R1384" s="82"/>
      <c r="S1384" s="82"/>
      <c r="T1384" s="140"/>
      <c r="U1384" s="82"/>
      <c r="V1384" s="82"/>
      <c r="W1384" s="82"/>
      <c r="X1384" s="82"/>
      <c r="Y1384" s="82"/>
      <c r="AA1384" s="82"/>
      <c r="AB1384" s="82"/>
      <c r="AC1384" s="82"/>
      <c r="AD1384" s="82"/>
      <c r="AE1384" s="82"/>
      <c r="AF1384" s="82"/>
      <c r="AG1384" s="82"/>
    </row>
    <row r="1385" spans="3:33" x14ac:dyDescent="0.2">
      <c r="C1385" s="82"/>
      <c r="D1385" s="82"/>
      <c r="E1385" s="82"/>
      <c r="F1385" s="82"/>
      <c r="G1385" s="82"/>
      <c r="H1385" s="82"/>
      <c r="I1385" s="82"/>
      <c r="J1385" s="82"/>
      <c r="K1385" s="82"/>
      <c r="L1385" s="82"/>
      <c r="M1385" s="82"/>
      <c r="N1385" s="140"/>
      <c r="O1385" s="140"/>
      <c r="P1385" s="82"/>
      <c r="Q1385" s="82"/>
      <c r="R1385" s="82"/>
      <c r="S1385" s="82"/>
      <c r="T1385" s="140"/>
      <c r="U1385" s="82"/>
      <c r="V1385" s="82"/>
      <c r="W1385" s="82"/>
      <c r="X1385" s="82"/>
      <c r="Y1385" s="82"/>
      <c r="AA1385" s="82"/>
      <c r="AB1385" s="82"/>
      <c r="AC1385" s="82"/>
      <c r="AD1385" s="82"/>
      <c r="AE1385" s="82"/>
      <c r="AF1385" s="82"/>
      <c r="AG1385" s="82"/>
    </row>
    <row r="1386" spans="3:33" x14ac:dyDescent="0.2">
      <c r="C1386" s="82"/>
      <c r="D1386" s="82"/>
      <c r="E1386" s="82"/>
      <c r="F1386" s="82"/>
      <c r="G1386" s="82"/>
      <c r="H1386" s="82"/>
      <c r="I1386" s="82"/>
      <c r="J1386" s="82"/>
      <c r="K1386" s="82"/>
      <c r="L1386" s="82"/>
      <c r="M1386" s="82"/>
      <c r="N1386" s="140"/>
      <c r="O1386" s="140"/>
      <c r="P1386" s="82"/>
      <c r="Q1386" s="82"/>
      <c r="R1386" s="82"/>
      <c r="S1386" s="82"/>
      <c r="T1386" s="140"/>
      <c r="U1386" s="82"/>
      <c r="V1386" s="82"/>
      <c r="W1386" s="82"/>
      <c r="X1386" s="82"/>
      <c r="Y1386" s="82"/>
      <c r="AA1386" s="82"/>
      <c r="AB1386" s="82"/>
      <c r="AC1386" s="82"/>
      <c r="AD1386" s="82"/>
      <c r="AE1386" s="82"/>
      <c r="AF1386" s="82"/>
      <c r="AG1386" s="82"/>
    </row>
    <row r="1387" spans="3:33" x14ac:dyDescent="0.2">
      <c r="C1387" s="82"/>
      <c r="D1387" s="82"/>
      <c r="E1387" s="82"/>
      <c r="F1387" s="82"/>
      <c r="G1387" s="82"/>
      <c r="H1387" s="82"/>
      <c r="I1387" s="82"/>
      <c r="J1387" s="82"/>
      <c r="K1387" s="82"/>
      <c r="L1387" s="82"/>
      <c r="M1387" s="82"/>
      <c r="N1387" s="140"/>
      <c r="O1387" s="140"/>
      <c r="P1387" s="82"/>
      <c r="Q1387" s="82"/>
      <c r="R1387" s="82"/>
      <c r="S1387" s="82"/>
      <c r="T1387" s="140"/>
      <c r="U1387" s="82"/>
      <c r="V1387" s="82"/>
      <c r="W1387" s="82"/>
      <c r="X1387" s="82"/>
      <c r="Y1387" s="82"/>
      <c r="AA1387" s="82"/>
      <c r="AB1387" s="82"/>
      <c r="AC1387" s="82"/>
      <c r="AD1387" s="82"/>
      <c r="AE1387" s="82"/>
      <c r="AF1387" s="82"/>
      <c r="AG1387" s="82"/>
    </row>
    <row r="1388" spans="3:33" x14ac:dyDescent="0.2">
      <c r="C1388" s="82"/>
      <c r="D1388" s="82"/>
      <c r="E1388" s="82"/>
      <c r="F1388" s="82"/>
      <c r="G1388" s="82"/>
      <c r="H1388" s="82"/>
      <c r="I1388" s="82"/>
      <c r="J1388" s="82"/>
      <c r="K1388" s="82"/>
      <c r="L1388" s="82"/>
      <c r="M1388" s="82"/>
      <c r="N1388" s="140"/>
      <c r="O1388" s="140"/>
      <c r="P1388" s="82"/>
      <c r="Q1388" s="82"/>
      <c r="R1388" s="82"/>
      <c r="S1388" s="82"/>
      <c r="T1388" s="140"/>
      <c r="U1388" s="82"/>
      <c r="V1388" s="82"/>
      <c r="W1388" s="82"/>
      <c r="X1388" s="82"/>
      <c r="Y1388" s="82"/>
      <c r="AA1388" s="82"/>
      <c r="AB1388" s="82"/>
      <c r="AC1388" s="82"/>
      <c r="AD1388" s="82"/>
      <c r="AE1388" s="82"/>
      <c r="AF1388" s="82"/>
      <c r="AG1388" s="82"/>
    </row>
    <row r="1389" spans="3:33" x14ac:dyDescent="0.2">
      <c r="C1389" s="82"/>
      <c r="D1389" s="82"/>
      <c r="E1389" s="82"/>
      <c r="F1389" s="82"/>
      <c r="G1389" s="82"/>
      <c r="H1389" s="82"/>
      <c r="I1389" s="82"/>
      <c r="J1389" s="82"/>
      <c r="K1389" s="82"/>
      <c r="L1389" s="82"/>
      <c r="M1389" s="82"/>
      <c r="N1389" s="140"/>
      <c r="O1389" s="140"/>
      <c r="P1389" s="82"/>
      <c r="Q1389" s="82"/>
      <c r="R1389" s="82"/>
      <c r="S1389" s="82"/>
      <c r="T1389" s="140"/>
      <c r="U1389" s="82"/>
      <c r="V1389" s="82"/>
      <c r="W1389" s="82"/>
      <c r="X1389" s="82"/>
      <c r="Y1389" s="82"/>
      <c r="AA1389" s="82"/>
      <c r="AB1389" s="82"/>
      <c r="AC1389" s="82"/>
      <c r="AD1389" s="82"/>
      <c r="AE1389" s="82"/>
      <c r="AF1389" s="82"/>
      <c r="AG1389" s="82"/>
    </row>
    <row r="1390" spans="3:33" x14ac:dyDescent="0.2">
      <c r="C1390" s="82"/>
      <c r="D1390" s="82"/>
      <c r="E1390" s="82"/>
      <c r="F1390" s="82"/>
      <c r="G1390" s="82"/>
      <c r="H1390" s="82"/>
      <c r="I1390" s="82"/>
      <c r="J1390" s="82"/>
      <c r="K1390" s="82"/>
      <c r="L1390" s="82"/>
      <c r="M1390" s="82"/>
      <c r="N1390" s="140"/>
      <c r="O1390" s="140"/>
      <c r="P1390" s="82"/>
      <c r="Q1390" s="82"/>
      <c r="R1390" s="82"/>
      <c r="S1390" s="82"/>
      <c r="T1390" s="140"/>
      <c r="U1390" s="82"/>
      <c r="V1390" s="82"/>
      <c r="W1390" s="82"/>
      <c r="X1390" s="82"/>
      <c r="Y1390" s="82"/>
      <c r="AA1390" s="82"/>
      <c r="AB1390" s="82"/>
      <c r="AC1390" s="82"/>
      <c r="AD1390" s="82"/>
      <c r="AE1390" s="82"/>
      <c r="AF1390" s="82"/>
      <c r="AG1390" s="82"/>
    </row>
    <row r="1391" spans="3:33" x14ac:dyDescent="0.2">
      <c r="C1391" s="82"/>
      <c r="D1391" s="82"/>
      <c r="E1391" s="82"/>
      <c r="F1391" s="82"/>
      <c r="G1391" s="82"/>
      <c r="H1391" s="82"/>
      <c r="I1391" s="82"/>
      <c r="J1391" s="82"/>
      <c r="K1391" s="82"/>
      <c r="L1391" s="82"/>
      <c r="M1391" s="82"/>
      <c r="N1391" s="140"/>
      <c r="O1391" s="140"/>
      <c r="P1391" s="82"/>
      <c r="Q1391" s="82"/>
      <c r="R1391" s="82"/>
      <c r="S1391" s="82"/>
      <c r="T1391" s="140"/>
      <c r="U1391" s="82"/>
      <c r="V1391" s="82"/>
      <c r="W1391" s="82"/>
      <c r="X1391" s="82"/>
      <c r="Y1391" s="82"/>
      <c r="AA1391" s="82"/>
      <c r="AB1391" s="82"/>
      <c r="AC1391" s="82"/>
      <c r="AD1391" s="82"/>
      <c r="AE1391" s="82"/>
      <c r="AF1391" s="82"/>
      <c r="AG1391" s="82"/>
    </row>
    <row r="1392" spans="3:33" x14ac:dyDescent="0.2">
      <c r="C1392" s="82"/>
      <c r="D1392" s="82"/>
      <c r="E1392" s="82"/>
      <c r="F1392" s="82"/>
      <c r="G1392" s="82"/>
      <c r="H1392" s="82"/>
      <c r="I1392" s="82"/>
      <c r="J1392" s="82"/>
      <c r="K1392" s="82"/>
      <c r="L1392" s="82"/>
      <c r="M1392" s="82"/>
      <c r="N1392" s="140"/>
      <c r="O1392" s="140"/>
      <c r="P1392" s="82"/>
      <c r="Q1392" s="82"/>
      <c r="R1392" s="82"/>
      <c r="S1392" s="82"/>
      <c r="T1392" s="140"/>
      <c r="U1392" s="82"/>
      <c r="V1392" s="82"/>
      <c r="W1392" s="82"/>
      <c r="X1392" s="82"/>
      <c r="Y1392" s="82"/>
      <c r="AA1392" s="82"/>
      <c r="AB1392" s="82"/>
      <c r="AC1392" s="82"/>
      <c r="AD1392" s="82"/>
      <c r="AE1392" s="82"/>
      <c r="AF1392" s="82"/>
      <c r="AG1392" s="82"/>
    </row>
    <row r="1393" spans="3:33" x14ac:dyDescent="0.2">
      <c r="C1393" s="82"/>
      <c r="D1393" s="82"/>
      <c r="E1393" s="82"/>
      <c r="F1393" s="82"/>
      <c r="G1393" s="82"/>
      <c r="H1393" s="82"/>
      <c r="I1393" s="82"/>
      <c r="J1393" s="82"/>
      <c r="K1393" s="82"/>
      <c r="L1393" s="82"/>
      <c r="M1393" s="82"/>
      <c r="N1393" s="140"/>
      <c r="O1393" s="140"/>
      <c r="P1393" s="82"/>
      <c r="Q1393" s="82"/>
      <c r="R1393" s="82"/>
      <c r="S1393" s="82"/>
      <c r="T1393" s="140"/>
      <c r="U1393" s="82"/>
      <c r="V1393" s="82"/>
      <c r="W1393" s="82"/>
      <c r="X1393" s="82"/>
      <c r="Y1393" s="82"/>
      <c r="AA1393" s="82"/>
      <c r="AB1393" s="82"/>
      <c r="AC1393" s="82"/>
      <c r="AD1393" s="82"/>
      <c r="AE1393" s="82"/>
      <c r="AF1393" s="82"/>
      <c r="AG1393" s="82"/>
    </row>
    <row r="1394" spans="3:33" x14ac:dyDescent="0.2">
      <c r="C1394" s="82"/>
      <c r="D1394" s="82"/>
      <c r="E1394" s="82"/>
      <c r="F1394" s="82"/>
      <c r="G1394" s="82"/>
      <c r="H1394" s="82"/>
      <c r="I1394" s="82"/>
      <c r="J1394" s="82"/>
      <c r="K1394" s="82"/>
      <c r="L1394" s="82"/>
      <c r="M1394" s="82"/>
      <c r="N1394" s="140"/>
      <c r="O1394" s="140"/>
      <c r="P1394" s="82"/>
      <c r="Q1394" s="82"/>
      <c r="R1394" s="82"/>
      <c r="S1394" s="82"/>
      <c r="T1394" s="140"/>
      <c r="U1394" s="82"/>
      <c r="V1394" s="82"/>
      <c r="W1394" s="82"/>
      <c r="X1394" s="82"/>
      <c r="Y1394" s="82"/>
      <c r="AA1394" s="82"/>
      <c r="AB1394" s="82"/>
      <c r="AC1394" s="82"/>
      <c r="AD1394" s="82"/>
      <c r="AE1394" s="82"/>
      <c r="AF1394" s="82"/>
      <c r="AG1394" s="82"/>
    </row>
    <row r="1395" spans="3:33" x14ac:dyDescent="0.2">
      <c r="C1395" s="82"/>
      <c r="D1395" s="82"/>
      <c r="E1395" s="82"/>
      <c r="F1395" s="82"/>
      <c r="G1395" s="82"/>
      <c r="H1395" s="82"/>
      <c r="I1395" s="82"/>
      <c r="J1395" s="82"/>
      <c r="K1395" s="82"/>
      <c r="L1395" s="82"/>
      <c r="M1395" s="82"/>
      <c r="N1395" s="140"/>
      <c r="O1395" s="140"/>
      <c r="P1395" s="82"/>
      <c r="Q1395" s="82"/>
      <c r="R1395" s="82"/>
      <c r="S1395" s="82"/>
      <c r="T1395" s="140"/>
      <c r="U1395" s="82"/>
      <c r="V1395" s="82"/>
      <c r="W1395" s="82"/>
      <c r="X1395" s="82"/>
      <c r="Y1395" s="82"/>
      <c r="AA1395" s="82"/>
      <c r="AB1395" s="82"/>
      <c r="AC1395" s="82"/>
      <c r="AD1395" s="82"/>
      <c r="AE1395" s="82"/>
      <c r="AF1395" s="82"/>
      <c r="AG1395" s="82"/>
    </row>
    <row r="1396" spans="3:33" x14ac:dyDescent="0.2">
      <c r="C1396" s="82"/>
      <c r="D1396" s="82"/>
      <c r="E1396" s="82"/>
      <c r="F1396" s="82"/>
      <c r="G1396" s="82"/>
      <c r="H1396" s="82"/>
      <c r="I1396" s="82"/>
      <c r="J1396" s="82"/>
      <c r="K1396" s="82"/>
      <c r="L1396" s="82"/>
      <c r="M1396" s="82"/>
      <c r="N1396" s="140"/>
      <c r="O1396" s="140"/>
      <c r="P1396" s="82"/>
      <c r="Q1396" s="82"/>
      <c r="R1396" s="82"/>
      <c r="S1396" s="82"/>
      <c r="T1396" s="140"/>
      <c r="U1396" s="82"/>
      <c r="V1396" s="82"/>
      <c r="W1396" s="82"/>
      <c r="X1396" s="82"/>
      <c r="Y1396" s="82"/>
      <c r="AA1396" s="82"/>
      <c r="AB1396" s="82"/>
      <c r="AC1396" s="82"/>
      <c r="AD1396" s="82"/>
      <c r="AE1396" s="82"/>
      <c r="AF1396" s="82"/>
      <c r="AG1396" s="82"/>
    </row>
    <row r="1397" spans="3:33" x14ac:dyDescent="0.2">
      <c r="C1397" s="82"/>
      <c r="D1397" s="82"/>
      <c r="E1397" s="82"/>
      <c r="F1397" s="82"/>
      <c r="G1397" s="82"/>
      <c r="H1397" s="82"/>
      <c r="I1397" s="82"/>
      <c r="J1397" s="82"/>
      <c r="K1397" s="82"/>
      <c r="L1397" s="82"/>
      <c r="M1397" s="82"/>
      <c r="N1397" s="140"/>
      <c r="O1397" s="140"/>
      <c r="P1397" s="82"/>
      <c r="Q1397" s="82"/>
      <c r="R1397" s="82"/>
      <c r="S1397" s="82"/>
      <c r="T1397" s="140"/>
      <c r="U1397" s="82"/>
      <c r="V1397" s="82"/>
      <c r="W1397" s="82"/>
      <c r="X1397" s="82"/>
      <c r="Y1397" s="82"/>
      <c r="AA1397" s="82"/>
      <c r="AB1397" s="82"/>
      <c r="AC1397" s="82"/>
      <c r="AD1397" s="82"/>
      <c r="AE1397" s="82"/>
      <c r="AF1397" s="82"/>
      <c r="AG1397" s="82"/>
    </row>
    <row r="1398" spans="3:33" x14ac:dyDescent="0.2">
      <c r="C1398" s="82"/>
      <c r="D1398" s="82"/>
      <c r="E1398" s="82"/>
      <c r="F1398" s="82"/>
      <c r="G1398" s="82"/>
      <c r="H1398" s="82"/>
      <c r="I1398" s="82"/>
      <c r="J1398" s="82"/>
      <c r="K1398" s="82"/>
      <c r="L1398" s="82"/>
      <c r="M1398" s="82"/>
      <c r="N1398" s="140"/>
      <c r="O1398" s="140"/>
      <c r="P1398" s="82"/>
      <c r="Q1398" s="82"/>
      <c r="R1398" s="82"/>
      <c r="S1398" s="82"/>
      <c r="T1398" s="140"/>
      <c r="U1398" s="82"/>
      <c r="V1398" s="82"/>
      <c r="W1398" s="82"/>
      <c r="X1398" s="82"/>
      <c r="Y1398" s="82"/>
      <c r="AA1398" s="82"/>
      <c r="AB1398" s="82"/>
      <c r="AC1398" s="82"/>
      <c r="AD1398" s="82"/>
      <c r="AE1398" s="82"/>
      <c r="AF1398" s="82"/>
      <c r="AG1398" s="82"/>
    </row>
    <row r="1399" spans="3:33" x14ac:dyDescent="0.2">
      <c r="C1399" s="82"/>
      <c r="D1399" s="82"/>
      <c r="E1399" s="82"/>
      <c r="F1399" s="82"/>
      <c r="G1399" s="82"/>
      <c r="H1399" s="82"/>
      <c r="I1399" s="82"/>
      <c r="J1399" s="82"/>
      <c r="K1399" s="82"/>
      <c r="L1399" s="82"/>
      <c r="M1399" s="82"/>
      <c r="N1399" s="140"/>
      <c r="O1399" s="140"/>
      <c r="P1399" s="82"/>
      <c r="Q1399" s="82"/>
      <c r="R1399" s="82"/>
      <c r="S1399" s="82"/>
      <c r="T1399" s="140"/>
      <c r="U1399" s="82"/>
      <c r="V1399" s="82"/>
      <c r="W1399" s="82"/>
      <c r="X1399" s="82"/>
      <c r="Y1399" s="82"/>
      <c r="AA1399" s="82"/>
      <c r="AB1399" s="82"/>
      <c r="AC1399" s="82"/>
      <c r="AD1399" s="82"/>
      <c r="AE1399" s="82"/>
      <c r="AF1399" s="82"/>
      <c r="AG1399" s="82"/>
    </row>
    <row r="1400" spans="3:33" x14ac:dyDescent="0.2">
      <c r="C1400" s="82"/>
      <c r="D1400" s="82"/>
      <c r="E1400" s="82"/>
      <c r="F1400" s="82"/>
      <c r="G1400" s="82"/>
      <c r="H1400" s="82"/>
      <c r="I1400" s="82"/>
      <c r="J1400" s="82"/>
      <c r="K1400" s="82"/>
      <c r="L1400" s="82"/>
      <c r="M1400" s="82"/>
      <c r="N1400" s="140"/>
      <c r="O1400" s="140"/>
      <c r="P1400" s="82"/>
      <c r="Q1400" s="82"/>
      <c r="R1400" s="82"/>
      <c r="S1400" s="82"/>
      <c r="T1400" s="140"/>
      <c r="U1400" s="82"/>
      <c r="V1400" s="82"/>
      <c r="W1400" s="82"/>
      <c r="X1400" s="82"/>
      <c r="Y1400" s="82"/>
      <c r="AA1400" s="82"/>
      <c r="AB1400" s="82"/>
      <c r="AC1400" s="82"/>
      <c r="AD1400" s="82"/>
      <c r="AE1400" s="82"/>
      <c r="AF1400" s="82"/>
      <c r="AG1400" s="82"/>
    </row>
    <row r="1401" spans="3:33" x14ac:dyDescent="0.2">
      <c r="C1401" s="82"/>
      <c r="D1401" s="82"/>
      <c r="E1401" s="82"/>
      <c r="F1401" s="82"/>
      <c r="G1401" s="82"/>
      <c r="H1401" s="82"/>
      <c r="I1401" s="82"/>
      <c r="J1401" s="82"/>
      <c r="K1401" s="82"/>
      <c r="L1401" s="82"/>
      <c r="M1401" s="82"/>
      <c r="N1401" s="140"/>
      <c r="O1401" s="140"/>
      <c r="P1401" s="82"/>
      <c r="Q1401" s="82"/>
      <c r="R1401" s="82"/>
      <c r="S1401" s="82"/>
      <c r="T1401" s="140"/>
      <c r="U1401" s="82"/>
      <c r="V1401" s="82"/>
      <c r="W1401" s="82"/>
      <c r="X1401" s="82"/>
      <c r="Y1401" s="82"/>
      <c r="AA1401" s="82"/>
      <c r="AB1401" s="82"/>
      <c r="AC1401" s="82"/>
      <c r="AD1401" s="82"/>
      <c r="AE1401" s="82"/>
      <c r="AF1401" s="82"/>
      <c r="AG1401" s="82"/>
    </row>
    <row r="1402" spans="3:33" x14ac:dyDescent="0.2">
      <c r="C1402" s="82"/>
      <c r="D1402" s="82"/>
      <c r="E1402" s="82"/>
      <c r="F1402" s="82"/>
      <c r="G1402" s="82"/>
      <c r="H1402" s="82"/>
      <c r="I1402" s="82"/>
      <c r="J1402" s="82"/>
      <c r="K1402" s="82"/>
      <c r="L1402" s="82"/>
      <c r="M1402" s="82"/>
      <c r="N1402" s="140"/>
      <c r="O1402" s="140"/>
      <c r="P1402" s="82"/>
      <c r="Q1402" s="82"/>
      <c r="R1402" s="82"/>
      <c r="S1402" s="82"/>
      <c r="T1402" s="140"/>
      <c r="U1402" s="82"/>
      <c r="V1402" s="82"/>
      <c r="W1402" s="82"/>
      <c r="X1402" s="82"/>
      <c r="Y1402" s="82"/>
      <c r="AA1402" s="82"/>
      <c r="AB1402" s="82"/>
      <c r="AC1402" s="82"/>
      <c r="AD1402" s="82"/>
      <c r="AE1402" s="82"/>
      <c r="AF1402" s="82"/>
      <c r="AG1402" s="82"/>
    </row>
    <row r="1403" spans="3:33" x14ac:dyDescent="0.2">
      <c r="C1403" s="82"/>
      <c r="D1403" s="82"/>
      <c r="E1403" s="82"/>
      <c r="F1403" s="82"/>
      <c r="G1403" s="82"/>
      <c r="H1403" s="82"/>
      <c r="I1403" s="82"/>
      <c r="J1403" s="82"/>
      <c r="K1403" s="82"/>
      <c r="L1403" s="82"/>
      <c r="M1403" s="82"/>
      <c r="N1403" s="140"/>
      <c r="O1403" s="140"/>
      <c r="P1403" s="82"/>
      <c r="Q1403" s="82"/>
      <c r="R1403" s="82"/>
      <c r="S1403" s="82"/>
      <c r="T1403" s="140"/>
      <c r="U1403" s="82"/>
      <c r="V1403" s="82"/>
      <c r="W1403" s="82"/>
      <c r="X1403" s="82"/>
      <c r="Y1403" s="82"/>
      <c r="AA1403" s="82"/>
      <c r="AB1403" s="82"/>
      <c r="AC1403" s="82"/>
      <c r="AD1403" s="82"/>
      <c r="AE1403" s="82"/>
      <c r="AF1403" s="82"/>
      <c r="AG1403" s="82"/>
    </row>
    <row r="1404" spans="3:33" x14ac:dyDescent="0.2">
      <c r="C1404" s="82"/>
      <c r="D1404" s="82"/>
      <c r="E1404" s="82"/>
      <c r="F1404" s="82"/>
      <c r="G1404" s="82"/>
      <c r="H1404" s="82"/>
      <c r="I1404" s="82"/>
      <c r="J1404" s="82"/>
      <c r="K1404" s="82"/>
      <c r="L1404" s="82"/>
      <c r="M1404" s="82"/>
      <c r="N1404" s="140"/>
      <c r="O1404" s="140"/>
      <c r="P1404" s="82"/>
      <c r="Q1404" s="82"/>
      <c r="R1404" s="82"/>
      <c r="S1404" s="82"/>
      <c r="T1404" s="140"/>
      <c r="U1404" s="82"/>
      <c r="V1404" s="82"/>
      <c r="W1404" s="82"/>
      <c r="X1404" s="82"/>
      <c r="Y1404" s="82"/>
      <c r="AA1404" s="82"/>
      <c r="AB1404" s="82"/>
      <c r="AC1404" s="82"/>
      <c r="AD1404" s="82"/>
      <c r="AE1404" s="82"/>
      <c r="AF1404" s="82"/>
      <c r="AG1404" s="82"/>
    </row>
    <row r="1405" spans="3:33" x14ac:dyDescent="0.2">
      <c r="C1405" s="82"/>
      <c r="D1405" s="82"/>
      <c r="E1405" s="82"/>
      <c r="F1405" s="82"/>
      <c r="G1405" s="82"/>
      <c r="H1405" s="82"/>
      <c r="I1405" s="82"/>
      <c r="J1405" s="82"/>
      <c r="K1405" s="82"/>
      <c r="L1405" s="82"/>
      <c r="M1405" s="82"/>
      <c r="N1405" s="140"/>
      <c r="O1405" s="140"/>
      <c r="P1405" s="82"/>
      <c r="Q1405" s="82"/>
      <c r="R1405" s="82"/>
      <c r="S1405" s="82"/>
      <c r="T1405" s="140"/>
      <c r="U1405" s="82"/>
      <c r="V1405" s="82"/>
      <c r="W1405" s="82"/>
      <c r="X1405" s="82"/>
      <c r="Y1405" s="82"/>
      <c r="AA1405" s="82"/>
      <c r="AB1405" s="82"/>
      <c r="AC1405" s="82"/>
      <c r="AD1405" s="82"/>
      <c r="AE1405" s="82"/>
      <c r="AF1405" s="82"/>
      <c r="AG1405" s="82"/>
    </row>
    <row r="1406" spans="3:33" x14ac:dyDescent="0.2">
      <c r="C1406" s="82"/>
      <c r="D1406" s="82"/>
      <c r="E1406" s="82"/>
      <c r="F1406" s="82"/>
      <c r="G1406" s="82"/>
      <c r="H1406" s="82"/>
      <c r="I1406" s="82"/>
      <c r="J1406" s="82"/>
      <c r="K1406" s="82"/>
      <c r="L1406" s="82"/>
      <c r="M1406" s="82"/>
      <c r="N1406" s="140"/>
      <c r="O1406" s="140"/>
      <c r="P1406" s="82"/>
      <c r="Q1406" s="82"/>
      <c r="R1406" s="82"/>
      <c r="S1406" s="82"/>
      <c r="T1406" s="140"/>
      <c r="U1406" s="82"/>
      <c r="V1406" s="82"/>
      <c r="W1406" s="82"/>
      <c r="X1406" s="82"/>
      <c r="Y1406" s="82"/>
      <c r="AA1406" s="82"/>
      <c r="AB1406" s="82"/>
      <c r="AC1406" s="82"/>
      <c r="AD1406" s="82"/>
      <c r="AE1406" s="82"/>
      <c r="AF1406" s="82"/>
      <c r="AG1406" s="82"/>
    </row>
    <row r="1407" spans="3:33" x14ac:dyDescent="0.2">
      <c r="C1407" s="82"/>
      <c r="D1407" s="82"/>
      <c r="E1407" s="82"/>
      <c r="F1407" s="82"/>
      <c r="G1407" s="82"/>
      <c r="H1407" s="82"/>
      <c r="I1407" s="82"/>
      <c r="J1407" s="82"/>
      <c r="K1407" s="82"/>
      <c r="L1407" s="82"/>
      <c r="M1407" s="82"/>
      <c r="N1407" s="140"/>
      <c r="O1407" s="140"/>
      <c r="P1407" s="82"/>
      <c r="Q1407" s="82"/>
      <c r="R1407" s="82"/>
      <c r="S1407" s="82"/>
      <c r="T1407" s="140"/>
      <c r="U1407" s="82"/>
      <c r="V1407" s="82"/>
      <c r="W1407" s="82"/>
      <c r="X1407" s="82"/>
      <c r="Y1407" s="82"/>
      <c r="AA1407" s="82"/>
      <c r="AB1407" s="82"/>
      <c r="AC1407" s="82"/>
      <c r="AD1407" s="82"/>
      <c r="AE1407" s="82"/>
      <c r="AF1407" s="82"/>
      <c r="AG1407" s="82"/>
    </row>
    <row r="1408" spans="3:33" x14ac:dyDescent="0.2">
      <c r="C1408" s="82"/>
      <c r="D1408" s="82"/>
      <c r="E1408" s="82"/>
      <c r="F1408" s="82"/>
      <c r="G1408" s="82"/>
      <c r="H1408" s="82"/>
      <c r="I1408" s="82"/>
      <c r="J1408" s="82"/>
      <c r="K1408" s="82"/>
      <c r="L1408" s="82"/>
      <c r="M1408" s="82"/>
      <c r="N1408" s="140"/>
      <c r="O1408" s="140"/>
      <c r="P1408" s="82"/>
      <c r="Q1408" s="82"/>
      <c r="R1408" s="82"/>
      <c r="S1408" s="82"/>
      <c r="T1408" s="140"/>
      <c r="U1408" s="82"/>
      <c r="V1408" s="82"/>
      <c r="W1408" s="82"/>
      <c r="X1408" s="82"/>
      <c r="Y1408" s="82"/>
      <c r="AA1408" s="82"/>
      <c r="AB1408" s="82"/>
      <c r="AC1408" s="82"/>
      <c r="AD1408" s="82"/>
      <c r="AE1408" s="82"/>
      <c r="AF1408" s="82"/>
      <c r="AG1408" s="82"/>
    </row>
    <row r="1409" spans="3:33" x14ac:dyDescent="0.2">
      <c r="C1409" s="82"/>
      <c r="D1409" s="82"/>
      <c r="E1409" s="82"/>
      <c r="F1409" s="82"/>
      <c r="G1409" s="82"/>
      <c r="H1409" s="82"/>
      <c r="I1409" s="82"/>
      <c r="J1409" s="82"/>
      <c r="K1409" s="82"/>
      <c r="L1409" s="82"/>
      <c r="M1409" s="82"/>
      <c r="N1409" s="140"/>
      <c r="O1409" s="140"/>
      <c r="P1409" s="82"/>
      <c r="Q1409" s="82"/>
      <c r="R1409" s="82"/>
      <c r="S1409" s="82"/>
      <c r="T1409" s="140"/>
      <c r="U1409" s="82"/>
      <c r="V1409" s="82"/>
      <c r="W1409" s="82"/>
      <c r="X1409" s="82"/>
      <c r="Y1409" s="82"/>
      <c r="AA1409" s="82"/>
      <c r="AB1409" s="82"/>
      <c r="AC1409" s="82"/>
      <c r="AD1409" s="82"/>
      <c r="AE1409" s="82"/>
      <c r="AF1409" s="82"/>
      <c r="AG1409" s="82"/>
    </row>
    <row r="1410" spans="3:33" x14ac:dyDescent="0.2">
      <c r="C1410" s="82"/>
      <c r="D1410" s="82"/>
      <c r="E1410" s="82"/>
      <c r="F1410" s="82"/>
      <c r="G1410" s="82"/>
      <c r="H1410" s="82"/>
      <c r="I1410" s="82"/>
      <c r="J1410" s="82"/>
      <c r="K1410" s="82"/>
      <c r="L1410" s="82"/>
      <c r="M1410" s="82"/>
      <c r="N1410" s="140"/>
      <c r="O1410" s="140"/>
      <c r="P1410" s="82"/>
      <c r="Q1410" s="82"/>
      <c r="R1410" s="82"/>
      <c r="S1410" s="82"/>
      <c r="T1410" s="140"/>
      <c r="U1410" s="82"/>
      <c r="V1410" s="82"/>
      <c r="W1410" s="82"/>
      <c r="X1410" s="82"/>
      <c r="Y1410" s="82"/>
      <c r="AA1410" s="82"/>
      <c r="AB1410" s="82"/>
      <c r="AC1410" s="82"/>
      <c r="AD1410" s="82"/>
      <c r="AE1410" s="82"/>
      <c r="AF1410" s="82"/>
      <c r="AG1410" s="82"/>
    </row>
    <row r="1411" spans="3:33" x14ac:dyDescent="0.2">
      <c r="C1411" s="82"/>
      <c r="D1411" s="82"/>
      <c r="E1411" s="82"/>
      <c r="F1411" s="82"/>
      <c r="G1411" s="82"/>
      <c r="H1411" s="82"/>
      <c r="I1411" s="82"/>
      <c r="J1411" s="82"/>
      <c r="K1411" s="82"/>
      <c r="L1411" s="82"/>
      <c r="M1411" s="82"/>
      <c r="N1411" s="140"/>
      <c r="O1411" s="140"/>
      <c r="P1411" s="82"/>
      <c r="Q1411" s="82"/>
      <c r="R1411" s="82"/>
      <c r="S1411" s="82"/>
      <c r="T1411" s="140"/>
      <c r="U1411" s="82"/>
      <c r="V1411" s="82"/>
      <c r="W1411" s="82"/>
      <c r="X1411" s="82"/>
      <c r="Y1411" s="82"/>
      <c r="AA1411" s="82"/>
      <c r="AB1411" s="82"/>
      <c r="AC1411" s="82"/>
      <c r="AD1411" s="82"/>
      <c r="AE1411" s="82"/>
      <c r="AF1411" s="82"/>
      <c r="AG1411" s="82"/>
    </row>
    <row r="1412" spans="3:33" x14ac:dyDescent="0.2">
      <c r="C1412" s="82"/>
      <c r="D1412" s="82"/>
      <c r="E1412" s="82"/>
      <c r="F1412" s="82"/>
      <c r="G1412" s="82"/>
      <c r="H1412" s="82"/>
      <c r="I1412" s="82"/>
      <c r="J1412" s="82"/>
      <c r="K1412" s="82"/>
      <c r="L1412" s="82"/>
      <c r="M1412" s="82"/>
      <c r="N1412" s="140"/>
      <c r="O1412" s="140"/>
      <c r="P1412" s="82"/>
      <c r="Q1412" s="82"/>
      <c r="R1412" s="82"/>
      <c r="S1412" s="82"/>
      <c r="T1412" s="140"/>
      <c r="U1412" s="82"/>
      <c r="V1412" s="82"/>
      <c r="W1412" s="82"/>
      <c r="X1412" s="82"/>
      <c r="Y1412" s="82"/>
      <c r="AA1412" s="82"/>
      <c r="AB1412" s="82"/>
      <c r="AC1412" s="82"/>
      <c r="AD1412" s="82"/>
      <c r="AE1412" s="82"/>
      <c r="AF1412" s="82"/>
      <c r="AG1412" s="82"/>
    </row>
    <row r="1413" spans="3:33" x14ac:dyDescent="0.2">
      <c r="C1413" s="82"/>
      <c r="D1413" s="82"/>
      <c r="E1413" s="82"/>
      <c r="F1413" s="82"/>
      <c r="G1413" s="82"/>
      <c r="H1413" s="82"/>
      <c r="I1413" s="82"/>
      <c r="J1413" s="82"/>
      <c r="K1413" s="82"/>
      <c r="L1413" s="82"/>
      <c r="M1413" s="82"/>
      <c r="N1413" s="140"/>
      <c r="O1413" s="140"/>
      <c r="P1413" s="82"/>
      <c r="Q1413" s="82"/>
      <c r="R1413" s="82"/>
      <c r="S1413" s="82"/>
      <c r="T1413" s="140"/>
      <c r="U1413" s="82"/>
      <c r="V1413" s="82"/>
      <c r="W1413" s="82"/>
      <c r="X1413" s="82"/>
      <c r="Y1413" s="82"/>
      <c r="AA1413" s="82"/>
      <c r="AB1413" s="82"/>
      <c r="AC1413" s="82"/>
      <c r="AD1413" s="82"/>
      <c r="AE1413" s="82"/>
      <c r="AF1413" s="82"/>
      <c r="AG1413" s="82"/>
    </row>
    <row r="1414" spans="3:33" x14ac:dyDescent="0.2">
      <c r="C1414" s="82"/>
      <c r="D1414" s="82"/>
      <c r="E1414" s="82"/>
      <c r="F1414" s="82"/>
      <c r="G1414" s="82"/>
      <c r="H1414" s="82"/>
      <c r="I1414" s="82"/>
      <c r="J1414" s="82"/>
      <c r="K1414" s="82"/>
      <c r="L1414" s="82"/>
      <c r="M1414" s="82"/>
      <c r="N1414" s="140"/>
      <c r="O1414" s="140"/>
      <c r="P1414" s="82"/>
      <c r="Q1414" s="82"/>
      <c r="R1414" s="82"/>
      <c r="S1414" s="82"/>
      <c r="T1414" s="140"/>
      <c r="U1414" s="82"/>
      <c r="V1414" s="82"/>
      <c r="W1414" s="82"/>
      <c r="X1414" s="82"/>
      <c r="Y1414" s="82"/>
      <c r="AA1414" s="82"/>
      <c r="AB1414" s="82"/>
      <c r="AC1414" s="82"/>
      <c r="AD1414" s="82"/>
      <c r="AE1414" s="82"/>
      <c r="AF1414" s="82"/>
      <c r="AG1414" s="82"/>
    </row>
    <row r="1415" spans="3:33" x14ac:dyDescent="0.2">
      <c r="C1415" s="82"/>
      <c r="D1415" s="82"/>
      <c r="E1415" s="82"/>
      <c r="F1415" s="82"/>
      <c r="G1415" s="82"/>
      <c r="H1415" s="82"/>
      <c r="I1415" s="82"/>
      <c r="J1415" s="82"/>
      <c r="K1415" s="82"/>
      <c r="L1415" s="82"/>
      <c r="M1415" s="82"/>
      <c r="N1415" s="140"/>
      <c r="O1415" s="140"/>
      <c r="P1415" s="82"/>
      <c r="Q1415" s="82"/>
      <c r="R1415" s="82"/>
      <c r="S1415" s="82"/>
      <c r="T1415" s="140"/>
      <c r="U1415" s="82"/>
      <c r="V1415" s="82"/>
      <c r="W1415" s="82"/>
      <c r="X1415" s="82"/>
      <c r="Y1415" s="82"/>
      <c r="AA1415" s="82"/>
      <c r="AB1415" s="82"/>
      <c r="AC1415" s="82"/>
      <c r="AD1415" s="82"/>
      <c r="AE1415" s="82"/>
      <c r="AF1415" s="82"/>
      <c r="AG1415" s="82"/>
    </row>
    <row r="1416" spans="3:33" x14ac:dyDescent="0.2">
      <c r="C1416" s="82"/>
      <c r="D1416" s="82"/>
      <c r="E1416" s="82"/>
      <c r="F1416" s="82"/>
      <c r="G1416" s="82"/>
      <c r="H1416" s="82"/>
      <c r="I1416" s="82"/>
      <c r="J1416" s="82"/>
      <c r="K1416" s="82"/>
      <c r="L1416" s="82"/>
      <c r="M1416" s="82"/>
      <c r="N1416" s="140"/>
      <c r="O1416" s="140"/>
      <c r="P1416" s="82"/>
      <c r="Q1416" s="82"/>
      <c r="R1416" s="82"/>
      <c r="S1416" s="82"/>
      <c r="T1416" s="140"/>
      <c r="U1416" s="82"/>
      <c r="V1416" s="82"/>
      <c r="W1416" s="82"/>
      <c r="X1416" s="82"/>
      <c r="Y1416" s="82"/>
      <c r="AA1416" s="82"/>
      <c r="AB1416" s="82"/>
      <c r="AC1416" s="82"/>
      <c r="AD1416" s="82"/>
      <c r="AE1416" s="82"/>
      <c r="AF1416" s="82"/>
      <c r="AG1416" s="82"/>
    </row>
    <row r="1417" spans="3:33" x14ac:dyDescent="0.2">
      <c r="C1417" s="82"/>
      <c r="D1417" s="82"/>
      <c r="E1417" s="82"/>
      <c r="F1417" s="82"/>
      <c r="G1417" s="82"/>
      <c r="H1417" s="82"/>
      <c r="I1417" s="82"/>
      <c r="J1417" s="82"/>
      <c r="K1417" s="82"/>
      <c r="L1417" s="82"/>
      <c r="M1417" s="82"/>
      <c r="N1417" s="140"/>
      <c r="O1417" s="140"/>
      <c r="P1417" s="82"/>
      <c r="Q1417" s="82"/>
      <c r="R1417" s="82"/>
      <c r="S1417" s="82"/>
      <c r="T1417" s="140"/>
      <c r="U1417" s="82"/>
      <c r="V1417" s="82"/>
      <c r="W1417" s="82"/>
      <c r="X1417" s="82"/>
      <c r="Y1417" s="82"/>
      <c r="AA1417" s="82"/>
      <c r="AB1417" s="82"/>
      <c r="AC1417" s="82"/>
      <c r="AD1417" s="82"/>
      <c r="AE1417" s="82"/>
      <c r="AF1417" s="82"/>
      <c r="AG1417" s="82"/>
    </row>
    <row r="1418" spans="3:33" x14ac:dyDescent="0.2">
      <c r="C1418" s="82"/>
      <c r="D1418" s="82"/>
      <c r="E1418" s="82"/>
      <c r="F1418" s="82"/>
      <c r="G1418" s="82"/>
      <c r="H1418" s="82"/>
      <c r="I1418" s="82"/>
      <c r="J1418" s="82"/>
      <c r="K1418" s="82"/>
      <c r="L1418" s="82"/>
      <c r="M1418" s="82"/>
      <c r="N1418" s="140"/>
      <c r="O1418" s="140"/>
      <c r="P1418" s="82"/>
      <c r="Q1418" s="82"/>
      <c r="R1418" s="82"/>
      <c r="S1418" s="82"/>
      <c r="T1418" s="140"/>
      <c r="U1418" s="82"/>
      <c r="V1418" s="82"/>
      <c r="W1418" s="82"/>
      <c r="X1418" s="82"/>
      <c r="Y1418" s="82"/>
      <c r="AA1418" s="82"/>
      <c r="AB1418" s="82"/>
      <c r="AC1418" s="82"/>
      <c r="AD1418" s="82"/>
      <c r="AE1418" s="82"/>
      <c r="AF1418" s="82"/>
      <c r="AG1418" s="82"/>
    </row>
    <row r="1419" spans="3:33" x14ac:dyDescent="0.2">
      <c r="C1419" s="82"/>
      <c r="D1419" s="82"/>
      <c r="E1419" s="82"/>
      <c r="F1419" s="82"/>
      <c r="G1419" s="82"/>
      <c r="H1419" s="82"/>
      <c r="I1419" s="82"/>
      <c r="J1419" s="82"/>
      <c r="K1419" s="82"/>
      <c r="L1419" s="82"/>
      <c r="M1419" s="82"/>
      <c r="N1419" s="140"/>
      <c r="O1419" s="140"/>
      <c r="P1419" s="82"/>
      <c r="Q1419" s="82"/>
      <c r="R1419" s="82"/>
      <c r="S1419" s="82"/>
      <c r="T1419" s="140"/>
      <c r="U1419" s="82"/>
      <c r="V1419" s="82"/>
      <c r="W1419" s="82"/>
      <c r="X1419" s="82"/>
      <c r="Y1419" s="82"/>
      <c r="AA1419" s="82"/>
      <c r="AB1419" s="82"/>
      <c r="AC1419" s="82"/>
      <c r="AD1419" s="82"/>
      <c r="AE1419" s="82"/>
      <c r="AF1419" s="82"/>
      <c r="AG1419" s="82"/>
    </row>
    <row r="1420" spans="3:33" x14ac:dyDescent="0.2">
      <c r="C1420" s="82"/>
      <c r="D1420" s="82"/>
      <c r="E1420" s="82"/>
      <c r="F1420" s="82"/>
      <c r="G1420" s="82"/>
      <c r="H1420" s="82"/>
      <c r="I1420" s="82"/>
      <c r="J1420" s="82"/>
      <c r="K1420" s="82"/>
      <c r="L1420" s="82"/>
      <c r="M1420" s="82"/>
      <c r="N1420" s="140"/>
      <c r="O1420" s="140"/>
      <c r="P1420" s="82"/>
      <c r="Q1420" s="82"/>
      <c r="R1420" s="82"/>
      <c r="S1420" s="82"/>
      <c r="T1420" s="140"/>
      <c r="U1420" s="82"/>
      <c r="V1420" s="82"/>
      <c r="W1420" s="82"/>
      <c r="X1420" s="82"/>
      <c r="Y1420" s="82"/>
      <c r="AA1420" s="82"/>
      <c r="AB1420" s="82"/>
      <c r="AC1420" s="82"/>
      <c r="AD1420" s="82"/>
      <c r="AE1420" s="82"/>
      <c r="AF1420" s="82"/>
      <c r="AG1420" s="82"/>
    </row>
    <row r="1421" spans="3:33" x14ac:dyDescent="0.2">
      <c r="C1421" s="82"/>
      <c r="D1421" s="82"/>
      <c r="E1421" s="82"/>
      <c r="F1421" s="82"/>
      <c r="G1421" s="82"/>
      <c r="H1421" s="82"/>
      <c r="I1421" s="82"/>
      <c r="J1421" s="82"/>
      <c r="K1421" s="82"/>
      <c r="L1421" s="82"/>
      <c r="M1421" s="82"/>
      <c r="N1421" s="140"/>
      <c r="O1421" s="140"/>
      <c r="P1421" s="82"/>
      <c r="Q1421" s="82"/>
      <c r="R1421" s="82"/>
      <c r="S1421" s="82"/>
      <c r="T1421" s="140"/>
      <c r="U1421" s="82"/>
      <c r="V1421" s="82"/>
      <c r="W1421" s="82"/>
      <c r="X1421" s="82"/>
      <c r="Y1421" s="82"/>
      <c r="AA1421" s="82"/>
      <c r="AB1421" s="82"/>
      <c r="AC1421" s="82"/>
      <c r="AD1421" s="82"/>
      <c r="AE1421" s="82"/>
      <c r="AF1421" s="82"/>
      <c r="AG1421" s="82"/>
    </row>
    <row r="1422" spans="3:33" x14ac:dyDescent="0.2">
      <c r="C1422" s="82"/>
      <c r="D1422" s="82"/>
      <c r="E1422" s="82"/>
      <c r="F1422" s="82"/>
      <c r="G1422" s="82"/>
      <c r="H1422" s="82"/>
      <c r="I1422" s="82"/>
      <c r="J1422" s="82"/>
      <c r="K1422" s="82"/>
      <c r="L1422" s="82"/>
      <c r="M1422" s="82"/>
      <c r="N1422" s="140"/>
      <c r="O1422" s="140"/>
      <c r="P1422" s="82"/>
      <c r="Q1422" s="82"/>
      <c r="R1422" s="82"/>
      <c r="S1422" s="82"/>
      <c r="T1422" s="140"/>
      <c r="U1422" s="82"/>
      <c r="V1422" s="82"/>
      <c r="W1422" s="82"/>
      <c r="X1422" s="82"/>
      <c r="Y1422" s="82"/>
      <c r="AA1422" s="82"/>
      <c r="AB1422" s="82"/>
      <c r="AC1422" s="82"/>
      <c r="AD1422" s="82"/>
      <c r="AE1422" s="82"/>
      <c r="AF1422" s="82"/>
      <c r="AG1422" s="82"/>
    </row>
    <row r="1423" spans="3:33" x14ac:dyDescent="0.2">
      <c r="C1423" s="82"/>
      <c r="D1423" s="82"/>
      <c r="E1423" s="82"/>
      <c r="F1423" s="82"/>
      <c r="G1423" s="82"/>
      <c r="H1423" s="82"/>
      <c r="I1423" s="82"/>
      <c r="J1423" s="82"/>
      <c r="K1423" s="82"/>
      <c r="L1423" s="82"/>
      <c r="M1423" s="82"/>
      <c r="N1423" s="140"/>
      <c r="O1423" s="140"/>
      <c r="P1423" s="82"/>
      <c r="Q1423" s="82"/>
      <c r="R1423" s="82"/>
      <c r="S1423" s="82"/>
      <c r="T1423" s="140"/>
      <c r="U1423" s="82"/>
      <c r="V1423" s="82"/>
      <c r="W1423" s="82"/>
      <c r="X1423" s="82"/>
      <c r="Y1423" s="82"/>
      <c r="AA1423" s="82"/>
      <c r="AB1423" s="82"/>
      <c r="AC1423" s="82"/>
      <c r="AD1423" s="82"/>
      <c r="AE1423" s="82"/>
      <c r="AF1423" s="82"/>
      <c r="AG1423" s="82"/>
    </row>
    <row r="1424" spans="3:33" x14ac:dyDescent="0.2">
      <c r="C1424" s="82"/>
      <c r="D1424" s="82"/>
      <c r="E1424" s="82"/>
      <c r="F1424" s="82"/>
      <c r="G1424" s="82"/>
      <c r="H1424" s="82"/>
      <c r="I1424" s="82"/>
      <c r="J1424" s="82"/>
      <c r="K1424" s="82"/>
      <c r="L1424" s="82"/>
      <c r="M1424" s="82"/>
      <c r="N1424" s="140"/>
      <c r="O1424" s="140"/>
      <c r="P1424" s="82"/>
      <c r="Q1424" s="82"/>
      <c r="R1424" s="82"/>
      <c r="S1424" s="82"/>
      <c r="T1424" s="140"/>
      <c r="U1424" s="82"/>
      <c r="V1424" s="82"/>
      <c r="W1424" s="82"/>
      <c r="X1424" s="82"/>
      <c r="Y1424" s="82"/>
      <c r="AA1424" s="82"/>
      <c r="AB1424" s="82"/>
      <c r="AC1424" s="82"/>
      <c r="AD1424" s="82"/>
      <c r="AE1424" s="82"/>
      <c r="AF1424" s="82"/>
      <c r="AG1424" s="82"/>
    </row>
    <row r="1425" spans="3:33" x14ac:dyDescent="0.2">
      <c r="C1425" s="82"/>
      <c r="D1425" s="82"/>
      <c r="E1425" s="82"/>
      <c r="F1425" s="82"/>
      <c r="G1425" s="82"/>
      <c r="H1425" s="82"/>
      <c r="I1425" s="82"/>
      <c r="J1425" s="82"/>
      <c r="K1425" s="82"/>
      <c r="L1425" s="82"/>
      <c r="M1425" s="82"/>
      <c r="N1425" s="140"/>
      <c r="O1425" s="140"/>
      <c r="P1425" s="82"/>
      <c r="Q1425" s="82"/>
      <c r="R1425" s="82"/>
      <c r="S1425" s="82"/>
      <c r="T1425" s="140"/>
      <c r="U1425" s="82"/>
      <c r="V1425" s="82"/>
      <c r="W1425" s="82"/>
      <c r="X1425" s="82"/>
      <c r="Y1425" s="82"/>
      <c r="AA1425" s="82"/>
      <c r="AB1425" s="82"/>
      <c r="AC1425" s="82"/>
      <c r="AD1425" s="82"/>
      <c r="AE1425" s="82"/>
      <c r="AF1425" s="82"/>
      <c r="AG1425" s="82"/>
    </row>
    <row r="1426" spans="3:33" x14ac:dyDescent="0.2">
      <c r="C1426" s="82"/>
      <c r="D1426" s="82"/>
      <c r="E1426" s="82"/>
      <c r="F1426" s="82"/>
      <c r="G1426" s="82"/>
      <c r="H1426" s="82"/>
      <c r="I1426" s="82"/>
      <c r="J1426" s="82"/>
      <c r="K1426" s="82"/>
      <c r="L1426" s="82"/>
      <c r="M1426" s="82"/>
      <c r="N1426" s="140"/>
      <c r="O1426" s="140"/>
      <c r="P1426" s="82"/>
      <c r="Q1426" s="82"/>
      <c r="R1426" s="82"/>
      <c r="S1426" s="82"/>
      <c r="T1426" s="140"/>
      <c r="U1426" s="82"/>
      <c r="V1426" s="82"/>
      <c r="W1426" s="82"/>
      <c r="X1426" s="82"/>
      <c r="Y1426" s="82"/>
      <c r="AA1426" s="82"/>
      <c r="AB1426" s="82"/>
      <c r="AC1426" s="82"/>
      <c r="AD1426" s="82"/>
      <c r="AE1426" s="82"/>
      <c r="AF1426" s="82"/>
      <c r="AG1426" s="82"/>
    </row>
    <row r="1427" spans="3:33" x14ac:dyDescent="0.2">
      <c r="C1427" s="82"/>
      <c r="D1427" s="82"/>
      <c r="E1427" s="82"/>
      <c r="F1427" s="82"/>
      <c r="G1427" s="82"/>
      <c r="H1427" s="82"/>
      <c r="I1427" s="82"/>
      <c r="J1427" s="82"/>
      <c r="K1427" s="82"/>
      <c r="L1427" s="82"/>
      <c r="M1427" s="82"/>
      <c r="N1427" s="140"/>
      <c r="O1427" s="140"/>
      <c r="P1427" s="82"/>
      <c r="Q1427" s="82"/>
      <c r="R1427" s="82"/>
      <c r="S1427" s="82"/>
      <c r="T1427" s="140"/>
      <c r="U1427" s="82"/>
      <c r="V1427" s="82"/>
      <c r="W1427" s="82"/>
      <c r="X1427" s="82"/>
      <c r="Y1427" s="82"/>
      <c r="AA1427" s="82"/>
      <c r="AB1427" s="82"/>
      <c r="AC1427" s="82"/>
      <c r="AD1427" s="82"/>
      <c r="AE1427" s="82"/>
      <c r="AF1427" s="82"/>
      <c r="AG1427" s="82"/>
    </row>
    <row r="1428" spans="3:33" x14ac:dyDescent="0.2">
      <c r="C1428" s="82"/>
      <c r="D1428" s="82"/>
      <c r="E1428" s="82"/>
      <c r="F1428" s="82"/>
      <c r="G1428" s="82"/>
      <c r="H1428" s="82"/>
      <c r="I1428" s="82"/>
      <c r="J1428" s="82"/>
      <c r="K1428" s="82"/>
      <c r="L1428" s="82"/>
      <c r="M1428" s="82"/>
      <c r="N1428" s="140"/>
      <c r="O1428" s="140"/>
      <c r="P1428" s="82"/>
      <c r="Q1428" s="82"/>
      <c r="R1428" s="82"/>
      <c r="S1428" s="82"/>
      <c r="T1428" s="140"/>
      <c r="U1428" s="82"/>
      <c r="V1428" s="82"/>
      <c r="W1428" s="82"/>
      <c r="X1428" s="82"/>
      <c r="Y1428" s="82"/>
      <c r="AA1428" s="82"/>
      <c r="AB1428" s="82"/>
      <c r="AC1428" s="82"/>
      <c r="AD1428" s="82"/>
      <c r="AE1428" s="82"/>
      <c r="AF1428" s="82"/>
      <c r="AG1428" s="82"/>
    </row>
    <row r="1429" spans="3:33" x14ac:dyDescent="0.2">
      <c r="C1429" s="82"/>
      <c r="D1429" s="82"/>
      <c r="E1429" s="82"/>
      <c r="F1429" s="82"/>
      <c r="G1429" s="82"/>
      <c r="H1429" s="82"/>
      <c r="I1429" s="82"/>
      <c r="J1429" s="82"/>
      <c r="K1429" s="82"/>
      <c r="L1429" s="82"/>
      <c r="M1429" s="82"/>
      <c r="N1429" s="140"/>
      <c r="O1429" s="140"/>
      <c r="P1429" s="82"/>
      <c r="Q1429" s="82"/>
      <c r="R1429" s="82"/>
      <c r="S1429" s="82"/>
      <c r="T1429" s="140"/>
      <c r="U1429" s="82"/>
      <c r="V1429" s="82"/>
      <c r="W1429" s="82"/>
      <c r="X1429" s="82"/>
      <c r="Y1429" s="82"/>
      <c r="AA1429" s="82"/>
      <c r="AB1429" s="82"/>
      <c r="AC1429" s="82"/>
      <c r="AD1429" s="82"/>
      <c r="AE1429" s="82"/>
      <c r="AF1429" s="82"/>
      <c r="AG1429" s="82"/>
    </row>
    <row r="1430" spans="3:33" x14ac:dyDescent="0.2">
      <c r="C1430" s="82"/>
      <c r="D1430" s="82"/>
      <c r="E1430" s="82"/>
      <c r="F1430" s="82"/>
      <c r="G1430" s="82"/>
      <c r="H1430" s="82"/>
      <c r="I1430" s="82"/>
      <c r="J1430" s="82"/>
      <c r="K1430" s="82"/>
      <c r="L1430" s="82"/>
      <c r="M1430" s="82"/>
      <c r="N1430" s="140"/>
      <c r="O1430" s="140"/>
      <c r="P1430" s="82"/>
      <c r="Q1430" s="82"/>
      <c r="R1430" s="82"/>
      <c r="S1430" s="82"/>
      <c r="T1430" s="140"/>
      <c r="U1430" s="82"/>
      <c r="V1430" s="82"/>
      <c r="W1430" s="82"/>
      <c r="X1430" s="82"/>
      <c r="Y1430" s="82"/>
      <c r="AA1430" s="82"/>
      <c r="AB1430" s="82"/>
      <c r="AC1430" s="82"/>
      <c r="AD1430" s="82"/>
      <c r="AE1430" s="82"/>
      <c r="AF1430" s="82"/>
      <c r="AG1430" s="82"/>
    </row>
    <row r="1431" spans="3:33" x14ac:dyDescent="0.2">
      <c r="C1431" s="82"/>
      <c r="D1431" s="82"/>
      <c r="E1431" s="82"/>
      <c r="F1431" s="82"/>
      <c r="G1431" s="82"/>
      <c r="H1431" s="82"/>
      <c r="I1431" s="82"/>
      <c r="J1431" s="82"/>
      <c r="K1431" s="82"/>
      <c r="L1431" s="82"/>
      <c r="M1431" s="82"/>
      <c r="N1431" s="140"/>
      <c r="O1431" s="140"/>
      <c r="P1431" s="82"/>
      <c r="Q1431" s="82"/>
      <c r="R1431" s="82"/>
      <c r="S1431" s="82"/>
      <c r="T1431" s="140"/>
      <c r="U1431" s="82"/>
      <c r="V1431" s="82"/>
      <c r="W1431" s="82"/>
      <c r="X1431" s="82"/>
      <c r="Y1431" s="82"/>
      <c r="AA1431" s="82"/>
      <c r="AB1431" s="82"/>
      <c r="AC1431" s="82"/>
      <c r="AD1431" s="82"/>
      <c r="AE1431" s="82"/>
      <c r="AF1431" s="82"/>
      <c r="AG1431" s="82"/>
    </row>
    <row r="1432" spans="3:33" x14ac:dyDescent="0.2">
      <c r="C1432" s="82"/>
      <c r="D1432" s="82"/>
      <c r="E1432" s="82"/>
      <c r="F1432" s="82"/>
      <c r="G1432" s="82"/>
      <c r="H1432" s="82"/>
      <c r="I1432" s="82"/>
      <c r="J1432" s="82"/>
      <c r="K1432" s="82"/>
      <c r="L1432" s="82"/>
      <c r="M1432" s="82"/>
      <c r="N1432" s="140"/>
      <c r="O1432" s="140"/>
      <c r="P1432" s="82"/>
      <c r="Q1432" s="82"/>
      <c r="R1432" s="82"/>
      <c r="S1432" s="82"/>
      <c r="T1432" s="140"/>
      <c r="U1432" s="82"/>
      <c r="V1432" s="82"/>
      <c r="W1432" s="82"/>
      <c r="X1432" s="82"/>
      <c r="Y1432" s="82"/>
      <c r="AA1432" s="82"/>
      <c r="AB1432" s="82"/>
      <c r="AC1432" s="82"/>
      <c r="AD1432" s="82"/>
      <c r="AE1432" s="82"/>
      <c r="AF1432" s="82"/>
      <c r="AG1432" s="82"/>
    </row>
    <row r="1433" spans="3:33" x14ac:dyDescent="0.2">
      <c r="C1433" s="82"/>
      <c r="D1433" s="82"/>
      <c r="E1433" s="82"/>
      <c r="F1433" s="82"/>
      <c r="G1433" s="82"/>
      <c r="H1433" s="82"/>
      <c r="I1433" s="82"/>
      <c r="J1433" s="82"/>
      <c r="K1433" s="82"/>
      <c r="L1433" s="82"/>
      <c r="M1433" s="82"/>
      <c r="N1433" s="140"/>
      <c r="O1433" s="140"/>
      <c r="P1433" s="82"/>
      <c r="Q1433" s="82"/>
      <c r="R1433" s="82"/>
      <c r="S1433" s="82"/>
      <c r="T1433" s="140"/>
      <c r="U1433" s="82"/>
      <c r="V1433" s="82"/>
      <c r="W1433" s="82"/>
      <c r="X1433" s="82"/>
      <c r="Y1433" s="82"/>
      <c r="AA1433" s="82"/>
      <c r="AB1433" s="82"/>
      <c r="AC1433" s="82"/>
      <c r="AD1433" s="82"/>
      <c r="AE1433" s="82"/>
      <c r="AF1433" s="82"/>
      <c r="AG1433" s="82"/>
    </row>
    <row r="1434" spans="3:33" x14ac:dyDescent="0.2">
      <c r="C1434" s="82"/>
      <c r="D1434" s="82"/>
      <c r="E1434" s="82"/>
      <c r="F1434" s="82"/>
      <c r="G1434" s="82"/>
      <c r="H1434" s="82"/>
      <c r="I1434" s="82"/>
      <c r="J1434" s="82"/>
      <c r="K1434" s="82"/>
      <c r="L1434" s="82"/>
      <c r="M1434" s="82"/>
      <c r="N1434" s="140"/>
      <c r="O1434" s="140"/>
      <c r="P1434" s="82"/>
      <c r="Q1434" s="82"/>
      <c r="R1434" s="82"/>
      <c r="S1434" s="82"/>
      <c r="T1434" s="140"/>
      <c r="U1434" s="82"/>
      <c r="V1434" s="82"/>
      <c r="W1434" s="82"/>
      <c r="X1434" s="82"/>
      <c r="Y1434" s="82"/>
      <c r="AA1434" s="82"/>
      <c r="AB1434" s="82"/>
      <c r="AC1434" s="82"/>
      <c r="AD1434" s="82"/>
      <c r="AE1434" s="82"/>
      <c r="AF1434" s="82"/>
      <c r="AG1434" s="82"/>
    </row>
    <row r="1435" spans="3:33" x14ac:dyDescent="0.2">
      <c r="C1435" s="82"/>
      <c r="D1435" s="82"/>
      <c r="E1435" s="82"/>
      <c r="F1435" s="82"/>
      <c r="G1435" s="82"/>
      <c r="H1435" s="82"/>
      <c r="I1435" s="82"/>
      <c r="J1435" s="82"/>
      <c r="K1435" s="82"/>
      <c r="L1435" s="82"/>
      <c r="M1435" s="82"/>
      <c r="N1435" s="140"/>
      <c r="O1435" s="140"/>
      <c r="P1435" s="82"/>
      <c r="Q1435" s="82"/>
      <c r="R1435" s="82"/>
      <c r="S1435" s="82"/>
      <c r="T1435" s="140"/>
      <c r="U1435" s="82"/>
      <c r="V1435" s="82"/>
      <c r="W1435" s="82"/>
      <c r="X1435" s="82"/>
      <c r="Y1435" s="82"/>
      <c r="AA1435" s="82"/>
      <c r="AB1435" s="82"/>
      <c r="AC1435" s="82"/>
      <c r="AD1435" s="82"/>
      <c r="AE1435" s="82"/>
      <c r="AF1435" s="82"/>
      <c r="AG1435" s="82"/>
    </row>
    <row r="1436" spans="3:33" x14ac:dyDescent="0.2">
      <c r="C1436" s="82"/>
      <c r="D1436" s="82"/>
      <c r="E1436" s="82"/>
      <c r="F1436" s="82"/>
      <c r="G1436" s="82"/>
      <c r="H1436" s="82"/>
      <c r="I1436" s="82"/>
      <c r="J1436" s="82"/>
      <c r="K1436" s="82"/>
      <c r="L1436" s="82"/>
      <c r="M1436" s="82"/>
      <c r="N1436" s="140"/>
      <c r="O1436" s="140"/>
      <c r="P1436" s="82"/>
      <c r="Q1436" s="82"/>
      <c r="R1436" s="82"/>
      <c r="S1436" s="82"/>
      <c r="T1436" s="140"/>
      <c r="U1436" s="82"/>
      <c r="V1436" s="82"/>
      <c r="W1436" s="82"/>
      <c r="X1436" s="82"/>
      <c r="Y1436" s="82"/>
      <c r="AA1436" s="82"/>
      <c r="AB1436" s="82"/>
      <c r="AC1436" s="82"/>
      <c r="AD1436" s="82"/>
      <c r="AE1436" s="82"/>
      <c r="AF1436" s="82"/>
      <c r="AG1436" s="82"/>
    </row>
    <row r="1437" spans="3:33" x14ac:dyDescent="0.2">
      <c r="C1437" s="82"/>
      <c r="D1437" s="82"/>
      <c r="E1437" s="82"/>
      <c r="F1437" s="82"/>
      <c r="G1437" s="82"/>
      <c r="H1437" s="82"/>
      <c r="I1437" s="82"/>
      <c r="J1437" s="82"/>
      <c r="K1437" s="82"/>
      <c r="L1437" s="82"/>
      <c r="M1437" s="82"/>
      <c r="N1437" s="140"/>
      <c r="O1437" s="140"/>
      <c r="P1437" s="82"/>
      <c r="Q1437" s="82"/>
      <c r="R1437" s="82"/>
      <c r="S1437" s="82"/>
      <c r="T1437" s="140"/>
      <c r="U1437" s="82"/>
      <c r="V1437" s="82"/>
      <c r="W1437" s="82"/>
      <c r="X1437" s="82"/>
      <c r="Y1437" s="82"/>
      <c r="AA1437" s="82"/>
      <c r="AB1437" s="82"/>
      <c r="AC1437" s="82"/>
      <c r="AD1437" s="82"/>
      <c r="AE1437" s="82"/>
      <c r="AF1437" s="82"/>
      <c r="AG1437" s="82"/>
    </row>
    <row r="1438" spans="3:33" x14ac:dyDescent="0.2">
      <c r="C1438" s="82"/>
      <c r="D1438" s="82"/>
      <c r="E1438" s="82"/>
      <c r="F1438" s="82"/>
      <c r="G1438" s="82"/>
      <c r="H1438" s="82"/>
      <c r="I1438" s="82"/>
      <c r="J1438" s="82"/>
      <c r="K1438" s="82"/>
      <c r="L1438" s="82"/>
      <c r="M1438" s="82"/>
      <c r="N1438" s="140"/>
      <c r="O1438" s="140"/>
      <c r="P1438" s="82"/>
      <c r="Q1438" s="82"/>
      <c r="R1438" s="82"/>
      <c r="S1438" s="82"/>
      <c r="T1438" s="140"/>
      <c r="U1438" s="82"/>
      <c r="V1438" s="82"/>
      <c r="W1438" s="82"/>
      <c r="X1438" s="82"/>
      <c r="Y1438" s="82"/>
      <c r="AA1438" s="82"/>
      <c r="AB1438" s="82"/>
      <c r="AC1438" s="82"/>
      <c r="AD1438" s="82"/>
      <c r="AE1438" s="82"/>
      <c r="AF1438" s="82"/>
      <c r="AG1438" s="82"/>
    </row>
    <row r="1439" spans="3:33" x14ac:dyDescent="0.2">
      <c r="C1439" s="82"/>
      <c r="D1439" s="82"/>
      <c r="E1439" s="82"/>
      <c r="F1439" s="82"/>
      <c r="G1439" s="82"/>
      <c r="H1439" s="82"/>
      <c r="I1439" s="82"/>
      <c r="J1439" s="82"/>
      <c r="K1439" s="82"/>
      <c r="L1439" s="82"/>
      <c r="M1439" s="82"/>
      <c r="N1439" s="140"/>
      <c r="O1439" s="140"/>
      <c r="P1439" s="82"/>
      <c r="Q1439" s="82"/>
      <c r="R1439" s="82"/>
      <c r="S1439" s="82"/>
      <c r="T1439" s="140"/>
      <c r="U1439" s="82"/>
      <c r="V1439" s="82"/>
      <c r="W1439" s="82"/>
      <c r="X1439" s="82"/>
      <c r="Y1439" s="82"/>
      <c r="AA1439" s="82"/>
      <c r="AB1439" s="82"/>
      <c r="AC1439" s="82"/>
      <c r="AD1439" s="82"/>
      <c r="AE1439" s="82"/>
      <c r="AF1439" s="82"/>
      <c r="AG1439" s="82"/>
    </row>
    <row r="1440" spans="3:33" x14ac:dyDescent="0.2">
      <c r="C1440" s="82"/>
      <c r="D1440" s="82"/>
      <c r="E1440" s="82"/>
      <c r="F1440" s="82"/>
      <c r="G1440" s="82"/>
      <c r="H1440" s="82"/>
      <c r="I1440" s="82"/>
      <c r="J1440" s="82"/>
      <c r="K1440" s="82"/>
      <c r="L1440" s="82"/>
      <c r="M1440" s="82"/>
      <c r="N1440" s="140"/>
      <c r="O1440" s="140"/>
      <c r="P1440" s="82"/>
      <c r="Q1440" s="82"/>
      <c r="R1440" s="82"/>
      <c r="S1440" s="82"/>
      <c r="T1440" s="140"/>
      <c r="U1440" s="82"/>
      <c r="V1440" s="82"/>
      <c r="W1440" s="82"/>
      <c r="X1440" s="82"/>
      <c r="Y1440" s="82"/>
      <c r="AA1440" s="82"/>
      <c r="AB1440" s="82"/>
      <c r="AC1440" s="82"/>
      <c r="AD1440" s="82"/>
      <c r="AE1440" s="82"/>
      <c r="AF1440" s="82"/>
      <c r="AG1440" s="82"/>
    </row>
    <row r="1441" spans="3:33" x14ac:dyDescent="0.2">
      <c r="C1441" s="82"/>
      <c r="D1441" s="82"/>
      <c r="E1441" s="82"/>
      <c r="F1441" s="82"/>
      <c r="G1441" s="82"/>
      <c r="H1441" s="82"/>
      <c r="I1441" s="82"/>
      <c r="J1441" s="82"/>
      <c r="K1441" s="82"/>
      <c r="L1441" s="82"/>
      <c r="M1441" s="82"/>
      <c r="N1441" s="140"/>
      <c r="O1441" s="140"/>
      <c r="P1441" s="82"/>
      <c r="Q1441" s="82"/>
      <c r="R1441" s="82"/>
      <c r="S1441" s="82"/>
      <c r="T1441" s="140"/>
      <c r="U1441" s="82"/>
      <c r="V1441" s="82"/>
      <c r="W1441" s="82"/>
      <c r="X1441" s="82"/>
      <c r="Y1441" s="82"/>
      <c r="AA1441" s="82"/>
      <c r="AB1441" s="82"/>
      <c r="AC1441" s="82"/>
      <c r="AD1441" s="82"/>
      <c r="AE1441" s="82"/>
      <c r="AF1441" s="82"/>
      <c r="AG1441" s="82"/>
    </row>
    <row r="1442" spans="3:33" x14ac:dyDescent="0.2">
      <c r="C1442" s="82"/>
      <c r="D1442" s="82"/>
      <c r="E1442" s="82"/>
      <c r="F1442" s="82"/>
      <c r="G1442" s="82"/>
      <c r="H1442" s="82"/>
      <c r="I1442" s="82"/>
      <c r="J1442" s="82"/>
      <c r="K1442" s="82"/>
      <c r="L1442" s="82"/>
      <c r="M1442" s="82"/>
      <c r="N1442" s="140"/>
      <c r="O1442" s="140"/>
      <c r="P1442" s="82"/>
      <c r="Q1442" s="82"/>
      <c r="R1442" s="82"/>
      <c r="S1442" s="82"/>
      <c r="T1442" s="140"/>
      <c r="U1442" s="82"/>
      <c r="V1442" s="82"/>
      <c r="W1442" s="82"/>
      <c r="X1442" s="82"/>
      <c r="Y1442" s="82"/>
      <c r="AA1442" s="82"/>
      <c r="AB1442" s="82"/>
      <c r="AC1442" s="82"/>
      <c r="AD1442" s="82"/>
      <c r="AE1442" s="82"/>
      <c r="AF1442" s="82"/>
      <c r="AG1442" s="82"/>
    </row>
    <row r="1443" spans="3:33" x14ac:dyDescent="0.2">
      <c r="C1443" s="82"/>
      <c r="D1443" s="82"/>
      <c r="E1443" s="82"/>
      <c r="F1443" s="82"/>
      <c r="G1443" s="82"/>
      <c r="H1443" s="82"/>
      <c r="I1443" s="82"/>
      <c r="J1443" s="82"/>
      <c r="K1443" s="82"/>
      <c r="L1443" s="82"/>
      <c r="M1443" s="82"/>
      <c r="N1443" s="140"/>
      <c r="O1443" s="140"/>
      <c r="P1443" s="82"/>
      <c r="Q1443" s="82"/>
      <c r="R1443" s="82"/>
      <c r="S1443" s="82"/>
      <c r="T1443" s="140"/>
      <c r="U1443" s="82"/>
      <c r="V1443" s="82"/>
      <c r="W1443" s="82"/>
      <c r="X1443" s="82"/>
      <c r="Y1443" s="82"/>
      <c r="AA1443" s="82"/>
      <c r="AB1443" s="82"/>
      <c r="AC1443" s="82"/>
      <c r="AD1443" s="82"/>
      <c r="AE1443" s="82"/>
      <c r="AF1443" s="82"/>
      <c r="AG1443" s="82"/>
    </row>
    <row r="1444" spans="3:33" x14ac:dyDescent="0.2">
      <c r="C1444" s="82"/>
      <c r="D1444" s="82"/>
      <c r="E1444" s="82"/>
      <c r="F1444" s="82"/>
      <c r="G1444" s="82"/>
      <c r="H1444" s="82"/>
      <c r="I1444" s="82"/>
      <c r="J1444" s="82"/>
      <c r="K1444" s="82"/>
      <c r="L1444" s="82"/>
      <c r="M1444" s="82"/>
      <c r="N1444" s="140"/>
      <c r="O1444" s="140"/>
      <c r="P1444" s="82"/>
      <c r="Q1444" s="82"/>
      <c r="R1444" s="82"/>
      <c r="S1444" s="82"/>
      <c r="T1444" s="140"/>
      <c r="U1444" s="82"/>
      <c r="V1444" s="82"/>
      <c r="W1444" s="82"/>
      <c r="X1444" s="82"/>
      <c r="Y1444" s="82"/>
      <c r="AA1444" s="82"/>
      <c r="AB1444" s="82"/>
      <c r="AC1444" s="82"/>
      <c r="AD1444" s="82"/>
      <c r="AE1444" s="82"/>
      <c r="AF1444" s="82"/>
      <c r="AG1444" s="82"/>
    </row>
    <row r="1445" spans="3:33" x14ac:dyDescent="0.2">
      <c r="C1445" s="82"/>
      <c r="D1445" s="82"/>
      <c r="E1445" s="82"/>
      <c r="F1445" s="82"/>
      <c r="G1445" s="82"/>
      <c r="H1445" s="82"/>
      <c r="I1445" s="82"/>
      <c r="J1445" s="82"/>
      <c r="K1445" s="82"/>
      <c r="L1445" s="82"/>
      <c r="M1445" s="82"/>
      <c r="N1445" s="140"/>
      <c r="O1445" s="140"/>
      <c r="P1445" s="82"/>
      <c r="Q1445" s="82"/>
      <c r="R1445" s="82"/>
      <c r="S1445" s="82"/>
      <c r="T1445" s="140"/>
      <c r="U1445" s="82"/>
      <c r="V1445" s="82"/>
      <c r="W1445" s="82"/>
      <c r="X1445" s="82"/>
      <c r="Y1445" s="82"/>
      <c r="AA1445" s="82"/>
      <c r="AB1445" s="82"/>
      <c r="AC1445" s="82"/>
      <c r="AD1445" s="82"/>
      <c r="AE1445" s="82"/>
      <c r="AF1445" s="82"/>
      <c r="AG1445" s="82"/>
    </row>
    <row r="1446" spans="3:33" x14ac:dyDescent="0.2">
      <c r="C1446" s="82"/>
      <c r="D1446" s="82"/>
      <c r="E1446" s="82"/>
      <c r="F1446" s="82"/>
      <c r="G1446" s="82"/>
      <c r="H1446" s="82"/>
      <c r="I1446" s="82"/>
      <c r="J1446" s="82"/>
      <c r="K1446" s="82"/>
      <c r="L1446" s="82"/>
      <c r="M1446" s="82"/>
      <c r="N1446" s="140"/>
      <c r="O1446" s="140"/>
      <c r="P1446" s="82"/>
      <c r="Q1446" s="82"/>
      <c r="R1446" s="82"/>
      <c r="S1446" s="82"/>
      <c r="T1446" s="140"/>
      <c r="U1446" s="82"/>
      <c r="V1446" s="82"/>
      <c r="W1446" s="82"/>
      <c r="X1446" s="82"/>
      <c r="Y1446" s="82"/>
      <c r="AA1446" s="82"/>
      <c r="AB1446" s="82"/>
      <c r="AC1446" s="82"/>
      <c r="AD1446" s="82"/>
      <c r="AE1446" s="82"/>
      <c r="AF1446" s="82"/>
      <c r="AG1446" s="82"/>
    </row>
    <row r="1447" spans="3:33" x14ac:dyDescent="0.2">
      <c r="C1447" s="82"/>
      <c r="D1447" s="82"/>
      <c r="E1447" s="82"/>
      <c r="F1447" s="82"/>
      <c r="G1447" s="82"/>
      <c r="H1447" s="82"/>
      <c r="I1447" s="82"/>
      <c r="J1447" s="82"/>
      <c r="K1447" s="82"/>
      <c r="L1447" s="82"/>
      <c r="M1447" s="82"/>
      <c r="N1447" s="140"/>
      <c r="O1447" s="140"/>
      <c r="P1447" s="82"/>
      <c r="Q1447" s="82"/>
      <c r="R1447" s="82"/>
      <c r="S1447" s="82"/>
      <c r="T1447" s="140"/>
      <c r="U1447" s="82"/>
      <c r="V1447" s="82"/>
      <c r="W1447" s="82"/>
      <c r="X1447" s="82"/>
      <c r="Y1447" s="82"/>
      <c r="AA1447" s="82"/>
      <c r="AB1447" s="82"/>
      <c r="AC1447" s="82"/>
      <c r="AD1447" s="82"/>
      <c r="AE1447" s="82"/>
      <c r="AF1447" s="82"/>
      <c r="AG1447" s="82"/>
    </row>
    <row r="1448" spans="3:33" x14ac:dyDescent="0.2">
      <c r="C1448" s="82"/>
      <c r="D1448" s="82"/>
      <c r="E1448" s="82"/>
      <c r="F1448" s="82"/>
      <c r="G1448" s="82"/>
      <c r="H1448" s="82"/>
      <c r="I1448" s="82"/>
      <c r="J1448" s="82"/>
      <c r="K1448" s="82"/>
      <c r="L1448" s="82"/>
      <c r="M1448" s="82"/>
      <c r="N1448" s="140"/>
      <c r="O1448" s="140"/>
      <c r="P1448" s="82"/>
      <c r="Q1448" s="82"/>
      <c r="R1448" s="82"/>
      <c r="S1448" s="82"/>
      <c r="T1448" s="140"/>
      <c r="U1448" s="82"/>
      <c r="V1448" s="82"/>
      <c r="W1448" s="82"/>
      <c r="X1448" s="82"/>
      <c r="Y1448" s="82"/>
      <c r="AA1448" s="82"/>
      <c r="AB1448" s="82"/>
      <c r="AC1448" s="82"/>
      <c r="AD1448" s="82"/>
      <c r="AE1448" s="82"/>
      <c r="AF1448" s="82"/>
      <c r="AG1448" s="82"/>
    </row>
    <row r="1449" spans="3:33" x14ac:dyDescent="0.2">
      <c r="C1449" s="82"/>
      <c r="D1449" s="82"/>
      <c r="E1449" s="82"/>
      <c r="F1449" s="82"/>
      <c r="G1449" s="82"/>
      <c r="H1449" s="82"/>
      <c r="I1449" s="82"/>
      <c r="J1449" s="82"/>
      <c r="K1449" s="82"/>
      <c r="L1449" s="82"/>
      <c r="M1449" s="82"/>
      <c r="N1449" s="140"/>
      <c r="O1449" s="140"/>
      <c r="P1449" s="82"/>
      <c r="Q1449" s="82"/>
      <c r="R1449" s="82"/>
      <c r="S1449" s="82"/>
      <c r="T1449" s="140"/>
      <c r="U1449" s="82"/>
      <c r="V1449" s="82"/>
      <c r="W1449" s="82"/>
      <c r="X1449" s="82"/>
      <c r="Y1449" s="82"/>
      <c r="AA1449" s="82"/>
      <c r="AB1449" s="82"/>
      <c r="AC1449" s="82"/>
      <c r="AD1449" s="82"/>
      <c r="AE1449" s="82"/>
      <c r="AF1449" s="82"/>
      <c r="AG1449" s="82"/>
    </row>
    <row r="1450" spans="3:33" x14ac:dyDescent="0.2">
      <c r="C1450" s="82"/>
      <c r="D1450" s="82"/>
      <c r="E1450" s="82"/>
      <c r="F1450" s="82"/>
      <c r="G1450" s="82"/>
      <c r="H1450" s="82"/>
      <c r="I1450" s="82"/>
      <c r="J1450" s="82"/>
      <c r="K1450" s="82"/>
      <c r="L1450" s="82"/>
      <c r="M1450" s="82"/>
      <c r="N1450" s="140"/>
      <c r="O1450" s="140"/>
      <c r="P1450" s="82"/>
      <c r="Q1450" s="82"/>
      <c r="R1450" s="82"/>
      <c r="S1450" s="82"/>
      <c r="T1450" s="140"/>
      <c r="U1450" s="82"/>
      <c r="V1450" s="82"/>
      <c r="W1450" s="82"/>
      <c r="X1450" s="82"/>
      <c r="Y1450" s="82"/>
      <c r="AA1450" s="82"/>
      <c r="AB1450" s="82"/>
      <c r="AC1450" s="82"/>
      <c r="AD1450" s="82"/>
      <c r="AE1450" s="82"/>
      <c r="AF1450" s="82"/>
      <c r="AG1450" s="82"/>
    </row>
    <row r="1451" spans="3:33" x14ac:dyDescent="0.2">
      <c r="C1451" s="82"/>
      <c r="D1451" s="82"/>
      <c r="E1451" s="82"/>
      <c r="F1451" s="82"/>
      <c r="G1451" s="82"/>
      <c r="H1451" s="82"/>
      <c r="I1451" s="82"/>
      <c r="J1451" s="82"/>
      <c r="K1451" s="82"/>
      <c r="L1451" s="82"/>
      <c r="M1451" s="82"/>
      <c r="N1451" s="140"/>
      <c r="O1451" s="140"/>
      <c r="P1451" s="82"/>
      <c r="Q1451" s="82"/>
      <c r="R1451" s="82"/>
      <c r="S1451" s="82"/>
      <c r="T1451" s="140"/>
      <c r="U1451" s="82"/>
      <c r="V1451" s="82"/>
      <c r="W1451" s="82"/>
      <c r="X1451" s="82"/>
      <c r="Y1451" s="82"/>
      <c r="AA1451" s="82"/>
      <c r="AB1451" s="82"/>
      <c r="AC1451" s="82"/>
      <c r="AD1451" s="82"/>
      <c r="AE1451" s="82"/>
      <c r="AF1451" s="82"/>
      <c r="AG1451" s="82"/>
    </row>
    <row r="1452" spans="3:33" x14ac:dyDescent="0.2">
      <c r="C1452" s="82"/>
      <c r="D1452" s="82"/>
      <c r="E1452" s="82"/>
      <c r="F1452" s="82"/>
      <c r="G1452" s="82"/>
      <c r="H1452" s="82"/>
      <c r="I1452" s="82"/>
      <c r="J1452" s="82"/>
      <c r="K1452" s="82"/>
      <c r="L1452" s="82"/>
      <c r="M1452" s="82"/>
      <c r="N1452" s="140"/>
      <c r="O1452" s="140"/>
      <c r="P1452" s="82"/>
      <c r="Q1452" s="82"/>
      <c r="R1452" s="82"/>
      <c r="S1452" s="82"/>
      <c r="T1452" s="140"/>
      <c r="U1452" s="82"/>
      <c r="V1452" s="82"/>
      <c r="W1452" s="82"/>
      <c r="X1452" s="82"/>
      <c r="Y1452" s="82"/>
      <c r="AA1452" s="82"/>
      <c r="AB1452" s="82"/>
      <c r="AC1452" s="82"/>
      <c r="AD1452" s="82"/>
      <c r="AE1452" s="82"/>
      <c r="AF1452" s="82"/>
      <c r="AG1452" s="82"/>
    </row>
    <row r="1453" spans="3:33" x14ac:dyDescent="0.2">
      <c r="C1453" s="82"/>
      <c r="D1453" s="82"/>
      <c r="E1453" s="82"/>
      <c r="F1453" s="82"/>
      <c r="G1453" s="82"/>
      <c r="H1453" s="82"/>
      <c r="I1453" s="82"/>
      <c r="J1453" s="82"/>
      <c r="K1453" s="82"/>
      <c r="L1453" s="82"/>
      <c r="M1453" s="82"/>
      <c r="N1453" s="140"/>
      <c r="O1453" s="140"/>
      <c r="P1453" s="82"/>
      <c r="Q1453" s="82"/>
      <c r="R1453" s="82"/>
      <c r="S1453" s="82"/>
      <c r="T1453" s="140"/>
      <c r="U1453" s="82"/>
      <c r="V1453" s="82"/>
      <c r="W1453" s="82"/>
      <c r="X1453" s="82"/>
      <c r="Y1453" s="82"/>
      <c r="AA1453" s="82"/>
      <c r="AB1453" s="82"/>
      <c r="AC1453" s="82"/>
      <c r="AD1453" s="82"/>
      <c r="AE1453" s="82"/>
      <c r="AF1453" s="82"/>
      <c r="AG1453" s="82"/>
    </row>
    <row r="1454" spans="3:33" x14ac:dyDescent="0.2">
      <c r="C1454" s="82"/>
      <c r="D1454" s="82"/>
      <c r="E1454" s="82"/>
      <c r="F1454" s="82"/>
      <c r="G1454" s="82"/>
      <c r="H1454" s="82"/>
      <c r="I1454" s="82"/>
      <c r="J1454" s="82"/>
      <c r="K1454" s="82"/>
      <c r="L1454" s="82"/>
      <c r="M1454" s="82"/>
      <c r="N1454" s="140"/>
      <c r="O1454" s="140"/>
      <c r="P1454" s="82"/>
      <c r="Q1454" s="82"/>
      <c r="R1454" s="82"/>
      <c r="S1454" s="82"/>
      <c r="T1454" s="140"/>
      <c r="U1454" s="82"/>
      <c r="V1454" s="82"/>
      <c r="W1454" s="82"/>
      <c r="X1454" s="82"/>
      <c r="Y1454" s="82"/>
      <c r="AA1454" s="82"/>
      <c r="AB1454" s="82"/>
      <c r="AC1454" s="82"/>
      <c r="AD1454" s="82"/>
      <c r="AE1454" s="82"/>
      <c r="AF1454" s="82"/>
      <c r="AG1454" s="82"/>
    </row>
    <row r="1455" spans="3:33" x14ac:dyDescent="0.2">
      <c r="C1455" s="82"/>
      <c r="D1455" s="82"/>
      <c r="E1455" s="82"/>
      <c r="F1455" s="82"/>
      <c r="G1455" s="82"/>
      <c r="H1455" s="82"/>
      <c r="I1455" s="82"/>
      <c r="J1455" s="82"/>
      <c r="K1455" s="82"/>
      <c r="L1455" s="82"/>
      <c r="M1455" s="82"/>
      <c r="N1455" s="140"/>
      <c r="O1455" s="140"/>
      <c r="P1455" s="82"/>
      <c r="Q1455" s="82"/>
      <c r="R1455" s="82"/>
      <c r="S1455" s="82"/>
      <c r="T1455" s="140"/>
      <c r="U1455" s="82"/>
      <c r="V1455" s="82"/>
      <c r="W1455" s="82"/>
      <c r="X1455" s="82"/>
      <c r="Y1455" s="82"/>
      <c r="AA1455" s="82"/>
      <c r="AB1455" s="82"/>
      <c r="AC1455" s="82"/>
      <c r="AD1455" s="82"/>
      <c r="AE1455" s="82"/>
      <c r="AF1455" s="82"/>
      <c r="AG1455" s="82"/>
    </row>
    <row r="1456" spans="3:33" x14ac:dyDescent="0.2">
      <c r="C1456" s="82"/>
      <c r="D1456" s="82"/>
      <c r="E1456" s="82"/>
      <c r="F1456" s="82"/>
      <c r="G1456" s="82"/>
      <c r="H1456" s="82"/>
      <c r="I1456" s="82"/>
      <c r="J1456" s="82"/>
      <c r="K1456" s="82"/>
      <c r="L1456" s="82"/>
      <c r="M1456" s="82"/>
      <c r="N1456" s="140"/>
      <c r="O1456" s="140"/>
      <c r="P1456" s="82"/>
      <c r="Q1456" s="82"/>
      <c r="R1456" s="82"/>
      <c r="S1456" s="82"/>
      <c r="T1456" s="140"/>
      <c r="U1456" s="82"/>
      <c r="V1456" s="82"/>
      <c r="W1456" s="82"/>
      <c r="X1456" s="82"/>
      <c r="Y1456" s="82"/>
      <c r="AA1456" s="82"/>
      <c r="AB1456" s="82"/>
      <c r="AC1456" s="82"/>
      <c r="AD1456" s="82"/>
      <c r="AE1456" s="82"/>
      <c r="AF1456" s="82"/>
      <c r="AG1456" s="82"/>
    </row>
    <row r="1457" spans="3:33" x14ac:dyDescent="0.2">
      <c r="C1457" s="82"/>
      <c r="D1457" s="82"/>
      <c r="E1457" s="82"/>
      <c r="F1457" s="82"/>
      <c r="G1457" s="82"/>
      <c r="H1457" s="82"/>
      <c r="I1457" s="82"/>
      <c r="J1457" s="82"/>
      <c r="K1457" s="82"/>
      <c r="L1457" s="82"/>
      <c r="M1457" s="82"/>
      <c r="N1457" s="140"/>
      <c r="O1457" s="140"/>
      <c r="P1457" s="82"/>
      <c r="Q1457" s="82"/>
      <c r="R1457" s="82"/>
      <c r="S1457" s="82"/>
      <c r="T1457" s="140"/>
      <c r="U1457" s="82"/>
      <c r="V1457" s="82"/>
      <c r="W1457" s="82"/>
      <c r="X1457" s="82"/>
      <c r="Y1457" s="82"/>
      <c r="AA1457" s="82"/>
      <c r="AB1457" s="82"/>
      <c r="AC1457" s="82"/>
      <c r="AD1457" s="82"/>
      <c r="AE1457" s="82"/>
      <c r="AF1457" s="82"/>
      <c r="AG1457" s="82"/>
    </row>
    <row r="1458" spans="3:33" x14ac:dyDescent="0.2">
      <c r="C1458" s="82"/>
      <c r="D1458" s="82"/>
      <c r="E1458" s="82"/>
      <c r="F1458" s="82"/>
      <c r="G1458" s="82"/>
      <c r="H1458" s="82"/>
      <c r="I1458" s="82"/>
      <c r="J1458" s="82"/>
      <c r="K1458" s="82"/>
      <c r="L1458" s="82"/>
      <c r="M1458" s="82"/>
      <c r="N1458" s="140"/>
      <c r="O1458" s="140"/>
      <c r="P1458" s="82"/>
      <c r="Q1458" s="82"/>
      <c r="R1458" s="82"/>
      <c r="S1458" s="82"/>
      <c r="T1458" s="140"/>
      <c r="U1458" s="82"/>
      <c r="V1458" s="82"/>
      <c r="W1458" s="82"/>
      <c r="X1458" s="82"/>
      <c r="Y1458" s="82"/>
      <c r="AA1458" s="82"/>
      <c r="AB1458" s="82"/>
      <c r="AC1458" s="82"/>
      <c r="AD1458" s="82"/>
      <c r="AE1458" s="82"/>
      <c r="AF1458" s="82"/>
      <c r="AG1458" s="82"/>
    </row>
    <row r="1459" spans="3:33" x14ac:dyDescent="0.2">
      <c r="C1459" s="82"/>
      <c r="D1459" s="82"/>
      <c r="E1459" s="82"/>
      <c r="F1459" s="82"/>
      <c r="G1459" s="82"/>
      <c r="H1459" s="82"/>
      <c r="I1459" s="82"/>
      <c r="J1459" s="82"/>
      <c r="K1459" s="82"/>
      <c r="L1459" s="82"/>
      <c r="M1459" s="82"/>
      <c r="N1459" s="140"/>
      <c r="O1459" s="140"/>
      <c r="P1459" s="82"/>
      <c r="Q1459" s="82"/>
      <c r="R1459" s="82"/>
      <c r="S1459" s="82"/>
      <c r="T1459" s="140"/>
      <c r="U1459" s="82"/>
      <c r="V1459" s="82"/>
      <c r="W1459" s="82"/>
      <c r="X1459" s="82"/>
      <c r="Y1459" s="82"/>
      <c r="AA1459" s="82"/>
      <c r="AB1459" s="82"/>
      <c r="AC1459" s="82"/>
      <c r="AD1459" s="82"/>
      <c r="AE1459" s="82"/>
      <c r="AF1459" s="82"/>
      <c r="AG1459" s="82"/>
    </row>
    <row r="1460" spans="3:33" x14ac:dyDescent="0.2">
      <c r="C1460" s="82"/>
      <c r="D1460" s="82"/>
      <c r="E1460" s="82"/>
      <c r="F1460" s="82"/>
      <c r="G1460" s="82"/>
      <c r="H1460" s="82"/>
      <c r="I1460" s="82"/>
      <c r="J1460" s="82"/>
      <c r="K1460" s="82"/>
      <c r="L1460" s="82"/>
      <c r="M1460" s="82"/>
      <c r="N1460" s="140"/>
      <c r="O1460" s="140"/>
      <c r="P1460" s="82"/>
      <c r="Q1460" s="82"/>
      <c r="R1460" s="82"/>
      <c r="S1460" s="82"/>
      <c r="T1460" s="140"/>
      <c r="U1460" s="82"/>
      <c r="V1460" s="82"/>
      <c r="W1460" s="82"/>
      <c r="X1460" s="82"/>
      <c r="Y1460" s="82"/>
      <c r="AA1460" s="82"/>
      <c r="AB1460" s="82"/>
      <c r="AC1460" s="82"/>
      <c r="AD1460" s="82"/>
      <c r="AE1460" s="82"/>
      <c r="AF1460" s="82"/>
      <c r="AG1460" s="82"/>
    </row>
    <row r="1461" spans="3:33" x14ac:dyDescent="0.2">
      <c r="C1461" s="82"/>
      <c r="D1461" s="82"/>
      <c r="E1461" s="82"/>
      <c r="F1461" s="82"/>
      <c r="G1461" s="82"/>
      <c r="H1461" s="82"/>
      <c r="I1461" s="82"/>
      <c r="J1461" s="82"/>
      <c r="K1461" s="82"/>
      <c r="L1461" s="82"/>
      <c r="M1461" s="82"/>
      <c r="N1461" s="140"/>
      <c r="O1461" s="140"/>
      <c r="P1461" s="82"/>
      <c r="Q1461" s="82"/>
      <c r="R1461" s="82"/>
      <c r="S1461" s="82"/>
      <c r="T1461" s="140"/>
      <c r="U1461" s="82"/>
      <c r="V1461" s="82"/>
      <c r="W1461" s="82"/>
      <c r="X1461" s="82"/>
      <c r="Y1461" s="82"/>
      <c r="AA1461" s="82"/>
      <c r="AB1461" s="82"/>
      <c r="AC1461" s="82"/>
      <c r="AD1461" s="82"/>
      <c r="AE1461" s="82"/>
      <c r="AF1461" s="82"/>
      <c r="AG1461" s="82"/>
    </row>
    <row r="1462" spans="3:33" x14ac:dyDescent="0.2">
      <c r="C1462" s="82"/>
      <c r="D1462" s="82"/>
      <c r="E1462" s="82"/>
      <c r="F1462" s="82"/>
      <c r="G1462" s="82"/>
      <c r="H1462" s="82"/>
      <c r="I1462" s="82"/>
      <c r="J1462" s="82"/>
      <c r="K1462" s="82"/>
      <c r="L1462" s="82"/>
      <c r="M1462" s="82"/>
      <c r="N1462" s="140"/>
      <c r="O1462" s="140"/>
      <c r="P1462" s="82"/>
      <c r="Q1462" s="82"/>
      <c r="R1462" s="82"/>
      <c r="S1462" s="82"/>
      <c r="T1462" s="140"/>
      <c r="U1462" s="82"/>
      <c r="V1462" s="82"/>
      <c r="W1462" s="82"/>
      <c r="X1462" s="82"/>
      <c r="Y1462" s="82"/>
      <c r="AA1462" s="82"/>
      <c r="AB1462" s="82"/>
      <c r="AC1462" s="82"/>
      <c r="AD1462" s="82"/>
      <c r="AE1462" s="82"/>
      <c r="AF1462" s="82"/>
      <c r="AG1462" s="82"/>
    </row>
    <row r="1463" spans="3:33" x14ac:dyDescent="0.2">
      <c r="C1463" s="82"/>
      <c r="D1463" s="82"/>
      <c r="E1463" s="82"/>
      <c r="F1463" s="82"/>
      <c r="G1463" s="82"/>
      <c r="H1463" s="82"/>
      <c r="I1463" s="82"/>
      <c r="J1463" s="82"/>
      <c r="K1463" s="82"/>
      <c r="L1463" s="82"/>
      <c r="M1463" s="82"/>
      <c r="N1463" s="140"/>
      <c r="O1463" s="140"/>
      <c r="P1463" s="82"/>
      <c r="Q1463" s="82"/>
      <c r="R1463" s="82"/>
      <c r="S1463" s="82"/>
      <c r="T1463" s="140"/>
      <c r="U1463" s="82"/>
      <c r="V1463" s="82"/>
      <c r="W1463" s="82"/>
      <c r="X1463" s="82"/>
      <c r="Y1463" s="82"/>
      <c r="AA1463" s="82"/>
      <c r="AB1463" s="82"/>
      <c r="AC1463" s="82"/>
      <c r="AD1463" s="82"/>
      <c r="AE1463" s="82"/>
      <c r="AF1463" s="82"/>
      <c r="AG1463" s="82"/>
    </row>
    <row r="1464" spans="3:33" x14ac:dyDescent="0.2">
      <c r="C1464" s="82"/>
      <c r="D1464" s="82"/>
      <c r="E1464" s="82"/>
      <c r="F1464" s="82"/>
      <c r="G1464" s="82"/>
      <c r="H1464" s="82"/>
      <c r="I1464" s="82"/>
      <c r="J1464" s="82"/>
      <c r="K1464" s="82"/>
      <c r="L1464" s="82"/>
      <c r="M1464" s="82"/>
      <c r="N1464" s="140"/>
      <c r="O1464" s="140"/>
      <c r="P1464" s="82"/>
      <c r="Q1464" s="82"/>
      <c r="R1464" s="82"/>
      <c r="S1464" s="82"/>
      <c r="T1464" s="140"/>
      <c r="U1464" s="82"/>
      <c r="V1464" s="82"/>
      <c r="W1464" s="82"/>
      <c r="X1464" s="82"/>
      <c r="Y1464" s="82"/>
      <c r="AA1464" s="82"/>
      <c r="AB1464" s="82"/>
      <c r="AC1464" s="82"/>
      <c r="AD1464" s="82"/>
      <c r="AE1464" s="82"/>
      <c r="AF1464" s="82"/>
      <c r="AG1464" s="82"/>
    </row>
    <row r="1465" spans="3:33" x14ac:dyDescent="0.2">
      <c r="C1465" s="82"/>
      <c r="D1465" s="82"/>
      <c r="E1465" s="82"/>
      <c r="F1465" s="82"/>
      <c r="G1465" s="82"/>
      <c r="H1465" s="82"/>
      <c r="I1465" s="82"/>
      <c r="J1465" s="82"/>
      <c r="K1465" s="82"/>
      <c r="L1465" s="82"/>
      <c r="M1465" s="82"/>
      <c r="N1465" s="140"/>
      <c r="O1465" s="140"/>
      <c r="P1465" s="82"/>
      <c r="Q1465" s="82"/>
      <c r="R1465" s="82"/>
      <c r="S1465" s="82"/>
      <c r="T1465" s="140"/>
      <c r="U1465" s="82"/>
      <c r="V1465" s="82"/>
      <c r="W1465" s="82"/>
      <c r="X1465" s="82"/>
      <c r="Y1465" s="82"/>
      <c r="AA1465" s="82"/>
      <c r="AB1465" s="82"/>
      <c r="AC1465" s="82"/>
      <c r="AD1465" s="82"/>
      <c r="AE1465" s="82"/>
      <c r="AF1465" s="82"/>
      <c r="AG1465" s="82"/>
    </row>
    <row r="1466" spans="3:33" x14ac:dyDescent="0.2">
      <c r="C1466" s="82"/>
      <c r="D1466" s="82"/>
      <c r="E1466" s="82"/>
      <c r="F1466" s="82"/>
      <c r="G1466" s="82"/>
      <c r="H1466" s="82"/>
      <c r="I1466" s="82"/>
      <c r="J1466" s="82"/>
      <c r="K1466" s="82"/>
      <c r="L1466" s="82"/>
      <c r="M1466" s="82"/>
      <c r="N1466" s="140"/>
      <c r="O1466" s="140"/>
      <c r="P1466" s="82"/>
      <c r="Q1466" s="82"/>
      <c r="R1466" s="82"/>
      <c r="S1466" s="82"/>
      <c r="T1466" s="140"/>
      <c r="U1466" s="82"/>
      <c r="V1466" s="82"/>
      <c r="W1466" s="82"/>
      <c r="X1466" s="82"/>
      <c r="Y1466" s="82"/>
      <c r="AA1466" s="82"/>
      <c r="AB1466" s="82"/>
      <c r="AC1466" s="82"/>
      <c r="AD1466" s="82"/>
      <c r="AE1466" s="82"/>
      <c r="AF1466" s="82"/>
      <c r="AG1466" s="82"/>
    </row>
    <row r="1467" spans="3:33" x14ac:dyDescent="0.2">
      <c r="C1467" s="82"/>
      <c r="D1467" s="82"/>
      <c r="E1467" s="82"/>
      <c r="F1467" s="82"/>
      <c r="G1467" s="82"/>
      <c r="H1467" s="82"/>
      <c r="I1467" s="82"/>
      <c r="J1467" s="82"/>
      <c r="K1467" s="82"/>
      <c r="L1467" s="82"/>
      <c r="M1467" s="82"/>
      <c r="N1467" s="140"/>
      <c r="O1467" s="140"/>
      <c r="P1467" s="82"/>
      <c r="Q1467" s="82"/>
      <c r="R1467" s="82"/>
      <c r="S1467" s="82"/>
      <c r="T1467" s="140"/>
      <c r="U1467" s="82"/>
      <c r="V1467" s="82"/>
      <c r="W1467" s="82"/>
      <c r="X1467" s="82"/>
      <c r="Y1467" s="82"/>
      <c r="AA1467" s="82"/>
      <c r="AB1467" s="82"/>
      <c r="AC1467" s="82"/>
      <c r="AD1467" s="82"/>
      <c r="AE1467" s="82"/>
      <c r="AF1467" s="82"/>
      <c r="AG1467" s="82"/>
    </row>
    <row r="1468" spans="3:33" x14ac:dyDescent="0.2">
      <c r="C1468" s="82"/>
      <c r="D1468" s="82"/>
      <c r="E1468" s="82"/>
      <c r="F1468" s="82"/>
      <c r="G1468" s="82"/>
      <c r="H1468" s="82"/>
      <c r="I1468" s="82"/>
      <c r="J1468" s="82"/>
      <c r="K1468" s="82"/>
      <c r="L1468" s="82"/>
      <c r="M1468" s="82"/>
      <c r="N1468" s="140"/>
      <c r="O1468" s="140"/>
      <c r="P1468" s="82"/>
      <c r="Q1468" s="82"/>
      <c r="R1468" s="82"/>
      <c r="S1468" s="82"/>
      <c r="T1468" s="140"/>
      <c r="U1468" s="82"/>
      <c r="V1468" s="82"/>
      <c r="W1468" s="82"/>
      <c r="X1468" s="82"/>
      <c r="Y1468" s="82"/>
      <c r="AA1468" s="82"/>
      <c r="AB1468" s="82"/>
      <c r="AC1468" s="82"/>
      <c r="AD1468" s="82"/>
      <c r="AE1468" s="82"/>
      <c r="AF1468" s="82"/>
      <c r="AG1468" s="82"/>
    </row>
    <row r="1469" spans="3:33" x14ac:dyDescent="0.2">
      <c r="C1469" s="82"/>
      <c r="D1469" s="82"/>
      <c r="E1469" s="82"/>
      <c r="F1469" s="82"/>
      <c r="G1469" s="82"/>
      <c r="H1469" s="82"/>
      <c r="I1469" s="82"/>
      <c r="J1469" s="82"/>
      <c r="K1469" s="82"/>
      <c r="L1469" s="82"/>
      <c r="M1469" s="82"/>
      <c r="N1469" s="140"/>
      <c r="O1469" s="140"/>
      <c r="P1469" s="82"/>
      <c r="Q1469" s="82"/>
      <c r="R1469" s="82"/>
      <c r="S1469" s="82"/>
      <c r="T1469" s="140"/>
      <c r="U1469" s="82"/>
      <c r="V1469" s="82"/>
      <c r="W1469" s="82"/>
      <c r="X1469" s="82"/>
      <c r="Y1469" s="82"/>
      <c r="AA1469" s="82"/>
      <c r="AB1469" s="82"/>
      <c r="AC1469" s="82"/>
      <c r="AD1469" s="82"/>
      <c r="AE1469" s="82"/>
      <c r="AF1469" s="82"/>
      <c r="AG1469" s="82"/>
    </row>
    <row r="1470" spans="3:33" x14ac:dyDescent="0.2">
      <c r="C1470" s="82"/>
      <c r="D1470" s="82"/>
      <c r="E1470" s="82"/>
      <c r="F1470" s="82"/>
      <c r="G1470" s="82"/>
      <c r="H1470" s="82"/>
      <c r="I1470" s="82"/>
      <c r="J1470" s="82"/>
      <c r="K1470" s="82"/>
      <c r="L1470" s="82"/>
      <c r="M1470" s="82"/>
      <c r="N1470" s="140"/>
      <c r="O1470" s="140"/>
      <c r="P1470" s="82"/>
      <c r="Q1470" s="82"/>
      <c r="R1470" s="82"/>
      <c r="S1470" s="82"/>
      <c r="T1470" s="140"/>
      <c r="U1470" s="82"/>
      <c r="V1470" s="82"/>
      <c r="W1470" s="82"/>
      <c r="X1470" s="82"/>
      <c r="Y1470" s="82"/>
      <c r="AA1470" s="82"/>
      <c r="AB1470" s="82"/>
      <c r="AC1470" s="82"/>
      <c r="AD1470" s="82"/>
      <c r="AE1470" s="82"/>
      <c r="AF1470" s="82"/>
      <c r="AG1470" s="82"/>
    </row>
    <row r="1471" spans="3:33" x14ac:dyDescent="0.2">
      <c r="C1471" s="82"/>
      <c r="D1471" s="82"/>
      <c r="E1471" s="82"/>
      <c r="F1471" s="82"/>
      <c r="G1471" s="82"/>
      <c r="H1471" s="82"/>
      <c r="I1471" s="82"/>
      <c r="J1471" s="82"/>
      <c r="K1471" s="82"/>
      <c r="L1471" s="82"/>
      <c r="M1471" s="82"/>
      <c r="N1471" s="140"/>
      <c r="O1471" s="140"/>
      <c r="P1471" s="82"/>
      <c r="Q1471" s="82"/>
      <c r="R1471" s="82"/>
      <c r="S1471" s="82"/>
      <c r="T1471" s="140"/>
      <c r="U1471" s="82"/>
      <c r="V1471" s="82"/>
      <c r="W1471" s="82"/>
      <c r="X1471" s="82"/>
      <c r="Y1471" s="82"/>
      <c r="AA1471" s="82"/>
      <c r="AB1471" s="82"/>
      <c r="AC1471" s="82"/>
      <c r="AD1471" s="82"/>
      <c r="AE1471" s="82"/>
      <c r="AF1471" s="82"/>
      <c r="AG1471" s="82"/>
    </row>
    <row r="1472" spans="3:33" x14ac:dyDescent="0.2">
      <c r="C1472" s="82"/>
      <c r="D1472" s="82"/>
      <c r="E1472" s="82"/>
      <c r="F1472" s="82"/>
      <c r="G1472" s="82"/>
      <c r="H1472" s="82"/>
      <c r="I1472" s="82"/>
      <c r="J1472" s="82"/>
      <c r="K1472" s="82"/>
      <c r="L1472" s="82"/>
      <c r="M1472" s="82"/>
      <c r="N1472" s="140"/>
      <c r="O1472" s="140"/>
      <c r="P1472" s="82"/>
      <c r="Q1472" s="82"/>
      <c r="R1472" s="82"/>
      <c r="S1472" s="82"/>
      <c r="T1472" s="140"/>
      <c r="U1472" s="82"/>
      <c r="V1472" s="82"/>
      <c r="W1472" s="82"/>
      <c r="X1472" s="82"/>
      <c r="Y1472" s="82"/>
      <c r="AA1472" s="82"/>
      <c r="AB1472" s="82"/>
      <c r="AC1472" s="82"/>
      <c r="AD1472" s="82"/>
      <c r="AE1472" s="82"/>
      <c r="AF1472" s="82"/>
      <c r="AG1472" s="82"/>
    </row>
    <row r="1473" spans="3:33" x14ac:dyDescent="0.2">
      <c r="C1473" s="82"/>
      <c r="D1473" s="82"/>
      <c r="E1473" s="82"/>
      <c r="F1473" s="82"/>
      <c r="G1473" s="82"/>
      <c r="H1473" s="82"/>
      <c r="I1473" s="82"/>
      <c r="J1473" s="82"/>
      <c r="K1473" s="82"/>
      <c r="L1473" s="82"/>
      <c r="M1473" s="82"/>
      <c r="N1473" s="140"/>
      <c r="O1473" s="140"/>
      <c r="P1473" s="82"/>
      <c r="Q1473" s="82"/>
      <c r="R1473" s="82"/>
      <c r="S1473" s="82"/>
      <c r="T1473" s="140"/>
      <c r="U1473" s="82"/>
      <c r="V1473" s="82"/>
      <c r="W1473" s="82"/>
      <c r="X1473" s="82"/>
      <c r="Y1473" s="82"/>
      <c r="AA1473" s="82"/>
      <c r="AB1473" s="82"/>
      <c r="AC1473" s="82"/>
      <c r="AD1473" s="82"/>
      <c r="AE1473" s="82"/>
      <c r="AF1473" s="82"/>
      <c r="AG1473" s="82"/>
    </row>
    <row r="1474" spans="3:33" x14ac:dyDescent="0.2">
      <c r="C1474" s="82"/>
      <c r="D1474" s="82"/>
      <c r="E1474" s="82"/>
      <c r="F1474" s="82"/>
      <c r="G1474" s="82"/>
      <c r="H1474" s="82"/>
      <c r="I1474" s="82"/>
      <c r="J1474" s="82"/>
      <c r="K1474" s="82"/>
      <c r="L1474" s="82"/>
      <c r="M1474" s="82"/>
      <c r="N1474" s="140"/>
      <c r="O1474" s="140"/>
      <c r="P1474" s="82"/>
      <c r="Q1474" s="82"/>
      <c r="R1474" s="82"/>
      <c r="S1474" s="82"/>
      <c r="T1474" s="140"/>
      <c r="U1474" s="82"/>
      <c r="V1474" s="82"/>
      <c r="W1474" s="82"/>
      <c r="X1474" s="82"/>
      <c r="Y1474" s="82"/>
      <c r="AA1474" s="82"/>
      <c r="AB1474" s="82"/>
      <c r="AC1474" s="82"/>
      <c r="AD1474" s="82"/>
      <c r="AE1474" s="82"/>
      <c r="AF1474" s="82"/>
      <c r="AG1474" s="82"/>
    </row>
    <row r="1475" spans="3:33" x14ac:dyDescent="0.2">
      <c r="C1475" s="82"/>
      <c r="D1475" s="82"/>
      <c r="E1475" s="82"/>
      <c r="F1475" s="82"/>
      <c r="G1475" s="82"/>
      <c r="H1475" s="82"/>
      <c r="I1475" s="82"/>
      <c r="J1475" s="82"/>
      <c r="K1475" s="82"/>
      <c r="L1475" s="82"/>
      <c r="M1475" s="82"/>
      <c r="N1475" s="140"/>
      <c r="O1475" s="140"/>
      <c r="P1475" s="82"/>
      <c r="Q1475" s="82"/>
      <c r="R1475" s="82"/>
      <c r="S1475" s="82"/>
      <c r="T1475" s="140"/>
      <c r="U1475" s="82"/>
      <c r="V1475" s="82"/>
      <c r="W1475" s="82"/>
      <c r="X1475" s="82"/>
      <c r="Y1475" s="82"/>
      <c r="AA1475" s="82"/>
      <c r="AB1475" s="82"/>
      <c r="AC1475" s="82"/>
      <c r="AD1475" s="82"/>
      <c r="AE1475" s="82"/>
      <c r="AF1475" s="82"/>
      <c r="AG1475" s="82"/>
    </row>
    <row r="1476" spans="3:33" x14ac:dyDescent="0.2">
      <c r="C1476" s="82"/>
      <c r="D1476" s="82"/>
      <c r="E1476" s="82"/>
      <c r="F1476" s="82"/>
      <c r="G1476" s="82"/>
      <c r="H1476" s="82"/>
      <c r="I1476" s="82"/>
      <c r="J1476" s="82"/>
      <c r="K1476" s="82"/>
      <c r="L1476" s="82"/>
      <c r="M1476" s="82"/>
      <c r="N1476" s="140"/>
      <c r="O1476" s="140"/>
      <c r="P1476" s="82"/>
      <c r="Q1476" s="82"/>
      <c r="R1476" s="82"/>
      <c r="S1476" s="82"/>
      <c r="T1476" s="140"/>
      <c r="U1476" s="82"/>
      <c r="V1476" s="82"/>
      <c r="W1476" s="82"/>
      <c r="X1476" s="82"/>
      <c r="Y1476" s="82"/>
      <c r="AA1476" s="82"/>
      <c r="AB1476" s="82"/>
      <c r="AC1476" s="82"/>
      <c r="AD1476" s="82"/>
      <c r="AE1476" s="82"/>
      <c r="AF1476" s="82"/>
      <c r="AG1476" s="82"/>
    </row>
    <row r="1477" spans="3:33" x14ac:dyDescent="0.2">
      <c r="C1477" s="82"/>
      <c r="D1477" s="82"/>
      <c r="E1477" s="82"/>
      <c r="F1477" s="82"/>
      <c r="G1477" s="82"/>
      <c r="H1477" s="82"/>
      <c r="I1477" s="82"/>
      <c r="J1477" s="82"/>
      <c r="K1477" s="82"/>
      <c r="L1477" s="82"/>
      <c r="M1477" s="82"/>
      <c r="N1477" s="140"/>
      <c r="O1477" s="140"/>
      <c r="P1477" s="82"/>
      <c r="Q1477" s="82"/>
      <c r="R1477" s="82"/>
      <c r="S1477" s="82"/>
      <c r="T1477" s="140"/>
      <c r="U1477" s="82"/>
      <c r="V1477" s="82"/>
      <c r="W1477" s="82"/>
      <c r="X1477" s="82"/>
      <c r="Y1477" s="82"/>
      <c r="AA1477" s="82"/>
      <c r="AB1477" s="82"/>
      <c r="AC1477" s="82"/>
      <c r="AD1477" s="82"/>
      <c r="AE1477" s="82"/>
      <c r="AF1477" s="82"/>
      <c r="AG1477" s="82"/>
    </row>
    <row r="1478" spans="3:33" x14ac:dyDescent="0.2">
      <c r="C1478" s="82"/>
      <c r="D1478" s="82"/>
      <c r="E1478" s="82"/>
      <c r="F1478" s="82"/>
      <c r="G1478" s="82"/>
      <c r="H1478" s="82"/>
      <c r="I1478" s="82"/>
      <c r="J1478" s="82"/>
      <c r="K1478" s="82"/>
      <c r="L1478" s="82"/>
      <c r="M1478" s="82"/>
      <c r="N1478" s="140"/>
      <c r="O1478" s="140"/>
      <c r="P1478" s="82"/>
      <c r="Q1478" s="82"/>
      <c r="R1478" s="82"/>
      <c r="S1478" s="82"/>
      <c r="T1478" s="140"/>
      <c r="U1478" s="82"/>
      <c r="V1478" s="82"/>
      <c r="W1478" s="82"/>
      <c r="X1478" s="82"/>
      <c r="Y1478" s="82"/>
      <c r="AA1478" s="82"/>
      <c r="AB1478" s="82"/>
      <c r="AC1478" s="82"/>
      <c r="AD1478" s="82"/>
      <c r="AE1478" s="82"/>
      <c r="AF1478" s="82"/>
      <c r="AG1478" s="82"/>
    </row>
    <row r="1479" spans="3:33" x14ac:dyDescent="0.2">
      <c r="C1479" s="82"/>
      <c r="D1479" s="82"/>
      <c r="E1479" s="82"/>
      <c r="F1479" s="82"/>
      <c r="G1479" s="82"/>
      <c r="H1479" s="82"/>
      <c r="I1479" s="82"/>
      <c r="J1479" s="82"/>
      <c r="K1479" s="82"/>
      <c r="L1479" s="82"/>
      <c r="M1479" s="82"/>
      <c r="N1479" s="140"/>
      <c r="O1479" s="140"/>
      <c r="P1479" s="82"/>
      <c r="Q1479" s="82"/>
      <c r="R1479" s="82"/>
      <c r="S1479" s="82"/>
      <c r="T1479" s="140"/>
      <c r="U1479" s="82"/>
      <c r="V1479" s="82"/>
      <c r="W1479" s="82"/>
      <c r="X1479" s="82"/>
      <c r="Y1479" s="82"/>
      <c r="AA1479" s="82"/>
      <c r="AB1479" s="82"/>
      <c r="AC1479" s="82"/>
      <c r="AD1479" s="82"/>
      <c r="AE1479" s="82"/>
      <c r="AF1479" s="82"/>
      <c r="AG1479" s="82"/>
    </row>
    <row r="1480" spans="3:33" x14ac:dyDescent="0.2">
      <c r="C1480" s="82"/>
      <c r="D1480" s="82"/>
      <c r="E1480" s="82"/>
      <c r="F1480" s="82"/>
      <c r="G1480" s="82"/>
      <c r="H1480" s="82"/>
      <c r="I1480" s="82"/>
      <c r="J1480" s="82"/>
      <c r="K1480" s="82"/>
      <c r="L1480" s="82"/>
      <c r="M1480" s="82"/>
      <c r="N1480" s="140"/>
      <c r="O1480" s="140"/>
      <c r="P1480" s="82"/>
      <c r="Q1480" s="82"/>
      <c r="R1480" s="82"/>
      <c r="S1480" s="82"/>
      <c r="T1480" s="140"/>
      <c r="U1480" s="82"/>
      <c r="V1480" s="82"/>
      <c r="W1480" s="82"/>
      <c r="X1480" s="82"/>
      <c r="Y1480" s="82"/>
      <c r="AA1480" s="82"/>
      <c r="AB1480" s="82"/>
      <c r="AC1480" s="82"/>
      <c r="AD1480" s="82"/>
      <c r="AE1480" s="82"/>
      <c r="AF1480" s="82"/>
      <c r="AG1480" s="82"/>
    </row>
    <row r="1481" spans="3:33" x14ac:dyDescent="0.2">
      <c r="C1481" s="82"/>
      <c r="D1481" s="82"/>
      <c r="E1481" s="82"/>
      <c r="F1481" s="82"/>
      <c r="G1481" s="82"/>
      <c r="H1481" s="82"/>
      <c r="I1481" s="82"/>
      <c r="J1481" s="82"/>
      <c r="K1481" s="82"/>
      <c r="L1481" s="82"/>
      <c r="M1481" s="82"/>
      <c r="N1481" s="140"/>
      <c r="O1481" s="140"/>
      <c r="P1481" s="82"/>
      <c r="Q1481" s="82"/>
      <c r="R1481" s="82"/>
      <c r="S1481" s="82"/>
      <c r="T1481" s="140"/>
      <c r="U1481" s="82"/>
      <c r="V1481" s="82"/>
      <c r="W1481" s="82"/>
      <c r="X1481" s="82"/>
      <c r="Y1481" s="82"/>
      <c r="AA1481" s="82"/>
      <c r="AB1481" s="82"/>
      <c r="AC1481" s="82"/>
      <c r="AD1481" s="82"/>
      <c r="AE1481" s="82"/>
      <c r="AF1481" s="82"/>
      <c r="AG1481" s="82"/>
    </row>
    <row r="1482" spans="3:33" x14ac:dyDescent="0.2">
      <c r="C1482" s="82"/>
      <c r="D1482" s="82"/>
      <c r="E1482" s="82"/>
      <c r="F1482" s="82"/>
      <c r="G1482" s="82"/>
      <c r="H1482" s="82"/>
      <c r="I1482" s="82"/>
      <c r="J1482" s="82"/>
      <c r="K1482" s="82"/>
      <c r="L1482" s="82"/>
      <c r="M1482" s="82"/>
      <c r="N1482" s="140"/>
      <c r="O1482" s="140"/>
      <c r="P1482" s="82"/>
      <c r="Q1482" s="82"/>
      <c r="R1482" s="82"/>
      <c r="S1482" s="82"/>
      <c r="T1482" s="140"/>
      <c r="U1482" s="82"/>
      <c r="V1482" s="82"/>
      <c r="W1482" s="82"/>
      <c r="X1482" s="82"/>
      <c r="Y1482" s="82"/>
      <c r="AA1482" s="82"/>
      <c r="AB1482" s="82"/>
      <c r="AC1482" s="82"/>
      <c r="AD1482" s="82"/>
      <c r="AE1482" s="82"/>
      <c r="AF1482" s="82"/>
      <c r="AG1482" s="82"/>
    </row>
    <row r="1483" spans="3:33" x14ac:dyDescent="0.2">
      <c r="C1483" s="82"/>
      <c r="D1483" s="82"/>
      <c r="E1483" s="82"/>
      <c r="F1483" s="82"/>
      <c r="G1483" s="82"/>
      <c r="H1483" s="82"/>
      <c r="I1483" s="82"/>
      <c r="J1483" s="82"/>
      <c r="K1483" s="82"/>
      <c r="L1483" s="82"/>
      <c r="M1483" s="82"/>
      <c r="N1483" s="140"/>
      <c r="O1483" s="140"/>
      <c r="P1483" s="82"/>
      <c r="Q1483" s="82"/>
      <c r="R1483" s="82"/>
      <c r="S1483" s="82"/>
      <c r="T1483" s="140"/>
      <c r="U1483" s="82"/>
      <c r="V1483" s="82"/>
      <c r="W1483" s="82"/>
      <c r="X1483" s="82"/>
      <c r="Y1483" s="82"/>
      <c r="AA1483" s="82"/>
      <c r="AB1483" s="82"/>
      <c r="AC1483" s="82"/>
      <c r="AD1483" s="82"/>
      <c r="AE1483" s="82"/>
      <c r="AF1483" s="82"/>
      <c r="AG1483" s="82"/>
    </row>
    <row r="1484" spans="3:33" x14ac:dyDescent="0.2">
      <c r="C1484" s="82"/>
      <c r="D1484" s="82"/>
      <c r="E1484" s="82"/>
      <c r="F1484" s="82"/>
      <c r="G1484" s="82"/>
      <c r="H1484" s="82"/>
      <c r="I1484" s="82"/>
      <c r="J1484" s="82"/>
      <c r="K1484" s="82"/>
      <c r="L1484" s="82"/>
      <c r="M1484" s="82"/>
      <c r="N1484" s="140"/>
      <c r="O1484" s="140"/>
      <c r="P1484" s="82"/>
      <c r="Q1484" s="82"/>
      <c r="R1484" s="82"/>
      <c r="S1484" s="82"/>
      <c r="T1484" s="140"/>
      <c r="U1484" s="82"/>
      <c r="V1484" s="82"/>
      <c r="W1484" s="82"/>
      <c r="X1484" s="82"/>
      <c r="Y1484" s="82"/>
      <c r="AA1484" s="82"/>
      <c r="AB1484" s="82"/>
      <c r="AC1484" s="82"/>
      <c r="AD1484" s="82"/>
      <c r="AE1484" s="82"/>
      <c r="AF1484" s="82"/>
      <c r="AG1484" s="82"/>
    </row>
    <row r="1485" spans="3:33" x14ac:dyDescent="0.2">
      <c r="C1485" s="82"/>
      <c r="D1485" s="82"/>
      <c r="E1485" s="82"/>
      <c r="F1485" s="82"/>
      <c r="G1485" s="82"/>
      <c r="H1485" s="82"/>
      <c r="I1485" s="82"/>
      <c r="J1485" s="82"/>
      <c r="K1485" s="82"/>
      <c r="L1485" s="82"/>
      <c r="M1485" s="82"/>
      <c r="N1485" s="140"/>
      <c r="O1485" s="140"/>
      <c r="P1485" s="82"/>
      <c r="Q1485" s="82"/>
      <c r="R1485" s="82"/>
      <c r="S1485" s="82"/>
      <c r="T1485" s="140"/>
      <c r="U1485" s="82"/>
      <c r="V1485" s="82"/>
      <c r="W1485" s="82"/>
      <c r="X1485" s="82"/>
      <c r="Y1485" s="82"/>
      <c r="AA1485" s="82"/>
      <c r="AB1485" s="82"/>
      <c r="AC1485" s="82"/>
      <c r="AD1485" s="82"/>
      <c r="AE1485" s="82"/>
      <c r="AF1485" s="82"/>
      <c r="AG1485" s="82"/>
    </row>
    <row r="1486" spans="3:33" x14ac:dyDescent="0.2">
      <c r="C1486" s="82"/>
      <c r="D1486" s="82"/>
      <c r="E1486" s="82"/>
      <c r="F1486" s="82"/>
      <c r="G1486" s="82"/>
      <c r="H1486" s="82"/>
      <c r="I1486" s="82"/>
      <c r="J1486" s="82"/>
      <c r="K1486" s="82"/>
      <c r="L1486" s="82"/>
      <c r="M1486" s="82"/>
      <c r="N1486" s="140"/>
      <c r="O1486" s="140"/>
      <c r="P1486" s="82"/>
      <c r="Q1486" s="82"/>
      <c r="R1486" s="82"/>
      <c r="S1486" s="82"/>
      <c r="T1486" s="140"/>
      <c r="U1486" s="82"/>
      <c r="V1486" s="82"/>
      <c r="W1486" s="82"/>
      <c r="X1486" s="82"/>
      <c r="Y1486" s="82"/>
      <c r="AA1486" s="82"/>
      <c r="AB1486" s="82"/>
      <c r="AC1486" s="82"/>
      <c r="AD1486" s="82"/>
      <c r="AE1486" s="82"/>
      <c r="AF1486" s="82"/>
      <c r="AG1486" s="82"/>
    </row>
    <row r="1487" spans="3:33" x14ac:dyDescent="0.2">
      <c r="C1487" s="82"/>
      <c r="D1487" s="82"/>
      <c r="E1487" s="82"/>
      <c r="F1487" s="82"/>
      <c r="G1487" s="82"/>
      <c r="H1487" s="82"/>
      <c r="I1487" s="82"/>
      <c r="J1487" s="82"/>
      <c r="K1487" s="82"/>
      <c r="L1487" s="82"/>
      <c r="M1487" s="82"/>
      <c r="N1487" s="140"/>
      <c r="O1487" s="140"/>
      <c r="P1487" s="82"/>
      <c r="Q1487" s="82"/>
      <c r="R1487" s="82"/>
      <c r="S1487" s="82"/>
      <c r="T1487" s="140"/>
      <c r="U1487" s="82"/>
      <c r="V1487" s="82"/>
      <c r="W1487" s="82"/>
      <c r="X1487" s="82"/>
      <c r="Y1487" s="82"/>
      <c r="AA1487" s="82"/>
      <c r="AB1487" s="82"/>
      <c r="AC1487" s="82"/>
      <c r="AD1487" s="82"/>
      <c r="AE1487" s="82"/>
      <c r="AF1487" s="82"/>
      <c r="AG1487" s="82"/>
    </row>
    <row r="1488" spans="3:33" x14ac:dyDescent="0.2">
      <c r="C1488" s="82"/>
      <c r="D1488" s="82"/>
      <c r="E1488" s="82"/>
      <c r="F1488" s="82"/>
      <c r="G1488" s="82"/>
      <c r="H1488" s="82"/>
      <c r="I1488" s="82"/>
      <c r="J1488" s="82"/>
      <c r="K1488" s="82"/>
      <c r="L1488" s="82"/>
      <c r="M1488" s="82"/>
      <c r="N1488" s="140"/>
      <c r="O1488" s="140"/>
      <c r="P1488" s="82"/>
      <c r="Q1488" s="82"/>
      <c r="R1488" s="82"/>
      <c r="S1488" s="82"/>
      <c r="T1488" s="140"/>
      <c r="U1488" s="82"/>
      <c r="V1488" s="82"/>
      <c r="W1488" s="82"/>
      <c r="X1488" s="82"/>
      <c r="Y1488" s="82"/>
      <c r="AA1488" s="82"/>
      <c r="AB1488" s="82"/>
      <c r="AC1488" s="82"/>
      <c r="AD1488" s="82"/>
      <c r="AE1488" s="82"/>
      <c r="AF1488" s="82"/>
      <c r="AG1488" s="82"/>
    </row>
    <row r="1489" spans="3:33" x14ac:dyDescent="0.2">
      <c r="C1489" s="82"/>
      <c r="D1489" s="82"/>
      <c r="E1489" s="82"/>
      <c r="F1489" s="82"/>
      <c r="G1489" s="82"/>
      <c r="H1489" s="82"/>
      <c r="I1489" s="82"/>
      <c r="J1489" s="82"/>
      <c r="K1489" s="82"/>
      <c r="L1489" s="82"/>
      <c r="M1489" s="82"/>
      <c r="N1489" s="140"/>
      <c r="O1489" s="140"/>
      <c r="P1489" s="82"/>
      <c r="Q1489" s="82"/>
      <c r="R1489" s="82"/>
      <c r="S1489" s="82"/>
      <c r="T1489" s="140"/>
      <c r="U1489" s="82"/>
      <c r="V1489" s="82"/>
      <c r="W1489" s="82"/>
      <c r="X1489" s="82"/>
      <c r="Y1489" s="82"/>
      <c r="AA1489" s="82"/>
      <c r="AB1489" s="82"/>
      <c r="AC1489" s="82"/>
      <c r="AD1489" s="82"/>
      <c r="AE1489" s="82"/>
      <c r="AF1489" s="82"/>
      <c r="AG1489" s="82"/>
    </row>
    <row r="1490" spans="3:33" x14ac:dyDescent="0.2">
      <c r="C1490" s="82"/>
      <c r="D1490" s="82"/>
      <c r="E1490" s="82"/>
      <c r="F1490" s="82"/>
      <c r="G1490" s="82"/>
      <c r="H1490" s="82"/>
      <c r="I1490" s="82"/>
      <c r="J1490" s="82"/>
      <c r="K1490" s="82"/>
      <c r="L1490" s="82"/>
      <c r="M1490" s="82"/>
      <c r="N1490" s="140"/>
      <c r="O1490" s="140"/>
      <c r="P1490" s="82"/>
      <c r="Q1490" s="82"/>
      <c r="R1490" s="82"/>
      <c r="S1490" s="82"/>
      <c r="T1490" s="140"/>
      <c r="U1490" s="82"/>
      <c r="V1490" s="82"/>
      <c r="W1490" s="82"/>
      <c r="X1490" s="82"/>
      <c r="Y1490" s="82"/>
      <c r="AA1490" s="82"/>
      <c r="AB1490" s="82"/>
      <c r="AC1490" s="82"/>
      <c r="AD1490" s="82"/>
      <c r="AE1490" s="82"/>
      <c r="AF1490" s="82"/>
      <c r="AG1490" s="82"/>
    </row>
    <row r="1491" spans="3:33" x14ac:dyDescent="0.2">
      <c r="C1491" s="82"/>
      <c r="D1491" s="82"/>
      <c r="E1491" s="82"/>
      <c r="F1491" s="82"/>
      <c r="G1491" s="82"/>
      <c r="H1491" s="82"/>
      <c r="I1491" s="82"/>
      <c r="J1491" s="82"/>
      <c r="K1491" s="82"/>
      <c r="L1491" s="82"/>
      <c r="M1491" s="82"/>
      <c r="N1491" s="140"/>
      <c r="O1491" s="140"/>
      <c r="P1491" s="82"/>
      <c r="Q1491" s="82"/>
      <c r="R1491" s="82"/>
      <c r="S1491" s="82"/>
      <c r="T1491" s="140"/>
      <c r="U1491" s="82"/>
      <c r="V1491" s="82"/>
      <c r="W1491" s="82"/>
      <c r="X1491" s="82"/>
      <c r="Y1491" s="82"/>
      <c r="AA1491" s="82"/>
      <c r="AB1491" s="82"/>
      <c r="AC1491" s="82"/>
      <c r="AD1491" s="82"/>
      <c r="AE1491" s="82"/>
      <c r="AF1491" s="82"/>
      <c r="AG1491" s="82"/>
    </row>
    <row r="1492" spans="3:33" x14ac:dyDescent="0.2">
      <c r="C1492" s="82"/>
      <c r="D1492" s="82"/>
      <c r="E1492" s="82"/>
      <c r="F1492" s="82"/>
      <c r="G1492" s="82"/>
      <c r="H1492" s="82"/>
      <c r="I1492" s="82"/>
      <c r="J1492" s="82"/>
      <c r="K1492" s="82"/>
      <c r="L1492" s="82"/>
      <c r="M1492" s="82"/>
      <c r="N1492" s="140"/>
      <c r="O1492" s="140"/>
      <c r="P1492" s="82"/>
      <c r="Q1492" s="82"/>
      <c r="R1492" s="82"/>
      <c r="S1492" s="82"/>
      <c r="T1492" s="140"/>
      <c r="U1492" s="82"/>
      <c r="V1492" s="82"/>
      <c r="W1492" s="82"/>
      <c r="X1492" s="82"/>
      <c r="Y1492" s="82"/>
      <c r="AA1492" s="82"/>
      <c r="AB1492" s="82"/>
      <c r="AC1492" s="82"/>
      <c r="AD1492" s="82"/>
      <c r="AE1492" s="82"/>
      <c r="AF1492" s="82"/>
      <c r="AG1492" s="82"/>
    </row>
    <row r="1493" spans="3:33" x14ac:dyDescent="0.2">
      <c r="C1493" s="82"/>
      <c r="D1493" s="82"/>
      <c r="E1493" s="82"/>
      <c r="F1493" s="82"/>
      <c r="G1493" s="82"/>
      <c r="H1493" s="82"/>
      <c r="I1493" s="82"/>
      <c r="J1493" s="82"/>
      <c r="K1493" s="82"/>
      <c r="L1493" s="82"/>
      <c r="M1493" s="82"/>
      <c r="N1493" s="140"/>
      <c r="O1493" s="140"/>
      <c r="P1493" s="82"/>
      <c r="Q1493" s="82"/>
      <c r="R1493" s="82"/>
      <c r="S1493" s="82"/>
      <c r="T1493" s="140"/>
      <c r="U1493" s="82"/>
      <c r="V1493" s="82"/>
      <c r="W1493" s="82"/>
      <c r="X1493" s="82"/>
      <c r="Y1493" s="82"/>
      <c r="AA1493" s="82"/>
      <c r="AB1493" s="82"/>
      <c r="AC1493" s="82"/>
      <c r="AD1493" s="82"/>
      <c r="AE1493" s="82"/>
      <c r="AF1493" s="82"/>
      <c r="AG1493" s="82"/>
    </row>
    <row r="1494" spans="3:33" x14ac:dyDescent="0.2">
      <c r="C1494" s="82"/>
      <c r="D1494" s="82"/>
      <c r="E1494" s="82"/>
      <c r="F1494" s="82"/>
      <c r="G1494" s="82"/>
      <c r="H1494" s="82"/>
      <c r="I1494" s="82"/>
      <c r="J1494" s="82"/>
      <c r="K1494" s="82"/>
      <c r="L1494" s="82"/>
      <c r="M1494" s="82"/>
      <c r="N1494" s="140"/>
      <c r="O1494" s="140"/>
      <c r="P1494" s="82"/>
      <c r="Q1494" s="82"/>
      <c r="R1494" s="82"/>
      <c r="S1494" s="82"/>
      <c r="T1494" s="140"/>
      <c r="U1494" s="82"/>
      <c r="V1494" s="82"/>
      <c r="W1494" s="82"/>
      <c r="X1494" s="82"/>
      <c r="Y1494" s="82"/>
      <c r="AA1494" s="82"/>
      <c r="AB1494" s="82"/>
      <c r="AC1494" s="82"/>
      <c r="AD1494" s="82"/>
      <c r="AE1494" s="82"/>
      <c r="AF1494" s="82"/>
      <c r="AG1494" s="82"/>
    </row>
    <row r="1495" spans="3:33" x14ac:dyDescent="0.2">
      <c r="C1495" s="82"/>
      <c r="D1495" s="82"/>
      <c r="E1495" s="82"/>
      <c r="F1495" s="82"/>
      <c r="G1495" s="82"/>
      <c r="H1495" s="82"/>
      <c r="I1495" s="82"/>
      <c r="J1495" s="82"/>
      <c r="K1495" s="82"/>
      <c r="L1495" s="82"/>
      <c r="M1495" s="82"/>
      <c r="N1495" s="140"/>
      <c r="O1495" s="140"/>
      <c r="P1495" s="82"/>
      <c r="Q1495" s="82"/>
      <c r="R1495" s="82"/>
      <c r="S1495" s="82"/>
      <c r="T1495" s="140"/>
      <c r="U1495" s="82"/>
      <c r="V1495" s="82"/>
      <c r="W1495" s="82"/>
      <c r="X1495" s="82"/>
      <c r="Y1495" s="82"/>
      <c r="AA1495" s="82"/>
      <c r="AB1495" s="82"/>
      <c r="AC1495" s="82"/>
      <c r="AD1495" s="82"/>
      <c r="AE1495" s="82"/>
      <c r="AF1495" s="82"/>
      <c r="AG1495" s="82"/>
    </row>
    <row r="1496" spans="3:33" x14ac:dyDescent="0.2">
      <c r="C1496" s="82"/>
      <c r="D1496" s="82"/>
      <c r="E1496" s="82"/>
      <c r="F1496" s="82"/>
      <c r="G1496" s="82"/>
      <c r="H1496" s="82"/>
      <c r="I1496" s="82"/>
      <c r="J1496" s="82"/>
      <c r="K1496" s="82"/>
      <c r="L1496" s="82"/>
      <c r="M1496" s="82"/>
      <c r="N1496" s="140"/>
      <c r="O1496" s="140"/>
      <c r="P1496" s="82"/>
      <c r="Q1496" s="82"/>
      <c r="R1496" s="82"/>
      <c r="S1496" s="82"/>
      <c r="T1496" s="140"/>
      <c r="U1496" s="82"/>
      <c r="V1496" s="82"/>
      <c r="W1496" s="82"/>
      <c r="X1496" s="82"/>
      <c r="Y1496" s="82"/>
      <c r="AA1496" s="82"/>
      <c r="AB1496" s="82"/>
      <c r="AC1496" s="82"/>
      <c r="AD1496" s="82"/>
      <c r="AE1496" s="82"/>
      <c r="AF1496" s="82"/>
      <c r="AG1496" s="82"/>
    </row>
    <row r="1497" spans="3:33" x14ac:dyDescent="0.2">
      <c r="C1497" s="82"/>
      <c r="D1497" s="82"/>
      <c r="E1497" s="82"/>
      <c r="F1497" s="82"/>
      <c r="G1497" s="82"/>
      <c r="H1497" s="82"/>
      <c r="I1497" s="82"/>
      <c r="J1497" s="82"/>
      <c r="K1497" s="82"/>
      <c r="L1497" s="82"/>
      <c r="M1497" s="82"/>
      <c r="N1497" s="140"/>
      <c r="O1497" s="140"/>
      <c r="P1497" s="82"/>
      <c r="Q1497" s="82"/>
      <c r="R1497" s="82"/>
      <c r="S1497" s="82"/>
      <c r="T1497" s="140"/>
      <c r="U1497" s="82"/>
      <c r="V1497" s="82"/>
      <c r="W1497" s="82"/>
      <c r="X1497" s="82"/>
      <c r="Y1497" s="82"/>
      <c r="AA1497" s="82"/>
      <c r="AB1497" s="82"/>
      <c r="AC1497" s="82"/>
      <c r="AD1497" s="82"/>
      <c r="AE1497" s="82"/>
      <c r="AF1497" s="82"/>
      <c r="AG1497" s="82"/>
    </row>
    <row r="1498" spans="3:33" x14ac:dyDescent="0.2">
      <c r="C1498" s="82"/>
      <c r="D1498" s="82"/>
      <c r="E1498" s="82"/>
      <c r="F1498" s="82"/>
      <c r="G1498" s="82"/>
      <c r="H1498" s="82"/>
      <c r="I1498" s="82"/>
      <c r="J1498" s="82"/>
      <c r="K1498" s="82"/>
      <c r="L1498" s="82"/>
      <c r="M1498" s="82"/>
      <c r="N1498" s="140"/>
      <c r="O1498" s="140"/>
      <c r="P1498" s="82"/>
      <c r="Q1498" s="82"/>
      <c r="R1498" s="82"/>
      <c r="S1498" s="82"/>
      <c r="T1498" s="140"/>
      <c r="U1498" s="82"/>
      <c r="V1498" s="82"/>
      <c r="W1498" s="82"/>
      <c r="X1498" s="82"/>
      <c r="Y1498" s="82"/>
      <c r="AA1498" s="82"/>
      <c r="AB1498" s="82"/>
      <c r="AC1498" s="82"/>
      <c r="AD1498" s="82"/>
      <c r="AE1498" s="82"/>
      <c r="AF1498" s="82"/>
      <c r="AG1498" s="82"/>
    </row>
    <row r="1499" spans="3:33" x14ac:dyDescent="0.2">
      <c r="C1499" s="82"/>
      <c r="D1499" s="82"/>
      <c r="E1499" s="82"/>
      <c r="F1499" s="82"/>
      <c r="G1499" s="82"/>
      <c r="H1499" s="82"/>
      <c r="I1499" s="82"/>
      <c r="J1499" s="82"/>
      <c r="K1499" s="82"/>
      <c r="L1499" s="82"/>
      <c r="M1499" s="82"/>
      <c r="N1499" s="140"/>
      <c r="O1499" s="140"/>
      <c r="P1499" s="82"/>
      <c r="Q1499" s="82"/>
      <c r="R1499" s="82"/>
      <c r="S1499" s="82"/>
      <c r="T1499" s="140"/>
      <c r="U1499" s="82"/>
      <c r="V1499" s="82"/>
      <c r="W1499" s="82"/>
      <c r="X1499" s="82"/>
      <c r="Y1499" s="82"/>
      <c r="AA1499" s="82"/>
      <c r="AB1499" s="82"/>
      <c r="AC1499" s="82"/>
      <c r="AD1499" s="82"/>
      <c r="AE1499" s="82"/>
      <c r="AF1499" s="82"/>
      <c r="AG1499" s="82"/>
    </row>
    <row r="1500" spans="3:33" x14ac:dyDescent="0.2">
      <c r="C1500" s="82"/>
      <c r="D1500" s="82"/>
      <c r="E1500" s="82"/>
      <c r="F1500" s="82"/>
      <c r="G1500" s="82"/>
      <c r="H1500" s="82"/>
      <c r="I1500" s="82"/>
      <c r="J1500" s="82"/>
      <c r="K1500" s="82"/>
      <c r="L1500" s="82"/>
      <c r="M1500" s="82"/>
      <c r="N1500" s="140"/>
      <c r="O1500" s="140"/>
      <c r="P1500" s="82"/>
      <c r="Q1500" s="82"/>
      <c r="R1500" s="82"/>
      <c r="S1500" s="82"/>
      <c r="T1500" s="140"/>
      <c r="U1500" s="82"/>
      <c r="V1500" s="82"/>
      <c r="W1500" s="82"/>
      <c r="X1500" s="82"/>
      <c r="Y1500" s="82"/>
      <c r="AA1500" s="82"/>
      <c r="AB1500" s="82"/>
      <c r="AC1500" s="82"/>
      <c r="AD1500" s="82"/>
      <c r="AE1500" s="82"/>
      <c r="AF1500" s="82"/>
      <c r="AG1500" s="82"/>
    </row>
    <row r="1501" spans="3:33" x14ac:dyDescent="0.2">
      <c r="C1501" s="82"/>
      <c r="D1501" s="82"/>
      <c r="E1501" s="82"/>
      <c r="F1501" s="82"/>
      <c r="G1501" s="82"/>
      <c r="H1501" s="82"/>
      <c r="I1501" s="82"/>
      <c r="J1501" s="82"/>
      <c r="K1501" s="82"/>
      <c r="L1501" s="82"/>
      <c r="M1501" s="82"/>
      <c r="N1501" s="140"/>
      <c r="O1501" s="140"/>
      <c r="P1501" s="82"/>
      <c r="Q1501" s="82"/>
      <c r="R1501" s="82"/>
      <c r="S1501" s="82"/>
      <c r="T1501" s="140"/>
      <c r="U1501" s="82"/>
      <c r="V1501" s="82"/>
      <c r="W1501" s="82"/>
      <c r="X1501" s="82"/>
      <c r="Y1501" s="82"/>
      <c r="AA1501" s="82"/>
      <c r="AB1501" s="82"/>
      <c r="AC1501" s="82"/>
      <c r="AD1501" s="82"/>
      <c r="AE1501" s="82"/>
      <c r="AF1501" s="82"/>
      <c r="AG1501" s="82"/>
    </row>
    <row r="1502" spans="3:33" x14ac:dyDescent="0.2">
      <c r="C1502" s="82"/>
      <c r="D1502" s="82"/>
      <c r="E1502" s="82"/>
      <c r="F1502" s="82"/>
      <c r="G1502" s="82"/>
      <c r="H1502" s="82"/>
      <c r="I1502" s="82"/>
      <c r="J1502" s="82"/>
      <c r="K1502" s="82"/>
      <c r="L1502" s="82"/>
      <c r="M1502" s="82"/>
      <c r="N1502" s="140"/>
      <c r="O1502" s="140"/>
      <c r="P1502" s="82"/>
      <c r="Q1502" s="82"/>
      <c r="R1502" s="82"/>
      <c r="S1502" s="82"/>
      <c r="T1502" s="140"/>
      <c r="U1502" s="82"/>
      <c r="V1502" s="82"/>
      <c r="W1502" s="82"/>
      <c r="X1502" s="82"/>
      <c r="Y1502" s="82"/>
      <c r="AA1502" s="82"/>
      <c r="AB1502" s="82"/>
      <c r="AC1502" s="82"/>
      <c r="AD1502" s="82"/>
      <c r="AE1502" s="82"/>
      <c r="AF1502" s="82"/>
      <c r="AG1502" s="82"/>
    </row>
    <row r="1503" spans="3:33" x14ac:dyDescent="0.2">
      <c r="C1503" s="82"/>
      <c r="D1503" s="82"/>
      <c r="E1503" s="82"/>
      <c r="F1503" s="82"/>
      <c r="G1503" s="82"/>
      <c r="H1503" s="82"/>
      <c r="I1503" s="82"/>
      <c r="J1503" s="82"/>
      <c r="K1503" s="82"/>
      <c r="L1503" s="82"/>
      <c r="M1503" s="82"/>
      <c r="N1503" s="140"/>
      <c r="O1503" s="140"/>
      <c r="P1503" s="82"/>
      <c r="Q1503" s="82"/>
      <c r="R1503" s="82"/>
      <c r="S1503" s="82"/>
      <c r="T1503" s="140"/>
      <c r="U1503" s="82"/>
      <c r="V1503" s="82"/>
      <c r="W1503" s="82"/>
      <c r="X1503" s="82"/>
      <c r="Y1503" s="82"/>
      <c r="AA1503" s="82"/>
      <c r="AB1503" s="82"/>
      <c r="AC1503" s="82"/>
      <c r="AD1503" s="82"/>
      <c r="AE1503" s="82"/>
      <c r="AF1503" s="82"/>
      <c r="AG1503" s="82"/>
    </row>
    <row r="1504" spans="3:33" x14ac:dyDescent="0.2">
      <c r="C1504" s="82"/>
      <c r="D1504" s="82"/>
      <c r="E1504" s="82"/>
      <c r="F1504" s="82"/>
      <c r="G1504" s="82"/>
      <c r="H1504" s="82"/>
      <c r="I1504" s="82"/>
      <c r="J1504" s="82"/>
      <c r="K1504" s="82"/>
      <c r="L1504" s="82"/>
      <c r="M1504" s="82"/>
      <c r="N1504" s="140"/>
      <c r="O1504" s="140"/>
      <c r="P1504" s="82"/>
      <c r="Q1504" s="82"/>
      <c r="R1504" s="82"/>
      <c r="S1504" s="82"/>
      <c r="T1504" s="140"/>
      <c r="U1504" s="82"/>
      <c r="V1504" s="82"/>
      <c r="W1504" s="82"/>
      <c r="X1504" s="82"/>
      <c r="Y1504" s="82"/>
      <c r="AA1504" s="82"/>
      <c r="AB1504" s="82"/>
      <c r="AC1504" s="82"/>
      <c r="AD1504" s="82"/>
      <c r="AE1504" s="82"/>
      <c r="AF1504" s="82"/>
      <c r="AG1504" s="82"/>
    </row>
    <row r="1505" spans="3:33" x14ac:dyDescent="0.2">
      <c r="C1505" s="82"/>
      <c r="D1505" s="82"/>
      <c r="E1505" s="82"/>
      <c r="F1505" s="82"/>
      <c r="G1505" s="82"/>
      <c r="H1505" s="82"/>
      <c r="I1505" s="82"/>
      <c r="J1505" s="82"/>
      <c r="K1505" s="82"/>
      <c r="L1505" s="82"/>
      <c r="M1505" s="82"/>
      <c r="N1505" s="140"/>
      <c r="O1505" s="140"/>
      <c r="P1505" s="82"/>
      <c r="Q1505" s="82"/>
      <c r="R1505" s="82"/>
      <c r="S1505" s="82"/>
      <c r="T1505" s="140"/>
      <c r="U1505" s="82"/>
      <c r="V1505" s="82"/>
      <c r="W1505" s="82"/>
      <c r="X1505" s="82"/>
      <c r="Y1505" s="82"/>
      <c r="AA1505" s="82"/>
      <c r="AB1505" s="82"/>
      <c r="AC1505" s="82"/>
      <c r="AD1505" s="82"/>
      <c r="AE1505" s="82"/>
      <c r="AF1505" s="82"/>
      <c r="AG1505" s="82"/>
    </row>
    <row r="1506" spans="3:33" x14ac:dyDescent="0.2">
      <c r="C1506" s="82"/>
      <c r="D1506" s="82"/>
      <c r="E1506" s="82"/>
      <c r="F1506" s="82"/>
      <c r="G1506" s="82"/>
      <c r="H1506" s="82"/>
      <c r="I1506" s="82"/>
      <c r="J1506" s="82"/>
      <c r="K1506" s="82"/>
      <c r="L1506" s="82"/>
      <c r="M1506" s="82"/>
      <c r="N1506" s="140"/>
      <c r="O1506" s="140"/>
      <c r="P1506" s="82"/>
      <c r="Q1506" s="82"/>
      <c r="R1506" s="82"/>
      <c r="S1506" s="82"/>
      <c r="T1506" s="140"/>
      <c r="U1506" s="82"/>
      <c r="V1506" s="82"/>
      <c r="W1506" s="82"/>
      <c r="X1506" s="82"/>
      <c r="Y1506" s="82"/>
      <c r="AA1506" s="82"/>
      <c r="AB1506" s="82"/>
      <c r="AC1506" s="82"/>
      <c r="AD1506" s="82"/>
      <c r="AE1506" s="82"/>
      <c r="AF1506" s="82"/>
      <c r="AG1506" s="82"/>
    </row>
    <row r="1507" spans="3:33" x14ac:dyDescent="0.2">
      <c r="C1507" s="82"/>
      <c r="D1507" s="82"/>
      <c r="E1507" s="82"/>
      <c r="F1507" s="82"/>
      <c r="G1507" s="82"/>
      <c r="H1507" s="82"/>
      <c r="I1507" s="82"/>
      <c r="J1507" s="82"/>
      <c r="K1507" s="82"/>
      <c r="L1507" s="82"/>
      <c r="M1507" s="82"/>
      <c r="N1507" s="140"/>
      <c r="O1507" s="140"/>
      <c r="P1507" s="82"/>
      <c r="Q1507" s="82"/>
      <c r="R1507" s="82"/>
      <c r="S1507" s="82"/>
      <c r="T1507" s="140"/>
      <c r="U1507" s="82"/>
      <c r="V1507" s="82"/>
      <c r="W1507" s="82"/>
      <c r="X1507" s="82"/>
      <c r="Y1507" s="82"/>
      <c r="AA1507" s="82"/>
      <c r="AB1507" s="82"/>
      <c r="AC1507" s="82"/>
      <c r="AD1507" s="82"/>
      <c r="AE1507" s="82"/>
      <c r="AF1507" s="82"/>
      <c r="AG1507" s="82"/>
    </row>
    <row r="1508" spans="3:33" x14ac:dyDescent="0.2">
      <c r="C1508" s="82"/>
      <c r="D1508" s="82"/>
      <c r="E1508" s="82"/>
      <c r="F1508" s="82"/>
      <c r="G1508" s="82"/>
      <c r="H1508" s="82"/>
      <c r="I1508" s="82"/>
      <c r="J1508" s="82"/>
      <c r="K1508" s="82"/>
      <c r="L1508" s="82"/>
      <c r="M1508" s="82"/>
      <c r="N1508" s="140"/>
      <c r="O1508" s="140"/>
      <c r="P1508" s="82"/>
      <c r="Q1508" s="82"/>
      <c r="R1508" s="82"/>
      <c r="S1508" s="82"/>
      <c r="T1508" s="140"/>
      <c r="U1508" s="82"/>
      <c r="V1508" s="82"/>
      <c r="W1508" s="82"/>
      <c r="X1508" s="82"/>
      <c r="Y1508" s="82"/>
      <c r="AA1508" s="82"/>
      <c r="AB1508" s="82"/>
      <c r="AC1508" s="82"/>
      <c r="AD1508" s="82"/>
      <c r="AE1508" s="82"/>
      <c r="AF1508" s="82"/>
      <c r="AG1508" s="82"/>
    </row>
    <row r="1509" spans="3:33" x14ac:dyDescent="0.2">
      <c r="C1509" s="82"/>
      <c r="D1509" s="82"/>
      <c r="E1509" s="82"/>
      <c r="F1509" s="82"/>
      <c r="G1509" s="82"/>
      <c r="H1509" s="82"/>
      <c r="I1509" s="82"/>
      <c r="J1509" s="82"/>
      <c r="K1509" s="82"/>
      <c r="L1509" s="82"/>
      <c r="M1509" s="82"/>
      <c r="N1509" s="140"/>
      <c r="O1509" s="140"/>
      <c r="P1509" s="82"/>
      <c r="Q1509" s="82"/>
      <c r="R1509" s="82"/>
      <c r="S1509" s="82"/>
      <c r="T1509" s="140"/>
      <c r="U1509" s="82"/>
      <c r="V1509" s="82"/>
      <c r="W1509" s="82"/>
      <c r="X1509" s="82"/>
      <c r="Y1509" s="82"/>
      <c r="AA1509" s="82"/>
      <c r="AB1509" s="82"/>
      <c r="AC1509" s="82"/>
      <c r="AD1509" s="82"/>
      <c r="AE1509" s="82"/>
      <c r="AF1509" s="82"/>
      <c r="AG1509" s="82"/>
    </row>
    <row r="1510" spans="3:33" x14ac:dyDescent="0.2">
      <c r="C1510" s="82"/>
      <c r="D1510" s="82"/>
      <c r="E1510" s="82"/>
      <c r="F1510" s="82"/>
      <c r="G1510" s="82"/>
      <c r="H1510" s="82"/>
      <c r="I1510" s="82"/>
      <c r="J1510" s="82"/>
      <c r="K1510" s="82"/>
      <c r="L1510" s="82"/>
      <c r="M1510" s="82"/>
      <c r="N1510" s="140"/>
      <c r="O1510" s="140"/>
      <c r="P1510" s="82"/>
      <c r="Q1510" s="82"/>
      <c r="R1510" s="82"/>
      <c r="S1510" s="82"/>
      <c r="T1510" s="140"/>
      <c r="U1510" s="82"/>
      <c r="V1510" s="82"/>
      <c r="W1510" s="82"/>
      <c r="X1510" s="82"/>
      <c r="Y1510" s="82"/>
      <c r="AA1510" s="82"/>
      <c r="AB1510" s="82"/>
      <c r="AC1510" s="82"/>
      <c r="AD1510" s="82"/>
      <c r="AE1510" s="82"/>
      <c r="AF1510" s="82"/>
      <c r="AG1510" s="82"/>
    </row>
    <row r="1511" spans="3:33" x14ac:dyDescent="0.2">
      <c r="C1511" s="82"/>
      <c r="D1511" s="82"/>
      <c r="E1511" s="82"/>
      <c r="F1511" s="82"/>
      <c r="G1511" s="82"/>
      <c r="H1511" s="82"/>
      <c r="I1511" s="82"/>
      <c r="J1511" s="82"/>
      <c r="K1511" s="82"/>
      <c r="L1511" s="82"/>
      <c r="M1511" s="82"/>
      <c r="N1511" s="140"/>
      <c r="O1511" s="140"/>
      <c r="P1511" s="82"/>
      <c r="Q1511" s="82"/>
      <c r="R1511" s="82"/>
      <c r="S1511" s="82"/>
      <c r="T1511" s="140"/>
      <c r="U1511" s="82"/>
      <c r="V1511" s="82"/>
      <c r="W1511" s="82"/>
      <c r="X1511" s="82"/>
      <c r="Y1511" s="82"/>
      <c r="AA1511" s="82"/>
      <c r="AB1511" s="82"/>
      <c r="AC1511" s="82"/>
      <c r="AD1511" s="82"/>
      <c r="AE1511" s="82"/>
      <c r="AF1511" s="82"/>
      <c r="AG1511" s="82"/>
    </row>
    <row r="1512" spans="3:33" x14ac:dyDescent="0.2">
      <c r="C1512" s="82"/>
      <c r="D1512" s="82"/>
      <c r="E1512" s="82"/>
      <c r="F1512" s="82"/>
      <c r="G1512" s="82"/>
      <c r="H1512" s="82"/>
      <c r="I1512" s="82"/>
      <c r="J1512" s="82"/>
      <c r="K1512" s="82"/>
      <c r="L1512" s="82"/>
      <c r="M1512" s="82"/>
      <c r="N1512" s="140"/>
      <c r="O1512" s="140"/>
      <c r="P1512" s="82"/>
      <c r="Q1512" s="82"/>
      <c r="R1512" s="82"/>
      <c r="S1512" s="82"/>
      <c r="T1512" s="140"/>
      <c r="U1512" s="82"/>
      <c r="V1512" s="82"/>
      <c r="W1512" s="82"/>
      <c r="X1512" s="82"/>
      <c r="Y1512" s="82"/>
      <c r="AA1512" s="82"/>
      <c r="AB1512" s="82"/>
      <c r="AC1512" s="82"/>
      <c r="AD1512" s="82"/>
      <c r="AE1512" s="82"/>
      <c r="AF1512" s="82"/>
      <c r="AG1512" s="82"/>
    </row>
    <row r="1513" spans="3:33" x14ac:dyDescent="0.2">
      <c r="C1513" s="82"/>
      <c r="D1513" s="82"/>
      <c r="E1513" s="82"/>
      <c r="F1513" s="82"/>
      <c r="G1513" s="82"/>
      <c r="H1513" s="82"/>
      <c r="I1513" s="82"/>
      <c r="J1513" s="82"/>
      <c r="K1513" s="82"/>
      <c r="L1513" s="82"/>
      <c r="M1513" s="82"/>
      <c r="N1513" s="140"/>
      <c r="O1513" s="140"/>
      <c r="P1513" s="82"/>
      <c r="Q1513" s="82"/>
      <c r="R1513" s="82"/>
      <c r="S1513" s="82"/>
      <c r="T1513" s="140"/>
      <c r="U1513" s="82"/>
      <c r="V1513" s="82"/>
      <c r="W1513" s="82"/>
      <c r="X1513" s="82"/>
      <c r="Y1513" s="82"/>
      <c r="AA1513" s="82"/>
      <c r="AB1513" s="82"/>
      <c r="AC1513" s="82"/>
      <c r="AD1513" s="82"/>
      <c r="AE1513" s="82"/>
      <c r="AF1513" s="82"/>
      <c r="AG1513" s="82"/>
    </row>
    <row r="1514" spans="3:33" x14ac:dyDescent="0.2">
      <c r="C1514" s="82"/>
      <c r="D1514" s="82"/>
      <c r="E1514" s="82"/>
      <c r="F1514" s="82"/>
      <c r="G1514" s="82"/>
      <c r="H1514" s="82"/>
      <c r="I1514" s="82"/>
      <c r="J1514" s="82"/>
      <c r="K1514" s="82"/>
      <c r="L1514" s="82"/>
      <c r="M1514" s="82"/>
      <c r="N1514" s="140"/>
      <c r="O1514" s="140"/>
      <c r="P1514" s="82"/>
      <c r="Q1514" s="82"/>
      <c r="R1514" s="82"/>
      <c r="S1514" s="82"/>
      <c r="T1514" s="140"/>
      <c r="U1514" s="82"/>
      <c r="V1514" s="82"/>
      <c r="W1514" s="82"/>
      <c r="X1514" s="82"/>
      <c r="Y1514" s="82"/>
      <c r="AA1514" s="82"/>
      <c r="AB1514" s="82"/>
      <c r="AC1514" s="82"/>
      <c r="AD1514" s="82"/>
      <c r="AE1514" s="82"/>
      <c r="AF1514" s="82"/>
      <c r="AG1514" s="82"/>
    </row>
    <row r="1515" spans="3:33" x14ac:dyDescent="0.2">
      <c r="C1515" s="82"/>
      <c r="D1515" s="82"/>
      <c r="E1515" s="82"/>
      <c r="F1515" s="82"/>
      <c r="G1515" s="82"/>
      <c r="H1515" s="82"/>
      <c r="I1515" s="82"/>
      <c r="J1515" s="82"/>
      <c r="K1515" s="82"/>
      <c r="L1515" s="82"/>
      <c r="M1515" s="82"/>
      <c r="N1515" s="140"/>
      <c r="O1515" s="140"/>
      <c r="P1515" s="82"/>
      <c r="Q1515" s="82"/>
      <c r="R1515" s="82"/>
      <c r="S1515" s="82"/>
      <c r="T1515" s="140"/>
      <c r="U1515" s="82"/>
      <c r="V1515" s="82"/>
      <c r="W1515" s="82"/>
      <c r="X1515" s="82"/>
      <c r="Y1515" s="82"/>
      <c r="AA1515" s="82"/>
      <c r="AB1515" s="82"/>
      <c r="AC1515" s="82"/>
      <c r="AD1515" s="82"/>
      <c r="AE1515" s="82"/>
      <c r="AF1515" s="82"/>
      <c r="AG1515" s="82"/>
    </row>
    <row r="1516" spans="3:33" x14ac:dyDescent="0.2">
      <c r="C1516" s="82"/>
      <c r="D1516" s="82"/>
      <c r="E1516" s="82"/>
      <c r="F1516" s="82"/>
      <c r="G1516" s="82"/>
      <c r="H1516" s="82"/>
      <c r="I1516" s="82"/>
      <c r="J1516" s="82"/>
      <c r="K1516" s="82"/>
      <c r="L1516" s="82"/>
      <c r="M1516" s="82"/>
      <c r="N1516" s="140"/>
      <c r="O1516" s="140"/>
      <c r="P1516" s="82"/>
      <c r="Q1516" s="82"/>
      <c r="R1516" s="82"/>
      <c r="S1516" s="82"/>
      <c r="T1516" s="140"/>
      <c r="U1516" s="82"/>
      <c r="V1516" s="82"/>
      <c r="W1516" s="82"/>
      <c r="X1516" s="82"/>
      <c r="Y1516" s="82"/>
      <c r="AA1516" s="82"/>
      <c r="AB1516" s="82"/>
      <c r="AC1516" s="82"/>
      <c r="AD1516" s="82"/>
      <c r="AE1516" s="82"/>
      <c r="AF1516" s="82"/>
      <c r="AG1516" s="82"/>
    </row>
    <row r="1517" spans="3:33" x14ac:dyDescent="0.2">
      <c r="C1517" s="82"/>
      <c r="D1517" s="82"/>
      <c r="E1517" s="82"/>
      <c r="F1517" s="82"/>
      <c r="G1517" s="82"/>
      <c r="H1517" s="82"/>
      <c r="I1517" s="82"/>
      <c r="J1517" s="82"/>
      <c r="K1517" s="82"/>
      <c r="L1517" s="82"/>
      <c r="M1517" s="82"/>
      <c r="N1517" s="140"/>
      <c r="O1517" s="140"/>
      <c r="P1517" s="82"/>
      <c r="Q1517" s="82"/>
      <c r="R1517" s="82"/>
      <c r="S1517" s="82"/>
      <c r="T1517" s="140"/>
      <c r="U1517" s="82"/>
      <c r="V1517" s="82"/>
      <c r="W1517" s="82"/>
      <c r="X1517" s="82"/>
      <c r="Y1517" s="82"/>
      <c r="AA1517" s="82"/>
      <c r="AB1517" s="82"/>
      <c r="AC1517" s="82"/>
      <c r="AD1517" s="82"/>
      <c r="AE1517" s="82"/>
      <c r="AF1517" s="82"/>
      <c r="AG1517" s="82"/>
    </row>
    <row r="1518" spans="3:33" x14ac:dyDescent="0.2">
      <c r="C1518" s="82"/>
      <c r="D1518" s="82"/>
      <c r="E1518" s="82"/>
      <c r="F1518" s="82"/>
      <c r="G1518" s="82"/>
      <c r="H1518" s="82"/>
      <c r="I1518" s="82"/>
      <c r="J1518" s="82"/>
      <c r="K1518" s="82"/>
      <c r="L1518" s="82"/>
      <c r="M1518" s="82"/>
      <c r="N1518" s="140"/>
      <c r="O1518" s="140"/>
      <c r="P1518" s="82"/>
      <c r="Q1518" s="82"/>
      <c r="R1518" s="82"/>
      <c r="S1518" s="82"/>
      <c r="T1518" s="140"/>
      <c r="U1518" s="82"/>
      <c r="V1518" s="82"/>
      <c r="W1518" s="82"/>
      <c r="X1518" s="82"/>
      <c r="Y1518" s="82"/>
      <c r="AA1518" s="82"/>
      <c r="AB1518" s="82"/>
      <c r="AC1518" s="82"/>
      <c r="AD1518" s="82"/>
      <c r="AE1518" s="82"/>
      <c r="AF1518" s="82"/>
      <c r="AG1518" s="82"/>
    </row>
    <row r="1519" spans="3:33" x14ac:dyDescent="0.2">
      <c r="C1519" s="82"/>
      <c r="D1519" s="82"/>
      <c r="E1519" s="82"/>
      <c r="F1519" s="82"/>
      <c r="G1519" s="82"/>
      <c r="H1519" s="82"/>
      <c r="I1519" s="82"/>
      <c r="J1519" s="82"/>
      <c r="K1519" s="82"/>
      <c r="L1519" s="82"/>
      <c r="M1519" s="82"/>
      <c r="N1519" s="140"/>
      <c r="O1519" s="140"/>
      <c r="P1519" s="82"/>
      <c r="Q1519" s="82"/>
      <c r="R1519" s="82"/>
      <c r="S1519" s="82"/>
      <c r="T1519" s="140"/>
      <c r="U1519" s="82"/>
      <c r="V1519" s="82"/>
      <c r="W1519" s="82"/>
      <c r="X1519" s="82"/>
      <c r="Y1519" s="82"/>
      <c r="AA1519" s="82"/>
      <c r="AB1519" s="82"/>
      <c r="AC1519" s="82"/>
      <c r="AD1519" s="82"/>
      <c r="AE1519" s="82"/>
      <c r="AF1519" s="82"/>
      <c r="AG1519" s="82"/>
    </row>
    <row r="1520" spans="3:33" x14ac:dyDescent="0.2">
      <c r="C1520" s="82"/>
      <c r="D1520" s="82"/>
      <c r="E1520" s="82"/>
      <c r="F1520" s="82"/>
      <c r="G1520" s="82"/>
      <c r="H1520" s="82"/>
      <c r="I1520" s="82"/>
      <c r="J1520" s="82"/>
      <c r="K1520" s="82"/>
      <c r="L1520" s="82"/>
      <c r="M1520" s="82"/>
      <c r="N1520" s="140"/>
      <c r="O1520" s="140"/>
      <c r="P1520" s="82"/>
      <c r="Q1520" s="82"/>
      <c r="R1520" s="82"/>
      <c r="S1520" s="82"/>
      <c r="T1520" s="140"/>
      <c r="U1520" s="82"/>
      <c r="V1520" s="82"/>
      <c r="W1520" s="82"/>
      <c r="X1520" s="82"/>
      <c r="Y1520" s="82"/>
      <c r="AA1520" s="82"/>
      <c r="AB1520" s="82"/>
      <c r="AC1520" s="82"/>
      <c r="AD1520" s="82"/>
      <c r="AE1520" s="82"/>
      <c r="AF1520" s="82"/>
      <c r="AG1520" s="82"/>
    </row>
    <row r="1521" spans="3:33" x14ac:dyDescent="0.2">
      <c r="C1521" s="82"/>
      <c r="D1521" s="82"/>
      <c r="E1521" s="82"/>
      <c r="F1521" s="82"/>
      <c r="G1521" s="82"/>
      <c r="H1521" s="82"/>
      <c r="I1521" s="82"/>
      <c r="J1521" s="82"/>
      <c r="K1521" s="82"/>
      <c r="L1521" s="82"/>
      <c r="M1521" s="82"/>
      <c r="N1521" s="140"/>
      <c r="O1521" s="140"/>
      <c r="P1521" s="82"/>
      <c r="Q1521" s="82"/>
      <c r="R1521" s="82"/>
      <c r="S1521" s="82"/>
      <c r="T1521" s="140"/>
      <c r="U1521" s="82"/>
      <c r="V1521" s="82"/>
      <c r="W1521" s="82"/>
      <c r="X1521" s="82"/>
      <c r="Y1521" s="82"/>
      <c r="AA1521" s="82"/>
      <c r="AB1521" s="82"/>
      <c r="AC1521" s="82"/>
      <c r="AD1521" s="82"/>
      <c r="AE1521" s="82"/>
      <c r="AF1521" s="82"/>
      <c r="AG1521" s="82"/>
    </row>
    <row r="1522" spans="3:33" x14ac:dyDescent="0.2">
      <c r="C1522" s="82"/>
      <c r="D1522" s="82"/>
      <c r="E1522" s="82"/>
      <c r="F1522" s="82"/>
      <c r="G1522" s="82"/>
      <c r="H1522" s="82"/>
      <c r="I1522" s="82"/>
      <c r="J1522" s="82"/>
      <c r="K1522" s="82"/>
      <c r="L1522" s="82"/>
      <c r="M1522" s="82"/>
      <c r="N1522" s="140"/>
      <c r="O1522" s="140"/>
      <c r="P1522" s="82"/>
      <c r="Q1522" s="82"/>
      <c r="R1522" s="82"/>
      <c r="S1522" s="82"/>
      <c r="T1522" s="140"/>
      <c r="U1522" s="82"/>
      <c r="V1522" s="82"/>
      <c r="W1522" s="82"/>
      <c r="X1522" s="82"/>
      <c r="Y1522" s="82"/>
      <c r="AA1522" s="82"/>
      <c r="AB1522" s="82"/>
      <c r="AC1522" s="82"/>
      <c r="AD1522" s="82"/>
      <c r="AE1522" s="82"/>
      <c r="AF1522" s="82"/>
      <c r="AG1522" s="82"/>
    </row>
    <row r="1523" spans="3:33" x14ac:dyDescent="0.2">
      <c r="C1523" s="82"/>
      <c r="D1523" s="82"/>
      <c r="E1523" s="82"/>
      <c r="F1523" s="82"/>
      <c r="G1523" s="82"/>
      <c r="H1523" s="82"/>
      <c r="I1523" s="82"/>
      <c r="J1523" s="82"/>
      <c r="K1523" s="82"/>
      <c r="L1523" s="82"/>
      <c r="M1523" s="82"/>
      <c r="N1523" s="140"/>
      <c r="O1523" s="140"/>
      <c r="P1523" s="82"/>
      <c r="Q1523" s="82"/>
      <c r="R1523" s="82"/>
      <c r="S1523" s="82"/>
      <c r="T1523" s="140"/>
      <c r="U1523" s="82"/>
      <c r="V1523" s="82"/>
      <c r="W1523" s="82"/>
      <c r="X1523" s="82"/>
      <c r="Y1523" s="82"/>
      <c r="AA1523" s="82"/>
      <c r="AB1523" s="82"/>
      <c r="AC1523" s="82"/>
      <c r="AD1523" s="82"/>
      <c r="AE1523" s="82"/>
      <c r="AF1523" s="82"/>
      <c r="AG1523" s="82"/>
    </row>
    <row r="1524" spans="3:33" x14ac:dyDescent="0.2">
      <c r="C1524" s="82"/>
      <c r="D1524" s="82"/>
      <c r="E1524" s="82"/>
      <c r="F1524" s="82"/>
      <c r="G1524" s="82"/>
      <c r="H1524" s="82"/>
      <c r="I1524" s="82"/>
      <c r="J1524" s="82"/>
      <c r="K1524" s="82"/>
      <c r="L1524" s="82"/>
      <c r="M1524" s="82"/>
      <c r="N1524" s="140"/>
      <c r="O1524" s="140"/>
      <c r="P1524" s="82"/>
      <c r="Q1524" s="82"/>
      <c r="R1524" s="82"/>
      <c r="S1524" s="82"/>
      <c r="T1524" s="140"/>
      <c r="U1524" s="82"/>
      <c r="V1524" s="82"/>
      <c r="W1524" s="82"/>
      <c r="X1524" s="82"/>
      <c r="Y1524" s="82"/>
      <c r="AA1524" s="82"/>
      <c r="AB1524" s="82"/>
      <c r="AC1524" s="82"/>
      <c r="AD1524" s="82"/>
      <c r="AE1524" s="82"/>
      <c r="AF1524" s="82"/>
      <c r="AG1524" s="82"/>
    </row>
    <row r="1525" spans="3:33" x14ac:dyDescent="0.2">
      <c r="C1525" s="82"/>
      <c r="D1525" s="82"/>
      <c r="E1525" s="82"/>
      <c r="F1525" s="82"/>
      <c r="G1525" s="82"/>
      <c r="H1525" s="82"/>
      <c r="I1525" s="82"/>
      <c r="J1525" s="82"/>
      <c r="K1525" s="82"/>
      <c r="L1525" s="82"/>
      <c r="M1525" s="82"/>
      <c r="N1525" s="140"/>
      <c r="O1525" s="140"/>
      <c r="P1525" s="82"/>
      <c r="Q1525" s="82"/>
      <c r="R1525" s="82"/>
      <c r="S1525" s="82"/>
      <c r="T1525" s="140"/>
      <c r="U1525" s="82"/>
      <c r="V1525" s="82"/>
      <c r="W1525" s="82"/>
      <c r="X1525" s="82"/>
      <c r="Y1525" s="82"/>
      <c r="AA1525" s="82"/>
      <c r="AB1525" s="82"/>
      <c r="AC1525" s="82"/>
      <c r="AD1525" s="82"/>
      <c r="AE1525" s="82"/>
      <c r="AF1525" s="82"/>
      <c r="AG1525" s="82"/>
    </row>
    <row r="1526" spans="3:33" x14ac:dyDescent="0.2">
      <c r="C1526" s="82"/>
      <c r="D1526" s="82"/>
      <c r="E1526" s="82"/>
      <c r="F1526" s="82"/>
      <c r="G1526" s="82"/>
      <c r="H1526" s="82"/>
      <c r="I1526" s="82"/>
      <c r="J1526" s="82"/>
      <c r="K1526" s="82"/>
      <c r="L1526" s="82"/>
      <c r="M1526" s="82"/>
      <c r="N1526" s="140"/>
      <c r="O1526" s="140"/>
      <c r="P1526" s="82"/>
      <c r="Q1526" s="82"/>
      <c r="R1526" s="82"/>
      <c r="S1526" s="82"/>
      <c r="T1526" s="140"/>
      <c r="U1526" s="82"/>
      <c r="V1526" s="82"/>
      <c r="W1526" s="82"/>
      <c r="X1526" s="82"/>
      <c r="Y1526" s="82"/>
      <c r="AA1526" s="82"/>
      <c r="AB1526" s="82"/>
      <c r="AC1526" s="82"/>
      <c r="AD1526" s="82"/>
      <c r="AE1526" s="82"/>
      <c r="AF1526" s="82"/>
      <c r="AG1526" s="82"/>
    </row>
    <row r="1527" spans="3:33" x14ac:dyDescent="0.2">
      <c r="C1527" s="82"/>
      <c r="D1527" s="82"/>
      <c r="E1527" s="82"/>
      <c r="F1527" s="82"/>
      <c r="G1527" s="82"/>
      <c r="H1527" s="82"/>
      <c r="I1527" s="82"/>
      <c r="J1527" s="82"/>
      <c r="K1527" s="82"/>
      <c r="L1527" s="82"/>
      <c r="M1527" s="82"/>
      <c r="N1527" s="140"/>
      <c r="O1527" s="140"/>
      <c r="P1527" s="82"/>
      <c r="Q1527" s="82"/>
      <c r="R1527" s="82"/>
      <c r="S1527" s="82"/>
      <c r="T1527" s="140"/>
      <c r="U1527" s="82"/>
      <c r="V1527" s="82"/>
      <c r="W1527" s="82"/>
      <c r="X1527" s="82"/>
      <c r="Y1527" s="82"/>
      <c r="AA1527" s="82"/>
      <c r="AB1527" s="82"/>
      <c r="AC1527" s="82"/>
      <c r="AD1527" s="82"/>
      <c r="AE1527" s="82"/>
      <c r="AF1527" s="82"/>
      <c r="AG1527" s="82"/>
    </row>
    <row r="1528" spans="3:33" x14ac:dyDescent="0.2">
      <c r="C1528" s="82"/>
      <c r="D1528" s="82"/>
      <c r="E1528" s="82"/>
      <c r="F1528" s="82"/>
      <c r="G1528" s="82"/>
      <c r="H1528" s="82"/>
      <c r="I1528" s="82"/>
      <c r="J1528" s="82"/>
      <c r="K1528" s="82"/>
      <c r="L1528" s="82"/>
      <c r="M1528" s="82"/>
      <c r="N1528" s="140"/>
      <c r="O1528" s="140"/>
      <c r="P1528" s="82"/>
      <c r="Q1528" s="82"/>
      <c r="R1528" s="82"/>
      <c r="S1528" s="82"/>
      <c r="T1528" s="140"/>
      <c r="U1528" s="82"/>
      <c r="V1528" s="82"/>
      <c r="W1528" s="82"/>
      <c r="X1528" s="82"/>
      <c r="Y1528" s="82"/>
      <c r="AA1528" s="82"/>
      <c r="AB1528" s="82"/>
      <c r="AC1528" s="82"/>
      <c r="AD1528" s="82"/>
      <c r="AE1528" s="82"/>
      <c r="AF1528" s="82"/>
      <c r="AG1528" s="82"/>
    </row>
    <row r="1529" spans="3:33" x14ac:dyDescent="0.2">
      <c r="C1529" s="82"/>
      <c r="D1529" s="82"/>
      <c r="E1529" s="82"/>
      <c r="F1529" s="82"/>
      <c r="G1529" s="82"/>
      <c r="H1529" s="82"/>
      <c r="I1529" s="82"/>
      <c r="J1529" s="82"/>
      <c r="K1529" s="82"/>
      <c r="L1529" s="82"/>
      <c r="M1529" s="82"/>
      <c r="N1529" s="140"/>
      <c r="O1529" s="140"/>
      <c r="P1529" s="82"/>
      <c r="Q1529" s="82"/>
      <c r="R1529" s="82"/>
      <c r="S1529" s="82"/>
      <c r="T1529" s="140"/>
      <c r="U1529" s="82"/>
      <c r="V1529" s="82"/>
      <c r="W1529" s="82"/>
      <c r="X1529" s="82"/>
      <c r="Y1529" s="82"/>
      <c r="AA1529" s="82"/>
      <c r="AB1529" s="82"/>
      <c r="AC1529" s="82"/>
      <c r="AD1529" s="82"/>
      <c r="AE1529" s="82"/>
      <c r="AF1529" s="82"/>
      <c r="AG1529" s="82"/>
    </row>
    <row r="1530" spans="3:33" x14ac:dyDescent="0.2">
      <c r="C1530" s="82"/>
      <c r="D1530" s="82"/>
      <c r="E1530" s="82"/>
      <c r="F1530" s="82"/>
      <c r="G1530" s="82"/>
      <c r="H1530" s="82"/>
      <c r="I1530" s="82"/>
      <c r="J1530" s="82"/>
      <c r="K1530" s="82"/>
      <c r="L1530" s="82"/>
      <c r="M1530" s="82"/>
      <c r="N1530" s="140"/>
      <c r="O1530" s="140"/>
      <c r="P1530" s="82"/>
      <c r="Q1530" s="82"/>
      <c r="R1530" s="82"/>
      <c r="S1530" s="82"/>
      <c r="T1530" s="140"/>
      <c r="U1530" s="82"/>
      <c r="V1530" s="82"/>
      <c r="W1530" s="82"/>
      <c r="X1530" s="82"/>
      <c r="Y1530" s="82"/>
      <c r="AA1530" s="82"/>
      <c r="AB1530" s="82"/>
      <c r="AC1530" s="82"/>
      <c r="AD1530" s="82"/>
      <c r="AE1530" s="82"/>
      <c r="AF1530" s="82"/>
      <c r="AG1530" s="82"/>
    </row>
    <row r="1531" spans="3:33" x14ac:dyDescent="0.2">
      <c r="C1531" s="82"/>
      <c r="D1531" s="82"/>
      <c r="E1531" s="82"/>
      <c r="F1531" s="82"/>
      <c r="G1531" s="82"/>
      <c r="H1531" s="82"/>
      <c r="I1531" s="82"/>
      <c r="J1531" s="82"/>
      <c r="K1531" s="82"/>
      <c r="L1531" s="82"/>
      <c r="M1531" s="82"/>
      <c r="N1531" s="140"/>
      <c r="O1531" s="140"/>
      <c r="P1531" s="82"/>
      <c r="Q1531" s="82"/>
      <c r="R1531" s="82"/>
      <c r="S1531" s="82"/>
      <c r="T1531" s="140"/>
      <c r="U1531" s="82"/>
      <c r="V1531" s="82"/>
      <c r="W1531" s="82"/>
      <c r="X1531" s="82"/>
      <c r="Y1531" s="82"/>
      <c r="AA1531" s="82"/>
      <c r="AB1531" s="82"/>
      <c r="AC1531" s="82"/>
      <c r="AD1531" s="82"/>
      <c r="AE1531" s="82"/>
      <c r="AF1531" s="82"/>
      <c r="AG1531" s="82"/>
    </row>
    <row r="1532" spans="3:33" x14ac:dyDescent="0.2">
      <c r="C1532" s="82"/>
      <c r="D1532" s="82"/>
      <c r="E1532" s="82"/>
      <c r="F1532" s="82"/>
      <c r="G1532" s="82"/>
      <c r="H1532" s="82"/>
      <c r="I1532" s="82"/>
      <c r="J1532" s="82"/>
      <c r="K1532" s="82"/>
      <c r="L1532" s="82"/>
      <c r="M1532" s="82"/>
      <c r="N1532" s="140"/>
      <c r="O1532" s="140"/>
      <c r="P1532" s="82"/>
      <c r="Q1532" s="82"/>
      <c r="R1532" s="82"/>
      <c r="S1532" s="82"/>
      <c r="T1532" s="140"/>
      <c r="U1532" s="82"/>
      <c r="V1532" s="82"/>
      <c r="W1532" s="82"/>
      <c r="X1532" s="82"/>
      <c r="Y1532" s="82"/>
      <c r="AA1532" s="82"/>
      <c r="AB1532" s="82"/>
      <c r="AC1532" s="82"/>
      <c r="AD1532" s="82"/>
      <c r="AE1532" s="82"/>
      <c r="AF1532" s="82"/>
      <c r="AG1532" s="82"/>
    </row>
    <row r="1533" spans="3:33" x14ac:dyDescent="0.2">
      <c r="C1533" s="82"/>
      <c r="D1533" s="82"/>
      <c r="E1533" s="82"/>
      <c r="F1533" s="82"/>
      <c r="G1533" s="82"/>
      <c r="H1533" s="82"/>
      <c r="I1533" s="82"/>
      <c r="J1533" s="82"/>
      <c r="K1533" s="82"/>
      <c r="L1533" s="82"/>
      <c r="M1533" s="82"/>
      <c r="N1533" s="140"/>
      <c r="O1533" s="140"/>
      <c r="P1533" s="82"/>
      <c r="Q1533" s="82"/>
      <c r="R1533" s="82"/>
      <c r="S1533" s="82"/>
      <c r="T1533" s="140"/>
      <c r="U1533" s="82"/>
      <c r="V1533" s="82"/>
      <c r="W1533" s="82"/>
      <c r="X1533" s="82"/>
      <c r="Y1533" s="82"/>
      <c r="AA1533" s="82"/>
      <c r="AB1533" s="82"/>
      <c r="AC1533" s="82"/>
      <c r="AD1533" s="82"/>
      <c r="AE1533" s="82"/>
      <c r="AF1533" s="82"/>
      <c r="AG1533" s="82"/>
    </row>
    <row r="1534" spans="3:33" x14ac:dyDescent="0.2">
      <c r="C1534" s="82"/>
      <c r="D1534" s="82"/>
      <c r="E1534" s="82"/>
      <c r="F1534" s="82"/>
      <c r="G1534" s="82"/>
      <c r="H1534" s="82"/>
      <c r="I1534" s="82"/>
      <c r="J1534" s="82"/>
      <c r="K1534" s="82"/>
      <c r="L1534" s="82"/>
      <c r="M1534" s="82"/>
      <c r="N1534" s="140"/>
      <c r="O1534" s="140"/>
      <c r="P1534" s="82"/>
      <c r="Q1534" s="82"/>
      <c r="R1534" s="82"/>
      <c r="S1534" s="82"/>
      <c r="T1534" s="140"/>
      <c r="U1534" s="82"/>
      <c r="V1534" s="82"/>
      <c r="W1534" s="82"/>
      <c r="X1534" s="82"/>
      <c r="Y1534" s="82"/>
      <c r="AA1534" s="82"/>
      <c r="AB1534" s="82"/>
      <c r="AC1534" s="82"/>
      <c r="AD1534" s="82"/>
      <c r="AE1534" s="82"/>
      <c r="AF1534" s="82"/>
      <c r="AG1534" s="82"/>
    </row>
    <row r="1535" spans="3:33" x14ac:dyDescent="0.2">
      <c r="C1535" s="82"/>
      <c r="D1535" s="82"/>
      <c r="E1535" s="82"/>
      <c r="F1535" s="82"/>
      <c r="G1535" s="82"/>
      <c r="H1535" s="82"/>
      <c r="I1535" s="82"/>
      <c r="J1535" s="82"/>
      <c r="K1535" s="82"/>
      <c r="L1535" s="82"/>
      <c r="M1535" s="82"/>
      <c r="N1535" s="140"/>
      <c r="O1535" s="140"/>
      <c r="P1535" s="82"/>
      <c r="Q1535" s="82"/>
      <c r="R1535" s="82"/>
      <c r="S1535" s="82"/>
      <c r="T1535" s="140"/>
      <c r="U1535" s="82"/>
      <c r="V1535" s="82"/>
      <c r="W1535" s="82"/>
      <c r="X1535" s="82"/>
      <c r="Y1535" s="82"/>
      <c r="AA1535" s="82"/>
      <c r="AB1535" s="82"/>
      <c r="AC1535" s="82"/>
      <c r="AD1535" s="82"/>
      <c r="AE1535" s="82"/>
      <c r="AF1535" s="82"/>
      <c r="AG1535" s="82"/>
    </row>
    <row r="1536" spans="3:33" x14ac:dyDescent="0.2">
      <c r="C1536" s="82"/>
      <c r="D1536" s="82"/>
      <c r="E1536" s="82"/>
      <c r="F1536" s="82"/>
      <c r="G1536" s="82"/>
      <c r="H1536" s="82"/>
      <c r="I1536" s="82"/>
      <c r="J1536" s="82"/>
      <c r="K1536" s="82"/>
      <c r="L1536" s="82"/>
      <c r="M1536" s="82"/>
      <c r="N1536" s="140"/>
      <c r="O1536" s="140"/>
      <c r="P1536" s="82"/>
      <c r="Q1536" s="82"/>
      <c r="R1536" s="82"/>
      <c r="S1536" s="82"/>
      <c r="T1536" s="140"/>
      <c r="U1536" s="82"/>
      <c r="V1536" s="82"/>
      <c r="W1536" s="82"/>
      <c r="X1536" s="82"/>
      <c r="Y1536" s="82"/>
      <c r="AA1536" s="82"/>
      <c r="AB1536" s="82"/>
      <c r="AC1536" s="82"/>
      <c r="AD1536" s="82"/>
      <c r="AE1536" s="82"/>
      <c r="AF1536" s="82"/>
      <c r="AG1536" s="82"/>
    </row>
    <row r="1537" spans="3:33" x14ac:dyDescent="0.2">
      <c r="C1537" s="82"/>
      <c r="D1537" s="82"/>
      <c r="E1537" s="82"/>
      <c r="F1537" s="82"/>
      <c r="G1537" s="82"/>
      <c r="H1537" s="82"/>
      <c r="I1537" s="82"/>
      <c r="J1537" s="82"/>
      <c r="K1537" s="82"/>
      <c r="L1537" s="82"/>
      <c r="M1537" s="82"/>
      <c r="N1537" s="140"/>
      <c r="O1537" s="140"/>
      <c r="P1537" s="82"/>
      <c r="Q1537" s="82"/>
      <c r="R1537" s="82"/>
      <c r="S1537" s="82"/>
      <c r="T1537" s="140"/>
      <c r="U1537" s="82"/>
      <c r="V1537" s="82"/>
      <c r="W1537" s="82"/>
      <c r="X1537" s="82"/>
      <c r="Y1537" s="82"/>
      <c r="AA1537" s="82"/>
      <c r="AB1537" s="82"/>
      <c r="AC1537" s="82"/>
      <c r="AD1537" s="82"/>
      <c r="AE1537" s="82"/>
      <c r="AF1537" s="82"/>
      <c r="AG1537" s="82"/>
    </row>
    <row r="1538" spans="3:33" x14ac:dyDescent="0.2">
      <c r="C1538" s="82"/>
      <c r="D1538" s="82"/>
      <c r="E1538" s="82"/>
      <c r="F1538" s="82"/>
      <c r="G1538" s="82"/>
      <c r="H1538" s="82"/>
      <c r="I1538" s="82"/>
      <c r="J1538" s="82"/>
      <c r="K1538" s="82"/>
      <c r="L1538" s="82"/>
      <c r="M1538" s="82"/>
      <c r="N1538" s="140"/>
      <c r="O1538" s="140"/>
      <c r="P1538" s="82"/>
      <c r="Q1538" s="82"/>
      <c r="R1538" s="82"/>
      <c r="S1538" s="82"/>
      <c r="T1538" s="140"/>
      <c r="U1538" s="82"/>
      <c r="V1538" s="82"/>
      <c r="W1538" s="82"/>
      <c r="X1538" s="82"/>
      <c r="Y1538" s="82"/>
      <c r="AA1538" s="82"/>
      <c r="AB1538" s="82"/>
      <c r="AC1538" s="82"/>
      <c r="AD1538" s="82"/>
      <c r="AE1538" s="82"/>
      <c r="AF1538" s="82"/>
      <c r="AG1538" s="82"/>
    </row>
    <row r="1539" spans="3:33" x14ac:dyDescent="0.2">
      <c r="C1539" s="82"/>
      <c r="D1539" s="82"/>
      <c r="E1539" s="82"/>
      <c r="F1539" s="82"/>
      <c r="G1539" s="82"/>
      <c r="H1539" s="82"/>
      <c r="I1539" s="82"/>
      <c r="J1539" s="82"/>
      <c r="K1539" s="82"/>
      <c r="L1539" s="82"/>
      <c r="M1539" s="82"/>
      <c r="N1539" s="140"/>
      <c r="O1539" s="140"/>
      <c r="P1539" s="82"/>
      <c r="Q1539" s="82"/>
      <c r="R1539" s="82"/>
      <c r="S1539" s="82"/>
      <c r="T1539" s="140"/>
      <c r="U1539" s="82"/>
      <c r="V1539" s="82"/>
      <c r="W1539" s="82"/>
      <c r="X1539" s="82"/>
      <c r="Y1539" s="82"/>
      <c r="AA1539" s="82"/>
      <c r="AB1539" s="82"/>
      <c r="AC1539" s="82"/>
      <c r="AD1539" s="82"/>
      <c r="AE1539" s="82"/>
      <c r="AF1539" s="82"/>
      <c r="AG1539" s="82"/>
    </row>
    <row r="1540" spans="3:33" x14ac:dyDescent="0.2">
      <c r="C1540" s="82"/>
      <c r="D1540" s="82"/>
      <c r="E1540" s="82"/>
      <c r="F1540" s="82"/>
      <c r="G1540" s="82"/>
      <c r="H1540" s="82"/>
      <c r="I1540" s="82"/>
      <c r="J1540" s="82"/>
      <c r="K1540" s="82"/>
      <c r="L1540" s="82"/>
      <c r="M1540" s="82"/>
      <c r="N1540" s="140"/>
      <c r="O1540" s="140"/>
      <c r="P1540" s="82"/>
      <c r="Q1540" s="82"/>
      <c r="R1540" s="82"/>
      <c r="S1540" s="82"/>
      <c r="T1540" s="140"/>
      <c r="U1540" s="82"/>
      <c r="V1540" s="82"/>
      <c r="W1540" s="82"/>
      <c r="X1540" s="82"/>
      <c r="Y1540" s="82"/>
      <c r="AA1540" s="82"/>
      <c r="AB1540" s="82"/>
      <c r="AC1540" s="82"/>
      <c r="AD1540" s="82"/>
      <c r="AE1540" s="82"/>
      <c r="AF1540" s="82"/>
      <c r="AG1540" s="82"/>
    </row>
    <row r="1541" spans="3:33" x14ac:dyDescent="0.2">
      <c r="C1541" s="82"/>
      <c r="D1541" s="82"/>
      <c r="E1541" s="82"/>
      <c r="F1541" s="82"/>
      <c r="G1541" s="82"/>
      <c r="H1541" s="82"/>
      <c r="I1541" s="82"/>
      <c r="J1541" s="82"/>
      <c r="K1541" s="82"/>
      <c r="L1541" s="82"/>
      <c r="M1541" s="82"/>
      <c r="N1541" s="140"/>
      <c r="O1541" s="140"/>
      <c r="P1541" s="82"/>
      <c r="Q1541" s="82"/>
      <c r="R1541" s="82"/>
      <c r="S1541" s="82"/>
      <c r="T1541" s="140"/>
      <c r="U1541" s="82"/>
      <c r="V1541" s="82"/>
      <c r="W1541" s="82"/>
      <c r="X1541" s="82"/>
      <c r="Y1541" s="82"/>
      <c r="AA1541" s="82"/>
      <c r="AB1541" s="82"/>
      <c r="AC1541" s="82"/>
      <c r="AD1541" s="82"/>
      <c r="AE1541" s="82"/>
      <c r="AF1541" s="82"/>
      <c r="AG1541" s="82"/>
    </row>
    <row r="1542" spans="3:33" x14ac:dyDescent="0.2">
      <c r="C1542" s="82"/>
      <c r="D1542" s="82"/>
      <c r="E1542" s="82"/>
      <c r="F1542" s="82"/>
      <c r="G1542" s="82"/>
      <c r="H1542" s="82"/>
      <c r="I1542" s="82"/>
      <c r="J1542" s="82"/>
      <c r="K1542" s="82"/>
      <c r="L1542" s="82"/>
      <c r="M1542" s="82"/>
      <c r="N1542" s="140"/>
      <c r="O1542" s="140"/>
      <c r="P1542" s="82"/>
      <c r="Q1542" s="82"/>
      <c r="R1542" s="82"/>
      <c r="S1542" s="82"/>
      <c r="T1542" s="140"/>
      <c r="U1542" s="82"/>
      <c r="V1542" s="82"/>
      <c r="W1542" s="82"/>
      <c r="X1542" s="82"/>
      <c r="Y1542" s="82"/>
      <c r="AA1542" s="82"/>
      <c r="AB1542" s="82"/>
      <c r="AC1542" s="82"/>
      <c r="AD1542" s="82"/>
      <c r="AE1542" s="82"/>
      <c r="AF1542" s="82"/>
      <c r="AG1542" s="82"/>
    </row>
    <row r="1543" spans="3:33" x14ac:dyDescent="0.2">
      <c r="C1543" s="82"/>
      <c r="D1543" s="82"/>
      <c r="E1543" s="82"/>
      <c r="F1543" s="82"/>
      <c r="G1543" s="82"/>
      <c r="H1543" s="82"/>
      <c r="I1543" s="82"/>
      <c r="J1543" s="82"/>
      <c r="K1543" s="82"/>
      <c r="L1543" s="82"/>
      <c r="M1543" s="82"/>
      <c r="N1543" s="140"/>
      <c r="O1543" s="140"/>
      <c r="P1543" s="82"/>
      <c r="Q1543" s="82"/>
      <c r="R1543" s="82"/>
      <c r="S1543" s="82"/>
      <c r="T1543" s="140"/>
      <c r="U1543" s="82"/>
      <c r="V1543" s="82"/>
      <c r="W1543" s="82"/>
      <c r="X1543" s="82"/>
      <c r="Y1543" s="82"/>
      <c r="AA1543" s="82"/>
      <c r="AB1543" s="82"/>
      <c r="AC1543" s="82"/>
      <c r="AD1543" s="82"/>
      <c r="AE1543" s="82"/>
      <c r="AF1543" s="82"/>
      <c r="AG1543" s="82"/>
    </row>
    <row r="1544" spans="3:33" x14ac:dyDescent="0.2">
      <c r="C1544" s="82"/>
      <c r="D1544" s="82"/>
      <c r="E1544" s="82"/>
      <c r="F1544" s="82"/>
      <c r="G1544" s="82"/>
      <c r="H1544" s="82"/>
      <c r="I1544" s="82"/>
      <c r="J1544" s="82"/>
      <c r="K1544" s="82"/>
      <c r="L1544" s="82"/>
      <c r="M1544" s="82"/>
      <c r="N1544" s="140"/>
      <c r="O1544" s="140"/>
      <c r="P1544" s="82"/>
      <c r="Q1544" s="82"/>
      <c r="R1544" s="82"/>
      <c r="S1544" s="82"/>
      <c r="T1544" s="140"/>
      <c r="U1544" s="82"/>
      <c r="V1544" s="82"/>
      <c r="W1544" s="82"/>
      <c r="X1544" s="82"/>
      <c r="Y1544" s="82"/>
      <c r="AA1544" s="82"/>
      <c r="AB1544" s="82"/>
      <c r="AC1544" s="82"/>
      <c r="AD1544" s="82"/>
      <c r="AE1544" s="82"/>
      <c r="AF1544" s="82"/>
      <c r="AG1544" s="82"/>
    </row>
    <row r="1545" spans="3:33" x14ac:dyDescent="0.2">
      <c r="C1545" s="82"/>
      <c r="D1545" s="82"/>
      <c r="E1545" s="82"/>
      <c r="F1545" s="82"/>
      <c r="G1545" s="82"/>
      <c r="H1545" s="82"/>
      <c r="I1545" s="82"/>
      <c r="J1545" s="82"/>
      <c r="K1545" s="82"/>
      <c r="L1545" s="82"/>
      <c r="M1545" s="82"/>
      <c r="N1545" s="140"/>
      <c r="O1545" s="140"/>
      <c r="P1545" s="82"/>
      <c r="Q1545" s="82"/>
      <c r="R1545" s="82"/>
      <c r="S1545" s="82"/>
      <c r="T1545" s="140"/>
      <c r="U1545" s="82"/>
      <c r="V1545" s="82"/>
      <c r="W1545" s="82"/>
      <c r="X1545" s="82"/>
      <c r="Y1545" s="82"/>
      <c r="AA1545" s="82"/>
      <c r="AB1545" s="82"/>
      <c r="AC1545" s="82"/>
      <c r="AD1545" s="82"/>
      <c r="AE1545" s="82"/>
      <c r="AF1545" s="82"/>
      <c r="AG1545" s="82"/>
    </row>
    <row r="1546" spans="3:33" x14ac:dyDescent="0.2">
      <c r="C1546" s="82"/>
      <c r="D1546" s="82"/>
      <c r="E1546" s="82"/>
      <c r="F1546" s="82"/>
      <c r="G1546" s="82"/>
      <c r="H1546" s="82"/>
      <c r="I1546" s="82"/>
      <c r="J1546" s="82"/>
      <c r="K1546" s="82"/>
      <c r="L1546" s="82"/>
      <c r="M1546" s="82"/>
      <c r="N1546" s="140"/>
      <c r="O1546" s="140"/>
      <c r="P1546" s="82"/>
      <c r="Q1546" s="82"/>
      <c r="R1546" s="82"/>
      <c r="S1546" s="82"/>
      <c r="T1546" s="140"/>
      <c r="U1546" s="82"/>
      <c r="V1546" s="82"/>
      <c r="W1546" s="82"/>
      <c r="X1546" s="82"/>
      <c r="Y1546" s="82"/>
      <c r="AA1546" s="82"/>
      <c r="AB1546" s="82"/>
      <c r="AC1546" s="82"/>
      <c r="AD1546" s="82"/>
      <c r="AE1546" s="82"/>
      <c r="AF1546" s="82"/>
      <c r="AG1546" s="82"/>
    </row>
    <row r="1547" spans="3:33" x14ac:dyDescent="0.2">
      <c r="C1547" s="82"/>
      <c r="D1547" s="82"/>
      <c r="E1547" s="82"/>
      <c r="F1547" s="82"/>
      <c r="G1547" s="82"/>
      <c r="H1547" s="82"/>
      <c r="I1547" s="82"/>
      <c r="J1547" s="82"/>
      <c r="K1547" s="82"/>
      <c r="L1547" s="82"/>
      <c r="M1547" s="82"/>
      <c r="N1547" s="140"/>
      <c r="O1547" s="140"/>
      <c r="P1547" s="82"/>
      <c r="Q1547" s="82"/>
      <c r="R1547" s="82"/>
      <c r="S1547" s="82"/>
      <c r="T1547" s="140"/>
      <c r="U1547" s="82"/>
      <c r="V1547" s="82"/>
      <c r="W1547" s="82"/>
      <c r="X1547" s="82"/>
      <c r="Y1547" s="82"/>
      <c r="AA1547" s="82"/>
      <c r="AB1547" s="82"/>
      <c r="AC1547" s="82"/>
      <c r="AD1547" s="82"/>
      <c r="AE1547" s="82"/>
      <c r="AF1547" s="82"/>
      <c r="AG1547" s="82"/>
    </row>
    <row r="1548" spans="3:33" x14ac:dyDescent="0.2">
      <c r="C1548" s="82"/>
      <c r="D1548" s="82"/>
      <c r="E1548" s="82"/>
      <c r="F1548" s="82"/>
      <c r="G1548" s="82"/>
      <c r="H1548" s="82"/>
      <c r="I1548" s="82"/>
      <c r="J1548" s="82"/>
      <c r="K1548" s="82"/>
      <c r="L1548" s="82"/>
      <c r="M1548" s="82"/>
      <c r="N1548" s="140"/>
      <c r="O1548" s="140"/>
      <c r="P1548" s="82"/>
      <c r="Q1548" s="82"/>
      <c r="R1548" s="82"/>
      <c r="S1548" s="82"/>
      <c r="T1548" s="140"/>
      <c r="U1548" s="82"/>
      <c r="V1548" s="82"/>
      <c r="W1548" s="82"/>
      <c r="X1548" s="82"/>
      <c r="Y1548" s="82"/>
      <c r="AA1548" s="82"/>
      <c r="AB1548" s="82"/>
      <c r="AC1548" s="82"/>
      <c r="AD1548" s="82"/>
      <c r="AE1548" s="82"/>
      <c r="AF1548" s="82"/>
      <c r="AG1548" s="82"/>
    </row>
    <row r="1549" spans="3:33" x14ac:dyDescent="0.2">
      <c r="C1549" s="82"/>
      <c r="D1549" s="82"/>
      <c r="E1549" s="82"/>
      <c r="F1549" s="82"/>
      <c r="G1549" s="82"/>
      <c r="H1549" s="82"/>
      <c r="I1549" s="82"/>
      <c r="J1549" s="82"/>
      <c r="K1549" s="82"/>
      <c r="L1549" s="82"/>
      <c r="M1549" s="82"/>
      <c r="N1549" s="140"/>
      <c r="O1549" s="140"/>
      <c r="P1549" s="82"/>
      <c r="Q1549" s="82"/>
      <c r="R1549" s="82"/>
      <c r="S1549" s="82"/>
      <c r="T1549" s="140"/>
      <c r="U1549" s="82"/>
      <c r="V1549" s="82"/>
      <c r="W1549" s="82"/>
      <c r="X1549" s="82"/>
      <c r="Y1549" s="82"/>
      <c r="AA1549" s="82"/>
      <c r="AB1549" s="82"/>
      <c r="AC1549" s="82"/>
      <c r="AD1549" s="82"/>
      <c r="AE1549" s="82"/>
      <c r="AF1549" s="82"/>
      <c r="AG1549" s="82"/>
    </row>
    <row r="1550" spans="3:33" x14ac:dyDescent="0.2">
      <c r="C1550" s="82"/>
      <c r="D1550" s="82"/>
      <c r="E1550" s="82"/>
      <c r="F1550" s="82"/>
      <c r="G1550" s="82"/>
      <c r="H1550" s="82"/>
      <c r="I1550" s="82"/>
      <c r="J1550" s="82"/>
      <c r="K1550" s="82"/>
      <c r="L1550" s="82"/>
      <c r="M1550" s="82"/>
      <c r="N1550" s="140"/>
      <c r="O1550" s="140"/>
      <c r="P1550" s="82"/>
      <c r="Q1550" s="82"/>
      <c r="R1550" s="82"/>
      <c r="S1550" s="82"/>
      <c r="T1550" s="140"/>
      <c r="U1550" s="82"/>
      <c r="V1550" s="82"/>
      <c r="W1550" s="82"/>
      <c r="X1550" s="82"/>
      <c r="Y1550" s="82"/>
      <c r="AA1550" s="82"/>
      <c r="AB1550" s="82"/>
      <c r="AC1550" s="82"/>
      <c r="AD1550" s="82"/>
      <c r="AE1550" s="82"/>
      <c r="AF1550" s="82"/>
      <c r="AG1550" s="82"/>
    </row>
    <row r="1551" spans="3:33" x14ac:dyDescent="0.2">
      <c r="C1551" s="82"/>
      <c r="D1551" s="82"/>
      <c r="E1551" s="82"/>
      <c r="F1551" s="82"/>
      <c r="G1551" s="82"/>
      <c r="H1551" s="82"/>
      <c r="I1551" s="82"/>
      <c r="J1551" s="82"/>
      <c r="K1551" s="82"/>
      <c r="L1551" s="82"/>
      <c r="M1551" s="82"/>
      <c r="N1551" s="140"/>
      <c r="O1551" s="140"/>
      <c r="P1551" s="82"/>
      <c r="Q1551" s="82"/>
      <c r="R1551" s="82"/>
      <c r="S1551" s="82"/>
      <c r="T1551" s="140"/>
      <c r="U1551" s="82"/>
      <c r="V1551" s="82"/>
      <c r="W1551" s="82"/>
      <c r="X1551" s="82"/>
      <c r="Y1551" s="82"/>
      <c r="AA1551" s="82"/>
      <c r="AB1551" s="82"/>
      <c r="AC1551" s="82"/>
      <c r="AD1551" s="82"/>
      <c r="AE1551" s="82"/>
      <c r="AF1551" s="82"/>
      <c r="AG1551" s="82"/>
    </row>
    <row r="1552" spans="3:33" x14ac:dyDescent="0.2">
      <c r="C1552" s="82"/>
      <c r="D1552" s="82"/>
      <c r="E1552" s="82"/>
      <c r="F1552" s="82"/>
      <c r="G1552" s="82"/>
      <c r="H1552" s="82"/>
      <c r="I1552" s="82"/>
      <c r="J1552" s="82"/>
      <c r="K1552" s="82"/>
      <c r="L1552" s="82"/>
      <c r="M1552" s="82"/>
      <c r="N1552" s="140"/>
      <c r="O1552" s="140"/>
      <c r="P1552" s="82"/>
      <c r="Q1552" s="82"/>
      <c r="R1552" s="82"/>
      <c r="S1552" s="82"/>
      <c r="T1552" s="140"/>
      <c r="U1552" s="82"/>
      <c r="V1552" s="82"/>
      <c r="W1552" s="82"/>
      <c r="X1552" s="82"/>
      <c r="Y1552" s="82"/>
      <c r="AA1552" s="82"/>
      <c r="AB1552" s="82"/>
      <c r="AC1552" s="82"/>
      <c r="AD1552" s="82"/>
      <c r="AE1552" s="82"/>
      <c r="AF1552" s="82"/>
      <c r="AG1552" s="82"/>
    </row>
    <row r="1553" spans="3:33" x14ac:dyDescent="0.2">
      <c r="C1553" s="82"/>
      <c r="D1553" s="82"/>
      <c r="E1553" s="82"/>
      <c r="F1553" s="82"/>
      <c r="G1553" s="82"/>
      <c r="H1553" s="82"/>
      <c r="I1553" s="82"/>
      <c r="J1553" s="82"/>
      <c r="K1553" s="82"/>
      <c r="L1553" s="82"/>
      <c r="M1553" s="82"/>
      <c r="N1553" s="140"/>
      <c r="O1553" s="140"/>
      <c r="P1553" s="82"/>
      <c r="Q1553" s="82"/>
      <c r="R1553" s="82"/>
      <c r="S1553" s="82"/>
      <c r="T1553" s="140"/>
      <c r="U1553" s="82"/>
      <c r="V1553" s="82"/>
      <c r="W1553" s="82"/>
      <c r="X1553" s="82"/>
      <c r="Y1553" s="82"/>
      <c r="AA1553" s="82"/>
      <c r="AB1553" s="82"/>
      <c r="AC1553" s="82"/>
      <c r="AD1553" s="82"/>
      <c r="AE1553" s="82"/>
      <c r="AF1553" s="82"/>
      <c r="AG1553" s="82"/>
    </row>
    <row r="1554" spans="3:33" x14ac:dyDescent="0.2">
      <c r="C1554" s="82"/>
      <c r="D1554" s="82"/>
      <c r="E1554" s="82"/>
      <c r="F1554" s="82"/>
      <c r="G1554" s="82"/>
      <c r="H1554" s="82"/>
      <c r="I1554" s="82"/>
      <c r="J1554" s="82"/>
      <c r="K1554" s="82"/>
      <c r="L1554" s="82"/>
      <c r="M1554" s="82"/>
      <c r="N1554" s="140"/>
      <c r="O1554" s="140"/>
      <c r="P1554" s="82"/>
      <c r="Q1554" s="82"/>
      <c r="R1554" s="82"/>
      <c r="S1554" s="82"/>
      <c r="T1554" s="140"/>
      <c r="U1554" s="82"/>
      <c r="V1554" s="82"/>
      <c r="W1554" s="82"/>
      <c r="X1554" s="82"/>
      <c r="Y1554" s="82"/>
      <c r="AA1554" s="82"/>
      <c r="AB1554" s="82"/>
      <c r="AC1554" s="82"/>
      <c r="AD1554" s="82"/>
      <c r="AE1554" s="82"/>
      <c r="AF1554" s="82"/>
      <c r="AG1554" s="82"/>
    </row>
    <row r="1555" spans="3:33" x14ac:dyDescent="0.2">
      <c r="C1555" s="82"/>
      <c r="D1555" s="82"/>
      <c r="E1555" s="82"/>
      <c r="F1555" s="82"/>
      <c r="G1555" s="82"/>
      <c r="H1555" s="82"/>
      <c r="I1555" s="82"/>
      <c r="J1555" s="82"/>
      <c r="K1555" s="82"/>
      <c r="L1555" s="82"/>
      <c r="M1555" s="82"/>
      <c r="N1555" s="140"/>
      <c r="O1555" s="140"/>
      <c r="P1555" s="82"/>
      <c r="Q1555" s="82"/>
      <c r="R1555" s="82"/>
      <c r="S1555" s="82"/>
      <c r="T1555" s="140"/>
      <c r="U1555" s="82"/>
      <c r="V1555" s="82"/>
      <c r="W1555" s="82"/>
      <c r="X1555" s="82"/>
      <c r="Y1555" s="82"/>
      <c r="AA1555" s="82"/>
      <c r="AB1555" s="82"/>
      <c r="AC1555" s="82"/>
      <c r="AD1555" s="82"/>
      <c r="AE1555" s="82"/>
      <c r="AF1555" s="82"/>
      <c r="AG1555" s="82"/>
    </row>
    <row r="1556" spans="3:33" x14ac:dyDescent="0.2">
      <c r="C1556" s="82"/>
      <c r="D1556" s="82"/>
      <c r="E1556" s="82"/>
      <c r="F1556" s="82"/>
      <c r="G1556" s="82"/>
      <c r="H1556" s="82"/>
      <c r="I1556" s="82"/>
      <c r="J1556" s="82"/>
      <c r="K1556" s="82"/>
      <c r="L1556" s="82"/>
      <c r="M1556" s="82"/>
      <c r="N1556" s="140"/>
      <c r="O1556" s="140"/>
      <c r="P1556" s="82"/>
      <c r="Q1556" s="82"/>
      <c r="R1556" s="82"/>
      <c r="S1556" s="82"/>
      <c r="T1556" s="140"/>
      <c r="U1556" s="82"/>
      <c r="V1556" s="82"/>
      <c r="W1556" s="82"/>
      <c r="X1556" s="82"/>
      <c r="Y1556" s="82"/>
      <c r="AA1556" s="82"/>
      <c r="AB1556" s="82"/>
      <c r="AC1556" s="82"/>
      <c r="AD1556" s="82"/>
      <c r="AE1556" s="82"/>
      <c r="AF1556" s="82"/>
      <c r="AG1556" s="82"/>
    </row>
    <row r="1557" spans="3:33" x14ac:dyDescent="0.2">
      <c r="C1557" s="82"/>
      <c r="D1557" s="82"/>
      <c r="E1557" s="82"/>
      <c r="F1557" s="82"/>
      <c r="G1557" s="82"/>
      <c r="H1557" s="82"/>
      <c r="I1557" s="82"/>
      <c r="J1557" s="82"/>
      <c r="K1557" s="82"/>
      <c r="L1557" s="82"/>
      <c r="M1557" s="82"/>
      <c r="N1557" s="140"/>
      <c r="O1557" s="140"/>
      <c r="P1557" s="82"/>
      <c r="Q1557" s="82"/>
      <c r="R1557" s="82"/>
      <c r="S1557" s="82"/>
      <c r="T1557" s="140"/>
      <c r="U1557" s="82"/>
      <c r="V1557" s="82"/>
      <c r="W1557" s="82"/>
      <c r="X1557" s="82"/>
      <c r="Y1557" s="82"/>
      <c r="AA1557" s="82"/>
      <c r="AB1557" s="82"/>
      <c r="AC1557" s="82"/>
      <c r="AD1557" s="82"/>
      <c r="AE1557" s="82"/>
      <c r="AF1557" s="82"/>
      <c r="AG1557" s="82"/>
    </row>
    <row r="1558" spans="3:33" x14ac:dyDescent="0.2">
      <c r="C1558" s="82"/>
      <c r="D1558" s="82"/>
      <c r="E1558" s="82"/>
      <c r="F1558" s="82"/>
      <c r="G1558" s="82"/>
      <c r="H1558" s="82"/>
      <c r="I1558" s="82"/>
      <c r="J1558" s="82"/>
      <c r="K1558" s="82"/>
      <c r="L1558" s="82"/>
      <c r="M1558" s="82"/>
      <c r="N1558" s="140"/>
      <c r="O1558" s="140"/>
      <c r="P1558" s="82"/>
      <c r="Q1558" s="82"/>
      <c r="R1558" s="82"/>
      <c r="S1558" s="82"/>
      <c r="T1558" s="140"/>
      <c r="U1558" s="82"/>
      <c r="V1558" s="82"/>
      <c r="W1558" s="82"/>
      <c r="X1558" s="82"/>
      <c r="Y1558" s="82"/>
      <c r="AA1558" s="82"/>
      <c r="AB1558" s="82"/>
      <c r="AC1558" s="82"/>
      <c r="AD1558" s="82"/>
      <c r="AE1558" s="82"/>
      <c r="AF1558" s="82"/>
      <c r="AG1558" s="82"/>
    </row>
    <row r="1559" spans="3:33" x14ac:dyDescent="0.2">
      <c r="C1559" s="82"/>
      <c r="D1559" s="82"/>
      <c r="E1559" s="82"/>
      <c r="F1559" s="82"/>
      <c r="G1559" s="82"/>
      <c r="H1559" s="82"/>
      <c r="I1559" s="82"/>
      <c r="J1559" s="82"/>
      <c r="K1559" s="82"/>
      <c r="L1559" s="82"/>
      <c r="M1559" s="82"/>
      <c r="N1559" s="140"/>
      <c r="O1559" s="140"/>
      <c r="P1559" s="82"/>
      <c r="Q1559" s="82"/>
      <c r="R1559" s="82"/>
      <c r="S1559" s="82"/>
      <c r="T1559" s="140"/>
      <c r="U1559" s="82"/>
      <c r="V1559" s="82"/>
      <c r="W1559" s="82"/>
      <c r="X1559" s="82"/>
      <c r="Y1559" s="82"/>
      <c r="AA1559" s="82"/>
      <c r="AB1559" s="82"/>
      <c r="AC1559" s="82"/>
      <c r="AD1559" s="82"/>
      <c r="AE1559" s="82"/>
      <c r="AF1559" s="82"/>
      <c r="AG1559" s="82"/>
    </row>
    <row r="1560" spans="3:33" x14ac:dyDescent="0.2">
      <c r="C1560" s="82"/>
      <c r="D1560" s="82"/>
      <c r="E1560" s="82"/>
      <c r="F1560" s="82"/>
      <c r="G1560" s="82"/>
      <c r="H1560" s="82"/>
      <c r="I1560" s="82"/>
      <c r="J1560" s="82"/>
      <c r="K1560" s="82"/>
      <c r="L1560" s="82"/>
      <c r="M1560" s="82"/>
      <c r="N1560" s="140"/>
      <c r="O1560" s="140"/>
      <c r="P1560" s="82"/>
      <c r="Q1560" s="82"/>
      <c r="R1560" s="82"/>
      <c r="S1560" s="82"/>
      <c r="T1560" s="140"/>
      <c r="U1560" s="82"/>
      <c r="V1560" s="82"/>
      <c r="W1560" s="82"/>
      <c r="X1560" s="82"/>
      <c r="Y1560" s="82"/>
      <c r="AA1560" s="82"/>
      <c r="AB1560" s="82"/>
      <c r="AC1560" s="82"/>
      <c r="AD1560" s="82"/>
      <c r="AE1560" s="82"/>
      <c r="AF1560" s="82"/>
      <c r="AG1560" s="82"/>
    </row>
    <row r="1561" spans="3:33" x14ac:dyDescent="0.2">
      <c r="C1561" s="82"/>
      <c r="D1561" s="82"/>
      <c r="E1561" s="82"/>
      <c r="F1561" s="82"/>
      <c r="G1561" s="82"/>
      <c r="H1561" s="82"/>
      <c r="I1561" s="82"/>
      <c r="J1561" s="82"/>
      <c r="K1561" s="82"/>
      <c r="L1561" s="82"/>
      <c r="M1561" s="82"/>
      <c r="N1561" s="140"/>
      <c r="O1561" s="140"/>
      <c r="P1561" s="82"/>
      <c r="Q1561" s="82"/>
      <c r="R1561" s="82"/>
      <c r="S1561" s="82"/>
      <c r="T1561" s="140"/>
      <c r="U1561" s="82"/>
      <c r="V1561" s="82"/>
      <c r="W1561" s="82"/>
      <c r="X1561" s="82"/>
      <c r="Y1561" s="82"/>
      <c r="AA1561" s="82"/>
      <c r="AB1561" s="82"/>
      <c r="AC1561" s="82"/>
      <c r="AD1561" s="82"/>
      <c r="AE1561" s="82"/>
      <c r="AF1561" s="82"/>
      <c r="AG1561" s="82"/>
    </row>
    <row r="1562" spans="3:33" x14ac:dyDescent="0.2">
      <c r="C1562" s="82"/>
      <c r="D1562" s="82"/>
      <c r="E1562" s="82"/>
      <c r="F1562" s="82"/>
      <c r="G1562" s="82"/>
      <c r="H1562" s="82"/>
      <c r="I1562" s="82"/>
      <c r="J1562" s="82"/>
      <c r="K1562" s="82"/>
      <c r="L1562" s="82"/>
      <c r="M1562" s="82"/>
      <c r="N1562" s="140"/>
      <c r="O1562" s="140"/>
      <c r="P1562" s="82"/>
      <c r="Q1562" s="82"/>
      <c r="R1562" s="82"/>
      <c r="S1562" s="82"/>
      <c r="T1562" s="140"/>
      <c r="U1562" s="82"/>
      <c r="V1562" s="82"/>
      <c r="W1562" s="82"/>
      <c r="X1562" s="82"/>
      <c r="Y1562" s="82"/>
      <c r="AA1562" s="82"/>
      <c r="AB1562" s="82"/>
      <c r="AC1562" s="82"/>
      <c r="AD1562" s="82"/>
      <c r="AE1562" s="82"/>
      <c r="AF1562" s="82"/>
      <c r="AG1562" s="82"/>
    </row>
    <row r="1563" spans="3:33" x14ac:dyDescent="0.2">
      <c r="C1563" s="82"/>
      <c r="D1563" s="82"/>
      <c r="E1563" s="82"/>
      <c r="F1563" s="82"/>
      <c r="G1563" s="82"/>
      <c r="H1563" s="82"/>
      <c r="I1563" s="82"/>
      <c r="J1563" s="82"/>
      <c r="K1563" s="82"/>
      <c r="L1563" s="82"/>
      <c r="M1563" s="82"/>
      <c r="N1563" s="140"/>
      <c r="O1563" s="140"/>
      <c r="P1563" s="82"/>
      <c r="Q1563" s="82"/>
      <c r="R1563" s="82"/>
      <c r="S1563" s="82"/>
      <c r="T1563" s="140"/>
      <c r="U1563" s="82"/>
      <c r="V1563" s="82"/>
      <c r="W1563" s="82"/>
      <c r="X1563" s="82"/>
      <c r="Y1563" s="82"/>
      <c r="AA1563" s="82"/>
      <c r="AB1563" s="82"/>
      <c r="AC1563" s="82"/>
      <c r="AD1563" s="82"/>
      <c r="AE1563" s="82"/>
      <c r="AF1563" s="82"/>
      <c r="AG1563" s="82"/>
    </row>
    <row r="1564" spans="3:33" x14ac:dyDescent="0.2">
      <c r="C1564" s="82"/>
      <c r="D1564" s="82"/>
      <c r="E1564" s="82"/>
      <c r="F1564" s="82"/>
      <c r="G1564" s="82"/>
      <c r="H1564" s="82"/>
      <c r="I1564" s="82"/>
      <c r="J1564" s="82"/>
      <c r="K1564" s="82"/>
      <c r="L1564" s="82"/>
      <c r="M1564" s="82"/>
      <c r="N1564" s="140"/>
      <c r="O1564" s="140"/>
      <c r="P1564" s="82"/>
      <c r="Q1564" s="82"/>
      <c r="R1564" s="82"/>
      <c r="S1564" s="82"/>
      <c r="T1564" s="140"/>
      <c r="U1564" s="82"/>
      <c r="V1564" s="82"/>
      <c r="W1564" s="82"/>
      <c r="X1564" s="82"/>
      <c r="Y1564" s="82"/>
      <c r="AA1564" s="82"/>
      <c r="AB1564" s="82"/>
      <c r="AC1564" s="82"/>
      <c r="AD1564" s="82"/>
      <c r="AE1564" s="82"/>
      <c r="AF1564" s="82"/>
      <c r="AG1564" s="82"/>
    </row>
    <row r="1565" spans="3:33" x14ac:dyDescent="0.2">
      <c r="C1565" s="82"/>
      <c r="D1565" s="82"/>
      <c r="E1565" s="82"/>
      <c r="F1565" s="82"/>
      <c r="G1565" s="82"/>
      <c r="H1565" s="82"/>
      <c r="I1565" s="82"/>
      <c r="J1565" s="82"/>
      <c r="K1565" s="82"/>
      <c r="L1565" s="82"/>
      <c r="M1565" s="82"/>
      <c r="N1565" s="140"/>
      <c r="O1565" s="140"/>
      <c r="P1565" s="82"/>
      <c r="Q1565" s="82"/>
      <c r="R1565" s="82"/>
      <c r="S1565" s="82"/>
      <c r="T1565" s="140"/>
      <c r="U1565" s="82"/>
      <c r="V1565" s="82"/>
      <c r="W1565" s="82"/>
      <c r="X1565" s="82"/>
      <c r="Y1565" s="82"/>
      <c r="AA1565" s="82"/>
      <c r="AB1565" s="82"/>
      <c r="AC1565" s="82"/>
      <c r="AD1565" s="82"/>
      <c r="AE1565" s="82"/>
      <c r="AF1565" s="82"/>
      <c r="AG1565" s="82"/>
    </row>
    <row r="1566" spans="3:33" x14ac:dyDescent="0.2">
      <c r="C1566" s="82"/>
      <c r="D1566" s="82"/>
      <c r="E1566" s="82"/>
      <c r="F1566" s="82"/>
      <c r="G1566" s="82"/>
      <c r="H1566" s="82"/>
      <c r="I1566" s="82"/>
      <c r="J1566" s="82"/>
      <c r="K1566" s="82"/>
      <c r="L1566" s="82"/>
      <c r="M1566" s="82"/>
      <c r="N1566" s="140"/>
      <c r="O1566" s="140"/>
      <c r="P1566" s="82"/>
      <c r="Q1566" s="82"/>
      <c r="R1566" s="82"/>
      <c r="S1566" s="82"/>
      <c r="T1566" s="140"/>
      <c r="U1566" s="82"/>
      <c r="V1566" s="82"/>
      <c r="W1566" s="82"/>
      <c r="X1566" s="82"/>
      <c r="Y1566" s="82"/>
      <c r="AA1566" s="82"/>
      <c r="AB1566" s="82"/>
      <c r="AC1566" s="82"/>
      <c r="AD1566" s="82"/>
      <c r="AE1566" s="82"/>
      <c r="AF1566" s="82"/>
      <c r="AG1566" s="82"/>
    </row>
    <row r="1567" spans="3:33" x14ac:dyDescent="0.2">
      <c r="C1567" s="82"/>
      <c r="D1567" s="82"/>
      <c r="E1567" s="82"/>
      <c r="F1567" s="82"/>
      <c r="G1567" s="82"/>
      <c r="H1567" s="82"/>
      <c r="I1567" s="82"/>
      <c r="J1567" s="82"/>
      <c r="K1567" s="82"/>
      <c r="L1567" s="82"/>
      <c r="M1567" s="82"/>
      <c r="N1567" s="140"/>
      <c r="O1567" s="140"/>
      <c r="P1567" s="82"/>
      <c r="Q1567" s="82"/>
      <c r="R1567" s="82"/>
      <c r="S1567" s="82"/>
      <c r="T1567" s="140"/>
      <c r="U1567" s="82"/>
      <c r="V1567" s="82"/>
      <c r="W1567" s="82"/>
      <c r="X1567" s="82"/>
      <c r="Y1567" s="82"/>
      <c r="AA1567" s="82"/>
      <c r="AB1567" s="82"/>
      <c r="AC1567" s="82"/>
      <c r="AD1567" s="82"/>
      <c r="AE1567" s="82"/>
      <c r="AF1567" s="82"/>
      <c r="AG1567" s="82"/>
    </row>
    <row r="1568" spans="3:33" x14ac:dyDescent="0.2">
      <c r="C1568" s="82"/>
      <c r="D1568" s="82"/>
      <c r="E1568" s="82"/>
      <c r="F1568" s="82"/>
      <c r="G1568" s="82"/>
      <c r="H1568" s="82"/>
      <c r="I1568" s="82"/>
      <c r="J1568" s="82"/>
      <c r="K1568" s="82"/>
      <c r="L1568" s="82"/>
      <c r="M1568" s="82"/>
      <c r="N1568" s="140"/>
      <c r="O1568" s="140"/>
      <c r="P1568" s="82"/>
      <c r="Q1568" s="82"/>
      <c r="R1568" s="82"/>
      <c r="S1568" s="82"/>
      <c r="T1568" s="140"/>
      <c r="U1568" s="82"/>
      <c r="V1568" s="82"/>
      <c r="W1568" s="82"/>
      <c r="X1568" s="82"/>
      <c r="Y1568" s="82"/>
      <c r="AA1568" s="82"/>
      <c r="AB1568" s="82"/>
      <c r="AC1568" s="82"/>
      <c r="AD1568" s="82"/>
      <c r="AE1568" s="82"/>
      <c r="AF1568" s="82"/>
      <c r="AG1568" s="82"/>
    </row>
    <row r="1569" spans="3:33" x14ac:dyDescent="0.2">
      <c r="C1569" s="82"/>
      <c r="D1569" s="82"/>
      <c r="E1569" s="82"/>
      <c r="F1569" s="82"/>
      <c r="G1569" s="82"/>
      <c r="H1569" s="82"/>
      <c r="I1569" s="82"/>
      <c r="J1569" s="82"/>
      <c r="K1569" s="82"/>
      <c r="L1569" s="82"/>
      <c r="M1569" s="82"/>
      <c r="N1569" s="140"/>
      <c r="O1569" s="140"/>
      <c r="P1569" s="82"/>
      <c r="Q1569" s="82"/>
      <c r="R1569" s="82"/>
      <c r="S1569" s="82"/>
      <c r="T1569" s="140"/>
      <c r="U1569" s="82"/>
      <c r="V1569" s="82"/>
      <c r="W1569" s="82"/>
      <c r="X1569" s="82"/>
      <c r="Y1569" s="82"/>
      <c r="AA1569" s="82"/>
      <c r="AB1569" s="82"/>
      <c r="AC1569" s="82"/>
      <c r="AD1569" s="82"/>
      <c r="AE1569" s="82"/>
      <c r="AF1569" s="82"/>
      <c r="AG1569" s="82"/>
    </row>
    <row r="1570" spans="3:33" x14ac:dyDescent="0.2">
      <c r="C1570" s="82"/>
      <c r="D1570" s="82"/>
      <c r="E1570" s="82"/>
      <c r="F1570" s="82"/>
      <c r="G1570" s="82"/>
      <c r="H1570" s="82"/>
      <c r="I1570" s="82"/>
      <c r="J1570" s="82"/>
      <c r="K1570" s="82"/>
      <c r="L1570" s="82"/>
      <c r="M1570" s="82"/>
      <c r="N1570" s="140"/>
      <c r="O1570" s="140"/>
      <c r="P1570" s="82"/>
      <c r="Q1570" s="82"/>
      <c r="R1570" s="82"/>
      <c r="S1570" s="82"/>
      <c r="T1570" s="140"/>
      <c r="U1570" s="82"/>
      <c r="V1570" s="82"/>
      <c r="W1570" s="82"/>
      <c r="X1570" s="82"/>
      <c r="Y1570" s="82"/>
      <c r="AA1570" s="82"/>
      <c r="AB1570" s="82"/>
      <c r="AC1570" s="82"/>
      <c r="AD1570" s="82"/>
      <c r="AE1570" s="82"/>
      <c r="AF1570" s="82"/>
      <c r="AG1570" s="82"/>
    </row>
    <row r="1571" spans="3:33" x14ac:dyDescent="0.2">
      <c r="C1571" s="82"/>
      <c r="D1571" s="82"/>
      <c r="E1571" s="82"/>
      <c r="F1571" s="82"/>
      <c r="G1571" s="82"/>
      <c r="H1571" s="82"/>
      <c r="I1571" s="82"/>
      <c r="J1571" s="82"/>
      <c r="K1571" s="82"/>
      <c r="L1571" s="82"/>
      <c r="M1571" s="82"/>
      <c r="N1571" s="140"/>
      <c r="O1571" s="140"/>
      <c r="P1571" s="82"/>
      <c r="Q1571" s="82"/>
      <c r="R1571" s="82"/>
      <c r="S1571" s="82"/>
      <c r="T1571" s="140"/>
      <c r="U1571" s="82"/>
      <c r="V1571" s="82"/>
      <c r="W1571" s="82"/>
      <c r="X1571" s="82"/>
      <c r="Y1571" s="82"/>
      <c r="AA1571" s="82"/>
      <c r="AB1571" s="82"/>
      <c r="AC1571" s="82"/>
      <c r="AD1571" s="82"/>
      <c r="AE1571" s="82"/>
      <c r="AF1571" s="82"/>
      <c r="AG1571" s="82"/>
    </row>
    <row r="1572" spans="3:33" x14ac:dyDescent="0.2">
      <c r="C1572" s="82"/>
      <c r="D1572" s="82"/>
      <c r="E1572" s="82"/>
      <c r="F1572" s="82"/>
      <c r="G1572" s="82"/>
      <c r="H1572" s="82"/>
      <c r="I1572" s="82"/>
      <c r="J1572" s="82"/>
      <c r="K1572" s="82"/>
      <c r="L1572" s="82"/>
      <c r="M1572" s="82"/>
      <c r="N1572" s="140"/>
      <c r="O1572" s="140"/>
      <c r="P1572" s="82"/>
      <c r="Q1572" s="82"/>
      <c r="R1572" s="82"/>
      <c r="S1572" s="82"/>
      <c r="T1572" s="140"/>
      <c r="U1572" s="82"/>
      <c r="V1572" s="82"/>
      <c r="W1572" s="82"/>
      <c r="X1572" s="82"/>
      <c r="Y1572" s="82"/>
      <c r="AA1572" s="82"/>
      <c r="AB1572" s="82"/>
      <c r="AC1572" s="82"/>
      <c r="AD1572" s="82"/>
      <c r="AE1572" s="82"/>
      <c r="AF1572" s="82"/>
      <c r="AG1572" s="82"/>
    </row>
    <row r="1573" spans="3:33" x14ac:dyDescent="0.2">
      <c r="C1573" s="82"/>
      <c r="D1573" s="82"/>
      <c r="E1573" s="82"/>
      <c r="F1573" s="82"/>
      <c r="G1573" s="82"/>
      <c r="H1573" s="82"/>
      <c r="I1573" s="82"/>
      <c r="J1573" s="82"/>
      <c r="K1573" s="82"/>
      <c r="L1573" s="82"/>
      <c r="M1573" s="82"/>
      <c r="N1573" s="140"/>
      <c r="O1573" s="140"/>
      <c r="P1573" s="82"/>
      <c r="Q1573" s="82"/>
      <c r="R1573" s="82"/>
      <c r="S1573" s="82"/>
      <c r="T1573" s="140"/>
      <c r="U1573" s="82"/>
      <c r="V1573" s="82"/>
      <c r="W1573" s="82"/>
      <c r="X1573" s="82"/>
      <c r="Y1573" s="82"/>
      <c r="AA1573" s="82"/>
      <c r="AB1573" s="82"/>
      <c r="AC1573" s="82"/>
      <c r="AD1573" s="82"/>
      <c r="AE1573" s="82"/>
      <c r="AF1573" s="82"/>
      <c r="AG1573" s="82"/>
    </row>
    <row r="1574" spans="3:33" x14ac:dyDescent="0.2">
      <c r="C1574" s="82"/>
      <c r="D1574" s="82"/>
      <c r="E1574" s="82"/>
      <c r="F1574" s="82"/>
      <c r="G1574" s="82"/>
      <c r="H1574" s="82"/>
      <c r="I1574" s="82"/>
      <c r="J1574" s="82"/>
      <c r="K1574" s="82"/>
      <c r="L1574" s="82"/>
      <c r="M1574" s="82"/>
      <c r="N1574" s="140"/>
      <c r="O1574" s="140"/>
      <c r="P1574" s="82"/>
      <c r="Q1574" s="82"/>
      <c r="R1574" s="82"/>
      <c r="S1574" s="82"/>
      <c r="T1574" s="140"/>
      <c r="U1574" s="82"/>
      <c r="V1574" s="82"/>
      <c r="W1574" s="82"/>
      <c r="X1574" s="82"/>
      <c r="Y1574" s="82"/>
      <c r="AA1574" s="82"/>
      <c r="AB1574" s="82"/>
      <c r="AC1574" s="82"/>
      <c r="AD1574" s="82"/>
      <c r="AE1574" s="82"/>
      <c r="AF1574" s="82"/>
      <c r="AG1574" s="82"/>
    </row>
    <row r="1575" spans="3:33" x14ac:dyDescent="0.2">
      <c r="C1575" s="82"/>
      <c r="D1575" s="82"/>
      <c r="E1575" s="82"/>
      <c r="F1575" s="82"/>
      <c r="G1575" s="82"/>
      <c r="H1575" s="82"/>
      <c r="I1575" s="82"/>
      <c r="J1575" s="82"/>
      <c r="K1575" s="82"/>
      <c r="L1575" s="82"/>
      <c r="M1575" s="82"/>
      <c r="N1575" s="140"/>
      <c r="O1575" s="140"/>
      <c r="P1575" s="82"/>
      <c r="Q1575" s="82"/>
      <c r="R1575" s="82"/>
      <c r="S1575" s="82"/>
      <c r="T1575" s="140"/>
      <c r="U1575" s="82"/>
      <c r="V1575" s="82"/>
      <c r="W1575" s="82"/>
      <c r="X1575" s="82"/>
      <c r="Y1575" s="82"/>
      <c r="AA1575" s="82"/>
      <c r="AB1575" s="82"/>
      <c r="AC1575" s="82"/>
      <c r="AD1575" s="82"/>
      <c r="AE1575" s="82"/>
      <c r="AF1575" s="82"/>
      <c r="AG1575" s="82"/>
    </row>
    <row r="1576" spans="3:33" x14ac:dyDescent="0.2">
      <c r="C1576" s="82"/>
      <c r="D1576" s="82"/>
      <c r="E1576" s="82"/>
      <c r="F1576" s="82"/>
      <c r="G1576" s="82"/>
      <c r="H1576" s="82"/>
      <c r="I1576" s="82"/>
      <c r="J1576" s="82"/>
      <c r="K1576" s="82"/>
      <c r="L1576" s="82"/>
      <c r="M1576" s="82"/>
      <c r="N1576" s="140"/>
      <c r="O1576" s="140"/>
      <c r="P1576" s="82"/>
      <c r="Q1576" s="82"/>
      <c r="R1576" s="82"/>
      <c r="S1576" s="82"/>
      <c r="T1576" s="140"/>
      <c r="U1576" s="82"/>
      <c r="V1576" s="82"/>
      <c r="W1576" s="82"/>
      <c r="X1576" s="82"/>
      <c r="Y1576" s="82"/>
      <c r="AA1576" s="82"/>
      <c r="AB1576" s="82"/>
      <c r="AC1576" s="82"/>
      <c r="AD1576" s="82"/>
      <c r="AE1576" s="82"/>
      <c r="AF1576" s="82"/>
      <c r="AG1576" s="82"/>
    </row>
    <row r="1577" spans="3:33" x14ac:dyDescent="0.2">
      <c r="C1577" s="82"/>
      <c r="D1577" s="82"/>
      <c r="E1577" s="82"/>
      <c r="F1577" s="82"/>
      <c r="G1577" s="82"/>
      <c r="H1577" s="82"/>
      <c r="I1577" s="82"/>
      <c r="J1577" s="82"/>
      <c r="K1577" s="82"/>
      <c r="L1577" s="82"/>
      <c r="M1577" s="82"/>
      <c r="N1577" s="140"/>
      <c r="O1577" s="140"/>
      <c r="P1577" s="82"/>
      <c r="Q1577" s="82"/>
      <c r="R1577" s="82"/>
      <c r="S1577" s="82"/>
      <c r="T1577" s="140"/>
      <c r="U1577" s="82"/>
      <c r="V1577" s="82"/>
      <c r="W1577" s="82"/>
      <c r="X1577" s="82"/>
      <c r="Y1577" s="82"/>
      <c r="AA1577" s="82"/>
      <c r="AB1577" s="82"/>
      <c r="AC1577" s="82"/>
      <c r="AD1577" s="82"/>
      <c r="AE1577" s="82"/>
      <c r="AF1577" s="82"/>
      <c r="AG1577" s="82"/>
    </row>
    <row r="1578" spans="3:33" x14ac:dyDescent="0.2">
      <c r="C1578" s="82"/>
      <c r="D1578" s="82"/>
      <c r="E1578" s="82"/>
      <c r="F1578" s="82"/>
      <c r="G1578" s="82"/>
      <c r="H1578" s="82"/>
      <c r="I1578" s="82"/>
      <c r="J1578" s="82"/>
      <c r="K1578" s="82"/>
      <c r="L1578" s="82"/>
      <c r="M1578" s="82"/>
      <c r="N1578" s="140"/>
      <c r="O1578" s="140"/>
      <c r="P1578" s="82"/>
      <c r="Q1578" s="82"/>
      <c r="R1578" s="82"/>
      <c r="S1578" s="82"/>
      <c r="T1578" s="140"/>
      <c r="U1578" s="82"/>
      <c r="V1578" s="82"/>
      <c r="W1578" s="82"/>
      <c r="X1578" s="82"/>
      <c r="Y1578" s="82"/>
      <c r="AA1578" s="82"/>
      <c r="AB1578" s="82"/>
      <c r="AC1578" s="82"/>
      <c r="AD1578" s="82"/>
      <c r="AE1578" s="82"/>
      <c r="AF1578" s="82"/>
      <c r="AG1578" s="82"/>
    </row>
    <row r="1579" spans="3:33" x14ac:dyDescent="0.2">
      <c r="C1579" s="82"/>
      <c r="D1579" s="82"/>
      <c r="E1579" s="82"/>
      <c r="F1579" s="82"/>
      <c r="G1579" s="82"/>
      <c r="H1579" s="82"/>
      <c r="I1579" s="82"/>
      <c r="J1579" s="82"/>
      <c r="K1579" s="82"/>
      <c r="L1579" s="82"/>
      <c r="M1579" s="82"/>
      <c r="N1579" s="140"/>
      <c r="O1579" s="140"/>
      <c r="P1579" s="82"/>
      <c r="Q1579" s="82"/>
      <c r="R1579" s="82"/>
      <c r="S1579" s="82"/>
      <c r="T1579" s="140"/>
      <c r="U1579" s="82"/>
      <c r="V1579" s="82"/>
      <c r="W1579" s="82"/>
      <c r="X1579" s="82"/>
      <c r="Y1579" s="82"/>
      <c r="AA1579" s="82"/>
      <c r="AB1579" s="82"/>
      <c r="AC1579" s="82"/>
      <c r="AD1579" s="82"/>
      <c r="AE1579" s="82"/>
      <c r="AF1579" s="82"/>
      <c r="AG1579" s="82"/>
    </row>
    <row r="1580" spans="3:33" x14ac:dyDescent="0.2">
      <c r="C1580" s="82"/>
      <c r="D1580" s="82"/>
      <c r="E1580" s="82"/>
      <c r="F1580" s="82"/>
      <c r="G1580" s="82"/>
      <c r="H1580" s="82"/>
      <c r="I1580" s="82"/>
      <c r="J1580" s="82"/>
      <c r="K1580" s="82"/>
      <c r="L1580" s="82"/>
      <c r="M1580" s="82"/>
      <c r="N1580" s="140"/>
      <c r="O1580" s="140"/>
      <c r="P1580" s="82"/>
      <c r="Q1580" s="82"/>
      <c r="R1580" s="82"/>
      <c r="S1580" s="82"/>
      <c r="T1580" s="140"/>
      <c r="U1580" s="82"/>
      <c r="V1580" s="82"/>
      <c r="W1580" s="82"/>
      <c r="X1580" s="82"/>
      <c r="Y1580" s="82"/>
      <c r="AA1580" s="82"/>
      <c r="AB1580" s="82"/>
      <c r="AC1580" s="82"/>
      <c r="AD1580" s="82"/>
      <c r="AE1580" s="82"/>
      <c r="AF1580" s="82"/>
      <c r="AG1580" s="82"/>
    </row>
    <row r="1581" spans="3:33" x14ac:dyDescent="0.2">
      <c r="C1581" s="82"/>
      <c r="D1581" s="82"/>
      <c r="E1581" s="82"/>
      <c r="F1581" s="82"/>
      <c r="G1581" s="82"/>
      <c r="H1581" s="82"/>
      <c r="I1581" s="82"/>
      <c r="J1581" s="82"/>
      <c r="K1581" s="82"/>
      <c r="L1581" s="82"/>
      <c r="M1581" s="82"/>
      <c r="N1581" s="140"/>
      <c r="O1581" s="140"/>
      <c r="P1581" s="82"/>
      <c r="Q1581" s="82"/>
      <c r="R1581" s="82"/>
      <c r="S1581" s="82"/>
      <c r="T1581" s="140"/>
      <c r="U1581" s="82"/>
      <c r="V1581" s="82"/>
      <c r="W1581" s="82"/>
      <c r="X1581" s="82"/>
      <c r="Y1581" s="82"/>
      <c r="AA1581" s="82"/>
      <c r="AB1581" s="82"/>
      <c r="AC1581" s="82"/>
      <c r="AD1581" s="82"/>
      <c r="AE1581" s="82"/>
      <c r="AF1581" s="82"/>
      <c r="AG1581" s="82"/>
    </row>
    <row r="1582" spans="3:33" x14ac:dyDescent="0.2">
      <c r="C1582" s="82"/>
      <c r="D1582" s="82"/>
      <c r="E1582" s="82"/>
      <c r="F1582" s="82"/>
      <c r="G1582" s="82"/>
      <c r="H1582" s="82"/>
      <c r="I1582" s="82"/>
      <c r="J1582" s="82"/>
      <c r="K1582" s="82"/>
      <c r="L1582" s="82"/>
      <c r="M1582" s="82"/>
      <c r="N1582" s="140"/>
      <c r="O1582" s="140"/>
      <c r="P1582" s="82"/>
      <c r="Q1582" s="82"/>
      <c r="R1582" s="82"/>
      <c r="S1582" s="82"/>
      <c r="T1582" s="140"/>
      <c r="U1582" s="82"/>
      <c r="V1582" s="82"/>
      <c r="W1582" s="82"/>
      <c r="X1582" s="82"/>
      <c r="Y1582" s="82"/>
      <c r="AA1582" s="82"/>
      <c r="AB1582" s="82"/>
      <c r="AC1582" s="82"/>
      <c r="AD1582" s="82"/>
      <c r="AE1582" s="82"/>
      <c r="AF1582" s="82"/>
      <c r="AG1582" s="82"/>
    </row>
    <row r="1583" spans="3:33" x14ac:dyDescent="0.2">
      <c r="C1583" s="82"/>
      <c r="D1583" s="82"/>
      <c r="E1583" s="82"/>
      <c r="F1583" s="82"/>
      <c r="G1583" s="82"/>
      <c r="H1583" s="82"/>
      <c r="I1583" s="82"/>
      <c r="J1583" s="82"/>
      <c r="K1583" s="82"/>
      <c r="L1583" s="82"/>
      <c r="M1583" s="82"/>
      <c r="N1583" s="140"/>
      <c r="O1583" s="140"/>
      <c r="P1583" s="82"/>
      <c r="Q1583" s="82"/>
      <c r="R1583" s="82"/>
      <c r="S1583" s="82"/>
      <c r="T1583" s="140"/>
      <c r="U1583" s="82"/>
      <c r="V1583" s="82"/>
      <c r="W1583" s="82"/>
      <c r="X1583" s="82"/>
      <c r="Y1583" s="82"/>
      <c r="AA1583" s="82"/>
      <c r="AB1583" s="82"/>
      <c r="AC1583" s="82"/>
      <c r="AD1583" s="82"/>
      <c r="AE1583" s="82"/>
      <c r="AF1583" s="82"/>
      <c r="AG1583" s="82"/>
    </row>
    <row r="1584" spans="3:33" x14ac:dyDescent="0.2">
      <c r="C1584" s="82"/>
      <c r="D1584" s="82"/>
      <c r="E1584" s="82"/>
      <c r="F1584" s="82"/>
      <c r="G1584" s="82"/>
      <c r="H1584" s="82"/>
      <c r="I1584" s="82"/>
      <c r="J1584" s="82"/>
      <c r="K1584" s="82"/>
      <c r="L1584" s="82"/>
      <c r="M1584" s="82"/>
      <c r="N1584" s="140"/>
      <c r="O1584" s="140"/>
      <c r="P1584" s="82"/>
      <c r="Q1584" s="82"/>
      <c r="R1584" s="82"/>
      <c r="S1584" s="82"/>
      <c r="T1584" s="140"/>
      <c r="U1584" s="82"/>
      <c r="V1584" s="82"/>
      <c r="W1584" s="82"/>
      <c r="X1584" s="82"/>
      <c r="Y1584" s="82"/>
      <c r="AA1584" s="82"/>
      <c r="AB1584" s="82"/>
      <c r="AC1584" s="82"/>
      <c r="AD1584" s="82"/>
      <c r="AE1584" s="82"/>
      <c r="AF1584" s="82"/>
      <c r="AG1584" s="82"/>
    </row>
    <row r="1585" spans="3:33" x14ac:dyDescent="0.2">
      <c r="C1585" s="82"/>
      <c r="D1585" s="82"/>
      <c r="E1585" s="82"/>
      <c r="F1585" s="82"/>
      <c r="G1585" s="82"/>
      <c r="H1585" s="82"/>
      <c r="I1585" s="82"/>
      <c r="J1585" s="82"/>
      <c r="K1585" s="82"/>
      <c r="L1585" s="82"/>
      <c r="M1585" s="82"/>
      <c r="N1585" s="140"/>
      <c r="O1585" s="140"/>
      <c r="P1585" s="82"/>
      <c r="Q1585" s="82"/>
      <c r="R1585" s="82"/>
      <c r="S1585" s="82"/>
      <c r="T1585" s="140"/>
      <c r="U1585" s="82"/>
      <c r="V1585" s="82"/>
      <c r="W1585" s="82"/>
      <c r="X1585" s="82"/>
      <c r="Y1585" s="82"/>
      <c r="AA1585" s="82"/>
      <c r="AB1585" s="82"/>
      <c r="AC1585" s="82"/>
      <c r="AD1585" s="82"/>
      <c r="AE1585" s="82"/>
      <c r="AF1585" s="82"/>
      <c r="AG1585" s="82"/>
    </row>
    <row r="1586" spans="3:33" x14ac:dyDescent="0.2">
      <c r="C1586" s="82"/>
      <c r="D1586" s="82"/>
      <c r="E1586" s="82"/>
      <c r="F1586" s="82"/>
      <c r="G1586" s="82"/>
      <c r="H1586" s="82"/>
      <c r="I1586" s="82"/>
      <c r="J1586" s="82"/>
      <c r="K1586" s="82"/>
      <c r="L1586" s="82"/>
      <c r="M1586" s="82"/>
      <c r="N1586" s="140"/>
      <c r="O1586" s="140"/>
      <c r="P1586" s="82"/>
      <c r="Q1586" s="82"/>
      <c r="R1586" s="82"/>
      <c r="S1586" s="82"/>
      <c r="T1586" s="140"/>
      <c r="U1586" s="82"/>
      <c r="V1586" s="82"/>
      <c r="W1586" s="82"/>
      <c r="X1586" s="82"/>
      <c r="Y1586" s="82"/>
      <c r="AA1586" s="82"/>
      <c r="AB1586" s="82"/>
      <c r="AC1586" s="82"/>
      <c r="AD1586" s="82"/>
      <c r="AE1586" s="82"/>
      <c r="AF1586" s="82"/>
      <c r="AG1586" s="82"/>
    </row>
    <row r="1587" spans="3:33" x14ac:dyDescent="0.2">
      <c r="C1587" s="82"/>
      <c r="D1587" s="82"/>
      <c r="E1587" s="82"/>
      <c r="F1587" s="82"/>
      <c r="G1587" s="82"/>
      <c r="H1587" s="82"/>
      <c r="I1587" s="82"/>
      <c r="J1587" s="82"/>
      <c r="K1587" s="82"/>
      <c r="L1587" s="82"/>
      <c r="M1587" s="82"/>
      <c r="N1587" s="140"/>
      <c r="O1587" s="140"/>
      <c r="P1587" s="82"/>
      <c r="Q1587" s="82"/>
      <c r="R1587" s="82"/>
      <c r="S1587" s="82"/>
      <c r="T1587" s="140"/>
      <c r="U1587" s="82"/>
      <c r="V1587" s="82"/>
      <c r="W1587" s="82"/>
      <c r="X1587" s="82"/>
      <c r="Y1587" s="82"/>
      <c r="AA1587" s="82"/>
      <c r="AB1587" s="82"/>
      <c r="AC1587" s="82"/>
      <c r="AD1587" s="82"/>
      <c r="AE1587" s="82"/>
      <c r="AF1587" s="82"/>
      <c r="AG1587" s="82"/>
    </row>
    <row r="1588" spans="3:33" x14ac:dyDescent="0.2">
      <c r="C1588" s="82"/>
      <c r="D1588" s="82"/>
      <c r="E1588" s="82"/>
      <c r="F1588" s="82"/>
      <c r="G1588" s="82"/>
      <c r="H1588" s="82"/>
      <c r="I1588" s="82"/>
      <c r="J1588" s="82"/>
      <c r="K1588" s="82"/>
      <c r="L1588" s="82"/>
      <c r="M1588" s="82"/>
      <c r="N1588" s="140"/>
      <c r="O1588" s="140"/>
      <c r="P1588" s="82"/>
      <c r="Q1588" s="82"/>
      <c r="R1588" s="82"/>
      <c r="S1588" s="82"/>
      <c r="T1588" s="140"/>
      <c r="U1588" s="82"/>
      <c r="V1588" s="82"/>
      <c r="W1588" s="82"/>
      <c r="X1588" s="82"/>
      <c r="Y1588" s="82"/>
      <c r="AA1588" s="82"/>
      <c r="AB1588" s="82"/>
      <c r="AC1588" s="82"/>
      <c r="AD1588" s="82"/>
      <c r="AE1588" s="82"/>
      <c r="AF1588" s="82"/>
      <c r="AG1588" s="82"/>
    </row>
    <row r="1589" spans="3:33" x14ac:dyDescent="0.2">
      <c r="C1589" s="82"/>
      <c r="D1589" s="82"/>
      <c r="E1589" s="82"/>
      <c r="F1589" s="82"/>
      <c r="G1589" s="82"/>
      <c r="H1589" s="82"/>
      <c r="I1589" s="82"/>
      <c r="J1589" s="82"/>
      <c r="K1589" s="82"/>
      <c r="L1589" s="82"/>
      <c r="M1589" s="82"/>
      <c r="N1589" s="140"/>
      <c r="O1589" s="140"/>
      <c r="P1589" s="82"/>
      <c r="Q1589" s="82"/>
      <c r="R1589" s="82"/>
      <c r="S1589" s="82"/>
      <c r="T1589" s="140"/>
      <c r="U1589" s="82"/>
      <c r="V1589" s="82"/>
      <c r="W1589" s="82"/>
      <c r="X1589" s="82"/>
      <c r="Y1589" s="82"/>
      <c r="AA1589" s="82"/>
      <c r="AB1589" s="82"/>
      <c r="AC1589" s="82"/>
      <c r="AD1589" s="82"/>
      <c r="AE1589" s="82"/>
      <c r="AF1589" s="82"/>
      <c r="AG1589" s="82"/>
    </row>
    <row r="1590" spans="3:33" x14ac:dyDescent="0.2">
      <c r="C1590" s="82"/>
      <c r="D1590" s="82"/>
      <c r="E1590" s="82"/>
      <c r="F1590" s="82"/>
      <c r="G1590" s="82"/>
      <c r="H1590" s="82"/>
      <c r="I1590" s="82"/>
      <c r="J1590" s="82"/>
      <c r="K1590" s="82"/>
      <c r="L1590" s="82"/>
      <c r="M1590" s="82"/>
      <c r="N1590" s="140"/>
      <c r="O1590" s="140"/>
      <c r="P1590" s="82"/>
      <c r="Q1590" s="82"/>
      <c r="R1590" s="82"/>
      <c r="S1590" s="82"/>
      <c r="T1590" s="140"/>
      <c r="U1590" s="82"/>
      <c r="V1590" s="82"/>
      <c r="W1590" s="82"/>
      <c r="X1590" s="82"/>
      <c r="Y1590" s="82"/>
      <c r="AA1590" s="82"/>
      <c r="AB1590" s="82"/>
      <c r="AC1590" s="82"/>
      <c r="AD1590" s="82"/>
      <c r="AE1590" s="82"/>
      <c r="AF1590" s="82"/>
      <c r="AG1590" s="82"/>
    </row>
    <row r="1591" spans="3:33" x14ac:dyDescent="0.2">
      <c r="C1591" s="82"/>
      <c r="D1591" s="82"/>
      <c r="E1591" s="82"/>
      <c r="F1591" s="82"/>
      <c r="G1591" s="82"/>
      <c r="H1591" s="82"/>
      <c r="I1591" s="82"/>
      <c r="J1591" s="82"/>
      <c r="K1591" s="82"/>
      <c r="L1591" s="82"/>
      <c r="M1591" s="82"/>
      <c r="N1591" s="140"/>
      <c r="O1591" s="140"/>
      <c r="P1591" s="82"/>
      <c r="Q1591" s="82"/>
      <c r="R1591" s="82"/>
      <c r="S1591" s="82"/>
      <c r="T1591" s="140"/>
      <c r="U1591" s="82"/>
      <c r="V1591" s="82"/>
      <c r="W1591" s="82"/>
      <c r="X1591" s="82"/>
      <c r="Y1591" s="82"/>
      <c r="AA1591" s="82"/>
      <c r="AB1591" s="82"/>
      <c r="AC1591" s="82"/>
      <c r="AD1591" s="82"/>
      <c r="AE1591" s="82"/>
      <c r="AF1591" s="82"/>
      <c r="AG1591" s="82"/>
    </row>
    <row r="1592" spans="3:33" x14ac:dyDescent="0.2">
      <c r="C1592" s="82"/>
      <c r="D1592" s="82"/>
      <c r="E1592" s="82"/>
      <c r="F1592" s="82"/>
      <c r="G1592" s="82"/>
      <c r="H1592" s="82"/>
      <c r="I1592" s="82"/>
      <c r="J1592" s="82"/>
      <c r="K1592" s="82"/>
      <c r="L1592" s="82"/>
      <c r="M1592" s="82"/>
      <c r="N1592" s="140"/>
      <c r="O1592" s="140"/>
      <c r="P1592" s="82"/>
      <c r="Q1592" s="82"/>
      <c r="R1592" s="82"/>
      <c r="S1592" s="82"/>
      <c r="T1592" s="140"/>
      <c r="U1592" s="82"/>
      <c r="V1592" s="82"/>
      <c r="W1592" s="82"/>
      <c r="X1592" s="82"/>
      <c r="Y1592" s="82"/>
      <c r="AA1592" s="82"/>
      <c r="AB1592" s="82"/>
      <c r="AC1592" s="82"/>
      <c r="AD1592" s="82"/>
      <c r="AE1592" s="82"/>
      <c r="AF1592" s="82"/>
      <c r="AG1592" s="82"/>
    </row>
    <row r="1593" spans="3:33" x14ac:dyDescent="0.2">
      <c r="C1593" s="82"/>
      <c r="D1593" s="82"/>
      <c r="E1593" s="82"/>
      <c r="F1593" s="82"/>
      <c r="G1593" s="82"/>
      <c r="H1593" s="82"/>
      <c r="I1593" s="82"/>
      <c r="J1593" s="82"/>
      <c r="K1593" s="82"/>
      <c r="L1593" s="82"/>
      <c r="M1593" s="82"/>
      <c r="N1593" s="140"/>
      <c r="O1593" s="140"/>
      <c r="P1593" s="82"/>
      <c r="Q1593" s="82"/>
      <c r="R1593" s="82"/>
      <c r="S1593" s="82"/>
      <c r="T1593" s="140"/>
      <c r="U1593" s="82"/>
      <c r="V1593" s="82"/>
      <c r="W1593" s="82"/>
      <c r="X1593" s="82"/>
      <c r="Y1593" s="82"/>
      <c r="AA1593" s="82"/>
      <c r="AB1593" s="82"/>
      <c r="AC1593" s="82"/>
      <c r="AD1593" s="82"/>
      <c r="AE1593" s="82"/>
      <c r="AF1593" s="82"/>
      <c r="AG1593" s="82"/>
    </row>
    <row r="1594" spans="3:33" x14ac:dyDescent="0.2">
      <c r="C1594" s="82"/>
      <c r="D1594" s="82"/>
      <c r="E1594" s="82"/>
      <c r="F1594" s="82"/>
      <c r="G1594" s="82"/>
      <c r="H1594" s="82"/>
      <c r="I1594" s="82"/>
      <c r="J1594" s="82"/>
      <c r="K1594" s="82"/>
      <c r="L1594" s="82"/>
      <c r="M1594" s="82"/>
      <c r="N1594" s="140"/>
      <c r="O1594" s="140"/>
      <c r="P1594" s="82"/>
      <c r="Q1594" s="82"/>
      <c r="R1594" s="82"/>
      <c r="S1594" s="82"/>
      <c r="T1594" s="140"/>
      <c r="U1594" s="82"/>
      <c r="V1594" s="82"/>
      <c r="W1594" s="82"/>
      <c r="X1594" s="82"/>
      <c r="Y1594" s="82"/>
      <c r="AA1594" s="82"/>
      <c r="AB1594" s="82"/>
      <c r="AC1594" s="82"/>
      <c r="AD1594" s="82"/>
      <c r="AE1594" s="82"/>
      <c r="AF1594" s="82"/>
      <c r="AG1594" s="82"/>
    </row>
    <row r="1595" spans="3:33" x14ac:dyDescent="0.2">
      <c r="C1595" s="82"/>
      <c r="D1595" s="82"/>
      <c r="E1595" s="82"/>
      <c r="F1595" s="82"/>
      <c r="G1595" s="82"/>
      <c r="H1595" s="82"/>
      <c r="I1595" s="82"/>
      <c r="J1595" s="82"/>
      <c r="K1595" s="82"/>
      <c r="L1595" s="82"/>
      <c r="M1595" s="82"/>
      <c r="N1595" s="140"/>
      <c r="O1595" s="140"/>
      <c r="P1595" s="82"/>
      <c r="Q1595" s="82"/>
      <c r="R1595" s="82"/>
      <c r="S1595" s="82"/>
      <c r="T1595" s="140"/>
      <c r="U1595" s="82"/>
      <c r="V1595" s="82"/>
      <c r="W1595" s="82"/>
      <c r="X1595" s="82"/>
      <c r="Y1595" s="82"/>
      <c r="AA1595" s="82"/>
      <c r="AB1595" s="82"/>
      <c r="AC1595" s="82"/>
      <c r="AD1595" s="82"/>
      <c r="AE1595" s="82"/>
      <c r="AF1595" s="82"/>
      <c r="AG1595" s="82"/>
    </row>
    <row r="1596" spans="3:33" x14ac:dyDescent="0.2">
      <c r="C1596" s="82"/>
      <c r="D1596" s="82"/>
      <c r="E1596" s="82"/>
      <c r="F1596" s="82"/>
      <c r="G1596" s="82"/>
      <c r="H1596" s="82"/>
      <c r="I1596" s="82"/>
      <c r="J1596" s="82"/>
      <c r="K1596" s="82"/>
      <c r="L1596" s="82"/>
      <c r="M1596" s="82"/>
      <c r="N1596" s="140"/>
      <c r="O1596" s="140"/>
      <c r="P1596" s="82"/>
      <c r="Q1596" s="82"/>
      <c r="R1596" s="82"/>
      <c r="S1596" s="82"/>
      <c r="T1596" s="140"/>
      <c r="U1596" s="82"/>
      <c r="V1596" s="82"/>
      <c r="W1596" s="82"/>
      <c r="X1596" s="82"/>
      <c r="Y1596" s="82"/>
      <c r="AA1596" s="82"/>
      <c r="AB1596" s="82"/>
      <c r="AC1596" s="82"/>
      <c r="AD1596" s="82"/>
      <c r="AE1596" s="82"/>
      <c r="AF1596" s="82"/>
      <c r="AG1596" s="82"/>
    </row>
    <row r="1597" spans="3:33" x14ac:dyDescent="0.2">
      <c r="C1597" s="82"/>
      <c r="D1597" s="82"/>
      <c r="E1597" s="82"/>
      <c r="F1597" s="82"/>
      <c r="G1597" s="82"/>
      <c r="H1597" s="82"/>
      <c r="I1597" s="82"/>
      <c r="J1597" s="82"/>
      <c r="K1597" s="82"/>
      <c r="L1597" s="82"/>
      <c r="M1597" s="82"/>
      <c r="N1597" s="140"/>
      <c r="O1597" s="140"/>
      <c r="P1597" s="82"/>
      <c r="Q1597" s="82"/>
      <c r="R1597" s="82"/>
      <c r="S1597" s="82"/>
      <c r="T1597" s="140"/>
      <c r="U1597" s="82"/>
      <c r="V1597" s="82"/>
      <c r="W1597" s="82"/>
      <c r="X1597" s="82"/>
      <c r="Y1597" s="82"/>
      <c r="AA1597" s="82"/>
      <c r="AB1597" s="82"/>
      <c r="AC1597" s="82"/>
      <c r="AD1597" s="82"/>
      <c r="AE1597" s="82"/>
      <c r="AF1597" s="82"/>
      <c r="AG1597" s="82"/>
    </row>
    <row r="1598" spans="3:33" x14ac:dyDescent="0.2">
      <c r="C1598" s="82"/>
      <c r="D1598" s="82"/>
      <c r="E1598" s="82"/>
      <c r="F1598" s="82"/>
      <c r="G1598" s="82"/>
      <c r="H1598" s="82"/>
      <c r="I1598" s="82"/>
      <c r="J1598" s="82"/>
      <c r="K1598" s="82"/>
      <c r="L1598" s="82"/>
      <c r="M1598" s="82"/>
      <c r="N1598" s="140"/>
      <c r="O1598" s="140"/>
      <c r="P1598" s="82"/>
      <c r="Q1598" s="82"/>
      <c r="R1598" s="82"/>
      <c r="S1598" s="82"/>
      <c r="T1598" s="140"/>
      <c r="U1598" s="82"/>
      <c r="V1598" s="82"/>
      <c r="W1598" s="82"/>
      <c r="X1598" s="82"/>
      <c r="Y1598" s="82"/>
      <c r="AA1598" s="82"/>
      <c r="AB1598" s="82"/>
      <c r="AC1598" s="82"/>
      <c r="AD1598" s="82"/>
      <c r="AE1598" s="82"/>
      <c r="AF1598" s="82"/>
      <c r="AG1598" s="82"/>
    </row>
    <row r="1599" spans="3:33" x14ac:dyDescent="0.2">
      <c r="C1599" s="82"/>
      <c r="D1599" s="82"/>
      <c r="E1599" s="82"/>
      <c r="F1599" s="82"/>
      <c r="G1599" s="82"/>
      <c r="H1599" s="82"/>
      <c r="I1599" s="82"/>
      <c r="J1599" s="82"/>
      <c r="K1599" s="82"/>
      <c r="L1599" s="82"/>
      <c r="M1599" s="82"/>
      <c r="N1599" s="140"/>
      <c r="O1599" s="140"/>
      <c r="P1599" s="82"/>
      <c r="Q1599" s="82"/>
      <c r="R1599" s="82"/>
      <c r="S1599" s="82"/>
      <c r="T1599" s="140"/>
      <c r="U1599" s="82"/>
      <c r="V1599" s="82"/>
      <c r="W1599" s="82"/>
      <c r="X1599" s="82"/>
      <c r="Y1599" s="82"/>
      <c r="AA1599" s="82"/>
      <c r="AB1599" s="82"/>
      <c r="AC1599" s="82"/>
      <c r="AD1599" s="82"/>
      <c r="AE1599" s="82"/>
      <c r="AF1599" s="82"/>
      <c r="AG1599" s="82"/>
    </row>
    <row r="1600" spans="3:33" x14ac:dyDescent="0.2">
      <c r="C1600" s="82"/>
      <c r="D1600" s="82"/>
      <c r="E1600" s="82"/>
      <c r="F1600" s="82"/>
      <c r="G1600" s="82"/>
      <c r="H1600" s="82"/>
      <c r="I1600" s="82"/>
      <c r="J1600" s="82"/>
      <c r="K1600" s="82"/>
      <c r="L1600" s="82"/>
      <c r="M1600" s="82"/>
      <c r="N1600" s="140"/>
      <c r="O1600" s="140"/>
      <c r="P1600" s="82"/>
      <c r="Q1600" s="82"/>
      <c r="R1600" s="82"/>
      <c r="S1600" s="82"/>
      <c r="T1600" s="140"/>
      <c r="U1600" s="82"/>
      <c r="V1600" s="82"/>
      <c r="W1600" s="82"/>
      <c r="X1600" s="82"/>
      <c r="Y1600" s="82"/>
      <c r="AA1600" s="82"/>
      <c r="AB1600" s="82"/>
      <c r="AC1600" s="82"/>
      <c r="AD1600" s="82"/>
      <c r="AE1600" s="82"/>
      <c r="AF1600" s="82"/>
      <c r="AG1600" s="82"/>
    </row>
    <row r="1601" spans="3:33" x14ac:dyDescent="0.2">
      <c r="C1601" s="82"/>
      <c r="D1601" s="82"/>
      <c r="E1601" s="82"/>
      <c r="F1601" s="82"/>
      <c r="G1601" s="82"/>
      <c r="H1601" s="82"/>
      <c r="I1601" s="82"/>
      <c r="J1601" s="82"/>
      <c r="K1601" s="82"/>
      <c r="L1601" s="82"/>
      <c r="M1601" s="82"/>
      <c r="N1601" s="140"/>
      <c r="O1601" s="140"/>
      <c r="P1601" s="82"/>
      <c r="Q1601" s="82"/>
      <c r="R1601" s="82"/>
      <c r="S1601" s="82"/>
      <c r="T1601" s="140"/>
      <c r="U1601" s="82"/>
      <c r="V1601" s="82"/>
      <c r="W1601" s="82"/>
      <c r="X1601" s="82"/>
      <c r="Y1601" s="82"/>
      <c r="AA1601" s="82"/>
      <c r="AB1601" s="82"/>
      <c r="AC1601" s="82"/>
      <c r="AD1601" s="82"/>
      <c r="AE1601" s="82"/>
      <c r="AF1601" s="82"/>
      <c r="AG1601" s="82"/>
    </row>
    <row r="1602" spans="3:33" x14ac:dyDescent="0.2">
      <c r="C1602" s="82"/>
      <c r="D1602" s="82"/>
      <c r="E1602" s="82"/>
      <c r="F1602" s="82"/>
      <c r="G1602" s="82"/>
      <c r="H1602" s="82"/>
      <c r="I1602" s="82"/>
      <c r="J1602" s="82"/>
      <c r="K1602" s="82"/>
      <c r="L1602" s="82"/>
      <c r="M1602" s="82"/>
      <c r="N1602" s="140"/>
      <c r="O1602" s="140"/>
      <c r="P1602" s="82"/>
      <c r="Q1602" s="82"/>
      <c r="R1602" s="82"/>
      <c r="S1602" s="82"/>
      <c r="T1602" s="140"/>
      <c r="U1602" s="82"/>
      <c r="V1602" s="82"/>
      <c r="W1602" s="82"/>
      <c r="X1602" s="82"/>
      <c r="Y1602" s="82"/>
      <c r="AA1602" s="82"/>
      <c r="AB1602" s="82"/>
      <c r="AC1602" s="82"/>
      <c r="AD1602" s="82"/>
      <c r="AE1602" s="82"/>
      <c r="AF1602" s="82"/>
      <c r="AG1602" s="82"/>
    </row>
    <row r="1603" spans="3:33" x14ac:dyDescent="0.2">
      <c r="C1603" s="82"/>
      <c r="D1603" s="82"/>
      <c r="E1603" s="82"/>
      <c r="F1603" s="82"/>
      <c r="G1603" s="82"/>
      <c r="H1603" s="82"/>
      <c r="I1603" s="82"/>
      <c r="J1603" s="82"/>
      <c r="K1603" s="82"/>
      <c r="L1603" s="82"/>
      <c r="M1603" s="82"/>
      <c r="N1603" s="140"/>
      <c r="O1603" s="140"/>
      <c r="P1603" s="82"/>
      <c r="Q1603" s="82"/>
      <c r="R1603" s="82"/>
      <c r="S1603" s="82"/>
      <c r="T1603" s="140"/>
      <c r="U1603" s="82"/>
      <c r="V1603" s="82"/>
      <c r="W1603" s="82"/>
      <c r="X1603" s="82"/>
      <c r="Y1603" s="82"/>
      <c r="AA1603" s="82"/>
      <c r="AB1603" s="82"/>
      <c r="AC1603" s="82"/>
      <c r="AD1603" s="82"/>
      <c r="AE1603" s="82"/>
      <c r="AF1603" s="82"/>
      <c r="AG1603" s="82"/>
    </row>
    <row r="1604" spans="3:33" x14ac:dyDescent="0.2">
      <c r="C1604" s="82"/>
      <c r="D1604" s="82"/>
      <c r="E1604" s="82"/>
      <c r="F1604" s="82"/>
      <c r="G1604" s="82"/>
      <c r="H1604" s="82"/>
      <c r="I1604" s="82"/>
      <c r="J1604" s="82"/>
      <c r="K1604" s="82"/>
      <c r="L1604" s="82"/>
      <c r="M1604" s="82"/>
      <c r="N1604" s="140"/>
      <c r="O1604" s="140"/>
      <c r="P1604" s="82"/>
      <c r="Q1604" s="82"/>
      <c r="R1604" s="82"/>
      <c r="S1604" s="82"/>
      <c r="T1604" s="140"/>
      <c r="U1604" s="82"/>
      <c r="V1604" s="82"/>
      <c r="W1604" s="82"/>
      <c r="X1604" s="82"/>
      <c r="Y1604" s="82"/>
      <c r="AA1604" s="82"/>
      <c r="AB1604" s="82"/>
      <c r="AC1604" s="82"/>
      <c r="AD1604" s="82"/>
      <c r="AE1604" s="82"/>
      <c r="AF1604" s="82"/>
      <c r="AG1604" s="82"/>
    </row>
    <row r="1605" spans="3:33" x14ac:dyDescent="0.2">
      <c r="C1605" s="82"/>
      <c r="D1605" s="82"/>
      <c r="E1605" s="82"/>
      <c r="F1605" s="82"/>
      <c r="G1605" s="82"/>
      <c r="H1605" s="82"/>
      <c r="I1605" s="82"/>
      <c r="J1605" s="82"/>
      <c r="K1605" s="82"/>
      <c r="L1605" s="82"/>
      <c r="M1605" s="82"/>
      <c r="N1605" s="140"/>
      <c r="O1605" s="140"/>
      <c r="P1605" s="82"/>
      <c r="Q1605" s="82"/>
      <c r="R1605" s="82"/>
      <c r="S1605" s="82"/>
      <c r="T1605" s="140"/>
      <c r="U1605" s="82"/>
      <c r="V1605" s="82"/>
      <c r="W1605" s="82"/>
      <c r="X1605" s="82"/>
      <c r="Y1605" s="82"/>
      <c r="AA1605" s="82"/>
      <c r="AB1605" s="82"/>
      <c r="AC1605" s="82"/>
      <c r="AD1605" s="82"/>
      <c r="AE1605" s="82"/>
      <c r="AF1605" s="82"/>
      <c r="AG1605" s="82"/>
    </row>
    <row r="1606" spans="3:33" x14ac:dyDescent="0.2">
      <c r="C1606" s="82"/>
      <c r="D1606" s="82"/>
      <c r="E1606" s="82"/>
      <c r="F1606" s="82"/>
      <c r="G1606" s="82"/>
      <c r="H1606" s="82"/>
      <c r="I1606" s="82"/>
      <c r="J1606" s="82"/>
      <c r="K1606" s="82"/>
      <c r="L1606" s="82"/>
      <c r="M1606" s="82"/>
      <c r="N1606" s="140"/>
      <c r="O1606" s="140"/>
      <c r="P1606" s="82"/>
      <c r="Q1606" s="82"/>
      <c r="R1606" s="82"/>
      <c r="S1606" s="82"/>
      <c r="T1606" s="140"/>
      <c r="U1606" s="82"/>
      <c r="V1606" s="82"/>
      <c r="W1606" s="82"/>
      <c r="X1606" s="82"/>
      <c r="Y1606" s="82"/>
      <c r="AA1606" s="82"/>
      <c r="AB1606" s="82"/>
      <c r="AC1606" s="82"/>
      <c r="AD1606" s="82"/>
      <c r="AE1606" s="82"/>
      <c r="AF1606" s="82"/>
      <c r="AG1606" s="82"/>
    </row>
    <row r="1607" spans="3:33" x14ac:dyDescent="0.2">
      <c r="C1607" s="82"/>
      <c r="D1607" s="82"/>
      <c r="E1607" s="82"/>
      <c r="F1607" s="82"/>
      <c r="G1607" s="82"/>
      <c r="H1607" s="82"/>
      <c r="I1607" s="82"/>
      <c r="J1607" s="82"/>
      <c r="K1607" s="82"/>
      <c r="L1607" s="82"/>
      <c r="M1607" s="82"/>
      <c r="N1607" s="140"/>
      <c r="O1607" s="140"/>
      <c r="P1607" s="82"/>
      <c r="Q1607" s="82"/>
      <c r="R1607" s="82"/>
      <c r="S1607" s="82"/>
      <c r="T1607" s="140"/>
      <c r="U1607" s="82"/>
      <c r="V1607" s="82"/>
      <c r="W1607" s="82"/>
      <c r="X1607" s="82"/>
      <c r="Y1607" s="82"/>
      <c r="AA1607" s="82"/>
      <c r="AB1607" s="82"/>
      <c r="AC1607" s="82"/>
      <c r="AD1607" s="82"/>
      <c r="AE1607" s="82"/>
      <c r="AF1607" s="82"/>
      <c r="AG1607" s="82"/>
    </row>
    <row r="1608" spans="3:33" x14ac:dyDescent="0.2">
      <c r="C1608" s="82"/>
      <c r="D1608" s="82"/>
      <c r="E1608" s="82"/>
      <c r="F1608" s="82"/>
      <c r="G1608" s="82"/>
      <c r="H1608" s="82"/>
      <c r="I1608" s="82"/>
      <c r="J1608" s="82"/>
      <c r="K1608" s="82"/>
      <c r="L1608" s="82"/>
      <c r="M1608" s="82"/>
      <c r="N1608" s="140"/>
      <c r="O1608" s="140"/>
      <c r="P1608" s="82"/>
      <c r="Q1608" s="82"/>
      <c r="R1608" s="82"/>
      <c r="S1608" s="82"/>
      <c r="T1608" s="140"/>
      <c r="U1608" s="82"/>
      <c r="V1608" s="82"/>
      <c r="W1608" s="82"/>
      <c r="X1608" s="82"/>
      <c r="Y1608" s="82"/>
      <c r="AA1608" s="82"/>
      <c r="AB1608" s="82"/>
      <c r="AC1608" s="82"/>
      <c r="AD1608" s="82"/>
      <c r="AE1608" s="82"/>
      <c r="AF1608" s="82"/>
      <c r="AG1608" s="82"/>
    </row>
    <row r="1609" spans="3:33" x14ac:dyDescent="0.2">
      <c r="C1609" s="82"/>
      <c r="D1609" s="82"/>
      <c r="E1609" s="82"/>
      <c r="F1609" s="82"/>
      <c r="G1609" s="82"/>
      <c r="H1609" s="82"/>
      <c r="I1609" s="82"/>
      <c r="J1609" s="82"/>
      <c r="K1609" s="82"/>
      <c r="L1609" s="82"/>
      <c r="M1609" s="82"/>
      <c r="N1609" s="140"/>
      <c r="O1609" s="140"/>
      <c r="P1609" s="82"/>
      <c r="Q1609" s="82"/>
      <c r="R1609" s="82"/>
      <c r="S1609" s="82"/>
      <c r="T1609" s="140"/>
      <c r="U1609" s="82"/>
      <c r="V1609" s="82"/>
      <c r="W1609" s="82"/>
      <c r="X1609" s="82"/>
      <c r="Y1609" s="82"/>
      <c r="AA1609" s="82"/>
      <c r="AB1609" s="82"/>
      <c r="AC1609" s="82"/>
      <c r="AD1609" s="82"/>
      <c r="AE1609" s="82"/>
      <c r="AF1609" s="82"/>
      <c r="AG1609" s="82"/>
    </row>
    <row r="1610" spans="3:33" x14ac:dyDescent="0.2">
      <c r="C1610" s="82"/>
      <c r="D1610" s="82"/>
      <c r="E1610" s="82"/>
      <c r="F1610" s="82"/>
      <c r="G1610" s="82"/>
      <c r="H1610" s="82"/>
      <c r="I1610" s="82"/>
      <c r="J1610" s="82"/>
      <c r="K1610" s="82"/>
      <c r="L1610" s="82"/>
      <c r="M1610" s="82"/>
      <c r="N1610" s="140"/>
      <c r="O1610" s="140"/>
      <c r="P1610" s="82"/>
      <c r="Q1610" s="82"/>
      <c r="R1610" s="82"/>
      <c r="S1610" s="82"/>
      <c r="T1610" s="140"/>
      <c r="U1610" s="82"/>
      <c r="V1610" s="82"/>
      <c r="W1610" s="82"/>
      <c r="X1610" s="82"/>
      <c r="Y1610" s="82"/>
      <c r="AA1610" s="82"/>
      <c r="AB1610" s="82"/>
      <c r="AC1610" s="82"/>
      <c r="AD1610" s="82"/>
      <c r="AE1610" s="82"/>
      <c r="AF1610" s="82"/>
      <c r="AG1610" s="82"/>
    </row>
    <row r="1611" spans="3:33" x14ac:dyDescent="0.2">
      <c r="C1611" s="82"/>
      <c r="D1611" s="82"/>
      <c r="E1611" s="82"/>
      <c r="F1611" s="82"/>
      <c r="G1611" s="82"/>
      <c r="H1611" s="82"/>
      <c r="I1611" s="82"/>
      <c r="J1611" s="82"/>
      <c r="K1611" s="82"/>
      <c r="L1611" s="82"/>
      <c r="M1611" s="82"/>
      <c r="N1611" s="140"/>
      <c r="O1611" s="140"/>
      <c r="P1611" s="82"/>
      <c r="Q1611" s="82"/>
      <c r="R1611" s="82"/>
      <c r="S1611" s="82"/>
      <c r="T1611" s="140"/>
      <c r="U1611" s="82"/>
      <c r="V1611" s="82"/>
      <c r="W1611" s="82"/>
      <c r="X1611" s="82"/>
      <c r="Y1611" s="82"/>
      <c r="AA1611" s="82"/>
      <c r="AB1611" s="82"/>
      <c r="AC1611" s="82"/>
      <c r="AD1611" s="82"/>
      <c r="AE1611" s="82"/>
      <c r="AF1611" s="82"/>
      <c r="AG1611" s="82"/>
    </row>
    <row r="1612" spans="3:33" x14ac:dyDescent="0.2">
      <c r="C1612" s="82"/>
      <c r="D1612" s="82"/>
      <c r="E1612" s="82"/>
      <c r="F1612" s="82"/>
      <c r="G1612" s="82"/>
      <c r="H1612" s="82"/>
      <c r="I1612" s="82"/>
      <c r="J1612" s="82"/>
      <c r="K1612" s="82"/>
      <c r="L1612" s="82"/>
      <c r="M1612" s="82"/>
      <c r="N1612" s="140"/>
      <c r="O1612" s="140"/>
      <c r="P1612" s="82"/>
      <c r="Q1612" s="82"/>
      <c r="R1612" s="82"/>
      <c r="S1612" s="82"/>
      <c r="T1612" s="140"/>
      <c r="U1612" s="82"/>
      <c r="V1612" s="82"/>
      <c r="W1612" s="82"/>
      <c r="X1612" s="82"/>
      <c r="Y1612" s="82"/>
      <c r="AA1612" s="82"/>
      <c r="AB1612" s="82"/>
      <c r="AC1612" s="82"/>
      <c r="AD1612" s="82"/>
      <c r="AE1612" s="82"/>
      <c r="AF1612" s="82"/>
      <c r="AG1612" s="82"/>
    </row>
    <row r="1613" spans="3:33" x14ac:dyDescent="0.2">
      <c r="C1613" s="82"/>
      <c r="D1613" s="82"/>
      <c r="E1613" s="82"/>
      <c r="F1613" s="82"/>
      <c r="G1613" s="82"/>
      <c r="H1613" s="82"/>
      <c r="I1613" s="82"/>
      <c r="J1613" s="82"/>
      <c r="K1613" s="82"/>
      <c r="L1613" s="82"/>
      <c r="M1613" s="82"/>
      <c r="N1613" s="140"/>
      <c r="O1613" s="140"/>
      <c r="P1613" s="82"/>
      <c r="Q1613" s="82"/>
      <c r="R1613" s="82"/>
      <c r="S1613" s="82"/>
      <c r="T1613" s="140"/>
      <c r="U1613" s="82"/>
      <c r="V1613" s="82"/>
      <c r="W1613" s="82"/>
      <c r="X1613" s="82"/>
      <c r="Y1613" s="82"/>
      <c r="AA1613" s="82"/>
      <c r="AB1613" s="82"/>
      <c r="AC1613" s="82"/>
      <c r="AD1613" s="82"/>
      <c r="AE1613" s="82"/>
      <c r="AF1613" s="82"/>
      <c r="AG1613" s="82"/>
    </row>
    <row r="1614" spans="3:33" x14ac:dyDescent="0.2">
      <c r="C1614" s="82"/>
      <c r="D1614" s="82"/>
      <c r="E1614" s="82"/>
      <c r="F1614" s="82"/>
      <c r="G1614" s="82"/>
      <c r="H1614" s="82"/>
      <c r="I1614" s="82"/>
      <c r="J1614" s="82"/>
      <c r="K1614" s="82"/>
      <c r="L1614" s="82"/>
      <c r="M1614" s="82"/>
      <c r="N1614" s="140"/>
      <c r="O1614" s="140"/>
      <c r="P1614" s="82"/>
      <c r="Q1614" s="82"/>
      <c r="R1614" s="82"/>
      <c r="S1614" s="82"/>
      <c r="T1614" s="140"/>
      <c r="U1614" s="82"/>
      <c r="V1614" s="82"/>
      <c r="W1614" s="82"/>
      <c r="X1614" s="82"/>
      <c r="Y1614" s="82"/>
      <c r="AA1614" s="82"/>
      <c r="AB1614" s="82"/>
      <c r="AC1614" s="82"/>
      <c r="AD1614" s="82"/>
      <c r="AE1614" s="82"/>
      <c r="AF1614" s="82"/>
      <c r="AG1614" s="82"/>
    </row>
    <row r="1615" spans="3:33" x14ac:dyDescent="0.2">
      <c r="C1615" s="82"/>
      <c r="D1615" s="82"/>
      <c r="E1615" s="82"/>
      <c r="F1615" s="82"/>
      <c r="G1615" s="82"/>
      <c r="H1615" s="82"/>
      <c r="I1615" s="82"/>
      <c r="J1615" s="82"/>
      <c r="K1615" s="82"/>
      <c r="L1615" s="82"/>
      <c r="M1615" s="82"/>
      <c r="N1615" s="140"/>
      <c r="O1615" s="140"/>
      <c r="P1615" s="82"/>
      <c r="Q1615" s="82"/>
      <c r="R1615" s="82"/>
      <c r="S1615" s="82"/>
      <c r="T1615" s="140"/>
      <c r="U1615" s="82"/>
      <c r="V1615" s="82"/>
      <c r="W1615" s="82"/>
      <c r="X1615" s="82"/>
      <c r="Y1615" s="82"/>
      <c r="AA1615" s="82"/>
      <c r="AB1615" s="82"/>
      <c r="AC1615" s="82"/>
      <c r="AD1615" s="82"/>
      <c r="AE1615" s="82"/>
      <c r="AF1615" s="82"/>
      <c r="AG1615" s="82"/>
    </row>
    <row r="1616" spans="3:33" x14ac:dyDescent="0.2">
      <c r="C1616" s="82"/>
      <c r="D1616" s="82"/>
      <c r="E1616" s="82"/>
      <c r="F1616" s="82"/>
      <c r="G1616" s="82"/>
      <c r="H1616" s="82"/>
      <c r="I1616" s="82"/>
      <c r="J1616" s="82"/>
      <c r="K1616" s="82"/>
      <c r="L1616" s="82"/>
      <c r="M1616" s="82"/>
      <c r="N1616" s="140"/>
      <c r="O1616" s="140"/>
      <c r="P1616" s="82"/>
      <c r="Q1616" s="82"/>
      <c r="R1616" s="82"/>
      <c r="S1616" s="82"/>
      <c r="T1616" s="140"/>
      <c r="U1616" s="82"/>
      <c r="V1616" s="82"/>
      <c r="W1616" s="82"/>
      <c r="X1616" s="82"/>
      <c r="Y1616" s="82"/>
      <c r="AA1616" s="82"/>
      <c r="AB1616" s="82"/>
      <c r="AC1616" s="82"/>
      <c r="AD1616" s="82"/>
      <c r="AE1616" s="82"/>
      <c r="AF1616" s="82"/>
      <c r="AG1616" s="82"/>
    </row>
    <row r="1617" spans="3:33" x14ac:dyDescent="0.2">
      <c r="C1617" s="82"/>
      <c r="D1617" s="82"/>
      <c r="E1617" s="82"/>
      <c r="F1617" s="82"/>
      <c r="G1617" s="82"/>
      <c r="H1617" s="82"/>
      <c r="I1617" s="82"/>
      <c r="J1617" s="82"/>
      <c r="K1617" s="82"/>
      <c r="L1617" s="82"/>
      <c r="M1617" s="82"/>
      <c r="N1617" s="140"/>
      <c r="O1617" s="140"/>
      <c r="P1617" s="82"/>
      <c r="Q1617" s="82"/>
      <c r="R1617" s="82"/>
      <c r="S1617" s="82"/>
      <c r="T1617" s="140"/>
      <c r="U1617" s="82"/>
      <c r="V1617" s="82"/>
      <c r="W1617" s="82"/>
      <c r="X1617" s="82"/>
      <c r="Y1617" s="82"/>
      <c r="AA1617" s="82"/>
      <c r="AB1617" s="82"/>
      <c r="AC1617" s="82"/>
      <c r="AD1617" s="82"/>
      <c r="AE1617" s="82"/>
      <c r="AF1617" s="82"/>
      <c r="AG1617" s="82"/>
    </row>
    <row r="1618" spans="3:33" x14ac:dyDescent="0.2">
      <c r="C1618" s="82"/>
      <c r="D1618" s="82"/>
      <c r="E1618" s="82"/>
      <c r="F1618" s="82"/>
      <c r="G1618" s="82"/>
      <c r="H1618" s="82"/>
      <c r="I1618" s="82"/>
      <c r="J1618" s="82"/>
      <c r="K1618" s="82"/>
      <c r="L1618" s="82"/>
      <c r="M1618" s="82"/>
      <c r="N1618" s="140"/>
      <c r="O1618" s="140"/>
      <c r="P1618" s="82"/>
      <c r="Q1618" s="82"/>
      <c r="R1618" s="82"/>
      <c r="S1618" s="82"/>
      <c r="T1618" s="140"/>
      <c r="U1618" s="82"/>
      <c r="V1618" s="82"/>
      <c r="W1618" s="82"/>
      <c r="X1618" s="82"/>
      <c r="Y1618" s="82"/>
      <c r="AA1618" s="82"/>
      <c r="AB1618" s="82"/>
      <c r="AC1618" s="82"/>
      <c r="AD1618" s="82"/>
      <c r="AE1618" s="82"/>
      <c r="AF1618" s="82"/>
      <c r="AG1618" s="82"/>
    </row>
    <row r="1619" spans="3:33" x14ac:dyDescent="0.2">
      <c r="C1619" s="82"/>
      <c r="D1619" s="82"/>
      <c r="E1619" s="82"/>
      <c r="F1619" s="82"/>
      <c r="G1619" s="82"/>
      <c r="H1619" s="82"/>
      <c r="I1619" s="82"/>
      <c r="J1619" s="82"/>
      <c r="K1619" s="82"/>
      <c r="L1619" s="82"/>
      <c r="M1619" s="82"/>
      <c r="N1619" s="140"/>
      <c r="O1619" s="140"/>
      <c r="P1619" s="82"/>
      <c r="Q1619" s="82"/>
      <c r="R1619" s="82"/>
      <c r="S1619" s="82"/>
      <c r="T1619" s="140"/>
      <c r="U1619" s="82"/>
      <c r="V1619" s="82"/>
      <c r="W1619" s="82"/>
      <c r="X1619" s="82"/>
      <c r="Y1619" s="82"/>
      <c r="AA1619" s="82"/>
      <c r="AB1619" s="82"/>
      <c r="AC1619" s="82"/>
      <c r="AD1619" s="82"/>
      <c r="AE1619" s="82"/>
      <c r="AF1619" s="82"/>
      <c r="AG1619" s="82"/>
    </row>
    <row r="1620" spans="3:33" x14ac:dyDescent="0.2">
      <c r="C1620" s="82"/>
      <c r="D1620" s="82"/>
      <c r="E1620" s="82"/>
      <c r="F1620" s="82"/>
      <c r="G1620" s="82"/>
      <c r="H1620" s="82"/>
      <c r="I1620" s="82"/>
      <c r="J1620" s="82"/>
      <c r="K1620" s="82"/>
      <c r="L1620" s="82"/>
      <c r="M1620" s="82"/>
      <c r="N1620" s="140"/>
      <c r="O1620" s="140"/>
      <c r="P1620" s="82"/>
      <c r="Q1620" s="82"/>
      <c r="R1620" s="82"/>
      <c r="S1620" s="82"/>
      <c r="T1620" s="140"/>
      <c r="U1620" s="82"/>
      <c r="V1620" s="82"/>
      <c r="W1620" s="82"/>
      <c r="X1620" s="82"/>
      <c r="Y1620" s="82"/>
      <c r="AA1620" s="82"/>
      <c r="AB1620" s="82"/>
      <c r="AC1620" s="82"/>
      <c r="AD1620" s="82"/>
      <c r="AE1620" s="82"/>
      <c r="AF1620" s="82"/>
      <c r="AG1620" s="82"/>
    </row>
    <row r="1621" spans="3:33" x14ac:dyDescent="0.2">
      <c r="C1621" s="82"/>
      <c r="D1621" s="82"/>
      <c r="E1621" s="82"/>
      <c r="F1621" s="82"/>
      <c r="G1621" s="82"/>
      <c r="H1621" s="82"/>
      <c r="I1621" s="82"/>
      <c r="J1621" s="82"/>
      <c r="K1621" s="82"/>
      <c r="L1621" s="82"/>
      <c r="M1621" s="82"/>
      <c r="N1621" s="140"/>
      <c r="O1621" s="140"/>
      <c r="P1621" s="82"/>
      <c r="Q1621" s="82"/>
      <c r="R1621" s="82"/>
      <c r="S1621" s="82"/>
      <c r="T1621" s="140"/>
      <c r="U1621" s="82"/>
      <c r="V1621" s="82"/>
      <c r="W1621" s="82"/>
      <c r="X1621" s="82"/>
      <c r="Y1621" s="82"/>
      <c r="AA1621" s="82"/>
      <c r="AB1621" s="82"/>
      <c r="AC1621" s="82"/>
      <c r="AD1621" s="82"/>
      <c r="AE1621" s="82"/>
      <c r="AF1621" s="82"/>
      <c r="AG1621" s="82"/>
    </row>
    <row r="1622" spans="3:33" x14ac:dyDescent="0.2">
      <c r="C1622" s="82"/>
      <c r="D1622" s="82"/>
      <c r="E1622" s="82"/>
      <c r="F1622" s="82"/>
      <c r="G1622" s="82"/>
      <c r="H1622" s="82"/>
      <c r="I1622" s="82"/>
      <c r="J1622" s="82"/>
      <c r="K1622" s="82"/>
      <c r="L1622" s="82"/>
      <c r="M1622" s="82"/>
      <c r="N1622" s="140"/>
      <c r="O1622" s="140"/>
      <c r="P1622" s="82"/>
      <c r="Q1622" s="82"/>
      <c r="R1622" s="82"/>
      <c r="S1622" s="82"/>
      <c r="T1622" s="140"/>
      <c r="U1622" s="82"/>
      <c r="V1622" s="82"/>
      <c r="W1622" s="82"/>
      <c r="X1622" s="82"/>
      <c r="Y1622" s="82"/>
      <c r="AA1622" s="82"/>
      <c r="AB1622" s="82"/>
      <c r="AC1622" s="82"/>
      <c r="AD1622" s="82"/>
      <c r="AE1622" s="82"/>
      <c r="AF1622" s="82"/>
      <c r="AG1622" s="82"/>
    </row>
    <row r="1623" spans="3:33" x14ac:dyDescent="0.2">
      <c r="C1623" s="82"/>
      <c r="D1623" s="82"/>
      <c r="E1623" s="82"/>
      <c r="F1623" s="82"/>
      <c r="G1623" s="82"/>
      <c r="H1623" s="82"/>
      <c r="I1623" s="82"/>
      <c r="J1623" s="82"/>
      <c r="K1623" s="82"/>
      <c r="L1623" s="82"/>
      <c r="M1623" s="82"/>
      <c r="N1623" s="140"/>
      <c r="O1623" s="140"/>
      <c r="P1623" s="82"/>
      <c r="Q1623" s="82"/>
      <c r="R1623" s="82"/>
      <c r="S1623" s="82"/>
      <c r="T1623" s="140"/>
      <c r="U1623" s="82"/>
      <c r="V1623" s="82"/>
      <c r="W1623" s="82"/>
      <c r="X1623" s="82"/>
      <c r="Y1623" s="82"/>
      <c r="AA1623" s="82"/>
      <c r="AB1623" s="82"/>
      <c r="AC1623" s="82"/>
      <c r="AD1623" s="82"/>
      <c r="AE1623" s="82"/>
      <c r="AF1623" s="82"/>
      <c r="AG1623" s="82"/>
    </row>
    <row r="1624" spans="3:33" x14ac:dyDescent="0.2">
      <c r="C1624" s="82"/>
      <c r="D1624" s="82"/>
      <c r="E1624" s="82"/>
      <c r="F1624" s="82"/>
      <c r="G1624" s="82"/>
      <c r="H1624" s="82"/>
      <c r="I1624" s="82"/>
      <c r="J1624" s="82"/>
      <c r="K1624" s="82"/>
      <c r="L1624" s="82"/>
      <c r="M1624" s="82"/>
      <c r="N1624" s="140"/>
      <c r="O1624" s="140"/>
      <c r="P1624" s="82"/>
      <c r="Q1624" s="82"/>
      <c r="R1624" s="82"/>
      <c r="S1624" s="82"/>
      <c r="T1624" s="140"/>
      <c r="U1624" s="82"/>
      <c r="V1624" s="82"/>
      <c r="W1624" s="82"/>
      <c r="X1624" s="82"/>
      <c r="Y1624" s="82"/>
      <c r="AA1624" s="82"/>
      <c r="AB1624" s="82"/>
      <c r="AC1624" s="82"/>
      <c r="AD1624" s="82"/>
      <c r="AE1624" s="82"/>
      <c r="AF1624" s="82"/>
      <c r="AG1624" s="82"/>
    </row>
    <row r="1625" spans="3:33" x14ac:dyDescent="0.2">
      <c r="C1625" s="82"/>
      <c r="D1625" s="82"/>
      <c r="E1625" s="82"/>
      <c r="F1625" s="82"/>
      <c r="G1625" s="82"/>
      <c r="H1625" s="82"/>
      <c r="I1625" s="82"/>
      <c r="J1625" s="82"/>
      <c r="K1625" s="82"/>
      <c r="L1625" s="82"/>
      <c r="M1625" s="82"/>
      <c r="N1625" s="140"/>
      <c r="O1625" s="140"/>
      <c r="P1625" s="82"/>
      <c r="Q1625" s="82"/>
      <c r="R1625" s="82"/>
      <c r="S1625" s="82"/>
      <c r="T1625" s="140"/>
      <c r="U1625" s="82"/>
      <c r="V1625" s="82"/>
      <c r="W1625" s="82"/>
      <c r="X1625" s="82"/>
      <c r="Y1625" s="82"/>
      <c r="AA1625" s="82"/>
      <c r="AB1625" s="82"/>
      <c r="AC1625" s="82"/>
      <c r="AD1625" s="82"/>
      <c r="AE1625" s="82"/>
      <c r="AF1625" s="82"/>
      <c r="AG1625" s="82"/>
    </row>
    <row r="1626" spans="3:33" x14ac:dyDescent="0.2">
      <c r="C1626" s="82"/>
      <c r="D1626" s="82"/>
      <c r="E1626" s="82"/>
      <c r="F1626" s="82"/>
      <c r="G1626" s="82"/>
      <c r="H1626" s="82"/>
      <c r="I1626" s="82"/>
      <c r="J1626" s="82"/>
      <c r="K1626" s="82"/>
      <c r="L1626" s="82"/>
      <c r="M1626" s="82"/>
      <c r="N1626" s="140"/>
      <c r="O1626" s="140"/>
      <c r="P1626" s="82"/>
      <c r="Q1626" s="82"/>
      <c r="R1626" s="82"/>
      <c r="S1626" s="82"/>
      <c r="T1626" s="140"/>
      <c r="U1626" s="82"/>
      <c r="V1626" s="82"/>
      <c r="W1626" s="82"/>
      <c r="X1626" s="82"/>
      <c r="Y1626" s="82"/>
      <c r="AA1626" s="82"/>
      <c r="AB1626" s="82"/>
      <c r="AC1626" s="82"/>
      <c r="AD1626" s="82"/>
      <c r="AE1626" s="82"/>
      <c r="AF1626" s="82"/>
      <c r="AG1626" s="82"/>
    </row>
    <row r="1627" spans="3:33" x14ac:dyDescent="0.2">
      <c r="C1627" s="82"/>
      <c r="D1627" s="82"/>
      <c r="E1627" s="82"/>
      <c r="F1627" s="82"/>
      <c r="G1627" s="82"/>
      <c r="H1627" s="82"/>
      <c r="I1627" s="82"/>
      <c r="J1627" s="82"/>
      <c r="K1627" s="82"/>
      <c r="L1627" s="82"/>
      <c r="M1627" s="82"/>
      <c r="N1627" s="140"/>
      <c r="O1627" s="140"/>
      <c r="P1627" s="82"/>
      <c r="Q1627" s="82"/>
      <c r="R1627" s="82"/>
      <c r="S1627" s="82"/>
      <c r="T1627" s="140"/>
      <c r="U1627" s="82"/>
      <c r="V1627" s="82"/>
      <c r="W1627" s="82"/>
      <c r="X1627" s="82"/>
      <c r="Y1627" s="82"/>
      <c r="AA1627" s="82"/>
      <c r="AB1627" s="82"/>
      <c r="AC1627" s="82"/>
      <c r="AD1627" s="82"/>
      <c r="AE1627" s="82"/>
      <c r="AF1627" s="82"/>
      <c r="AG1627" s="82"/>
    </row>
    <row r="1628" spans="3:33" x14ac:dyDescent="0.2">
      <c r="C1628" s="82"/>
      <c r="D1628" s="82"/>
      <c r="E1628" s="82"/>
      <c r="F1628" s="82"/>
      <c r="G1628" s="82"/>
      <c r="H1628" s="82"/>
      <c r="I1628" s="82"/>
      <c r="J1628" s="82"/>
      <c r="K1628" s="82"/>
      <c r="L1628" s="82"/>
      <c r="M1628" s="82"/>
      <c r="N1628" s="140"/>
      <c r="O1628" s="140"/>
      <c r="P1628" s="82"/>
      <c r="Q1628" s="82"/>
      <c r="R1628" s="82"/>
      <c r="S1628" s="82"/>
      <c r="T1628" s="140"/>
      <c r="U1628" s="82"/>
      <c r="V1628" s="82"/>
      <c r="W1628" s="82"/>
      <c r="X1628" s="82"/>
      <c r="Y1628" s="82"/>
      <c r="AA1628" s="82"/>
      <c r="AB1628" s="82"/>
      <c r="AC1628" s="82"/>
      <c r="AD1628" s="82"/>
      <c r="AE1628" s="82"/>
      <c r="AF1628" s="82"/>
      <c r="AG1628" s="82"/>
    </row>
    <row r="1629" spans="3:33" x14ac:dyDescent="0.2">
      <c r="C1629" s="82"/>
      <c r="D1629" s="82"/>
      <c r="E1629" s="82"/>
      <c r="F1629" s="82"/>
      <c r="G1629" s="82"/>
      <c r="H1629" s="82"/>
      <c r="I1629" s="82"/>
      <c r="J1629" s="82"/>
      <c r="K1629" s="82"/>
      <c r="L1629" s="82"/>
      <c r="M1629" s="82"/>
      <c r="N1629" s="140"/>
      <c r="O1629" s="140"/>
      <c r="P1629" s="82"/>
      <c r="Q1629" s="82"/>
      <c r="R1629" s="82"/>
      <c r="S1629" s="82"/>
      <c r="T1629" s="140"/>
      <c r="U1629" s="82"/>
      <c r="V1629" s="82"/>
      <c r="W1629" s="82"/>
      <c r="X1629" s="82"/>
      <c r="Y1629" s="82"/>
      <c r="AA1629" s="82"/>
      <c r="AB1629" s="82"/>
      <c r="AC1629" s="82"/>
      <c r="AD1629" s="82"/>
      <c r="AE1629" s="82"/>
      <c r="AF1629" s="82"/>
      <c r="AG1629" s="82"/>
    </row>
    <row r="1630" spans="3:33" x14ac:dyDescent="0.2">
      <c r="C1630" s="82"/>
      <c r="D1630" s="82"/>
      <c r="E1630" s="82"/>
      <c r="F1630" s="82"/>
      <c r="G1630" s="82"/>
      <c r="H1630" s="82"/>
      <c r="I1630" s="82"/>
      <c r="J1630" s="82"/>
      <c r="K1630" s="82"/>
      <c r="L1630" s="82"/>
      <c r="M1630" s="82"/>
      <c r="N1630" s="140"/>
      <c r="O1630" s="140"/>
      <c r="P1630" s="82"/>
      <c r="Q1630" s="82"/>
      <c r="R1630" s="82"/>
      <c r="S1630" s="82"/>
      <c r="T1630" s="140"/>
      <c r="U1630" s="82"/>
      <c r="V1630" s="82"/>
      <c r="W1630" s="82"/>
      <c r="X1630" s="82"/>
      <c r="Y1630" s="82"/>
      <c r="AA1630" s="82"/>
      <c r="AB1630" s="82"/>
      <c r="AC1630" s="82"/>
      <c r="AD1630" s="82"/>
      <c r="AE1630" s="82"/>
      <c r="AF1630" s="82"/>
      <c r="AG1630" s="82"/>
    </row>
    <row r="1631" spans="3:33" x14ac:dyDescent="0.2">
      <c r="C1631" s="82"/>
      <c r="D1631" s="82"/>
      <c r="E1631" s="82"/>
      <c r="F1631" s="82"/>
      <c r="G1631" s="82"/>
      <c r="H1631" s="82"/>
      <c r="I1631" s="82"/>
      <c r="J1631" s="82"/>
      <c r="K1631" s="82"/>
      <c r="L1631" s="82"/>
      <c r="M1631" s="82"/>
      <c r="N1631" s="140"/>
      <c r="O1631" s="140"/>
      <c r="P1631" s="82"/>
      <c r="Q1631" s="82"/>
      <c r="R1631" s="82"/>
      <c r="S1631" s="82"/>
      <c r="T1631" s="140"/>
      <c r="U1631" s="82"/>
      <c r="V1631" s="82"/>
      <c r="W1631" s="82"/>
      <c r="X1631" s="82"/>
      <c r="Y1631" s="82"/>
      <c r="AA1631" s="82"/>
      <c r="AB1631" s="82"/>
      <c r="AC1631" s="82"/>
      <c r="AD1631" s="82"/>
      <c r="AE1631" s="82"/>
      <c r="AF1631" s="82"/>
      <c r="AG1631" s="82"/>
    </row>
    <row r="1632" spans="3:33" x14ac:dyDescent="0.2">
      <c r="C1632" s="82"/>
      <c r="D1632" s="82"/>
      <c r="E1632" s="82"/>
      <c r="F1632" s="82"/>
      <c r="G1632" s="82"/>
      <c r="H1632" s="82"/>
      <c r="I1632" s="82"/>
      <c r="J1632" s="82"/>
      <c r="K1632" s="82"/>
      <c r="L1632" s="82"/>
      <c r="M1632" s="82"/>
      <c r="N1632" s="140"/>
      <c r="O1632" s="140"/>
      <c r="P1632" s="82"/>
      <c r="Q1632" s="82"/>
      <c r="R1632" s="82"/>
      <c r="S1632" s="82"/>
      <c r="T1632" s="140"/>
      <c r="U1632" s="82"/>
      <c r="V1632" s="82"/>
      <c r="W1632" s="82"/>
      <c r="X1632" s="82"/>
      <c r="Y1632" s="82"/>
      <c r="AA1632" s="82"/>
      <c r="AB1632" s="82"/>
      <c r="AC1632" s="82"/>
      <c r="AD1632" s="82"/>
      <c r="AE1632" s="82"/>
      <c r="AF1632" s="82"/>
      <c r="AG1632" s="82"/>
    </row>
    <row r="1633" spans="3:33" x14ac:dyDescent="0.2">
      <c r="C1633" s="82"/>
      <c r="D1633" s="82"/>
      <c r="E1633" s="82"/>
      <c r="F1633" s="82"/>
      <c r="G1633" s="82"/>
      <c r="H1633" s="82"/>
      <c r="I1633" s="82"/>
      <c r="J1633" s="82"/>
      <c r="K1633" s="82"/>
      <c r="L1633" s="82"/>
      <c r="M1633" s="82"/>
      <c r="N1633" s="140"/>
      <c r="O1633" s="140"/>
      <c r="P1633" s="82"/>
      <c r="Q1633" s="82"/>
      <c r="R1633" s="82"/>
      <c r="S1633" s="82"/>
      <c r="T1633" s="140"/>
      <c r="U1633" s="82"/>
      <c r="V1633" s="82"/>
      <c r="W1633" s="82"/>
      <c r="X1633" s="82"/>
      <c r="Y1633" s="82"/>
      <c r="AA1633" s="82"/>
      <c r="AB1633" s="82"/>
      <c r="AC1633" s="82"/>
      <c r="AD1633" s="82"/>
      <c r="AE1633" s="82"/>
      <c r="AF1633" s="82"/>
      <c r="AG1633" s="82"/>
    </row>
    <row r="1634" spans="3:33" x14ac:dyDescent="0.2">
      <c r="C1634" s="82"/>
      <c r="D1634" s="82"/>
      <c r="E1634" s="82"/>
      <c r="F1634" s="82"/>
      <c r="G1634" s="82"/>
      <c r="H1634" s="82"/>
      <c r="I1634" s="82"/>
      <c r="J1634" s="82"/>
      <c r="K1634" s="82"/>
      <c r="L1634" s="82"/>
      <c r="M1634" s="82"/>
      <c r="N1634" s="140"/>
      <c r="O1634" s="140"/>
      <c r="P1634" s="82"/>
      <c r="Q1634" s="82"/>
      <c r="R1634" s="82"/>
      <c r="S1634" s="82"/>
      <c r="T1634" s="140"/>
      <c r="U1634" s="82"/>
      <c r="V1634" s="82"/>
      <c r="W1634" s="82"/>
      <c r="X1634" s="82"/>
      <c r="Y1634" s="82"/>
      <c r="AA1634" s="82"/>
      <c r="AB1634" s="82"/>
      <c r="AC1634" s="82"/>
      <c r="AD1634" s="82"/>
      <c r="AE1634" s="82"/>
      <c r="AF1634" s="82"/>
      <c r="AG1634" s="82"/>
    </row>
    <row r="1635" spans="3:33" x14ac:dyDescent="0.2">
      <c r="C1635" s="82"/>
      <c r="D1635" s="82"/>
      <c r="E1635" s="82"/>
      <c r="F1635" s="82"/>
      <c r="G1635" s="82"/>
      <c r="H1635" s="82"/>
      <c r="I1635" s="82"/>
      <c r="J1635" s="82"/>
      <c r="K1635" s="82"/>
      <c r="L1635" s="82"/>
      <c r="M1635" s="82"/>
      <c r="N1635" s="140"/>
      <c r="O1635" s="140"/>
      <c r="P1635" s="82"/>
      <c r="Q1635" s="82"/>
      <c r="R1635" s="82"/>
      <c r="S1635" s="82"/>
      <c r="T1635" s="140"/>
      <c r="U1635" s="82"/>
      <c r="V1635" s="82"/>
      <c r="W1635" s="82"/>
      <c r="X1635" s="82"/>
      <c r="Y1635" s="82"/>
      <c r="AA1635" s="82"/>
      <c r="AB1635" s="82"/>
      <c r="AC1635" s="82"/>
      <c r="AD1635" s="82"/>
      <c r="AE1635" s="82"/>
      <c r="AF1635" s="82"/>
      <c r="AG1635" s="82"/>
    </row>
    <row r="1636" spans="3:33" x14ac:dyDescent="0.2">
      <c r="C1636" s="82"/>
      <c r="D1636" s="82"/>
      <c r="E1636" s="82"/>
      <c r="F1636" s="82"/>
      <c r="G1636" s="82"/>
      <c r="H1636" s="82"/>
      <c r="I1636" s="82"/>
      <c r="J1636" s="82"/>
      <c r="K1636" s="82"/>
      <c r="L1636" s="82"/>
      <c r="M1636" s="82"/>
      <c r="N1636" s="140"/>
      <c r="O1636" s="140"/>
      <c r="P1636" s="82"/>
      <c r="Q1636" s="82"/>
      <c r="R1636" s="82"/>
      <c r="S1636" s="82"/>
      <c r="T1636" s="140"/>
      <c r="U1636" s="82"/>
      <c r="V1636" s="82"/>
      <c r="W1636" s="82"/>
      <c r="X1636" s="82"/>
      <c r="Y1636" s="82"/>
      <c r="AA1636" s="82"/>
      <c r="AB1636" s="82"/>
      <c r="AC1636" s="82"/>
      <c r="AD1636" s="82"/>
      <c r="AE1636" s="82"/>
      <c r="AF1636" s="82"/>
      <c r="AG1636" s="82"/>
    </row>
    <row r="1637" spans="3:33" x14ac:dyDescent="0.2">
      <c r="C1637" s="82"/>
      <c r="D1637" s="82"/>
      <c r="E1637" s="82"/>
      <c r="F1637" s="82"/>
      <c r="G1637" s="82"/>
      <c r="H1637" s="82"/>
      <c r="I1637" s="82"/>
      <c r="J1637" s="82"/>
      <c r="K1637" s="82"/>
      <c r="L1637" s="82"/>
      <c r="M1637" s="82"/>
      <c r="N1637" s="140"/>
      <c r="O1637" s="140"/>
      <c r="P1637" s="82"/>
      <c r="Q1637" s="82"/>
      <c r="R1637" s="82"/>
      <c r="S1637" s="82"/>
      <c r="T1637" s="140"/>
      <c r="U1637" s="82"/>
      <c r="V1637" s="82"/>
      <c r="W1637" s="82"/>
      <c r="X1637" s="82"/>
      <c r="Y1637" s="82"/>
      <c r="AA1637" s="82"/>
      <c r="AB1637" s="82"/>
      <c r="AC1637" s="82"/>
      <c r="AD1637" s="82"/>
      <c r="AE1637" s="82"/>
      <c r="AF1637" s="82"/>
      <c r="AG1637" s="82"/>
    </row>
    <row r="1638" spans="3:33" x14ac:dyDescent="0.2">
      <c r="C1638" s="82"/>
      <c r="D1638" s="82"/>
      <c r="E1638" s="82"/>
      <c r="F1638" s="82"/>
      <c r="G1638" s="82"/>
      <c r="H1638" s="82"/>
      <c r="I1638" s="82"/>
      <c r="J1638" s="82"/>
      <c r="K1638" s="82"/>
      <c r="L1638" s="82"/>
      <c r="M1638" s="82"/>
      <c r="N1638" s="140"/>
      <c r="O1638" s="140"/>
      <c r="P1638" s="82"/>
      <c r="Q1638" s="82"/>
      <c r="R1638" s="82"/>
      <c r="S1638" s="82"/>
      <c r="T1638" s="140"/>
      <c r="U1638" s="82"/>
      <c r="V1638" s="82"/>
      <c r="W1638" s="82"/>
      <c r="X1638" s="82"/>
      <c r="Y1638" s="82"/>
      <c r="AA1638" s="82"/>
      <c r="AB1638" s="82"/>
      <c r="AC1638" s="82"/>
      <c r="AD1638" s="82"/>
      <c r="AE1638" s="82"/>
      <c r="AF1638" s="82"/>
      <c r="AG1638" s="82"/>
    </row>
    <row r="1639" spans="3:33" x14ac:dyDescent="0.2">
      <c r="C1639" s="82"/>
      <c r="D1639" s="82"/>
      <c r="E1639" s="82"/>
      <c r="F1639" s="82"/>
      <c r="G1639" s="82"/>
      <c r="H1639" s="82"/>
      <c r="I1639" s="82"/>
      <c r="J1639" s="82"/>
      <c r="K1639" s="82"/>
      <c r="L1639" s="82"/>
      <c r="M1639" s="82"/>
      <c r="N1639" s="140"/>
      <c r="O1639" s="140"/>
      <c r="P1639" s="82"/>
      <c r="Q1639" s="82"/>
      <c r="R1639" s="82"/>
      <c r="S1639" s="82"/>
      <c r="T1639" s="140"/>
      <c r="U1639" s="82"/>
      <c r="V1639" s="82"/>
      <c r="W1639" s="82"/>
      <c r="X1639" s="82"/>
      <c r="Y1639" s="82"/>
      <c r="AA1639" s="82"/>
      <c r="AB1639" s="82"/>
      <c r="AC1639" s="82"/>
      <c r="AD1639" s="82"/>
      <c r="AE1639" s="82"/>
      <c r="AF1639" s="82"/>
      <c r="AG1639" s="82"/>
    </row>
    <row r="1640" spans="3:33" x14ac:dyDescent="0.2">
      <c r="C1640" s="82"/>
      <c r="D1640" s="82"/>
      <c r="E1640" s="82"/>
      <c r="F1640" s="82"/>
      <c r="G1640" s="82"/>
      <c r="H1640" s="82"/>
      <c r="I1640" s="82"/>
      <c r="J1640" s="82"/>
      <c r="K1640" s="82"/>
      <c r="L1640" s="82"/>
      <c r="M1640" s="82"/>
      <c r="N1640" s="140"/>
      <c r="O1640" s="140"/>
      <c r="P1640" s="82"/>
      <c r="Q1640" s="82"/>
      <c r="R1640" s="82"/>
      <c r="S1640" s="82"/>
      <c r="T1640" s="140"/>
      <c r="U1640" s="82"/>
      <c r="V1640" s="82"/>
      <c r="W1640" s="82"/>
      <c r="X1640" s="82"/>
      <c r="Y1640" s="82"/>
      <c r="AA1640" s="82"/>
      <c r="AB1640" s="82"/>
      <c r="AC1640" s="82"/>
      <c r="AD1640" s="82"/>
      <c r="AE1640" s="82"/>
      <c r="AF1640" s="82"/>
      <c r="AG1640" s="82"/>
    </row>
    <row r="1641" spans="3:33" x14ac:dyDescent="0.2">
      <c r="C1641" s="82"/>
      <c r="D1641" s="82"/>
      <c r="E1641" s="82"/>
      <c r="F1641" s="82"/>
      <c r="G1641" s="82"/>
      <c r="H1641" s="82"/>
      <c r="I1641" s="82"/>
      <c r="J1641" s="82"/>
      <c r="K1641" s="82"/>
      <c r="L1641" s="82"/>
      <c r="M1641" s="82"/>
      <c r="N1641" s="140"/>
      <c r="O1641" s="140"/>
      <c r="P1641" s="82"/>
      <c r="Q1641" s="82"/>
      <c r="R1641" s="82"/>
      <c r="S1641" s="82"/>
      <c r="T1641" s="140"/>
      <c r="U1641" s="82"/>
      <c r="V1641" s="82"/>
      <c r="W1641" s="82"/>
      <c r="X1641" s="82"/>
      <c r="Y1641" s="82"/>
      <c r="AA1641" s="82"/>
      <c r="AB1641" s="82"/>
      <c r="AC1641" s="82"/>
      <c r="AD1641" s="82"/>
      <c r="AE1641" s="82"/>
      <c r="AF1641" s="82"/>
      <c r="AG1641" s="82"/>
    </row>
    <row r="1642" spans="3:33" x14ac:dyDescent="0.2">
      <c r="C1642" s="82"/>
      <c r="D1642" s="82"/>
      <c r="E1642" s="82"/>
      <c r="F1642" s="82"/>
      <c r="G1642" s="82"/>
      <c r="H1642" s="82"/>
      <c r="I1642" s="82"/>
      <c r="J1642" s="82"/>
      <c r="K1642" s="82"/>
      <c r="L1642" s="82"/>
      <c r="M1642" s="82"/>
      <c r="N1642" s="140"/>
      <c r="O1642" s="140"/>
      <c r="P1642" s="82"/>
      <c r="Q1642" s="82"/>
      <c r="R1642" s="82"/>
      <c r="S1642" s="82"/>
      <c r="T1642" s="140"/>
      <c r="U1642" s="82"/>
      <c r="V1642" s="82"/>
      <c r="W1642" s="82"/>
      <c r="X1642" s="82"/>
      <c r="Y1642" s="82"/>
      <c r="AA1642" s="82"/>
      <c r="AB1642" s="82"/>
      <c r="AC1642" s="82"/>
      <c r="AD1642" s="82"/>
      <c r="AE1642" s="82"/>
      <c r="AF1642" s="82"/>
      <c r="AG1642" s="82"/>
    </row>
    <row r="1643" spans="3:33" x14ac:dyDescent="0.2">
      <c r="C1643" s="82"/>
      <c r="D1643" s="82"/>
      <c r="E1643" s="82"/>
      <c r="F1643" s="82"/>
      <c r="G1643" s="82"/>
      <c r="H1643" s="82"/>
      <c r="I1643" s="82"/>
      <c r="J1643" s="82"/>
      <c r="K1643" s="82"/>
      <c r="L1643" s="82"/>
      <c r="M1643" s="82"/>
      <c r="N1643" s="140"/>
      <c r="O1643" s="140"/>
      <c r="P1643" s="82"/>
      <c r="Q1643" s="82"/>
      <c r="R1643" s="82"/>
      <c r="S1643" s="82"/>
      <c r="T1643" s="140"/>
      <c r="U1643" s="82"/>
      <c r="V1643" s="82"/>
      <c r="W1643" s="82"/>
      <c r="X1643" s="82"/>
      <c r="Y1643" s="82"/>
      <c r="AA1643" s="82"/>
      <c r="AB1643" s="82"/>
      <c r="AC1643" s="82"/>
      <c r="AD1643" s="82"/>
      <c r="AE1643" s="82"/>
      <c r="AF1643" s="82"/>
      <c r="AG1643" s="82"/>
    </row>
    <row r="1644" spans="3:33" x14ac:dyDescent="0.2">
      <c r="C1644" s="82"/>
      <c r="D1644" s="82"/>
      <c r="E1644" s="82"/>
      <c r="F1644" s="82"/>
      <c r="G1644" s="82"/>
      <c r="H1644" s="82"/>
      <c r="I1644" s="82"/>
      <c r="J1644" s="82"/>
      <c r="K1644" s="82"/>
      <c r="L1644" s="82"/>
      <c r="M1644" s="82"/>
      <c r="N1644" s="140"/>
      <c r="O1644" s="140"/>
      <c r="P1644" s="82"/>
      <c r="Q1644" s="82"/>
      <c r="R1644" s="82"/>
      <c r="S1644" s="82"/>
      <c r="T1644" s="140"/>
      <c r="U1644" s="82"/>
      <c r="V1644" s="82"/>
      <c r="W1644" s="82"/>
      <c r="X1644" s="82"/>
      <c r="Y1644" s="82"/>
      <c r="AA1644" s="82"/>
      <c r="AB1644" s="82"/>
      <c r="AC1644" s="82"/>
      <c r="AD1644" s="82"/>
      <c r="AE1644" s="82"/>
      <c r="AF1644" s="82"/>
      <c r="AG1644" s="82"/>
    </row>
    <row r="1645" spans="3:33" x14ac:dyDescent="0.2">
      <c r="C1645" s="82"/>
      <c r="D1645" s="82"/>
      <c r="E1645" s="82"/>
      <c r="F1645" s="82"/>
      <c r="G1645" s="82"/>
      <c r="H1645" s="82"/>
      <c r="I1645" s="82"/>
      <c r="J1645" s="82"/>
      <c r="K1645" s="82"/>
      <c r="L1645" s="82"/>
      <c r="M1645" s="82"/>
      <c r="N1645" s="140"/>
      <c r="O1645" s="140"/>
      <c r="P1645" s="82"/>
      <c r="Q1645" s="82"/>
      <c r="R1645" s="82"/>
      <c r="S1645" s="82"/>
      <c r="T1645" s="140"/>
      <c r="U1645" s="82"/>
      <c r="V1645" s="82"/>
      <c r="W1645" s="82"/>
      <c r="X1645" s="82"/>
      <c r="Y1645" s="82"/>
      <c r="AA1645" s="82"/>
      <c r="AB1645" s="82"/>
      <c r="AC1645" s="82"/>
      <c r="AD1645" s="82"/>
      <c r="AE1645" s="82"/>
      <c r="AF1645" s="82"/>
      <c r="AG1645" s="82"/>
    </row>
    <row r="1646" spans="3:33" x14ac:dyDescent="0.2">
      <c r="C1646" s="82"/>
      <c r="D1646" s="82"/>
      <c r="E1646" s="82"/>
      <c r="F1646" s="82"/>
      <c r="G1646" s="82"/>
      <c r="H1646" s="82"/>
      <c r="I1646" s="82"/>
      <c r="J1646" s="82"/>
      <c r="K1646" s="82"/>
      <c r="L1646" s="82"/>
      <c r="M1646" s="82"/>
      <c r="N1646" s="140"/>
      <c r="O1646" s="140"/>
      <c r="P1646" s="82"/>
      <c r="Q1646" s="82"/>
      <c r="R1646" s="82"/>
      <c r="S1646" s="82"/>
      <c r="T1646" s="140"/>
      <c r="U1646" s="82"/>
      <c r="V1646" s="82"/>
      <c r="W1646" s="82"/>
      <c r="X1646" s="82"/>
      <c r="Y1646" s="82"/>
      <c r="AA1646" s="82"/>
      <c r="AB1646" s="82"/>
      <c r="AC1646" s="82"/>
      <c r="AD1646" s="82"/>
      <c r="AE1646" s="82"/>
      <c r="AF1646" s="82"/>
      <c r="AG1646" s="82"/>
    </row>
    <row r="1647" spans="3:33" x14ac:dyDescent="0.2">
      <c r="C1647" s="82"/>
      <c r="D1647" s="82"/>
      <c r="E1647" s="82"/>
      <c r="F1647" s="82"/>
      <c r="G1647" s="82"/>
      <c r="H1647" s="82"/>
      <c r="I1647" s="82"/>
      <c r="J1647" s="82"/>
      <c r="K1647" s="82"/>
      <c r="L1647" s="82"/>
      <c r="M1647" s="82"/>
      <c r="N1647" s="140"/>
      <c r="O1647" s="140"/>
      <c r="P1647" s="82"/>
      <c r="Q1647" s="82"/>
      <c r="R1647" s="82"/>
      <c r="S1647" s="82"/>
      <c r="T1647" s="140"/>
      <c r="U1647" s="82"/>
      <c r="V1647" s="82"/>
      <c r="W1647" s="82"/>
      <c r="X1647" s="82"/>
      <c r="Y1647" s="82"/>
      <c r="AA1647" s="82"/>
      <c r="AB1647" s="82"/>
      <c r="AC1647" s="82"/>
      <c r="AD1647" s="82"/>
      <c r="AE1647" s="82"/>
      <c r="AF1647" s="82"/>
      <c r="AG1647" s="82"/>
    </row>
    <row r="1648" spans="3:33" x14ac:dyDescent="0.2">
      <c r="C1648" s="82"/>
      <c r="D1648" s="82"/>
      <c r="E1648" s="82"/>
      <c r="F1648" s="82"/>
      <c r="G1648" s="82"/>
      <c r="H1648" s="82"/>
      <c r="I1648" s="82"/>
      <c r="J1648" s="82"/>
      <c r="K1648" s="82"/>
      <c r="L1648" s="82"/>
      <c r="M1648" s="82"/>
      <c r="N1648" s="140"/>
      <c r="O1648" s="140"/>
      <c r="P1648" s="82"/>
      <c r="Q1648" s="82"/>
      <c r="R1648" s="82"/>
      <c r="S1648" s="82"/>
      <c r="T1648" s="140"/>
      <c r="U1648" s="82"/>
      <c r="V1648" s="82"/>
      <c r="W1648" s="82"/>
      <c r="X1648" s="82"/>
      <c r="Y1648" s="82"/>
      <c r="AA1648" s="82"/>
      <c r="AB1648" s="82"/>
      <c r="AC1648" s="82"/>
      <c r="AD1648" s="82"/>
      <c r="AE1648" s="82"/>
      <c r="AF1648" s="82"/>
      <c r="AG1648" s="82"/>
    </row>
    <row r="1649" spans="3:33" x14ac:dyDescent="0.2">
      <c r="C1649" s="82"/>
      <c r="D1649" s="82"/>
      <c r="E1649" s="82"/>
      <c r="F1649" s="82"/>
      <c r="G1649" s="82"/>
      <c r="H1649" s="82"/>
      <c r="I1649" s="82"/>
      <c r="J1649" s="82"/>
      <c r="K1649" s="82"/>
      <c r="L1649" s="82"/>
      <c r="M1649" s="82"/>
      <c r="N1649" s="140"/>
      <c r="O1649" s="140"/>
      <c r="P1649" s="82"/>
      <c r="Q1649" s="82"/>
      <c r="R1649" s="82"/>
      <c r="S1649" s="82"/>
      <c r="T1649" s="140"/>
      <c r="U1649" s="82"/>
      <c r="V1649" s="82"/>
      <c r="W1649" s="82"/>
      <c r="X1649" s="82"/>
      <c r="Y1649" s="82"/>
      <c r="AA1649" s="82"/>
      <c r="AB1649" s="82"/>
      <c r="AC1649" s="82"/>
      <c r="AD1649" s="82"/>
      <c r="AE1649" s="82"/>
      <c r="AF1649" s="82"/>
      <c r="AG1649" s="82"/>
    </row>
    <row r="1650" spans="3:33" x14ac:dyDescent="0.2">
      <c r="C1650" s="82"/>
      <c r="D1650" s="82"/>
      <c r="E1650" s="82"/>
      <c r="F1650" s="82"/>
      <c r="G1650" s="82"/>
      <c r="H1650" s="82"/>
      <c r="I1650" s="82"/>
      <c r="J1650" s="82"/>
      <c r="K1650" s="82"/>
      <c r="L1650" s="82"/>
      <c r="M1650" s="82"/>
      <c r="N1650" s="140"/>
      <c r="O1650" s="140"/>
      <c r="P1650" s="82"/>
      <c r="Q1650" s="82"/>
      <c r="R1650" s="82"/>
      <c r="S1650" s="82"/>
      <c r="T1650" s="140"/>
      <c r="U1650" s="82"/>
      <c r="V1650" s="82"/>
      <c r="W1650" s="82"/>
      <c r="X1650" s="82"/>
      <c r="Y1650" s="82"/>
      <c r="AA1650" s="82"/>
      <c r="AB1650" s="82"/>
      <c r="AC1650" s="82"/>
      <c r="AD1650" s="82"/>
      <c r="AE1650" s="82"/>
      <c r="AF1650" s="82"/>
      <c r="AG1650" s="82"/>
    </row>
    <row r="1651" spans="3:33" x14ac:dyDescent="0.2">
      <c r="C1651" s="82"/>
      <c r="D1651" s="82"/>
      <c r="E1651" s="82"/>
      <c r="F1651" s="82"/>
      <c r="G1651" s="82"/>
      <c r="H1651" s="82"/>
      <c r="I1651" s="82"/>
      <c r="J1651" s="82"/>
      <c r="K1651" s="82"/>
      <c r="L1651" s="82"/>
      <c r="M1651" s="82"/>
      <c r="N1651" s="140"/>
      <c r="O1651" s="140"/>
      <c r="P1651" s="82"/>
      <c r="Q1651" s="82"/>
      <c r="R1651" s="82"/>
      <c r="S1651" s="82"/>
      <c r="T1651" s="140"/>
      <c r="U1651" s="82"/>
      <c r="V1651" s="82"/>
      <c r="W1651" s="82"/>
      <c r="X1651" s="82"/>
      <c r="Y1651" s="82"/>
      <c r="AA1651" s="82"/>
      <c r="AB1651" s="82"/>
      <c r="AC1651" s="82"/>
      <c r="AD1651" s="82"/>
      <c r="AE1651" s="82"/>
      <c r="AF1651" s="82"/>
      <c r="AG1651" s="82"/>
    </row>
    <row r="1652" spans="3:33" x14ac:dyDescent="0.2">
      <c r="C1652" s="82"/>
      <c r="D1652" s="82"/>
      <c r="E1652" s="82"/>
      <c r="F1652" s="82"/>
      <c r="G1652" s="82"/>
      <c r="H1652" s="82"/>
      <c r="I1652" s="82"/>
      <c r="J1652" s="82"/>
      <c r="K1652" s="82"/>
      <c r="L1652" s="82"/>
      <c r="M1652" s="82"/>
      <c r="N1652" s="140"/>
      <c r="O1652" s="140"/>
      <c r="P1652" s="82"/>
      <c r="Q1652" s="82"/>
      <c r="R1652" s="82"/>
      <c r="S1652" s="82"/>
      <c r="T1652" s="140"/>
      <c r="U1652" s="82"/>
      <c r="V1652" s="82"/>
      <c r="W1652" s="82"/>
      <c r="X1652" s="82"/>
      <c r="Y1652" s="82"/>
      <c r="AA1652" s="82"/>
      <c r="AB1652" s="82"/>
      <c r="AC1652" s="82"/>
      <c r="AD1652" s="82"/>
      <c r="AE1652" s="82"/>
      <c r="AF1652" s="82"/>
      <c r="AG1652" s="82"/>
    </row>
    <row r="1653" spans="3:33" x14ac:dyDescent="0.2">
      <c r="C1653" s="82"/>
      <c r="D1653" s="82"/>
      <c r="E1653" s="82"/>
      <c r="F1653" s="82"/>
      <c r="G1653" s="82"/>
      <c r="H1653" s="82"/>
      <c r="I1653" s="82"/>
      <c r="J1653" s="82"/>
      <c r="K1653" s="82"/>
      <c r="L1653" s="82"/>
      <c r="M1653" s="82"/>
      <c r="N1653" s="140"/>
      <c r="O1653" s="140"/>
      <c r="P1653" s="82"/>
      <c r="Q1653" s="82"/>
      <c r="R1653" s="82"/>
      <c r="S1653" s="82"/>
      <c r="T1653" s="140"/>
      <c r="U1653" s="82"/>
      <c r="V1653" s="82"/>
      <c r="W1653" s="82"/>
      <c r="X1653" s="82"/>
      <c r="Y1653" s="82"/>
      <c r="AA1653" s="82"/>
      <c r="AB1653" s="82"/>
      <c r="AC1653" s="82"/>
      <c r="AD1653" s="82"/>
      <c r="AE1653" s="82"/>
      <c r="AF1653" s="82"/>
      <c r="AG1653" s="82"/>
    </row>
    <row r="1654" spans="3:33" x14ac:dyDescent="0.2">
      <c r="C1654" s="82"/>
      <c r="D1654" s="82"/>
      <c r="E1654" s="82"/>
      <c r="F1654" s="82"/>
      <c r="G1654" s="82"/>
      <c r="H1654" s="82"/>
      <c r="I1654" s="82"/>
      <c r="J1654" s="82"/>
      <c r="K1654" s="82"/>
      <c r="L1654" s="82"/>
      <c r="M1654" s="82"/>
      <c r="N1654" s="140"/>
      <c r="O1654" s="140"/>
      <c r="P1654" s="82"/>
      <c r="Q1654" s="82"/>
      <c r="R1654" s="82"/>
      <c r="S1654" s="82"/>
      <c r="T1654" s="140"/>
      <c r="U1654" s="82"/>
      <c r="V1654" s="82"/>
      <c r="W1654" s="82"/>
      <c r="X1654" s="82"/>
      <c r="Y1654" s="82"/>
      <c r="AA1654" s="82"/>
      <c r="AB1654" s="82"/>
      <c r="AC1654" s="82"/>
      <c r="AD1654" s="82"/>
      <c r="AE1654" s="82"/>
      <c r="AF1654" s="82"/>
      <c r="AG1654" s="82"/>
    </row>
    <row r="1655" spans="3:33" x14ac:dyDescent="0.2">
      <c r="C1655" s="82"/>
      <c r="D1655" s="82"/>
      <c r="E1655" s="82"/>
      <c r="F1655" s="82"/>
      <c r="G1655" s="82"/>
      <c r="H1655" s="82"/>
      <c r="I1655" s="82"/>
      <c r="J1655" s="82"/>
      <c r="K1655" s="82"/>
      <c r="L1655" s="82"/>
      <c r="M1655" s="82"/>
      <c r="N1655" s="140"/>
      <c r="O1655" s="140"/>
      <c r="P1655" s="82"/>
      <c r="Q1655" s="82"/>
      <c r="R1655" s="82"/>
      <c r="S1655" s="82"/>
      <c r="T1655" s="140"/>
      <c r="U1655" s="82"/>
      <c r="V1655" s="82"/>
      <c r="W1655" s="82"/>
      <c r="X1655" s="82"/>
      <c r="Y1655" s="82"/>
      <c r="AA1655" s="82"/>
      <c r="AB1655" s="82"/>
      <c r="AC1655" s="82"/>
      <c r="AD1655" s="82"/>
      <c r="AE1655" s="82"/>
      <c r="AF1655" s="82"/>
      <c r="AG1655" s="82"/>
    </row>
    <row r="1656" spans="3:33" x14ac:dyDescent="0.2">
      <c r="C1656" s="82"/>
      <c r="D1656" s="82"/>
      <c r="E1656" s="82"/>
      <c r="F1656" s="82"/>
      <c r="G1656" s="82"/>
      <c r="H1656" s="82"/>
      <c r="I1656" s="82"/>
      <c r="J1656" s="82"/>
      <c r="K1656" s="82"/>
      <c r="L1656" s="82"/>
      <c r="M1656" s="82"/>
      <c r="N1656" s="140"/>
      <c r="O1656" s="140"/>
      <c r="P1656" s="82"/>
      <c r="Q1656" s="82"/>
      <c r="R1656" s="82"/>
      <c r="S1656" s="82"/>
      <c r="T1656" s="140"/>
      <c r="U1656" s="82"/>
      <c r="V1656" s="82"/>
      <c r="W1656" s="82"/>
      <c r="X1656" s="82"/>
      <c r="Y1656" s="82"/>
      <c r="AA1656" s="82"/>
      <c r="AB1656" s="82"/>
      <c r="AC1656" s="82"/>
      <c r="AD1656" s="82"/>
      <c r="AE1656" s="82"/>
      <c r="AF1656" s="82"/>
      <c r="AG1656" s="82"/>
    </row>
    <row r="1657" spans="3:33" x14ac:dyDescent="0.2">
      <c r="C1657" s="82"/>
      <c r="D1657" s="82"/>
      <c r="E1657" s="82"/>
      <c r="F1657" s="82"/>
      <c r="G1657" s="82"/>
      <c r="H1657" s="82"/>
      <c r="I1657" s="82"/>
      <c r="J1657" s="82"/>
      <c r="K1657" s="82"/>
      <c r="L1657" s="82"/>
      <c r="M1657" s="82"/>
      <c r="N1657" s="140"/>
      <c r="O1657" s="140"/>
      <c r="P1657" s="82"/>
      <c r="Q1657" s="82"/>
      <c r="R1657" s="82"/>
      <c r="S1657" s="82"/>
      <c r="T1657" s="140"/>
      <c r="U1657" s="82"/>
      <c r="V1657" s="82"/>
      <c r="W1657" s="82"/>
      <c r="X1657" s="82"/>
      <c r="Y1657" s="82"/>
      <c r="AA1657" s="82"/>
      <c r="AB1657" s="82"/>
      <c r="AC1657" s="82"/>
      <c r="AD1657" s="82"/>
      <c r="AE1657" s="82"/>
      <c r="AF1657" s="82"/>
      <c r="AG1657" s="82"/>
    </row>
    <row r="1658" spans="3:33" x14ac:dyDescent="0.2">
      <c r="C1658" s="82"/>
      <c r="D1658" s="82"/>
      <c r="E1658" s="82"/>
      <c r="F1658" s="82"/>
      <c r="G1658" s="82"/>
      <c r="H1658" s="82"/>
      <c r="I1658" s="82"/>
      <c r="J1658" s="82"/>
      <c r="K1658" s="82"/>
      <c r="L1658" s="82"/>
      <c r="M1658" s="82"/>
      <c r="N1658" s="140"/>
      <c r="O1658" s="140"/>
      <c r="P1658" s="82"/>
      <c r="Q1658" s="82"/>
      <c r="R1658" s="82"/>
      <c r="S1658" s="82"/>
      <c r="T1658" s="140"/>
      <c r="U1658" s="82"/>
      <c r="V1658" s="82"/>
      <c r="W1658" s="82"/>
      <c r="X1658" s="82"/>
      <c r="Y1658" s="82"/>
      <c r="AA1658" s="82"/>
      <c r="AB1658" s="82"/>
      <c r="AC1658" s="82"/>
      <c r="AD1658" s="82"/>
      <c r="AE1658" s="82"/>
      <c r="AF1658" s="82"/>
      <c r="AG1658" s="82"/>
    </row>
    <row r="1659" spans="3:33" x14ac:dyDescent="0.2">
      <c r="C1659" s="82"/>
      <c r="D1659" s="82"/>
      <c r="E1659" s="82"/>
      <c r="F1659" s="82"/>
      <c r="G1659" s="82"/>
      <c r="H1659" s="82"/>
      <c r="I1659" s="82"/>
      <c r="J1659" s="82"/>
      <c r="K1659" s="82"/>
      <c r="L1659" s="82"/>
      <c r="M1659" s="82"/>
      <c r="N1659" s="140"/>
      <c r="O1659" s="140"/>
      <c r="P1659" s="82"/>
      <c r="Q1659" s="82"/>
      <c r="R1659" s="82"/>
      <c r="S1659" s="82"/>
      <c r="T1659" s="140"/>
      <c r="U1659" s="82"/>
      <c r="V1659" s="82"/>
      <c r="W1659" s="82"/>
      <c r="X1659" s="82"/>
      <c r="Y1659" s="82"/>
      <c r="AA1659" s="82"/>
      <c r="AB1659" s="82"/>
      <c r="AC1659" s="82"/>
      <c r="AD1659" s="82"/>
      <c r="AE1659" s="82"/>
      <c r="AF1659" s="82"/>
      <c r="AG1659" s="82"/>
    </row>
    <row r="1660" spans="3:33" x14ac:dyDescent="0.2">
      <c r="C1660" s="82"/>
      <c r="D1660" s="82"/>
      <c r="E1660" s="82"/>
      <c r="F1660" s="82"/>
      <c r="G1660" s="82"/>
      <c r="H1660" s="82"/>
      <c r="I1660" s="82"/>
      <c r="J1660" s="82"/>
      <c r="K1660" s="82"/>
      <c r="L1660" s="82"/>
      <c r="M1660" s="82"/>
      <c r="N1660" s="140"/>
      <c r="O1660" s="140"/>
      <c r="P1660" s="82"/>
      <c r="Q1660" s="82"/>
      <c r="R1660" s="82"/>
      <c r="S1660" s="82"/>
      <c r="T1660" s="140"/>
      <c r="U1660" s="82"/>
      <c r="V1660" s="82"/>
      <c r="W1660" s="82"/>
      <c r="X1660" s="82"/>
      <c r="Y1660" s="82"/>
      <c r="AA1660" s="82"/>
      <c r="AB1660" s="82"/>
      <c r="AC1660" s="82"/>
      <c r="AD1660" s="82"/>
      <c r="AE1660" s="82"/>
      <c r="AF1660" s="82"/>
      <c r="AG1660" s="82"/>
    </row>
    <row r="1661" spans="3:33" x14ac:dyDescent="0.2">
      <c r="C1661" s="82"/>
      <c r="D1661" s="82"/>
      <c r="E1661" s="82"/>
      <c r="F1661" s="82"/>
      <c r="G1661" s="82"/>
      <c r="H1661" s="82"/>
      <c r="I1661" s="82"/>
      <c r="J1661" s="82"/>
      <c r="K1661" s="82"/>
      <c r="L1661" s="82"/>
      <c r="M1661" s="82"/>
      <c r="N1661" s="140"/>
      <c r="O1661" s="140"/>
      <c r="P1661" s="82"/>
      <c r="Q1661" s="82"/>
      <c r="R1661" s="82"/>
      <c r="S1661" s="82"/>
      <c r="T1661" s="140"/>
      <c r="U1661" s="82"/>
      <c r="V1661" s="82"/>
      <c r="W1661" s="82"/>
      <c r="X1661" s="82"/>
      <c r="Y1661" s="82"/>
      <c r="AA1661" s="82"/>
      <c r="AB1661" s="82"/>
      <c r="AC1661" s="82"/>
      <c r="AD1661" s="82"/>
      <c r="AE1661" s="82"/>
      <c r="AF1661" s="82"/>
      <c r="AG1661" s="82"/>
    </row>
    <row r="1662" spans="3:33" x14ac:dyDescent="0.2">
      <c r="C1662" s="82"/>
      <c r="D1662" s="82"/>
      <c r="E1662" s="82"/>
      <c r="F1662" s="82"/>
      <c r="G1662" s="82"/>
      <c r="H1662" s="82"/>
      <c r="I1662" s="82"/>
      <c r="J1662" s="82"/>
      <c r="K1662" s="82"/>
      <c r="L1662" s="82"/>
      <c r="M1662" s="82"/>
      <c r="N1662" s="140"/>
      <c r="O1662" s="140"/>
      <c r="P1662" s="82"/>
      <c r="Q1662" s="82"/>
      <c r="R1662" s="82"/>
      <c r="S1662" s="82"/>
      <c r="T1662" s="140"/>
      <c r="U1662" s="82"/>
      <c r="V1662" s="82"/>
      <c r="W1662" s="82"/>
      <c r="X1662" s="82"/>
      <c r="Y1662" s="82"/>
      <c r="AA1662" s="82"/>
      <c r="AB1662" s="82"/>
      <c r="AC1662" s="82"/>
      <c r="AD1662" s="82"/>
      <c r="AE1662" s="82"/>
      <c r="AF1662" s="82"/>
      <c r="AG1662" s="82"/>
    </row>
    <row r="1663" spans="3:33" x14ac:dyDescent="0.2">
      <c r="C1663" s="82"/>
      <c r="D1663" s="82"/>
      <c r="E1663" s="82"/>
      <c r="F1663" s="82"/>
      <c r="G1663" s="82"/>
      <c r="H1663" s="82"/>
      <c r="I1663" s="82"/>
      <c r="J1663" s="82"/>
      <c r="K1663" s="82"/>
      <c r="L1663" s="82"/>
      <c r="M1663" s="82"/>
      <c r="N1663" s="140"/>
      <c r="O1663" s="140"/>
      <c r="P1663" s="82"/>
      <c r="Q1663" s="82"/>
      <c r="R1663" s="82"/>
      <c r="S1663" s="82"/>
      <c r="T1663" s="140"/>
      <c r="U1663" s="82"/>
      <c r="V1663" s="82"/>
      <c r="W1663" s="82"/>
      <c r="X1663" s="82"/>
      <c r="Y1663" s="82"/>
      <c r="AA1663" s="82"/>
      <c r="AB1663" s="82"/>
      <c r="AC1663" s="82"/>
      <c r="AD1663" s="82"/>
      <c r="AE1663" s="82"/>
      <c r="AF1663" s="82"/>
      <c r="AG1663" s="82"/>
    </row>
    <row r="1664" spans="3:33" x14ac:dyDescent="0.2">
      <c r="C1664" s="82"/>
      <c r="D1664" s="82"/>
      <c r="E1664" s="82"/>
      <c r="F1664" s="82"/>
      <c r="G1664" s="82"/>
      <c r="H1664" s="82"/>
      <c r="I1664" s="82"/>
      <c r="J1664" s="82"/>
      <c r="K1664" s="82"/>
      <c r="L1664" s="82"/>
      <c r="M1664" s="82"/>
      <c r="N1664" s="140"/>
      <c r="O1664" s="140"/>
      <c r="P1664" s="82"/>
      <c r="Q1664" s="82"/>
      <c r="R1664" s="82"/>
      <c r="S1664" s="82"/>
      <c r="T1664" s="140"/>
      <c r="U1664" s="82"/>
      <c r="V1664" s="82"/>
      <c r="W1664" s="82"/>
      <c r="X1664" s="82"/>
      <c r="Y1664" s="82"/>
      <c r="AA1664" s="82"/>
      <c r="AB1664" s="82"/>
      <c r="AC1664" s="82"/>
      <c r="AD1664" s="82"/>
      <c r="AE1664" s="82"/>
      <c r="AF1664" s="82"/>
      <c r="AG1664" s="82"/>
    </row>
    <row r="1665" spans="3:33" x14ac:dyDescent="0.2">
      <c r="C1665" s="82"/>
      <c r="D1665" s="82"/>
      <c r="E1665" s="82"/>
      <c r="F1665" s="82"/>
      <c r="G1665" s="82"/>
      <c r="H1665" s="82"/>
      <c r="I1665" s="82"/>
      <c r="J1665" s="82"/>
      <c r="K1665" s="82"/>
      <c r="L1665" s="82"/>
      <c r="M1665" s="82"/>
      <c r="N1665" s="140"/>
      <c r="O1665" s="140"/>
      <c r="P1665" s="82"/>
      <c r="Q1665" s="82"/>
      <c r="R1665" s="82"/>
      <c r="S1665" s="82"/>
      <c r="T1665" s="140"/>
      <c r="U1665" s="82"/>
      <c r="V1665" s="82"/>
      <c r="W1665" s="82"/>
      <c r="X1665" s="82"/>
      <c r="Y1665" s="82"/>
      <c r="AA1665" s="82"/>
      <c r="AB1665" s="82"/>
      <c r="AC1665" s="82"/>
      <c r="AD1665" s="82"/>
      <c r="AE1665" s="82"/>
      <c r="AF1665" s="82"/>
      <c r="AG1665" s="82"/>
    </row>
    <row r="1666" spans="3:33" x14ac:dyDescent="0.2">
      <c r="C1666" s="82"/>
      <c r="D1666" s="82"/>
      <c r="E1666" s="82"/>
      <c r="F1666" s="82"/>
      <c r="G1666" s="82"/>
      <c r="H1666" s="82"/>
      <c r="I1666" s="82"/>
      <c r="J1666" s="82"/>
      <c r="K1666" s="82"/>
      <c r="L1666" s="82"/>
      <c r="M1666" s="82"/>
      <c r="N1666" s="140"/>
      <c r="O1666" s="140"/>
      <c r="P1666" s="82"/>
      <c r="Q1666" s="82"/>
      <c r="R1666" s="82"/>
      <c r="S1666" s="82"/>
      <c r="T1666" s="140"/>
      <c r="U1666" s="82"/>
      <c r="V1666" s="82"/>
      <c r="W1666" s="82"/>
      <c r="X1666" s="82"/>
      <c r="Y1666" s="82"/>
      <c r="AA1666" s="82"/>
      <c r="AB1666" s="82"/>
      <c r="AC1666" s="82"/>
      <c r="AD1666" s="82"/>
      <c r="AE1666" s="82"/>
      <c r="AF1666" s="82"/>
      <c r="AG1666" s="82"/>
    </row>
    <row r="1667" spans="3:33" x14ac:dyDescent="0.2">
      <c r="C1667" s="82"/>
      <c r="D1667" s="82"/>
      <c r="E1667" s="82"/>
      <c r="F1667" s="82"/>
      <c r="G1667" s="82"/>
      <c r="H1667" s="82"/>
      <c r="I1667" s="82"/>
      <c r="J1667" s="82"/>
      <c r="K1667" s="82"/>
      <c r="L1667" s="82"/>
      <c r="M1667" s="82"/>
      <c r="N1667" s="140"/>
      <c r="O1667" s="140"/>
      <c r="P1667" s="82"/>
      <c r="Q1667" s="82"/>
      <c r="R1667" s="82"/>
      <c r="S1667" s="82"/>
      <c r="T1667" s="140"/>
      <c r="U1667" s="82"/>
      <c r="V1667" s="82"/>
      <c r="W1667" s="82"/>
      <c r="X1667" s="82"/>
      <c r="Y1667" s="82"/>
      <c r="AA1667" s="82"/>
      <c r="AB1667" s="82"/>
      <c r="AC1667" s="82"/>
      <c r="AD1667" s="82"/>
      <c r="AE1667" s="82"/>
      <c r="AF1667" s="82"/>
      <c r="AG1667" s="82"/>
    </row>
    <row r="1668" spans="3:33" x14ac:dyDescent="0.2">
      <c r="C1668" s="82"/>
      <c r="D1668" s="82"/>
      <c r="E1668" s="82"/>
      <c r="F1668" s="82"/>
      <c r="G1668" s="82"/>
      <c r="H1668" s="82"/>
      <c r="I1668" s="82"/>
      <c r="J1668" s="82"/>
      <c r="K1668" s="82"/>
      <c r="L1668" s="82"/>
      <c r="M1668" s="82"/>
      <c r="N1668" s="140"/>
      <c r="O1668" s="140"/>
      <c r="P1668" s="82"/>
      <c r="Q1668" s="82"/>
      <c r="R1668" s="82"/>
      <c r="S1668" s="82"/>
      <c r="T1668" s="140"/>
      <c r="U1668" s="82"/>
      <c r="V1668" s="82"/>
      <c r="W1668" s="82"/>
      <c r="X1668" s="82"/>
      <c r="Y1668" s="82"/>
      <c r="AA1668" s="82"/>
      <c r="AB1668" s="82"/>
      <c r="AC1668" s="82"/>
      <c r="AD1668" s="82"/>
      <c r="AE1668" s="82"/>
      <c r="AF1668" s="82"/>
      <c r="AG1668" s="82"/>
    </row>
    <row r="1669" spans="3:33" x14ac:dyDescent="0.2">
      <c r="C1669" s="82"/>
      <c r="D1669" s="82"/>
      <c r="E1669" s="82"/>
      <c r="F1669" s="82"/>
      <c r="G1669" s="82"/>
      <c r="H1669" s="82"/>
      <c r="I1669" s="82"/>
      <c r="J1669" s="82"/>
      <c r="K1669" s="82"/>
      <c r="L1669" s="82"/>
      <c r="M1669" s="82"/>
      <c r="N1669" s="140"/>
      <c r="O1669" s="140"/>
      <c r="P1669" s="82"/>
      <c r="Q1669" s="82"/>
      <c r="R1669" s="82"/>
      <c r="S1669" s="82"/>
      <c r="T1669" s="140"/>
      <c r="U1669" s="82"/>
      <c r="V1669" s="82"/>
      <c r="W1669" s="82"/>
      <c r="X1669" s="82"/>
      <c r="Y1669" s="82"/>
      <c r="AA1669" s="82"/>
      <c r="AB1669" s="82"/>
      <c r="AC1669" s="82"/>
      <c r="AD1669" s="82"/>
      <c r="AE1669" s="82"/>
      <c r="AF1669" s="82"/>
      <c r="AG1669" s="82"/>
    </row>
    <row r="1670" spans="3:33" x14ac:dyDescent="0.2">
      <c r="C1670" s="82"/>
      <c r="D1670" s="82"/>
      <c r="E1670" s="82"/>
      <c r="F1670" s="82"/>
      <c r="G1670" s="82"/>
      <c r="H1670" s="82"/>
      <c r="I1670" s="82"/>
      <c r="J1670" s="82"/>
      <c r="K1670" s="82"/>
      <c r="L1670" s="82"/>
      <c r="M1670" s="82"/>
      <c r="N1670" s="140"/>
      <c r="O1670" s="140"/>
      <c r="P1670" s="82"/>
      <c r="Q1670" s="82"/>
      <c r="R1670" s="82"/>
      <c r="S1670" s="82"/>
      <c r="T1670" s="140"/>
      <c r="U1670" s="82"/>
      <c r="V1670" s="82"/>
      <c r="W1670" s="82"/>
      <c r="X1670" s="82"/>
      <c r="Y1670" s="82"/>
      <c r="AA1670" s="82"/>
      <c r="AB1670" s="82"/>
      <c r="AC1670" s="82"/>
      <c r="AD1670" s="82"/>
      <c r="AE1670" s="82"/>
      <c r="AF1670" s="82"/>
      <c r="AG1670" s="82"/>
    </row>
    <row r="1671" spans="3:33" x14ac:dyDescent="0.2">
      <c r="C1671" s="82"/>
      <c r="D1671" s="82"/>
      <c r="E1671" s="82"/>
      <c r="F1671" s="82"/>
      <c r="G1671" s="82"/>
      <c r="H1671" s="82"/>
      <c r="I1671" s="82"/>
      <c r="J1671" s="82"/>
      <c r="K1671" s="82"/>
      <c r="L1671" s="82"/>
      <c r="M1671" s="82"/>
      <c r="N1671" s="140"/>
      <c r="O1671" s="140"/>
      <c r="P1671" s="82"/>
      <c r="Q1671" s="82"/>
      <c r="R1671" s="82"/>
      <c r="S1671" s="82"/>
      <c r="T1671" s="140"/>
      <c r="U1671" s="82"/>
      <c r="V1671" s="82"/>
      <c r="W1671" s="82"/>
      <c r="X1671" s="82"/>
      <c r="Y1671" s="82"/>
      <c r="AA1671" s="82"/>
      <c r="AB1671" s="82"/>
      <c r="AC1671" s="82"/>
      <c r="AD1671" s="82"/>
      <c r="AE1671" s="82"/>
      <c r="AF1671" s="82"/>
      <c r="AG1671" s="82"/>
    </row>
    <row r="1672" spans="3:33" x14ac:dyDescent="0.2">
      <c r="C1672" s="82"/>
      <c r="D1672" s="82"/>
      <c r="E1672" s="82"/>
      <c r="F1672" s="82"/>
      <c r="G1672" s="82"/>
      <c r="H1672" s="82"/>
      <c r="I1672" s="82"/>
      <c r="J1672" s="82"/>
      <c r="K1672" s="82"/>
      <c r="L1672" s="82"/>
      <c r="M1672" s="82"/>
      <c r="N1672" s="140"/>
      <c r="O1672" s="140"/>
      <c r="P1672" s="82"/>
      <c r="Q1672" s="82"/>
      <c r="R1672" s="82"/>
      <c r="S1672" s="82"/>
      <c r="T1672" s="140"/>
      <c r="U1672" s="82"/>
      <c r="V1672" s="82"/>
      <c r="W1672" s="82"/>
      <c r="X1672" s="82"/>
      <c r="Y1672" s="82"/>
      <c r="AA1672" s="82"/>
      <c r="AB1672" s="82"/>
      <c r="AC1672" s="82"/>
      <c r="AD1672" s="82"/>
      <c r="AE1672" s="82"/>
      <c r="AF1672" s="82"/>
      <c r="AG1672" s="82"/>
    </row>
    <row r="1673" spans="3:33" x14ac:dyDescent="0.2">
      <c r="C1673" s="82"/>
      <c r="D1673" s="82"/>
      <c r="E1673" s="82"/>
      <c r="F1673" s="82"/>
      <c r="G1673" s="82"/>
      <c r="H1673" s="82"/>
      <c r="I1673" s="82"/>
      <c r="J1673" s="82"/>
      <c r="K1673" s="82"/>
      <c r="L1673" s="82"/>
      <c r="M1673" s="82"/>
      <c r="N1673" s="140"/>
      <c r="O1673" s="140"/>
      <c r="P1673" s="82"/>
      <c r="Q1673" s="82"/>
      <c r="R1673" s="82"/>
      <c r="S1673" s="82"/>
      <c r="T1673" s="140"/>
      <c r="U1673" s="82"/>
      <c r="V1673" s="82"/>
      <c r="W1673" s="82"/>
      <c r="X1673" s="82"/>
      <c r="Y1673" s="82"/>
      <c r="AA1673" s="82"/>
      <c r="AB1673" s="82"/>
      <c r="AC1673" s="82"/>
      <c r="AD1673" s="82"/>
      <c r="AE1673" s="82"/>
      <c r="AF1673" s="82"/>
      <c r="AG1673" s="82"/>
    </row>
    <row r="1674" spans="3:33" x14ac:dyDescent="0.2">
      <c r="C1674" s="82"/>
      <c r="D1674" s="82"/>
      <c r="E1674" s="82"/>
      <c r="F1674" s="82"/>
      <c r="G1674" s="82"/>
      <c r="H1674" s="82"/>
      <c r="I1674" s="82"/>
      <c r="J1674" s="82"/>
      <c r="K1674" s="82"/>
      <c r="L1674" s="82"/>
      <c r="M1674" s="82"/>
      <c r="N1674" s="140"/>
      <c r="O1674" s="140"/>
      <c r="P1674" s="82"/>
      <c r="Q1674" s="82"/>
      <c r="R1674" s="82"/>
      <c r="S1674" s="82"/>
      <c r="T1674" s="140"/>
      <c r="U1674" s="82"/>
      <c r="V1674" s="82"/>
      <c r="W1674" s="82"/>
      <c r="X1674" s="82"/>
      <c r="Y1674" s="82"/>
      <c r="AA1674" s="82"/>
      <c r="AB1674" s="82"/>
      <c r="AC1674" s="82"/>
      <c r="AD1674" s="82"/>
      <c r="AE1674" s="82"/>
      <c r="AF1674" s="82"/>
      <c r="AG1674" s="82"/>
    </row>
    <row r="1675" spans="3:33" x14ac:dyDescent="0.2">
      <c r="C1675" s="82"/>
      <c r="D1675" s="82"/>
      <c r="E1675" s="82"/>
      <c r="F1675" s="82"/>
      <c r="G1675" s="82"/>
      <c r="H1675" s="82"/>
      <c r="I1675" s="82"/>
      <c r="J1675" s="82"/>
      <c r="K1675" s="82"/>
      <c r="L1675" s="82"/>
      <c r="M1675" s="82"/>
      <c r="N1675" s="140"/>
      <c r="O1675" s="140"/>
      <c r="P1675" s="82"/>
      <c r="Q1675" s="82"/>
      <c r="R1675" s="82"/>
      <c r="S1675" s="82"/>
      <c r="T1675" s="140"/>
      <c r="U1675" s="82"/>
      <c r="V1675" s="82"/>
      <c r="W1675" s="82"/>
      <c r="X1675" s="82"/>
      <c r="Y1675" s="82"/>
      <c r="AA1675" s="82"/>
      <c r="AB1675" s="82"/>
      <c r="AC1675" s="82"/>
      <c r="AD1675" s="82"/>
      <c r="AE1675" s="82"/>
      <c r="AF1675" s="82"/>
      <c r="AG1675" s="82"/>
    </row>
    <row r="1676" spans="3:33" x14ac:dyDescent="0.2">
      <c r="C1676" s="82"/>
      <c r="D1676" s="82"/>
      <c r="E1676" s="82"/>
      <c r="F1676" s="82"/>
      <c r="G1676" s="82"/>
      <c r="H1676" s="82"/>
      <c r="I1676" s="82"/>
      <c r="J1676" s="82"/>
      <c r="K1676" s="82"/>
      <c r="L1676" s="82"/>
      <c r="M1676" s="82"/>
      <c r="N1676" s="140"/>
      <c r="O1676" s="140"/>
      <c r="P1676" s="82"/>
      <c r="Q1676" s="82"/>
      <c r="R1676" s="82"/>
      <c r="S1676" s="82"/>
      <c r="T1676" s="140"/>
      <c r="U1676" s="82"/>
      <c r="V1676" s="82"/>
      <c r="W1676" s="82"/>
      <c r="X1676" s="82"/>
      <c r="Y1676" s="82"/>
      <c r="AA1676" s="82"/>
      <c r="AB1676" s="82"/>
      <c r="AC1676" s="82"/>
      <c r="AD1676" s="82"/>
      <c r="AE1676" s="82"/>
      <c r="AF1676" s="82"/>
      <c r="AG1676" s="82"/>
    </row>
    <row r="1677" spans="3:33" x14ac:dyDescent="0.2">
      <c r="C1677" s="82"/>
      <c r="D1677" s="82"/>
      <c r="E1677" s="82"/>
      <c r="F1677" s="82"/>
      <c r="G1677" s="82"/>
      <c r="H1677" s="82"/>
      <c r="I1677" s="82"/>
      <c r="J1677" s="82"/>
      <c r="K1677" s="82"/>
      <c r="L1677" s="82"/>
      <c r="M1677" s="82"/>
      <c r="N1677" s="140"/>
      <c r="O1677" s="140"/>
      <c r="P1677" s="82"/>
      <c r="Q1677" s="82"/>
      <c r="R1677" s="82"/>
      <c r="S1677" s="82"/>
      <c r="T1677" s="140"/>
      <c r="U1677" s="82"/>
      <c r="V1677" s="82"/>
      <c r="W1677" s="82"/>
      <c r="X1677" s="82"/>
      <c r="Y1677" s="82"/>
      <c r="AA1677" s="82"/>
      <c r="AB1677" s="82"/>
      <c r="AC1677" s="82"/>
      <c r="AD1677" s="82"/>
      <c r="AE1677" s="82"/>
      <c r="AF1677" s="82"/>
      <c r="AG1677" s="82"/>
    </row>
    <row r="1678" spans="3:33" x14ac:dyDescent="0.2">
      <c r="C1678" s="82"/>
      <c r="D1678" s="82"/>
      <c r="E1678" s="82"/>
      <c r="F1678" s="82"/>
      <c r="G1678" s="82"/>
      <c r="H1678" s="82"/>
      <c r="I1678" s="82"/>
      <c r="J1678" s="82"/>
      <c r="K1678" s="82"/>
      <c r="L1678" s="82"/>
      <c r="M1678" s="82"/>
      <c r="N1678" s="140"/>
      <c r="O1678" s="140"/>
      <c r="P1678" s="82"/>
      <c r="Q1678" s="82"/>
      <c r="R1678" s="82"/>
      <c r="S1678" s="82"/>
      <c r="T1678" s="140"/>
      <c r="U1678" s="82"/>
      <c r="V1678" s="82"/>
      <c r="W1678" s="82"/>
      <c r="X1678" s="82"/>
      <c r="Y1678" s="82"/>
      <c r="AA1678" s="82"/>
      <c r="AB1678" s="82"/>
      <c r="AC1678" s="82"/>
      <c r="AD1678" s="82"/>
      <c r="AE1678" s="82"/>
      <c r="AF1678" s="82"/>
      <c r="AG1678" s="82"/>
    </row>
    <row r="1679" spans="3:33" x14ac:dyDescent="0.2">
      <c r="C1679" s="82"/>
      <c r="D1679" s="82"/>
      <c r="E1679" s="82"/>
      <c r="F1679" s="82"/>
      <c r="G1679" s="82"/>
      <c r="H1679" s="82"/>
      <c r="I1679" s="82"/>
      <c r="J1679" s="82"/>
      <c r="K1679" s="82"/>
      <c r="L1679" s="82"/>
      <c r="M1679" s="82"/>
      <c r="N1679" s="140"/>
      <c r="O1679" s="140"/>
      <c r="P1679" s="82"/>
      <c r="Q1679" s="82"/>
      <c r="R1679" s="82"/>
      <c r="S1679" s="82"/>
      <c r="T1679" s="140"/>
      <c r="U1679" s="82"/>
      <c r="V1679" s="82"/>
      <c r="W1679" s="82"/>
      <c r="X1679" s="82"/>
      <c r="Y1679" s="82"/>
      <c r="AA1679" s="82"/>
      <c r="AB1679" s="82"/>
      <c r="AC1679" s="82"/>
      <c r="AD1679" s="82"/>
      <c r="AE1679" s="82"/>
      <c r="AF1679" s="82"/>
      <c r="AG1679" s="82"/>
    </row>
    <row r="1680" spans="3:33" x14ac:dyDescent="0.2">
      <c r="C1680" s="82"/>
      <c r="D1680" s="82"/>
      <c r="E1680" s="82"/>
      <c r="F1680" s="82"/>
      <c r="G1680" s="82"/>
      <c r="H1680" s="82"/>
      <c r="I1680" s="82"/>
      <c r="J1680" s="82"/>
      <c r="K1680" s="82"/>
      <c r="L1680" s="82"/>
      <c r="M1680" s="82"/>
      <c r="N1680" s="140"/>
      <c r="O1680" s="140"/>
      <c r="P1680" s="82"/>
      <c r="Q1680" s="82"/>
      <c r="R1680" s="82"/>
      <c r="S1680" s="82"/>
      <c r="T1680" s="140"/>
      <c r="U1680" s="82"/>
      <c r="V1680" s="82"/>
      <c r="W1680" s="82"/>
      <c r="X1680" s="82"/>
      <c r="Y1680" s="82"/>
      <c r="AA1680" s="82"/>
      <c r="AB1680" s="82"/>
      <c r="AC1680" s="82"/>
      <c r="AD1680" s="82"/>
      <c r="AE1680" s="82"/>
      <c r="AF1680" s="82"/>
      <c r="AG1680" s="82"/>
    </row>
    <row r="1681" spans="3:33" x14ac:dyDescent="0.2">
      <c r="C1681" s="82"/>
      <c r="D1681" s="82"/>
      <c r="E1681" s="82"/>
      <c r="F1681" s="82"/>
      <c r="G1681" s="82"/>
      <c r="H1681" s="82"/>
      <c r="I1681" s="82"/>
      <c r="J1681" s="82"/>
      <c r="K1681" s="82"/>
      <c r="L1681" s="82"/>
      <c r="M1681" s="82"/>
      <c r="N1681" s="140"/>
      <c r="O1681" s="140"/>
      <c r="P1681" s="82"/>
      <c r="Q1681" s="82"/>
      <c r="R1681" s="82"/>
      <c r="S1681" s="82"/>
      <c r="T1681" s="140"/>
      <c r="U1681" s="82"/>
      <c r="V1681" s="82"/>
      <c r="W1681" s="82"/>
      <c r="X1681" s="82"/>
      <c r="Y1681" s="82"/>
      <c r="AA1681" s="82"/>
      <c r="AB1681" s="82"/>
      <c r="AC1681" s="82"/>
      <c r="AD1681" s="82"/>
      <c r="AE1681" s="82"/>
      <c r="AF1681" s="82"/>
      <c r="AG1681" s="82"/>
    </row>
    <row r="1682" spans="3:33" x14ac:dyDescent="0.2">
      <c r="C1682" s="82"/>
      <c r="D1682" s="82"/>
      <c r="E1682" s="82"/>
      <c r="F1682" s="82"/>
      <c r="G1682" s="82"/>
      <c r="H1682" s="82"/>
      <c r="I1682" s="82"/>
      <c r="J1682" s="82"/>
      <c r="K1682" s="82"/>
      <c r="L1682" s="82"/>
      <c r="M1682" s="82"/>
      <c r="N1682" s="140"/>
      <c r="O1682" s="140"/>
      <c r="P1682" s="82"/>
      <c r="Q1682" s="82"/>
      <c r="R1682" s="82"/>
      <c r="S1682" s="82"/>
      <c r="T1682" s="140"/>
      <c r="U1682" s="82"/>
      <c r="V1682" s="82"/>
      <c r="W1682" s="82"/>
      <c r="X1682" s="82"/>
      <c r="Y1682" s="82"/>
      <c r="AA1682" s="82"/>
      <c r="AB1682" s="82"/>
      <c r="AC1682" s="82"/>
      <c r="AD1682" s="82"/>
      <c r="AE1682" s="82"/>
      <c r="AF1682" s="82"/>
      <c r="AG1682" s="82"/>
    </row>
    <row r="1683" spans="3:33" x14ac:dyDescent="0.2">
      <c r="C1683" s="82"/>
      <c r="D1683" s="82"/>
      <c r="E1683" s="82"/>
      <c r="F1683" s="82"/>
      <c r="G1683" s="82"/>
      <c r="H1683" s="82"/>
      <c r="I1683" s="82"/>
      <c r="J1683" s="82"/>
      <c r="K1683" s="82"/>
      <c r="L1683" s="82"/>
      <c r="M1683" s="82"/>
      <c r="N1683" s="140"/>
      <c r="O1683" s="140"/>
      <c r="P1683" s="82"/>
      <c r="Q1683" s="82"/>
      <c r="R1683" s="82"/>
      <c r="S1683" s="82"/>
      <c r="T1683" s="140"/>
      <c r="U1683" s="82"/>
      <c r="V1683" s="82"/>
      <c r="W1683" s="82"/>
      <c r="X1683" s="82"/>
      <c r="Y1683" s="82"/>
      <c r="AA1683" s="82"/>
      <c r="AB1683" s="82"/>
      <c r="AC1683" s="82"/>
      <c r="AD1683" s="82"/>
      <c r="AE1683" s="82"/>
      <c r="AF1683" s="82"/>
      <c r="AG1683" s="82"/>
    </row>
    <row r="1684" spans="3:33" x14ac:dyDescent="0.2">
      <c r="C1684" s="82"/>
      <c r="D1684" s="82"/>
      <c r="E1684" s="82"/>
      <c r="F1684" s="82"/>
      <c r="G1684" s="82"/>
      <c r="H1684" s="82"/>
      <c r="I1684" s="82"/>
      <c r="J1684" s="82"/>
      <c r="K1684" s="82"/>
      <c r="L1684" s="82"/>
      <c r="M1684" s="82"/>
      <c r="N1684" s="140"/>
      <c r="O1684" s="140"/>
      <c r="P1684" s="82"/>
      <c r="Q1684" s="82"/>
      <c r="R1684" s="82"/>
      <c r="S1684" s="82"/>
      <c r="T1684" s="140"/>
      <c r="U1684" s="82"/>
      <c r="V1684" s="82"/>
      <c r="W1684" s="82"/>
      <c r="X1684" s="82"/>
      <c r="Y1684" s="82"/>
      <c r="AA1684" s="82"/>
      <c r="AB1684" s="82"/>
      <c r="AC1684" s="82"/>
      <c r="AD1684" s="82"/>
      <c r="AE1684" s="82"/>
      <c r="AF1684" s="82"/>
      <c r="AG1684" s="82"/>
    </row>
    <row r="1685" spans="3:33" x14ac:dyDescent="0.2">
      <c r="C1685" s="82"/>
      <c r="D1685" s="82"/>
      <c r="E1685" s="82"/>
      <c r="F1685" s="82"/>
      <c r="G1685" s="82"/>
      <c r="H1685" s="82"/>
      <c r="I1685" s="82"/>
      <c r="J1685" s="82"/>
      <c r="K1685" s="82"/>
      <c r="L1685" s="82"/>
      <c r="M1685" s="82"/>
      <c r="N1685" s="140"/>
      <c r="O1685" s="140"/>
      <c r="P1685" s="82"/>
      <c r="Q1685" s="82"/>
      <c r="R1685" s="82"/>
      <c r="S1685" s="82"/>
      <c r="T1685" s="140"/>
      <c r="U1685" s="82"/>
      <c r="V1685" s="82"/>
      <c r="W1685" s="82"/>
      <c r="X1685" s="82"/>
      <c r="Y1685" s="82"/>
      <c r="AA1685" s="82"/>
      <c r="AB1685" s="82"/>
      <c r="AC1685" s="82"/>
      <c r="AD1685" s="82"/>
      <c r="AE1685" s="82"/>
      <c r="AF1685" s="82"/>
      <c r="AG1685" s="82"/>
    </row>
    <row r="1686" spans="3:33" x14ac:dyDescent="0.2">
      <c r="C1686" s="82"/>
      <c r="D1686" s="82"/>
      <c r="E1686" s="82"/>
      <c r="F1686" s="82"/>
      <c r="G1686" s="82"/>
      <c r="H1686" s="82"/>
      <c r="I1686" s="82"/>
      <c r="J1686" s="82"/>
      <c r="K1686" s="82"/>
      <c r="L1686" s="82"/>
      <c r="M1686" s="82"/>
      <c r="N1686" s="140"/>
      <c r="O1686" s="140"/>
      <c r="P1686" s="82"/>
      <c r="Q1686" s="82"/>
      <c r="R1686" s="82"/>
      <c r="S1686" s="82"/>
      <c r="T1686" s="140"/>
      <c r="U1686" s="82"/>
      <c r="V1686" s="82"/>
      <c r="W1686" s="82"/>
      <c r="X1686" s="82"/>
      <c r="Y1686" s="82"/>
      <c r="AA1686" s="82"/>
      <c r="AB1686" s="82"/>
      <c r="AC1686" s="82"/>
      <c r="AD1686" s="82"/>
      <c r="AE1686" s="82"/>
      <c r="AF1686" s="82"/>
      <c r="AG1686" s="82"/>
    </row>
    <row r="1687" spans="3:33" x14ac:dyDescent="0.2">
      <c r="C1687" s="82"/>
      <c r="D1687" s="82"/>
      <c r="E1687" s="82"/>
      <c r="F1687" s="82"/>
      <c r="G1687" s="82"/>
      <c r="H1687" s="82"/>
      <c r="I1687" s="82"/>
      <c r="J1687" s="82"/>
      <c r="K1687" s="82"/>
      <c r="L1687" s="82"/>
      <c r="M1687" s="82"/>
      <c r="N1687" s="140"/>
      <c r="O1687" s="140"/>
      <c r="P1687" s="82"/>
      <c r="Q1687" s="82"/>
      <c r="R1687" s="82"/>
      <c r="S1687" s="82"/>
      <c r="T1687" s="140"/>
      <c r="U1687" s="82"/>
      <c r="V1687" s="82"/>
      <c r="W1687" s="82"/>
      <c r="X1687" s="82"/>
      <c r="Y1687" s="82"/>
      <c r="AA1687" s="82"/>
      <c r="AB1687" s="82"/>
      <c r="AC1687" s="82"/>
      <c r="AD1687" s="82"/>
      <c r="AE1687" s="82"/>
      <c r="AF1687" s="82"/>
      <c r="AG1687" s="82"/>
    </row>
    <row r="1688" spans="3:33" x14ac:dyDescent="0.2">
      <c r="C1688" s="82"/>
      <c r="D1688" s="82"/>
      <c r="E1688" s="82"/>
      <c r="F1688" s="82"/>
      <c r="G1688" s="82"/>
      <c r="H1688" s="82"/>
      <c r="I1688" s="82"/>
      <c r="J1688" s="82"/>
      <c r="K1688" s="82"/>
      <c r="L1688" s="82"/>
      <c r="M1688" s="82"/>
      <c r="N1688" s="140"/>
      <c r="O1688" s="140"/>
      <c r="P1688" s="82"/>
      <c r="Q1688" s="82"/>
      <c r="R1688" s="82"/>
      <c r="S1688" s="82"/>
      <c r="T1688" s="140"/>
      <c r="U1688" s="82"/>
      <c r="V1688" s="82"/>
      <c r="W1688" s="82"/>
      <c r="X1688" s="82"/>
      <c r="Y1688" s="82"/>
      <c r="AA1688" s="82"/>
      <c r="AB1688" s="82"/>
      <c r="AC1688" s="82"/>
      <c r="AD1688" s="82"/>
      <c r="AE1688" s="82"/>
      <c r="AF1688" s="82"/>
      <c r="AG1688" s="82"/>
    </row>
    <row r="1689" spans="3:33" x14ac:dyDescent="0.2">
      <c r="C1689" s="82"/>
      <c r="D1689" s="82"/>
      <c r="E1689" s="82"/>
      <c r="F1689" s="82"/>
      <c r="G1689" s="82"/>
      <c r="H1689" s="82"/>
      <c r="I1689" s="82"/>
      <c r="J1689" s="82"/>
      <c r="K1689" s="82"/>
      <c r="L1689" s="82"/>
      <c r="M1689" s="82"/>
      <c r="N1689" s="140"/>
      <c r="O1689" s="140"/>
      <c r="P1689" s="82"/>
      <c r="Q1689" s="82"/>
      <c r="R1689" s="82"/>
      <c r="S1689" s="82"/>
      <c r="T1689" s="140"/>
      <c r="U1689" s="82"/>
      <c r="V1689" s="82"/>
      <c r="W1689" s="82"/>
      <c r="X1689" s="82"/>
      <c r="Y1689" s="82"/>
      <c r="AA1689" s="82"/>
      <c r="AB1689" s="82"/>
      <c r="AC1689" s="82"/>
      <c r="AD1689" s="82"/>
      <c r="AE1689" s="82"/>
      <c r="AF1689" s="82"/>
      <c r="AG1689" s="82"/>
    </row>
    <row r="1690" spans="3:33" x14ac:dyDescent="0.2">
      <c r="C1690" s="82"/>
      <c r="D1690" s="82"/>
      <c r="E1690" s="82"/>
      <c r="F1690" s="82"/>
      <c r="G1690" s="82"/>
      <c r="H1690" s="82"/>
      <c r="I1690" s="82"/>
      <c r="J1690" s="82"/>
      <c r="K1690" s="82"/>
      <c r="L1690" s="82"/>
      <c r="M1690" s="82"/>
      <c r="N1690" s="140"/>
      <c r="O1690" s="140"/>
      <c r="P1690" s="82"/>
      <c r="Q1690" s="82"/>
      <c r="R1690" s="82"/>
      <c r="S1690" s="82"/>
      <c r="T1690" s="140"/>
      <c r="U1690" s="82"/>
      <c r="V1690" s="82"/>
      <c r="W1690" s="82"/>
      <c r="X1690" s="82"/>
      <c r="Y1690" s="82"/>
      <c r="AA1690" s="82"/>
      <c r="AB1690" s="82"/>
      <c r="AC1690" s="82"/>
      <c r="AD1690" s="82"/>
      <c r="AE1690" s="82"/>
      <c r="AF1690" s="82"/>
      <c r="AG1690" s="82"/>
    </row>
    <row r="1691" spans="3:33" x14ac:dyDescent="0.2">
      <c r="C1691" s="82"/>
      <c r="D1691" s="82"/>
      <c r="E1691" s="82"/>
      <c r="F1691" s="82"/>
      <c r="G1691" s="82"/>
      <c r="H1691" s="82"/>
      <c r="I1691" s="82"/>
      <c r="J1691" s="82"/>
      <c r="K1691" s="82"/>
      <c r="L1691" s="82"/>
      <c r="M1691" s="82"/>
      <c r="N1691" s="140"/>
      <c r="O1691" s="140"/>
      <c r="P1691" s="82"/>
      <c r="Q1691" s="82"/>
      <c r="R1691" s="82"/>
      <c r="S1691" s="82"/>
      <c r="T1691" s="140"/>
      <c r="U1691" s="82"/>
      <c r="V1691" s="82"/>
      <c r="W1691" s="82"/>
      <c r="X1691" s="82"/>
      <c r="Y1691" s="82"/>
      <c r="AA1691" s="82"/>
      <c r="AB1691" s="82"/>
      <c r="AC1691" s="82"/>
      <c r="AD1691" s="82"/>
      <c r="AE1691" s="82"/>
      <c r="AF1691" s="82"/>
      <c r="AG1691" s="82"/>
    </row>
    <row r="1692" spans="3:33" x14ac:dyDescent="0.2">
      <c r="C1692" s="82"/>
      <c r="D1692" s="82"/>
      <c r="E1692" s="82"/>
      <c r="F1692" s="82"/>
      <c r="G1692" s="82"/>
      <c r="H1692" s="82"/>
      <c r="I1692" s="82"/>
      <c r="J1692" s="82"/>
      <c r="K1692" s="82"/>
      <c r="L1692" s="82"/>
      <c r="M1692" s="82"/>
      <c r="N1692" s="140"/>
      <c r="O1692" s="140"/>
      <c r="P1692" s="82"/>
      <c r="Q1692" s="82"/>
      <c r="R1692" s="82"/>
      <c r="S1692" s="82"/>
      <c r="T1692" s="140"/>
      <c r="U1692" s="82"/>
      <c r="V1692" s="82"/>
      <c r="W1692" s="82"/>
      <c r="X1692" s="82"/>
      <c r="Y1692" s="82"/>
      <c r="AA1692" s="82"/>
      <c r="AB1692" s="82"/>
      <c r="AC1692" s="82"/>
      <c r="AD1692" s="82"/>
      <c r="AE1692" s="82"/>
      <c r="AF1692" s="82"/>
      <c r="AG1692" s="82"/>
    </row>
    <row r="1693" spans="3:33" x14ac:dyDescent="0.2">
      <c r="C1693" s="82"/>
      <c r="D1693" s="82"/>
      <c r="E1693" s="82"/>
      <c r="F1693" s="82"/>
      <c r="G1693" s="82"/>
      <c r="H1693" s="82"/>
      <c r="I1693" s="82"/>
      <c r="J1693" s="82"/>
      <c r="K1693" s="82"/>
      <c r="L1693" s="82"/>
      <c r="M1693" s="82"/>
      <c r="N1693" s="140"/>
      <c r="O1693" s="140"/>
      <c r="P1693" s="82"/>
      <c r="Q1693" s="82"/>
      <c r="R1693" s="82"/>
      <c r="S1693" s="82"/>
      <c r="T1693" s="140"/>
      <c r="U1693" s="82"/>
      <c r="V1693" s="82"/>
      <c r="W1693" s="82"/>
      <c r="X1693" s="82"/>
      <c r="Y1693" s="82"/>
      <c r="AA1693" s="82"/>
      <c r="AB1693" s="82"/>
      <c r="AC1693" s="82"/>
      <c r="AD1693" s="82"/>
      <c r="AE1693" s="82"/>
      <c r="AF1693" s="82"/>
      <c r="AG1693" s="82"/>
    </row>
    <row r="1694" spans="3:33" x14ac:dyDescent="0.2">
      <c r="C1694" s="82"/>
      <c r="D1694" s="82"/>
      <c r="E1694" s="82"/>
      <c r="F1694" s="82"/>
      <c r="G1694" s="82"/>
      <c r="H1694" s="82"/>
      <c r="I1694" s="82"/>
      <c r="J1694" s="82"/>
      <c r="K1694" s="82"/>
      <c r="L1694" s="82"/>
      <c r="M1694" s="82"/>
      <c r="N1694" s="140"/>
      <c r="O1694" s="140"/>
      <c r="P1694" s="82"/>
      <c r="Q1694" s="82"/>
      <c r="R1694" s="82"/>
      <c r="S1694" s="82"/>
      <c r="T1694" s="140"/>
      <c r="U1694" s="82"/>
      <c r="V1694" s="82"/>
      <c r="W1694" s="82"/>
      <c r="X1694" s="82"/>
      <c r="Y1694" s="82"/>
      <c r="AA1694" s="82"/>
      <c r="AB1694" s="82"/>
      <c r="AC1694" s="82"/>
      <c r="AD1694" s="82"/>
      <c r="AE1694" s="82"/>
      <c r="AF1694" s="82"/>
      <c r="AG1694" s="82"/>
    </row>
    <row r="1695" spans="3:33" x14ac:dyDescent="0.2">
      <c r="C1695" s="82"/>
      <c r="D1695" s="82"/>
      <c r="E1695" s="82"/>
      <c r="F1695" s="82"/>
      <c r="G1695" s="82"/>
      <c r="H1695" s="82"/>
      <c r="I1695" s="82"/>
      <c r="J1695" s="82"/>
      <c r="K1695" s="82"/>
      <c r="L1695" s="82"/>
      <c r="M1695" s="82"/>
      <c r="N1695" s="140"/>
      <c r="O1695" s="140"/>
      <c r="P1695" s="82"/>
      <c r="Q1695" s="82"/>
      <c r="R1695" s="82"/>
      <c r="S1695" s="82"/>
      <c r="T1695" s="140"/>
      <c r="U1695" s="82"/>
      <c r="V1695" s="82"/>
      <c r="W1695" s="82"/>
      <c r="X1695" s="82"/>
      <c r="Y1695" s="82"/>
      <c r="AA1695" s="82"/>
      <c r="AB1695" s="82"/>
      <c r="AC1695" s="82"/>
      <c r="AD1695" s="82"/>
      <c r="AE1695" s="82"/>
      <c r="AF1695" s="82"/>
      <c r="AG1695" s="82"/>
    </row>
    <row r="1696" spans="3:33" x14ac:dyDescent="0.2">
      <c r="C1696" s="82"/>
      <c r="D1696" s="82"/>
      <c r="E1696" s="82"/>
      <c r="F1696" s="82"/>
      <c r="G1696" s="82"/>
      <c r="H1696" s="82"/>
      <c r="I1696" s="82"/>
      <c r="J1696" s="82"/>
      <c r="K1696" s="82"/>
      <c r="L1696" s="82"/>
      <c r="M1696" s="82"/>
      <c r="N1696" s="140"/>
      <c r="O1696" s="140"/>
      <c r="P1696" s="82"/>
      <c r="Q1696" s="82"/>
      <c r="R1696" s="82"/>
      <c r="S1696" s="82"/>
      <c r="T1696" s="140"/>
      <c r="U1696" s="82"/>
      <c r="V1696" s="82"/>
      <c r="W1696" s="82"/>
      <c r="X1696" s="82"/>
      <c r="Y1696" s="82"/>
      <c r="AA1696" s="82"/>
      <c r="AB1696" s="82"/>
      <c r="AC1696" s="82"/>
      <c r="AD1696" s="82"/>
      <c r="AE1696" s="82"/>
      <c r="AF1696" s="82"/>
      <c r="AG1696" s="82"/>
    </row>
    <row r="1697" spans="3:33" x14ac:dyDescent="0.2">
      <c r="C1697" s="82"/>
      <c r="D1697" s="82"/>
      <c r="E1697" s="82"/>
      <c r="F1697" s="82"/>
      <c r="G1697" s="82"/>
      <c r="H1697" s="82"/>
      <c r="I1697" s="82"/>
      <c r="J1697" s="82"/>
      <c r="K1697" s="82"/>
      <c r="L1697" s="82"/>
      <c r="M1697" s="82"/>
      <c r="N1697" s="140"/>
      <c r="O1697" s="140"/>
      <c r="P1697" s="82"/>
      <c r="Q1697" s="82"/>
      <c r="R1697" s="82"/>
      <c r="S1697" s="82"/>
      <c r="T1697" s="140"/>
      <c r="U1697" s="82"/>
      <c r="V1697" s="82"/>
      <c r="W1697" s="82"/>
      <c r="X1697" s="82"/>
      <c r="Y1697" s="82"/>
      <c r="AA1697" s="82"/>
      <c r="AB1697" s="82"/>
      <c r="AC1697" s="82"/>
      <c r="AD1697" s="82"/>
      <c r="AE1697" s="82"/>
      <c r="AF1697" s="82"/>
      <c r="AG1697" s="82"/>
    </row>
    <row r="1698" spans="3:33" x14ac:dyDescent="0.2">
      <c r="C1698" s="82"/>
      <c r="D1698" s="82"/>
      <c r="E1698" s="82"/>
      <c r="F1698" s="82"/>
      <c r="G1698" s="82"/>
      <c r="H1698" s="82"/>
      <c r="I1698" s="82"/>
      <c r="J1698" s="82"/>
      <c r="K1698" s="82"/>
      <c r="L1698" s="82"/>
      <c r="M1698" s="82"/>
      <c r="N1698" s="140"/>
      <c r="O1698" s="140"/>
      <c r="P1698" s="82"/>
      <c r="Q1698" s="82"/>
      <c r="R1698" s="82"/>
      <c r="S1698" s="82"/>
      <c r="T1698" s="140"/>
      <c r="U1698" s="82"/>
      <c r="V1698" s="82"/>
      <c r="W1698" s="82"/>
      <c r="X1698" s="82"/>
      <c r="Y1698" s="82"/>
      <c r="AA1698" s="82"/>
      <c r="AB1698" s="82"/>
      <c r="AC1698" s="82"/>
      <c r="AD1698" s="82"/>
      <c r="AE1698" s="82"/>
      <c r="AF1698" s="82"/>
      <c r="AG1698" s="82"/>
    </row>
    <row r="1699" spans="3:33" x14ac:dyDescent="0.2">
      <c r="C1699" s="82"/>
      <c r="D1699" s="82"/>
      <c r="E1699" s="82"/>
      <c r="F1699" s="82"/>
      <c r="G1699" s="82"/>
      <c r="H1699" s="82"/>
      <c r="I1699" s="82"/>
      <c r="J1699" s="82"/>
      <c r="K1699" s="82"/>
      <c r="L1699" s="82"/>
      <c r="M1699" s="82"/>
      <c r="N1699" s="140"/>
      <c r="O1699" s="140"/>
      <c r="P1699" s="82"/>
      <c r="Q1699" s="82"/>
      <c r="R1699" s="82"/>
      <c r="S1699" s="82"/>
      <c r="T1699" s="140"/>
      <c r="U1699" s="82"/>
      <c r="V1699" s="82"/>
      <c r="W1699" s="82"/>
      <c r="X1699" s="82"/>
      <c r="Y1699" s="82"/>
      <c r="AA1699" s="82"/>
      <c r="AB1699" s="82"/>
      <c r="AC1699" s="82"/>
      <c r="AD1699" s="82"/>
      <c r="AE1699" s="82"/>
      <c r="AF1699" s="82"/>
      <c r="AG1699" s="82"/>
    </row>
    <row r="1700" spans="3:33" x14ac:dyDescent="0.2">
      <c r="C1700" s="82"/>
      <c r="D1700" s="82"/>
      <c r="E1700" s="82"/>
      <c r="F1700" s="82"/>
      <c r="G1700" s="82"/>
      <c r="H1700" s="82"/>
      <c r="I1700" s="82"/>
      <c r="J1700" s="82"/>
      <c r="K1700" s="82"/>
      <c r="L1700" s="82"/>
      <c r="M1700" s="82"/>
      <c r="N1700" s="140"/>
      <c r="O1700" s="140"/>
      <c r="P1700" s="82"/>
      <c r="Q1700" s="82"/>
      <c r="R1700" s="82"/>
      <c r="S1700" s="82"/>
      <c r="T1700" s="140"/>
      <c r="U1700" s="82"/>
      <c r="V1700" s="82"/>
      <c r="W1700" s="82"/>
      <c r="X1700" s="82"/>
      <c r="Y1700" s="82"/>
      <c r="AA1700" s="82"/>
      <c r="AB1700" s="82"/>
      <c r="AC1700" s="82"/>
      <c r="AD1700" s="82"/>
      <c r="AE1700" s="82"/>
      <c r="AF1700" s="82"/>
      <c r="AG1700" s="82"/>
    </row>
    <row r="1701" spans="3:33" x14ac:dyDescent="0.2">
      <c r="C1701" s="82"/>
      <c r="D1701" s="82"/>
      <c r="E1701" s="82"/>
      <c r="F1701" s="82"/>
      <c r="G1701" s="82"/>
      <c r="H1701" s="82"/>
      <c r="I1701" s="82"/>
      <c r="J1701" s="82"/>
      <c r="K1701" s="82"/>
      <c r="L1701" s="82"/>
      <c r="M1701" s="82"/>
      <c r="N1701" s="140"/>
      <c r="O1701" s="140"/>
      <c r="P1701" s="82"/>
      <c r="Q1701" s="82"/>
      <c r="R1701" s="82"/>
      <c r="S1701" s="82"/>
      <c r="T1701" s="140"/>
      <c r="U1701" s="82"/>
      <c r="V1701" s="82"/>
      <c r="W1701" s="82"/>
      <c r="X1701" s="82"/>
      <c r="Y1701" s="82"/>
      <c r="AA1701" s="82"/>
      <c r="AB1701" s="82"/>
      <c r="AC1701" s="82"/>
      <c r="AD1701" s="82"/>
      <c r="AE1701" s="82"/>
      <c r="AF1701" s="82"/>
      <c r="AG1701" s="82"/>
    </row>
    <row r="1702" spans="3:33" x14ac:dyDescent="0.2">
      <c r="C1702" s="82"/>
      <c r="D1702" s="82"/>
      <c r="E1702" s="82"/>
      <c r="F1702" s="82"/>
      <c r="G1702" s="82"/>
      <c r="H1702" s="82"/>
      <c r="I1702" s="82"/>
      <c r="J1702" s="82"/>
      <c r="K1702" s="82"/>
      <c r="L1702" s="82"/>
      <c r="M1702" s="82"/>
      <c r="N1702" s="140"/>
      <c r="O1702" s="140"/>
      <c r="P1702" s="82"/>
      <c r="Q1702" s="82"/>
      <c r="R1702" s="82"/>
      <c r="S1702" s="82"/>
      <c r="T1702" s="140"/>
      <c r="U1702" s="82"/>
      <c r="V1702" s="82"/>
      <c r="W1702" s="82"/>
      <c r="X1702" s="82"/>
      <c r="Y1702" s="82"/>
      <c r="AA1702" s="82"/>
      <c r="AB1702" s="82"/>
      <c r="AC1702" s="82"/>
      <c r="AD1702" s="82"/>
      <c r="AE1702" s="82"/>
      <c r="AF1702" s="82"/>
      <c r="AG1702" s="82"/>
    </row>
    <row r="1703" spans="3:33" x14ac:dyDescent="0.2">
      <c r="C1703" s="82"/>
      <c r="D1703" s="82"/>
      <c r="E1703" s="82"/>
      <c r="F1703" s="82"/>
      <c r="G1703" s="82"/>
      <c r="H1703" s="82"/>
      <c r="I1703" s="82"/>
      <c r="J1703" s="82"/>
      <c r="K1703" s="82"/>
      <c r="L1703" s="82"/>
      <c r="M1703" s="82"/>
      <c r="N1703" s="140"/>
      <c r="O1703" s="140"/>
      <c r="P1703" s="82"/>
      <c r="Q1703" s="82"/>
      <c r="R1703" s="82"/>
      <c r="S1703" s="82"/>
      <c r="T1703" s="140"/>
      <c r="U1703" s="82"/>
      <c r="V1703" s="82"/>
      <c r="W1703" s="82"/>
      <c r="X1703" s="82"/>
      <c r="Y1703" s="82"/>
      <c r="AA1703" s="82"/>
      <c r="AB1703" s="82"/>
      <c r="AC1703" s="82"/>
      <c r="AD1703" s="82"/>
      <c r="AE1703" s="82"/>
      <c r="AF1703" s="82"/>
      <c r="AG1703" s="82"/>
    </row>
    <row r="1704" spans="3:33" x14ac:dyDescent="0.2">
      <c r="C1704" s="82"/>
      <c r="D1704" s="82"/>
      <c r="E1704" s="82"/>
      <c r="F1704" s="82"/>
      <c r="G1704" s="82"/>
      <c r="H1704" s="82"/>
      <c r="I1704" s="82"/>
      <c r="J1704" s="82"/>
      <c r="K1704" s="82"/>
      <c r="L1704" s="82"/>
      <c r="M1704" s="82"/>
      <c r="N1704" s="140"/>
      <c r="O1704" s="140"/>
      <c r="P1704" s="82"/>
      <c r="Q1704" s="82"/>
      <c r="R1704" s="82"/>
      <c r="S1704" s="82"/>
      <c r="T1704" s="140"/>
      <c r="U1704" s="82"/>
      <c r="V1704" s="82"/>
      <c r="W1704" s="82"/>
      <c r="X1704" s="82"/>
      <c r="Y1704" s="82"/>
      <c r="AA1704" s="82"/>
      <c r="AB1704" s="82"/>
      <c r="AC1704" s="82"/>
      <c r="AD1704" s="82"/>
      <c r="AE1704" s="82"/>
      <c r="AF1704" s="82"/>
      <c r="AG1704" s="82"/>
    </row>
    <row r="1705" spans="3:33" x14ac:dyDescent="0.2">
      <c r="C1705" s="82"/>
      <c r="D1705" s="82"/>
      <c r="E1705" s="82"/>
      <c r="F1705" s="82"/>
      <c r="G1705" s="82"/>
      <c r="H1705" s="82"/>
      <c r="I1705" s="82"/>
      <c r="J1705" s="82"/>
      <c r="K1705" s="82"/>
      <c r="L1705" s="82"/>
      <c r="M1705" s="82"/>
      <c r="N1705" s="140"/>
      <c r="O1705" s="140"/>
      <c r="P1705" s="82"/>
      <c r="Q1705" s="82"/>
      <c r="R1705" s="82"/>
      <c r="S1705" s="82"/>
      <c r="T1705" s="140"/>
      <c r="U1705" s="82"/>
      <c r="V1705" s="82"/>
      <c r="W1705" s="82"/>
      <c r="X1705" s="82"/>
      <c r="Y1705" s="82"/>
      <c r="AA1705" s="82"/>
      <c r="AB1705" s="82"/>
      <c r="AC1705" s="82"/>
      <c r="AD1705" s="82"/>
      <c r="AE1705" s="82"/>
      <c r="AF1705" s="82"/>
      <c r="AG1705" s="82"/>
    </row>
    <row r="1706" spans="3:33" x14ac:dyDescent="0.2">
      <c r="C1706" s="82"/>
      <c r="D1706" s="82"/>
      <c r="E1706" s="82"/>
      <c r="F1706" s="82"/>
      <c r="G1706" s="82"/>
      <c r="H1706" s="82"/>
      <c r="I1706" s="82"/>
      <c r="J1706" s="82"/>
      <c r="K1706" s="82"/>
      <c r="L1706" s="82"/>
      <c r="M1706" s="82"/>
      <c r="N1706" s="140"/>
      <c r="O1706" s="140"/>
      <c r="P1706" s="82"/>
      <c r="Q1706" s="82"/>
      <c r="R1706" s="82"/>
      <c r="S1706" s="82"/>
      <c r="T1706" s="140"/>
      <c r="U1706" s="82"/>
      <c r="V1706" s="82"/>
      <c r="W1706" s="82"/>
      <c r="X1706" s="82"/>
      <c r="Y1706" s="82"/>
      <c r="AA1706" s="82"/>
      <c r="AB1706" s="82"/>
      <c r="AC1706" s="82"/>
      <c r="AD1706" s="82"/>
      <c r="AE1706" s="82"/>
      <c r="AF1706" s="82"/>
      <c r="AG1706" s="82"/>
    </row>
    <row r="1707" spans="3:33" x14ac:dyDescent="0.2">
      <c r="C1707" s="82"/>
      <c r="D1707" s="82"/>
      <c r="E1707" s="82"/>
      <c r="F1707" s="82"/>
      <c r="G1707" s="82"/>
      <c r="H1707" s="82"/>
      <c r="I1707" s="82"/>
      <c r="J1707" s="82"/>
      <c r="K1707" s="82"/>
      <c r="L1707" s="82"/>
      <c r="M1707" s="82"/>
      <c r="N1707" s="140"/>
      <c r="O1707" s="140"/>
      <c r="P1707" s="82"/>
      <c r="Q1707" s="82"/>
      <c r="R1707" s="82"/>
      <c r="S1707" s="82"/>
      <c r="T1707" s="140"/>
      <c r="U1707" s="82"/>
      <c r="V1707" s="82"/>
      <c r="W1707" s="82"/>
      <c r="X1707" s="82"/>
      <c r="Y1707" s="82"/>
      <c r="AA1707" s="82"/>
      <c r="AB1707" s="82"/>
      <c r="AC1707" s="82"/>
      <c r="AD1707" s="82"/>
      <c r="AE1707" s="82"/>
      <c r="AF1707" s="82"/>
      <c r="AG1707" s="82"/>
    </row>
    <row r="1708" spans="3:33" x14ac:dyDescent="0.2">
      <c r="C1708" s="82"/>
      <c r="D1708" s="82"/>
      <c r="E1708" s="82"/>
      <c r="F1708" s="82"/>
      <c r="G1708" s="82"/>
      <c r="H1708" s="82"/>
      <c r="I1708" s="82"/>
      <c r="J1708" s="82"/>
      <c r="K1708" s="82"/>
      <c r="L1708" s="82"/>
      <c r="M1708" s="82"/>
      <c r="N1708" s="140"/>
      <c r="O1708" s="140"/>
      <c r="P1708" s="82"/>
      <c r="Q1708" s="82"/>
      <c r="R1708" s="82"/>
      <c r="S1708" s="82"/>
      <c r="T1708" s="140"/>
      <c r="U1708" s="82"/>
      <c r="V1708" s="82"/>
      <c r="W1708" s="82"/>
      <c r="X1708" s="82"/>
      <c r="Y1708" s="82"/>
      <c r="AA1708" s="82"/>
      <c r="AB1708" s="82"/>
      <c r="AC1708" s="82"/>
      <c r="AD1708" s="82"/>
      <c r="AE1708" s="82"/>
      <c r="AF1708" s="82"/>
      <c r="AG1708" s="82"/>
    </row>
    <row r="1709" spans="3:33" x14ac:dyDescent="0.2">
      <c r="C1709" s="82"/>
      <c r="D1709" s="82"/>
      <c r="E1709" s="82"/>
      <c r="F1709" s="82"/>
      <c r="G1709" s="82"/>
      <c r="H1709" s="82"/>
      <c r="I1709" s="82"/>
      <c r="J1709" s="82"/>
      <c r="K1709" s="82"/>
      <c r="L1709" s="82"/>
      <c r="M1709" s="82"/>
      <c r="N1709" s="140"/>
      <c r="O1709" s="140"/>
      <c r="P1709" s="82"/>
      <c r="Q1709" s="82"/>
      <c r="R1709" s="82"/>
      <c r="S1709" s="82"/>
      <c r="T1709" s="140"/>
      <c r="U1709" s="82"/>
      <c r="V1709" s="82"/>
      <c r="W1709" s="82"/>
      <c r="X1709" s="82"/>
      <c r="Y1709" s="82"/>
      <c r="AA1709" s="82"/>
      <c r="AB1709" s="82"/>
      <c r="AC1709" s="82"/>
      <c r="AD1709" s="82"/>
      <c r="AE1709" s="82"/>
      <c r="AF1709" s="82"/>
      <c r="AG1709" s="82"/>
    </row>
    <row r="1710" spans="3:33" x14ac:dyDescent="0.2">
      <c r="C1710" s="82"/>
      <c r="D1710" s="82"/>
      <c r="E1710" s="82"/>
      <c r="F1710" s="82"/>
      <c r="G1710" s="82"/>
      <c r="H1710" s="82"/>
      <c r="I1710" s="82"/>
      <c r="J1710" s="82"/>
      <c r="K1710" s="82"/>
      <c r="L1710" s="82"/>
      <c r="M1710" s="82"/>
      <c r="N1710" s="140"/>
      <c r="O1710" s="140"/>
      <c r="P1710" s="82"/>
      <c r="Q1710" s="82"/>
      <c r="R1710" s="82"/>
      <c r="S1710" s="82"/>
      <c r="T1710" s="140"/>
      <c r="U1710" s="82"/>
      <c r="V1710" s="82"/>
      <c r="W1710" s="82"/>
      <c r="X1710" s="82"/>
      <c r="Y1710" s="82"/>
      <c r="AA1710" s="82"/>
      <c r="AB1710" s="82"/>
      <c r="AC1710" s="82"/>
      <c r="AD1710" s="82"/>
      <c r="AE1710" s="82"/>
      <c r="AF1710" s="82"/>
      <c r="AG1710" s="82"/>
    </row>
    <row r="1711" spans="3:33" x14ac:dyDescent="0.2">
      <c r="C1711" s="82"/>
      <c r="D1711" s="82"/>
      <c r="E1711" s="82"/>
      <c r="F1711" s="82"/>
      <c r="G1711" s="82"/>
      <c r="H1711" s="82"/>
      <c r="I1711" s="82"/>
      <c r="J1711" s="82"/>
      <c r="K1711" s="82"/>
      <c r="L1711" s="82"/>
      <c r="M1711" s="82"/>
      <c r="N1711" s="140"/>
      <c r="O1711" s="140"/>
      <c r="P1711" s="82"/>
      <c r="Q1711" s="82"/>
      <c r="R1711" s="82"/>
      <c r="S1711" s="82"/>
      <c r="T1711" s="140"/>
      <c r="U1711" s="82"/>
      <c r="V1711" s="82"/>
      <c r="W1711" s="82"/>
      <c r="X1711" s="82"/>
      <c r="Y1711" s="82"/>
      <c r="AA1711" s="82"/>
      <c r="AB1711" s="82"/>
      <c r="AC1711" s="82"/>
      <c r="AD1711" s="82"/>
      <c r="AE1711" s="82"/>
      <c r="AF1711" s="82"/>
      <c r="AG1711" s="82"/>
    </row>
    <row r="1712" spans="3:33" x14ac:dyDescent="0.2">
      <c r="C1712" s="82"/>
      <c r="D1712" s="82"/>
      <c r="E1712" s="82"/>
      <c r="F1712" s="82"/>
      <c r="G1712" s="82"/>
      <c r="H1712" s="82"/>
      <c r="I1712" s="82"/>
      <c r="J1712" s="82"/>
      <c r="K1712" s="82"/>
      <c r="L1712" s="82"/>
      <c r="M1712" s="82"/>
      <c r="N1712" s="140"/>
      <c r="O1712" s="140"/>
      <c r="P1712" s="82"/>
      <c r="Q1712" s="82"/>
      <c r="R1712" s="82"/>
      <c r="S1712" s="82"/>
      <c r="T1712" s="140"/>
      <c r="U1712" s="82"/>
      <c r="V1712" s="82"/>
      <c r="W1712" s="82"/>
      <c r="X1712" s="82"/>
      <c r="Y1712" s="82"/>
      <c r="AA1712" s="82"/>
      <c r="AB1712" s="82"/>
      <c r="AC1712" s="82"/>
      <c r="AD1712" s="82"/>
      <c r="AE1712" s="82"/>
      <c r="AF1712" s="82"/>
      <c r="AG1712" s="82"/>
    </row>
    <row r="1713" spans="3:33" x14ac:dyDescent="0.2">
      <c r="C1713" s="82"/>
      <c r="D1713" s="82"/>
      <c r="E1713" s="82"/>
      <c r="F1713" s="82"/>
      <c r="G1713" s="82"/>
      <c r="H1713" s="82"/>
      <c r="I1713" s="82"/>
      <c r="J1713" s="82"/>
      <c r="K1713" s="82"/>
      <c r="L1713" s="82"/>
      <c r="M1713" s="82"/>
      <c r="N1713" s="140"/>
      <c r="O1713" s="140"/>
      <c r="P1713" s="82"/>
      <c r="Q1713" s="82"/>
      <c r="R1713" s="82"/>
      <c r="S1713" s="82"/>
      <c r="T1713" s="140"/>
      <c r="U1713" s="82"/>
      <c r="V1713" s="82"/>
      <c r="W1713" s="82"/>
      <c r="X1713" s="82"/>
      <c r="Y1713" s="82"/>
      <c r="AA1713" s="82"/>
      <c r="AB1713" s="82"/>
      <c r="AC1713" s="82"/>
      <c r="AD1713" s="82"/>
      <c r="AE1713" s="82"/>
      <c r="AF1713" s="82"/>
      <c r="AG1713" s="82"/>
    </row>
    <row r="1714" spans="3:33" x14ac:dyDescent="0.2">
      <c r="C1714" s="82"/>
      <c r="D1714" s="82"/>
      <c r="E1714" s="82"/>
      <c r="F1714" s="82"/>
      <c r="G1714" s="82"/>
      <c r="H1714" s="82"/>
      <c r="I1714" s="82"/>
      <c r="J1714" s="82"/>
      <c r="K1714" s="82"/>
      <c r="L1714" s="82"/>
      <c r="M1714" s="82"/>
      <c r="N1714" s="140"/>
      <c r="O1714" s="140"/>
      <c r="P1714" s="82"/>
      <c r="Q1714" s="82"/>
      <c r="R1714" s="82"/>
      <c r="S1714" s="82"/>
      <c r="T1714" s="140"/>
      <c r="U1714" s="82"/>
      <c r="V1714" s="82"/>
      <c r="W1714" s="82"/>
      <c r="X1714" s="82"/>
      <c r="Y1714" s="82"/>
      <c r="AA1714" s="82"/>
      <c r="AB1714" s="82"/>
      <c r="AC1714" s="82"/>
      <c r="AD1714" s="82"/>
      <c r="AE1714" s="82"/>
      <c r="AF1714" s="82"/>
      <c r="AG1714" s="82"/>
    </row>
    <row r="1715" spans="3:33" x14ac:dyDescent="0.2">
      <c r="C1715" s="82"/>
      <c r="D1715" s="82"/>
      <c r="E1715" s="82"/>
      <c r="F1715" s="82"/>
      <c r="G1715" s="82"/>
      <c r="H1715" s="82"/>
      <c r="I1715" s="82"/>
      <c r="J1715" s="82"/>
      <c r="K1715" s="82"/>
      <c r="L1715" s="82"/>
      <c r="M1715" s="82"/>
      <c r="N1715" s="140"/>
      <c r="O1715" s="140"/>
      <c r="P1715" s="82"/>
      <c r="Q1715" s="82"/>
      <c r="R1715" s="82"/>
      <c r="S1715" s="82"/>
      <c r="T1715" s="140"/>
      <c r="U1715" s="82"/>
      <c r="V1715" s="82"/>
      <c r="W1715" s="82"/>
      <c r="X1715" s="82"/>
      <c r="Y1715" s="82"/>
      <c r="AA1715" s="82"/>
      <c r="AB1715" s="82"/>
      <c r="AC1715" s="82"/>
      <c r="AD1715" s="82"/>
      <c r="AE1715" s="82"/>
      <c r="AF1715" s="82"/>
      <c r="AG1715" s="82"/>
    </row>
    <row r="1716" spans="3:33" x14ac:dyDescent="0.2">
      <c r="C1716" s="82"/>
      <c r="D1716" s="82"/>
      <c r="E1716" s="82"/>
      <c r="F1716" s="82"/>
      <c r="G1716" s="82"/>
      <c r="H1716" s="82"/>
      <c r="I1716" s="82"/>
      <c r="J1716" s="82"/>
      <c r="K1716" s="82"/>
      <c r="L1716" s="82"/>
      <c r="M1716" s="82"/>
      <c r="N1716" s="140"/>
      <c r="O1716" s="140"/>
      <c r="P1716" s="82"/>
      <c r="Q1716" s="82"/>
      <c r="R1716" s="82"/>
      <c r="S1716" s="82"/>
      <c r="T1716" s="140"/>
      <c r="U1716" s="82"/>
      <c r="V1716" s="82"/>
      <c r="W1716" s="82"/>
      <c r="X1716" s="82"/>
      <c r="Y1716" s="82"/>
      <c r="AA1716" s="82"/>
      <c r="AB1716" s="82"/>
      <c r="AC1716" s="82"/>
      <c r="AD1716" s="82"/>
      <c r="AE1716" s="82"/>
      <c r="AF1716" s="82"/>
      <c r="AG1716" s="82"/>
    </row>
    <row r="1717" spans="3:33" x14ac:dyDescent="0.2">
      <c r="C1717" s="82"/>
      <c r="D1717" s="82"/>
      <c r="E1717" s="82"/>
      <c r="F1717" s="82"/>
      <c r="G1717" s="82"/>
      <c r="H1717" s="82"/>
      <c r="I1717" s="82"/>
      <c r="J1717" s="82"/>
      <c r="K1717" s="82"/>
      <c r="L1717" s="82"/>
      <c r="M1717" s="82"/>
      <c r="N1717" s="140"/>
      <c r="O1717" s="140"/>
      <c r="P1717" s="82"/>
      <c r="Q1717" s="82"/>
      <c r="R1717" s="82"/>
      <c r="S1717" s="82"/>
      <c r="T1717" s="140"/>
      <c r="U1717" s="82"/>
      <c r="V1717" s="82"/>
      <c r="W1717" s="82"/>
      <c r="X1717" s="82"/>
      <c r="Y1717" s="82"/>
      <c r="AA1717" s="82"/>
      <c r="AB1717" s="82"/>
      <c r="AC1717" s="82"/>
      <c r="AD1717" s="82"/>
      <c r="AE1717" s="82"/>
      <c r="AF1717" s="82"/>
      <c r="AG1717" s="82"/>
    </row>
    <row r="1718" spans="3:33" x14ac:dyDescent="0.2">
      <c r="C1718" s="82"/>
      <c r="D1718" s="82"/>
      <c r="E1718" s="82"/>
      <c r="F1718" s="82"/>
      <c r="G1718" s="82"/>
      <c r="H1718" s="82"/>
      <c r="I1718" s="82"/>
      <c r="J1718" s="82"/>
      <c r="K1718" s="82"/>
      <c r="L1718" s="82"/>
      <c r="M1718" s="82"/>
      <c r="N1718" s="140"/>
      <c r="O1718" s="140"/>
      <c r="P1718" s="82"/>
      <c r="Q1718" s="82"/>
      <c r="R1718" s="82"/>
      <c r="S1718" s="82"/>
      <c r="T1718" s="140"/>
      <c r="U1718" s="82"/>
      <c r="V1718" s="82"/>
      <c r="W1718" s="82"/>
      <c r="X1718" s="82"/>
      <c r="Y1718" s="82"/>
      <c r="AA1718" s="82"/>
      <c r="AB1718" s="82"/>
      <c r="AC1718" s="82"/>
      <c r="AD1718" s="82"/>
      <c r="AE1718" s="82"/>
      <c r="AF1718" s="82"/>
      <c r="AG1718" s="82"/>
    </row>
    <row r="1719" spans="3:33" x14ac:dyDescent="0.2">
      <c r="C1719" s="82"/>
      <c r="D1719" s="82"/>
      <c r="E1719" s="82"/>
      <c r="F1719" s="82"/>
      <c r="G1719" s="82"/>
      <c r="H1719" s="82"/>
      <c r="I1719" s="82"/>
      <c r="J1719" s="82"/>
      <c r="K1719" s="82"/>
      <c r="L1719" s="82"/>
      <c r="M1719" s="82"/>
      <c r="N1719" s="140"/>
      <c r="O1719" s="140"/>
      <c r="P1719" s="82"/>
      <c r="Q1719" s="82"/>
      <c r="R1719" s="82"/>
      <c r="S1719" s="82"/>
      <c r="T1719" s="140"/>
      <c r="U1719" s="82"/>
      <c r="V1719" s="82"/>
      <c r="W1719" s="82"/>
      <c r="X1719" s="82"/>
      <c r="Y1719" s="82"/>
      <c r="AA1719" s="82"/>
      <c r="AB1719" s="82"/>
      <c r="AC1719" s="82"/>
      <c r="AD1719" s="82"/>
      <c r="AE1719" s="82"/>
      <c r="AF1719" s="82"/>
      <c r="AG1719" s="82"/>
    </row>
    <row r="1720" spans="3:33" x14ac:dyDescent="0.2">
      <c r="C1720" s="82"/>
      <c r="D1720" s="82"/>
      <c r="E1720" s="82"/>
      <c r="F1720" s="82"/>
      <c r="G1720" s="82"/>
      <c r="H1720" s="82"/>
      <c r="I1720" s="82"/>
      <c r="J1720" s="82"/>
      <c r="K1720" s="82"/>
      <c r="L1720" s="82"/>
      <c r="M1720" s="82"/>
      <c r="N1720" s="140"/>
      <c r="O1720" s="140"/>
      <c r="P1720" s="82"/>
      <c r="Q1720" s="82"/>
      <c r="R1720" s="82"/>
      <c r="S1720" s="82"/>
      <c r="T1720" s="140"/>
      <c r="U1720" s="82"/>
      <c r="V1720" s="82"/>
      <c r="W1720" s="82"/>
      <c r="X1720" s="82"/>
      <c r="Y1720" s="82"/>
      <c r="AA1720" s="82"/>
      <c r="AB1720" s="82"/>
      <c r="AC1720" s="82"/>
      <c r="AD1720" s="82"/>
      <c r="AE1720" s="82"/>
      <c r="AF1720" s="82"/>
      <c r="AG1720" s="82"/>
    </row>
    <row r="1721" spans="3:33" x14ac:dyDescent="0.2">
      <c r="C1721" s="82"/>
      <c r="D1721" s="82"/>
      <c r="E1721" s="82"/>
      <c r="F1721" s="82"/>
      <c r="G1721" s="82"/>
      <c r="H1721" s="82"/>
      <c r="I1721" s="82"/>
      <c r="J1721" s="82"/>
      <c r="K1721" s="82"/>
      <c r="L1721" s="82"/>
      <c r="M1721" s="82"/>
      <c r="N1721" s="140"/>
      <c r="O1721" s="140"/>
      <c r="P1721" s="82"/>
      <c r="Q1721" s="82"/>
      <c r="R1721" s="82"/>
      <c r="S1721" s="82"/>
      <c r="T1721" s="140"/>
      <c r="U1721" s="82"/>
      <c r="V1721" s="82"/>
      <c r="W1721" s="82"/>
      <c r="X1721" s="82"/>
      <c r="Y1721" s="82"/>
      <c r="AA1721" s="82"/>
      <c r="AB1721" s="82"/>
      <c r="AC1721" s="82"/>
      <c r="AD1721" s="82"/>
      <c r="AE1721" s="82"/>
      <c r="AF1721" s="82"/>
      <c r="AG1721" s="82"/>
    </row>
    <row r="1722" spans="3:33" x14ac:dyDescent="0.2">
      <c r="C1722" s="82"/>
      <c r="D1722" s="82"/>
      <c r="E1722" s="82"/>
      <c r="F1722" s="82"/>
      <c r="G1722" s="82"/>
      <c r="H1722" s="82"/>
      <c r="I1722" s="82"/>
      <c r="J1722" s="82"/>
      <c r="K1722" s="82"/>
      <c r="L1722" s="82"/>
      <c r="M1722" s="82"/>
      <c r="N1722" s="140"/>
      <c r="O1722" s="140"/>
      <c r="P1722" s="82"/>
      <c r="Q1722" s="82"/>
      <c r="R1722" s="82"/>
      <c r="S1722" s="82"/>
      <c r="T1722" s="140"/>
      <c r="U1722" s="82"/>
      <c r="V1722" s="82"/>
      <c r="W1722" s="82"/>
      <c r="X1722" s="82"/>
      <c r="Y1722" s="82"/>
      <c r="AA1722" s="82"/>
      <c r="AB1722" s="82"/>
      <c r="AC1722" s="82"/>
      <c r="AD1722" s="82"/>
      <c r="AE1722" s="82"/>
      <c r="AF1722" s="82"/>
      <c r="AG1722" s="82"/>
    </row>
    <row r="1723" spans="3:33" x14ac:dyDescent="0.2">
      <c r="C1723" s="82"/>
      <c r="D1723" s="82"/>
      <c r="E1723" s="82"/>
      <c r="F1723" s="82"/>
      <c r="G1723" s="82"/>
      <c r="H1723" s="82"/>
      <c r="I1723" s="82"/>
      <c r="J1723" s="82"/>
      <c r="K1723" s="82"/>
      <c r="L1723" s="82"/>
      <c r="M1723" s="82"/>
      <c r="N1723" s="140"/>
      <c r="O1723" s="140"/>
      <c r="P1723" s="82"/>
      <c r="Q1723" s="82"/>
      <c r="R1723" s="82"/>
      <c r="S1723" s="82"/>
      <c r="T1723" s="140"/>
      <c r="U1723" s="82"/>
      <c r="V1723" s="82"/>
      <c r="W1723" s="82"/>
      <c r="X1723" s="82"/>
      <c r="Y1723" s="82"/>
      <c r="AA1723" s="82"/>
      <c r="AB1723" s="82"/>
      <c r="AC1723" s="82"/>
      <c r="AD1723" s="82"/>
      <c r="AE1723" s="82"/>
      <c r="AF1723" s="82"/>
      <c r="AG1723" s="82"/>
    </row>
    <row r="1724" spans="3:33" x14ac:dyDescent="0.2">
      <c r="C1724" s="82"/>
      <c r="D1724" s="82"/>
      <c r="E1724" s="82"/>
      <c r="F1724" s="82"/>
      <c r="G1724" s="82"/>
      <c r="H1724" s="82"/>
      <c r="I1724" s="82"/>
      <c r="J1724" s="82"/>
      <c r="K1724" s="82"/>
      <c r="L1724" s="82"/>
      <c r="M1724" s="82"/>
      <c r="N1724" s="140"/>
      <c r="O1724" s="140"/>
      <c r="P1724" s="82"/>
      <c r="Q1724" s="82"/>
      <c r="R1724" s="82"/>
      <c r="S1724" s="82"/>
      <c r="T1724" s="140"/>
      <c r="U1724" s="82"/>
      <c r="V1724" s="82"/>
      <c r="W1724" s="82"/>
      <c r="X1724" s="82"/>
      <c r="Y1724" s="82"/>
      <c r="AA1724" s="82"/>
      <c r="AB1724" s="82"/>
      <c r="AC1724" s="82"/>
      <c r="AD1724" s="82"/>
      <c r="AE1724" s="82"/>
      <c r="AF1724" s="82"/>
      <c r="AG1724" s="82"/>
    </row>
    <row r="1725" spans="3:33" x14ac:dyDescent="0.2">
      <c r="C1725" s="82"/>
      <c r="D1725" s="82"/>
      <c r="E1725" s="82"/>
      <c r="F1725" s="82"/>
      <c r="G1725" s="82"/>
      <c r="H1725" s="82"/>
      <c r="I1725" s="82"/>
      <c r="J1725" s="82"/>
      <c r="K1725" s="82"/>
      <c r="L1725" s="82"/>
      <c r="M1725" s="82"/>
      <c r="N1725" s="140"/>
      <c r="O1725" s="140"/>
      <c r="P1725" s="82"/>
      <c r="Q1725" s="82"/>
      <c r="R1725" s="82"/>
      <c r="S1725" s="82"/>
      <c r="T1725" s="140"/>
      <c r="U1725" s="82"/>
      <c r="V1725" s="82"/>
      <c r="W1725" s="82"/>
      <c r="X1725" s="82"/>
      <c r="Y1725" s="82"/>
      <c r="AA1725" s="82"/>
      <c r="AB1725" s="82"/>
      <c r="AC1725" s="82"/>
      <c r="AD1725" s="82"/>
      <c r="AE1725" s="82"/>
      <c r="AF1725" s="82"/>
      <c r="AG1725" s="82"/>
    </row>
    <row r="1726" spans="3:33" x14ac:dyDescent="0.2">
      <c r="C1726" s="82"/>
      <c r="D1726" s="82"/>
      <c r="E1726" s="82"/>
      <c r="F1726" s="82"/>
      <c r="G1726" s="82"/>
      <c r="H1726" s="82"/>
      <c r="I1726" s="82"/>
      <c r="J1726" s="82"/>
      <c r="K1726" s="82"/>
      <c r="L1726" s="82"/>
      <c r="M1726" s="82"/>
      <c r="N1726" s="140"/>
      <c r="O1726" s="140"/>
      <c r="P1726" s="82"/>
      <c r="Q1726" s="82"/>
      <c r="R1726" s="82"/>
      <c r="S1726" s="82"/>
      <c r="T1726" s="140"/>
      <c r="U1726" s="82"/>
      <c r="V1726" s="82"/>
      <c r="W1726" s="82"/>
      <c r="X1726" s="82"/>
      <c r="Y1726" s="82"/>
      <c r="AA1726" s="82"/>
      <c r="AB1726" s="82"/>
      <c r="AC1726" s="82"/>
      <c r="AD1726" s="82"/>
      <c r="AE1726" s="82"/>
      <c r="AF1726" s="82"/>
      <c r="AG1726" s="82"/>
    </row>
    <row r="1727" spans="3:33" x14ac:dyDescent="0.2">
      <c r="C1727" s="82"/>
      <c r="D1727" s="82"/>
      <c r="E1727" s="82"/>
      <c r="F1727" s="82"/>
      <c r="G1727" s="82"/>
      <c r="H1727" s="82"/>
      <c r="I1727" s="82"/>
      <c r="J1727" s="82"/>
      <c r="K1727" s="82"/>
      <c r="L1727" s="82"/>
      <c r="M1727" s="82"/>
      <c r="N1727" s="140"/>
      <c r="O1727" s="140"/>
      <c r="P1727" s="82"/>
      <c r="Q1727" s="82"/>
      <c r="R1727" s="82"/>
      <c r="S1727" s="82"/>
      <c r="T1727" s="140"/>
      <c r="U1727" s="82"/>
      <c r="V1727" s="82"/>
      <c r="W1727" s="82"/>
      <c r="X1727" s="82"/>
      <c r="Y1727" s="82"/>
      <c r="AA1727" s="82"/>
      <c r="AB1727" s="82"/>
      <c r="AC1727" s="82"/>
      <c r="AD1727" s="82"/>
      <c r="AE1727" s="82"/>
      <c r="AF1727" s="82"/>
      <c r="AG1727" s="82"/>
    </row>
    <row r="1728" spans="3:33" x14ac:dyDescent="0.2">
      <c r="C1728" s="82"/>
      <c r="D1728" s="82"/>
      <c r="E1728" s="82"/>
      <c r="F1728" s="82"/>
      <c r="G1728" s="82"/>
      <c r="H1728" s="82"/>
      <c r="I1728" s="82"/>
      <c r="J1728" s="82"/>
      <c r="K1728" s="82"/>
      <c r="L1728" s="82"/>
      <c r="M1728" s="82"/>
      <c r="N1728" s="140"/>
      <c r="O1728" s="140"/>
      <c r="P1728" s="82"/>
      <c r="Q1728" s="82"/>
      <c r="R1728" s="82"/>
      <c r="S1728" s="82"/>
      <c r="T1728" s="140"/>
      <c r="U1728" s="82"/>
      <c r="V1728" s="82"/>
      <c r="W1728" s="82"/>
      <c r="X1728" s="82"/>
      <c r="Y1728" s="82"/>
      <c r="AA1728" s="82"/>
      <c r="AB1728" s="82"/>
      <c r="AC1728" s="82"/>
      <c r="AD1728" s="82"/>
      <c r="AE1728" s="82"/>
      <c r="AF1728" s="82"/>
      <c r="AG1728" s="82"/>
    </row>
    <row r="1729" spans="3:33" x14ac:dyDescent="0.2">
      <c r="C1729" s="82"/>
      <c r="D1729" s="82"/>
      <c r="E1729" s="82"/>
      <c r="F1729" s="82"/>
      <c r="G1729" s="82"/>
      <c r="H1729" s="82"/>
      <c r="I1729" s="82"/>
      <c r="J1729" s="82"/>
      <c r="K1729" s="82"/>
      <c r="L1729" s="82"/>
      <c r="M1729" s="82"/>
      <c r="N1729" s="140"/>
      <c r="O1729" s="140"/>
      <c r="P1729" s="82"/>
      <c r="Q1729" s="82"/>
      <c r="R1729" s="82"/>
      <c r="S1729" s="82"/>
      <c r="T1729" s="140"/>
      <c r="U1729" s="82"/>
      <c r="V1729" s="82"/>
      <c r="W1729" s="82"/>
      <c r="X1729" s="82"/>
      <c r="Y1729" s="82"/>
      <c r="AA1729" s="82"/>
      <c r="AB1729" s="82"/>
      <c r="AC1729" s="82"/>
      <c r="AD1729" s="82"/>
      <c r="AE1729" s="82"/>
      <c r="AF1729" s="82"/>
      <c r="AG1729" s="82"/>
    </row>
    <row r="1730" spans="3:33" x14ac:dyDescent="0.2">
      <c r="C1730" s="82"/>
      <c r="D1730" s="82"/>
      <c r="E1730" s="82"/>
      <c r="F1730" s="82"/>
      <c r="G1730" s="82"/>
      <c r="H1730" s="82"/>
      <c r="I1730" s="82"/>
      <c r="J1730" s="82"/>
      <c r="K1730" s="82"/>
      <c r="L1730" s="82"/>
      <c r="M1730" s="82"/>
      <c r="N1730" s="140"/>
      <c r="O1730" s="140"/>
      <c r="P1730" s="82"/>
      <c r="Q1730" s="82"/>
      <c r="R1730" s="82"/>
      <c r="S1730" s="82"/>
      <c r="T1730" s="140"/>
      <c r="U1730" s="82"/>
      <c r="V1730" s="82"/>
      <c r="W1730" s="82"/>
      <c r="X1730" s="82"/>
      <c r="Y1730" s="82"/>
      <c r="AA1730" s="82"/>
      <c r="AB1730" s="82"/>
      <c r="AC1730" s="82"/>
      <c r="AD1730" s="82"/>
      <c r="AE1730" s="82"/>
      <c r="AF1730" s="82"/>
      <c r="AG1730" s="82"/>
    </row>
    <row r="1731" spans="3:33" x14ac:dyDescent="0.2">
      <c r="C1731" s="82"/>
      <c r="D1731" s="82"/>
      <c r="E1731" s="82"/>
      <c r="F1731" s="82"/>
      <c r="G1731" s="82"/>
      <c r="H1731" s="82"/>
      <c r="I1731" s="82"/>
      <c r="J1731" s="82"/>
      <c r="K1731" s="82"/>
      <c r="L1731" s="82"/>
      <c r="M1731" s="82"/>
      <c r="N1731" s="140"/>
      <c r="O1731" s="140"/>
      <c r="P1731" s="82"/>
      <c r="Q1731" s="82"/>
      <c r="R1731" s="82"/>
      <c r="S1731" s="82"/>
      <c r="T1731" s="140"/>
      <c r="U1731" s="82"/>
      <c r="V1731" s="82"/>
      <c r="W1731" s="82"/>
      <c r="X1731" s="82"/>
      <c r="Y1731" s="82"/>
      <c r="AA1731" s="82"/>
      <c r="AB1731" s="82"/>
      <c r="AC1731" s="82"/>
      <c r="AD1731" s="82"/>
      <c r="AE1731" s="82"/>
      <c r="AF1731" s="82"/>
      <c r="AG1731" s="82"/>
    </row>
    <row r="1732" spans="3:33" x14ac:dyDescent="0.2">
      <c r="C1732" s="82"/>
      <c r="D1732" s="82"/>
      <c r="E1732" s="82"/>
      <c r="F1732" s="82"/>
      <c r="G1732" s="82"/>
      <c r="H1732" s="82"/>
      <c r="I1732" s="82"/>
      <c r="J1732" s="82"/>
      <c r="K1732" s="82"/>
      <c r="L1732" s="82"/>
      <c r="M1732" s="82"/>
      <c r="N1732" s="140"/>
      <c r="O1732" s="140"/>
      <c r="P1732" s="82"/>
      <c r="Q1732" s="82"/>
      <c r="R1732" s="82"/>
      <c r="S1732" s="82"/>
      <c r="T1732" s="140"/>
      <c r="U1732" s="82"/>
      <c r="V1732" s="82"/>
      <c r="W1732" s="82"/>
      <c r="X1732" s="82"/>
      <c r="Y1732" s="82"/>
      <c r="AA1732" s="82"/>
      <c r="AB1732" s="82"/>
      <c r="AC1732" s="82"/>
      <c r="AD1732" s="82"/>
      <c r="AE1732" s="82"/>
      <c r="AF1732" s="82"/>
      <c r="AG1732" s="82"/>
    </row>
    <row r="1733" spans="3:33" x14ac:dyDescent="0.2">
      <c r="C1733" s="82"/>
      <c r="D1733" s="82"/>
      <c r="E1733" s="82"/>
      <c r="F1733" s="82"/>
      <c r="G1733" s="82"/>
      <c r="H1733" s="82"/>
      <c r="I1733" s="82"/>
      <c r="J1733" s="82"/>
      <c r="K1733" s="82"/>
      <c r="L1733" s="82"/>
      <c r="M1733" s="82"/>
      <c r="N1733" s="140"/>
      <c r="O1733" s="140"/>
      <c r="P1733" s="82"/>
      <c r="Q1733" s="82"/>
      <c r="R1733" s="82"/>
      <c r="S1733" s="82"/>
      <c r="T1733" s="140"/>
      <c r="U1733" s="82"/>
      <c r="V1733" s="82"/>
      <c r="W1733" s="82"/>
      <c r="X1733" s="82"/>
      <c r="Y1733" s="82"/>
      <c r="AA1733" s="82"/>
      <c r="AB1733" s="82"/>
      <c r="AC1733" s="82"/>
      <c r="AD1733" s="82"/>
      <c r="AE1733" s="82"/>
      <c r="AF1733" s="82"/>
      <c r="AG1733" s="82"/>
    </row>
    <row r="1734" spans="3:33" x14ac:dyDescent="0.2">
      <c r="C1734" s="82"/>
      <c r="D1734" s="82"/>
      <c r="E1734" s="82"/>
      <c r="F1734" s="82"/>
      <c r="G1734" s="82"/>
      <c r="H1734" s="82"/>
      <c r="I1734" s="82"/>
      <c r="J1734" s="82"/>
      <c r="K1734" s="82"/>
      <c r="L1734" s="82"/>
      <c r="M1734" s="82"/>
      <c r="N1734" s="140"/>
      <c r="O1734" s="140"/>
      <c r="P1734" s="82"/>
      <c r="Q1734" s="82"/>
      <c r="R1734" s="82"/>
      <c r="S1734" s="82"/>
      <c r="T1734" s="140"/>
      <c r="U1734" s="82"/>
      <c r="V1734" s="82"/>
      <c r="W1734" s="82"/>
      <c r="X1734" s="82"/>
      <c r="Y1734" s="82"/>
      <c r="AA1734" s="82"/>
      <c r="AB1734" s="82"/>
      <c r="AC1734" s="82"/>
      <c r="AD1734" s="82"/>
      <c r="AE1734" s="82"/>
      <c r="AF1734" s="82"/>
      <c r="AG1734" s="82"/>
    </row>
    <row r="1735" spans="3:33" x14ac:dyDescent="0.2">
      <c r="C1735" s="82"/>
      <c r="D1735" s="82"/>
      <c r="E1735" s="82"/>
      <c r="F1735" s="82"/>
      <c r="G1735" s="82"/>
      <c r="H1735" s="82"/>
      <c r="I1735" s="82"/>
      <c r="J1735" s="82"/>
      <c r="K1735" s="82"/>
      <c r="L1735" s="82"/>
      <c r="M1735" s="82"/>
      <c r="N1735" s="140"/>
      <c r="O1735" s="140"/>
      <c r="P1735" s="82"/>
      <c r="Q1735" s="82"/>
      <c r="R1735" s="82"/>
      <c r="S1735" s="82"/>
      <c r="T1735" s="140"/>
      <c r="U1735" s="82"/>
      <c r="V1735" s="82"/>
      <c r="W1735" s="82"/>
      <c r="X1735" s="82"/>
      <c r="Y1735" s="82"/>
      <c r="AA1735" s="82"/>
      <c r="AB1735" s="82"/>
      <c r="AC1735" s="82"/>
      <c r="AD1735" s="82"/>
      <c r="AE1735" s="82"/>
      <c r="AF1735" s="82"/>
      <c r="AG1735" s="82"/>
    </row>
    <row r="1736" spans="3:33" x14ac:dyDescent="0.2">
      <c r="C1736" s="82"/>
      <c r="D1736" s="82"/>
      <c r="E1736" s="82"/>
      <c r="F1736" s="82"/>
      <c r="G1736" s="82"/>
      <c r="H1736" s="82"/>
      <c r="I1736" s="82"/>
      <c r="J1736" s="82"/>
      <c r="K1736" s="82"/>
      <c r="L1736" s="82"/>
      <c r="M1736" s="82"/>
      <c r="N1736" s="140"/>
      <c r="O1736" s="140"/>
      <c r="P1736" s="82"/>
      <c r="Q1736" s="82"/>
      <c r="R1736" s="82"/>
      <c r="S1736" s="82"/>
      <c r="T1736" s="140"/>
      <c r="U1736" s="82"/>
      <c r="V1736" s="82"/>
      <c r="W1736" s="82"/>
      <c r="X1736" s="82"/>
      <c r="Y1736" s="82"/>
      <c r="AA1736" s="82"/>
      <c r="AB1736" s="82"/>
      <c r="AC1736" s="82"/>
      <c r="AD1736" s="82"/>
      <c r="AE1736" s="82"/>
      <c r="AF1736" s="82"/>
      <c r="AG1736" s="82"/>
    </row>
    <row r="1737" spans="3:33" x14ac:dyDescent="0.2">
      <c r="C1737" s="82"/>
      <c r="D1737" s="82"/>
      <c r="E1737" s="82"/>
      <c r="F1737" s="82"/>
      <c r="G1737" s="82"/>
      <c r="H1737" s="82"/>
      <c r="I1737" s="82"/>
      <c r="J1737" s="82"/>
      <c r="K1737" s="82"/>
      <c r="L1737" s="82"/>
      <c r="M1737" s="82"/>
      <c r="N1737" s="140"/>
      <c r="O1737" s="140"/>
      <c r="P1737" s="82"/>
      <c r="Q1737" s="82"/>
      <c r="R1737" s="82"/>
      <c r="S1737" s="82"/>
      <c r="T1737" s="140"/>
      <c r="U1737" s="82"/>
      <c r="V1737" s="82"/>
      <c r="W1737" s="82"/>
      <c r="X1737" s="82"/>
      <c r="Y1737" s="82"/>
      <c r="AA1737" s="82"/>
      <c r="AB1737" s="82"/>
      <c r="AC1737" s="82"/>
      <c r="AD1737" s="82"/>
      <c r="AE1737" s="82"/>
      <c r="AF1737" s="82"/>
      <c r="AG1737" s="82"/>
    </row>
    <row r="1738" spans="3:33" x14ac:dyDescent="0.2">
      <c r="C1738" s="82"/>
      <c r="D1738" s="82"/>
      <c r="E1738" s="82"/>
      <c r="F1738" s="82"/>
      <c r="G1738" s="82"/>
      <c r="H1738" s="82"/>
      <c r="I1738" s="82"/>
      <c r="J1738" s="82"/>
      <c r="K1738" s="82"/>
      <c r="L1738" s="82"/>
      <c r="M1738" s="82"/>
      <c r="N1738" s="140"/>
      <c r="O1738" s="140"/>
      <c r="P1738" s="82"/>
      <c r="Q1738" s="82"/>
      <c r="R1738" s="82"/>
      <c r="S1738" s="82"/>
      <c r="T1738" s="140"/>
      <c r="U1738" s="82"/>
      <c r="V1738" s="82"/>
      <c r="W1738" s="82"/>
      <c r="X1738" s="82"/>
      <c r="Y1738" s="82"/>
      <c r="AA1738" s="82"/>
      <c r="AB1738" s="82"/>
      <c r="AC1738" s="82"/>
      <c r="AD1738" s="82"/>
      <c r="AE1738" s="82"/>
      <c r="AF1738" s="82"/>
      <c r="AG1738" s="82"/>
    </row>
    <row r="1739" spans="3:33" x14ac:dyDescent="0.2">
      <c r="C1739" s="82"/>
      <c r="D1739" s="82"/>
      <c r="E1739" s="82"/>
      <c r="F1739" s="82"/>
      <c r="G1739" s="82"/>
      <c r="H1739" s="82"/>
      <c r="I1739" s="82"/>
      <c r="J1739" s="82"/>
      <c r="K1739" s="82"/>
      <c r="L1739" s="82"/>
      <c r="M1739" s="82"/>
      <c r="N1739" s="140"/>
      <c r="O1739" s="140"/>
      <c r="P1739" s="82"/>
      <c r="Q1739" s="82"/>
      <c r="R1739" s="82"/>
      <c r="S1739" s="82"/>
      <c r="T1739" s="140"/>
      <c r="U1739" s="82"/>
      <c r="V1739" s="82"/>
      <c r="W1739" s="82"/>
      <c r="X1739" s="82"/>
      <c r="Y1739" s="82"/>
      <c r="AA1739" s="82"/>
      <c r="AB1739" s="82"/>
      <c r="AC1739" s="82"/>
      <c r="AD1739" s="82"/>
      <c r="AE1739" s="82"/>
      <c r="AF1739" s="82"/>
      <c r="AG1739" s="82"/>
    </row>
    <row r="1740" spans="3:33" x14ac:dyDescent="0.2">
      <c r="C1740" s="82"/>
      <c r="D1740" s="82"/>
      <c r="E1740" s="82"/>
      <c r="F1740" s="82"/>
      <c r="G1740" s="82"/>
      <c r="H1740" s="82"/>
      <c r="I1740" s="82"/>
      <c r="J1740" s="82"/>
      <c r="K1740" s="82"/>
      <c r="L1740" s="82"/>
      <c r="M1740" s="82"/>
      <c r="N1740" s="140"/>
      <c r="O1740" s="140"/>
      <c r="P1740" s="82"/>
      <c r="Q1740" s="82"/>
      <c r="R1740" s="82"/>
      <c r="S1740" s="82"/>
      <c r="T1740" s="140"/>
      <c r="U1740" s="82"/>
      <c r="V1740" s="82"/>
      <c r="W1740" s="82"/>
      <c r="X1740" s="82"/>
      <c r="Y1740" s="82"/>
      <c r="AA1740" s="82"/>
      <c r="AB1740" s="82"/>
      <c r="AC1740" s="82"/>
      <c r="AD1740" s="82"/>
      <c r="AE1740" s="82"/>
      <c r="AF1740" s="82"/>
      <c r="AG1740" s="82"/>
    </row>
    <row r="1741" spans="3:33" x14ac:dyDescent="0.2">
      <c r="C1741" s="82"/>
      <c r="D1741" s="82"/>
      <c r="E1741" s="82"/>
      <c r="F1741" s="82"/>
      <c r="G1741" s="82"/>
      <c r="H1741" s="82"/>
      <c r="I1741" s="82"/>
      <c r="J1741" s="82"/>
      <c r="K1741" s="82"/>
      <c r="L1741" s="82"/>
      <c r="M1741" s="82"/>
      <c r="N1741" s="140"/>
      <c r="O1741" s="140"/>
      <c r="P1741" s="82"/>
      <c r="Q1741" s="82"/>
      <c r="R1741" s="82"/>
      <c r="S1741" s="82"/>
      <c r="T1741" s="140"/>
      <c r="U1741" s="82"/>
      <c r="V1741" s="82"/>
      <c r="W1741" s="82"/>
      <c r="X1741" s="82"/>
      <c r="Y1741" s="82"/>
      <c r="AA1741" s="82"/>
      <c r="AB1741" s="82"/>
      <c r="AC1741" s="82"/>
      <c r="AD1741" s="82"/>
      <c r="AE1741" s="82"/>
      <c r="AF1741" s="82"/>
      <c r="AG1741" s="82"/>
    </row>
    <row r="1742" spans="3:33" x14ac:dyDescent="0.2">
      <c r="C1742" s="82"/>
      <c r="D1742" s="82"/>
      <c r="E1742" s="82"/>
      <c r="F1742" s="82"/>
      <c r="G1742" s="82"/>
      <c r="H1742" s="82"/>
      <c r="I1742" s="82"/>
      <c r="J1742" s="82"/>
      <c r="K1742" s="82"/>
      <c r="L1742" s="82"/>
      <c r="M1742" s="82"/>
      <c r="N1742" s="140"/>
      <c r="O1742" s="140"/>
      <c r="P1742" s="82"/>
      <c r="Q1742" s="82"/>
      <c r="R1742" s="82"/>
      <c r="S1742" s="82"/>
      <c r="T1742" s="140"/>
      <c r="U1742" s="82"/>
      <c r="V1742" s="82"/>
      <c r="W1742" s="82"/>
      <c r="X1742" s="82"/>
      <c r="Y1742" s="82"/>
      <c r="AA1742" s="82"/>
      <c r="AB1742" s="82"/>
      <c r="AC1742" s="82"/>
      <c r="AD1742" s="82"/>
      <c r="AE1742" s="82"/>
      <c r="AF1742" s="82"/>
      <c r="AG1742" s="82"/>
    </row>
    <row r="1743" spans="3:33" x14ac:dyDescent="0.2">
      <c r="C1743" s="82"/>
      <c r="D1743" s="82"/>
      <c r="E1743" s="82"/>
      <c r="F1743" s="82"/>
      <c r="G1743" s="82"/>
      <c r="H1743" s="82"/>
      <c r="I1743" s="82"/>
      <c r="J1743" s="82"/>
      <c r="K1743" s="82"/>
      <c r="L1743" s="82"/>
      <c r="M1743" s="82"/>
      <c r="N1743" s="140"/>
      <c r="O1743" s="140"/>
      <c r="P1743" s="82"/>
      <c r="Q1743" s="82"/>
      <c r="R1743" s="82"/>
      <c r="S1743" s="82"/>
      <c r="T1743" s="140"/>
      <c r="U1743" s="82"/>
      <c r="V1743" s="82"/>
      <c r="W1743" s="82"/>
      <c r="X1743" s="82"/>
      <c r="Y1743" s="82"/>
      <c r="AA1743" s="82"/>
      <c r="AB1743" s="82"/>
      <c r="AC1743" s="82"/>
      <c r="AD1743" s="82"/>
      <c r="AE1743" s="82"/>
      <c r="AF1743" s="82"/>
      <c r="AG1743" s="82"/>
    </row>
    <row r="1744" spans="3:33" x14ac:dyDescent="0.2">
      <c r="C1744" s="82"/>
      <c r="D1744" s="82"/>
      <c r="E1744" s="82"/>
      <c r="F1744" s="82"/>
      <c r="G1744" s="82"/>
      <c r="H1744" s="82"/>
      <c r="I1744" s="82"/>
      <c r="J1744" s="82"/>
      <c r="K1744" s="82"/>
      <c r="L1744" s="82"/>
      <c r="M1744" s="82"/>
      <c r="N1744" s="140"/>
      <c r="O1744" s="140"/>
      <c r="P1744" s="82"/>
      <c r="Q1744" s="82"/>
      <c r="R1744" s="82"/>
      <c r="S1744" s="82"/>
      <c r="T1744" s="140"/>
      <c r="U1744" s="82"/>
      <c r="V1744" s="82"/>
      <c r="W1744" s="82"/>
      <c r="X1744" s="82"/>
      <c r="Y1744" s="82"/>
      <c r="AA1744" s="82"/>
      <c r="AB1744" s="82"/>
      <c r="AC1744" s="82"/>
      <c r="AD1744" s="82"/>
      <c r="AE1744" s="82"/>
      <c r="AF1744" s="82"/>
      <c r="AG1744" s="82"/>
    </row>
    <row r="1745" spans="3:33" x14ac:dyDescent="0.2">
      <c r="C1745" s="82"/>
      <c r="D1745" s="82"/>
      <c r="E1745" s="82"/>
      <c r="F1745" s="82"/>
      <c r="G1745" s="82"/>
      <c r="H1745" s="82"/>
      <c r="I1745" s="82"/>
      <c r="J1745" s="82"/>
      <c r="K1745" s="82"/>
      <c r="L1745" s="82"/>
      <c r="M1745" s="82"/>
      <c r="N1745" s="140"/>
      <c r="O1745" s="140"/>
      <c r="P1745" s="82"/>
      <c r="Q1745" s="82"/>
      <c r="R1745" s="82"/>
      <c r="S1745" s="82"/>
      <c r="T1745" s="140"/>
      <c r="U1745" s="82"/>
      <c r="V1745" s="82"/>
      <c r="W1745" s="82"/>
      <c r="X1745" s="82"/>
      <c r="Y1745" s="82"/>
      <c r="AA1745" s="82"/>
      <c r="AB1745" s="82"/>
      <c r="AC1745" s="82"/>
      <c r="AD1745" s="82"/>
      <c r="AE1745" s="82"/>
      <c r="AF1745" s="82"/>
      <c r="AG1745" s="82"/>
    </row>
    <row r="1746" spans="3:33" x14ac:dyDescent="0.2">
      <c r="C1746" s="82"/>
      <c r="D1746" s="82"/>
      <c r="E1746" s="82"/>
      <c r="F1746" s="82"/>
      <c r="G1746" s="82"/>
      <c r="H1746" s="82"/>
      <c r="I1746" s="82"/>
      <c r="J1746" s="82"/>
      <c r="K1746" s="82"/>
      <c r="L1746" s="82"/>
      <c r="M1746" s="82"/>
      <c r="N1746" s="140"/>
      <c r="O1746" s="140"/>
      <c r="P1746" s="82"/>
      <c r="Q1746" s="82"/>
      <c r="R1746" s="82"/>
      <c r="S1746" s="82"/>
      <c r="T1746" s="140"/>
      <c r="U1746" s="82"/>
      <c r="V1746" s="82"/>
      <c r="W1746" s="82"/>
      <c r="X1746" s="82"/>
      <c r="Y1746" s="82"/>
      <c r="AA1746" s="82"/>
      <c r="AB1746" s="82"/>
      <c r="AC1746" s="82"/>
      <c r="AD1746" s="82"/>
      <c r="AE1746" s="82"/>
      <c r="AF1746" s="82"/>
      <c r="AG1746" s="82"/>
    </row>
    <row r="1747" spans="3:33" x14ac:dyDescent="0.2">
      <c r="C1747" s="82"/>
      <c r="D1747" s="82"/>
      <c r="E1747" s="82"/>
      <c r="F1747" s="82"/>
      <c r="G1747" s="82"/>
      <c r="H1747" s="82"/>
      <c r="I1747" s="82"/>
      <c r="J1747" s="82"/>
      <c r="K1747" s="82"/>
      <c r="L1747" s="82"/>
      <c r="M1747" s="82"/>
      <c r="N1747" s="140"/>
      <c r="O1747" s="140"/>
      <c r="P1747" s="82"/>
      <c r="Q1747" s="82"/>
      <c r="R1747" s="82"/>
      <c r="S1747" s="82"/>
      <c r="T1747" s="140"/>
      <c r="U1747" s="82"/>
      <c r="V1747" s="82"/>
      <c r="W1747" s="82"/>
      <c r="X1747" s="82"/>
      <c r="Y1747" s="82"/>
      <c r="AA1747" s="82"/>
      <c r="AB1747" s="82"/>
      <c r="AC1747" s="82"/>
      <c r="AD1747" s="82"/>
      <c r="AE1747" s="82"/>
      <c r="AF1747" s="82"/>
      <c r="AG1747" s="82"/>
    </row>
    <row r="1748" spans="3:33" x14ac:dyDescent="0.2">
      <c r="C1748" s="82"/>
      <c r="D1748" s="82"/>
      <c r="E1748" s="82"/>
      <c r="F1748" s="82"/>
      <c r="G1748" s="82"/>
      <c r="H1748" s="82"/>
      <c r="I1748" s="82"/>
      <c r="J1748" s="82"/>
      <c r="K1748" s="82"/>
      <c r="L1748" s="82"/>
      <c r="M1748" s="82"/>
      <c r="N1748" s="140"/>
      <c r="O1748" s="140"/>
      <c r="P1748" s="82"/>
      <c r="Q1748" s="82"/>
      <c r="R1748" s="82"/>
      <c r="S1748" s="82"/>
      <c r="T1748" s="140"/>
      <c r="U1748" s="82"/>
      <c r="V1748" s="82"/>
      <c r="W1748" s="82"/>
      <c r="X1748" s="82"/>
      <c r="Y1748" s="82"/>
      <c r="AA1748" s="82"/>
      <c r="AB1748" s="82"/>
      <c r="AC1748" s="82"/>
      <c r="AD1748" s="82"/>
      <c r="AE1748" s="82"/>
      <c r="AF1748" s="82"/>
      <c r="AG1748" s="82"/>
    </row>
    <row r="1749" spans="3:33" x14ac:dyDescent="0.2">
      <c r="C1749" s="82"/>
      <c r="D1749" s="82"/>
      <c r="E1749" s="82"/>
      <c r="F1749" s="82"/>
      <c r="G1749" s="82"/>
      <c r="H1749" s="82"/>
      <c r="I1749" s="82"/>
      <c r="J1749" s="82"/>
      <c r="K1749" s="82"/>
      <c r="L1749" s="82"/>
      <c r="M1749" s="82"/>
      <c r="N1749" s="140"/>
      <c r="O1749" s="140"/>
      <c r="P1749" s="82"/>
      <c r="Q1749" s="82"/>
      <c r="R1749" s="82"/>
      <c r="S1749" s="82"/>
      <c r="T1749" s="140"/>
      <c r="U1749" s="82"/>
      <c r="V1749" s="82"/>
      <c r="W1749" s="82"/>
      <c r="X1749" s="82"/>
      <c r="Y1749" s="82"/>
      <c r="AA1749" s="82"/>
      <c r="AB1749" s="82"/>
      <c r="AC1749" s="82"/>
      <c r="AD1749" s="82"/>
      <c r="AE1749" s="82"/>
      <c r="AF1749" s="82"/>
      <c r="AG1749" s="82"/>
    </row>
    <row r="1750" spans="3:33" x14ac:dyDescent="0.2">
      <c r="C1750" s="82"/>
      <c r="D1750" s="82"/>
      <c r="E1750" s="82"/>
      <c r="F1750" s="82"/>
      <c r="G1750" s="82"/>
      <c r="H1750" s="82"/>
      <c r="I1750" s="82"/>
      <c r="J1750" s="82"/>
      <c r="K1750" s="82"/>
      <c r="L1750" s="82"/>
      <c r="M1750" s="82"/>
      <c r="N1750" s="140"/>
      <c r="O1750" s="140"/>
      <c r="P1750" s="82"/>
      <c r="Q1750" s="82"/>
      <c r="R1750" s="82"/>
      <c r="S1750" s="82"/>
      <c r="T1750" s="140"/>
      <c r="U1750" s="82"/>
      <c r="V1750" s="82"/>
      <c r="W1750" s="82"/>
      <c r="X1750" s="82"/>
      <c r="Y1750" s="82"/>
      <c r="AA1750" s="82"/>
      <c r="AB1750" s="82"/>
      <c r="AC1750" s="82"/>
      <c r="AD1750" s="82"/>
      <c r="AE1750" s="82"/>
      <c r="AF1750" s="82"/>
      <c r="AG1750" s="82"/>
    </row>
    <row r="1751" spans="3:33" x14ac:dyDescent="0.2">
      <c r="C1751" s="82"/>
      <c r="D1751" s="82"/>
      <c r="E1751" s="82"/>
      <c r="F1751" s="82"/>
      <c r="G1751" s="82"/>
      <c r="H1751" s="82"/>
      <c r="I1751" s="82"/>
      <c r="J1751" s="82"/>
      <c r="K1751" s="82"/>
      <c r="L1751" s="82"/>
      <c r="M1751" s="82"/>
      <c r="N1751" s="140"/>
      <c r="O1751" s="140"/>
      <c r="P1751" s="82"/>
      <c r="Q1751" s="82"/>
      <c r="R1751" s="82"/>
      <c r="S1751" s="82"/>
      <c r="T1751" s="140"/>
      <c r="U1751" s="82"/>
      <c r="V1751" s="82"/>
      <c r="W1751" s="82"/>
      <c r="X1751" s="82"/>
      <c r="Y1751" s="82"/>
      <c r="AA1751" s="82"/>
      <c r="AB1751" s="82"/>
      <c r="AC1751" s="82"/>
      <c r="AD1751" s="82"/>
      <c r="AE1751" s="82"/>
      <c r="AF1751" s="82"/>
      <c r="AG1751" s="82"/>
    </row>
    <row r="1752" spans="3:33" x14ac:dyDescent="0.2">
      <c r="C1752" s="82"/>
      <c r="D1752" s="82"/>
      <c r="E1752" s="82"/>
      <c r="F1752" s="82"/>
      <c r="G1752" s="82"/>
      <c r="H1752" s="82"/>
      <c r="I1752" s="82"/>
      <c r="J1752" s="82"/>
      <c r="K1752" s="82"/>
      <c r="L1752" s="82"/>
      <c r="M1752" s="82"/>
      <c r="N1752" s="140"/>
      <c r="O1752" s="140"/>
      <c r="P1752" s="82"/>
      <c r="Q1752" s="82"/>
      <c r="R1752" s="82"/>
      <c r="S1752" s="82"/>
      <c r="T1752" s="140"/>
      <c r="U1752" s="82"/>
      <c r="V1752" s="82"/>
      <c r="W1752" s="82"/>
      <c r="X1752" s="82"/>
      <c r="Y1752" s="82"/>
      <c r="AA1752" s="82"/>
      <c r="AB1752" s="82"/>
      <c r="AC1752" s="82"/>
      <c r="AD1752" s="82"/>
      <c r="AE1752" s="82"/>
      <c r="AF1752" s="82"/>
      <c r="AG1752" s="82"/>
    </row>
    <row r="1753" spans="3:33" x14ac:dyDescent="0.2">
      <c r="C1753" s="82"/>
      <c r="D1753" s="82"/>
      <c r="E1753" s="82"/>
      <c r="F1753" s="82"/>
      <c r="G1753" s="82"/>
      <c r="H1753" s="82"/>
      <c r="I1753" s="82"/>
      <c r="J1753" s="82"/>
      <c r="K1753" s="82"/>
      <c r="L1753" s="82"/>
      <c r="M1753" s="82"/>
      <c r="N1753" s="140"/>
      <c r="O1753" s="140"/>
      <c r="P1753" s="82"/>
      <c r="Q1753" s="82"/>
      <c r="R1753" s="82"/>
      <c r="S1753" s="82"/>
      <c r="T1753" s="140"/>
      <c r="U1753" s="82"/>
      <c r="V1753" s="82"/>
      <c r="W1753" s="82"/>
      <c r="X1753" s="82"/>
      <c r="Y1753" s="82"/>
      <c r="AA1753" s="82"/>
      <c r="AB1753" s="82"/>
      <c r="AC1753" s="82"/>
      <c r="AD1753" s="82"/>
      <c r="AE1753" s="82"/>
      <c r="AF1753" s="82"/>
      <c r="AG1753" s="82"/>
    </row>
    <row r="1754" spans="3:33" x14ac:dyDescent="0.2">
      <c r="C1754" s="82"/>
      <c r="D1754" s="82"/>
      <c r="E1754" s="82"/>
      <c r="F1754" s="82"/>
      <c r="G1754" s="82"/>
      <c r="H1754" s="82"/>
      <c r="I1754" s="82"/>
      <c r="J1754" s="82"/>
      <c r="K1754" s="82"/>
      <c r="L1754" s="82"/>
      <c r="M1754" s="82"/>
      <c r="N1754" s="140"/>
      <c r="O1754" s="140"/>
      <c r="P1754" s="82"/>
      <c r="Q1754" s="82"/>
      <c r="R1754" s="82"/>
      <c r="S1754" s="82"/>
      <c r="T1754" s="140"/>
      <c r="U1754" s="82"/>
      <c r="V1754" s="82"/>
      <c r="W1754" s="82"/>
      <c r="X1754" s="82"/>
      <c r="Y1754" s="82"/>
      <c r="AA1754" s="82"/>
      <c r="AB1754" s="82"/>
      <c r="AC1754" s="82"/>
      <c r="AD1754" s="82"/>
      <c r="AE1754" s="82"/>
      <c r="AF1754" s="82"/>
      <c r="AG1754" s="82"/>
    </row>
    <row r="1755" spans="3:33" x14ac:dyDescent="0.2">
      <c r="C1755" s="82"/>
      <c r="D1755" s="82"/>
      <c r="E1755" s="82"/>
      <c r="F1755" s="82"/>
      <c r="G1755" s="82"/>
      <c r="H1755" s="82"/>
      <c r="I1755" s="82"/>
      <c r="J1755" s="82"/>
      <c r="K1755" s="82"/>
      <c r="L1755" s="82"/>
      <c r="M1755" s="82"/>
      <c r="N1755" s="140"/>
      <c r="O1755" s="140"/>
      <c r="P1755" s="82"/>
      <c r="Q1755" s="82"/>
      <c r="R1755" s="82"/>
      <c r="S1755" s="82"/>
      <c r="T1755" s="140"/>
      <c r="U1755" s="82"/>
      <c r="V1755" s="82"/>
      <c r="W1755" s="82"/>
      <c r="X1755" s="82"/>
      <c r="Y1755" s="82"/>
      <c r="AA1755" s="82"/>
      <c r="AB1755" s="82"/>
      <c r="AC1755" s="82"/>
      <c r="AD1755" s="82"/>
      <c r="AE1755" s="82"/>
      <c r="AF1755" s="82"/>
      <c r="AG1755" s="82"/>
    </row>
    <row r="1756" spans="3:33" x14ac:dyDescent="0.2">
      <c r="C1756" s="82"/>
      <c r="D1756" s="82"/>
      <c r="E1756" s="82"/>
      <c r="F1756" s="82"/>
      <c r="G1756" s="82"/>
      <c r="H1756" s="82"/>
      <c r="I1756" s="82"/>
      <c r="J1756" s="82"/>
      <c r="K1756" s="82"/>
      <c r="L1756" s="82"/>
      <c r="M1756" s="82"/>
      <c r="N1756" s="140"/>
      <c r="O1756" s="140"/>
      <c r="P1756" s="82"/>
      <c r="Q1756" s="82"/>
      <c r="R1756" s="82"/>
      <c r="S1756" s="82"/>
      <c r="T1756" s="140"/>
      <c r="U1756" s="82"/>
      <c r="V1756" s="82"/>
      <c r="W1756" s="82"/>
      <c r="X1756" s="82"/>
      <c r="Y1756" s="82"/>
      <c r="AA1756" s="82"/>
      <c r="AB1756" s="82"/>
      <c r="AC1756" s="82"/>
      <c r="AD1756" s="82"/>
      <c r="AE1756" s="82"/>
      <c r="AF1756" s="82"/>
      <c r="AG1756" s="82"/>
    </row>
    <row r="1757" spans="3:33" x14ac:dyDescent="0.2">
      <c r="C1757" s="82"/>
      <c r="D1757" s="82"/>
      <c r="E1757" s="82"/>
      <c r="F1757" s="82"/>
      <c r="G1757" s="82"/>
      <c r="H1757" s="82"/>
      <c r="I1757" s="82"/>
      <c r="J1757" s="82"/>
      <c r="K1757" s="82"/>
      <c r="L1757" s="82"/>
      <c r="M1757" s="82"/>
      <c r="N1757" s="140"/>
      <c r="O1757" s="140"/>
      <c r="P1757" s="82"/>
      <c r="Q1757" s="82"/>
      <c r="R1757" s="82"/>
      <c r="S1757" s="82"/>
      <c r="T1757" s="140"/>
      <c r="U1757" s="82"/>
      <c r="V1757" s="82"/>
      <c r="W1757" s="82"/>
      <c r="X1757" s="82"/>
      <c r="Y1757" s="82"/>
      <c r="AA1757" s="82"/>
      <c r="AB1757" s="82"/>
      <c r="AC1757" s="82"/>
      <c r="AD1757" s="82"/>
      <c r="AE1757" s="82"/>
      <c r="AF1757" s="82"/>
      <c r="AG1757" s="82"/>
    </row>
    <row r="1758" spans="3:33" x14ac:dyDescent="0.2">
      <c r="C1758" s="82"/>
      <c r="D1758" s="82"/>
      <c r="E1758" s="82"/>
      <c r="F1758" s="82"/>
      <c r="G1758" s="82"/>
      <c r="H1758" s="82"/>
      <c r="I1758" s="82"/>
      <c r="J1758" s="82"/>
      <c r="K1758" s="82"/>
      <c r="L1758" s="82"/>
      <c r="M1758" s="82"/>
      <c r="N1758" s="140"/>
      <c r="O1758" s="140"/>
      <c r="P1758" s="82"/>
      <c r="Q1758" s="82"/>
      <c r="R1758" s="82"/>
      <c r="S1758" s="82"/>
      <c r="T1758" s="140"/>
      <c r="U1758" s="82"/>
      <c r="V1758" s="82"/>
      <c r="W1758" s="82"/>
      <c r="X1758" s="82"/>
      <c r="Y1758" s="82"/>
      <c r="AA1758" s="82"/>
      <c r="AB1758" s="82"/>
      <c r="AC1758" s="82"/>
      <c r="AD1758" s="82"/>
      <c r="AE1758" s="82"/>
      <c r="AF1758" s="82"/>
      <c r="AG1758" s="82"/>
    </row>
    <row r="1759" spans="3:33" x14ac:dyDescent="0.2">
      <c r="C1759" s="82"/>
      <c r="D1759" s="82"/>
      <c r="E1759" s="82"/>
      <c r="F1759" s="82"/>
      <c r="G1759" s="82"/>
      <c r="H1759" s="82"/>
      <c r="I1759" s="82"/>
      <c r="J1759" s="82"/>
      <c r="K1759" s="82"/>
      <c r="L1759" s="82"/>
      <c r="M1759" s="82"/>
      <c r="N1759" s="140"/>
      <c r="O1759" s="140"/>
      <c r="P1759" s="82"/>
      <c r="Q1759" s="82"/>
      <c r="R1759" s="82"/>
      <c r="S1759" s="82"/>
      <c r="T1759" s="140"/>
      <c r="U1759" s="82"/>
      <c r="V1759" s="82"/>
      <c r="W1759" s="82"/>
      <c r="X1759" s="82"/>
      <c r="Y1759" s="82"/>
      <c r="AA1759" s="82"/>
      <c r="AB1759" s="82"/>
      <c r="AC1759" s="82"/>
      <c r="AD1759" s="82"/>
      <c r="AE1759" s="82"/>
      <c r="AF1759" s="82"/>
      <c r="AG1759" s="82"/>
    </row>
    <row r="1760" spans="3:33" x14ac:dyDescent="0.2">
      <c r="C1760" s="82"/>
      <c r="D1760" s="82"/>
      <c r="E1760" s="82"/>
      <c r="F1760" s="82"/>
      <c r="G1760" s="82"/>
      <c r="H1760" s="82"/>
      <c r="I1760" s="82"/>
      <c r="J1760" s="82"/>
      <c r="K1760" s="82"/>
      <c r="L1760" s="82"/>
      <c r="M1760" s="82"/>
      <c r="N1760" s="140"/>
      <c r="O1760" s="140"/>
      <c r="P1760" s="82"/>
      <c r="Q1760" s="82"/>
      <c r="R1760" s="82"/>
      <c r="S1760" s="82"/>
      <c r="T1760" s="140"/>
      <c r="U1760" s="82"/>
      <c r="V1760" s="82"/>
      <c r="W1760" s="82"/>
      <c r="X1760" s="82"/>
      <c r="Y1760" s="82"/>
      <c r="AA1760" s="82"/>
      <c r="AB1760" s="82"/>
      <c r="AC1760" s="82"/>
      <c r="AD1760" s="82"/>
      <c r="AE1760" s="82"/>
      <c r="AF1760" s="82"/>
      <c r="AG1760" s="82"/>
    </row>
    <row r="1761" spans="3:33" x14ac:dyDescent="0.2">
      <c r="C1761" s="82"/>
      <c r="D1761" s="82"/>
      <c r="E1761" s="82"/>
      <c r="F1761" s="82"/>
      <c r="G1761" s="82"/>
      <c r="H1761" s="82"/>
      <c r="I1761" s="82"/>
      <c r="J1761" s="82"/>
      <c r="K1761" s="82"/>
      <c r="L1761" s="82"/>
      <c r="M1761" s="82"/>
      <c r="N1761" s="140"/>
      <c r="O1761" s="140"/>
      <c r="P1761" s="82"/>
      <c r="Q1761" s="82"/>
      <c r="R1761" s="82"/>
      <c r="S1761" s="82"/>
      <c r="T1761" s="140"/>
      <c r="U1761" s="82"/>
      <c r="V1761" s="82"/>
      <c r="W1761" s="82"/>
      <c r="X1761" s="82"/>
      <c r="Y1761" s="82"/>
      <c r="AA1761" s="82"/>
      <c r="AB1761" s="82"/>
      <c r="AC1761" s="82"/>
      <c r="AD1761" s="82"/>
      <c r="AE1761" s="82"/>
      <c r="AF1761" s="82"/>
      <c r="AG1761" s="82"/>
    </row>
    <row r="1762" spans="3:33" x14ac:dyDescent="0.2">
      <c r="C1762" s="82"/>
      <c r="D1762" s="82"/>
      <c r="E1762" s="82"/>
      <c r="F1762" s="82"/>
      <c r="G1762" s="82"/>
      <c r="H1762" s="82"/>
      <c r="I1762" s="82"/>
      <c r="J1762" s="82"/>
      <c r="K1762" s="82"/>
      <c r="L1762" s="82"/>
      <c r="M1762" s="82"/>
      <c r="N1762" s="140"/>
      <c r="O1762" s="140"/>
      <c r="P1762" s="82"/>
      <c r="Q1762" s="82"/>
      <c r="R1762" s="82"/>
      <c r="S1762" s="82"/>
      <c r="T1762" s="140"/>
      <c r="U1762" s="82"/>
      <c r="V1762" s="82"/>
      <c r="W1762" s="82"/>
      <c r="X1762" s="82"/>
      <c r="Y1762" s="82"/>
      <c r="AA1762" s="82"/>
      <c r="AB1762" s="82"/>
      <c r="AC1762" s="82"/>
      <c r="AD1762" s="82"/>
      <c r="AE1762" s="82"/>
      <c r="AF1762" s="82"/>
      <c r="AG1762" s="82"/>
    </row>
    <row r="1763" spans="3:33" x14ac:dyDescent="0.2">
      <c r="C1763" s="82"/>
      <c r="D1763" s="82"/>
      <c r="E1763" s="82"/>
      <c r="F1763" s="82"/>
      <c r="G1763" s="82"/>
      <c r="H1763" s="82"/>
      <c r="I1763" s="82"/>
      <c r="J1763" s="82"/>
      <c r="K1763" s="82"/>
      <c r="L1763" s="82"/>
      <c r="M1763" s="82"/>
      <c r="N1763" s="140"/>
      <c r="O1763" s="140"/>
      <c r="P1763" s="82"/>
      <c r="Q1763" s="82"/>
      <c r="R1763" s="82"/>
      <c r="S1763" s="82"/>
      <c r="T1763" s="140"/>
      <c r="U1763" s="82"/>
      <c r="V1763" s="82"/>
      <c r="W1763" s="82"/>
      <c r="X1763" s="82"/>
      <c r="Y1763" s="82"/>
      <c r="AA1763" s="82"/>
      <c r="AB1763" s="82"/>
      <c r="AC1763" s="82"/>
      <c r="AD1763" s="82"/>
      <c r="AE1763" s="82"/>
      <c r="AF1763" s="82"/>
      <c r="AG1763" s="82"/>
    </row>
    <row r="1764" spans="3:33" x14ac:dyDescent="0.2">
      <c r="C1764" s="82"/>
      <c r="D1764" s="82"/>
      <c r="E1764" s="82"/>
      <c r="F1764" s="82"/>
      <c r="G1764" s="82"/>
      <c r="H1764" s="82"/>
      <c r="I1764" s="82"/>
      <c r="J1764" s="82"/>
      <c r="K1764" s="82"/>
      <c r="L1764" s="82"/>
      <c r="M1764" s="82"/>
      <c r="N1764" s="140"/>
      <c r="O1764" s="140"/>
      <c r="P1764" s="82"/>
      <c r="Q1764" s="82"/>
      <c r="R1764" s="82"/>
      <c r="S1764" s="82"/>
      <c r="T1764" s="140"/>
      <c r="U1764" s="82"/>
      <c r="V1764" s="82"/>
      <c r="W1764" s="82"/>
      <c r="X1764" s="82"/>
      <c r="Y1764" s="82"/>
      <c r="AA1764" s="82"/>
      <c r="AB1764" s="82"/>
      <c r="AC1764" s="82"/>
      <c r="AD1764" s="82"/>
      <c r="AE1764" s="82"/>
      <c r="AF1764" s="82"/>
      <c r="AG1764" s="82"/>
    </row>
    <row r="1765" spans="3:33" x14ac:dyDescent="0.2">
      <c r="C1765" s="82"/>
      <c r="D1765" s="82"/>
      <c r="E1765" s="82"/>
      <c r="F1765" s="82"/>
      <c r="G1765" s="82"/>
      <c r="H1765" s="82"/>
      <c r="I1765" s="82"/>
      <c r="J1765" s="82"/>
      <c r="K1765" s="82"/>
      <c r="L1765" s="82"/>
      <c r="M1765" s="82"/>
      <c r="N1765" s="140"/>
      <c r="O1765" s="140"/>
      <c r="P1765" s="82"/>
      <c r="Q1765" s="82"/>
      <c r="R1765" s="82"/>
      <c r="S1765" s="82"/>
      <c r="T1765" s="140"/>
      <c r="U1765" s="82"/>
      <c r="V1765" s="82"/>
      <c r="W1765" s="82"/>
      <c r="X1765" s="82"/>
      <c r="Y1765" s="82"/>
      <c r="AA1765" s="82"/>
      <c r="AB1765" s="82"/>
      <c r="AC1765" s="82"/>
      <c r="AD1765" s="82"/>
      <c r="AE1765" s="82"/>
      <c r="AF1765" s="82"/>
      <c r="AG1765" s="82"/>
    </row>
    <row r="1766" spans="3:33" x14ac:dyDescent="0.2">
      <c r="C1766" s="82"/>
      <c r="D1766" s="82"/>
      <c r="E1766" s="82"/>
      <c r="F1766" s="82"/>
      <c r="G1766" s="82"/>
      <c r="H1766" s="82"/>
      <c r="I1766" s="82"/>
      <c r="J1766" s="82"/>
      <c r="K1766" s="82"/>
      <c r="L1766" s="82"/>
      <c r="M1766" s="82"/>
      <c r="N1766" s="140"/>
      <c r="O1766" s="140"/>
      <c r="P1766" s="82"/>
      <c r="Q1766" s="82"/>
      <c r="R1766" s="82"/>
      <c r="S1766" s="82"/>
      <c r="T1766" s="140"/>
      <c r="U1766" s="82"/>
      <c r="V1766" s="82"/>
      <c r="W1766" s="82"/>
      <c r="X1766" s="82"/>
      <c r="Y1766" s="82"/>
      <c r="AA1766" s="82"/>
      <c r="AB1766" s="82"/>
      <c r="AC1766" s="82"/>
      <c r="AD1766" s="82"/>
      <c r="AE1766" s="82"/>
      <c r="AF1766" s="82"/>
      <c r="AG1766" s="82"/>
    </row>
    <row r="1767" spans="3:33" x14ac:dyDescent="0.2">
      <c r="C1767" s="82"/>
      <c r="D1767" s="82"/>
      <c r="E1767" s="82"/>
      <c r="F1767" s="82"/>
      <c r="G1767" s="82"/>
      <c r="H1767" s="82"/>
      <c r="I1767" s="82"/>
      <c r="J1767" s="82"/>
      <c r="K1767" s="82"/>
      <c r="L1767" s="82"/>
      <c r="M1767" s="82"/>
      <c r="N1767" s="140"/>
      <c r="O1767" s="140"/>
      <c r="P1767" s="82"/>
      <c r="Q1767" s="82"/>
      <c r="R1767" s="82"/>
      <c r="S1767" s="82"/>
      <c r="T1767" s="140"/>
      <c r="U1767" s="82"/>
      <c r="V1767" s="82"/>
      <c r="W1767" s="82"/>
      <c r="X1767" s="82"/>
      <c r="Y1767" s="82"/>
      <c r="AA1767" s="82"/>
      <c r="AB1767" s="82"/>
      <c r="AC1767" s="82"/>
      <c r="AD1767" s="82"/>
      <c r="AE1767" s="82"/>
      <c r="AF1767" s="82"/>
      <c r="AG1767" s="82"/>
    </row>
    <row r="1768" spans="3:33" x14ac:dyDescent="0.2">
      <c r="C1768" s="82"/>
      <c r="D1768" s="82"/>
      <c r="E1768" s="82"/>
      <c r="F1768" s="82"/>
      <c r="G1768" s="82"/>
      <c r="H1768" s="82"/>
      <c r="I1768" s="82"/>
      <c r="J1768" s="82"/>
      <c r="K1768" s="82"/>
      <c r="L1768" s="82"/>
      <c r="M1768" s="82"/>
      <c r="N1768" s="140"/>
      <c r="O1768" s="140"/>
      <c r="P1768" s="82"/>
      <c r="Q1768" s="82"/>
      <c r="R1768" s="82"/>
      <c r="S1768" s="82"/>
      <c r="T1768" s="140"/>
      <c r="U1768" s="82"/>
      <c r="V1768" s="82"/>
      <c r="W1768" s="82"/>
      <c r="X1768" s="82"/>
      <c r="Y1768" s="82"/>
      <c r="AA1768" s="82"/>
      <c r="AB1768" s="82"/>
      <c r="AC1768" s="82"/>
      <c r="AD1768" s="82"/>
      <c r="AE1768" s="82"/>
      <c r="AF1768" s="82"/>
      <c r="AG1768" s="82"/>
    </row>
    <row r="1769" spans="3:33" x14ac:dyDescent="0.2">
      <c r="C1769" s="82"/>
      <c r="D1769" s="82"/>
      <c r="E1769" s="82"/>
      <c r="F1769" s="82"/>
      <c r="G1769" s="82"/>
      <c r="H1769" s="82"/>
      <c r="I1769" s="82"/>
      <c r="J1769" s="82"/>
      <c r="K1769" s="82"/>
      <c r="L1769" s="82"/>
      <c r="M1769" s="82"/>
      <c r="N1769" s="140"/>
      <c r="O1769" s="140"/>
      <c r="P1769" s="82"/>
      <c r="Q1769" s="82"/>
      <c r="R1769" s="82"/>
      <c r="S1769" s="82"/>
      <c r="T1769" s="140"/>
      <c r="U1769" s="82"/>
      <c r="V1769" s="82"/>
      <c r="W1769" s="82"/>
      <c r="X1769" s="82"/>
      <c r="Y1769" s="82"/>
      <c r="AA1769" s="82"/>
      <c r="AB1769" s="82"/>
      <c r="AC1769" s="82"/>
      <c r="AD1769" s="82"/>
      <c r="AE1769" s="82"/>
      <c r="AF1769" s="82"/>
      <c r="AG1769" s="82"/>
    </row>
    <row r="1770" spans="3:33" x14ac:dyDescent="0.2">
      <c r="C1770" s="82"/>
      <c r="D1770" s="82"/>
      <c r="E1770" s="82"/>
      <c r="F1770" s="82"/>
      <c r="G1770" s="82"/>
      <c r="H1770" s="82"/>
      <c r="I1770" s="82"/>
      <c r="J1770" s="82"/>
      <c r="K1770" s="82"/>
      <c r="L1770" s="82"/>
      <c r="M1770" s="82"/>
      <c r="N1770" s="140"/>
      <c r="O1770" s="140"/>
      <c r="P1770" s="82"/>
      <c r="Q1770" s="82"/>
      <c r="R1770" s="82"/>
      <c r="S1770" s="82"/>
      <c r="T1770" s="140"/>
      <c r="U1770" s="82"/>
      <c r="V1770" s="82"/>
      <c r="W1770" s="82"/>
      <c r="X1770" s="82"/>
      <c r="Y1770" s="82"/>
      <c r="AA1770" s="82"/>
      <c r="AB1770" s="82"/>
      <c r="AC1770" s="82"/>
      <c r="AD1770" s="82"/>
      <c r="AE1770" s="82"/>
      <c r="AF1770" s="82"/>
      <c r="AG1770" s="82"/>
    </row>
    <row r="1771" spans="3:33" x14ac:dyDescent="0.2">
      <c r="C1771" s="82"/>
      <c r="D1771" s="82"/>
      <c r="E1771" s="82"/>
      <c r="F1771" s="82"/>
      <c r="G1771" s="82"/>
      <c r="H1771" s="82"/>
      <c r="I1771" s="82"/>
      <c r="J1771" s="82"/>
      <c r="K1771" s="82"/>
      <c r="L1771" s="82"/>
      <c r="M1771" s="82"/>
      <c r="N1771" s="140"/>
      <c r="O1771" s="140"/>
      <c r="P1771" s="82"/>
      <c r="Q1771" s="82"/>
      <c r="R1771" s="82"/>
      <c r="S1771" s="82"/>
      <c r="T1771" s="140"/>
      <c r="U1771" s="82"/>
      <c r="V1771" s="82"/>
      <c r="W1771" s="82"/>
      <c r="X1771" s="82"/>
      <c r="Y1771" s="82"/>
      <c r="AA1771" s="82"/>
      <c r="AB1771" s="82"/>
      <c r="AC1771" s="82"/>
      <c r="AD1771" s="82"/>
      <c r="AE1771" s="82"/>
      <c r="AF1771" s="82"/>
      <c r="AG1771" s="82"/>
    </row>
    <row r="1772" spans="3:33" x14ac:dyDescent="0.2">
      <c r="C1772" s="82"/>
      <c r="D1772" s="82"/>
      <c r="E1772" s="82"/>
      <c r="F1772" s="82"/>
      <c r="G1772" s="82"/>
      <c r="H1772" s="82"/>
      <c r="I1772" s="82"/>
      <c r="J1772" s="82"/>
      <c r="K1772" s="82"/>
      <c r="L1772" s="82"/>
      <c r="M1772" s="82"/>
      <c r="N1772" s="140"/>
      <c r="O1772" s="140"/>
      <c r="P1772" s="82"/>
      <c r="Q1772" s="82"/>
      <c r="R1772" s="82"/>
      <c r="S1772" s="82"/>
      <c r="T1772" s="140"/>
      <c r="U1772" s="82"/>
      <c r="V1772" s="82"/>
      <c r="W1772" s="82"/>
      <c r="X1772" s="82"/>
      <c r="Y1772" s="82"/>
      <c r="AA1772" s="82"/>
      <c r="AB1772" s="82"/>
      <c r="AC1772" s="82"/>
      <c r="AD1772" s="82"/>
      <c r="AE1772" s="82"/>
      <c r="AF1772" s="82"/>
      <c r="AG1772" s="82"/>
    </row>
    <row r="1773" spans="3:33" x14ac:dyDescent="0.2">
      <c r="C1773" s="82"/>
      <c r="D1773" s="82"/>
      <c r="E1773" s="82"/>
      <c r="F1773" s="82"/>
      <c r="G1773" s="82"/>
      <c r="H1773" s="82"/>
      <c r="I1773" s="82"/>
      <c r="J1773" s="82"/>
      <c r="K1773" s="82"/>
      <c r="L1773" s="82"/>
      <c r="M1773" s="82"/>
      <c r="N1773" s="140"/>
      <c r="O1773" s="140"/>
      <c r="P1773" s="82"/>
      <c r="Q1773" s="82"/>
      <c r="R1773" s="82"/>
      <c r="S1773" s="82"/>
      <c r="T1773" s="140"/>
      <c r="U1773" s="82"/>
      <c r="V1773" s="82"/>
      <c r="W1773" s="82"/>
      <c r="X1773" s="82"/>
      <c r="Y1773" s="82"/>
      <c r="AA1773" s="82"/>
      <c r="AB1773" s="82"/>
      <c r="AC1773" s="82"/>
      <c r="AD1773" s="82"/>
      <c r="AE1773" s="82"/>
      <c r="AF1773" s="82"/>
      <c r="AG1773" s="82"/>
    </row>
    <row r="1774" spans="3:33" x14ac:dyDescent="0.2">
      <c r="C1774" s="82"/>
      <c r="D1774" s="82"/>
      <c r="E1774" s="82"/>
      <c r="F1774" s="82"/>
      <c r="G1774" s="82"/>
      <c r="H1774" s="82"/>
      <c r="I1774" s="82"/>
      <c r="J1774" s="82"/>
      <c r="K1774" s="82"/>
      <c r="L1774" s="82"/>
      <c r="M1774" s="82"/>
      <c r="N1774" s="140"/>
      <c r="O1774" s="140"/>
      <c r="P1774" s="82"/>
      <c r="Q1774" s="82"/>
      <c r="R1774" s="82"/>
      <c r="S1774" s="82"/>
      <c r="T1774" s="140"/>
      <c r="U1774" s="82"/>
      <c r="V1774" s="82"/>
      <c r="W1774" s="82"/>
      <c r="X1774" s="82"/>
      <c r="Y1774" s="82"/>
      <c r="AA1774" s="82"/>
      <c r="AB1774" s="82"/>
      <c r="AC1774" s="82"/>
      <c r="AD1774" s="82"/>
      <c r="AE1774" s="82"/>
      <c r="AF1774" s="82"/>
      <c r="AG1774" s="82"/>
    </row>
    <row r="1775" spans="3:33" x14ac:dyDescent="0.2">
      <c r="C1775" s="82"/>
      <c r="D1775" s="82"/>
      <c r="E1775" s="82"/>
      <c r="F1775" s="82"/>
      <c r="G1775" s="82"/>
      <c r="H1775" s="82"/>
      <c r="I1775" s="82"/>
      <c r="J1775" s="82"/>
      <c r="K1775" s="82"/>
      <c r="L1775" s="82"/>
      <c r="M1775" s="82"/>
      <c r="N1775" s="140"/>
      <c r="O1775" s="140"/>
      <c r="P1775" s="82"/>
      <c r="Q1775" s="82"/>
      <c r="R1775" s="82"/>
      <c r="S1775" s="82"/>
      <c r="T1775" s="140"/>
      <c r="U1775" s="82"/>
      <c r="V1775" s="82"/>
      <c r="W1775" s="82"/>
      <c r="X1775" s="82"/>
      <c r="Y1775" s="82"/>
      <c r="AA1775" s="82"/>
      <c r="AB1775" s="82"/>
      <c r="AC1775" s="82"/>
      <c r="AD1775" s="82"/>
      <c r="AE1775" s="82"/>
      <c r="AF1775" s="82"/>
      <c r="AG1775" s="82"/>
    </row>
    <row r="1776" spans="3:33" x14ac:dyDescent="0.2">
      <c r="C1776" s="82"/>
      <c r="D1776" s="82"/>
      <c r="E1776" s="82"/>
      <c r="F1776" s="82"/>
      <c r="G1776" s="82"/>
      <c r="H1776" s="82"/>
      <c r="I1776" s="82"/>
      <c r="J1776" s="82"/>
      <c r="K1776" s="82"/>
      <c r="L1776" s="82"/>
      <c r="M1776" s="82"/>
      <c r="N1776" s="140"/>
      <c r="O1776" s="140"/>
      <c r="P1776" s="82"/>
      <c r="Q1776" s="82"/>
      <c r="R1776" s="82"/>
      <c r="S1776" s="82"/>
      <c r="T1776" s="140"/>
      <c r="U1776" s="82"/>
      <c r="V1776" s="82"/>
      <c r="W1776" s="82"/>
      <c r="X1776" s="82"/>
      <c r="Y1776" s="82"/>
      <c r="AA1776" s="82"/>
      <c r="AB1776" s="82"/>
      <c r="AC1776" s="82"/>
      <c r="AD1776" s="82"/>
      <c r="AE1776" s="82"/>
      <c r="AF1776" s="82"/>
      <c r="AG1776" s="82"/>
    </row>
    <row r="1777" spans="3:33" x14ac:dyDescent="0.2">
      <c r="C1777" s="82"/>
      <c r="D1777" s="82"/>
      <c r="E1777" s="82"/>
      <c r="F1777" s="82"/>
      <c r="G1777" s="82"/>
      <c r="H1777" s="82"/>
      <c r="I1777" s="82"/>
      <c r="J1777" s="82"/>
      <c r="K1777" s="82"/>
      <c r="L1777" s="82"/>
      <c r="M1777" s="82"/>
      <c r="N1777" s="140"/>
      <c r="O1777" s="140"/>
      <c r="P1777" s="82"/>
      <c r="Q1777" s="82"/>
      <c r="R1777" s="82"/>
      <c r="S1777" s="82"/>
      <c r="T1777" s="140"/>
      <c r="U1777" s="82"/>
      <c r="V1777" s="82"/>
      <c r="W1777" s="82"/>
      <c r="X1777" s="82"/>
      <c r="Y1777" s="82"/>
      <c r="AA1777" s="82"/>
      <c r="AB1777" s="82"/>
      <c r="AC1777" s="82"/>
      <c r="AD1777" s="82"/>
      <c r="AE1777" s="82"/>
      <c r="AF1777" s="82"/>
      <c r="AG1777" s="82"/>
    </row>
    <row r="1778" spans="3:33" x14ac:dyDescent="0.2">
      <c r="C1778" s="82"/>
      <c r="D1778" s="82"/>
      <c r="E1778" s="82"/>
      <c r="F1778" s="82"/>
      <c r="G1778" s="82"/>
      <c r="H1778" s="82"/>
      <c r="I1778" s="82"/>
      <c r="J1778" s="82"/>
      <c r="K1778" s="82"/>
      <c r="L1778" s="82"/>
      <c r="M1778" s="82"/>
      <c r="N1778" s="140"/>
      <c r="O1778" s="140"/>
      <c r="P1778" s="82"/>
      <c r="Q1778" s="82"/>
      <c r="R1778" s="82"/>
      <c r="S1778" s="82"/>
      <c r="T1778" s="140"/>
      <c r="U1778" s="82"/>
      <c r="V1778" s="82"/>
      <c r="W1778" s="82"/>
      <c r="X1778" s="82"/>
      <c r="Y1778" s="82"/>
      <c r="AA1778" s="82"/>
      <c r="AB1778" s="82"/>
      <c r="AC1778" s="82"/>
      <c r="AD1778" s="82"/>
      <c r="AE1778" s="82"/>
      <c r="AF1778" s="82"/>
      <c r="AG1778" s="82"/>
    </row>
    <row r="1779" spans="3:33" x14ac:dyDescent="0.2">
      <c r="C1779" s="82"/>
      <c r="D1779" s="82"/>
      <c r="E1779" s="82"/>
      <c r="F1779" s="82"/>
      <c r="G1779" s="82"/>
      <c r="H1779" s="82"/>
      <c r="I1779" s="82"/>
      <c r="J1779" s="82"/>
      <c r="K1779" s="82"/>
      <c r="L1779" s="82"/>
      <c r="M1779" s="82"/>
      <c r="N1779" s="140"/>
      <c r="O1779" s="140"/>
      <c r="P1779" s="82"/>
      <c r="Q1779" s="82"/>
      <c r="R1779" s="82"/>
      <c r="S1779" s="82"/>
      <c r="T1779" s="140"/>
      <c r="U1779" s="82"/>
      <c r="V1779" s="82"/>
      <c r="W1779" s="82"/>
      <c r="X1779" s="82"/>
      <c r="Y1779" s="82"/>
      <c r="AA1779" s="82"/>
      <c r="AB1779" s="82"/>
      <c r="AC1779" s="82"/>
      <c r="AD1779" s="82"/>
      <c r="AE1779" s="82"/>
      <c r="AF1779" s="82"/>
      <c r="AG1779" s="82"/>
    </row>
    <row r="1780" spans="3:33" x14ac:dyDescent="0.2">
      <c r="C1780" s="82"/>
      <c r="D1780" s="82"/>
      <c r="E1780" s="82"/>
      <c r="F1780" s="82"/>
      <c r="G1780" s="82"/>
      <c r="H1780" s="82"/>
      <c r="I1780" s="82"/>
      <c r="J1780" s="82"/>
      <c r="K1780" s="82"/>
      <c r="L1780" s="82"/>
      <c r="M1780" s="82"/>
      <c r="N1780" s="140"/>
      <c r="O1780" s="140"/>
      <c r="P1780" s="82"/>
      <c r="Q1780" s="82"/>
      <c r="R1780" s="82"/>
      <c r="S1780" s="82"/>
      <c r="T1780" s="140"/>
      <c r="U1780" s="82"/>
      <c r="V1780" s="82"/>
      <c r="W1780" s="82"/>
      <c r="X1780" s="82"/>
      <c r="Y1780" s="82"/>
      <c r="AA1780" s="82"/>
      <c r="AB1780" s="82"/>
      <c r="AC1780" s="82"/>
      <c r="AD1780" s="82"/>
      <c r="AE1780" s="82"/>
      <c r="AF1780" s="82"/>
      <c r="AG1780" s="82"/>
    </row>
    <row r="1781" spans="3:33" x14ac:dyDescent="0.2">
      <c r="C1781" s="82"/>
      <c r="D1781" s="82"/>
      <c r="E1781" s="82"/>
      <c r="F1781" s="82"/>
      <c r="G1781" s="82"/>
      <c r="H1781" s="82"/>
      <c r="I1781" s="82"/>
      <c r="J1781" s="82"/>
      <c r="K1781" s="82"/>
      <c r="L1781" s="82"/>
      <c r="M1781" s="82"/>
      <c r="N1781" s="140"/>
      <c r="O1781" s="140"/>
      <c r="P1781" s="82"/>
      <c r="Q1781" s="82"/>
      <c r="R1781" s="82"/>
      <c r="S1781" s="82"/>
      <c r="T1781" s="140"/>
      <c r="U1781" s="82"/>
      <c r="V1781" s="82"/>
      <c r="W1781" s="82"/>
      <c r="X1781" s="82"/>
      <c r="Y1781" s="82"/>
      <c r="AA1781" s="82"/>
      <c r="AB1781" s="82"/>
      <c r="AC1781" s="82"/>
      <c r="AD1781" s="82"/>
      <c r="AE1781" s="82"/>
      <c r="AF1781" s="82"/>
      <c r="AG1781" s="82"/>
    </row>
    <row r="1782" spans="3:33" x14ac:dyDescent="0.2">
      <c r="C1782" s="82"/>
      <c r="D1782" s="82"/>
      <c r="E1782" s="82"/>
      <c r="F1782" s="82"/>
      <c r="G1782" s="82"/>
      <c r="H1782" s="82"/>
      <c r="I1782" s="82"/>
      <c r="J1782" s="82"/>
      <c r="K1782" s="82"/>
      <c r="L1782" s="82"/>
      <c r="M1782" s="82"/>
      <c r="N1782" s="140"/>
      <c r="O1782" s="140"/>
      <c r="P1782" s="82"/>
      <c r="Q1782" s="82"/>
      <c r="R1782" s="82"/>
      <c r="S1782" s="82"/>
      <c r="T1782" s="140"/>
      <c r="U1782" s="82"/>
      <c r="V1782" s="82"/>
      <c r="W1782" s="82"/>
      <c r="X1782" s="82"/>
      <c r="Y1782" s="82"/>
      <c r="AA1782" s="82"/>
      <c r="AB1782" s="82"/>
      <c r="AC1782" s="82"/>
      <c r="AD1782" s="82"/>
      <c r="AE1782" s="82"/>
      <c r="AF1782" s="82"/>
      <c r="AG1782" s="82"/>
    </row>
    <row r="1783" spans="3:33" x14ac:dyDescent="0.2">
      <c r="C1783" s="82"/>
      <c r="D1783" s="82"/>
      <c r="E1783" s="82"/>
      <c r="F1783" s="82"/>
      <c r="G1783" s="82"/>
      <c r="H1783" s="82"/>
      <c r="I1783" s="82"/>
      <c r="J1783" s="82"/>
      <c r="K1783" s="82"/>
      <c r="L1783" s="82"/>
      <c r="M1783" s="82"/>
      <c r="N1783" s="140"/>
      <c r="O1783" s="140"/>
      <c r="P1783" s="82"/>
      <c r="Q1783" s="82"/>
      <c r="R1783" s="82"/>
      <c r="S1783" s="82"/>
      <c r="T1783" s="140"/>
      <c r="U1783" s="82"/>
      <c r="V1783" s="82"/>
      <c r="W1783" s="82"/>
      <c r="X1783" s="82"/>
      <c r="Y1783" s="82"/>
      <c r="AA1783" s="82"/>
      <c r="AB1783" s="82"/>
      <c r="AC1783" s="82"/>
      <c r="AD1783" s="82"/>
      <c r="AE1783" s="82"/>
      <c r="AF1783" s="82"/>
      <c r="AG1783" s="82"/>
    </row>
    <row r="1784" spans="3:33" x14ac:dyDescent="0.2">
      <c r="C1784" s="82"/>
      <c r="D1784" s="82"/>
      <c r="E1784" s="82"/>
      <c r="F1784" s="82"/>
      <c r="G1784" s="82"/>
      <c r="H1784" s="82"/>
      <c r="I1784" s="82"/>
      <c r="J1784" s="82"/>
      <c r="K1784" s="82"/>
      <c r="L1784" s="82"/>
      <c r="M1784" s="82"/>
      <c r="N1784" s="140"/>
      <c r="O1784" s="140"/>
      <c r="P1784" s="82"/>
      <c r="Q1784" s="82"/>
      <c r="R1784" s="82"/>
      <c r="S1784" s="82"/>
      <c r="T1784" s="140"/>
      <c r="U1784" s="82"/>
      <c r="V1784" s="82"/>
      <c r="W1784" s="82"/>
      <c r="X1784" s="82"/>
      <c r="Y1784" s="82"/>
      <c r="AA1784" s="82"/>
      <c r="AB1784" s="82"/>
      <c r="AC1784" s="82"/>
      <c r="AD1784" s="82"/>
      <c r="AE1784" s="82"/>
      <c r="AF1784" s="82"/>
      <c r="AG1784" s="82"/>
    </row>
    <row r="1785" spans="3:33" x14ac:dyDescent="0.2">
      <c r="C1785" s="82"/>
      <c r="D1785" s="82"/>
      <c r="E1785" s="82"/>
      <c r="F1785" s="82"/>
      <c r="G1785" s="82"/>
      <c r="H1785" s="82"/>
      <c r="I1785" s="82"/>
      <c r="J1785" s="82"/>
      <c r="K1785" s="82"/>
      <c r="L1785" s="82"/>
      <c r="M1785" s="82"/>
      <c r="N1785" s="140"/>
      <c r="O1785" s="140"/>
      <c r="P1785" s="82"/>
      <c r="Q1785" s="82"/>
      <c r="R1785" s="82"/>
      <c r="S1785" s="82"/>
      <c r="T1785" s="140"/>
      <c r="U1785" s="82"/>
      <c r="V1785" s="82"/>
      <c r="W1785" s="82"/>
      <c r="X1785" s="82"/>
      <c r="Y1785" s="82"/>
      <c r="AA1785" s="82"/>
      <c r="AB1785" s="82"/>
      <c r="AC1785" s="82"/>
      <c r="AD1785" s="82"/>
      <c r="AE1785" s="82"/>
      <c r="AF1785" s="82"/>
      <c r="AG1785" s="82"/>
    </row>
    <row r="1786" spans="3:33" x14ac:dyDescent="0.2">
      <c r="C1786" s="82"/>
      <c r="D1786" s="82"/>
      <c r="E1786" s="82"/>
      <c r="F1786" s="82"/>
      <c r="G1786" s="82"/>
      <c r="H1786" s="82"/>
      <c r="I1786" s="82"/>
      <c r="J1786" s="82"/>
      <c r="K1786" s="82"/>
      <c r="L1786" s="82"/>
      <c r="M1786" s="82"/>
      <c r="N1786" s="140"/>
      <c r="O1786" s="140"/>
      <c r="P1786" s="82"/>
      <c r="Q1786" s="82"/>
      <c r="R1786" s="82"/>
      <c r="S1786" s="82"/>
      <c r="T1786" s="140"/>
      <c r="U1786" s="82"/>
      <c r="V1786" s="82"/>
      <c r="W1786" s="82"/>
      <c r="X1786" s="82"/>
      <c r="Y1786" s="82"/>
      <c r="AA1786" s="82"/>
      <c r="AB1786" s="82"/>
      <c r="AC1786" s="82"/>
      <c r="AD1786" s="82"/>
      <c r="AE1786" s="82"/>
      <c r="AF1786" s="82"/>
      <c r="AG1786" s="82"/>
    </row>
    <row r="1787" spans="3:33" x14ac:dyDescent="0.2">
      <c r="C1787" s="82"/>
      <c r="D1787" s="82"/>
      <c r="E1787" s="82"/>
      <c r="F1787" s="82"/>
      <c r="G1787" s="82"/>
      <c r="H1787" s="82"/>
      <c r="I1787" s="82"/>
      <c r="J1787" s="82"/>
      <c r="K1787" s="82"/>
      <c r="L1787" s="82"/>
      <c r="M1787" s="82"/>
      <c r="N1787" s="140"/>
      <c r="O1787" s="140"/>
      <c r="P1787" s="82"/>
      <c r="Q1787" s="82"/>
      <c r="R1787" s="82"/>
      <c r="S1787" s="82"/>
      <c r="T1787" s="140"/>
      <c r="U1787" s="82"/>
      <c r="V1787" s="82"/>
      <c r="W1787" s="82"/>
      <c r="X1787" s="82"/>
      <c r="Y1787" s="82"/>
      <c r="AA1787" s="82"/>
      <c r="AB1787" s="82"/>
      <c r="AC1787" s="82"/>
      <c r="AD1787" s="82"/>
      <c r="AE1787" s="82"/>
      <c r="AF1787" s="82"/>
      <c r="AG1787" s="82"/>
    </row>
    <row r="1788" spans="3:33" x14ac:dyDescent="0.2">
      <c r="C1788" s="82"/>
      <c r="D1788" s="82"/>
      <c r="E1788" s="82"/>
      <c r="F1788" s="82"/>
      <c r="G1788" s="82"/>
      <c r="H1788" s="82"/>
      <c r="I1788" s="82"/>
      <c r="J1788" s="82"/>
      <c r="K1788" s="82"/>
      <c r="L1788" s="82"/>
      <c r="M1788" s="82"/>
      <c r="N1788" s="140"/>
      <c r="O1788" s="140"/>
      <c r="P1788" s="82"/>
      <c r="Q1788" s="82"/>
      <c r="R1788" s="82"/>
      <c r="S1788" s="82"/>
      <c r="T1788" s="140"/>
      <c r="U1788" s="82"/>
      <c r="V1788" s="82"/>
      <c r="W1788" s="82"/>
      <c r="X1788" s="82"/>
      <c r="Y1788" s="82"/>
      <c r="AA1788" s="82"/>
      <c r="AB1788" s="82"/>
      <c r="AC1788" s="82"/>
      <c r="AD1788" s="82"/>
      <c r="AE1788" s="82"/>
      <c r="AF1788" s="82"/>
      <c r="AG1788" s="82"/>
    </row>
    <row r="1789" spans="3:33" x14ac:dyDescent="0.2">
      <c r="C1789" s="82"/>
      <c r="D1789" s="82"/>
      <c r="E1789" s="82"/>
      <c r="F1789" s="82"/>
      <c r="G1789" s="82"/>
      <c r="H1789" s="82"/>
      <c r="I1789" s="82"/>
      <c r="J1789" s="82"/>
      <c r="K1789" s="82"/>
      <c r="L1789" s="82"/>
      <c r="M1789" s="82"/>
      <c r="N1789" s="140"/>
      <c r="O1789" s="140"/>
      <c r="P1789" s="82"/>
      <c r="Q1789" s="82"/>
      <c r="R1789" s="82"/>
      <c r="S1789" s="82"/>
      <c r="T1789" s="140"/>
      <c r="U1789" s="82"/>
      <c r="V1789" s="82"/>
      <c r="W1789" s="82"/>
      <c r="X1789" s="82"/>
      <c r="Y1789" s="82"/>
      <c r="AA1789" s="82"/>
      <c r="AB1789" s="82"/>
      <c r="AC1789" s="82"/>
      <c r="AD1789" s="82"/>
      <c r="AE1789" s="82"/>
      <c r="AF1789" s="82"/>
      <c r="AG1789" s="82"/>
    </row>
    <row r="1790" spans="3:33" x14ac:dyDescent="0.2">
      <c r="C1790" s="82"/>
      <c r="D1790" s="82"/>
      <c r="E1790" s="82"/>
      <c r="F1790" s="82"/>
      <c r="G1790" s="82"/>
      <c r="H1790" s="82"/>
      <c r="I1790" s="82"/>
      <c r="J1790" s="82"/>
      <c r="K1790" s="82"/>
      <c r="L1790" s="82"/>
      <c r="M1790" s="82"/>
      <c r="N1790" s="140"/>
      <c r="O1790" s="140"/>
      <c r="P1790" s="82"/>
      <c r="Q1790" s="82"/>
      <c r="R1790" s="82"/>
      <c r="S1790" s="82"/>
      <c r="T1790" s="140"/>
      <c r="U1790" s="82"/>
      <c r="V1790" s="82"/>
      <c r="W1790" s="82"/>
      <c r="X1790" s="82"/>
      <c r="Y1790" s="82"/>
      <c r="AA1790" s="82"/>
      <c r="AB1790" s="82"/>
      <c r="AC1790" s="82"/>
      <c r="AD1790" s="82"/>
      <c r="AE1790" s="82"/>
      <c r="AF1790" s="82"/>
      <c r="AG1790" s="82"/>
    </row>
    <row r="1791" spans="3:33" x14ac:dyDescent="0.2">
      <c r="C1791" s="82"/>
      <c r="D1791" s="82"/>
      <c r="E1791" s="82"/>
      <c r="F1791" s="82"/>
      <c r="G1791" s="82"/>
      <c r="H1791" s="82"/>
      <c r="I1791" s="82"/>
      <c r="J1791" s="82"/>
      <c r="K1791" s="82"/>
      <c r="L1791" s="82"/>
      <c r="M1791" s="82"/>
      <c r="N1791" s="140"/>
      <c r="O1791" s="140"/>
      <c r="P1791" s="82"/>
      <c r="Q1791" s="82"/>
      <c r="R1791" s="82"/>
      <c r="S1791" s="82"/>
      <c r="T1791" s="140"/>
      <c r="U1791" s="82"/>
      <c r="V1791" s="82"/>
      <c r="W1791" s="82"/>
      <c r="X1791" s="82"/>
      <c r="Y1791" s="82"/>
      <c r="AA1791" s="82"/>
      <c r="AB1791" s="82"/>
      <c r="AC1791" s="82"/>
      <c r="AD1791" s="82"/>
      <c r="AE1791" s="82"/>
      <c r="AF1791" s="82"/>
      <c r="AG1791" s="82"/>
    </row>
    <row r="1792" spans="3:33" x14ac:dyDescent="0.2">
      <c r="C1792" s="82"/>
      <c r="D1792" s="82"/>
      <c r="E1792" s="82"/>
      <c r="F1792" s="82"/>
      <c r="G1792" s="82"/>
      <c r="H1792" s="82"/>
      <c r="I1792" s="82"/>
      <c r="J1792" s="82"/>
      <c r="K1792" s="82"/>
      <c r="L1792" s="82"/>
      <c r="M1792" s="82"/>
      <c r="N1792" s="140"/>
      <c r="O1792" s="140"/>
      <c r="P1792" s="82"/>
      <c r="Q1792" s="82"/>
      <c r="R1792" s="82"/>
      <c r="S1792" s="82"/>
      <c r="T1792" s="140"/>
      <c r="U1792" s="82"/>
      <c r="V1792" s="82"/>
      <c r="W1792" s="82"/>
      <c r="X1792" s="82"/>
      <c r="Y1792" s="82"/>
      <c r="AA1792" s="82"/>
      <c r="AB1792" s="82"/>
      <c r="AC1792" s="82"/>
      <c r="AD1792" s="82"/>
      <c r="AE1792" s="82"/>
      <c r="AF1792" s="82"/>
      <c r="AG1792" s="82"/>
    </row>
    <row r="1793" spans="3:33" x14ac:dyDescent="0.2">
      <c r="C1793" s="82"/>
      <c r="D1793" s="82"/>
      <c r="E1793" s="82"/>
      <c r="F1793" s="82"/>
      <c r="G1793" s="82"/>
      <c r="H1793" s="82"/>
      <c r="I1793" s="82"/>
      <c r="J1793" s="82"/>
      <c r="K1793" s="82"/>
      <c r="L1793" s="82"/>
      <c r="M1793" s="82"/>
      <c r="N1793" s="140"/>
      <c r="O1793" s="140"/>
      <c r="P1793" s="82"/>
      <c r="Q1793" s="82"/>
      <c r="R1793" s="82"/>
      <c r="S1793" s="82"/>
      <c r="T1793" s="140"/>
      <c r="U1793" s="82"/>
      <c r="V1793" s="82"/>
      <c r="W1793" s="82"/>
      <c r="X1793" s="82"/>
      <c r="Y1793" s="82"/>
      <c r="AA1793" s="82"/>
      <c r="AB1793" s="82"/>
      <c r="AC1793" s="82"/>
      <c r="AD1793" s="82"/>
      <c r="AE1793" s="82"/>
      <c r="AF1793" s="82"/>
      <c r="AG1793" s="82"/>
    </row>
    <row r="1794" spans="3:33" x14ac:dyDescent="0.2">
      <c r="C1794" s="82"/>
      <c r="D1794" s="82"/>
      <c r="E1794" s="82"/>
      <c r="F1794" s="82"/>
      <c r="G1794" s="82"/>
      <c r="H1794" s="82"/>
      <c r="I1794" s="82"/>
      <c r="J1794" s="82"/>
      <c r="K1794" s="82"/>
      <c r="L1794" s="82"/>
      <c r="M1794" s="82"/>
      <c r="N1794" s="140"/>
      <c r="O1794" s="140"/>
      <c r="P1794" s="82"/>
      <c r="Q1794" s="82"/>
      <c r="R1794" s="82"/>
      <c r="S1794" s="82"/>
      <c r="T1794" s="140"/>
      <c r="U1794" s="82"/>
      <c r="V1794" s="82"/>
      <c r="W1794" s="82"/>
      <c r="X1794" s="82"/>
      <c r="Y1794" s="82"/>
      <c r="AA1794" s="82"/>
      <c r="AB1794" s="82"/>
      <c r="AC1794" s="82"/>
      <c r="AD1794" s="82"/>
      <c r="AE1794" s="82"/>
      <c r="AF1794" s="82"/>
      <c r="AG1794" s="82"/>
    </row>
    <row r="1795" spans="3:33" x14ac:dyDescent="0.2">
      <c r="C1795" s="82"/>
      <c r="D1795" s="82"/>
      <c r="E1795" s="82"/>
      <c r="F1795" s="82"/>
      <c r="G1795" s="82"/>
      <c r="H1795" s="82"/>
      <c r="I1795" s="82"/>
      <c r="J1795" s="82"/>
      <c r="K1795" s="82"/>
      <c r="L1795" s="82"/>
      <c r="M1795" s="82"/>
      <c r="N1795" s="140"/>
      <c r="O1795" s="140"/>
      <c r="P1795" s="82"/>
      <c r="Q1795" s="82"/>
      <c r="R1795" s="82"/>
      <c r="S1795" s="82"/>
      <c r="T1795" s="140"/>
      <c r="U1795" s="82"/>
      <c r="V1795" s="82"/>
      <c r="W1795" s="82"/>
      <c r="X1795" s="82"/>
      <c r="Y1795" s="82"/>
      <c r="AA1795" s="82"/>
      <c r="AB1795" s="82"/>
      <c r="AC1795" s="82"/>
      <c r="AD1795" s="82"/>
      <c r="AE1795" s="82"/>
      <c r="AF1795" s="82"/>
      <c r="AG1795" s="82"/>
    </row>
    <row r="1796" spans="3:33" x14ac:dyDescent="0.2">
      <c r="C1796" s="82"/>
      <c r="D1796" s="82"/>
      <c r="E1796" s="82"/>
      <c r="F1796" s="82"/>
      <c r="G1796" s="82"/>
      <c r="H1796" s="82"/>
      <c r="I1796" s="82"/>
      <c r="J1796" s="82"/>
      <c r="K1796" s="82"/>
      <c r="L1796" s="82"/>
      <c r="M1796" s="82"/>
      <c r="N1796" s="140"/>
      <c r="O1796" s="140"/>
      <c r="P1796" s="82"/>
      <c r="Q1796" s="82"/>
      <c r="R1796" s="82"/>
      <c r="S1796" s="82"/>
      <c r="T1796" s="140"/>
      <c r="U1796" s="82"/>
      <c r="V1796" s="82"/>
      <c r="W1796" s="82"/>
      <c r="X1796" s="82"/>
      <c r="Y1796" s="82"/>
      <c r="AA1796" s="82"/>
      <c r="AB1796" s="82"/>
      <c r="AC1796" s="82"/>
      <c r="AD1796" s="82"/>
      <c r="AE1796" s="82"/>
      <c r="AF1796" s="82"/>
      <c r="AG1796" s="82"/>
    </row>
    <row r="1797" spans="3:33" x14ac:dyDescent="0.2">
      <c r="C1797" s="82"/>
      <c r="D1797" s="82"/>
      <c r="E1797" s="82"/>
      <c r="F1797" s="82"/>
      <c r="G1797" s="82"/>
      <c r="H1797" s="82"/>
      <c r="I1797" s="82"/>
      <c r="J1797" s="82"/>
      <c r="K1797" s="82"/>
      <c r="L1797" s="82"/>
      <c r="M1797" s="82"/>
      <c r="N1797" s="140"/>
      <c r="O1797" s="140"/>
      <c r="P1797" s="82"/>
      <c r="Q1797" s="82"/>
      <c r="R1797" s="82"/>
      <c r="S1797" s="82"/>
      <c r="T1797" s="140"/>
      <c r="U1797" s="82"/>
      <c r="V1797" s="82"/>
      <c r="W1797" s="82"/>
      <c r="X1797" s="82"/>
      <c r="Y1797" s="82"/>
      <c r="AA1797" s="82"/>
      <c r="AB1797" s="82"/>
      <c r="AC1797" s="82"/>
      <c r="AD1797" s="82"/>
      <c r="AE1797" s="82"/>
      <c r="AF1797" s="82"/>
      <c r="AG1797" s="82"/>
    </row>
    <row r="1798" spans="3:33" x14ac:dyDescent="0.2">
      <c r="C1798" s="82"/>
      <c r="D1798" s="82"/>
      <c r="E1798" s="82"/>
      <c r="F1798" s="82"/>
      <c r="G1798" s="82"/>
      <c r="H1798" s="82"/>
      <c r="I1798" s="82"/>
      <c r="J1798" s="82"/>
      <c r="K1798" s="82"/>
      <c r="L1798" s="82"/>
      <c r="M1798" s="82"/>
      <c r="N1798" s="140"/>
      <c r="O1798" s="140"/>
      <c r="P1798" s="82"/>
      <c r="Q1798" s="82"/>
      <c r="R1798" s="82"/>
      <c r="S1798" s="82"/>
      <c r="T1798" s="140"/>
      <c r="U1798" s="82"/>
      <c r="V1798" s="82"/>
      <c r="W1798" s="82"/>
      <c r="X1798" s="82"/>
      <c r="Y1798" s="82"/>
      <c r="AA1798" s="82"/>
      <c r="AB1798" s="82"/>
      <c r="AC1798" s="82"/>
      <c r="AD1798" s="82"/>
      <c r="AE1798" s="82"/>
      <c r="AF1798" s="82"/>
      <c r="AG1798" s="82"/>
    </row>
    <row r="1799" spans="3:33" x14ac:dyDescent="0.2">
      <c r="C1799" s="82"/>
      <c r="D1799" s="82"/>
      <c r="E1799" s="82"/>
      <c r="F1799" s="82"/>
      <c r="G1799" s="82"/>
      <c r="H1799" s="82"/>
      <c r="I1799" s="82"/>
      <c r="J1799" s="82"/>
      <c r="K1799" s="82"/>
      <c r="L1799" s="82"/>
      <c r="M1799" s="82"/>
      <c r="N1799" s="140"/>
      <c r="O1799" s="140"/>
      <c r="P1799" s="82"/>
      <c r="Q1799" s="82"/>
      <c r="R1799" s="82"/>
      <c r="S1799" s="82"/>
      <c r="T1799" s="140"/>
      <c r="U1799" s="82"/>
      <c r="V1799" s="82"/>
      <c r="W1799" s="82"/>
      <c r="X1799" s="82"/>
      <c r="Y1799" s="82"/>
      <c r="AA1799" s="82"/>
      <c r="AB1799" s="82"/>
      <c r="AC1799" s="82"/>
      <c r="AD1799" s="82"/>
      <c r="AE1799" s="82"/>
      <c r="AF1799" s="82"/>
      <c r="AG1799" s="82"/>
    </row>
    <row r="1800" spans="3:33" x14ac:dyDescent="0.2">
      <c r="C1800" s="82"/>
      <c r="D1800" s="82"/>
      <c r="E1800" s="82"/>
      <c r="F1800" s="82"/>
      <c r="G1800" s="82"/>
      <c r="H1800" s="82"/>
      <c r="I1800" s="82"/>
      <c r="J1800" s="82"/>
      <c r="K1800" s="82"/>
      <c r="L1800" s="82"/>
      <c r="M1800" s="82"/>
      <c r="N1800" s="140"/>
      <c r="O1800" s="140"/>
      <c r="P1800" s="82"/>
      <c r="Q1800" s="82"/>
      <c r="R1800" s="82"/>
      <c r="S1800" s="82"/>
      <c r="T1800" s="140"/>
      <c r="U1800" s="82"/>
      <c r="V1800" s="82"/>
      <c r="W1800" s="82"/>
      <c r="X1800" s="82"/>
      <c r="Y1800" s="82"/>
      <c r="AA1800" s="82"/>
      <c r="AB1800" s="82"/>
      <c r="AC1800" s="82"/>
      <c r="AD1800" s="82"/>
      <c r="AE1800" s="82"/>
      <c r="AF1800" s="82"/>
      <c r="AG1800" s="82"/>
    </row>
    <row r="1801" spans="3:33" x14ac:dyDescent="0.2">
      <c r="C1801" s="82"/>
      <c r="D1801" s="82"/>
      <c r="E1801" s="82"/>
      <c r="F1801" s="82"/>
      <c r="G1801" s="82"/>
      <c r="H1801" s="82"/>
      <c r="I1801" s="82"/>
      <c r="J1801" s="82"/>
      <c r="K1801" s="82"/>
      <c r="L1801" s="82"/>
      <c r="M1801" s="82"/>
      <c r="N1801" s="140"/>
      <c r="O1801" s="140"/>
      <c r="P1801" s="82"/>
      <c r="Q1801" s="82"/>
      <c r="R1801" s="82"/>
      <c r="S1801" s="82"/>
      <c r="T1801" s="140"/>
      <c r="U1801" s="82"/>
      <c r="V1801" s="82"/>
      <c r="W1801" s="82"/>
      <c r="X1801" s="82"/>
      <c r="Y1801" s="82"/>
      <c r="AA1801" s="82"/>
      <c r="AB1801" s="82"/>
      <c r="AC1801" s="82"/>
      <c r="AD1801" s="82"/>
      <c r="AE1801" s="82"/>
      <c r="AF1801" s="82"/>
      <c r="AG1801" s="82"/>
    </row>
    <row r="1802" spans="3:33" x14ac:dyDescent="0.2">
      <c r="C1802" s="82"/>
      <c r="D1802" s="82"/>
      <c r="E1802" s="82"/>
      <c r="F1802" s="82"/>
      <c r="G1802" s="82"/>
      <c r="H1802" s="82"/>
      <c r="I1802" s="82"/>
      <c r="J1802" s="82"/>
      <c r="K1802" s="82"/>
      <c r="L1802" s="82"/>
      <c r="M1802" s="82"/>
      <c r="N1802" s="140"/>
      <c r="O1802" s="140"/>
      <c r="P1802" s="82"/>
      <c r="Q1802" s="82"/>
      <c r="R1802" s="82"/>
      <c r="S1802" s="82"/>
      <c r="T1802" s="140"/>
      <c r="U1802" s="82"/>
      <c r="V1802" s="82"/>
      <c r="W1802" s="82"/>
      <c r="X1802" s="82"/>
      <c r="Y1802" s="82"/>
      <c r="AA1802" s="82"/>
      <c r="AB1802" s="82"/>
      <c r="AC1802" s="82"/>
      <c r="AD1802" s="82"/>
      <c r="AE1802" s="82"/>
      <c r="AF1802" s="82"/>
      <c r="AG1802" s="82"/>
    </row>
    <row r="1803" spans="3:33" x14ac:dyDescent="0.2">
      <c r="C1803" s="82"/>
      <c r="D1803" s="82"/>
      <c r="E1803" s="82"/>
      <c r="F1803" s="82"/>
      <c r="G1803" s="82"/>
      <c r="H1803" s="82"/>
      <c r="I1803" s="82"/>
      <c r="J1803" s="82"/>
      <c r="K1803" s="82"/>
      <c r="L1803" s="82"/>
      <c r="M1803" s="82"/>
      <c r="N1803" s="140"/>
      <c r="O1803" s="140"/>
      <c r="P1803" s="82"/>
      <c r="Q1803" s="82"/>
      <c r="R1803" s="82"/>
      <c r="S1803" s="82"/>
      <c r="T1803" s="140"/>
      <c r="U1803" s="82"/>
      <c r="V1803" s="82"/>
      <c r="W1803" s="82"/>
      <c r="X1803" s="82"/>
      <c r="Y1803" s="82"/>
      <c r="AA1803" s="82"/>
      <c r="AB1803" s="82"/>
      <c r="AC1803" s="82"/>
      <c r="AD1803" s="82"/>
      <c r="AE1803" s="82"/>
      <c r="AF1803" s="82"/>
      <c r="AG1803" s="82"/>
    </row>
    <row r="1804" spans="3:33" x14ac:dyDescent="0.2">
      <c r="C1804" s="82"/>
      <c r="D1804" s="82"/>
      <c r="E1804" s="82"/>
      <c r="F1804" s="82"/>
      <c r="G1804" s="82"/>
      <c r="H1804" s="82"/>
      <c r="I1804" s="82"/>
      <c r="J1804" s="82"/>
      <c r="K1804" s="82"/>
      <c r="L1804" s="82"/>
      <c r="M1804" s="82"/>
      <c r="N1804" s="140"/>
      <c r="O1804" s="140"/>
      <c r="P1804" s="82"/>
      <c r="Q1804" s="82"/>
      <c r="R1804" s="82"/>
      <c r="S1804" s="82"/>
      <c r="T1804" s="140"/>
      <c r="U1804" s="82"/>
      <c r="V1804" s="82"/>
      <c r="W1804" s="82"/>
      <c r="X1804" s="82"/>
      <c r="Y1804" s="82"/>
      <c r="AA1804" s="82"/>
      <c r="AB1804" s="82"/>
      <c r="AC1804" s="82"/>
      <c r="AD1804" s="82"/>
      <c r="AE1804" s="82"/>
      <c r="AF1804" s="82"/>
      <c r="AG1804" s="82"/>
    </row>
    <row r="1805" spans="3:33" x14ac:dyDescent="0.2">
      <c r="C1805" s="82"/>
      <c r="D1805" s="82"/>
      <c r="E1805" s="82"/>
      <c r="F1805" s="82"/>
      <c r="G1805" s="82"/>
      <c r="H1805" s="82"/>
      <c r="I1805" s="82"/>
      <c r="J1805" s="82"/>
      <c r="K1805" s="82"/>
      <c r="L1805" s="82"/>
      <c r="M1805" s="82"/>
      <c r="N1805" s="140"/>
      <c r="O1805" s="140"/>
      <c r="P1805" s="82"/>
      <c r="Q1805" s="82"/>
      <c r="R1805" s="82"/>
      <c r="S1805" s="82"/>
      <c r="T1805" s="140"/>
      <c r="U1805" s="82"/>
      <c r="V1805" s="82"/>
      <c r="W1805" s="82"/>
      <c r="X1805" s="82"/>
      <c r="Y1805" s="82"/>
      <c r="AA1805" s="82"/>
      <c r="AB1805" s="82"/>
      <c r="AC1805" s="82"/>
      <c r="AD1805" s="82"/>
      <c r="AE1805" s="82"/>
      <c r="AF1805" s="82"/>
      <c r="AG1805" s="82"/>
    </row>
    <row r="1806" spans="3:33" x14ac:dyDescent="0.2">
      <c r="C1806" s="82"/>
      <c r="D1806" s="82"/>
      <c r="E1806" s="82"/>
      <c r="F1806" s="82"/>
      <c r="G1806" s="82"/>
      <c r="H1806" s="82"/>
      <c r="I1806" s="82"/>
      <c r="J1806" s="82"/>
      <c r="K1806" s="82"/>
      <c r="L1806" s="82"/>
      <c r="M1806" s="82"/>
      <c r="N1806" s="140"/>
      <c r="O1806" s="140"/>
      <c r="P1806" s="82"/>
      <c r="Q1806" s="82"/>
      <c r="R1806" s="82"/>
      <c r="S1806" s="82"/>
      <c r="T1806" s="140"/>
      <c r="U1806" s="82"/>
      <c r="V1806" s="82"/>
      <c r="W1806" s="82"/>
      <c r="X1806" s="82"/>
      <c r="Y1806" s="82"/>
      <c r="AA1806" s="82"/>
      <c r="AB1806" s="82"/>
      <c r="AC1806" s="82"/>
      <c r="AD1806" s="82"/>
      <c r="AE1806" s="82"/>
      <c r="AF1806" s="82"/>
      <c r="AG1806" s="82"/>
    </row>
    <row r="1807" spans="3:33" x14ac:dyDescent="0.2">
      <c r="C1807" s="82"/>
      <c r="D1807" s="82"/>
      <c r="E1807" s="82"/>
      <c r="F1807" s="82"/>
      <c r="G1807" s="82"/>
      <c r="H1807" s="82"/>
      <c r="I1807" s="82"/>
      <c r="J1807" s="82"/>
      <c r="K1807" s="82"/>
      <c r="L1807" s="82"/>
      <c r="M1807" s="82"/>
      <c r="N1807" s="140"/>
      <c r="O1807" s="140"/>
      <c r="P1807" s="82"/>
      <c r="Q1807" s="82"/>
      <c r="R1807" s="82"/>
      <c r="S1807" s="82"/>
      <c r="T1807" s="140"/>
      <c r="U1807" s="82"/>
      <c r="V1807" s="82"/>
      <c r="W1807" s="82"/>
      <c r="X1807" s="82"/>
      <c r="Y1807" s="82"/>
      <c r="AA1807" s="82"/>
      <c r="AB1807" s="82"/>
      <c r="AC1807" s="82"/>
      <c r="AD1807" s="82"/>
      <c r="AE1807" s="82"/>
      <c r="AF1807" s="82"/>
      <c r="AG1807" s="82"/>
    </row>
    <row r="1808" spans="3:33" x14ac:dyDescent="0.2">
      <c r="C1808" s="82"/>
      <c r="D1808" s="82"/>
      <c r="E1808" s="82"/>
      <c r="F1808" s="82"/>
      <c r="G1808" s="82"/>
      <c r="H1808" s="82"/>
      <c r="I1808" s="82"/>
      <c r="J1808" s="82"/>
      <c r="K1808" s="82"/>
      <c r="L1808" s="82"/>
      <c r="M1808" s="82"/>
      <c r="N1808" s="140"/>
      <c r="O1808" s="140"/>
      <c r="P1808" s="82"/>
      <c r="Q1808" s="82"/>
      <c r="R1808" s="82"/>
      <c r="S1808" s="82"/>
      <c r="T1808" s="140"/>
      <c r="U1808" s="82"/>
      <c r="V1808" s="82"/>
      <c r="W1808" s="82"/>
      <c r="X1808" s="82"/>
      <c r="Y1808" s="82"/>
      <c r="AA1808" s="82"/>
      <c r="AB1808" s="82"/>
      <c r="AC1808" s="82"/>
      <c r="AD1808" s="82"/>
      <c r="AE1808" s="82"/>
      <c r="AF1808" s="82"/>
      <c r="AG1808" s="82"/>
    </row>
    <row r="1809" spans="3:33" x14ac:dyDescent="0.2">
      <c r="C1809" s="82"/>
      <c r="D1809" s="82"/>
      <c r="E1809" s="82"/>
      <c r="F1809" s="82"/>
      <c r="G1809" s="82"/>
      <c r="H1809" s="82"/>
      <c r="I1809" s="82"/>
      <c r="J1809" s="82"/>
      <c r="K1809" s="82"/>
      <c r="L1809" s="82"/>
      <c r="M1809" s="82"/>
      <c r="N1809" s="140"/>
      <c r="O1809" s="140"/>
      <c r="P1809" s="82"/>
      <c r="Q1809" s="82"/>
      <c r="R1809" s="82"/>
      <c r="S1809" s="82"/>
      <c r="T1809" s="140"/>
      <c r="U1809" s="82"/>
      <c r="V1809" s="82"/>
      <c r="W1809" s="82"/>
      <c r="X1809" s="82"/>
      <c r="Y1809" s="82"/>
      <c r="AA1809" s="82"/>
      <c r="AB1809" s="82"/>
      <c r="AC1809" s="82"/>
      <c r="AD1809" s="82"/>
      <c r="AE1809" s="82"/>
      <c r="AF1809" s="82"/>
      <c r="AG1809" s="82"/>
    </row>
    <row r="1810" spans="3:33" x14ac:dyDescent="0.2">
      <c r="C1810" s="82"/>
      <c r="D1810" s="82"/>
      <c r="E1810" s="82"/>
      <c r="F1810" s="82"/>
      <c r="G1810" s="82"/>
      <c r="H1810" s="82"/>
      <c r="I1810" s="82"/>
      <c r="J1810" s="82"/>
      <c r="K1810" s="82"/>
      <c r="L1810" s="82"/>
      <c r="M1810" s="82"/>
      <c r="N1810" s="140"/>
      <c r="O1810" s="140"/>
      <c r="P1810" s="82"/>
      <c r="Q1810" s="82"/>
      <c r="R1810" s="82"/>
      <c r="S1810" s="82"/>
      <c r="T1810" s="140"/>
      <c r="U1810" s="82"/>
      <c r="V1810" s="82"/>
      <c r="W1810" s="82"/>
      <c r="X1810" s="82"/>
      <c r="Y1810" s="82"/>
      <c r="AA1810" s="82"/>
      <c r="AB1810" s="82"/>
      <c r="AC1810" s="82"/>
      <c r="AD1810" s="82"/>
      <c r="AE1810" s="82"/>
      <c r="AF1810" s="82"/>
      <c r="AG1810" s="82"/>
    </row>
    <row r="1811" spans="3:33" x14ac:dyDescent="0.2">
      <c r="C1811" s="82"/>
      <c r="D1811" s="82"/>
      <c r="E1811" s="82"/>
      <c r="F1811" s="82"/>
      <c r="G1811" s="82"/>
      <c r="H1811" s="82"/>
      <c r="I1811" s="82"/>
      <c r="J1811" s="82"/>
      <c r="K1811" s="82"/>
      <c r="L1811" s="82"/>
      <c r="M1811" s="82"/>
      <c r="N1811" s="140"/>
      <c r="O1811" s="140"/>
      <c r="P1811" s="82"/>
      <c r="Q1811" s="82"/>
      <c r="R1811" s="82"/>
      <c r="S1811" s="82"/>
      <c r="T1811" s="140"/>
      <c r="U1811" s="82"/>
      <c r="V1811" s="82"/>
      <c r="W1811" s="82"/>
      <c r="X1811" s="82"/>
      <c r="Y1811" s="82"/>
      <c r="AA1811" s="82"/>
      <c r="AB1811" s="82"/>
      <c r="AC1811" s="82"/>
      <c r="AD1811" s="82"/>
      <c r="AE1811" s="82"/>
      <c r="AF1811" s="82"/>
      <c r="AG1811" s="82"/>
    </row>
    <row r="1812" spans="3:33" x14ac:dyDescent="0.2">
      <c r="C1812" s="82"/>
      <c r="D1812" s="82"/>
      <c r="E1812" s="82"/>
      <c r="F1812" s="82"/>
      <c r="G1812" s="82"/>
      <c r="H1812" s="82"/>
      <c r="I1812" s="82"/>
      <c r="J1812" s="82"/>
      <c r="K1812" s="82"/>
      <c r="L1812" s="82"/>
      <c r="M1812" s="82"/>
      <c r="N1812" s="140"/>
      <c r="O1812" s="140"/>
      <c r="P1812" s="82"/>
      <c r="Q1812" s="82"/>
      <c r="R1812" s="82"/>
      <c r="S1812" s="82"/>
      <c r="T1812" s="140"/>
      <c r="U1812" s="82"/>
      <c r="V1812" s="82"/>
      <c r="W1812" s="82"/>
      <c r="X1812" s="82"/>
      <c r="Y1812" s="82"/>
      <c r="AA1812" s="82"/>
      <c r="AB1812" s="82"/>
      <c r="AC1812" s="82"/>
      <c r="AD1812" s="82"/>
      <c r="AE1812" s="82"/>
      <c r="AF1812" s="82"/>
      <c r="AG1812" s="82"/>
    </row>
    <row r="1813" spans="3:33" x14ac:dyDescent="0.2">
      <c r="C1813" s="82"/>
      <c r="D1813" s="82"/>
      <c r="E1813" s="82"/>
      <c r="F1813" s="82"/>
      <c r="G1813" s="82"/>
      <c r="H1813" s="82"/>
      <c r="I1813" s="82"/>
      <c r="J1813" s="82"/>
      <c r="K1813" s="82"/>
      <c r="L1813" s="82"/>
      <c r="M1813" s="82"/>
      <c r="N1813" s="140"/>
      <c r="O1813" s="140"/>
      <c r="P1813" s="82"/>
      <c r="Q1813" s="82"/>
      <c r="R1813" s="82"/>
      <c r="S1813" s="82"/>
      <c r="T1813" s="140"/>
      <c r="U1813" s="82"/>
      <c r="V1813" s="82"/>
      <c r="W1813" s="82"/>
      <c r="X1813" s="82"/>
      <c r="Y1813" s="82"/>
      <c r="AA1813" s="82"/>
      <c r="AB1813" s="82"/>
      <c r="AC1813" s="82"/>
      <c r="AD1813" s="82"/>
      <c r="AE1813" s="82"/>
      <c r="AF1813" s="82"/>
      <c r="AG1813" s="82"/>
    </row>
    <row r="1814" spans="3:33" x14ac:dyDescent="0.2">
      <c r="C1814" s="82"/>
      <c r="D1814" s="82"/>
      <c r="E1814" s="82"/>
      <c r="F1814" s="82"/>
      <c r="G1814" s="82"/>
      <c r="H1814" s="82"/>
      <c r="I1814" s="82"/>
      <c r="J1814" s="82"/>
      <c r="K1814" s="82"/>
      <c r="L1814" s="82"/>
      <c r="M1814" s="82"/>
      <c r="N1814" s="140"/>
      <c r="O1814" s="140"/>
      <c r="P1814" s="82"/>
      <c r="Q1814" s="82"/>
      <c r="R1814" s="82"/>
      <c r="S1814" s="82"/>
      <c r="T1814" s="140"/>
      <c r="U1814" s="82"/>
      <c r="V1814" s="82"/>
      <c r="W1814" s="82"/>
      <c r="X1814" s="82"/>
      <c r="Y1814" s="82"/>
      <c r="AA1814" s="82"/>
      <c r="AB1814" s="82"/>
      <c r="AC1814" s="82"/>
      <c r="AD1814" s="82"/>
      <c r="AE1814" s="82"/>
      <c r="AF1814" s="82"/>
      <c r="AG1814" s="82"/>
    </row>
    <row r="1815" spans="3:33" x14ac:dyDescent="0.2">
      <c r="C1815" s="82"/>
      <c r="D1815" s="82"/>
      <c r="E1815" s="82"/>
      <c r="F1815" s="82"/>
      <c r="G1815" s="82"/>
      <c r="H1815" s="82"/>
      <c r="I1815" s="82"/>
      <c r="J1815" s="82"/>
      <c r="K1815" s="82"/>
      <c r="L1815" s="82"/>
      <c r="M1815" s="82"/>
      <c r="N1815" s="140"/>
      <c r="O1815" s="140"/>
      <c r="P1815" s="82"/>
      <c r="Q1815" s="82"/>
      <c r="R1815" s="82"/>
      <c r="S1815" s="82"/>
      <c r="T1815" s="140"/>
      <c r="U1815" s="82"/>
      <c r="V1815" s="82"/>
      <c r="W1815" s="82"/>
      <c r="X1815" s="82"/>
      <c r="Y1815" s="82"/>
      <c r="AA1815" s="82"/>
      <c r="AB1815" s="82"/>
      <c r="AC1815" s="82"/>
      <c r="AD1815" s="82"/>
      <c r="AE1815" s="82"/>
      <c r="AF1815" s="82"/>
      <c r="AG1815" s="82"/>
    </row>
    <row r="1816" spans="3:33" x14ac:dyDescent="0.2">
      <c r="C1816" s="82"/>
      <c r="D1816" s="82"/>
      <c r="E1816" s="82"/>
      <c r="F1816" s="82"/>
      <c r="G1816" s="82"/>
      <c r="H1816" s="82"/>
      <c r="I1816" s="82"/>
      <c r="J1816" s="82"/>
      <c r="K1816" s="82"/>
      <c r="L1816" s="82"/>
      <c r="M1816" s="82"/>
      <c r="N1816" s="140"/>
      <c r="O1816" s="140"/>
      <c r="P1816" s="82"/>
      <c r="Q1816" s="82"/>
      <c r="R1816" s="82"/>
      <c r="S1816" s="82"/>
      <c r="T1816" s="140"/>
      <c r="U1816" s="82"/>
      <c r="V1816" s="82"/>
      <c r="W1816" s="82"/>
      <c r="X1816" s="82"/>
      <c r="Y1816" s="82"/>
      <c r="AA1816" s="82"/>
      <c r="AB1816" s="82"/>
      <c r="AC1816" s="82"/>
      <c r="AD1816" s="82"/>
      <c r="AE1816" s="82"/>
      <c r="AF1816" s="82"/>
      <c r="AG1816" s="82"/>
    </row>
    <row r="1817" spans="3:33" x14ac:dyDescent="0.2">
      <c r="C1817" s="82"/>
      <c r="D1817" s="82"/>
      <c r="E1817" s="82"/>
      <c r="F1817" s="82"/>
      <c r="G1817" s="82"/>
      <c r="H1817" s="82"/>
      <c r="I1817" s="82"/>
      <c r="J1817" s="82"/>
      <c r="K1817" s="82"/>
      <c r="L1817" s="82"/>
      <c r="M1817" s="82"/>
      <c r="N1817" s="140"/>
      <c r="O1817" s="140"/>
      <c r="P1817" s="82"/>
      <c r="Q1817" s="82"/>
      <c r="R1817" s="82"/>
      <c r="S1817" s="82"/>
      <c r="T1817" s="140"/>
      <c r="U1817" s="82"/>
      <c r="V1817" s="82"/>
      <c r="W1817" s="82"/>
      <c r="X1817" s="82"/>
      <c r="Y1817" s="82"/>
      <c r="AA1817" s="82"/>
      <c r="AB1817" s="82"/>
      <c r="AC1817" s="82"/>
      <c r="AD1817" s="82"/>
      <c r="AE1817" s="82"/>
      <c r="AF1817" s="82"/>
      <c r="AG1817" s="82"/>
    </row>
    <row r="1818" spans="3:33" x14ac:dyDescent="0.2">
      <c r="C1818" s="82"/>
      <c r="D1818" s="82"/>
      <c r="E1818" s="82"/>
      <c r="F1818" s="82"/>
      <c r="G1818" s="82"/>
      <c r="H1818" s="82"/>
      <c r="I1818" s="82"/>
      <c r="J1818" s="82"/>
      <c r="K1818" s="82"/>
      <c r="L1818" s="82"/>
      <c r="M1818" s="82"/>
      <c r="N1818" s="140"/>
      <c r="O1818" s="140"/>
      <c r="P1818" s="82"/>
      <c r="Q1818" s="82"/>
      <c r="R1818" s="82"/>
      <c r="S1818" s="82"/>
      <c r="T1818" s="140"/>
      <c r="U1818" s="82"/>
      <c r="V1818" s="82"/>
      <c r="W1818" s="82"/>
      <c r="X1818" s="82"/>
      <c r="Y1818" s="82"/>
      <c r="AA1818" s="82"/>
      <c r="AB1818" s="82"/>
      <c r="AC1818" s="82"/>
      <c r="AD1818" s="82"/>
      <c r="AE1818" s="82"/>
      <c r="AF1818" s="82"/>
      <c r="AG1818" s="82"/>
    </row>
    <row r="1819" spans="3:33" x14ac:dyDescent="0.2">
      <c r="C1819" s="82"/>
      <c r="D1819" s="82"/>
      <c r="E1819" s="82"/>
      <c r="F1819" s="82"/>
      <c r="G1819" s="82"/>
      <c r="H1819" s="82"/>
      <c r="I1819" s="82"/>
      <c r="J1819" s="82"/>
      <c r="K1819" s="82"/>
      <c r="L1819" s="82"/>
      <c r="M1819" s="82"/>
      <c r="N1819" s="140"/>
      <c r="O1819" s="140"/>
      <c r="P1819" s="82"/>
      <c r="Q1819" s="82"/>
      <c r="R1819" s="82"/>
      <c r="S1819" s="82"/>
      <c r="T1819" s="140"/>
      <c r="U1819" s="82"/>
      <c r="V1819" s="82"/>
      <c r="W1819" s="82"/>
      <c r="X1819" s="82"/>
      <c r="Y1819" s="82"/>
      <c r="AA1819" s="82"/>
      <c r="AB1819" s="82"/>
      <c r="AC1819" s="82"/>
      <c r="AD1819" s="82"/>
      <c r="AE1819" s="82"/>
      <c r="AF1819" s="82"/>
      <c r="AG1819" s="82"/>
    </row>
    <row r="1820" spans="3:33" x14ac:dyDescent="0.2">
      <c r="C1820" s="82"/>
      <c r="D1820" s="82"/>
      <c r="E1820" s="82"/>
      <c r="F1820" s="82"/>
      <c r="G1820" s="82"/>
      <c r="H1820" s="82"/>
      <c r="I1820" s="82"/>
      <c r="J1820" s="82"/>
      <c r="K1820" s="82"/>
      <c r="L1820" s="82"/>
      <c r="M1820" s="82"/>
      <c r="N1820" s="140"/>
      <c r="O1820" s="140"/>
      <c r="P1820" s="82"/>
      <c r="Q1820" s="82"/>
      <c r="R1820" s="82"/>
      <c r="S1820" s="82"/>
      <c r="T1820" s="140"/>
      <c r="U1820" s="82"/>
      <c r="V1820" s="82"/>
      <c r="W1820" s="82"/>
      <c r="X1820" s="82"/>
      <c r="Y1820" s="82"/>
      <c r="AA1820" s="82"/>
      <c r="AB1820" s="82"/>
      <c r="AC1820" s="82"/>
      <c r="AD1820" s="82"/>
      <c r="AE1820" s="82"/>
      <c r="AF1820" s="82"/>
      <c r="AG1820" s="82"/>
    </row>
    <row r="1821" spans="3:33" x14ac:dyDescent="0.2">
      <c r="C1821" s="82"/>
      <c r="D1821" s="82"/>
      <c r="E1821" s="82"/>
      <c r="F1821" s="82"/>
      <c r="G1821" s="82"/>
      <c r="H1821" s="82"/>
      <c r="I1821" s="82"/>
      <c r="J1821" s="82"/>
      <c r="K1821" s="82"/>
      <c r="L1821" s="82"/>
      <c r="M1821" s="82"/>
      <c r="N1821" s="140"/>
      <c r="O1821" s="140"/>
      <c r="P1821" s="82"/>
      <c r="Q1821" s="82"/>
      <c r="R1821" s="82"/>
      <c r="S1821" s="82"/>
      <c r="T1821" s="140"/>
      <c r="U1821" s="82"/>
      <c r="V1821" s="82"/>
      <c r="W1821" s="82"/>
      <c r="X1821" s="82"/>
      <c r="Y1821" s="82"/>
      <c r="AA1821" s="82"/>
      <c r="AB1821" s="82"/>
      <c r="AC1821" s="82"/>
      <c r="AD1821" s="82"/>
      <c r="AE1821" s="82"/>
      <c r="AF1821" s="82"/>
      <c r="AG1821" s="82"/>
    </row>
    <row r="1822" spans="3:33" x14ac:dyDescent="0.2">
      <c r="C1822" s="82"/>
      <c r="D1822" s="82"/>
      <c r="E1822" s="82"/>
      <c r="F1822" s="82"/>
      <c r="G1822" s="82"/>
      <c r="H1822" s="82"/>
      <c r="I1822" s="82"/>
      <c r="J1822" s="82"/>
      <c r="K1822" s="82"/>
      <c r="L1822" s="82"/>
      <c r="M1822" s="82"/>
      <c r="N1822" s="140"/>
      <c r="O1822" s="140"/>
      <c r="P1822" s="82"/>
      <c r="Q1822" s="82"/>
      <c r="R1822" s="82"/>
      <c r="S1822" s="82"/>
      <c r="T1822" s="140"/>
      <c r="U1822" s="82"/>
      <c r="V1822" s="82"/>
      <c r="W1822" s="82"/>
      <c r="X1822" s="82"/>
      <c r="Y1822" s="82"/>
      <c r="AA1822" s="82"/>
      <c r="AB1822" s="82"/>
      <c r="AC1822" s="82"/>
      <c r="AD1822" s="82"/>
      <c r="AE1822" s="82"/>
      <c r="AF1822" s="82"/>
      <c r="AG1822" s="82"/>
    </row>
    <row r="1823" spans="3:33" x14ac:dyDescent="0.2">
      <c r="C1823" s="82"/>
      <c r="D1823" s="82"/>
      <c r="E1823" s="82"/>
      <c r="F1823" s="82"/>
      <c r="G1823" s="82"/>
      <c r="H1823" s="82"/>
      <c r="I1823" s="82"/>
      <c r="J1823" s="82"/>
      <c r="K1823" s="82"/>
      <c r="L1823" s="82"/>
      <c r="M1823" s="82"/>
      <c r="N1823" s="140"/>
      <c r="O1823" s="140"/>
      <c r="P1823" s="82"/>
      <c r="Q1823" s="82"/>
      <c r="R1823" s="82"/>
      <c r="S1823" s="82"/>
      <c r="T1823" s="140"/>
      <c r="U1823" s="82"/>
      <c r="V1823" s="82"/>
      <c r="W1823" s="82"/>
      <c r="X1823" s="82"/>
      <c r="Y1823" s="82"/>
      <c r="AA1823" s="82"/>
      <c r="AB1823" s="82"/>
      <c r="AC1823" s="82"/>
      <c r="AD1823" s="82"/>
      <c r="AE1823" s="82"/>
      <c r="AF1823" s="82"/>
      <c r="AG1823" s="82"/>
    </row>
    <row r="1824" spans="3:33" x14ac:dyDescent="0.2">
      <c r="C1824" s="82"/>
      <c r="D1824" s="82"/>
      <c r="E1824" s="82"/>
      <c r="F1824" s="82"/>
      <c r="G1824" s="82"/>
      <c r="H1824" s="82"/>
      <c r="I1824" s="82"/>
      <c r="J1824" s="82"/>
      <c r="K1824" s="82"/>
      <c r="L1824" s="82"/>
      <c r="M1824" s="82"/>
      <c r="N1824" s="140"/>
      <c r="O1824" s="140"/>
      <c r="P1824" s="82"/>
      <c r="Q1824" s="82"/>
      <c r="R1824" s="82"/>
      <c r="S1824" s="82"/>
      <c r="T1824" s="140"/>
      <c r="U1824" s="82"/>
      <c r="V1824" s="82"/>
      <c r="W1824" s="82"/>
      <c r="X1824" s="82"/>
      <c r="Y1824" s="82"/>
      <c r="AA1824" s="82"/>
      <c r="AB1824" s="82"/>
      <c r="AC1824" s="82"/>
      <c r="AD1824" s="82"/>
      <c r="AE1824" s="82"/>
      <c r="AF1824" s="82"/>
      <c r="AG1824" s="82"/>
    </row>
    <row r="1825" spans="3:33" x14ac:dyDescent="0.2">
      <c r="C1825" s="82"/>
      <c r="D1825" s="82"/>
      <c r="E1825" s="82"/>
      <c r="F1825" s="82"/>
      <c r="G1825" s="82"/>
      <c r="H1825" s="82"/>
      <c r="I1825" s="82"/>
      <c r="J1825" s="82"/>
      <c r="K1825" s="82"/>
      <c r="L1825" s="82"/>
      <c r="M1825" s="82"/>
      <c r="N1825" s="140"/>
      <c r="O1825" s="140"/>
      <c r="P1825" s="82"/>
      <c r="Q1825" s="82"/>
      <c r="R1825" s="82"/>
      <c r="S1825" s="82"/>
      <c r="T1825" s="140"/>
      <c r="U1825" s="82"/>
      <c r="V1825" s="82"/>
      <c r="W1825" s="82"/>
      <c r="X1825" s="82"/>
      <c r="Y1825" s="82"/>
      <c r="AA1825" s="82"/>
      <c r="AB1825" s="82"/>
      <c r="AC1825" s="82"/>
      <c r="AD1825" s="82"/>
      <c r="AE1825" s="82"/>
      <c r="AF1825" s="82"/>
      <c r="AG1825" s="82"/>
    </row>
    <row r="1826" spans="3:33" x14ac:dyDescent="0.2">
      <c r="C1826" s="82"/>
      <c r="D1826" s="82"/>
      <c r="E1826" s="82"/>
      <c r="F1826" s="82"/>
      <c r="G1826" s="82"/>
      <c r="H1826" s="82"/>
      <c r="I1826" s="82"/>
      <c r="J1826" s="82"/>
      <c r="K1826" s="82"/>
      <c r="L1826" s="82"/>
      <c r="M1826" s="82"/>
      <c r="N1826" s="140"/>
      <c r="O1826" s="140"/>
      <c r="P1826" s="82"/>
      <c r="Q1826" s="82"/>
      <c r="R1826" s="82"/>
      <c r="S1826" s="82"/>
      <c r="T1826" s="140"/>
      <c r="U1826" s="82"/>
      <c r="V1826" s="82"/>
      <c r="W1826" s="82"/>
      <c r="X1826" s="82"/>
      <c r="Y1826" s="82"/>
      <c r="AA1826" s="82"/>
      <c r="AB1826" s="82"/>
      <c r="AC1826" s="82"/>
      <c r="AD1826" s="82"/>
      <c r="AE1826" s="82"/>
      <c r="AF1826" s="82"/>
      <c r="AG1826" s="82"/>
    </row>
    <row r="1827" spans="3:33" x14ac:dyDescent="0.2">
      <c r="C1827" s="82"/>
      <c r="D1827" s="82"/>
      <c r="E1827" s="82"/>
      <c r="F1827" s="82"/>
      <c r="G1827" s="82"/>
      <c r="H1827" s="82"/>
      <c r="I1827" s="82"/>
      <c r="J1827" s="82"/>
      <c r="K1827" s="82"/>
      <c r="L1827" s="82"/>
      <c r="M1827" s="82"/>
      <c r="N1827" s="140"/>
      <c r="O1827" s="140"/>
      <c r="P1827" s="82"/>
      <c r="Q1827" s="82"/>
      <c r="R1827" s="82"/>
      <c r="S1827" s="82"/>
      <c r="T1827" s="140"/>
      <c r="U1827" s="82"/>
      <c r="V1827" s="82"/>
      <c r="W1827" s="82"/>
      <c r="X1827" s="82"/>
      <c r="Y1827" s="82"/>
      <c r="AA1827" s="82"/>
      <c r="AB1827" s="82"/>
      <c r="AC1827" s="82"/>
      <c r="AD1827" s="82"/>
      <c r="AE1827" s="82"/>
      <c r="AF1827" s="82"/>
      <c r="AG1827" s="82"/>
    </row>
    <row r="1828" spans="3:33" x14ac:dyDescent="0.2">
      <c r="C1828" s="82"/>
      <c r="D1828" s="82"/>
      <c r="E1828" s="82"/>
      <c r="F1828" s="82"/>
      <c r="G1828" s="82"/>
      <c r="H1828" s="82"/>
      <c r="I1828" s="82"/>
      <c r="J1828" s="82"/>
      <c r="K1828" s="82"/>
      <c r="L1828" s="82"/>
      <c r="M1828" s="82"/>
      <c r="N1828" s="140"/>
      <c r="O1828" s="140"/>
      <c r="P1828" s="82"/>
      <c r="Q1828" s="82"/>
      <c r="R1828" s="82"/>
      <c r="S1828" s="82"/>
      <c r="T1828" s="140"/>
      <c r="U1828" s="82"/>
      <c r="V1828" s="82"/>
      <c r="W1828" s="82"/>
      <c r="X1828" s="82"/>
      <c r="Y1828" s="82"/>
      <c r="AA1828" s="82"/>
      <c r="AB1828" s="82"/>
      <c r="AC1828" s="82"/>
      <c r="AD1828" s="82"/>
      <c r="AE1828" s="82"/>
      <c r="AF1828" s="82"/>
      <c r="AG1828" s="82"/>
    </row>
    <row r="1829" spans="3:33" x14ac:dyDescent="0.2">
      <c r="C1829" s="82"/>
      <c r="D1829" s="82"/>
      <c r="E1829" s="82"/>
      <c r="F1829" s="82"/>
      <c r="G1829" s="82"/>
      <c r="H1829" s="82"/>
      <c r="I1829" s="82"/>
      <c r="J1829" s="82"/>
      <c r="K1829" s="82"/>
      <c r="L1829" s="82"/>
      <c r="M1829" s="82"/>
      <c r="N1829" s="140"/>
      <c r="O1829" s="140"/>
      <c r="P1829" s="82"/>
      <c r="Q1829" s="82"/>
      <c r="R1829" s="82"/>
      <c r="S1829" s="82"/>
      <c r="T1829" s="140"/>
      <c r="U1829" s="82"/>
      <c r="V1829" s="82"/>
      <c r="W1829" s="82"/>
      <c r="X1829" s="82"/>
      <c r="Y1829" s="82"/>
      <c r="AA1829" s="82"/>
      <c r="AB1829" s="82"/>
      <c r="AC1829" s="82"/>
      <c r="AD1829" s="82"/>
      <c r="AE1829" s="82"/>
      <c r="AF1829" s="82"/>
      <c r="AG1829" s="82"/>
    </row>
    <row r="1830" spans="3:33" x14ac:dyDescent="0.2">
      <c r="C1830" s="82"/>
      <c r="D1830" s="82"/>
      <c r="E1830" s="82"/>
      <c r="F1830" s="82"/>
      <c r="G1830" s="82"/>
      <c r="H1830" s="82"/>
      <c r="I1830" s="82"/>
      <c r="J1830" s="82"/>
      <c r="K1830" s="82"/>
      <c r="L1830" s="82"/>
      <c r="M1830" s="82"/>
      <c r="N1830" s="140"/>
      <c r="O1830" s="140"/>
      <c r="P1830" s="82"/>
      <c r="Q1830" s="82"/>
      <c r="R1830" s="82"/>
      <c r="S1830" s="82"/>
      <c r="T1830" s="140"/>
      <c r="U1830" s="82"/>
      <c r="V1830" s="82"/>
      <c r="W1830" s="82"/>
      <c r="X1830" s="82"/>
      <c r="Y1830" s="82"/>
      <c r="AA1830" s="82"/>
      <c r="AB1830" s="82"/>
      <c r="AC1830" s="82"/>
      <c r="AD1830" s="82"/>
      <c r="AE1830" s="82"/>
      <c r="AF1830" s="82"/>
      <c r="AG1830" s="82"/>
    </row>
    <row r="1831" spans="3:33" x14ac:dyDescent="0.2">
      <c r="C1831" s="82"/>
      <c r="D1831" s="82"/>
      <c r="E1831" s="82"/>
      <c r="F1831" s="82"/>
      <c r="G1831" s="82"/>
      <c r="H1831" s="82"/>
      <c r="I1831" s="82"/>
      <c r="J1831" s="82"/>
      <c r="K1831" s="82"/>
      <c r="L1831" s="82"/>
      <c r="M1831" s="82"/>
      <c r="N1831" s="140"/>
      <c r="O1831" s="140"/>
      <c r="P1831" s="82"/>
      <c r="Q1831" s="82"/>
      <c r="R1831" s="82"/>
      <c r="S1831" s="82"/>
      <c r="T1831" s="140"/>
      <c r="U1831" s="82"/>
      <c r="V1831" s="82"/>
      <c r="W1831" s="82"/>
      <c r="X1831" s="82"/>
      <c r="Y1831" s="82"/>
      <c r="AA1831" s="82"/>
      <c r="AB1831" s="82"/>
      <c r="AC1831" s="82"/>
      <c r="AD1831" s="82"/>
      <c r="AE1831" s="82"/>
      <c r="AF1831" s="82"/>
      <c r="AG1831" s="82"/>
    </row>
    <row r="1832" spans="3:33" x14ac:dyDescent="0.2">
      <c r="C1832" s="82"/>
      <c r="D1832" s="82"/>
      <c r="E1832" s="82"/>
      <c r="F1832" s="82"/>
      <c r="G1832" s="82"/>
      <c r="H1832" s="82"/>
      <c r="I1832" s="82"/>
      <c r="J1832" s="82"/>
      <c r="K1832" s="82"/>
      <c r="L1832" s="82"/>
      <c r="M1832" s="82"/>
      <c r="N1832" s="140"/>
      <c r="O1832" s="140"/>
      <c r="P1832" s="82"/>
      <c r="Q1832" s="82"/>
      <c r="R1832" s="82"/>
      <c r="S1832" s="82"/>
      <c r="T1832" s="140"/>
      <c r="U1832" s="82"/>
      <c r="V1832" s="82"/>
      <c r="W1832" s="82"/>
      <c r="X1832" s="82"/>
      <c r="Y1832" s="82"/>
      <c r="AA1832" s="82"/>
      <c r="AB1832" s="82"/>
      <c r="AC1832" s="82"/>
      <c r="AD1832" s="82"/>
      <c r="AE1832" s="82"/>
      <c r="AF1832" s="82"/>
      <c r="AG1832" s="82"/>
    </row>
    <row r="1833" spans="3:33" x14ac:dyDescent="0.2">
      <c r="C1833" s="82"/>
      <c r="D1833" s="82"/>
      <c r="E1833" s="82"/>
      <c r="F1833" s="82"/>
      <c r="G1833" s="82"/>
      <c r="H1833" s="82"/>
      <c r="I1833" s="82"/>
      <c r="J1833" s="82"/>
      <c r="K1833" s="82"/>
      <c r="L1833" s="82"/>
      <c r="M1833" s="82"/>
      <c r="N1833" s="140"/>
      <c r="O1833" s="140"/>
      <c r="P1833" s="82"/>
      <c r="Q1833" s="82"/>
      <c r="R1833" s="82"/>
      <c r="S1833" s="82"/>
      <c r="T1833" s="140"/>
      <c r="U1833" s="82"/>
      <c r="V1833" s="82"/>
      <c r="W1833" s="82"/>
      <c r="X1833" s="82"/>
      <c r="Y1833" s="82"/>
      <c r="AA1833" s="82"/>
      <c r="AB1833" s="82"/>
      <c r="AC1833" s="82"/>
      <c r="AD1833" s="82"/>
      <c r="AE1833" s="82"/>
      <c r="AF1833" s="82"/>
      <c r="AG1833" s="82"/>
    </row>
    <row r="1834" spans="3:33" x14ac:dyDescent="0.2">
      <c r="C1834" s="82"/>
      <c r="D1834" s="82"/>
      <c r="E1834" s="82"/>
      <c r="F1834" s="82"/>
      <c r="G1834" s="82"/>
      <c r="H1834" s="82"/>
      <c r="I1834" s="82"/>
      <c r="J1834" s="82"/>
      <c r="K1834" s="82"/>
      <c r="L1834" s="82"/>
      <c r="M1834" s="82"/>
      <c r="N1834" s="140"/>
      <c r="O1834" s="140"/>
      <c r="P1834" s="82"/>
      <c r="Q1834" s="82"/>
      <c r="R1834" s="82"/>
      <c r="S1834" s="82"/>
      <c r="T1834" s="140"/>
      <c r="U1834" s="82"/>
      <c r="V1834" s="82"/>
      <c r="W1834" s="82"/>
      <c r="X1834" s="82"/>
      <c r="Y1834" s="82"/>
      <c r="AA1834" s="82"/>
      <c r="AB1834" s="82"/>
      <c r="AC1834" s="82"/>
      <c r="AD1834" s="82"/>
      <c r="AE1834" s="82"/>
      <c r="AF1834" s="82"/>
      <c r="AG1834" s="82"/>
    </row>
    <row r="1835" spans="3:33" x14ac:dyDescent="0.2">
      <c r="C1835" s="82"/>
      <c r="D1835" s="82"/>
      <c r="E1835" s="82"/>
      <c r="F1835" s="82"/>
      <c r="G1835" s="82"/>
      <c r="H1835" s="82"/>
      <c r="I1835" s="82"/>
      <c r="J1835" s="82"/>
      <c r="K1835" s="82"/>
      <c r="L1835" s="82"/>
      <c r="M1835" s="82"/>
      <c r="N1835" s="140"/>
      <c r="O1835" s="140"/>
      <c r="P1835" s="82"/>
      <c r="Q1835" s="82"/>
      <c r="R1835" s="82"/>
      <c r="S1835" s="82"/>
      <c r="T1835" s="140"/>
      <c r="U1835" s="82"/>
      <c r="V1835" s="82"/>
      <c r="W1835" s="82"/>
      <c r="X1835" s="82"/>
      <c r="Y1835" s="82"/>
      <c r="AA1835" s="82"/>
      <c r="AB1835" s="82"/>
      <c r="AC1835" s="82"/>
      <c r="AD1835" s="82"/>
      <c r="AE1835" s="82"/>
      <c r="AF1835" s="82"/>
      <c r="AG1835" s="82"/>
    </row>
    <row r="1836" spans="3:33" x14ac:dyDescent="0.2">
      <c r="C1836" s="82"/>
      <c r="D1836" s="82"/>
      <c r="E1836" s="82"/>
      <c r="F1836" s="82"/>
      <c r="G1836" s="82"/>
      <c r="H1836" s="82"/>
      <c r="I1836" s="82"/>
      <c r="J1836" s="82"/>
      <c r="K1836" s="82"/>
      <c r="L1836" s="82"/>
      <c r="M1836" s="82"/>
      <c r="N1836" s="140"/>
      <c r="O1836" s="140"/>
      <c r="P1836" s="82"/>
      <c r="Q1836" s="82"/>
      <c r="R1836" s="82"/>
      <c r="S1836" s="82"/>
      <c r="T1836" s="140"/>
      <c r="U1836" s="82"/>
      <c r="V1836" s="82"/>
      <c r="W1836" s="82"/>
      <c r="X1836" s="82"/>
      <c r="Y1836" s="82"/>
      <c r="AA1836" s="82"/>
      <c r="AB1836" s="82"/>
      <c r="AC1836" s="82"/>
      <c r="AD1836" s="82"/>
      <c r="AE1836" s="82"/>
      <c r="AF1836" s="82"/>
      <c r="AG1836" s="82"/>
    </row>
    <row r="1837" spans="3:33" x14ac:dyDescent="0.2">
      <c r="C1837" s="82"/>
      <c r="D1837" s="82"/>
      <c r="E1837" s="82"/>
      <c r="F1837" s="82"/>
      <c r="G1837" s="82"/>
      <c r="H1837" s="82"/>
      <c r="I1837" s="82"/>
      <c r="J1837" s="82"/>
      <c r="K1837" s="82"/>
      <c r="L1837" s="82"/>
      <c r="M1837" s="82"/>
      <c r="N1837" s="140"/>
      <c r="O1837" s="140"/>
      <c r="P1837" s="82"/>
      <c r="Q1837" s="82"/>
      <c r="R1837" s="82"/>
      <c r="S1837" s="82"/>
      <c r="T1837" s="140"/>
      <c r="U1837" s="82"/>
      <c r="V1837" s="82"/>
      <c r="W1837" s="82"/>
      <c r="X1837" s="82"/>
      <c r="Y1837" s="82"/>
      <c r="AA1837" s="82"/>
      <c r="AB1837" s="82"/>
      <c r="AC1837" s="82"/>
      <c r="AD1837" s="82"/>
      <c r="AE1837" s="82"/>
      <c r="AF1837" s="82"/>
      <c r="AG1837" s="82"/>
    </row>
    <row r="1838" spans="3:33" x14ac:dyDescent="0.2">
      <c r="C1838" s="82"/>
      <c r="D1838" s="82"/>
      <c r="E1838" s="82"/>
      <c r="F1838" s="82"/>
      <c r="G1838" s="82"/>
      <c r="H1838" s="82"/>
      <c r="I1838" s="82"/>
      <c r="J1838" s="82"/>
      <c r="K1838" s="82"/>
      <c r="L1838" s="82"/>
      <c r="M1838" s="82"/>
      <c r="N1838" s="140"/>
      <c r="O1838" s="140"/>
      <c r="P1838" s="82"/>
      <c r="Q1838" s="82"/>
      <c r="R1838" s="82"/>
      <c r="S1838" s="82"/>
      <c r="T1838" s="140"/>
      <c r="U1838" s="82"/>
      <c r="V1838" s="82"/>
      <c r="W1838" s="82"/>
      <c r="X1838" s="82"/>
      <c r="Y1838" s="82"/>
      <c r="AA1838" s="82"/>
      <c r="AB1838" s="82"/>
      <c r="AC1838" s="82"/>
      <c r="AD1838" s="82"/>
      <c r="AE1838" s="82"/>
      <c r="AF1838" s="82"/>
      <c r="AG1838" s="82"/>
    </row>
    <row r="1839" spans="3:33" x14ac:dyDescent="0.2">
      <c r="C1839" s="82"/>
      <c r="D1839" s="82"/>
      <c r="E1839" s="82"/>
      <c r="F1839" s="82"/>
      <c r="G1839" s="82"/>
      <c r="H1839" s="82"/>
      <c r="I1839" s="82"/>
      <c r="J1839" s="82"/>
      <c r="K1839" s="82"/>
      <c r="L1839" s="82"/>
      <c r="M1839" s="82"/>
      <c r="N1839" s="140"/>
      <c r="O1839" s="140"/>
      <c r="P1839" s="82"/>
      <c r="Q1839" s="82"/>
      <c r="R1839" s="82"/>
      <c r="S1839" s="82"/>
      <c r="T1839" s="140"/>
      <c r="U1839" s="82"/>
      <c r="V1839" s="82"/>
      <c r="W1839" s="82"/>
      <c r="X1839" s="82"/>
      <c r="Y1839" s="82"/>
      <c r="AA1839" s="82"/>
      <c r="AB1839" s="82"/>
      <c r="AC1839" s="82"/>
      <c r="AD1839" s="82"/>
      <c r="AE1839" s="82"/>
      <c r="AF1839" s="82"/>
      <c r="AG1839" s="82"/>
    </row>
    <row r="1840" spans="3:33" x14ac:dyDescent="0.2">
      <c r="C1840" s="82"/>
      <c r="D1840" s="82"/>
      <c r="E1840" s="82"/>
      <c r="F1840" s="82"/>
      <c r="G1840" s="82"/>
      <c r="H1840" s="82"/>
      <c r="I1840" s="82"/>
      <c r="J1840" s="82"/>
      <c r="K1840" s="82"/>
      <c r="L1840" s="82"/>
      <c r="M1840" s="82"/>
      <c r="N1840" s="140"/>
      <c r="O1840" s="140"/>
      <c r="P1840" s="82"/>
      <c r="Q1840" s="82"/>
      <c r="R1840" s="82"/>
      <c r="S1840" s="82"/>
      <c r="T1840" s="140"/>
      <c r="U1840" s="82"/>
      <c r="V1840" s="82"/>
      <c r="W1840" s="82"/>
      <c r="X1840" s="82"/>
      <c r="Y1840" s="82"/>
      <c r="AA1840" s="82"/>
      <c r="AB1840" s="82"/>
      <c r="AC1840" s="82"/>
      <c r="AD1840" s="82"/>
      <c r="AE1840" s="82"/>
      <c r="AF1840" s="82"/>
      <c r="AG1840" s="82"/>
    </row>
    <row r="1841" spans="3:33" x14ac:dyDescent="0.2">
      <c r="C1841" s="82"/>
      <c r="D1841" s="82"/>
      <c r="E1841" s="82"/>
      <c r="F1841" s="82"/>
      <c r="G1841" s="82"/>
      <c r="H1841" s="82"/>
      <c r="I1841" s="82"/>
      <c r="J1841" s="82"/>
      <c r="K1841" s="82"/>
      <c r="L1841" s="82"/>
      <c r="M1841" s="82"/>
      <c r="N1841" s="140"/>
      <c r="O1841" s="140"/>
      <c r="P1841" s="82"/>
      <c r="Q1841" s="82"/>
      <c r="R1841" s="82"/>
      <c r="S1841" s="82"/>
      <c r="T1841" s="140"/>
      <c r="U1841" s="82"/>
      <c r="V1841" s="82"/>
      <c r="W1841" s="82"/>
      <c r="X1841" s="82"/>
      <c r="Y1841" s="82"/>
      <c r="AA1841" s="82"/>
      <c r="AB1841" s="82"/>
      <c r="AC1841" s="82"/>
      <c r="AD1841" s="82"/>
      <c r="AE1841" s="82"/>
      <c r="AF1841" s="82"/>
      <c r="AG1841" s="82"/>
    </row>
    <row r="1842" spans="3:33" x14ac:dyDescent="0.2">
      <c r="C1842" s="82"/>
      <c r="D1842" s="82"/>
      <c r="E1842" s="82"/>
      <c r="F1842" s="82"/>
      <c r="G1842" s="82"/>
      <c r="H1842" s="82"/>
      <c r="I1842" s="82"/>
      <c r="J1842" s="82"/>
      <c r="K1842" s="82"/>
      <c r="L1842" s="82"/>
      <c r="M1842" s="82"/>
      <c r="N1842" s="140"/>
      <c r="O1842" s="140"/>
      <c r="P1842" s="82"/>
      <c r="Q1842" s="82"/>
      <c r="R1842" s="82"/>
      <c r="S1842" s="82"/>
      <c r="T1842" s="140"/>
      <c r="U1842" s="82"/>
      <c r="V1842" s="82"/>
      <c r="W1842" s="82"/>
      <c r="X1842" s="82"/>
      <c r="Y1842" s="82"/>
      <c r="AA1842" s="82"/>
      <c r="AB1842" s="82"/>
      <c r="AC1842" s="82"/>
      <c r="AD1842" s="82"/>
      <c r="AE1842" s="82"/>
      <c r="AF1842" s="82"/>
      <c r="AG1842" s="82"/>
    </row>
    <row r="1843" spans="3:33" x14ac:dyDescent="0.2">
      <c r="C1843" s="82"/>
      <c r="D1843" s="82"/>
      <c r="E1843" s="82"/>
      <c r="F1843" s="82"/>
      <c r="G1843" s="82"/>
      <c r="H1843" s="82"/>
      <c r="I1843" s="82"/>
      <c r="J1843" s="82"/>
      <c r="K1843" s="82"/>
      <c r="L1843" s="82"/>
      <c r="M1843" s="82"/>
      <c r="N1843" s="140"/>
      <c r="O1843" s="140"/>
      <c r="P1843" s="82"/>
      <c r="Q1843" s="82"/>
      <c r="R1843" s="82"/>
      <c r="S1843" s="82"/>
      <c r="T1843" s="140"/>
      <c r="U1843" s="82"/>
      <c r="V1843" s="82"/>
      <c r="W1843" s="82"/>
      <c r="X1843" s="82"/>
      <c r="Y1843" s="82"/>
      <c r="AA1843" s="82"/>
      <c r="AB1843" s="82"/>
      <c r="AC1843" s="82"/>
      <c r="AD1843" s="82"/>
      <c r="AE1843" s="82"/>
      <c r="AF1843" s="82"/>
      <c r="AG1843" s="82"/>
    </row>
    <row r="1844" spans="3:33" x14ac:dyDescent="0.2">
      <c r="C1844" s="82"/>
      <c r="D1844" s="82"/>
      <c r="E1844" s="82"/>
      <c r="F1844" s="82"/>
      <c r="G1844" s="82"/>
      <c r="H1844" s="82"/>
      <c r="I1844" s="82"/>
      <c r="J1844" s="82"/>
      <c r="K1844" s="82"/>
      <c r="L1844" s="82"/>
      <c r="M1844" s="82"/>
      <c r="N1844" s="140"/>
      <c r="O1844" s="140"/>
      <c r="P1844" s="82"/>
      <c r="Q1844" s="82"/>
      <c r="R1844" s="82"/>
      <c r="S1844" s="82"/>
      <c r="T1844" s="140"/>
      <c r="U1844" s="82"/>
      <c r="V1844" s="82"/>
      <c r="W1844" s="82"/>
      <c r="X1844" s="82"/>
      <c r="Y1844" s="82"/>
      <c r="AA1844" s="82"/>
      <c r="AB1844" s="82"/>
      <c r="AC1844" s="82"/>
      <c r="AD1844" s="82"/>
      <c r="AE1844" s="82"/>
      <c r="AF1844" s="82"/>
      <c r="AG1844" s="82"/>
    </row>
    <row r="1845" spans="3:33" x14ac:dyDescent="0.2">
      <c r="C1845" s="82"/>
      <c r="D1845" s="82"/>
      <c r="E1845" s="82"/>
      <c r="F1845" s="82"/>
      <c r="G1845" s="82"/>
      <c r="H1845" s="82"/>
      <c r="I1845" s="82"/>
      <c r="J1845" s="82"/>
      <c r="K1845" s="82"/>
      <c r="L1845" s="82"/>
      <c r="M1845" s="82"/>
      <c r="N1845" s="140"/>
      <c r="O1845" s="140"/>
      <c r="P1845" s="82"/>
      <c r="Q1845" s="82"/>
      <c r="R1845" s="82"/>
      <c r="S1845" s="82"/>
      <c r="T1845" s="140"/>
      <c r="U1845" s="82"/>
      <c r="V1845" s="82"/>
      <c r="W1845" s="82"/>
      <c r="X1845" s="82"/>
      <c r="Y1845" s="82"/>
      <c r="AA1845" s="82"/>
      <c r="AB1845" s="82"/>
      <c r="AC1845" s="82"/>
      <c r="AD1845" s="82"/>
      <c r="AE1845" s="82"/>
      <c r="AF1845" s="82"/>
      <c r="AG1845" s="82"/>
    </row>
    <row r="1846" spans="3:33" x14ac:dyDescent="0.2">
      <c r="C1846" s="82"/>
      <c r="D1846" s="82"/>
      <c r="E1846" s="82"/>
      <c r="F1846" s="82"/>
      <c r="G1846" s="82"/>
      <c r="H1846" s="82"/>
      <c r="I1846" s="82"/>
      <c r="J1846" s="82"/>
      <c r="K1846" s="82"/>
      <c r="L1846" s="82"/>
      <c r="M1846" s="82"/>
      <c r="N1846" s="140"/>
      <c r="O1846" s="140"/>
      <c r="P1846" s="82"/>
      <c r="Q1846" s="82"/>
      <c r="R1846" s="82"/>
      <c r="S1846" s="82"/>
      <c r="T1846" s="140"/>
      <c r="U1846" s="82"/>
      <c r="V1846" s="82"/>
      <c r="W1846" s="82"/>
      <c r="X1846" s="82"/>
      <c r="Y1846" s="82"/>
      <c r="AA1846" s="82"/>
      <c r="AB1846" s="82"/>
      <c r="AC1846" s="82"/>
      <c r="AD1846" s="82"/>
      <c r="AE1846" s="82"/>
      <c r="AF1846" s="82"/>
      <c r="AG1846" s="82"/>
    </row>
    <row r="1847" spans="3:33" x14ac:dyDescent="0.2">
      <c r="C1847" s="82"/>
      <c r="D1847" s="82"/>
      <c r="E1847" s="82"/>
      <c r="F1847" s="82"/>
      <c r="G1847" s="82"/>
      <c r="H1847" s="82"/>
      <c r="I1847" s="82"/>
      <c r="J1847" s="82"/>
      <c r="K1847" s="82"/>
      <c r="L1847" s="82"/>
      <c r="M1847" s="82"/>
      <c r="N1847" s="140"/>
      <c r="O1847" s="140"/>
      <c r="P1847" s="82"/>
      <c r="Q1847" s="82"/>
      <c r="R1847" s="82"/>
      <c r="S1847" s="82"/>
      <c r="T1847" s="140"/>
      <c r="U1847" s="82"/>
      <c r="V1847" s="82"/>
      <c r="W1847" s="82"/>
      <c r="X1847" s="82"/>
      <c r="Y1847" s="82"/>
      <c r="AA1847" s="82"/>
      <c r="AB1847" s="82"/>
      <c r="AC1847" s="82"/>
      <c r="AD1847" s="82"/>
      <c r="AE1847" s="82"/>
      <c r="AF1847" s="82"/>
      <c r="AG1847" s="82"/>
    </row>
    <row r="1848" spans="3:33" x14ac:dyDescent="0.2">
      <c r="C1848" s="82"/>
      <c r="D1848" s="82"/>
      <c r="E1848" s="82"/>
      <c r="F1848" s="82"/>
      <c r="G1848" s="82"/>
      <c r="H1848" s="82"/>
      <c r="I1848" s="82"/>
      <c r="J1848" s="82"/>
      <c r="K1848" s="82"/>
      <c r="L1848" s="82"/>
      <c r="M1848" s="82"/>
      <c r="N1848" s="140"/>
      <c r="O1848" s="140"/>
      <c r="P1848" s="82"/>
      <c r="Q1848" s="82"/>
      <c r="R1848" s="82"/>
      <c r="S1848" s="82"/>
      <c r="T1848" s="140"/>
      <c r="U1848" s="82"/>
      <c r="V1848" s="82"/>
      <c r="W1848" s="82"/>
      <c r="X1848" s="82"/>
      <c r="Y1848" s="82"/>
      <c r="AA1848" s="82"/>
      <c r="AB1848" s="82"/>
      <c r="AC1848" s="82"/>
      <c r="AD1848" s="82"/>
      <c r="AE1848" s="82"/>
      <c r="AF1848" s="82"/>
      <c r="AG1848" s="82"/>
    </row>
    <row r="1849" spans="3:33" x14ac:dyDescent="0.2">
      <c r="C1849" s="82"/>
      <c r="D1849" s="82"/>
      <c r="E1849" s="82"/>
      <c r="F1849" s="82"/>
      <c r="G1849" s="82"/>
      <c r="H1849" s="82"/>
      <c r="I1849" s="82"/>
      <c r="J1849" s="82"/>
      <c r="K1849" s="82"/>
      <c r="L1849" s="82"/>
      <c r="M1849" s="82"/>
      <c r="N1849" s="140"/>
      <c r="O1849" s="140"/>
      <c r="P1849" s="82"/>
      <c r="Q1849" s="82"/>
      <c r="R1849" s="82"/>
      <c r="S1849" s="82"/>
      <c r="T1849" s="140"/>
      <c r="U1849" s="82"/>
      <c r="V1849" s="82"/>
      <c r="W1849" s="82"/>
      <c r="X1849" s="82"/>
      <c r="Y1849" s="82"/>
      <c r="AA1849" s="82"/>
      <c r="AB1849" s="82"/>
      <c r="AC1849" s="82"/>
      <c r="AD1849" s="82"/>
      <c r="AE1849" s="82"/>
      <c r="AF1849" s="82"/>
      <c r="AG1849" s="82"/>
    </row>
    <row r="1850" spans="3:33" x14ac:dyDescent="0.2">
      <c r="C1850" s="82"/>
      <c r="D1850" s="82"/>
      <c r="E1850" s="82"/>
      <c r="F1850" s="82"/>
      <c r="G1850" s="82"/>
      <c r="H1850" s="82"/>
      <c r="I1850" s="82"/>
      <c r="J1850" s="82"/>
      <c r="K1850" s="82"/>
      <c r="L1850" s="82"/>
      <c r="M1850" s="82"/>
      <c r="N1850" s="140"/>
      <c r="O1850" s="140"/>
      <c r="P1850" s="82"/>
      <c r="Q1850" s="82"/>
      <c r="R1850" s="82"/>
      <c r="S1850" s="82"/>
      <c r="T1850" s="140"/>
      <c r="U1850" s="82"/>
      <c r="V1850" s="82"/>
      <c r="W1850" s="82"/>
      <c r="X1850" s="82"/>
      <c r="Y1850" s="82"/>
      <c r="AA1850" s="82"/>
      <c r="AB1850" s="82"/>
      <c r="AC1850" s="82"/>
      <c r="AD1850" s="82"/>
      <c r="AE1850" s="82"/>
      <c r="AF1850" s="82"/>
      <c r="AG1850" s="82"/>
    </row>
    <row r="1851" spans="3:33" x14ac:dyDescent="0.2">
      <c r="C1851" s="82"/>
      <c r="D1851" s="82"/>
      <c r="E1851" s="82"/>
      <c r="F1851" s="82"/>
      <c r="G1851" s="82"/>
      <c r="H1851" s="82"/>
      <c r="I1851" s="82"/>
      <c r="J1851" s="82"/>
      <c r="K1851" s="82"/>
      <c r="L1851" s="82"/>
      <c r="M1851" s="82"/>
      <c r="N1851" s="140"/>
      <c r="O1851" s="140"/>
      <c r="P1851" s="82"/>
      <c r="Q1851" s="82"/>
      <c r="R1851" s="82"/>
      <c r="S1851" s="82"/>
      <c r="T1851" s="140"/>
      <c r="U1851" s="82"/>
      <c r="V1851" s="82"/>
      <c r="W1851" s="82"/>
      <c r="X1851" s="82"/>
      <c r="Y1851" s="82"/>
      <c r="AA1851" s="82"/>
      <c r="AB1851" s="82"/>
      <c r="AC1851" s="82"/>
      <c r="AD1851" s="82"/>
      <c r="AE1851" s="82"/>
      <c r="AF1851" s="82"/>
      <c r="AG1851" s="82"/>
    </row>
    <row r="1852" spans="3:33" x14ac:dyDescent="0.2">
      <c r="C1852" s="82"/>
      <c r="D1852" s="82"/>
      <c r="E1852" s="82"/>
      <c r="F1852" s="82"/>
      <c r="G1852" s="82"/>
      <c r="H1852" s="82"/>
      <c r="I1852" s="82"/>
      <c r="J1852" s="82"/>
      <c r="K1852" s="82"/>
      <c r="L1852" s="82"/>
      <c r="M1852" s="82"/>
      <c r="N1852" s="140"/>
      <c r="O1852" s="140"/>
      <c r="P1852" s="82"/>
      <c r="Q1852" s="82"/>
      <c r="R1852" s="82"/>
      <c r="S1852" s="82"/>
      <c r="T1852" s="140"/>
      <c r="U1852" s="82"/>
      <c r="V1852" s="82"/>
      <c r="W1852" s="82"/>
      <c r="X1852" s="82"/>
      <c r="Y1852" s="82"/>
      <c r="AA1852" s="82"/>
      <c r="AB1852" s="82"/>
      <c r="AC1852" s="82"/>
      <c r="AD1852" s="82"/>
      <c r="AE1852" s="82"/>
      <c r="AF1852" s="82"/>
      <c r="AG1852" s="82"/>
    </row>
    <row r="1853" spans="3:33" x14ac:dyDescent="0.2">
      <c r="C1853" s="82"/>
      <c r="D1853" s="82"/>
      <c r="E1853" s="82"/>
      <c r="F1853" s="82"/>
      <c r="G1853" s="82"/>
      <c r="H1853" s="82"/>
      <c r="I1853" s="82"/>
      <c r="J1853" s="82"/>
      <c r="K1853" s="82"/>
      <c r="L1853" s="82"/>
      <c r="M1853" s="82"/>
      <c r="N1853" s="140"/>
      <c r="O1853" s="140"/>
      <c r="P1853" s="82"/>
      <c r="Q1853" s="82"/>
      <c r="R1853" s="82"/>
      <c r="S1853" s="82"/>
      <c r="T1853" s="140"/>
      <c r="U1853" s="82"/>
      <c r="V1853" s="82"/>
      <c r="W1853" s="82"/>
      <c r="X1853" s="82"/>
      <c r="Y1853" s="82"/>
      <c r="AA1853" s="82"/>
      <c r="AB1853" s="82"/>
      <c r="AC1853" s="82"/>
      <c r="AD1853" s="82"/>
      <c r="AE1853" s="82"/>
      <c r="AF1853" s="82"/>
      <c r="AG1853" s="82"/>
    </row>
    <row r="1854" spans="3:33" x14ac:dyDescent="0.2">
      <c r="C1854" s="82"/>
      <c r="D1854" s="82"/>
      <c r="E1854" s="82"/>
      <c r="F1854" s="82"/>
      <c r="G1854" s="82"/>
      <c r="H1854" s="82"/>
      <c r="I1854" s="82"/>
      <c r="J1854" s="82"/>
      <c r="K1854" s="82"/>
      <c r="L1854" s="82"/>
      <c r="M1854" s="82"/>
      <c r="N1854" s="140"/>
      <c r="O1854" s="140"/>
      <c r="P1854" s="82"/>
      <c r="Q1854" s="82"/>
      <c r="R1854" s="82"/>
      <c r="S1854" s="82"/>
      <c r="T1854" s="140"/>
      <c r="U1854" s="82"/>
      <c r="V1854" s="82"/>
      <c r="W1854" s="82"/>
      <c r="X1854" s="82"/>
      <c r="Y1854" s="82"/>
      <c r="AA1854" s="82"/>
      <c r="AB1854" s="82"/>
      <c r="AC1854" s="82"/>
      <c r="AD1854" s="82"/>
      <c r="AE1854" s="82"/>
      <c r="AF1854" s="82"/>
      <c r="AG1854" s="82"/>
    </row>
    <row r="1855" spans="3:33" x14ac:dyDescent="0.2">
      <c r="C1855" s="82"/>
      <c r="D1855" s="82"/>
      <c r="E1855" s="82"/>
      <c r="F1855" s="82"/>
      <c r="G1855" s="82"/>
      <c r="H1855" s="82"/>
      <c r="I1855" s="82"/>
      <c r="J1855" s="82"/>
      <c r="K1855" s="82"/>
      <c r="L1855" s="82"/>
      <c r="M1855" s="82"/>
      <c r="N1855" s="140"/>
      <c r="O1855" s="140"/>
      <c r="P1855" s="82"/>
      <c r="Q1855" s="82"/>
      <c r="R1855" s="82"/>
      <c r="S1855" s="82"/>
      <c r="T1855" s="140"/>
      <c r="U1855" s="82"/>
      <c r="V1855" s="82"/>
      <c r="W1855" s="82"/>
      <c r="X1855" s="82"/>
      <c r="Y1855" s="82"/>
      <c r="AA1855" s="82"/>
      <c r="AB1855" s="82"/>
      <c r="AC1855" s="82"/>
      <c r="AD1855" s="82"/>
      <c r="AE1855" s="82"/>
      <c r="AF1855" s="82"/>
      <c r="AG1855" s="82"/>
    </row>
    <row r="1856" spans="3:33" x14ac:dyDescent="0.2">
      <c r="C1856" s="82"/>
      <c r="D1856" s="82"/>
      <c r="E1856" s="82"/>
      <c r="F1856" s="82"/>
      <c r="G1856" s="82"/>
      <c r="H1856" s="82"/>
      <c r="I1856" s="82"/>
      <c r="J1856" s="82"/>
      <c r="K1856" s="82"/>
      <c r="L1856" s="82"/>
      <c r="M1856" s="82"/>
      <c r="N1856" s="140"/>
      <c r="O1856" s="140"/>
      <c r="P1856" s="82"/>
      <c r="Q1856" s="82"/>
      <c r="R1856" s="82"/>
      <c r="S1856" s="82"/>
      <c r="T1856" s="140"/>
      <c r="U1856" s="82"/>
      <c r="V1856" s="82"/>
      <c r="W1856" s="82"/>
      <c r="X1856" s="82"/>
      <c r="Y1856" s="82"/>
      <c r="AA1856" s="82"/>
      <c r="AB1856" s="82"/>
      <c r="AC1856" s="82"/>
      <c r="AD1856" s="82"/>
      <c r="AE1856" s="82"/>
      <c r="AF1856" s="82"/>
      <c r="AG1856" s="82"/>
    </row>
    <row r="1857" spans="3:33" x14ac:dyDescent="0.2">
      <c r="C1857" s="82"/>
      <c r="D1857" s="82"/>
      <c r="E1857" s="82"/>
      <c r="F1857" s="82"/>
      <c r="G1857" s="82"/>
      <c r="H1857" s="82"/>
      <c r="I1857" s="82"/>
      <c r="J1857" s="82"/>
      <c r="K1857" s="82"/>
      <c r="L1857" s="82"/>
      <c r="M1857" s="82"/>
      <c r="N1857" s="140"/>
      <c r="O1857" s="140"/>
      <c r="P1857" s="82"/>
      <c r="Q1857" s="82"/>
      <c r="R1857" s="82"/>
      <c r="S1857" s="82"/>
      <c r="T1857" s="140"/>
      <c r="U1857" s="82"/>
      <c r="V1857" s="82"/>
      <c r="W1857" s="82"/>
      <c r="X1857" s="82"/>
      <c r="Y1857" s="82"/>
      <c r="AA1857" s="82"/>
      <c r="AB1857" s="82"/>
      <c r="AC1857" s="82"/>
      <c r="AD1857" s="82"/>
      <c r="AE1857" s="82"/>
      <c r="AF1857" s="82"/>
      <c r="AG1857" s="82"/>
    </row>
    <row r="1858" spans="3:33" x14ac:dyDescent="0.2">
      <c r="C1858" s="82"/>
      <c r="D1858" s="82"/>
      <c r="E1858" s="82"/>
      <c r="F1858" s="82"/>
      <c r="G1858" s="82"/>
      <c r="H1858" s="82"/>
      <c r="I1858" s="82"/>
      <c r="J1858" s="82"/>
      <c r="K1858" s="82"/>
      <c r="L1858" s="82"/>
      <c r="M1858" s="82"/>
      <c r="N1858" s="140"/>
      <c r="O1858" s="140"/>
      <c r="P1858" s="82"/>
      <c r="Q1858" s="82"/>
      <c r="R1858" s="82"/>
      <c r="S1858" s="82"/>
      <c r="T1858" s="140"/>
      <c r="U1858" s="82"/>
      <c r="V1858" s="82"/>
      <c r="W1858" s="82"/>
      <c r="X1858" s="82"/>
      <c r="Y1858" s="82"/>
      <c r="AA1858" s="82"/>
      <c r="AB1858" s="82"/>
      <c r="AC1858" s="82"/>
      <c r="AD1858" s="82"/>
      <c r="AE1858" s="82"/>
      <c r="AF1858" s="82"/>
      <c r="AG1858" s="82"/>
    </row>
    <row r="1859" spans="3:33" x14ac:dyDescent="0.2">
      <c r="C1859" s="82"/>
      <c r="D1859" s="82"/>
      <c r="E1859" s="82"/>
      <c r="F1859" s="82"/>
      <c r="G1859" s="82"/>
      <c r="H1859" s="82"/>
      <c r="I1859" s="82"/>
      <c r="J1859" s="82"/>
      <c r="K1859" s="82"/>
      <c r="L1859" s="82"/>
      <c r="M1859" s="82"/>
      <c r="N1859" s="140"/>
      <c r="O1859" s="140"/>
      <c r="P1859" s="82"/>
      <c r="Q1859" s="82"/>
      <c r="R1859" s="82"/>
      <c r="S1859" s="82"/>
      <c r="T1859" s="140"/>
      <c r="U1859" s="82"/>
      <c r="V1859" s="82"/>
      <c r="W1859" s="82"/>
      <c r="X1859" s="82"/>
      <c r="Y1859" s="82"/>
      <c r="AA1859" s="82"/>
      <c r="AB1859" s="82"/>
      <c r="AC1859" s="82"/>
      <c r="AD1859" s="82"/>
      <c r="AE1859" s="82"/>
      <c r="AF1859" s="82"/>
      <c r="AG1859" s="82"/>
    </row>
    <row r="1860" spans="3:33" x14ac:dyDescent="0.2">
      <c r="C1860" s="82"/>
      <c r="D1860" s="82"/>
      <c r="E1860" s="82"/>
      <c r="F1860" s="82"/>
      <c r="G1860" s="82"/>
      <c r="H1860" s="82"/>
      <c r="I1860" s="82"/>
      <c r="J1860" s="82"/>
      <c r="K1860" s="82"/>
      <c r="L1860" s="82"/>
      <c r="M1860" s="82"/>
      <c r="N1860" s="140"/>
      <c r="O1860" s="140"/>
      <c r="P1860" s="82"/>
      <c r="Q1860" s="82"/>
      <c r="R1860" s="82"/>
      <c r="S1860" s="82"/>
      <c r="T1860" s="140"/>
      <c r="U1860" s="82"/>
      <c r="V1860" s="82"/>
      <c r="W1860" s="82"/>
      <c r="X1860" s="82"/>
      <c r="Y1860" s="82"/>
      <c r="AA1860" s="82"/>
      <c r="AB1860" s="82"/>
      <c r="AC1860" s="82"/>
      <c r="AD1860" s="82"/>
      <c r="AE1860" s="82"/>
      <c r="AF1860" s="82"/>
      <c r="AG1860" s="82"/>
    </row>
    <row r="1861" spans="3:33" x14ac:dyDescent="0.2">
      <c r="C1861" s="82"/>
      <c r="D1861" s="82"/>
      <c r="E1861" s="82"/>
      <c r="F1861" s="82"/>
      <c r="G1861" s="82"/>
      <c r="H1861" s="82"/>
      <c r="I1861" s="82"/>
      <c r="J1861" s="82"/>
      <c r="K1861" s="82"/>
      <c r="L1861" s="82"/>
      <c r="M1861" s="82"/>
      <c r="N1861" s="140"/>
      <c r="O1861" s="140"/>
      <c r="P1861" s="82"/>
      <c r="Q1861" s="82"/>
      <c r="R1861" s="82"/>
      <c r="S1861" s="82"/>
      <c r="T1861" s="140"/>
      <c r="U1861" s="82"/>
      <c r="V1861" s="82"/>
      <c r="W1861" s="82"/>
      <c r="X1861" s="82"/>
      <c r="Y1861" s="82"/>
      <c r="AA1861" s="82"/>
      <c r="AB1861" s="82"/>
      <c r="AC1861" s="82"/>
      <c r="AD1861" s="82"/>
      <c r="AE1861" s="82"/>
      <c r="AF1861" s="82"/>
      <c r="AG1861" s="82"/>
    </row>
    <row r="1862" spans="3:33" x14ac:dyDescent="0.2">
      <c r="C1862" s="82"/>
      <c r="D1862" s="82"/>
      <c r="E1862" s="82"/>
      <c r="F1862" s="82"/>
      <c r="G1862" s="82"/>
      <c r="H1862" s="82"/>
      <c r="I1862" s="82"/>
      <c r="J1862" s="82"/>
      <c r="K1862" s="82"/>
      <c r="L1862" s="82"/>
      <c r="M1862" s="82"/>
      <c r="N1862" s="140"/>
      <c r="O1862" s="140"/>
      <c r="P1862" s="82"/>
      <c r="Q1862" s="82"/>
      <c r="R1862" s="82"/>
      <c r="S1862" s="82"/>
      <c r="T1862" s="140"/>
      <c r="U1862" s="82"/>
      <c r="V1862" s="82"/>
      <c r="W1862" s="82"/>
      <c r="X1862" s="82"/>
      <c r="Y1862" s="82"/>
      <c r="AA1862" s="82"/>
      <c r="AB1862" s="82"/>
      <c r="AC1862" s="82"/>
      <c r="AD1862" s="82"/>
      <c r="AE1862" s="82"/>
      <c r="AF1862" s="82"/>
      <c r="AG1862" s="82"/>
    </row>
    <row r="1863" spans="3:33" x14ac:dyDescent="0.2">
      <c r="C1863" s="82"/>
      <c r="D1863" s="82"/>
      <c r="E1863" s="82"/>
      <c r="F1863" s="82"/>
      <c r="G1863" s="82"/>
      <c r="H1863" s="82"/>
      <c r="I1863" s="82"/>
      <c r="J1863" s="82"/>
      <c r="K1863" s="82"/>
      <c r="L1863" s="82"/>
      <c r="M1863" s="82"/>
      <c r="N1863" s="140"/>
      <c r="O1863" s="140"/>
      <c r="P1863" s="82"/>
      <c r="Q1863" s="82"/>
      <c r="R1863" s="82"/>
      <c r="S1863" s="82"/>
      <c r="T1863" s="140"/>
      <c r="U1863" s="82"/>
      <c r="V1863" s="82"/>
      <c r="W1863" s="82"/>
      <c r="X1863" s="82"/>
      <c r="Y1863" s="82"/>
      <c r="AA1863" s="82"/>
      <c r="AB1863" s="82"/>
      <c r="AC1863" s="82"/>
      <c r="AD1863" s="82"/>
      <c r="AE1863" s="82"/>
      <c r="AF1863" s="82"/>
      <c r="AG1863" s="82"/>
    </row>
    <row r="1864" spans="3:33" x14ac:dyDescent="0.2">
      <c r="C1864" s="82"/>
      <c r="D1864" s="82"/>
      <c r="E1864" s="82"/>
      <c r="F1864" s="82"/>
      <c r="G1864" s="82"/>
      <c r="H1864" s="82"/>
      <c r="I1864" s="82"/>
      <c r="J1864" s="82"/>
      <c r="K1864" s="82"/>
      <c r="L1864" s="82"/>
      <c r="M1864" s="82"/>
      <c r="N1864" s="140"/>
      <c r="O1864" s="140"/>
      <c r="P1864" s="82"/>
      <c r="Q1864" s="82"/>
      <c r="R1864" s="82"/>
      <c r="S1864" s="82"/>
      <c r="T1864" s="140"/>
      <c r="U1864" s="82"/>
      <c r="V1864" s="82"/>
      <c r="W1864" s="82"/>
      <c r="X1864" s="82"/>
      <c r="Y1864" s="82"/>
      <c r="AA1864" s="82"/>
      <c r="AB1864" s="82"/>
      <c r="AC1864" s="82"/>
      <c r="AD1864" s="82"/>
      <c r="AE1864" s="82"/>
      <c r="AF1864" s="82"/>
      <c r="AG1864" s="82"/>
    </row>
    <row r="1865" spans="3:33" x14ac:dyDescent="0.2">
      <c r="C1865" s="82"/>
      <c r="D1865" s="82"/>
      <c r="E1865" s="82"/>
      <c r="F1865" s="82"/>
      <c r="G1865" s="82"/>
      <c r="H1865" s="82"/>
      <c r="I1865" s="82"/>
      <c r="J1865" s="82"/>
      <c r="K1865" s="82"/>
      <c r="L1865" s="82"/>
      <c r="M1865" s="82"/>
      <c r="N1865" s="140"/>
      <c r="O1865" s="140"/>
      <c r="P1865" s="82"/>
      <c r="Q1865" s="82"/>
      <c r="R1865" s="82"/>
      <c r="S1865" s="82"/>
      <c r="T1865" s="140"/>
      <c r="U1865" s="82"/>
      <c r="V1865" s="82"/>
      <c r="W1865" s="82"/>
      <c r="X1865" s="82"/>
      <c r="Y1865" s="82"/>
      <c r="AA1865" s="82"/>
      <c r="AB1865" s="82"/>
      <c r="AC1865" s="82"/>
      <c r="AD1865" s="82"/>
      <c r="AE1865" s="82"/>
      <c r="AF1865" s="82"/>
      <c r="AG1865" s="82"/>
    </row>
    <row r="1866" spans="3:33" x14ac:dyDescent="0.2">
      <c r="C1866" s="82"/>
      <c r="D1866" s="82"/>
      <c r="E1866" s="82"/>
      <c r="F1866" s="82"/>
      <c r="G1866" s="82"/>
      <c r="H1866" s="82"/>
      <c r="I1866" s="82"/>
      <c r="J1866" s="82"/>
      <c r="K1866" s="82"/>
      <c r="L1866" s="82"/>
      <c r="M1866" s="82"/>
      <c r="N1866" s="140"/>
      <c r="O1866" s="140"/>
      <c r="P1866" s="82"/>
      <c r="Q1866" s="82"/>
      <c r="R1866" s="82"/>
      <c r="S1866" s="82"/>
      <c r="T1866" s="140"/>
      <c r="U1866" s="82"/>
      <c r="V1866" s="82"/>
      <c r="W1866" s="82"/>
      <c r="X1866" s="82"/>
      <c r="Y1866" s="82"/>
      <c r="AA1866" s="82"/>
      <c r="AB1866" s="82"/>
      <c r="AC1866" s="82"/>
      <c r="AD1866" s="82"/>
      <c r="AE1866" s="82"/>
      <c r="AF1866" s="82"/>
      <c r="AG1866" s="82"/>
    </row>
    <row r="1867" spans="3:33" x14ac:dyDescent="0.2">
      <c r="C1867" s="82"/>
      <c r="D1867" s="82"/>
      <c r="E1867" s="82"/>
      <c r="F1867" s="82"/>
      <c r="G1867" s="82"/>
      <c r="H1867" s="82"/>
      <c r="I1867" s="82"/>
      <c r="J1867" s="82"/>
      <c r="K1867" s="82"/>
      <c r="L1867" s="82"/>
      <c r="M1867" s="82"/>
      <c r="N1867" s="140"/>
      <c r="O1867" s="140"/>
      <c r="P1867" s="82"/>
      <c r="Q1867" s="82"/>
      <c r="R1867" s="82"/>
      <c r="S1867" s="82"/>
      <c r="T1867" s="140"/>
      <c r="U1867" s="82"/>
      <c r="V1867" s="82"/>
      <c r="W1867" s="82"/>
      <c r="X1867" s="82"/>
      <c r="Y1867" s="82"/>
      <c r="AA1867" s="82"/>
      <c r="AB1867" s="82"/>
      <c r="AC1867" s="82"/>
      <c r="AD1867" s="82"/>
      <c r="AE1867" s="82"/>
      <c r="AF1867" s="82"/>
      <c r="AG1867" s="82"/>
    </row>
    <row r="1868" spans="3:33" x14ac:dyDescent="0.2">
      <c r="C1868" s="82"/>
      <c r="D1868" s="82"/>
      <c r="E1868" s="82"/>
      <c r="F1868" s="82"/>
      <c r="G1868" s="82"/>
      <c r="H1868" s="82"/>
      <c r="I1868" s="82"/>
      <c r="J1868" s="82"/>
      <c r="K1868" s="82"/>
      <c r="L1868" s="82"/>
      <c r="M1868" s="82"/>
      <c r="N1868" s="140"/>
      <c r="O1868" s="140"/>
      <c r="P1868" s="82"/>
      <c r="Q1868" s="82"/>
      <c r="R1868" s="82"/>
      <c r="S1868" s="82"/>
      <c r="T1868" s="140"/>
      <c r="U1868" s="82"/>
      <c r="V1868" s="82"/>
      <c r="W1868" s="82"/>
      <c r="X1868" s="82"/>
      <c r="Y1868" s="82"/>
      <c r="AA1868" s="82"/>
      <c r="AB1868" s="82"/>
      <c r="AC1868" s="82"/>
      <c r="AD1868" s="82"/>
      <c r="AE1868" s="82"/>
      <c r="AF1868" s="82"/>
      <c r="AG1868" s="82"/>
    </row>
    <row r="1869" spans="3:33" x14ac:dyDescent="0.2">
      <c r="C1869" s="82"/>
      <c r="D1869" s="82"/>
      <c r="E1869" s="82"/>
      <c r="F1869" s="82"/>
      <c r="G1869" s="82"/>
      <c r="H1869" s="82"/>
      <c r="I1869" s="82"/>
      <c r="J1869" s="82"/>
      <c r="K1869" s="82"/>
      <c r="L1869" s="82"/>
      <c r="M1869" s="82"/>
      <c r="N1869" s="140"/>
      <c r="O1869" s="140"/>
      <c r="P1869" s="82"/>
      <c r="Q1869" s="82"/>
      <c r="R1869" s="82"/>
      <c r="S1869" s="82"/>
      <c r="T1869" s="140"/>
      <c r="U1869" s="82"/>
      <c r="V1869" s="82"/>
      <c r="W1869" s="82"/>
      <c r="X1869" s="82"/>
      <c r="Y1869" s="82"/>
      <c r="AA1869" s="82"/>
      <c r="AB1869" s="82"/>
      <c r="AC1869" s="82"/>
      <c r="AD1869" s="82"/>
      <c r="AE1869" s="82"/>
      <c r="AF1869" s="82"/>
      <c r="AG1869" s="82"/>
    </row>
    <row r="1870" spans="3:33" x14ac:dyDescent="0.2">
      <c r="C1870" s="82"/>
      <c r="D1870" s="82"/>
      <c r="E1870" s="82"/>
      <c r="F1870" s="82"/>
      <c r="G1870" s="82"/>
      <c r="H1870" s="82"/>
      <c r="I1870" s="82"/>
      <c r="J1870" s="82"/>
      <c r="K1870" s="82"/>
      <c r="L1870" s="82"/>
      <c r="M1870" s="82"/>
      <c r="N1870" s="140"/>
      <c r="O1870" s="140"/>
      <c r="P1870" s="82"/>
      <c r="Q1870" s="82"/>
      <c r="R1870" s="82"/>
      <c r="S1870" s="82"/>
      <c r="T1870" s="140"/>
      <c r="U1870" s="82"/>
      <c r="V1870" s="82"/>
      <c r="W1870" s="82"/>
      <c r="X1870" s="82"/>
      <c r="Y1870" s="82"/>
      <c r="AA1870" s="82"/>
      <c r="AB1870" s="82"/>
      <c r="AC1870" s="82"/>
      <c r="AD1870" s="82"/>
      <c r="AE1870" s="82"/>
      <c r="AF1870" s="82"/>
      <c r="AG1870" s="82"/>
    </row>
    <row r="1871" spans="3:33" x14ac:dyDescent="0.2">
      <c r="C1871" s="82"/>
      <c r="D1871" s="82"/>
      <c r="E1871" s="82"/>
      <c r="F1871" s="82"/>
      <c r="G1871" s="82"/>
      <c r="H1871" s="82"/>
      <c r="I1871" s="82"/>
      <c r="J1871" s="82"/>
      <c r="K1871" s="82"/>
      <c r="L1871" s="82"/>
      <c r="M1871" s="82"/>
      <c r="N1871" s="140"/>
      <c r="O1871" s="140"/>
      <c r="P1871" s="82"/>
      <c r="Q1871" s="82"/>
      <c r="R1871" s="82"/>
      <c r="S1871" s="82"/>
      <c r="T1871" s="140"/>
      <c r="U1871" s="82"/>
      <c r="V1871" s="82"/>
      <c r="W1871" s="82"/>
      <c r="X1871" s="82"/>
      <c r="Y1871" s="82"/>
      <c r="AA1871" s="82"/>
      <c r="AB1871" s="82"/>
      <c r="AC1871" s="82"/>
      <c r="AD1871" s="82"/>
      <c r="AE1871" s="82"/>
      <c r="AF1871" s="82"/>
      <c r="AG1871" s="82"/>
    </row>
    <row r="1872" spans="3:33" x14ac:dyDescent="0.2">
      <c r="C1872" s="82"/>
      <c r="D1872" s="82"/>
      <c r="E1872" s="82"/>
      <c r="F1872" s="82"/>
      <c r="G1872" s="82"/>
      <c r="H1872" s="82"/>
      <c r="I1872" s="82"/>
      <c r="J1872" s="82"/>
      <c r="K1872" s="82"/>
      <c r="L1872" s="82"/>
      <c r="M1872" s="82"/>
      <c r="N1872" s="140"/>
      <c r="O1872" s="140"/>
      <c r="P1872" s="82"/>
      <c r="Q1872" s="82"/>
      <c r="R1872" s="82"/>
      <c r="S1872" s="82"/>
      <c r="T1872" s="140"/>
      <c r="U1872" s="82"/>
      <c r="V1872" s="82"/>
      <c r="W1872" s="82"/>
      <c r="X1872" s="82"/>
      <c r="Y1872" s="82"/>
      <c r="AA1872" s="82"/>
      <c r="AB1872" s="82"/>
      <c r="AC1872" s="82"/>
      <c r="AD1872" s="82"/>
      <c r="AE1872" s="82"/>
      <c r="AF1872" s="82"/>
      <c r="AG1872" s="82"/>
    </row>
    <row r="1873" spans="3:33" x14ac:dyDescent="0.2">
      <c r="C1873" s="82"/>
      <c r="D1873" s="82"/>
      <c r="E1873" s="82"/>
      <c r="F1873" s="82"/>
      <c r="G1873" s="82"/>
      <c r="H1873" s="82"/>
      <c r="I1873" s="82"/>
      <c r="J1873" s="82"/>
      <c r="K1873" s="82"/>
      <c r="L1873" s="82"/>
      <c r="M1873" s="82"/>
      <c r="N1873" s="140"/>
      <c r="O1873" s="140"/>
      <c r="P1873" s="82"/>
      <c r="Q1873" s="82"/>
      <c r="R1873" s="82"/>
      <c r="S1873" s="82"/>
      <c r="T1873" s="140"/>
      <c r="U1873" s="82"/>
      <c r="V1873" s="82"/>
      <c r="W1873" s="82"/>
      <c r="X1873" s="82"/>
      <c r="Y1873" s="82"/>
      <c r="AA1873" s="82"/>
      <c r="AB1873" s="82"/>
      <c r="AC1873" s="82"/>
      <c r="AD1873" s="82"/>
      <c r="AE1873" s="82"/>
      <c r="AF1873" s="82"/>
      <c r="AG1873" s="82"/>
    </row>
    <row r="1874" spans="3:33" x14ac:dyDescent="0.2">
      <c r="C1874" s="82"/>
      <c r="D1874" s="82"/>
      <c r="E1874" s="82"/>
      <c r="F1874" s="82"/>
      <c r="G1874" s="82"/>
      <c r="H1874" s="82"/>
      <c r="I1874" s="82"/>
      <c r="J1874" s="82"/>
      <c r="K1874" s="82"/>
      <c r="L1874" s="82"/>
      <c r="M1874" s="82"/>
      <c r="N1874" s="140"/>
      <c r="O1874" s="140"/>
      <c r="P1874" s="82"/>
      <c r="Q1874" s="82"/>
      <c r="R1874" s="82"/>
      <c r="S1874" s="82"/>
      <c r="T1874" s="140"/>
      <c r="U1874" s="82"/>
      <c r="V1874" s="82"/>
      <c r="W1874" s="82"/>
      <c r="X1874" s="82"/>
      <c r="Y1874" s="82"/>
      <c r="AA1874" s="82"/>
      <c r="AB1874" s="82"/>
      <c r="AC1874" s="82"/>
      <c r="AD1874" s="82"/>
      <c r="AE1874" s="82"/>
      <c r="AF1874" s="82"/>
      <c r="AG1874" s="82"/>
    </row>
    <row r="1875" spans="3:33" x14ac:dyDescent="0.2">
      <c r="C1875" s="82"/>
      <c r="D1875" s="82"/>
      <c r="E1875" s="82"/>
      <c r="F1875" s="82"/>
      <c r="G1875" s="82"/>
      <c r="H1875" s="82"/>
      <c r="I1875" s="82"/>
      <c r="J1875" s="82"/>
      <c r="K1875" s="82"/>
      <c r="L1875" s="82"/>
      <c r="M1875" s="82"/>
      <c r="N1875" s="140"/>
      <c r="O1875" s="140"/>
      <c r="P1875" s="82"/>
      <c r="Q1875" s="82"/>
      <c r="R1875" s="82"/>
      <c r="S1875" s="82"/>
      <c r="T1875" s="140"/>
      <c r="U1875" s="82"/>
      <c r="V1875" s="82"/>
      <c r="W1875" s="82"/>
      <c r="X1875" s="82"/>
      <c r="Y1875" s="82"/>
      <c r="AA1875" s="82"/>
      <c r="AB1875" s="82"/>
      <c r="AC1875" s="82"/>
      <c r="AD1875" s="82"/>
      <c r="AE1875" s="82"/>
      <c r="AF1875" s="82"/>
      <c r="AG1875" s="82"/>
    </row>
    <row r="1876" spans="3:33" x14ac:dyDescent="0.2">
      <c r="C1876" s="82"/>
      <c r="D1876" s="82"/>
      <c r="E1876" s="82"/>
      <c r="F1876" s="82"/>
      <c r="G1876" s="82"/>
      <c r="H1876" s="82"/>
      <c r="I1876" s="82"/>
      <c r="J1876" s="82"/>
      <c r="K1876" s="82"/>
      <c r="L1876" s="82"/>
      <c r="M1876" s="82"/>
      <c r="N1876" s="140"/>
      <c r="O1876" s="140"/>
      <c r="P1876" s="82"/>
      <c r="Q1876" s="82"/>
      <c r="R1876" s="82"/>
      <c r="S1876" s="82"/>
      <c r="T1876" s="140"/>
      <c r="U1876" s="82"/>
      <c r="V1876" s="82"/>
      <c r="W1876" s="82"/>
      <c r="X1876" s="82"/>
      <c r="Y1876" s="82"/>
      <c r="AA1876" s="82"/>
      <c r="AB1876" s="82"/>
      <c r="AC1876" s="82"/>
      <c r="AD1876" s="82"/>
      <c r="AE1876" s="82"/>
      <c r="AF1876" s="82"/>
      <c r="AG1876" s="82"/>
    </row>
    <row r="1877" spans="3:33" x14ac:dyDescent="0.2">
      <c r="C1877" s="82"/>
      <c r="D1877" s="82"/>
      <c r="E1877" s="82"/>
      <c r="F1877" s="82"/>
      <c r="G1877" s="82"/>
      <c r="H1877" s="82"/>
      <c r="I1877" s="82"/>
      <c r="J1877" s="82"/>
      <c r="K1877" s="82"/>
      <c r="L1877" s="82"/>
      <c r="M1877" s="82"/>
      <c r="N1877" s="140"/>
      <c r="O1877" s="140"/>
      <c r="P1877" s="82"/>
      <c r="Q1877" s="82"/>
      <c r="R1877" s="82"/>
      <c r="S1877" s="82"/>
      <c r="T1877" s="140"/>
      <c r="U1877" s="82"/>
      <c r="V1877" s="82"/>
      <c r="W1877" s="82"/>
      <c r="X1877" s="82"/>
      <c r="Y1877" s="82"/>
      <c r="AA1877" s="82"/>
      <c r="AB1877" s="82"/>
      <c r="AC1877" s="82"/>
      <c r="AD1877" s="82"/>
      <c r="AE1877" s="82"/>
      <c r="AF1877" s="82"/>
      <c r="AG1877" s="82"/>
    </row>
    <row r="1878" spans="3:33" x14ac:dyDescent="0.2">
      <c r="C1878" s="82"/>
      <c r="D1878" s="82"/>
      <c r="E1878" s="82"/>
      <c r="F1878" s="82"/>
      <c r="G1878" s="82"/>
      <c r="H1878" s="82"/>
      <c r="I1878" s="82"/>
      <c r="J1878" s="82"/>
      <c r="K1878" s="82"/>
      <c r="L1878" s="82"/>
      <c r="M1878" s="82"/>
      <c r="N1878" s="140"/>
      <c r="O1878" s="140"/>
      <c r="P1878" s="82"/>
      <c r="Q1878" s="82"/>
      <c r="R1878" s="82"/>
      <c r="S1878" s="82"/>
      <c r="T1878" s="140"/>
      <c r="U1878" s="82"/>
      <c r="V1878" s="82"/>
      <c r="W1878" s="82"/>
      <c r="X1878" s="82"/>
      <c r="Y1878" s="82"/>
      <c r="AA1878" s="82"/>
      <c r="AB1878" s="82"/>
      <c r="AC1878" s="82"/>
      <c r="AD1878" s="82"/>
      <c r="AE1878" s="82"/>
      <c r="AF1878" s="82"/>
      <c r="AG1878" s="82"/>
    </row>
    <row r="1879" spans="3:33" x14ac:dyDescent="0.2">
      <c r="C1879" s="82"/>
      <c r="D1879" s="82"/>
      <c r="E1879" s="82"/>
      <c r="F1879" s="82"/>
      <c r="G1879" s="82"/>
      <c r="H1879" s="82"/>
      <c r="I1879" s="82"/>
      <c r="J1879" s="82"/>
      <c r="K1879" s="82"/>
      <c r="L1879" s="82"/>
      <c r="M1879" s="82"/>
      <c r="N1879" s="140"/>
      <c r="O1879" s="140"/>
      <c r="P1879" s="82"/>
      <c r="Q1879" s="82"/>
      <c r="R1879" s="82"/>
      <c r="S1879" s="82"/>
      <c r="T1879" s="140"/>
      <c r="U1879" s="82"/>
      <c r="V1879" s="82"/>
      <c r="W1879" s="82"/>
      <c r="X1879" s="82"/>
      <c r="Y1879" s="82"/>
      <c r="AA1879" s="82"/>
      <c r="AB1879" s="82"/>
      <c r="AC1879" s="82"/>
      <c r="AD1879" s="82"/>
      <c r="AE1879" s="82"/>
      <c r="AF1879" s="82"/>
      <c r="AG1879" s="82"/>
    </row>
    <row r="1880" spans="3:33" x14ac:dyDescent="0.2">
      <c r="C1880" s="82"/>
      <c r="D1880" s="82"/>
      <c r="E1880" s="82"/>
      <c r="F1880" s="82"/>
      <c r="G1880" s="82"/>
      <c r="H1880" s="82"/>
      <c r="I1880" s="82"/>
      <c r="J1880" s="82"/>
      <c r="K1880" s="82"/>
      <c r="L1880" s="82"/>
      <c r="M1880" s="82"/>
      <c r="N1880" s="140"/>
      <c r="O1880" s="140"/>
      <c r="P1880" s="82"/>
      <c r="Q1880" s="82"/>
      <c r="R1880" s="82"/>
      <c r="S1880" s="82"/>
      <c r="T1880" s="140"/>
      <c r="U1880" s="82"/>
      <c r="V1880" s="82"/>
      <c r="W1880" s="82"/>
      <c r="X1880" s="82"/>
      <c r="Y1880" s="82"/>
      <c r="AA1880" s="82"/>
      <c r="AB1880" s="82"/>
      <c r="AC1880" s="82"/>
      <c r="AD1880" s="82"/>
      <c r="AE1880" s="82"/>
      <c r="AF1880" s="82"/>
      <c r="AG1880" s="82"/>
    </row>
    <row r="1881" spans="3:33" x14ac:dyDescent="0.2">
      <c r="C1881" s="82"/>
      <c r="D1881" s="82"/>
      <c r="E1881" s="82"/>
      <c r="F1881" s="82"/>
      <c r="G1881" s="82"/>
      <c r="H1881" s="82"/>
      <c r="I1881" s="82"/>
      <c r="J1881" s="82"/>
      <c r="K1881" s="82"/>
      <c r="L1881" s="82"/>
      <c r="M1881" s="82"/>
      <c r="N1881" s="140"/>
      <c r="O1881" s="140"/>
      <c r="P1881" s="82"/>
      <c r="Q1881" s="82"/>
      <c r="R1881" s="82"/>
      <c r="S1881" s="82"/>
      <c r="T1881" s="140"/>
      <c r="U1881" s="82"/>
      <c r="V1881" s="82"/>
      <c r="W1881" s="82"/>
      <c r="X1881" s="82"/>
      <c r="Y1881" s="82"/>
      <c r="AA1881" s="82"/>
      <c r="AB1881" s="82"/>
      <c r="AC1881" s="82"/>
      <c r="AD1881" s="82"/>
      <c r="AE1881" s="82"/>
      <c r="AF1881" s="82"/>
      <c r="AG1881" s="82"/>
    </row>
    <row r="1882" spans="3:33" x14ac:dyDescent="0.2">
      <c r="C1882" s="82"/>
      <c r="D1882" s="82"/>
      <c r="E1882" s="82"/>
      <c r="F1882" s="82"/>
      <c r="G1882" s="82"/>
      <c r="H1882" s="82"/>
      <c r="I1882" s="82"/>
      <c r="J1882" s="82"/>
      <c r="K1882" s="82"/>
      <c r="L1882" s="82"/>
      <c r="M1882" s="82"/>
      <c r="N1882" s="140"/>
      <c r="O1882" s="140"/>
      <c r="P1882" s="82"/>
      <c r="Q1882" s="82"/>
      <c r="R1882" s="82"/>
      <c r="S1882" s="82"/>
      <c r="T1882" s="140"/>
      <c r="U1882" s="82"/>
      <c r="V1882" s="82"/>
      <c r="W1882" s="82"/>
      <c r="X1882" s="82"/>
      <c r="Y1882" s="82"/>
      <c r="AA1882" s="82"/>
      <c r="AB1882" s="82"/>
      <c r="AC1882" s="82"/>
      <c r="AD1882" s="82"/>
      <c r="AE1882" s="82"/>
      <c r="AF1882" s="82"/>
      <c r="AG1882" s="82"/>
    </row>
    <row r="1883" spans="3:33" x14ac:dyDescent="0.2">
      <c r="C1883" s="82"/>
      <c r="D1883" s="82"/>
      <c r="E1883" s="82"/>
      <c r="F1883" s="82"/>
      <c r="G1883" s="82"/>
      <c r="H1883" s="82"/>
      <c r="I1883" s="82"/>
      <c r="J1883" s="82"/>
      <c r="K1883" s="82"/>
      <c r="L1883" s="82"/>
      <c r="M1883" s="82"/>
      <c r="N1883" s="140"/>
      <c r="O1883" s="140"/>
      <c r="P1883" s="82"/>
      <c r="Q1883" s="82"/>
      <c r="R1883" s="82"/>
      <c r="S1883" s="82"/>
      <c r="T1883" s="140"/>
      <c r="U1883" s="82"/>
      <c r="V1883" s="82"/>
      <c r="W1883" s="82"/>
      <c r="X1883" s="82"/>
      <c r="Y1883" s="82"/>
      <c r="AA1883" s="82"/>
      <c r="AB1883" s="82"/>
      <c r="AC1883" s="82"/>
      <c r="AD1883" s="82"/>
      <c r="AE1883" s="82"/>
      <c r="AF1883" s="82"/>
      <c r="AG1883" s="82"/>
    </row>
    <row r="1884" spans="3:33" x14ac:dyDescent="0.2">
      <c r="C1884" s="82"/>
      <c r="D1884" s="82"/>
      <c r="E1884" s="82"/>
      <c r="F1884" s="82"/>
      <c r="G1884" s="82"/>
      <c r="H1884" s="82"/>
      <c r="I1884" s="82"/>
      <c r="J1884" s="82"/>
      <c r="K1884" s="82"/>
      <c r="L1884" s="82"/>
      <c r="M1884" s="82"/>
      <c r="N1884" s="140"/>
      <c r="O1884" s="140"/>
      <c r="P1884" s="82"/>
      <c r="Q1884" s="82"/>
      <c r="R1884" s="82"/>
      <c r="S1884" s="82"/>
      <c r="T1884" s="140"/>
      <c r="U1884" s="82"/>
      <c r="V1884" s="82"/>
      <c r="W1884" s="82"/>
      <c r="X1884" s="82"/>
      <c r="Y1884" s="82"/>
      <c r="AA1884" s="82"/>
      <c r="AB1884" s="82"/>
      <c r="AC1884" s="82"/>
      <c r="AD1884" s="82"/>
      <c r="AE1884" s="82"/>
      <c r="AF1884" s="82"/>
      <c r="AG1884" s="82"/>
    </row>
    <row r="1885" spans="3:33" x14ac:dyDescent="0.2">
      <c r="C1885" s="82"/>
      <c r="D1885" s="82"/>
      <c r="E1885" s="82"/>
      <c r="F1885" s="82"/>
      <c r="G1885" s="82"/>
      <c r="H1885" s="82"/>
      <c r="I1885" s="82"/>
      <c r="J1885" s="82"/>
      <c r="K1885" s="82"/>
      <c r="L1885" s="82"/>
      <c r="M1885" s="82"/>
      <c r="N1885" s="140"/>
      <c r="O1885" s="140"/>
      <c r="P1885" s="82"/>
      <c r="Q1885" s="82"/>
      <c r="R1885" s="82"/>
      <c r="S1885" s="82"/>
      <c r="T1885" s="140"/>
      <c r="U1885" s="82"/>
      <c r="V1885" s="82"/>
      <c r="W1885" s="82"/>
      <c r="X1885" s="82"/>
      <c r="Y1885" s="82"/>
      <c r="AA1885" s="82"/>
      <c r="AB1885" s="82"/>
      <c r="AC1885" s="82"/>
      <c r="AD1885" s="82"/>
      <c r="AE1885" s="82"/>
      <c r="AF1885" s="82"/>
      <c r="AG1885" s="82"/>
    </row>
    <row r="1886" spans="3:33" x14ac:dyDescent="0.2">
      <c r="C1886" s="82"/>
      <c r="D1886" s="82"/>
      <c r="E1886" s="82"/>
      <c r="F1886" s="82"/>
      <c r="G1886" s="82"/>
      <c r="H1886" s="82"/>
      <c r="I1886" s="82"/>
      <c r="J1886" s="82"/>
      <c r="K1886" s="82"/>
      <c r="L1886" s="82"/>
      <c r="M1886" s="82"/>
      <c r="N1886" s="140"/>
      <c r="O1886" s="140"/>
      <c r="P1886" s="82"/>
      <c r="Q1886" s="82"/>
      <c r="R1886" s="82"/>
      <c r="S1886" s="82"/>
      <c r="T1886" s="140"/>
      <c r="U1886" s="82"/>
      <c r="V1886" s="82"/>
      <c r="W1886" s="82"/>
      <c r="X1886" s="82"/>
      <c r="Y1886" s="82"/>
      <c r="AA1886" s="82"/>
      <c r="AB1886" s="82"/>
      <c r="AC1886" s="82"/>
      <c r="AD1886" s="82"/>
      <c r="AE1886" s="82"/>
      <c r="AF1886" s="82"/>
      <c r="AG1886" s="82"/>
    </row>
    <row r="1887" spans="3:33" x14ac:dyDescent="0.2">
      <c r="C1887" s="82"/>
      <c r="D1887" s="82"/>
      <c r="E1887" s="82"/>
      <c r="F1887" s="82"/>
      <c r="G1887" s="82"/>
      <c r="H1887" s="82"/>
      <c r="I1887" s="82"/>
      <c r="J1887" s="82"/>
      <c r="K1887" s="82"/>
      <c r="L1887" s="82"/>
      <c r="M1887" s="82"/>
      <c r="N1887" s="140"/>
      <c r="O1887" s="140"/>
      <c r="P1887" s="82"/>
      <c r="Q1887" s="82"/>
      <c r="R1887" s="82"/>
      <c r="S1887" s="82"/>
      <c r="T1887" s="140"/>
      <c r="U1887" s="82"/>
      <c r="V1887" s="82"/>
      <c r="W1887" s="82"/>
      <c r="X1887" s="82"/>
      <c r="Y1887" s="82"/>
      <c r="AA1887" s="82"/>
      <c r="AB1887" s="82"/>
      <c r="AC1887" s="82"/>
      <c r="AD1887" s="82"/>
      <c r="AE1887" s="82"/>
      <c r="AF1887" s="82"/>
      <c r="AG1887" s="82"/>
    </row>
    <row r="1888" spans="3:33" x14ac:dyDescent="0.2">
      <c r="C1888" s="82"/>
      <c r="D1888" s="82"/>
      <c r="E1888" s="82"/>
      <c r="F1888" s="82"/>
      <c r="G1888" s="82"/>
      <c r="H1888" s="82"/>
      <c r="I1888" s="82"/>
      <c r="J1888" s="82"/>
      <c r="K1888" s="82"/>
      <c r="L1888" s="82"/>
      <c r="M1888" s="82"/>
      <c r="N1888" s="140"/>
      <c r="O1888" s="140"/>
      <c r="P1888" s="82"/>
      <c r="Q1888" s="82"/>
      <c r="R1888" s="82"/>
      <c r="S1888" s="82"/>
      <c r="T1888" s="140"/>
      <c r="U1888" s="82"/>
      <c r="V1888" s="82"/>
      <c r="W1888" s="82"/>
      <c r="X1888" s="82"/>
      <c r="Y1888" s="82"/>
      <c r="AA1888" s="82"/>
      <c r="AB1888" s="82"/>
      <c r="AC1888" s="82"/>
      <c r="AD1888" s="82"/>
      <c r="AE1888" s="82"/>
      <c r="AF1888" s="82"/>
      <c r="AG1888" s="82"/>
    </row>
    <row r="1889" spans="3:33" x14ac:dyDescent="0.2">
      <c r="C1889" s="82"/>
      <c r="D1889" s="82"/>
      <c r="E1889" s="82"/>
      <c r="F1889" s="82"/>
      <c r="G1889" s="82"/>
      <c r="H1889" s="82"/>
      <c r="I1889" s="82"/>
      <c r="J1889" s="82"/>
      <c r="K1889" s="82"/>
      <c r="L1889" s="82"/>
      <c r="M1889" s="82"/>
      <c r="N1889" s="140"/>
      <c r="O1889" s="140"/>
      <c r="P1889" s="82"/>
      <c r="Q1889" s="82"/>
      <c r="R1889" s="82"/>
      <c r="S1889" s="82"/>
      <c r="T1889" s="140"/>
      <c r="U1889" s="82"/>
      <c r="V1889" s="82"/>
      <c r="W1889" s="82"/>
      <c r="X1889" s="82"/>
      <c r="Y1889" s="82"/>
      <c r="AA1889" s="82"/>
      <c r="AB1889" s="82"/>
      <c r="AC1889" s="82"/>
      <c r="AD1889" s="82"/>
      <c r="AE1889" s="82"/>
      <c r="AF1889" s="82"/>
      <c r="AG1889" s="82"/>
    </row>
    <row r="1890" spans="3:33" x14ac:dyDescent="0.2">
      <c r="C1890" s="82"/>
      <c r="D1890" s="82"/>
      <c r="E1890" s="82"/>
      <c r="F1890" s="82"/>
      <c r="G1890" s="82"/>
      <c r="H1890" s="82"/>
      <c r="I1890" s="82"/>
      <c r="J1890" s="82"/>
      <c r="K1890" s="82"/>
      <c r="L1890" s="82"/>
      <c r="M1890" s="82"/>
      <c r="N1890" s="140"/>
      <c r="O1890" s="140"/>
      <c r="P1890" s="82"/>
      <c r="Q1890" s="82"/>
      <c r="R1890" s="82"/>
      <c r="S1890" s="82"/>
      <c r="T1890" s="140"/>
      <c r="U1890" s="82"/>
      <c r="V1890" s="82"/>
      <c r="W1890" s="82"/>
      <c r="X1890" s="82"/>
      <c r="Y1890" s="82"/>
      <c r="AA1890" s="82"/>
      <c r="AB1890" s="82"/>
      <c r="AC1890" s="82"/>
      <c r="AD1890" s="82"/>
      <c r="AE1890" s="82"/>
      <c r="AF1890" s="82"/>
      <c r="AG1890" s="82"/>
    </row>
    <row r="1891" spans="3:33" x14ac:dyDescent="0.2">
      <c r="C1891" s="82"/>
      <c r="D1891" s="82"/>
      <c r="E1891" s="82"/>
      <c r="F1891" s="82"/>
      <c r="G1891" s="82"/>
      <c r="H1891" s="82"/>
      <c r="I1891" s="82"/>
      <c r="J1891" s="82"/>
      <c r="K1891" s="82"/>
      <c r="L1891" s="82"/>
      <c r="M1891" s="82"/>
      <c r="N1891" s="140"/>
      <c r="O1891" s="140"/>
      <c r="P1891" s="82"/>
      <c r="Q1891" s="82"/>
      <c r="R1891" s="82"/>
      <c r="S1891" s="82"/>
      <c r="T1891" s="140"/>
      <c r="U1891" s="82"/>
      <c r="V1891" s="82"/>
      <c r="W1891" s="82"/>
      <c r="X1891" s="82"/>
      <c r="Y1891" s="82"/>
      <c r="AA1891" s="82"/>
      <c r="AB1891" s="82"/>
      <c r="AC1891" s="82"/>
      <c r="AD1891" s="82"/>
      <c r="AE1891" s="82"/>
      <c r="AF1891" s="82"/>
      <c r="AG1891" s="82"/>
    </row>
    <row r="1892" spans="3:33" x14ac:dyDescent="0.2">
      <c r="C1892" s="82"/>
      <c r="D1892" s="82"/>
      <c r="E1892" s="82"/>
      <c r="F1892" s="82"/>
      <c r="G1892" s="82"/>
      <c r="H1892" s="82"/>
      <c r="I1892" s="82"/>
      <c r="J1892" s="82"/>
      <c r="K1892" s="82"/>
      <c r="L1892" s="82"/>
      <c r="M1892" s="82"/>
      <c r="N1892" s="140"/>
      <c r="O1892" s="140"/>
      <c r="P1892" s="82"/>
      <c r="Q1892" s="82"/>
      <c r="R1892" s="82"/>
      <c r="S1892" s="82"/>
      <c r="T1892" s="140"/>
      <c r="U1892" s="82"/>
      <c r="V1892" s="82"/>
      <c r="W1892" s="82"/>
      <c r="X1892" s="82"/>
      <c r="Y1892" s="82"/>
      <c r="AA1892" s="82"/>
      <c r="AB1892" s="82"/>
      <c r="AC1892" s="82"/>
      <c r="AD1892" s="82"/>
      <c r="AE1892" s="82"/>
      <c r="AF1892" s="82"/>
      <c r="AG1892" s="82"/>
    </row>
    <row r="1893" spans="3:33" x14ac:dyDescent="0.2">
      <c r="C1893" s="82"/>
      <c r="D1893" s="82"/>
      <c r="E1893" s="82"/>
      <c r="F1893" s="82"/>
      <c r="G1893" s="82"/>
      <c r="H1893" s="82"/>
      <c r="I1893" s="82"/>
      <c r="J1893" s="82"/>
      <c r="K1893" s="82"/>
      <c r="L1893" s="82"/>
      <c r="M1893" s="82"/>
      <c r="N1893" s="140"/>
      <c r="O1893" s="140"/>
      <c r="P1893" s="82"/>
      <c r="Q1893" s="82"/>
      <c r="R1893" s="82"/>
      <c r="S1893" s="82"/>
      <c r="T1893" s="140"/>
      <c r="U1893" s="82"/>
      <c r="V1893" s="82"/>
      <c r="W1893" s="82"/>
      <c r="X1893" s="82"/>
      <c r="Y1893" s="82"/>
      <c r="AA1893" s="82"/>
      <c r="AB1893" s="82"/>
      <c r="AC1893" s="82"/>
      <c r="AD1893" s="82"/>
      <c r="AE1893" s="82"/>
      <c r="AF1893" s="82"/>
      <c r="AG1893" s="82"/>
    </row>
    <row r="1894" spans="3:33" x14ac:dyDescent="0.2">
      <c r="C1894" s="82"/>
      <c r="D1894" s="82"/>
      <c r="E1894" s="82"/>
      <c r="F1894" s="82"/>
      <c r="G1894" s="82"/>
      <c r="H1894" s="82"/>
      <c r="I1894" s="82"/>
      <c r="J1894" s="82"/>
      <c r="K1894" s="82"/>
      <c r="L1894" s="82"/>
      <c r="M1894" s="82"/>
      <c r="N1894" s="140"/>
      <c r="O1894" s="140"/>
      <c r="P1894" s="82"/>
      <c r="Q1894" s="82"/>
      <c r="R1894" s="82"/>
      <c r="S1894" s="82"/>
      <c r="T1894" s="140"/>
      <c r="U1894" s="82"/>
      <c r="V1894" s="82"/>
      <c r="W1894" s="82"/>
      <c r="X1894" s="82"/>
      <c r="Y1894" s="82"/>
      <c r="AA1894" s="82"/>
      <c r="AB1894" s="82"/>
      <c r="AC1894" s="82"/>
      <c r="AD1894" s="82"/>
      <c r="AE1894" s="82"/>
      <c r="AF1894" s="82"/>
      <c r="AG1894" s="82"/>
    </row>
    <row r="1895" spans="3:33" x14ac:dyDescent="0.2">
      <c r="C1895" s="82"/>
      <c r="D1895" s="82"/>
      <c r="E1895" s="82"/>
      <c r="F1895" s="82"/>
      <c r="G1895" s="82"/>
      <c r="H1895" s="82"/>
      <c r="I1895" s="82"/>
      <c r="J1895" s="82"/>
      <c r="K1895" s="82"/>
      <c r="L1895" s="82"/>
      <c r="M1895" s="82"/>
      <c r="N1895" s="140"/>
      <c r="O1895" s="140"/>
      <c r="P1895" s="82"/>
      <c r="Q1895" s="82"/>
      <c r="R1895" s="82"/>
      <c r="S1895" s="82"/>
      <c r="T1895" s="140"/>
      <c r="U1895" s="82"/>
      <c r="V1895" s="82"/>
      <c r="W1895" s="82"/>
      <c r="X1895" s="82"/>
      <c r="Y1895" s="82"/>
      <c r="AA1895" s="82"/>
      <c r="AB1895" s="82"/>
      <c r="AC1895" s="82"/>
      <c r="AD1895" s="82"/>
      <c r="AE1895" s="82"/>
      <c r="AF1895" s="82"/>
      <c r="AG1895" s="82"/>
    </row>
    <row r="1896" spans="3:33" x14ac:dyDescent="0.2">
      <c r="C1896" s="82"/>
      <c r="D1896" s="82"/>
      <c r="E1896" s="82"/>
      <c r="F1896" s="82"/>
      <c r="G1896" s="82"/>
      <c r="H1896" s="82"/>
      <c r="I1896" s="82"/>
      <c r="J1896" s="82"/>
      <c r="K1896" s="82"/>
      <c r="L1896" s="82"/>
      <c r="M1896" s="82"/>
      <c r="N1896" s="140"/>
      <c r="O1896" s="140"/>
      <c r="P1896" s="82"/>
      <c r="Q1896" s="82"/>
      <c r="R1896" s="82"/>
      <c r="S1896" s="82"/>
      <c r="T1896" s="140"/>
      <c r="U1896" s="82"/>
      <c r="V1896" s="82"/>
      <c r="W1896" s="82"/>
      <c r="X1896" s="82"/>
      <c r="Y1896" s="82"/>
      <c r="AA1896" s="82"/>
      <c r="AB1896" s="82"/>
      <c r="AC1896" s="82"/>
      <c r="AD1896" s="82"/>
      <c r="AE1896" s="82"/>
      <c r="AF1896" s="82"/>
      <c r="AG1896" s="82"/>
    </row>
    <row r="1897" spans="3:33" x14ac:dyDescent="0.2">
      <c r="C1897" s="82"/>
      <c r="D1897" s="82"/>
      <c r="E1897" s="82"/>
      <c r="F1897" s="82"/>
      <c r="G1897" s="82"/>
      <c r="H1897" s="82"/>
      <c r="I1897" s="82"/>
      <c r="J1897" s="82"/>
      <c r="K1897" s="82"/>
      <c r="L1897" s="82"/>
      <c r="M1897" s="82"/>
      <c r="N1897" s="140"/>
      <c r="O1897" s="140"/>
      <c r="P1897" s="82"/>
      <c r="Q1897" s="82"/>
      <c r="R1897" s="82"/>
      <c r="S1897" s="82"/>
      <c r="T1897" s="140"/>
      <c r="U1897" s="82"/>
      <c r="V1897" s="82"/>
      <c r="W1897" s="82"/>
      <c r="X1897" s="82"/>
      <c r="Y1897" s="82"/>
      <c r="AA1897" s="82"/>
      <c r="AB1897" s="82"/>
      <c r="AC1897" s="82"/>
      <c r="AD1897" s="82"/>
      <c r="AE1897" s="82"/>
      <c r="AF1897" s="82"/>
      <c r="AG1897" s="82"/>
    </row>
    <row r="1898" spans="3:33" x14ac:dyDescent="0.2">
      <c r="C1898" s="82"/>
      <c r="D1898" s="82"/>
      <c r="E1898" s="82"/>
      <c r="F1898" s="82"/>
      <c r="G1898" s="82"/>
      <c r="H1898" s="82"/>
      <c r="I1898" s="82"/>
      <c r="J1898" s="82"/>
      <c r="K1898" s="82"/>
      <c r="L1898" s="82"/>
      <c r="M1898" s="82"/>
      <c r="N1898" s="140"/>
      <c r="O1898" s="140"/>
      <c r="P1898" s="82"/>
      <c r="Q1898" s="82"/>
      <c r="R1898" s="82"/>
      <c r="S1898" s="82"/>
      <c r="T1898" s="140"/>
      <c r="U1898" s="82"/>
      <c r="V1898" s="82"/>
      <c r="W1898" s="82"/>
      <c r="X1898" s="82"/>
      <c r="Y1898" s="82"/>
      <c r="AA1898" s="82"/>
      <c r="AB1898" s="82"/>
      <c r="AC1898" s="82"/>
      <c r="AD1898" s="82"/>
      <c r="AE1898" s="82"/>
      <c r="AF1898" s="82"/>
      <c r="AG1898" s="82"/>
    </row>
    <row r="1899" spans="3:33" x14ac:dyDescent="0.2">
      <c r="C1899" s="82"/>
      <c r="D1899" s="82"/>
      <c r="E1899" s="82"/>
      <c r="F1899" s="82"/>
      <c r="G1899" s="82"/>
      <c r="H1899" s="82"/>
      <c r="I1899" s="82"/>
      <c r="J1899" s="82"/>
      <c r="K1899" s="82"/>
      <c r="L1899" s="82"/>
      <c r="M1899" s="82"/>
      <c r="N1899" s="140"/>
      <c r="O1899" s="140"/>
      <c r="P1899" s="82"/>
      <c r="Q1899" s="82"/>
      <c r="R1899" s="82"/>
      <c r="S1899" s="82"/>
      <c r="T1899" s="140"/>
      <c r="U1899" s="82"/>
      <c r="V1899" s="82"/>
      <c r="W1899" s="82"/>
      <c r="X1899" s="82"/>
      <c r="Y1899" s="82"/>
      <c r="AA1899" s="82"/>
      <c r="AB1899" s="82"/>
      <c r="AC1899" s="82"/>
      <c r="AD1899" s="82"/>
      <c r="AE1899" s="82"/>
      <c r="AF1899" s="82"/>
      <c r="AG1899" s="82"/>
    </row>
    <row r="1900" spans="3:33" x14ac:dyDescent="0.2">
      <c r="C1900" s="82"/>
      <c r="D1900" s="82"/>
      <c r="E1900" s="82"/>
      <c r="F1900" s="82"/>
      <c r="G1900" s="82"/>
      <c r="H1900" s="82"/>
      <c r="I1900" s="82"/>
      <c r="J1900" s="82"/>
      <c r="K1900" s="82"/>
      <c r="L1900" s="82"/>
      <c r="M1900" s="82"/>
      <c r="N1900" s="140"/>
      <c r="O1900" s="140"/>
      <c r="P1900" s="82"/>
      <c r="Q1900" s="82"/>
      <c r="R1900" s="82"/>
      <c r="S1900" s="82"/>
      <c r="T1900" s="140"/>
      <c r="U1900" s="82"/>
      <c r="V1900" s="82"/>
      <c r="W1900" s="82"/>
      <c r="X1900" s="82"/>
      <c r="Y1900" s="82"/>
      <c r="AA1900" s="82"/>
      <c r="AB1900" s="82"/>
      <c r="AC1900" s="82"/>
      <c r="AD1900" s="82"/>
      <c r="AE1900" s="82"/>
      <c r="AF1900" s="82"/>
      <c r="AG1900" s="82"/>
    </row>
    <row r="1901" spans="3:33" x14ac:dyDescent="0.2">
      <c r="C1901" s="82"/>
      <c r="D1901" s="82"/>
      <c r="E1901" s="82"/>
      <c r="F1901" s="82"/>
      <c r="G1901" s="82"/>
      <c r="H1901" s="82"/>
      <c r="I1901" s="82"/>
      <c r="J1901" s="82"/>
      <c r="K1901" s="82"/>
      <c r="L1901" s="82"/>
      <c r="M1901" s="82"/>
      <c r="N1901" s="140"/>
      <c r="O1901" s="140"/>
      <c r="P1901" s="82"/>
      <c r="Q1901" s="82"/>
      <c r="R1901" s="82"/>
      <c r="S1901" s="82"/>
      <c r="T1901" s="140"/>
      <c r="U1901" s="82"/>
      <c r="V1901" s="82"/>
      <c r="W1901" s="82"/>
      <c r="X1901" s="82"/>
      <c r="Y1901" s="82"/>
      <c r="AA1901" s="82"/>
      <c r="AB1901" s="82"/>
      <c r="AC1901" s="82"/>
      <c r="AD1901" s="82"/>
      <c r="AE1901" s="82"/>
      <c r="AF1901" s="82"/>
      <c r="AG1901" s="82"/>
    </row>
    <row r="1902" spans="3:33" x14ac:dyDescent="0.2">
      <c r="C1902" s="82"/>
      <c r="D1902" s="82"/>
      <c r="E1902" s="82"/>
      <c r="F1902" s="82"/>
      <c r="G1902" s="82"/>
      <c r="H1902" s="82"/>
      <c r="I1902" s="82"/>
      <c r="J1902" s="82"/>
      <c r="K1902" s="82"/>
      <c r="L1902" s="82"/>
      <c r="M1902" s="82"/>
      <c r="N1902" s="140"/>
      <c r="O1902" s="140"/>
      <c r="P1902" s="82"/>
      <c r="Q1902" s="82"/>
      <c r="R1902" s="82"/>
      <c r="S1902" s="82"/>
      <c r="T1902" s="140"/>
      <c r="U1902" s="82"/>
      <c r="V1902" s="82"/>
      <c r="W1902" s="82"/>
      <c r="X1902" s="82"/>
      <c r="Y1902" s="82"/>
      <c r="AA1902" s="82"/>
      <c r="AB1902" s="82"/>
      <c r="AC1902" s="82"/>
      <c r="AD1902" s="82"/>
      <c r="AE1902" s="82"/>
      <c r="AF1902" s="82"/>
      <c r="AG1902" s="82"/>
    </row>
    <row r="1903" spans="3:33" x14ac:dyDescent="0.2">
      <c r="C1903" s="82"/>
      <c r="D1903" s="82"/>
      <c r="E1903" s="82"/>
      <c r="F1903" s="82"/>
      <c r="G1903" s="82"/>
      <c r="H1903" s="82"/>
      <c r="I1903" s="82"/>
      <c r="J1903" s="82"/>
      <c r="K1903" s="82"/>
      <c r="L1903" s="82"/>
      <c r="M1903" s="82"/>
      <c r="N1903" s="140"/>
      <c r="O1903" s="140"/>
      <c r="P1903" s="82"/>
      <c r="Q1903" s="82"/>
      <c r="R1903" s="82"/>
      <c r="S1903" s="82"/>
      <c r="T1903" s="140"/>
      <c r="U1903" s="82"/>
      <c r="V1903" s="82"/>
      <c r="W1903" s="82"/>
      <c r="X1903" s="82"/>
      <c r="Y1903" s="82"/>
      <c r="AA1903" s="82"/>
      <c r="AB1903" s="82"/>
      <c r="AC1903" s="82"/>
      <c r="AD1903" s="82"/>
      <c r="AE1903" s="82"/>
      <c r="AF1903" s="82"/>
      <c r="AG1903" s="82"/>
    </row>
    <row r="1904" spans="3:33" x14ac:dyDescent="0.2">
      <c r="C1904" s="82"/>
      <c r="D1904" s="82"/>
      <c r="E1904" s="82"/>
      <c r="F1904" s="82"/>
      <c r="G1904" s="82"/>
      <c r="H1904" s="82"/>
      <c r="I1904" s="82"/>
      <c r="J1904" s="82"/>
      <c r="K1904" s="82"/>
      <c r="L1904" s="82"/>
      <c r="M1904" s="82"/>
      <c r="N1904" s="140"/>
      <c r="O1904" s="140"/>
      <c r="P1904" s="82"/>
      <c r="Q1904" s="82"/>
      <c r="R1904" s="82"/>
      <c r="S1904" s="82"/>
      <c r="T1904" s="140"/>
      <c r="U1904" s="82"/>
      <c r="V1904" s="82"/>
      <c r="W1904" s="82"/>
      <c r="X1904" s="82"/>
      <c r="Y1904" s="82"/>
      <c r="AA1904" s="82"/>
      <c r="AB1904" s="82"/>
      <c r="AC1904" s="82"/>
      <c r="AD1904" s="82"/>
      <c r="AE1904" s="82"/>
      <c r="AF1904" s="82"/>
      <c r="AG1904" s="82"/>
    </row>
    <row r="1905" spans="3:33" x14ac:dyDescent="0.2">
      <c r="C1905" s="82"/>
      <c r="D1905" s="82"/>
      <c r="E1905" s="82"/>
      <c r="F1905" s="82"/>
      <c r="G1905" s="82"/>
      <c r="H1905" s="82"/>
      <c r="I1905" s="82"/>
      <c r="J1905" s="82"/>
      <c r="K1905" s="82"/>
      <c r="L1905" s="82"/>
      <c r="M1905" s="82"/>
      <c r="N1905" s="140"/>
      <c r="O1905" s="140"/>
      <c r="P1905" s="82"/>
      <c r="Q1905" s="82"/>
      <c r="R1905" s="82"/>
      <c r="S1905" s="82"/>
      <c r="T1905" s="140"/>
      <c r="U1905" s="82"/>
      <c r="V1905" s="82"/>
      <c r="W1905" s="82"/>
      <c r="X1905" s="82"/>
      <c r="Y1905" s="82"/>
      <c r="AA1905" s="82"/>
      <c r="AB1905" s="82"/>
      <c r="AC1905" s="82"/>
      <c r="AD1905" s="82"/>
      <c r="AE1905" s="82"/>
      <c r="AF1905" s="82"/>
      <c r="AG1905" s="82"/>
    </row>
    <row r="1906" spans="3:33" x14ac:dyDescent="0.2">
      <c r="C1906" s="82"/>
      <c r="D1906" s="82"/>
      <c r="E1906" s="82"/>
      <c r="F1906" s="82"/>
      <c r="G1906" s="82"/>
      <c r="H1906" s="82"/>
      <c r="I1906" s="82"/>
      <c r="J1906" s="82"/>
      <c r="K1906" s="82"/>
      <c r="L1906" s="82"/>
      <c r="M1906" s="82"/>
      <c r="N1906" s="140"/>
      <c r="O1906" s="140"/>
      <c r="P1906" s="82"/>
      <c r="Q1906" s="82"/>
      <c r="R1906" s="82"/>
      <c r="S1906" s="82"/>
      <c r="T1906" s="140"/>
      <c r="U1906" s="82"/>
      <c r="V1906" s="82"/>
      <c r="W1906" s="82"/>
      <c r="X1906" s="82"/>
      <c r="Y1906" s="82"/>
      <c r="AA1906" s="82"/>
      <c r="AB1906" s="82"/>
      <c r="AC1906" s="82"/>
      <c r="AD1906" s="82"/>
      <c r="AE1906" s="82"/>
      <c r="AF1906" s="82"/>
      <c r="AG1906" s="82"/>
    </row>
    <row r="1907" spans="3:33" x14ac:dyDescent="0.2">
      <c r="C1907" s="82"/>
      <c r="D1907" s="82"/>
      <c r="E1907" s="82"/>
      <c r="F1907" s="82"/>
      <c r="G1907" s="82"/>
      <c r="H1907" s="82"/>
      <c r="I1907" s="82"/>
      <c r="J1907" s="82"/>
      <c r="K1907" s="82"/>
      <c r="L1907" s="82"/>
      <c r="M1907" s="82"/>
      <c r="N1907" s="140"/>
      <c r="O1907" s="140"/>
      <c r="P1907" s="82"/>
      <c r="Q1907" s="82"/>
      <c r="R1907" s="82"/>
      <c r="S1907" s="82"/>
      <c r="T1907" s="140"/>
      <c r="U1907" s="82"/>
      <c r="V1907" s="82"/>
      <c r="W1907" s="82"/>
      <c r="X1907" s="82"/>
      <c r="Y1907" s="82"/>
      <c r="AA1907" s="82"/>
      <c r="AB1907" s="82"/>
      <c r="AC1907" s="82"/>
      <c r="AD1907" s="82"/>
      <c r="AE1907" s="82"/>
      <c r="AF1907" s="82"/>
      <c r="AG1907" s="82"/>
    </row>
    <row r="1908" spans="3:33" x14ac:dyDescent="0.2">
      <c r="C1908" s="82"/>
      <c r="D1908" s="82"/>
      <c r="E1908" s="82"/>
      <c r="F1908" s="82"/>
      <c r="G1908" s="82"/>
      <c r="H1908" s="82"/>
      <c r="I1908" s="82"/>
      <c r="J1908" s="82"/>
      <c r="K1908" s="82"/>
      <c r="L1908" s="82"/>
      <c r="M1908" s="82"/>
      <c r="N1908" s="140"/>
      <c r="O1908" s="140"/>
      <c r="P1908" s="82"/>
      <c r="Q1908" s="82"/>
      <c r="R1908" s="82"/>
      <c r="S1908" s="82"/>
      <c r="T1908" s="140"/>
      <c r="U1908" s="82"/>
      <c r="V1908" s="82"/>
      <c r="W1908" s="82"/>
      <c r="X1908" s="82"/>
      <c r="Y1908" s="82"/>
      <c r="AA1908" s="82"/>
      <c r="AB1908" s="82"/>
      <c r="AC1908" s="82"/>
      <c r="AD1908" s="82"/>
      <c r="AE1908" s="82"/>
      <c r="AF1908" s="82"/>
      <c r="AG1908" s="82"/>
    </row>
    <row r="1909" spans="3:33" x14ac:dyDescent="0.2">
      <c r="C1909" s="82"/>
      <c r="D1909" s="82"/>
      <c r="E1909" s="82"/>
      <c r="F1909" s="82"/>
      <c r="G1909" s="82"/>
      <c r="H1909" s="82"/>
      <c r="I1909" s="82"/>
      <c r="J1909" s="82"/>
      <c r="K1909" s="82"/>
      <c r="L1909" s="82"/>
      <c r="M1909" s="82"/>
      <c r="N1909" s="140"/>
      <c r="O1909" s="140"/>
      <c r="P1909" s="82"/>
      <c r="Q1909" s="82"/>
      <c r="R1909" s="82"/>
      <c r="S1909" s="82"/>
      <c r="T1909" s="140"/>
      <c r="U1909" s="82"/>
      <c r="V1909" s="82"/>
      <c r="W1909" s="82"/>
      <c r="X1909" s="82"/>
      <c r="Y1909" s="82"/>
      <c r="AA1909" s="82"/>
      <c r="AB1909" s="82"/>
      <c r="AC1909" s="82"/>
      <c r="AD1909" s="82"/>
      <c r="AE1909" s="82"/>
      <c r="AF1909" s="82"/>
      <c r="AG1909" s="82"/>
    </row>
    <row r="1910" spans="3:33" x14ac:dyDescent="0.2">
      <c r="C1910" s="82"/>
      <c r="D1910" s="82"/>
      <c r="E1910" s="82"/>
      <c r="F1910" s="82"/>
      <c r="G1910" s="82"/>
      <c r="H1910" s="82"/>
      <c r="I1910" s="82"/>
      <c r="J1910" s="82"/>
      <c r="K1910" s="82"/>
      <c r="L1910" s="82"/>
      <c r="M1910" s="82"/>
      <c r="N1910" s="140"/>
      <c r="O1910" s="140"/>
      <c r="P1910" s="82"/>
      <c r="Q1910" s="82"/>
      <c r="R1910" s="82"/>
      <c r="S1910" s="82"/>
      <c r="T1910" s="140"/>
      <c r="U1910" s="82"/>
      <c r="V1910" s="82"/>
      <c r="W1910" s="82"/>
      <c r="X1910" s="82"/>
      <c r="Y1910" s="82"/>
      <c r="AA1910" s="82"/>
      <c r="AB1910" s="82"/>
      <c r="AC1910" s="82"/>
      <c r="AD1910" s="82"/>
      <c r="AE1910" s="82"/>
      <c r="AF1910" s="82"/>
      <c r="AG1910" s="82"/>
    </row>
    <row r="1911" spans="3:33" x14ac:dyDescent="0.2">
      <c r="C1911" s="82"/>
      <c r="D1911" s="82"/>
      <c r="E1911" s="82"/>
      <c r="F1911" s="82"/>
      <c r="G1911" s="82"/>
      <c r="H1911" s="82"/>
      <c r="I1911" s="82"/>
      <c r="J1911" s="82"/>
      <c r="K1911" s="82"/>
      <c r="L1911" s="82"/>
      <c r="M1911" s="82"/>
      <c r="N1911" s="140"/>
      <c r="O1911" s="140"/>
      <c r="P1911" s="82"/>
      <c r="Q1911" s="82"/>
      <c r="R1911" s="82"/>
      <c r="S1911" s="82"/>
      <c r="T1911" s="140"/>
      <c r="U1911" s="82"/>
      <c r="V1911" s="82"/>
      <c r="W1911" s="82"/>
      <c r="X1911" s="82"/>
      <c r="Y1911" s="82"/>
      <c r="AA1911" s="82"/>
      <c r="AB1911" s="82"/>
      <c r="AC1911" s="82"/>
      <c r="AD1911" s="82"/>
      <c r="AE1911" s="82"/>
      <c r="AF1911" s="82"/>
      <c r="AG1911" s="82"/>
    </row>
    <row r="1912" spans="3:33" x14ac:dyDescent="0.2">
      <c r="C1912" s="82"/>
      <c r="D1912" s="82"/>
      <c r="E1912" s="82"/>
      <c r="F1912" s="82"/>
      <c r="G1912" s="82"/>
      <c r="H1912" s="82"/>
      <c r="I1912" s="82"/>
      <c r="J1912" s="82"/>
      <c r="K1912" s="82"/>
      <c r="L1912" s="82"/>
      <c r="M1912" s="82"/>
      <c r="N1912" s="140"/>
      <c r="O1912" s="140"/>
      <c r="P1912" s="82"/>
      <c r="Q1912" s="82"/>
      <c r="R1912" s="82"/>
      <c r="S1912" s="82"/>
      <c r="T1912" s="140"/>
      <c r="U1912" s="82"/>
      <c r="V1912" s="82"/>
      <c r="W1912" s="82"/>
      <c r="X1912" s="82"/>
      <c r="Y1912" s="82"/>
      <c r="AA1912" s="82"/>
      <c r="AB1912" s="82"/>
      <c r="AC1912" s="82"/>
      <c r="AD1912" s="82"/>
      <c r="AE1912" s="82"/>
      <c r="AF1912" s="82"/>
      <c r="AG1912" s="82"/>
    </row>
    <row r="1913" spans="3:33" x14ac:dyDescent="0.2">
      <c r="C1913" s="82"/>
      <c r="D1913" s="82"/>
      <c r="E1913" s="82"/>
      <c r="F1913" s="82"/>
      <c r="G1913" s="82"/>
      <c r="H1913" s="82"/>
      <c r="I1913" s="82"/>
      <c r="J1913" s="82"/>
      <c r="K1913" s="82"/>
      <c r="L1913" s="82"/>
      <c r="M1913" s="82"/>
      <c r="N1913" s="140"/>
      <c r="O1913" s="140"/>
      <c r="P1913" s="82"/>
      <c r="Q1913" s="82"/>
      <c r="R1913" s="82"/>
      <c r="S1913" s="82"/>
      <c r="T1913" s="140"/>
      <c r="U1913" s="82"/>
      <c r="V1913" s="82"/>
      <c r="W1913" s="82"/>
      <c r="X1913" s="82"/>
      <c r="Y1913" s="82"/>
      <c r="AA1913" s="82"/>
      <c r="AB1913" s="82"/>
      <c r="AC1913" s="82"/>
      <c r="AD1913" s="82"/>
      <c r="AE1913" s="82"/>
      <c r="AF1913" s="82"/>
      <c r="AG1913" s="82"/>
    </row>
    <row r="1914" spans="3:33" x14ac:dyDescent="0.2">
      <c r="C1914" s="82"/>
      <c r="D1914" s="82"/>
      <c r="E1914" s="82"/>
      <c r="F1914" s="82"/>
      <c r="G1914" s="82"/>
      <c r="H1914" s="82"/>
      <c r="I1914" s="82"/>
      <c r="J1914" s="82"/>
      <c r="K1914" s="82"/>
      <c r="L1914" s="82"/>
      <c r="M1914" s="82"/>
      <c r="N1914" s="140"/>
      <c r="O1914" s="140"/>
      <c r="P1914" s="82"/>
      <c r="Q1914" s="82"/>
      <c r="R1914" s="82"/>
      <c r="S1914" s="82"/>
      <c r="T1914" s="140"/>
      <c r="U1914" s="82"/>
      <c r="V1914" s="82"/>
      <c r="W1914" s="82"/>
      <c r="X1914" s="82"/>
      <c r="Y1914" s="82"/>
      <c r="AA1914" s="82"/>
      <c r="AB1914" s="82"/>
      <c r="AC1914" s="82"/>
      <c r="AD1914" s="82"/>
      <c r="AE1914" s="82"/>
      <c r="AF1914" s="82"/>
      <c r="AG1914" s="82"/>
    </row>
    <row r="1915" spans="3:33" x14ac:dyDescent="0.2">
      <c r="C1915" s="82"/>
      <c r="D1915" s="82"/>
      <c r="E1915" s="82"/>
      <c r="F1915" s="82"/>
      <c r="G1915" s="82"/>
      <c r="H1915" s="82"/>
      <c r="I1915" s="82"/>
      <c r="J1915" s="82"/>
      <c r="K1915" s="82"/>
      <c r="L1915" s="82"/>
      <c r="M1915" s="82"/>
      <c r="N1915" s="140"/>
      <c r="O1915" s="140"/>
      <c r="P1915" s="82"/>
      <c r="Q1915" s="82"/>
      <c r="R1915" s="82"/>
      <c r="S1915" s="82"/>
      <c r="T1915" s="140"/>
      <c r="U1915" s="82"/>
      <c r="V1915" s="82"/>
      <c r="W1915" s="82"/>
      <c r="X1915" s="82"/>
      <c r="Y1915" s="82"/>
      <c r="AA1915" s="82"/>
      <c r="AB1915" s="82"/>
      <c r="AC1915" s="82"/>
      <c r="AD1915" s="82"/>
      <c r="AE1915" s="82"/>
      <c r="AF1915" s="82"/>
      <c r="AG1915" s="82"/>
    </row>
    <row r="1916" spans="3:33" x14ac:dyDescent="0.2">
      <c r="C1916" s="82"/>
      <c r="D1916" s="82"/>
      <c r="E1916" s="82"/>
      <c r="F1916" s="82"/>
      <c r="G1916" s="82"/>
      <c r="H1916" s="82"/>
      <c r="I1916" s="82"/>
      <c r="J1916" s="82"/>
      <c r="K1916" s="82"/>
      <c r="L1916" s="82"/>
      <c r="M1916" s="82"/>
      <c r="N1916" s="140"/>
      <c r="O1916" s="140"/>
      <c r="P1916" s="82"/>
      <c r="Q1916" s="82"/>
      <c r="R1916" s="82"/>
      <c r="S1916" s="82"/>
      <c r="T1916" s="140"/>
      <c r="U1916" s="82"/>
      <c r="V1916" s="82"/>
      <c r="W1916" s="82"/>
      <c r="X1916" s="82"/>
      <c r="Y1916" s="82"/>
      <c r="AA1916" s="82"/>
      <c r="AB1916" s="82"/>
      <c r="AC1916" s="82"/>
      <c r="AD1916" s="82"/>
      <c r="AE1916" s="82"/>
      <c r="AF1916" s="82"/>
      <c r="AG1916" s="82"/>
    </row>
    <row r="1917" spans="3:33" x14ac:dyDescent="0.2">
      <c r="C1917" s="82"/>
      <c r="D1917" s="82"/>
      <c r="E1917" s="82"/>
      <c r="F1917" s="82"/>
      <c r="G1917" s="82"/>
      <c r="H1917" s="82"/>
      <c r="I1917" s="82"/>
      <c r="J1917" s="82"/>
      <c r="K1917" s="82"/>
      <c r="L1917" s="82"/>
      <c r="M1917" s="82"/>
      <c r="N1917" s="140"/>
      <c r="O1917" s="140"/>
      <c r="P1917" s="82"/>
      <c r="Q1917" s="82"/>
      <c r="R1917" s="82"/>
      <c r="S1917" s="82"/>
      <c r="T1917" s="140"/>
      <c r="U1917" s="82"/>
      <c r="V1917" s="82"/>
      <c r="W1917" s="82"/>
      <c r="X1917" s="82"/>
      <c r="Y1917" s="82"/>
      <c r="AA1917" s="82"/>
      <c r="AB1917" s="82"/>
      <c r="AC1917" s="82"/>
      <c r="AD1917" s="82"/>
      <c r="AE1917" s="82"/>
      <c r="AF1917" s="82"/>
      <c r="AG1917" s="82"/>
    </row>
    <row r="1918" spans="3:33" x14ac:dyDescent="0.2">
      <c r="C1918" s="82"/>
      <c r="D1918" s="82"/>
      <c r="E1918" s="82"/>
      <c r="F1918" s="82"/>
      <c r="G1918" s="82"/>
      <c r="H1918" s="82"/>
      <c r="I1918" s="82"/>
      <c r="J1918" s="82"/>
      <c r="K1918" s="82"/>
      <c r="L1918" s="82"/>
      <c r="M1918" s="82"/>
      <c r="N1918" s="140"/>
      <c r="O1918" s="140"/>
      <c r="P1918" s="82"/>
      <c r="Q1918" s="82"/>
      <c r="R1918" s="82"/>
      <c r="S1918" s="82"/>
      <c r="T1918" s="140"/>
      <c r="U1918" s="82"/>
      <c r="V1918" s="82"/>
      <c r="W1918" s="82"/>
      <c r="X1918" s="82"/>
      <c r="Y1918" s="82"/>
      <c r="AA1918" s="82"/>
      <c r="AB1918" s="82"/>
      <c r="AC1918" s="82"/>
      <c r="AD1918" s="82"/>
      <c r="AE1918" s="82"/>
      <c r="AF1918" s="82"/>
      <c r="AG1918" s="82"/>
    </row>
    <row r="1919" spans="3:33" x14ac:dyDescent="0.2">
      <c r="C1919" s="82"/>
      <c r="D1919" s="82"/>
      <c r="E1919" s="82"/>
      <c r="F1919" s="82"/>
      <c r="G1919" s="82"/>
      <c r="H1919" s="82"/>
      <c r="I1919" s="82"/>
      <c r="J1919" s="82"/>
      <c r="K1919" s="82"/>
      <c r="L1919" s="82"/>
      <c r="M1919" s="82"/>
      <c r="N1919" s="140"/>
      <c r="O1919" s="140"/>
      <c r="P1919" s="82"/>
      <c r="Q1919" s="82"/>
      <c r="R1919" s="82"/>
      <c r="S1919" s="82"/>
      <c r="T1919" s="140"/>
      <c r="U1919" s="82"/>
      <c r="V1919" s="82"/>
      <c r="W1919" s="82"/>
      <c r="X1919" s="82"/>
      <c r="Y1919" s="82"/>
      <c r="AA1919" s="82"/>
      <c r="AB1919" s="82"/>
      <c r="AC1919" s="82"/>
      <c r="AD1919" s="82"/>
      <c r="AE1919" s="82"/>
      <c r="AF1919" s="82"/>
      <c r="AG1919" s="82"/>
    </row>
    <row r="1920" spans="3:33" x14ac:dyDescent="0.2">
      <c r="C1920" s="82"/>
      <c r="D1920" s="82"/>
      <c r="E1920" s="82"/>
      <c r="F1920" s="82"/>
      <c r="G1920" s="82"/>
      <c r="H1920" s="82"/>
      <c r="I1920" s="82"/>
      <c r="J1920" s="82"/>
      <c r="K1920" s="82"/>
      <c r="L1920" s="82"/>
      <c r="M1920" s="82"/>
      <c r="N1920" s="140"/>
      <c r="O1920" s="140"/>
      <c r="P1920" s="82"/>
      <c r="Q1920" s="82"/>
      <c r="R1920" s="82"/>
      <c r="S1920" s="82"/>
      <c r="T1920" s="140"/>
      <c r="U1920" s="82"/>
      <c r="V1920" s="82"/>
      <c r="W1920" s="82"/>
      <c r="X1920" s="82"/>
      <c r="Y1920" s="82"/>
      <c r="AA1920" s="82"/>
      <c r="AB1920" s="82"/>
      <c r="AC1920" s="82"/>
      <c r="AD1920" s="82"/>
      <c r="AE1920" s="82"/>
      <c r="AF1920" s="82"/>
      <c r="AG1920" s="82"/>
    </row>
    <row r="1921" spans="3:33" x14ac:dyDescent="0.2">
      <c r="C1921" s="82"/>
      <c r="D1921" s="82"/>
      <c r="E1921" s="82"/>
      <c r="F1921" s="82"/>
      <c r="G1921" s="82"/>
      <c r="H1921" s="82"/>
      <c r="I1921" s="82"/>
      <c r="J1921" s="82"/>
      <c r="K1921" s="82"/>
      <c r="L1921" s="82"/>
      <c r="M1921" s="82"/>
      <c r="N1921" s="140"/>
      <c r="O1921" s="140"/>
      <c r="P1921" s="82"/>
      <c r="Q1921" s="82"/>
      <c r="R1921" s="82"/>
      <c r="S1921" s="82"/>
      <c r="T1921" s="140"/>
      <c r="U1921" s="82"/>
      <c r="V1921" s="82"/>
      <c r="W1921" s="82"/>
      <c r="X1921" s="82"/>
      <c r="Y1921" s="82"/>
      <c r="AA1921" s="82"/>
      <c r="AB1921" s="82"/>
      <c r="AC1921" s="82"/>
      <c r="AD1921" s="82"/>
      <c r="AE1921" s="82"/>
      <c r="AF1921" s="82"/>
      <c r="AG1921" s="82"/>
    </row>
    <row r="1922" spans="3:33" x14ac:dyDescent="0.2">
      <c r="C1922" s="82"/>
      <c r="D1922" s="82"/>
      <c r="E1922" s="82"/>
      <c r="F1922" s="82"/>
      <c r="G1922" s="82"/>
      <c r="H1922" s="82"/>
      <c r="I1922" s="82"/>
      <c r="J1922" s="82"/>
      <c r="K1922" s="82"/>
      <c r="L1922" s="82"/>
      <c r="M1922" s="82"/>
      <c r="N1922" s="140"/>
      <c r="O1922" s="140"/>
      <c r="P1922" s="82"/>
      <c r="Q1922" s="82"/>
      <c r="R1922" s="82"/>
      <c r="S1922" s="82"/>
      <c r="T1922" s="140"/>
      <c r="U1922" s="82"/>
      <c r="V1922" s="82"/>
      <c r="W1922" s="82"/>
      <c r="X1922" s="82"/>
      <c r="Y1922" s="82"/>
      <c r="AA1922" s="82"/>
      <c r="AB1922" s="82"/>
      <c r="AC1922" s="82"/>
      <c r="AD1922" s="82"/>
      <c r="AE1922" s="82"/>
      <c r="AF1922" s="82"/>
      <c r="AG1922" s="82"/>
    </row>
    <row r="1923" spans="3:33" x14ac:dyDescent="0.2">
      <c r="C1923" s="82"/>
      <c r="D1923" s="82"/>
      <c r="E1923" s="82"/>
      <c r="F1923" s="82"/>
      <c r="G1923" s="82"/>
      <c r="H1923" s="82"/>
      <c r="I1923" s="82"/>
      <c r="J1923" s="82"/>
      <c r="K1923" s="82"/>
      <c r="L1923" s="82"/>
      <c r="M1923" s="82"/>
      <c r="N1923" s="140"/>
      <c r="O1923" s="140"/>
      <c r="P1923" s="82"/>
      <c r="Q1923" s="82"/>
      <c r="R1923" s="82"/>
      <c r="S1923" s="82"/>
      <c r="T1923" s="140"/>
      <c r="U1923" s="82"/>
      <c r="V1923" s="82"/>
      <c r="W1923" s="82"/>
      <c r="X1923" s="82"/>
      <c r="Y1923" s="82"/>
      <c r="AA1923" s="82"/>
      <c r="AB1923" s="82"/>
      <c r="AC1923" s="82"/>
      <c r="AD1923" s="82"/>
      <c r="AE1923" s="82"/>
      <c r="AF1923" s="82"/>
      <c r="AG1923" s="82"/>
    </row>
    <row r="1924" spans="3:33" x14ac:dyDescent="0.2">
      <c r="C1924" s="82"/>
      <c r="D1924" s="82"/>
      <c r="E1924" s="82"/>
      <c r="F1924" s="82"/>
      <c r="G1924" s="82"/>
      <c r="H1924" s="82"/>
      <c r="I1924" s="82"/>
      <c r="J1924" s="82"/>
      <c r="K1924" s="82"/>
      <c r="L1924" s="82"/>
      <c r="M1924" s="82"/>
      <c r="N1924" s="140"/>
      <c r="O1924" s="140"/>
      <c r="P1924" s="82"/>
      <c r="Q1924" s="82"/>
      <c r="R1924" s="82"/>
      <c r="S1924" s="82"/>
      <c r="T1924" s="140"/>
      <c r="U1924" s="82"/>
      <c r="V1924" s="82"/>
      <c r="W1924" s="82"/>
      <c r="X1924" s="82"/>
      <c r="Y1924" s="82"/>
      <c r="AA1924" s="82"/>
      <c r="AB1924" s="82"/>
      <c r="AC1924" s="82"/>
      <c r="AD1924" s="82"/>
      <c r="AE1924" s="82"/>
      <c r="AF1924" s="82"/>
      <c r="AG1924" s="82"/>
    </row>
    <row r="1925" spans="3:33" x14ac:dyDescent="0.2">
      <c r="C1925" s="82"/>
      <c r="D1925" s="82"/>
      <c r="E1925" s="82"/>
      <c r="F1925" s="82"/>
      <c r="G1925" s="82"/>
      <c r="H1925" s="82"/>
      <c r="I1925" s="82"/>
      <c r="J1925" s="82"/>
      <c r="K1925" s="82"/>
      <c r="L1925" s="82"/>
      <c r="M1925" s="82"/>
      <c r="N1925" s="140"/>
      <c r="O1925" s="140"/>
      <c r="P1925" s="82"/>
      <c r="Q1925" s="82"/>
      <c r="R1925" s="82"/>
      <c r="S1925" s="82"/>
      <c r="T1925" s="140"/>
      <c r="U1925" s="82"/>
      <c r="V1925" s="82"/>
      <c r="W1925" s="82"/>
      <c r="X1925" s="82"/>
      <c r="Y1925" s="82"/>
      <c r="AA1925" s="82"/>
      <c r="AB1925" s="82"/>
      <c r="AC1925" s="82"/>
      <c r="AD1925" s="82"/>
      <c r="AE1925" s="82"/>
      <c r="AF1925" s="82"/>
      <c r="AG1925" s="82"/>
    </row>
    <row r="1926" spans="3:33" x14ac:dyDescent="0.2">
      <c r="C1926" s="82"/>
      <c r="D1926" s="82"/>
      <c r="E1926" s="82"/>
      <c r="F1926" s="82"/>
      <c r="G1926" s="82"/>
      <c r="H1926" s="82"/>
      <c r="I1926" s="82"/>
      <c r="J1926" s="82"/>
      <c r="K1926" s="82"/>
      <c r="L1926" s="82"/>
      <c r="M1926" s="82"/>
      <c r="N1926" s="140"/>
      <c r="O1926" s="140"/>
      <c r="P1926" s="82"/>
      <c r="Q1926" s="82"/>
      <c r="R1926" s="82"/>
      <c r="S1926" s="82"/>
      <c r="T1926" s="140"/>
      <c r="U1926" s="82"/>
      <c r="V1926" s="82"/>
      <c r="W1926" s="82"/>
      <c r="X1926" s="82"/>
      <c r="Y1926" s="82"/>
      <c r="AA1926" s="82"/>
      <c r="AB1926" s="82"/>
      <c r="AC1926" s="82"/>
      <c r="AD1926" s="82"/>
      <c r="AE1926" s="82"/>
      <c r="AF1926" s="82"/>
      <c r="AG1926" s="82"/>
    </row>
    <row r="1927" spans="3:33" x14ac:dyDescent="0.2">
      <c r="C1927" s="82"/>
      <c r="D1927" s="82"/>
      <c r="E1927" s="82"/>
      <c r="F1927" s="82"/>
      <c r="G1927" s="82"/>
      <c r="H1927" s="82"/>
      <c r="I1927" s="82"/>
      <c r="J1927" s="82"/>
      <c r="K1927" s="82"/>
      <c r="L1927" s="82"/>
      <c r="M1927" s="82"/>
      <c r="N1927" s="140"/>
      <c r="O1927" s="140"/>
      <c r="P1927" s="82"/>
      <c r="Q1927" s="82"/>
      <c r="R1927" s="82"/>
      <c r="S1927" s="82"/>
      <c r="T1927" s="140"/>
      <c r="U1927" s="82"/>
      <c r="V1927" s="82"/>
      <c r="W1927" s="82"/>
      <c r="X1927" s="82"/>
      <c r="Y1927" s="82"/>
      <c r="AA1927" s="82"/>
      <c r="AB1927" s="82"/>
      <c r="AC1927" s="82"/>
      <c r="AD1927" s="82"/>
      <c r="AE1927" s="82"/>
      <c r="AF1927" s="82"/>
      <c r="AG1927" s="82"/>
    </row>
    <row r="1928" spans="3:33" x14ac:dyDescent="0.2">
      <c r="C1928" s="82"/>
      <c r="D1928" s="82"/>
      <c r="E1928" s="82"/>
      <c r="F1928" s="82"/>
      <c r="G1928" s="82"/>
      <c r="H1928" s="82"/>
      <c r="I1928" s="82"/>
      <c r="J1928" s="82"/>
      <c r="K1928" s="82"/>
      <c r="L1928" s="82"/>
      <c r="M1928" s="82"/>
      <c r="N1928" s="140"/>
      <c r="O1928" s="140"/>
      <c r="P1928" s="82"/>
      <c r="Q1928" s="82"/>
      <c r="R1928" s="82"/>
      <c r="S1928" s="82"/>
      <c r="T1928" s="140"/>
      <c r="U1928" s="82"/>
      <c r="V1928" s="82"/>
      <c r="W1928" s="82"/>
      <c r="X1928" s="82"/>
      <c r="Y1928" s="82"/>
      <c r="AA1928" s="82"/>
      <c r="AB1928" s="82"/>
      <c r="AC1928" s="82"/>
      <c r="AD1928" s="82"/>
      <c r="AE1928" s="82"/>
      <c r="AF1928" s="82"/>
      <c r="AG1928" s="82"/>
    </row>
    <row r="1929" spans="3:33" x14ac:dyDescent="0.2">
      <c r="C1929" s="82"/>
      <c r="D1929" s="82"/>
      <c r="E1929" s="82"/>
      <c r="F1929" s="82"/>
      <c r="G1929" s="82"/>
      <c r="H1929" s="82"/>
      <c r="I1929" s="82"/>
      <c r="J1929" s="82"/>
      <c r="K1929" s="82"/>
      <c r="L1929" s="82"/>
      <c r="M1929" s="82"/>
      <c r="N1929" s="140"/>
      <c r="O1929" s="140"/>
      <c r="P1929" s="82"/>
      <c r="Q1929" s="82"/>
      <c r="R1929" s="82"/>
      <c r="S1929" s="82"/>
      <c r="T1929" s="140"/>
      <c r="U1929" s="82"/>
      <c r="V1929" s="82"/>
      <c r="W1929" s="82"/>
      <c r="X1929" s="82"/>
      <c r="Y1929" s="82"/>
      <c r="AA1929" s="82"/>
      <c r="AB1929" s="82"/>
      <c r="AC1929" s="82"/>
      <c r="AD1929" s="82"/>
      <c r="AE1929" s="82"/>
      <c r="AF1929" s="82"/>
      <c r="AG1929" s="82"/>
    </row>
    <row r="1930" spans="3:33" x14ac:dyDescent="0.2">
      <c r="C1930" s="82"/>
      <c r="D1930" s="82"/>
      <c r="E1930" s="82"/>
      <c r="F1930" s="82"/>
      <c r="G1930" s="82"/>
      <c r="H1930" s="82"/>
      <c r="I1930" s="82"/>
      <c r="J1930" s="82"/>
      <c r="K1930" s="82"/>
      <c r="L1930" s="82"/>
      <c r="M1930" s="82"/>
      <c r="N1930" s="140"/>
      <c r="O1930" s="140"/>
      <c r="P1930" s="82"/>
      <c r="Q1930" s="82"/>
      <c r="R1930" s="82"/>
      <c r="S1930" s="82"/>
      <c r="T1930" s="140"/>
      <c r="U1930" s="82"/>
      <c r="V1930" s="82"/>
      <c r="W1930" s="82"/>
      <c r="X1930" s="82"/>
      <c r="Y1930" s="82"/>
      <c r="AA1930" s="82"/>
      <c r="AB1930" s="82"/>
      <c r="AC1930" s="82"/>
      <c r="AD1930" s="82"/>
      <c r="AE1930" s="82"/>
      <c r="AF1930" s="82"/>
      <c r="AG1930" s="82"/>
    </row>
    <row r="1931" spans="3:33" x14ac:dyDescent="0.2">
      <c r="C1931" s="82"/>
      <c r="D1931" s="82"/>
      <c r="E1931" s="82"/>
      <c r="F1931" s="82"/>
      <c r="G1931" s="82"/>
      <c r="H1931" s="82"/>
      <c r="I1931" s="82"/>
      <c r="J1931" s="82"/>
      <c r="K1931" s="82"/>
      <c r="L1931" s="82"/>
      <c r="M1931" s="82"/>
      <c r="N1931" s="140"/>
      <c r="O1931" s="140"/>
      <c r="P1931" s="82"/>
      <c r="Q1931" s="82"/>
      <c r="R1931" s="82"/>
      <c r="S1931" s="82"/>
      <c r="T1931" s="140"/>
      <c r="U1931" s="82"/>
      <c r="V1931" s="82"/>
      <c r="W1931" s="82"/>
      <c r="X1931" s="82"/>
      <c r="Y1931" s="82"/>
      <c r="AA1931" s="82"/>
      <c r="AB1931" s="82"/>
      <c r="AC1931" s="82"/>
      <c r="AD1931" s="82"/>
      <c r="AE1931" s="82"/>
      <c r="AF1931" s="82"/>
      <c r="AG1931" s="82"/>
    </row>
    <row r="1932" spans="3:33" x14ac:dyDescent="0.2">
      <c r="C1932" s="82"/>
      <c r="D1932" s="82"/>
      <c r="E1932" s="82"/>
      <c r="F1932" s="82"/>
      <c r="G1932" s="82"/>
      <c r="H1932" s="82"/>
      <c r="I1932" s="82"/>
      <c r="J1932" s="82"/>
      <c r="K1932" s="82"/>
      <c r="L1932" s="82"/>
      <c r="M1932" s="82"/>
      <c r="N1932" s="140"/>
      <c r="O1932" s="140"/>
      <c r="P1932" s="82"/>
      <c r="Q1932" s="82"/>
      <c r="R1932" s="82"/>
      <c r="S1932" s="82"/>
      <c r="T1932" s="140"/>
      <c r="U1932" s="82"/>
      <c r="V1932" s="82"/>
      <c r="W1932" s="82"/>
      <c r="X1932" s="82"/>
      <c r="Y1932" s="82"/>
      <c r="AA1932" s="82"/>
      <c r="AB1932" s="82"/>
      <c r="AC1932" s="82"/>
      <c r="AD1932" s="82"/>
      <c r="AE1932" s="82"/>
      <c r="AF1932" s="82"/>
      <c r="AG1932" s="82"/>
    </row>
    <row r="1933" spans="3:33" x14ac:dyDescent="0.2">
      <c r="C1933" s="82"/>
      <c r="D1933" s="82"/>
      <c r="E1933" s="82"/>
      <c r="F1933" s="82"/>
      <c r="G1933" s="82"/>
      <c r="H1933" s="82"/>
      <c r="I1933" s="82"/>
      <c r="J1933" s="82"/>
      <c r="K1933" s="82"/>
      <c r="L1933" s="82"/>
      <c r="M1933" s="82"/>
      <c r="N1933" s="140"/>
      <c r="O1933" s="140"/>
      <c r="P1933" s="82"/>
      <c r="Q1933" s="82"/>
      <c r="R1933" s="82"/>
      <c r="S1933" s="82"/>
      <c r="T1933" s="140"/>
      <c r="U1933" s="82"/>
      <c r="V1933" s="82"/>
      <c r="W1933" s="82"/>
      <c r="X1933" s="82"/>
      <c r="Y1933" s="82"/>
      <c r="AA1933" s="82"/>
      <c r="AB1933" s="82"/>
      <c r="AC1933" s="82"/>
      <c r="AD1933" s="82"/>
      <c r="AE1933" s="82"/>
      <c r="AF1933" s="82"/>
      <c r="AG1933" s="82"/>
    </row>
    <row r="1934" spans="3:33" x14ac:dyDescent="0.2">
      <c r="C1934" s="82"/>
      <c r="D1934" s="82"/>
      <c r="E1934" s="82"/>
      <c r="F1934" s="82"/>
      <c r="G1934" s="82"/>
      <c r="H1934" s="82"/>
      <c r="I1934" s="82"/>
      <c r="J1934" s="82"/>
      <c r="K1934" s="82"/>
      <c r="L1934" s="82"/>
      <c r="M1934" s="82"/>
      <c r="N1934" s="140"/>
      <c r="O1934" s="140"/>
      <c r="P1934" s="82"/>
      <c r="Q1934" s="82"/>
      <c r="R1934" s="82"/>
      <c r="S1934" s="82"/>
      <c r="T1934" s="140"/>
      <c r="U1934" s="82"/>
      <c r="V1934" s="82"/>
      <c r="W1934" s="82"/>
      <c r="X1934" s="82"/>
      <c r="Y1934" s="82"/>
      <c r="AA1934" s="82"/>
      <c r="AB1934" s="82"/>
      <c r="AC1934" s="82"/>
      <c r="AD1934" s="82"/>
      <c r="AE1934" s="82"/>
      <c r="AF1934" s="82"/>
      <c r="AG1934" s="82"/>
    </row>
    <row r="1935" spans="3:33" x14ac:dyDescent="0.2">
      <c r="C1935" s="82"/>
      <c r="D1935" s="82"/>
      <c r="E1935" s="82"/>
      <c r="F1935" s="82"/>
      <c r="G1935" s="82"/>
      <c r="H1935" s="82"/>
      <c r="I1935" s="82"/>
      <c r="J1935" s="82"/>
      <c r="K1935" s="82"/>
      <c r="L1935" s="82"/>
      <c r="M1935" s="82"/>
      <c r="N1935" s="140"/>
      <c r="O1935" s="140"/>
      <c r="P1935" s="82"/>
      <c r="Q1935" s="82"/>
      <c r="R1935" s="82"/>
      <c r="S1935" s="82"/>
      <c r="T1935" s="140"/>
      <c r="U1935" s="82"/>
      <c r="V1935" s="82"/>
      <c r="W1935" s="82"/>
      <c r="X1935" s="82"/>
      <c r="Y1935" s="82"/>
      <c r="AA1935" s="82"/>
      <c r="AB1935" s="82"/>
      <c r="AC1935" s="82"/>
      <c r="AD1935" s="82"/>
      <c r="AE1935" s="82"/>
      <c r="AF1935" s="82"/>
      <c r="AG1935" s="82"/>
    </row>
    <row r="1936" spans="3:33" x14ac:dyDescent="0.2">
      <c r="C1936" s="82"/>
      <c r="D1936" s="82"/>
      <c r="E1936" s="82"/>
      <c r="F1936" s="82"/>
      <c r="G1936" s="82"/>
      <c r="H1936" s="82"/>
      <c r="I1936" s="82"/>
      <c r="J1936" s="82"/>
      <c r="K1936" s="82"/>
      <c r="L1936" s="82"/>
      <c r="M1936" s="82"/>
      <c r="N1936" s="140"/>
      <c r="O1936" s="140"/>
      <c r="P1936" s="82"/>
      <c r="Q1936" s="82"/>
      <c r="R1936" s="82"/>
      <c r="S1936" s="82"/>
      <c r="T1936" s="140"/>
      <c r="U1936" s="82"/>
      <c r="V1936" s="82"/>
      <c r="W1936" s="82"/>
      <c r="X1936" s="82"/>
      <c r="Y1936" s="82"/>
      <c r="AA1936" s="82"/>
      <c r="AB1936" s="82"/>
      <c r="AC1936" s="82"/>
      <c r="AD1936" s="82"/>
      <c r="AE1936" s="82"/>
      <c r="AF1936" s="82"/>
      <c r="AG1936" s="82"/>
    </row>
    <row r="1937" spans="3:33" x14ac:dyDescent="0.2">
      <c r="C1937" s="82"/>
      <c r="D1937" s="82"/>
      <c r="E1937" s="82"/>
      <c r="F1937" s="82"/>
      <c r="G1937" s="82"/>
      <c r="H1937" s="82"/>
      <c r="I1937" s="82"/>
      <c r="J1937" s="82"/>
      <c r="K1937" s="82"/>
      <c r="L1937" s="82"/>
      <c r="M1937" s="82"/>
      <c r="N1937" s="140"/>
      <c r="O1937" s="140"/>
      <c r="P1937" s="82"/>
      <c r="Q1937" s="82"/>
      <c r="R1937" s="82"/>
      <c r="S1937" s="82"/>
      <c r="T1937" s="140"/>
      <c r="U1937" s="82"/>
      <c r="V1937" s="82"/>
      <c r="W1937" s="82"/>
      <c r="X1937" s="82"/>
      <c r="Y1937" s="82"/>
      <c r="AA1937" s="82"/>
      <c r="AB1937" s="82"/>
      <c r="AC1937" s="82"/>
      <c r="AD1937" s="82"/>
      <c r="AE1937" s="82"/>
      <c r="AF1937" s="82"/>
      <c r="AG1937" s="82"/>
    </row>
    <row r="1938" spans="3:33" x14ac:dyDescent="0.2">
      <c r="C1938" s="82"/>
      <c r="D1938" s="82"/>
      <c r="E1938" s="82"/>
      <c r="F1938" s="82"/>
      <c r="G1938" s="82"/>
      <c r="H1938" s="82"/>
      <c r="I1938" s="82"/>
      <c r="J1938" s="82"/>
      <c r="K1938" s="82"/>
      <c r="L1938" s="82"/>
      <c r="M1938" s="82"/>
      <c r="N1938" s="140"/>
      <c r="O1938" s="140"/>
      <c r="P1938" s="82"/>
      <c r="Q1938" s="82"/>
      <c r="R1938" s="82"/>
      <c r="S1938" s="82"/>
      <c r="T1938" s="140"/>
      <c r="U1938" s="82"/>
      <c r="V1938" s="82"/>
      <c r="W1938" s="82"/>
      <c r="X1938" s="82"/>
      <c r="Y1938" s="82"/>
      <c r="AA1938" s="82"/>
      <c r="AB1938" s="82"/>
      <c r="AC1938" s="82"/>
      <c r="AD1938" s="82"/>
      <c r="AE1938" s="82"/>
      <c r="AF1938" s="82"/>
      <c r="AG1938" s="82"/>
    </row>
    <row r="1939" spans="3:33" x14ac:dyDescent="0.2">
      <c r="C1939" s="82"/>
      <c r="D1939" s="82"/>
      <c r="E1939" s="82"/>
      <c r="F1939" s="82"/>
      <c r="G1939" s="82"/>
      <c r="H1939" s="82"/>
      <c r="I1939" s="82"/>
      <c r="J1939" s="82"/>
      <c r="K1939" s="82"/>
      <c r="L1939" s="82"/>
      <c r="M1939" s="82"/>
      <c r="N1939" s="140"/>
      <c r="O1939" s="140"/>
      <c r="P1939" s="82"/>
      <c r="Q1939" s="82"/>
      <c r="R1939" s="82"/>
      <c r="S1939" s="82"/>
      <c r="T1939" s="140"/>
      <c r="U1939" s="82"/>
      <c r="V1939" s="82"/>
      <c r="W1939" s="82"/>
      <c r="X1939" s="82"/>
      <c r="Y1939" s="82"/>
      <c r="AA1939" s="82"/>
      <c r="AB1939" s="82"/>
      <c r="AC1939" s="82"/>
      <c r="AD1939" s="82"/>
      <c r="AE1939" s="82"/>
      <c r="AF1939" s="82"/>
      <c r="AG1939" s="82"/>
    </row>
    <row r="1940" spans="3:33" x14ac:dyDescent="0.2">
      <c r="C1940" s="82"/>
      <c r="D1940" s="82"/>
      <c r="E1940" s="82"/>
      <c r="F1940" s="82"/>
      <c r="G1940" s="82"/>
      <c r="H1940" s="82"/>
      <c r="I1940" s="82"/>
      <c r="J1940" s="82"/>
      <c r="K1940" s="82"/>
      <c r="L1940" s="82"/>
      <c r="M1940" s="82"/>
      <c r="N1940" s="140"/>
      <c r="O1940" s="140"/>
      <c r="P1940" s="82"/>
      <c r="Q1940" s="82"/>
      <c r="R1940" s="82"/>
      <c r="S1940" s="82"/>
      <c r="T1940" s="140"/>
      <c r="U1940" s="82"/>
      <c r="V1940" s="82"/>
      <c r="W1940" s="82"/>
      <c r="X1940" s="82"/>
      <c r="Y1940" s="82"/>
      <c r="AA1940" s="82"/>
      <c r="AB1940" s="82"/>
      <c r="AC1940" s="82"/>
      <c r="AD1940" s="82"/>
      <c r="AE1940" s="82"/>
      <c r="AF1940" s="82"/>
      <c r="AG1940" s="82"/>
    </row>
    <row r="1941" spans="3:33" x14ac:dyDescent="0.2">
      <c r="C1941" s="82"/>
      <c r="D1941" s="82"/>
      <c r="E1941" s="82"/>
      <c r="F1941" s="82"/>
      <c r="G1941" s="82"/>
      <c r="H1941" s="82"/>
      <c r="I1941" s="82"/>
      <c r="J1941" s="82"/>
      <c r="K1941" s="82"/>
      <c r="L1941" s="82"/>
      <c r="M1941" s="82"/>
      <c r="N1941" s="140"/>
      <c r="O1941" s="140"/>
      <c r="P1941" s="82"/>
      <c r="Q1941" s="82"/>
      <c r="R1941" s="82"/>
      <c r="S1941" s="82"/>
      <c r="T1941" s="140"/>
      <c r="U1941" s="82"/>
      <c r="V1941" s="82"/>
      <c r="W1941" s="82"/>
      <c r="X1941" s="82"/>
      <c r="Y1941" s="82"/>
      <c r="AA1941" s="82"/>
      <c r="AB1941" s="82"/>
      <c r="AC1941" s="82"/>
      <c r="AD1941" s="82"/>
      <c r="AE1941" s="82"/>
      <c r="AF1941" s="82"/>
      <c r="AG1941" s="82"/>
    </row>
    <row r="1942" spans="3:33" x14ac:dyDescent="0.2">
      <c r="C1942" s="82"/>
      <c r="D1942" s="82"/>
      <c r="E1942" s="82"/>
      <c r="F1942" s="82"/>
      <c r="G1942" s="82"/>
      <c r="H1942" s="82"/>
      <c r="I1942" s="82"/>
      <c r="J1942" s="82"/>
      <c r="K1942" s="82"/>
      <c r="L1942" s="82"/>
      <c r="M1942" s="82"/>
      <c r="N1942" s="140"/>
      <c r="O1942" s="140"/>
      <c r="P1942" s="82"/>
      <c r="Q1942" s="82"/>
      <c r="R1942" s="82"/>
      <c r="S1942" s="82"/>
      <c r="T1942" s="140"/>
      <c r="U1942" s="82"/>
      <c r="V1942" s="82"/>
      <c r="W1942" s="82"/>
      <c r="X1942" s="82"/>
      <c r="Y1942" s="82"/>
      <c r="AA1942" s="82"/>
      <c r="AB1942" s="82"/>
      <c r="AC1942" s="82"/>
      <c r="AD1942" s="82"/>
      <c r="AE1942" s="82"/>
      <c r="AF1942" s="82"/>
      <c r="AG1942" s="82"/>
    </row>
    <row r="1943" spans="3:33" x14ac:dyDescent="0.2">
      <c r="C1943" s="82"/>
      <c r="D1943" s="82"/>
      <c r="E1943" s="82"/>
      <c r="F1943" s="82"/>
      <c r="G1943" s="82"/>
      <c r="H1943" s="82"/>
      <c r="I1943" s="82"/>
      <c r="J1943" s="82"/>
      <c r="K1943" s="82"/>
      <c r="L1943" s="82"/>
      <c r="M1943" s="82"/>
      <c r="N1943" s="140"/>
      <c r="O1943" s="140"/>
      <c r="P1943" s="82"/>
      <c r="Q1943" s="82"/>
      <c r="R1943" s="82"/>
      <c r="S1943" s="82"/>
      <c r="T1943" s="140"/>
      <c r="U1943" s="82"/>
      <c r="V1943" s="82"/>
      <c r="W1943" s="82"/>
      <c r="X1943" s="82"/>
      <c r="Y1943" s="82"/>
      <c r="AA1943" s="82"/>
      <c r="AB1943" s="82"/>
      <c r="AC1943" s="82"/>
      <c r="AD1943" s="82"/>
      <c r="AE1943" s="82"/>
      <c r="AF1943" s="82"/>
      <c r="AG1943" s="82"/>
    </row>
    <row r="1944" spans="3:33" x14ac:dyDescent="0.2">
      <c r="C1944" s="82"/>
      <c r="D1944" s="82"/>
      <c r="E1944" s="82"/>
      <c r="F1944" s="82"/>
      <c r="G1944" s="82"/>
      <c r="H1944" s="82"/>
      <c r="I1944" s="82"/>
      <c r="J1944" s="82"/>
      <c r="K1944" s="82"/>
      <c r="L1944" s="82"/>
      <c r="M1944" s="82"/>
      <c r="N1944" s="140"/>
      <c r="O1944" s="140"/>
      <c r="P1944" s="82"/>
      <c r="Q1944" s="82"/>
      <c r="R1944" s="82"/>
      <c r="S1944" s="82"/>
      <c r="T1944" s="140"/>
      <c r="U1944" s="82"/>
      <c r="V1944" s="82"/>
      <c r="W1944" s="82"/>
      <c r="X1944" s="82"/>
      <c r="Y1944" s="82"/>
      <c r="AA1944" s="82"/>
      <c r="AB1944" s="82"/>
      <c r="AC1944" s="82"/>
      <c r="AD1944" s="82"/>
      <c r="AE1944" s="82"/>
      <c r="AF1944" s="82"/>
      <c r="AG1944" s="82"/>
    </row>
    <row r="1945" spans="3:33" x14ac:dyDescent="0.2">
      <c r="C1945" s="82"/>
      <c r="D1945" s="82"/>
      <c r="E1945" s="82"/>
      <c r="F1945" s="82"/>
      <c r="G1945" s="82"/>
      <c r="H1945" s="82"/>
      <c r="I1945" s="82"/>
      <c r="J1945" s="82"/>
      <c r="K1945" s="82"/>
      <c r="L1945" s="82"/>
      <c r="M1945" s="82"/>
      <c r="N1945" s="140"/>
      <c r="O1945" s="140"/>
      <c r="P1945" s="82"/>
      <c r="Q1945" s="82"/>
      <c r="R1945" s="82"/>
      <c r="S1945" s="82"/>
      <c r="T1945" s="140"/>
      <c r="U1945" s="82"/>
      <c r="V1945" s="82"/>
      <c r="W1945" s="82"/>
      <c r="X1945" s="82"/>
      <c r="Y1945" s="82"/>
      <c r="AA1945" s="82"/>
      <c r="AB1945" s="82"/>
      <c r="AC1945" s="82"/>
      <c r="AD1945" s="82"/>
      <c r="AE1945" s="82"/>
      <c r="AF1945" s="82"/>
      <c r="AG1945" s="82"/>
    </row>
    <row r="1946" spans="3:33" x14ac:dyDescent="0.2">
      <c r="C1946" s="82"/>
      <c r="D1946" s="82"/>
      <c r="E1946" s="82"/>
      <c r="F1946" s="82"/>
      <c r="G1946" s="82"/>
      <c r="H1946" s="82"/>
      <c r="I1946" s="82"/>
      <c r="J1946" s="82"/>
      <c r="K1946" s="82"/>
      <c r="L1946" s="82"/>
      <c r="M1946" s="82"/>
      <c r="N1946" s="140"/>
      <c r="O1946" s="140"/>
      <c r="P1946" s="82"/>
      <c r="Q1946" s="82"/>
      <c r="R1946" s="82"/>
      <c r="S1946" s="82"/>
      <c r="T1946" s="140"/>
      <c r="U1946" s="82"/>
      <c r="V1946" s="82"/>
      <c r="W1946" s="82"/>
      <c r="X1946" s="82"/>
      <c r="Y1946" s="82"/>
      <c r="AA1946" s="82"/>
      <c r="AB1946" s="82"/>
      <c r="AC1946" s="82"/>
      <c r="AD1946" s="82"/>
      <c r="AE1946" s="82"/>
      <c r="AF1946" s="82"/>
      <c r="AG1946" s="82"/>
    </row>
    <row r="1947" spans="3:33" x14ac:dyDescent="0.2">
      <c r="C1947" s="82"/>
      <c r="D1947" s="82"/>
      <c r="E1947" s="82"/>
      <c r="F1947" s="82"/>
      <c r="G1947" s="82"/>
      <c r="H1947" s="82"/>
      <c r="I1947" s="82"/>
      <c r="J1947" s="82"/>
      <c r="K1947" s="82"/>
      <c r="L1947" s="82"/>
      <c r="M1947" s="82"/>
      <c r="N1947" s="140"/>
      <c r="O1947" s="140"/>
      <c r="P1947" s="82"/>
      <c r="Q1947" s="82"/>
      <c r="R1947" s="82"/>
      <c r="S1947" s="82"/>
      <c r="T1947" s="140"/>
      <c r="U1947" s="82"/>
      <c r="V1947" s="82"/>
      <c r="W1947" s="82"/>
      <c r="X1947" s="82"/>
      <c r="Y1947" s="82"/>
      <c r="AA1947" s="82"/>
      <c r="AB1947" s="82"/>
      <c r="AC1947" s="82"/>
      <c r="AD1947" s="82"/>
      <c r="AE1947" s="82"/>
      <c r="AF1947" s="82"/>
      <c r="AG1947" s="82"/>
    </row>
    <row r="1948" spans="3:33" x14ac:dyDescent="0.2">
      <c r="C1948" s="82"/>
      <c r="D1948" s="82"/>
      <c r="E1948" s="82"/>
      <c r="F1948" s="82"/>
      <c r="G1948" s="82"/>
      <c r="H1948" s="82"/>
      <c r="I1948" s="82"/>
      <c r="J1948" s="82"/>
      <c r="K1948" s="82"/>
      <c r="L1948" s="82"/>
      <c r="M1948" s="82"/>
      <c r="N1948" s="140"/>
      <c r="O1948" s="140"/>
      <c r="P1948" s="82"/>
      <c r="Q1948" s="82"/>
      <c r="R1948" s="82"/>
      <c r="S1948" s="82"/>
      <c r="T1948" s="140"/>
      <c r="U1948" s="82"/>
      <c r="V1948" s="82"/>
      <c r="W1948" s="82"/>
      <c r="X1948" s="82"/>
      <c r="Y1948" s="82"/>
      <c r="AA1948" s="82"/>
      <c r="AB1948" s="82"/>
      <c r="AC1948" s="82"/>
      <c r="AD1948" s="82"/>
      <c r="AE1948" s="82"/>
      <c r="AF1948" s="82"/>
      <c r="AG1948" s="82"/>
    </row>
    <row r="1949" spans="3:33" x14ac:dyDescent="0.2">
      <c r="C1949" s="82"/>
      <c r="D1949" s="82"/>
      <c r="E1949" s="82"/>
      <c r="F1949" s="82"/>
      <c r="G1949" s="82"/>
      <c r="H1949" s="82"/>
      <c r="I1949" s="82"/>
      <c r="J1949" s="82"/>
      <c r="K1949" s="82"/>
      <c r="L1949" s="82"/>
      <c r="M1949" s="82"/>
      <c r="N1949" s="140"/>
      <c r="O1949" s="140"/>
      <c r="P1949" s="82"/>
      <c r="Q1949" s="82"/>
      <c r="R1949" s="82"/>
      <c r="S1949" s="82"/>
      <c r="T1949" s="140"/>
      <c r="U1949" s="82"/>
      <c r="V1949" s="82"/>
      <c r="W1949" s="82"/>
      <c r="X1949" s="82"/>
      <c r="Y1949" s="82"/>
      <c r="AA1949" s="82"/>
      <c r="AB1949" s="82"/>
      <c r="AC1949" s="82"/>
      <c r="AD1949" s="82"/>
      <c r="AE1949" s="82"/>
      <c r="AF1949" s="82"/>
      <c r="AG1949" s="82"/>
    </row>
    <row r="1950" spans="3:33" x14ac:dyDescent="0.2">
      <c r="C1950" s="82"/>
      <c r="D1950" s="82"/>
      <c r="E1950" s="82"/>
      <c r="F1950" s="82"/>
      <c r="G1950" s="82"/>
      <c r="H1950" s="82"/>
      <c r="I1950" s="82"/>
      <c r="J1950" s="82"/>
      <c r="K1950" s="82"/>
      <c r="L1950" s="82"/>
      <c r="M1950" s="82"/>
      <c r="N1950" s="140"/>
      <c r="O1950" s="140"/>
      <c r="P1950" s="82"/>
      <c r="Q1950" s="82"/>
      <c r="R1950" s="82"/>
      <c r="S1950" s="82"/>
      <c r="T1950" s="140"/>
      <c r="U1950" s="82"/>
      <c r="V1950" s="82"/>
      <c r="W1950" s="82"/>
      <c r="X1950" s="82"/>
      <c r="Y1950" s="82"/>
      <c r="AA1950" s="82"/>
      <c r="AB1950" s="82"/>
      <c r="AC1950" s="82"/>
      <c r="AD1950" s="82"/>
      <c r="AE1950" s="82"/>
      <c r="AF1950" s="82"/>
      <c r="AG1950" s="82"/>
    </row>
    <row r="1951" spans="3:33" x14ac:dyDescent="0.2">
      <c r="C1951" s="82"/>
      <c r="D1951" s="82"/>
      <c r="E1951" s="82"/>
      <c r="F1951" s="82"/>
      <c r="G1951" s="82"/>
      <c r="H1951" s="82"/>
      <c r="I1951" s="82"/>
      <c r="J1951" s="82"/>
      <c r="K1951" s="82"/>
      <c r="L1951" s="82"/>
      <c r="M1951" s="82"/>
      <c r="N1951" s="140"/>
      <c r="O1951" s="140"/>
      <c r="P1951" s="82"/>
      <c r="Q1951" s="82"/>
      <c r="R1951" s="82"/>
      <c r="S1951" s="82"/>
      <c r="T1951" s="140"/>
      <c r="U1951" s="82"/>
      <c r="V1951" s="82"/>
      <c r="W1951" s="82"/>
      <c r="X1951" s="82"/>
      <c r="Y1951" s="82"/>
      <c r="AA1951" s="82"/>
      <c r="AB1951" s="82"/>
      <c r="AC1951" s="82"/>
      <c r="AD1951" s="82"/>
      <c r="AE1951" s="82"/>
      <c r="AF1951" s="82"/>
      <c r="AG1951" s="82"/>
    </row>
    <row r="1952" spans="3:33" x14ac:dyDescent="0.2">
      <c r="C1952" s="82"/>
      <c r="D1952" s="82"/>
      <c r="E1952" s="82"/>
      <c r="F1952" s="82"/>
      <c r="G1952" s="82"/>
      <c r="H1952" s="82"/>
      <c r="I1952" s="82"/>
      <c r="J1952" s="82"/>
      <c r="K1952" s="82"/>
      <c r="L1952" s="82"/>
      <c r="M1952" s="82"/>
      <c r="N1952" s="140"/>
      <c r="O1952" s="140"/>
      <c r="P1952" s="82"/>
      <c r="Q1952" s="82"/>
      <c r="R1952" s="82"/>
      <c r="S1952" s="82"/>
      <c r="T1952" s="140"/>
      <c r="U1952" s="82"/>
      <c r="V1952" s="82"/>
      <c r="W1952" s="82"/>
      <c r="X1952" s="82"/>
      <c r="Y1952" s="82"/>
      <c r="AA1952" s="82"/>
      <c r="AB1952" s="82"/>
      <c r="AC1952" s="82"/>
      <c r="AD1952" s="82"/>
      <c r="AE1952" s="82"/>
      <c r="AF1952" s="82"/>
      <c r="AG1952" s="82"/>
    </row>
    <row r="1953" spans="3:33" x14ac:dyDescent="0.2">
      <c r="C1953" s="82"/>
      <c r="D1953" s="82"/>
      <c r="E1953" s="82"/>
      <c r="F1953" s="82"/>
      <c r="G1953" s="82"/>
      <c r="H1953" s="82"/>
      <c r="I1953" s="82"/>
      <c r="J1953" s="82"/>
      <c r="K1953" s="82"/>
      <c r="L1953" s="82"/>
      <c r="M1953" s="82"/>
      <c r="N1953" s="140"/>
      <c r="O1953" s="140"/>
      <c r="P1953" s="82"/>
      <c r="Q1953" s="82"/>
      <c r="R1953" s="82"/>
      <c r="S1953" s="82"/>
      <c r="T1953" s="140"/>
      <c r="U1953" s="82"/>
      <c r="V1953" s="82"/>
      <c r="W1953" s="82"/>
      <c r="X1953" s="82"/>
      <c r="Y1953" s="82"/>
      <c r="AA1953" s="82"/>
      <c r="AB1953" s="82"/>
      <c r="AC1953" s="82"/>
      <c r="AD1953" s="82"/>
      <c r="AE1953" s="82"/>
      <c r="AF1953" s="82"/>
      <c r="AG1953" s="82"/>
    </row>
    <row r="1954" spans="3:33" x14ac:dyDescent="0.2">
      <c r="C1954" s="82"/>
      <c r="D1954" s="82"/>
      <c r="E1954" s="82"/>
      <c r="F1954" s="82"/>
      <c r="G1954" s="82"/>
      <c r="H1954" s="82"/>
      <c r="I1954" s="82"/>
      <c r="J1954" s="82"/>
      <c r="K1954" s="82"/>
      <c r="L1954" s="82"/>
      <c r="M1954" s="82"/>
      <c r="N1954" s="140"/>
      <c r="O1954" s="140"/>
      <c r="P1954" s="82"/>
      <c r="Q1954" s="82"/>
      <c r="R1954" s="82"/>
      <c r="S1954" s="82"/>
      <c r="T1954" s="140"/>
      <c r="U1954" s="82"/>
      <c r="V1954" s="82"/>
      <c r="W1954" s="82"/>
      <c r="X1954" s="82"/>
      <c r="Y1954" s="82"/>
      <c r="AA1954" s="82"/>
      <c r="AB1954" s="82"/>
      <c r="AC1954" s="82"/>
      <c r="AD1954" s="82"/>
      <c r="AE1954" s="82"/>
      <c r="AF1954" s="82"/>
      <c r="AG1954" s="82"/>
    </row>
    <row r="1955" spans="3:33" x14ac:dyDescent="0.2">
      <c r="C1955" s="82"/>
      <c r="D1955" s="82"/>
      <c r="E1955" s="82"/>
      <c r="F1955" s="82"/>
      <c r="G1955" s="82"/>
      <c r="H1955" s="82"/>
      <c r="I1955" s="82"/>
      <c r="J1955" s="82"/>
      <c r="K1955" s="82"/>
      <c r="L1955" s="82"/>
      <c r="M1955" s="82"/>
      <c r="N1955" s="140"/>
      <c r="O1955" s="140"/>
      <c r="P1955" s="82"/>
      <c r="Q1955" s="82"/>
      <c r="R1955" s="82"/>
      <c r="S1955" s="82"/>
      <c r="T1955" s="140"/>
      <c r="U1955" s="82"/>
      <c r="V1955" s="82"/>
      <c r="W1955" s="82"/>
      <c r="X1955" s="82"/>
      <c r="Y1955" s="82"/>
      <c r="AA1955" s="82"/>
      <c r="AB1955" s="82"/>
      <c r="AC1955" s="82"/>
      <c r="AD1955" s="82"/>
      <c r="AE1955" s="82"/>
      <c r="AF1955" s="82"/>
      <c r="AG1955" s="82"/>
    </row>
    <row r="1956" spans="3:33" x14ac:dyDescent="0.2">
      <c r="C1956" s="82"/>
      <c r="D1956" s="82"/>
      <c r="E1956" s="82"/>
      <c r="F1956" s="82"/>
      <c r="G1956" s="82"/>
      <c r="H1956" s="82"/>
      <c r="I1956" s="82"/>
      <c r="J1956" s="82"/>
      <c r="K1956" s="82"/>
      <c r="L1956" s="82"/>
      <c r="M1956" s="82"/>
      <c r="N1956" s="140"/>
      <c r="O1956" s="140"/>
      <c r="P1956" s="82"/>
      <c r="Q1956" s="82"/>
      <c r="R1956" s="82"/>
      <c r="S1956" s="82"/>
      <c r="T1956" s="140"/>
      <c r="U1956" s="82"/>
      <c r="V1956" s="82"/>
      <c r="W1956" s="82"/>
      <c r="X1956" s="82"/>
      <c r="Y1956" s="82"/>
      <c r="AA1956" s="82"/>
      <c r="AB1956" s="82"/>
      <c r="AC1956" s="82"/>
      <c r="AD1956" s="82"/>
      <c r="AE1956" s="82"/>
      <c r="AF1956" s="82"/>
      <c r="AG1956" s="82"/>
    </row>
    <row r="1957" spans="3:33" x14ac:dyDescent="0.2">
      <c r="C1957" s="82"/>
      <c r="D1957" s="82"/>
      <c r="E1957" s="82"/>
      <c r="F1957" s="82"/>
      <c r="G1957" s="82"/>
      <c r="H1957" s="82"/>
      <c r="I1957" s="82"/>
      <c r="J1957" s="82"/>
      <c r="K1957" s="82"/>
      <c r="L1957" s="82"/>
      <c r="M1957" s="82"/>
      <c r="N1957" s="140"/>
      <c r="O1957" s="140"/>
      <c r="P1957" s="82"/>
      <c r="Q1957" s="82"/>
      <c r="R1957" s="82"/>
      <c r="S1957" s="82"/>
      <c r="T1957" s="140"/>
      <c r="U1957" s="82"/>
      <c r="V1957" s="82"/>
      <c r="W1957" s="82"/>
      <c r="X1957" s="82"/>
      <c r="Y1957" s="82"/>
      <c r="AA1957" s="82"/>
      <c r="AB1957" s="82"/>
      <c r="AC1957" s="82"/>
      <c r="AD1957" s="82"/>
      <c r="AE1957" s="82"/>
      <c r="AF1957" s="82"/>
      <c r="AG1957" s="82"/>
    </row>
    <row r="1958" spans="3:33" x14ac:dyDescent="0.2">
      <c r="C1958" s="82"/>
      <c r="D1958" s="82"/>
      <c r="E1958" s="82"/>
      <c r="F1958" s="82"/>
      <c r="G1958" s="82"/>
      <c r="H1958" s="82"/>
      <c r="I1958" s="82"/>
      <c r="J1958" s="82"/>
      <c r="K1958" s="82"/>
      <c r="L1958" s="82"/>
      <c r="M1958" s="82"/>
      <c r="N1958" s="140"/>
      <c r="O1958" s="140"/>
      <c r="P1958" s="82"/>
      <c r="Q1958" s="82"/>
      <c r="R1958" s="82"/>
      <c r="S1958" s="82"/>
      <c r="T1958" s="140"/>
      <c r="U1958" s="82"/>
      <c r="V1958" s="82"/>
      <c r="W1958" s="82"/>
      <c r="X1958" s="82"/>
      <c r="Y1958" s="82"/>
      <c r="AA1958" s="82"/>
      <c r="AB1958" s="82"/>
      <c r="AC1958" s="82"/>
      <c r="AD1958" s="82"/>
      <c r="AE1958" s="82"/>
      <c r="AF1958" s="82"/>
      <c r="AG1958" s="82"/>
    </row>
    <row r="1959" spans="3:33" x14ac:dyDescent="0.2">
      <c r="C1959" s="82"/>
      <c r="D1959" s="82"/>
      <c r="E1959" s="82"/>
      <c r="F1959" s="82"/>
      <c r="G1959" s="82"/>
      <c r="H1959" s="82"/>
      <c r="I1959" s="82"/>
      <c r="J1959" s="82"/>
      <c r="K1959" s="82"/>
      <c r="L1959" s="82"/>
      <c r="M1959" s="82"/>
      <c r="N1959" s="140"/>
      <c r="O1959" s="140"/>
      <c r="P1959" s="82"/>
      <c r="Q1959" s="82"/>
      <c r="R1959" s="82"/>
      <c r="S1959" s="82"/>
      <c r="T1959" s="140"/>
      <c r="U1959" s="82"/>
      <c r="V1959" s="82"/>
      <c r="W1959" s="82"/>
      <c r="X1959" s="82"/>
      <c r="Y1959" s="82"/>
      <c r="AA1959" s="82"/>
      <c r="AB1959" s="82"/>
      <c r="AC1959" s="82"/>
      <c r="AD1959" s="82"/>
      <c r="AE1959" s="82"/>
      <c r="AF1959" s="82"/>
      <c r="AG1959" s="82"/>
    </row>
    <row r="1960" spans="3:33" x14ac:dyDescent="0.2">
      <c r="C1960" s="82"/>
      <c r="D1960" s="82"/>
      <c r="E1960" s="82"/>
      <c r="F1960" s="82"/>
      <c r="G1960" s="82"/>
      <c r="H1960" s="82"/>
      <c r="I1960" s="82"/>
      <c r="J1960" s="82"/>
      <c r="K1960" s="82"/>
      <c r="L1960" s="82"/>
      <c r="M1960" s="82"/>
      <c r="N1960" s="140"/>
      <c r="O1960" s="140"/>
      <c r="P1960" s="82"/>
      <c r="Q1960" s="82"/>
      <c r="R1960" s="82"/>
      <c r="S1960" s="82"/>
      <c r="T1960" s="140"/>
      <c r="U1960" s="82"/>
      <c r="V1960" s="82"/>
      <c r="W1960" s="82"/>
      <c r="X1960" s="82"/>
      <c r="Y1960" s="82"/>
      <c r="AA1960" s="82"/>
      <c r="AB1960" s="82"/>
      <c r="AC1960" s="82"/>
      <c r="AD1960" s="82"/>
      <c r="AE1960" s="82"/>
      <c r="AF1960" s="82"/>
      <c r="AG1960" s="82"/>
    </row>
    <row r="1961" spans="3:33" x14ac:dyDescent="0.2">
      <c r="C1961" s="82"/>
      <c r="D1961" s="82"/>
      <c r="E1961" s="82"/>
      <c r="F1961" s="82"/>
      <c r="G1961" s="82"/>
      <c r="H1961" s="82"/>
      <c r="I1961" s="82"/>
      <c r="J1961" s="82"/>
      <c r="K1961" s="82"/>
      <c r="L1961" s="82"/>
      <c r="M1961" s="82"/>
      <c r="N1961" s="140"/>
      <c r="O1961" s="140"/>
      <c r="P1961" s="82"/>
      <c r="Q1961" s="82"/>
      <c r="R1961" s="82"/>
      <c r="S1961" s="82"/>
      <c r="T1961" s="140"/>
      <c r="U1961" s="82"/>
      <c r="V1961" s="82"/>
      <c r="W1961" s="82"/>
      <c r="X1961" s="82"/>
      <c r="Y1961" s="82"/>
      <c r="AA1961" s="82"/>
      <c r="AB1961" s="82"/>
      <c r="AC1961" s="82"/>
      <c r="AD1961" s="82"/>
      <c r="AE1961" s="82"/>
      <c r="AF1961" s="82"/>
      <c r="AG1961" s="82"/>
    </row>
    <row r="1962" spans="3:33" x14ac:dyDescent="0.2">
      <c r="C1962" s="82"/>
      <c r="D1962" s="82"/>
      <c r="E1962" s="82"/>
      <c r="F1962" s="82"/>
      <c r="G1962" s="82"/>
      <c r="H1962" s="82"/>
      <c r="I1962" s="82"/>
      <c r="J1962" s="82"/>
      <c r="K1962" s="82"/>
      <c r="L1962" s="82"/>
      <c r="M1962" s="82"/>
      <c r="N1962" s="140"/>
      <c r="O1962" s="140"/>
      <c r="P1962" s="82"/>
      <c r="Q1962" s="82"/>
      <c r="R1962" s="82"/>
      <c r="S1962" s="82"/>
      <c r="T1962" s="140"/>
      <c r="U1962" s="82"/>
      <c r="V1962" s="82"/>
      <c r="W1962" s="82"/>
      <c r="X1962" s="82"/>
      <c r="Y1962" s="82"/>
      <c r="AA1962" s="82"/>
      <c r="AB1962" s="82"/>
      <c r="AC1962" s="82"/>
      <c r="AD1962" s="82"/>
      <c r="AE1962" s="82"/>
      <c r="AF1962" s="82"/>
      <c r="AG1962" s="82"/>
    </row>
    <row r="1963" spans="3:33" x14ac:dyDescent="0.2">
      <c r="C1963" s="82"/>
      <c r="D1963" s="82"/>
      <c r="E1963" s="82"/>
      <c r="F1963" s="82"/>
      <c r="G1963" s="82"/>
      <c r="H1963" s="82"/>
      <c r="I1963" s="82"/>
      <c r="J1963" s="82"/>
      <c r="K1963" s="82"/>
      <c r="L1963" s="82"/>
      <c r="M1963" s="82"/>
      <c r="N1963" s="140"/>
      <c r="O1963" s="140"/>
      <c r="P1963" s="82"/>
      <c r="Q1963" s="82"/>
      <c r="R1963" s="82"/>
      <c r="S1963" s="82"/>
      <c r="T1963" s="140"/>
      <c r="U1963" s="82"/>
      <c r="V1963" s="82"/>
      <c r="W1963" s="82"/>
      <c r="X1963" s="82"/>
      <c r="Y1963" s="82"/>
      <c r="AA1963" s="82"/>
      <c r="AB1963" s="82"/>
      <c r="AC1963" s="82"/>
      <c r="AD1963" s="82"/>
      <c r="AE1963" s="82"/>
      <c r="AF1963" s="82"/>
      <c r="AG1963" s="82"/>
    </row>
    <row r="1964" spans="3:33" x14ac:dyDescent="0.2">
      <c r="C1964" s="82"/>
      <c r="D1964" s="82"/>
      <c r="E1964" s="82"/>
      <c r="F1964" s="82"/>
      <c r="G1964" s="82"/>
      <c r="H1964" s="82"/>
      <c r="I1964" s="82"/>
      <c r="J1964" s="82"/>
      <c r="K1964" s="82"/>
      <c r="L1964" s="82"/>
      <c r="M1964" s="82"/>
      <c r="N1964" s="140"/>
      <c r="O1964" s="140"/>
      <c r="P1964" s="82"/>
      <c r="Q1964" s="82"/>
      <c r="R1964" s="82"/>
      <c r="S1964" s="82"/>
      <c r="T1964" s="140"/>
      <c r="U1964" s="82"/>
      <c r="V1964" s="82"/>
      <c r="W1964" s="82"/>
      <c r="X1964" s="82"/>
      <c r="Y1964" s="82"/>
      <c r="AA1964" s="82"/>
      <c r="AB1964" s="82"/>
      <c r="AC1964" s="82"/>
      <c r="AD1964" s="82"/>
      <c r="AE1964" s="82"/>
      <c r="AF1964" s="82"/>
      <c r="AG1964" s="82"/>
    </row>
    <row r="1965" spans="3:33" x14ac:dyDescent="0.2">
      <c r="C1965" s="82"/>
      <c r="D1965" s="82"/>
      <c r="E1965" s="82"/>
      <c r="F1965" s="82"/>
      <c r="G1965" s="82"/>
      <c r="H1965" s="82"/>
      <c r="I1965" s="82"/>
      <c r="J1965" s="82"/>
      <c r="K1965" s="82"/>
      <c r="L1965" s="82"/>
      <c r="M1965" s="82"/>
      <c r="N1965" s="140"/>
      <c r="O1965" s="140"/>
      <c r="P1965" s="82"/>
      <c r="Q1965" s="82"/>
      <c r="R1965" s="82"/>
      <c r="S1965" s="82"/>
      <c r="T1965" s="140"/>
      <c r="U1965" s="82"/>
      <c r="V1965" s="82"/>
      <c r="W1965" s="82"/>
      <c r="X1965" s="82"/>
      <c r="Y1965" s="82"/>
      <c r="AA1965" s="82"/>
      <c r="AB1965" s="82"/>
      <c r="AC1965" s="82"/>
      <c r="AD1965" s="82"/>
      <c r="AE1965" s="82"/>
      <c r="AF1965" s="82"/>
      <c r="AG1965" s="82"/>
    </row>
    <row r="1966" spans="3:33" x14ac:dyDescent="0.2">
      <c r="C1966" s="82"/>
      <c r="D1966" s="82"/>
      <c r="E1966" s="82"/>
      <c r="F1966" s="82"/>
      <c r="G1966" s="82"/>
      <c r="H1966" s="82"/>
      <c r="I1966" s="82"/>
      <c r="J1966" s="82"/>
      <c r="K1966" s="82"/>
      <c r="L1966" s="82"/>
      <c r="M1966" s="82"/>
      <c r="N1966" s="140"/>
      <c r="O1966" s="140"/>
      <c r="P1966" s="82"/>
      <c r="Q1966" s="82"/>
      <c r="R1966" s="82"/>
      <c r="S1966" s="82"/>
      <c r="T1966" s="140"/>
      <c r="U1966" s="82"/>
      <c r="V1966" s="82"/>
      <c r="W1966" s="82"/>
      <c r="X1966" s="82"/>
      <c r="Y1966" s="82"/>
      <c r="AA1966" s="82"/>
      <c r="AB1966" s="82"/>
      <c r="AC1966" s="82"/>
      <c r="AD1966" s="82"/>
      <c r="AE1966" s="82"/>
      <c r="AF1966" s="82"/>
      <c r="AG1966" s="82"/>
    </row>
    <row r="1967" spans="3:33" x14ac:dyDescent="0.2">
      <c r="C1967" s="82"/>
      <c r="D1967" s="82"/>
      <c r="E1967" s="82"/>
      <c r="F1967" s="82"/>
      <c r="G1967" s="82"/>
      <c r="H1967" s="82"/>
      <c r="I1967" s="82"/>
      <c r="J1967" s="82"/>
      <c r="K1967" s="82"/>
      <c r="L1967" s="82"/>
      <c r="M1967" s="82"/>
      <c r="N1967" s="140"/>
      <c r="O1967" s="140"/>
      <c r="P1967" s="82"/>
      <c r="Q1967" s="82"/>
      <c r="R1967" s="82"/>
      <c r="S1967" s="82"/>
      <c r="T1967" s="140"/>
      <c r="U1967" s="82"/>
      <c r="V1967" s="82"/>
      <c r="W1967" s="82"/>
      <c r="X1967" s="82"/>
      <c r="Y1967" s="82"/>
      <c r="AA1967" s="82"/>
      <c r="AB1967" s="82"/>
      <c r="AC1967" s="82"/>
      <c r="AD1967" s="82"/>
      <c r="AE1967" s="82"/>
      <c r="AF1967" s="82"/>
      <c r="AG1967" s="82"/>
    </row>
    <row r="1968" spans="3:33" x14ac:dyDescent="0.2">
      <c r="C1968" s="82"/>
      <c r="D1968" s="82"/>
      <c r="E1968" s="82"/>
      <c r="F1968" s="82"/>
      <c r="G1968" s="82"/>
      <c r="H1968" s="82"/>
      <c r="I1968" s="82"/>
      <c r="J1968" s="82"/>
      <c r="K1968" s="82"/>
      <c r="L1968" s="82"/>
      <c r="M1968" s="82"/>
      <c r="N1968" s="140"/>
      <c r="O1968" s="140"/>
      <c r="P1968" s="82"/>
      <c r="Q1968" s="82"/>
      <c r="R1968" s="82"/>
      <c r="S1968" s="82"/>
      <c r="T1968" s="140"/>
      <c r="U1968" s="82"/>
      <c r="V1968" s="82"/>
      <c r="W1968" s="82"/>
      <c r="X1968" s="82"/>
      <c r="Y1968" s="82"/>
      <c r="AA1968" s="82"/>
      <c r="AB1968" s="82"/>
      <c r="AC1968" s="82"/>
      <c r="AD1968" s="82"/>
      <c r="AE1968" s="82"/>
      <c r="AF1968" s="82"/>
      <c r="AG1968" s="82"/>
    </row>
    <row r="1969" spans="3:33" x14ac:dyDescent="0.2">
      <c r="C1969" s="82"/>
      <c r="D1969" s="82"/>
      <c r="E1969" s="82"/>
      <c r="F1969" s="82"/>
      <c r="G1969" s="82"/>
      <c r="H1969" s="82"/>
      <c r="I1969" s="82"/>
      <c r="J1969" s="82"/>
      <c r="K1969" s="82"/>
      <c r="L1969" s="82"/>
      <c r="M1969" s="82"/>
      <c r="N1969" s="140"/>
      <c r="O1969" s="140"/>
      <c r="P1969" s="82"/>
      <c r="Q1969" s="82"/>
      <c r="R1969" s="82"/>
      <c r="S1969" s="82"/>
      <c r="T1969" s="140"/>
      <c r="U1969" s="82"/>
      <c r="V1969" s="82"/>
      <c r="W1969" s="82"/>
      <c r="X1969" s="82"/>
      <c r="Y1969" s="82"/>
      <c r="AA1969" s="82"/>
      <c r="AB1969" s="82"/>
      <c r="AC1969" s="82"/>
      <c r="AD1969" s="82"/>
      <c r="AE1969" s="82"/>
      <c r="AF1969" s="82"/>
      <c r="AG1969" s="82"/>
    </row>
    <row r="1970" spans="3:33" x14ac:dyDescent="0.2">
      <c r="C1970" s="82"/>
      <c r="D1970" s="82"/>
      <c r="E1970" s="82"/>
      <c r="F1970" s="82"/>
      <c r="G1970" s="82"/>
      <c r="H1970" s="82"/>
      <c r="I1970" s="82"/>
      <c r="J1970" s="82"/>
      <c r="K1970" s="82"/>
      <c r="L1970" s="82"/>
      <c r="M1970" s="82"/>
      <c r="N1970" s="140"/>
      <c r="O1970" s="140"/>
      <c r="P1970" s="82"/>
      <c r="Q1970" s="82"/>
      <c r="R1970" s="82"/>
      <c r="S1970" s="82"/>
      <c r="T1970" s="140"/>
      <c r="U1970" s="82"/>
      <c r="V1970" s="82"/>
      <c r="W1970" s="82"/>
      <c r="X1970" s="82"/>
      <c r="Y1970" s="82"/>
      <c r="AA1970" s="82"/>
      <c r="AB1970" s="82"/>
      <c r="AC1970" s="82"/>
      <c r="AD1970" s="82"/>
      <c r="AE1970" s="82"/>
      <c r="AF1970" s="82"/>
      <c r="AG1970" s="82"/>
    </row>
    <row r="1971" spans="3:33" x14ac:dyDescent="0.2">
      <c r="C1971" s="82"/>
      <c r="D1971" s="82"/>
      <c r="E1971" s="82"/>
      <c r="F1971" s="82"/>
      <c r="G1971" s="82"/>
      <c r="H1971" s="82"/>
      <c r="I1971" s="82"/>
      <c r="J1971" s="82"/>
      <c r="K1971" s="82"/>
      <c r="L1971" s="82"/>
      <c r="M1971" s="82"/>
      <c r="N1971" s="140"/>
      <c r="O1971" s="140"/>
      <c r="P1971" s="82"/>
      <c r="Q1971" s="82"/>
      <c r="R1971" s="82"/>
      <c r="S1971" s="82"/>
      <c r="T1971" s="140"/>
      <c r="U1971" s="82"/>
      <c r="V1971" s="82"/>
      <c r="W1971" s="82"/>
      <c r="X1971" s="82"/>
      <c r="Y1971" s="82"/>
      <c r="AA1971" s="82"/>
      <c r="AB1971" s="82"/>
      <c r="AC1971" s="82"/>
      <c r="AD1971" s="82"/>
      <c r="AE1971" s="82"/>
      <c r="AF1971" s="82"/>
      <c r="AG1971" s="82"/>
    </row>
    <row r="1972" spans="3:33" x14ac:dyDescent="0.2">
      <c r="C1972" s="82"/>
      <c r="D1972" s="82"/>
      <c r="E1972" s="82"/>
      <c r="F1972" s="82"/>
      <c r="G1972" s="82"/>
      <c r="H1972" s="82"/>
      <c r="I1972" s="82"/>
      <c r="J1972" s="82"/>
      <c r="K1972" s="82"/>
      <c r="L1972" s="82"/>
      <c r="M1972" s="82"/>
      <c r="N1972" s="140"/>
      <c r="O1972" s="140"/>
      <c r="P1972" s="82"/>
      <c r="Q1972" s="82"/>
      <c r="R1972" s="82"/>
      <c r="S1972" s="82"/>
      <c r="T1972" s="140"/>
      <c r="U1972" s="82"/>
      <c r="V1972" s="82"/>
      <c r="W1972" s="82"/>
      <c r="X1972" s="82"/>
      <c r="Y1972" s="82"/>
      <c r="AA1972" s="82"/>
      <c r="AB1972" s="82"/>
      <c r="AC1972" s="82"/>
      <c r="AD1972" s="82"/>
      <c r="AE1972" s="82"/>
      <c r="AF1972" s="82"/>
      <c r="AG1972" s="82"/>
    </row>
    <row r="1973" spans="3:33" x14ac:dyDescent="0.2">
      <c r="C1973" s="82"/>
      <c r="D1973" s="82"/>
      <c r="E1973" s="82"/>
      <c r="F1973" s="82"/>
      <c r="G1973" s="82"/>
      <c r="H1973" s="82"/>
      <c r="I1973" s="82"/>
      <c r="J1973" s="82"/>
      <c r="K1973" s="82"/>
      <c r="L1973" s="82"/>
      <c r="M1973" s="82"/>
      <c r="N1973" s="140"/>
      <c r="O1973" s="140"/>
      <c r="P1973" s="82"/>
      <c r="Q1973" s="82"/>
      <c r="R1973" s="82"/>
      <c r="S1973" s="82"/>
      <c r="T1973" s="140"/>
      <c r="U1973" s="82"/>
      <c r="V1973" s="82"/>
      <c r="W1973" s="82"/>
      <c r="X1973" s="82"/>
      <c r="Y1973" s="82"/>
      <c r="AA1973" s="82"/>
      <c r="AB1973" s="82"/>
      <c r="AC1973" s="82"/>
      <c r="AD1973" s="82"/>
      <c r="AE1973" s="82"/>
      <c r="AF1973" s="82"/>
      <c r="AG1973" s="82"/>
    </row>
    <row r="1974" spans="3:33" x14ac:dyDescent="0.2">
      <c r="C1974" s="82"/>
      <c r="D1974" s="82"/>
      <c r="E1974" s="82"/>
      <c r="F1974" s="82"/>
      <c r="G1974" s="82"/>
      <c r="H1974" s="82"/>
      <c r="I1974" s="82"/>
      <c r="J1974" s="82"/>
      <c r="K1974" s="82"/>
      <c r="L1974" s="82"/>
      <c r="M1974" s="82"/>
      <c r="N1974" s="140"/>
      <c r="O1974" s="140"/>
      <c r="P1974" s="82"/>
      <c r="Q1974" s="82"/>
      <c r="R1974" s="82"/>
      <c r="S1974" s="82"/>
      <c r="T1974" s="140"/>
      <c r="U1974" s="82"/>
      <c r="V1974" s="82"/>
      <c r="W1974" s="82"/>
      <c r="X1974" s="82"/>
      <c r="Y1974" s="82"/>
      <c r="AA1974" s="82"/>
      <c r="AB1974" s="82"/>
      <c r="AC1974" s="82"/>
      <c r="AD1974" s="82"/>
      <c r="AE1974" s="82"/>
      <c r="AF1974" s="82"/>
      <c r="AG1974" s="82"/>
    </row>
    <row r="1975" spans="3:33" x14ac:dyDescent="0.2">
      <c r="C1975" s="82"/>
      <c r="D1975" s="82"/>
      <c r="E1975" s="82"/>
      <c r="F1975" s="82"/>
      <c r="G1975" s="82"/>
      <c r="H1975" s="82"/>
      <c r="I1975" s="82"/>
      <c r="J1975" s="82"/>
      <c r="K1975" s="82"/>
      <c r="L1975" s="82"/>
      <c r="M1975" s="82"/>
      <c r="N1975" s="140"/>
      <c r="O1975" s="140"/>
      <c r="P1975" s="82"/>
      <c r="Q1975" s="82"/>
      <c r="R1975" s="82"/>
      <c r="S1975" s="82"/>
      <c r="T1975" s="140"/>
      <c r="U1975" s="82"/>
      <c r="V1975" s="82"/>
      <c r="W1975" s="82"/>
      <c r="X1975" s="82"/>
      <c r="Y1975" s="82"/>
      <c r="AA1975" s="82"/>
      <c r="AB1975" s="82"/>
      <c r="AC1975" s="82"/>
      <c r="AD1975" s="82"/>
      <c r="AE1975" s="82"/>
      <c r="AF1975" s="82"/>
      <c r="AG1975" s="82"/>
    </row>
    <row r="1976" spans="3:33" x14ac:dyDescent="0.2">
      <c r="C1976" s="82"/>
      <c r="D1976" s="82"/>
      <c r="E1976" s="82"/>
      <c r="F1976" s="82"/>
      <c r="G1976" s="82"/>
      <c r="H1976" s="82"/>
      <c r="I1976" s="82"/>
      <c r="J1976" s="82"/>
      <c r="K1976" s="82"/>
      <c r="L1976" s="82"/>
      <c r="M1976" s="82"/>
      <c r="N1976" s="140"/>
      <c r="O1976" s="140"/>
      <c r="P1976" s="82"/>
      <c r="Q1976" s="82"/>
      <c r="R1976" s="82"/>
      <c r="S1976" s="82"/>
      <c r="T1976" s="140"/>
      <c r="U1976" s="82"/>
      <c r="V1976" s="82"/>
      <c r="W1976" s="82"/>
      <c r="X1976" s="82"/>
      <c r="Y1976" s="82"/>
      <c r="AA1976" s="82"/>
      <c r="AB1976" s="82"/>
      <c r="AC1976" s="82"/>
      <c r="AD1976" s="82"/>
      <c r="AE1976" s="82"/>
      <c r="AF1976" s="82"/>
      <c r="AG1976" s="82"/>
    </row>
    <row r="1977" spans="3:33" x14ac:dyDescent="0.2">
      <c r="C1977" s="82"/>
      <c r="D1977" s="82"/>
      <c r="E1977" s="82"/>
      <c r="F1977" s="82"/>
      <c r="G1977" s="82"/>
      <c r="H1977" s="82"/>
      <c r="I1977" s="82"/>
      <c r="J1977" s="82"/>
      <c r="K1977" s="82"/>
      <c r="L1977" s="82"/>
      <c r="M1977" s="82"/>
      <c r="N1977" s="140"/>
      <c r="O1977" s="140"/>
      <c r="P1977" s="82"/>
      <c r="Q1977" s="82"/>
      <c r="R1977" s="82"/>
      <c r="S1977" s="82"/>
      <c r="T1977" s="140"/>
      <c r="U1977" s="82"/>
      <c r="V1977" s="82"/>
      <c r="W1977" s="82"/>
      <c r="X1977" s="82"/>
      <c r="Y1977" s="82"/>
      <c r="AA1977" s="82"/>
      <c r="AB1977" s="82"/>
      <c r="AC1977" s="82"/>
      <c r="AD1977" s="82"/>
      <c r="AE1977" s="82"/>
      <c r="AF1977" s="82"/>
      <c r="AG1977" s="82"/>
    </row>
    <row r="1978" spans="3:33" x14ac:dyDescent="0.2">
      <c r="C1978" s="82"/>
      <c r="D1978" s="82"/>
      <c r="E1978" s="82"/>
      <c r="F1978" s="82"/>
      <c r="G1978" s="82"/>
      <c r="H1978" s="82"/>
      <c r="I1978" s="82"/>
      <c r="J1978" s="82"/>
      <c r="K1978" s="82"/>
      <c r="L1978" s="82"/>
      <c r="M1978" s="82"/>
      <c r="N1978" s="140"/>
      <c r="O1978" s="140"/>
      <c r="P1978" s="82"/>
      <c r="Q1978" s="82"/>
      <c r="R1978" s="82"/>
      <c r="S1978" s="82"/>
      <c r="T1978" s="140"/>
      <c r="U1978" s="82"/>
      <c r="V1978" s="82"/>
      <c r="W1978" s="82"/>
      <c r="X1978" s="82"/>
      <c r="Y1978" s="82"/>
      <c r="AA1978" s="82"/>
      <c r="AB1978" s="82"/>
      <c r="AC1978" s="82"/>
      <c r="AD1978" s="82"/>
      <c r="AE1978" s="82"/>
      <c r="AF1978" s="82"/>
      <c r="AG1978" s="82"/>
    </row>
    <row r="1979" spans="3:33" x14ac:dyDescent="0.2">
      <c r="C1979" s="82"/>
      <c r="D1979" s="82"/>
      <c r="E1979" s="82"/>
      <c r="F1979" s="82"/>
      <c r="G1979" s="82"/>
      <c r="H1979" s="82"/>
      <c r="I1979" s="82"/>
      <c r="J1979" s="82"/>
      <c r="K1979" s="82"/>
      <c r="L1979" s="82"/>
      <c r="M1979" s="82"/>
      <c r="N1979" s="140"/>
      <c r="O1979" s="140"/>
      <c r="P1979" s="82"/>
      <c r="Q1979" s="82"/>
      <c r="R1979" s="82"/>
      <c r="S1979" s="82"/>
      <c r="T1979" s="140"/>
      <c r="U1979" s="82"/>
      <c r="V1979" s="82"/>
      <c r="W1979" s="82"/>
      <c r="X1979" s="82"/>
      <c r="Y1979" s="82"/>
      <c r="AA1979" s="82"/>
      <c r="AB1979" s="82"/>
      <c r="AC1979" s="82"/>
      <c r="AD1979" s="82"/>
      <c r="AE1979" s="82"/>
      <c r="AF1979" s="82"/>
      <c r="AG1979" s="82"/>
    </row>
    <row r="1980" spans="3:33" x14ac:dyDescent="0.2">
      <c r="C1980" s="82"/>
      <c r="D1980" s="82"/>
      <c r="E1980" s="82"/>
      <c r="F1980" s="82"/>
      <c r="G1980" s="82"/>
      <c r="H1980" s="82"/>
      <c r="I1980" s="82"/>
      <c r="J1980" s="82"/>
      <c r="K1980" s="82"/>
      <c r="L1980" s="82"/>
      <c r="M1980" s="82"/>
      <c r="N1980" s="140"/>
      <c r="O1980" s="140"/>
      <c r="P1980" s="82"/>
      <c r="Q1980" s="82"/>
      <c r="R1980" s="82"/>
      <c r="S1980" s="82"/>
      <c r="T1980" s="140"/>
      <c r="U1980" s="82"/>
      <c r="V1980" s="82"/>
      <c r="W1980" s="82"/>
      <c r="X1980" s="82"/>
      <c r="Y1980" s="82"/>
      <c r="AA1980" s="82"/>
      <c r="AB1980" s="82"/>
      <c r="AC1980" s="82"/>
      <c r="AD1980" s="82"/>
      <c r="AE1980" s="82"/>
      <c r="AF1980" s="82"/>
      <c r="AG1980" s="82"/>
    </row>
    <row r="1981" spans="3:33" x14ac:dyDescent="0.2">
      <c r="C1981" s="82"/>
      <c r="D1981" s="82"/>
      <c r="E1981" s="82"/>
      <c r="F1981" s="82"/>
      <c r="G1981" s="82"/>
      <c r="H1981" s="82"/>
      <c r="I1981" s="82"/>
      <c r="J1981" s="82"/>
      <c r="K1981" s="82"/>
      <c r="L1981" s="82"/>
      <c r="M1981" s="82"/>
      <c r="N1981" s="140"/>
      <c r="O1981" s="140"/>
      <c r="P1981" s="82"/>
      <c r="Q1981" s="82"/>
      <c r="R1981" s="82"/>
      <c r="S1981" s="82"/>
      <c r="T1981" s="140"/>
      <c r="U1981" s="82"/>
      <c r="V1981" s="82"/>
      <c r="W1981" s="82"/>
      <c r="X1981" s="82"/>
      <c r="Y1981" s="82"/>
      <c r="AA1981" s="82"/>
      <c r="AB1981" s="82"/>
      <c r="AC1981" s="82"/>
      <c r="AD1981" s="82"/>
      <c r="AE1981" s="82"/>
      <c r="AF1981" s="82"/>
      <c r="AG1981" s="82"/>
    </row>
    <row r="1982" spans="3:33" x14ac:dyDescent="0.2">
      <c r="C1982" s="82"/>
      <c r="D1982" s="82"/>
      <c r="E1982" s="82"/>
      <c r="F1982" s="82"/>
      <c r="G1982" s="82"/>
      <c r="H1982" s="82"/>
      <c r="I1982" s="82"/>
      <c r="J1982" s="82"/>
      <c r="K1982" s="82"/>
      <c r="L1982" s="82"/>
      <c r="M1982" s="82"/>
      <c r="N1982" s="140"/>
      <c r="O1982" s="140"/>
      <c r="P1982" s="82"/>
      <c r="Q1982" s="82"/>
      <c r="R1982" s="82"/>
      <c r="S1982" s="82"/>
      <c r="T1982" s="140"/>
      <c r="U1982" s="82"/>
      <c r="V1982" s="82"/>
      <c r="W1982" s="82"/>
      <c r="X1982" s="82"/>
      <c r="Y1982" s="82"/>
      <c r="AA1982" s="82"/>
      <c r="AB1982" s="82"/>
      <c r="AC1982" s="82"/>
      <c r="AD1982" s="82"/>
      <c r="AE1982" s="82"/>
      <c r="AF1982" s="82"/>
      <c r="AG1982" s="82"/>
    </row>
    <row r="1983" spans="3:33" x14ac:dyDescent="0.2">
      <c r="C1983" s="82"/>
      <c r="D1983" s="82"/>
      <c r="E1983" s="82"/>
      <c r="F1983" s="82"/>
      <c r="G1983" s="82"/>
      <c r="H1983" s="82"/>
      <c r="I1983" s="82"/>
      <c r="J1983" s="82"/>
      <c r="K1983" s="82"/>
      <c r="L1983" s="82"/>
      <c r="M1983" s="82"/>
      <c r="N1983" s="140"/>
      <c r="O1983" s="140"/>
      <c r="P1983" s="82"/>
      <c r="Q1983" s="82"/>
      <c r="R1983" s="82"/>
      <c r="S1983" s="82"/>
      <c r="T1983" s="140"/>
      <c r="U1983" s="82"/>
      <c r="V1983" s="82"/>
      <c r="W1983" s="82"/>
      <c r="X1983" s="82"/>
      <c r="Y1983" s="82"/>
      <c r="AA1983" s="82"/>
      <c r="AB1983" s="82"/>
      <c r="AC1983" s="82"/>
      <c r="AD1983" s="82"/>
      <c r="AE1983" s="82"/>
      <c r="AF1983" s="82"/>
      <c r="AG1983" s="82"/>
    </row>
    <row r="1984" spans="3:33" x14ac:dyDescent="0.2">
      <c r="C1984" s="82"/>
      <c r="D1984" s="82"/>
      <c r="E1984" s="82"/>
      <c r="F1984" s="82"/>
      <c r="G1984" s="82"/>
      <c r="H1984" s="82"/>
      <c r="I1984" s="82"/>
      <c r="J1984" s="82"/>
      <c r="K1984" s="82"/>
      <c r="L1984" s="82"/>
      <c r="M1984" s="82"/>
      <c r="N1984" s="140"/>
      <c r="O1984" s="140"/>
      <c r="P1984" s="82"/>
      <c r="Q1984" s="82"/>
      <c r="R1984" s="82"/>
      <c r="S1984" s="82"/>
      <c r="T1984" s="140"/>
      <c r="U1984" s="82"/>
      <c r="V1984" s="82"/>
      <c r="W1984" s="82"/>
      <c r="X1984" s="82"/>
      <c r="Y1984" s="82"/>
      <c r="AA1984" s="82"/>
      <c r="AB1984" s="82"/>
      <c r="AC1984" s="82"/>
      <c r="AD1984" s="82"/>
      <c r="AE1984" s="82"/>
      <c r="AF1984" s="82"/>
      <c r="AG1984" s="82"/>
    </row>
    <row r="1985" spans="3:33" x14ac:dyDescent="0.2">
      <c r="C1985" s="82"/>
      <c r="D1985" s="82"/>
      <c r="E1985" s="82"/>
      <c r="F1985" s="82"/>
      <c r="G1985" s="82"/>
      <c r="H1985" s="82"/>
      <c r="I1985" s="82"/>
      <c r="J1985" s="82"/>
      <c r="K1985" s="82"/>
      <c r="L1985" s="82"/>
      <c r="M1985" s="82"/>
      <c r="N1985" s="140"/>
      <c r="O1985" s="140"/>
      <c r="P1985" s="82"/>
      <c r="Q1985" s="82"/>
      <c r="R1985" s="82"/>
      <c r="S1985" s="82"/>
      <c r="T1985" s="140"/>
      <c r="U1985" s="82"/>
      <c r="V1985" s="82"/>
      <c r="W1985" s="82"/>
      <c r="X1985" s="82"/>
      <c r="Y1985" s="82"/>
      <c r="AA1985" s="82"/>
      <c r="AB1985" s="82"/>
      <c r="AC1985" s="82"/>
      <c r="AD1985" s="82"/>
      <c r="AE1985" s="82"/>
      <c r="AF1985" s="82"/>
      <c r="AG1985" s="82"/>
    </row>
    <row r="1986" spans="3:33" x14ac:dyDescent="0.2">
      <c r="C1986" s="82"/>
      <c r="D1986" s="82"/>
      <c r="E1986" s="82"/>
      <c r="F1986" s="82"/>
      <c r="G1986" s="82"/>
      <c r="H1986" s="82"/>
      <c r="I1986" s="82"/>
      <c r="J1986" s="82"/>
      <c r="K1986" s="82"/>
      <c r="L1986" s="82"/>
      <c r="M1986" s="82"/>
      <c r="N1986" s="140"/>
      <c r="O1986" s="140"/>
      <c r="P1986" s="82"/>
      <c r="Q1986" s="82"/>
      <c r="R1986" s="82"/>
      <c r="S1986" s="82"/>
      <c r="T1986" s="140"/>
      <c r="U1986" s="82"/>
      <c r="V1986" s="82"/>
      <c r="W1986" s="82"/>
      <c r="X1986" s="82"/>
      <c r="Y1986" s="82"/>
      <c r="AA1986" s="82"/>
      <c r="AB1986" s="82"/>
      <c r="AC1986" s="82"/>
      <c r="AD1986" s="82"/>
      <c r="AE1986" s="82"/>
      <c r="AF1986" s="82"/>
      <c r="AG1986" s="82"/>
    </row>
    <row r="1987" spans="3:33" x14ac:dyDescent="0.2">
      <c r="C1987" s="82"/>
      <c r="D1987" s="82"/>
      <c r="E1987" s="82"/>
      <c r="F1987" s="82"/>
      <c r="G1987" s="82"/>
      <c r="H1987" s="82"/>
      <c r="I1987" s="82"/>
      <c r="J1987" s="82"/>
      <c r="K1987" s="82"/>
      <c r="L1987" s="82"/>
      <c r="M1987" s="82"/>
      <c r="N1987" s="140"/>
      <c r="O1987" s="140"/>
      <c r="P1987" s="82"/>
      <c r="Q1987" s="82"/>
      <c r="R1987" s="82"/>
      <c r="S1987" s="82"/>
      <c r="T1987" s="140"/>
      <c r="U1987" s="82"/>
      <c r="V1987" s="82"/>
      <c r="W1987" s="82"/>
      <c r="X1987" s="82"/>
      <c r="Y1987" s="82"/>
      <c r="AA1987" s="82"/>
      <c r="AB1987" s="82"/>
      <c r="AC1987" s="82"/>
      <c r="AD1987" s="82"/>
      <c r="AE1987" s="82"/>
      <c r="AF1987" s="82"/>
      <c r="AG1987" s="82"/>
    </row>
    <row r="1988" spans="3:33" x14ac:dyDescent="0.2">
      <c r="C1988" s="82"/>
      <c r="D1988" s="82"/>
      <c r="E1988" s="82"/>
      <c r="F1988" s="82"/>
      <c r="G1988" s="82"/>
      <c r="H1988" s="82"/>
      <c r="I1988" s="82"/>
      <c r="J1988" s="82"/>
      <c r="K1988" s="82"/>
      <c r="L1988" s="82"/>
      <c r="M1988" s="82"/>
      <c r="N1988" s="140"/>
      <c r="O1988" s="140"/>
      <c r="P1988" s="82"/>
      <c r="Q1988" s="82"/>
      <c r="R1988" s="82"/>
      <c r="S1988" s="82"/>
      <c r="T1988" s="140"/>
      <c r="U1988" s="82"/>
      <c r="V1988" s="82"/>
      <c r="W1988" s="82"/>
      <c r="X1988" s="82"/>
      <c r="Y1988" s="82"/>
      <c r="AA1988" s="82"/>
      <c r="AB1988" s="82"/>
      <c r="AC1988" s="82"/>
      <c r="AD1988" s="82"/>
      <c r="AE1988" s="82"/>
      <c r="AF1988" s="82"/>
      <c r="AG1988" s="82"/>
    </row>
    <row r="1989" spans="3:33" x14ac:dyDescent="0.2">
      <c r="C1989" s="82"/>
      <c r="D1989" s="82"/>
      <c r="E1989" s="82"/>
      <c r="F1989" s="82"/>
      <c r="G1989" s="82"/>
      <c r="H1989" s="82"/>
      <c r="I1989" s="82"/>
      <c r="J1989" s="82"/>
      <c r="K1989" s="82"/>
      <c r="L1989" s="82"/>
      <c r="M1989" s="82"/>
      <c r="N1989" s="140"/>
      <c r="O1989" s="140"/>
      <c r="P1989" s="82"/>
      <c r="Q1989" s="82"/>
      <c r="R1989" s="82"/>
      <c r="S1989" s="82"/>
      <c r="T1989" s="140"/>
      <c r="U1989" s="82"/>
      <c r="V1989" s="82"/>
      <c r="W1989" s="82"/>
      <c r="X1989" s="82"/>
      <c r="Y1989" s="82"/>
      <c r="AA1989" s="82"/>
      <c r="AB1989" s="82"/>
      <c r="AC1989" s="82"/>
      <c r="AD1989" s="82"/>
      <c r="AE1989" s="82"/>
      <c r="AF1989" s="82"/>
      <c r="AG1989" s="82"/>
    </row>
    <row r="1990" spans="3:33" x14ac:dyDescent="0.2">
      <c r="C1990" s="82"/>
      <c r="D1990" s="82"/>
      <c r="E1990" s="82"/>
      <c r="F1990" s="82"/>
      <c r="G1990" s="82"/>
      <c r="H1990" s="82"/>
      <c r="I1990" s="82"/>
      <c r="J1990" s="82"/>
      <c r="K1990" s="82"/>
      <c r="L1990" s="82"/>
      <c r="M1990" s="82"/>
      <c r="N1990" s="140"/>
      <c r="O1990" s="140"/>
      <c r="P1990" s="82"/>
      <c r="Q1990" s="82"/>
      <c r="R1990" s="82"/>
      <c r="S1990" s="82"/>
      <c r="T1990" s="140"/>
      <c r="U1990" s="82"/>
      <c r="V1990" s="82"/>
      <c r="W1990" s="82"/>
      <c r="X1990" s="82"/>
      <c r="Y1990" s="82"/>
      <c r="AA1990" s="82"/>
      <c r="AB1990" s="82"/>
      <c r="AC1990" s="82"/>
      <c r="AD1990" s="82"/>
      <c r="AE1990" s="82"/>
      <c r="AF1990" s="82"/>
      <c r="AG1990" s="82"/>
    </row>
    <row r="1991" spans="3:33" x14ac:dyDescent="0.2">
      <c r="C1991" s="82"/>
      <c r="D1991" s="82"/>
      <c r="E1991" s="82"/>
      <c r="F1991" s="82"/>
      <c r="G1991" s="82"/>
      <c r="H1991" s="82"/>
      <c r="I1991" s="82"/>
      <c r="J1991" s="82"/>
      <c r="K1991" s="82"/>
      <c r="L1991" s="82"/>
      <c r="M1991" s="82"/>
      <c r="N1991" s="140"/>
      <c r="O1991" s="140"/>
      <c r="P1991" s="82"/>
      <c r="Q1991" s="82"/>
      <c r="R1991" s="82"/>
      <c r="S1991" s="82"/>
      <c r="T1991" s="140"/>
      <c r="U1991" s="82"/>
      <c r="V1991" s="82"/>
      <c r="W1991" s="82"/>
      <c r="X1991" s="82"/>
      <c r="Y1991" s="82"/>
      <c r="AA1991" s="82"/>
      <c r="AB1991" s="82"/>
      <c r="AC1991" s="82"/>
      <c r="AD1991" s="82"/>
      <c r="AE1991" s="82"/>
      <c r="AF1991" s="82"/>
      <c r="AG1991" s="82"/>
    </row>
    <row r="1992" spans="3:33" x14ac:dyDescent="0.2">
      <c r="C1992" s="82"/>
      <c r="D1992" s="82"/>
      <c r="E1992" s="82"/>
      <c r="F1992" s="82"/>
      <c r="G1992" s="82"/>
      <c r="H1992" s="82"/>
      <c r="I1992" s="82"/>
      <c r="J1992" s="82"/>
      <c r="K1992" s="82"/>
      <c r="L1992" s="82"/>
      <c r="M1992" s="82"/>
      <c r="N1992" s="140"/>
      <c r="O1992" s="140"/>
      <c r="P1992" s="82"/>
      <c r="Q1992" s="82"/>
      <c r="R1992" s="82"/>
      <c r="S1992" s="82"/>
      <c r="T1992" s="140"/>
      <c r="U1992" s="82"/>
      <c r="V1992" s="82"/>
      <c r="W1992" s="82"/>
      <c r="X1992" s="82"/>
      <c r="Y1992" s="82"/>
      <c r="AA1992" s="82"/>
      <c r="AB1992" s="82"/>
      <c r="AC1992" s="82"/>
      <c r="AD1992" s="82"/>
      <c r="AE1992" s="82"/>
      <c r="AF1992" s="82"/>
      <c r="AG1992" s="82"/>
    </row>
    <row r="1993" spans="3:33" x14ac:dyDescent="0.2">
      <c r="C1993" s="82"/>
      <c r="D1993" s="82"/>
      <c r="E1993" s="82"/>
      <c r="F1993" s="82"/>
      <c r="G1993" s="82"/>
      <c r="H1993" s="82"/>
      <c r="I1993" s="82"/>
      <c r="J1993" s="82"/>
      <c r="K1993" s="82"/>
      <c r="L1993" s="82"/>
      <c r="M1993" s="82"/>
      <c r="N1993" s="140"/>
      <c r="O1993" s="140"/>
      <c r="P1993" s="82"/>
      <c r="Q1993" s="82"/>
      <c r="R1993" s="82"/>
      <c r="S1993" s="82"/>
      <c r="T1993" s="140"/>
      <c r="U1993" s="82"/>
      <c r="V1993" s="82"/>
      <c r="W1993" s="82"/>
      <c r="X1993" s="82"/>
      <c r="Y1993" s="82"/>
      <c r="AA1993" s="82"/>
      <c r="AB1993" s="82"/>
      <c r="AC1993" s="82"/>
      <c r="AD1993" s="82"/>
      <c r="AE1993" s="82"/>
      <c r="AF1993" s="82"/>
      <c r="AG1993" s="82"/>
    </row>
    <row r="1994" spans="3:33" x14ac:dyDescent="0.2">
      <c r="C1994" s="82"/>
      <c r="D1994" s="82"/>
      <c r="E1994" s="82"/>
      <c r="F1994" s="82"/>
      <c r="G1994" s="82"/>
      <c r="H1994" s="82"/>
      <c r="I1994" s="82"/>
      <c r="J1994" s="82"/>
      <c r="K1994" s="82"/>
      <c r="L1994" s="82"/>
      <c r="M1994" s="82"/>
      <c r="N1994" s="140"/>
      <c r="O1994" s="140"/>
      <c r="P1994" s="82"/>
      <c r="Q1994" s="82"/>
      <c r="R1994" s="82"/>
      <c r="S1994" s="82"/>
      <c r="T1994" s="140"/>
      <c r="U1994" s="82"/>
      <c r="V1994" s="82"/>
      <c r="W1994" s="82"/>
      <c r="X1994" s="82"/>
      <c r="Y1994" s="82"/>
      <c r="AA1994" s="82"/>
      <c r="AB1994" s="82"/>
      <c r="AC1994" s="82"/>
      <c r="AD1994" s="82"/>
      <c r="AE1994" s="82"/>
      <c r="AF1994" s="82"/>
      <c r="AG1994" s="82"/>
    </row>
    <row r="1995" spans="3:33" x14ac:dyDescent="0.2">
      <c r="C1995" s="82"/>
      <c r="D1995" s="82"/>
      <c r="E1995" s="82"/>
      <c r="F1995" s="82"/>
      <c r="G1995" s="82"/>
      <c r="H1995" s="82"/>
      <c r="I1995" s="82"/>
      <c r="J1995" s="82"/>
      <c r="K1995" s="82"/>
      <c r="L1995" s="82"/>
      <c r="M1995" s="82"/>
      <c r="N1995" s="140"/>
      <c r="O1995" s="140"/>
      <c r="P1995" s="82"/>
      <c r="Q1995" s="82"/>
      <c r="R1995" s="82"/>
      <c r="S1995" s="82"/>
      <c r="T1995" s="140"/>
      <c r="U1995" s="82"/>
      <c r="V1995" s="82"/>
      <c r="W1995" s="82"/>
      <c r="X1995" s="82"/>
      <c r="Y1995" s="82"/>
      <c r="AA1995" s="82"/>
      <c r="AB1995" s="82"/>
      <c r="AC1995" s="82"/>
      <c r="AD1995" s="82"/>
      <c r="AE1995" s="82"/>
      <c r="AF1995" s="82"/>
      <c r="AG1995" s="82"/>
    </row>
    <row r="1996" spans="3:33" x14ac:dyDescent="0.2">
      <c r="C1996" s="82"/>
      <c r="D1996" s="82"/>
      <c r="E1996" s="82"/>
      <c r="F1996" s="82"/>
      <c r="G1996" s="82"/>
      <c r="H1996" s="82"/>
      <c r="I1996" s="82"/>
      <c r="J1996" s="82"/>
      <c r="K1996" s="82"/>
      <c r="L1996" s="82"/>
      <c r="M1996" s="82"/>
      <c r="N1996" s="140"/>
      <c r="O1996" s="140"/>
      <c r="P1996" s="82"/>
      <c r="Q1996" s="82"/>
      <c r="R1996" s="82"/>
      <c r="S1996" s="82"/>
      <c r="T1996" s="140"/>
      <c r="U1996" s="82"/>
      <c r="V1996" s="82"/>
      <c r="W1996" s="82"/>
      <c r="X1996" s="82"/>
      <c r="Y1996" s="82"/>
      <c r="AA1996" s="82"/>
      <c r="AB1996" s="82"/>
      <c r="AC1996" s="82"/>
      <c r="AD1996" s="82"/>
      <c r="AE1996" s="82"/>
      <c r="AF1996" s="82"/>
      <c r="AG1996" s="82"/>
    </row>
    <row r="1997" spans="3:33" x14ac:dyDescent="0.2">
      <c r="C1997" s="82"/>
      <c r="D1997" s="82"/>
      <c r="E1997" s="82"/>
      <c r="F1997" s="82"/>
      <c r="G1997" s="82"/>
      <c r="H1997" s="82"/>
      <c r="I1997" s="82"/>
      <c r="J1997" s="82"/>
      <c r="K1997" s="82"/>
      <c r="L1997" s="82"/>
      <c r="M1997" s="82"/>
      <c r="N1997" s="140"/>
      <c r="O1997" s="140"/>
      <c r="P1997" s="82"/>
      <c r="Q1997" s="82"/>
      <c r="R1997" s="82"/>
      <c r="S1997" s="82"/>
      <c r="T1997" s="140"/>
      <c r="U1997" s="82"/>
      <c r="V1997" s="82"/>
      <c r="W1997" s="82"/>
      <c r="X1997" s="82"/>
      <c r="Y1997" s="82"/>
      <c r="AA1997" s="82"/>
      <c r="AB1997" s="82"/>
      <c r="AC1997" s="82"/>
      <c r="AD1997" s="82"/>
      <c r="AE1997" s="82"/>
      <c r="AF1997" s="82"/>
      <c r="AG1997" s="82"/>
    </row>
    <row r="1998" spans="3:33" x14ac:dyDescent="0.2">
      <c r="C1998" s="82"/>
      <c r="D1998" s="82"/>
      <c r="E1998" s="82"/>
      <c r="F1998" s="82"/>
      <c r="G1998" s="82"/>
      <c r="H1998" s="82"/>
      <c r="I1998" s="82"/>
      <c r="J1998" s="82"/>
      <c r="K1998" s="82"/>
      <c r="L1998" s="82"/>
      <c r="M1998" s="82"/>
      <c r="N1998" s="140"/>
      <c r="O1998" s="140"/>
      <c r="P1998" s="82"/>
      <c r="Q1998" s="82"/>
      <c r="R1998" s="82"/>
      <c r="S1998" s="82"/>
      <c r="T1998" s="140"/>
      <c r="U1998" s="82"/>
      <c r="V1998" s="82"/>
      <c r="W1998" s="82"/>
      <c r="X1998" s="82"/>
      <c r="Y1998" s="82"/>
      <c r="AA1998" s="82"/>
      <c r="AB1998" s="82"/>
      <c r="AC1998" s="82"/>
      <c r="AD1998" s="82"/>
      <c r="AE1998" s="82"/>
      <c r="AF1998" s="82"/>
      <c r="AG1998" s="82"/>
    </row>
    <row r="1999" spans="3:33" x14ac:dyDescent="0.2">
      <c r="C1999" s="82"/>
      <c r="D1999" s="82"/>
      <c r="E1999" s="82"/>
      <c r="F1999" s="82"/>
      <c r="G1999" s="82"/>
      <c r="H1999" s="82"/>
      <c r="I1999" s="82"/>
      <c r="J1999" s="82"/>
      <c r="K1999" s="82"/>
      <c r="L1999" s="82"/>
      <c r="M1999" s="82"/>
      <c r="N1999" s="140"/>
      <c r="O1999" s="140"/>
      <c r="P1999" s="82"/>
      <c r="Q1999" s="82"/>
      <c r="R1999" s="82"/>
      <c r="S1999" s="82"/>
      <c r="T1999" s="140"/>
      <c r="U1999" s="82"/>
      <c r="V1999" s="82"/>
      <c r="W1999" s="82"/>
      <c r="X1999" s="82"/>
      <c r="Y1999" s="82"/>
      <c r="AA1999" s="82"/>
      <c r="AB1999" s="82"/>
      <c r="AC1999" s="82"/>
      <c r="AD1999" s="82"/>
      <c r="AE1999" s="82"/>
      <c r="AF1999" s="82"/>
      <c r="AG1999" s="82"/>
    </row>
    <row r="2000" spans="3:33" x14ac:dyDescent="0.2">
      <c r="C2000" s="82"/>
      <c r="D2000" s="82"/>
      <c r="E2000" s="82"/>
      <c r="F2000" s="82"/>
      <c r="G2000" s="82"/>
      <c r="H2000" s="82"/>
      <c r="I2000" s="82"/>
      <c r="J2000" s="82"/>
      <c r="K2000" s="82"/>
      <c r="L2000" s="82"/>
      <c r="M2000" s="82"/>
      <c r="N2000" s="140"/>
      <c r="O2000" s="140"/>
      <c r="P2000" s="82"/>
      <c r="Q2000" s="82"/>
      <c r="R2000" s="82"/>
      <c r="S2000" s="82"/>
      <c r="T2000" s="140"/>
      <c r="U2000" s="82"/>
      <c r="V2000" s="82"/>
      <c r="W2000" s="82"/>
      <c r="X2000" s="82"/>
      <c r="Y2000" s="82"/>
      <c r="AA2000" s="82"/>
      <c r="AB2000" s="82"/>
      <c r="AC2000" s="82"/>
      <c r="AD2000" s="82"/>
      <c r="AE2000" s="82"/>
      <c r="AF2000" s="82"/>
      <c r="AG2000" s="82"/>
    </row>
    <row r="2001" spans="3:33" x14ac:dyDescent="0.2">
      <c r="C2001" s="82"/>
      <c r="D2001" s="82"/>
      <c r="E2001" s="82"/>
      <c r="F2001" s="82"/>
      <c r="G2001" s="82"/>
      <c r="H2001" s="82"/>
      <c r="I2001" s="82"/>
      <c r="J2001" s="82"/>
      <c r="K2001" s="82"/>
      <c r="L2001" s="82"/>
      <c r="M2001" s="82"/>
      <c r="N2001" s="140"/>
      <c r="O2001" s="140"/>
      <c r="P2001" s="82"/>
      <c r="Q2001" s="82"/>
      <c r="R2001" s="82"/>
      <c r="S2001" s="82"/>
      <c r="T2001" s="140"/>
      <c r="U2001" s="82"/>
      <c r="V2001" s="82"/>
      <c r="W2001" s="82"/>
      <c r="X2001" s="82"/>
      <c r="Y2001" s="82"/>
      <c r="AA2001" s="82"/>
      <c r="AB2001" s="82"/>
      <c r="AC2001" s="82"/>
      <c r="AD2001" s="82"/>
      <c r="AE2001" s="82"/>
      <c r="AF2001" s="82"/>
      <c r="AG2001" s="82"/>
    </row>
    <row r="2002" spans="3:33" x14ac:dyDescent="0.2">
      <c r="C2002" s="82"/>
      <c r="D2002" s="82"/>
      <c r="E2002" s="82"/>
      <c r="F2002" s="82"/>
      <c r="G2002" s="82"/>
      <c r="H2002" s="82"/>
      <c r="I2002" s="82"/>
      <c r="J2002" s="82"/>
      <c r="K2002" s="82"/>
      <c r="L2002" s="82"/>
      <c r="M2002" s="82"/>
      <c r="N2002" s="140"/>
      <c r="O2002" s="140"/>
      <c r="P2002" s="82"/>
      <c r="Q2002" s="82"/>
      <c r="R2002" s="82"/>
      <c r="S2002" s="82"/>
      <c r="T2002" s="140"/>
      <c r="U2002" s="82"/>
      <c r="V2002" s="82"/>
      <c r="W2002" s="82"/>
      <c r="X2002" s="82"/>
      <c r="Y2002" s="82"/>
      <c r="AA2002" s="82"/>
      <c r="AB2002" s="82"/>
      <c r="AC2002" s="82"/>
      <c r="AD2002" s="82"/>
      <c r="AE2002" s="82"/>
      <c r="AF2002" s="82"/>
      <c r="AG2002" s="82"/>
    </row>
    <row r="2003" spans="3:33" x14ac:dyDescent="0.2">
      <c r="C2003" s="82"/>
      <c r="D2003" s="82"/>
      <c r="E2003" s="82"/>
      <c r="F2003" s="82"/>
      <c r="G2003" s="82"/>
      <c r="H2003" s="82"/>
      <c r="I2003" s="82"/>
      <c r="J2003" s="82"/>
      <c r="K2003" s="82"/>
      <c r="L2003" s="82"/>
      <c r="M2003" s="82"/>
      <c r="N2003" s="140"/>
      <c r="O2003" s="140"/>
      <c r="P2003" s="82"/>
      <c r="Q2003" s="82"/>
      <c r="R2003" s="82"/>
      <c r="S2003" s="82"/>
      <c r="T2003" s="140"/>
      <c r="U2003" s="82"/>
      <c r="V2003" s="82"/>
      <c r="W2003" s="82"/>
      <c r="X2003" s="82"/>
      <c r="Y2003" s="82"/>
      <c r="AA2003" s="82"/>
      <c r="AB2003" s="82"/>
      <c r="AC2003" s="82"/>
      <c r="AD2003" s="82"/>
      <c r="AE2003" s="82"/>
      <c r="AF2003" s="82"/>
      <c r="AG2003" s="82"/>
    </row>
    <row r="2004" spans="3:33" x14ac:dyDescent="0.2">
      <c r="C2004" s="82"/>
      <c r="D2004" s="82"/>
      <c r="E2004" s="82"/>
      <c r="F2004" s="82"/>
      <c r="G2004" s="82"/>
      <c r="H2004" s="82"/>
      <c r="I2004" s="82"/>
      <c r="J2004" s="82"/>
      <c r="K2004" s="82"/>
      <c r="L2004" s="82"/>
      <c r="M2004" s="82"/>
      <c r="N2004" s="140"/>
      <c r="O2004" s="140"/>
      <c r="P2004" s="82"/>
      <c r="Q2004" s="82"/>
      <c r="R2004" s="82"/>
      <c r="S2004" s="82"/>
      <c r="T2004" s="140"/>
      <c r="U2004" s="82"/>
      <c r="V2004" s="82"/>
      <c r="W2004" s="82"/>
      <c r="X2004" s="82"/>
      <c r="Y2004" s="82"/>
      <c r="AA2004" s="82"/>
      <c r="AB2004" s="82"/>
      <c r="AC2004" s="82"/>
      <c r="AD2004" s="82"/>
      <c r="AE2004" s="82"/>
      <c r="AF2004" s="82"/>
      <c r="AG2004" s="82"/>
    </row>
    <row r="2005" spans="3:33" x14ac:dyDescent="0.2">
      <c r="C2005" s="82"/>
      <c r="D2005" s="82"/>
      <c r="E2005" s="82"/>
      <c r="F2005" s="82"/>
      <c r="G2005" s="82"/>
      <c r="H2005" s="82"/>
      <c r="I2005" s="82"/>
      <c r="J2005" s="82"/>
      <c r="K2005" s="82"/>
      <c r="L2005" s="82"/>
      <c r="M2005" s="82"/>
      <c r="N2005" s="140"/>
      <c r="O2005" s="140"/>
      <c r="P2005" s="82"/>
      <c r="Q2005" s="82"/>
      <c r="R2005" s="82"/>
      <c r="S2005" s="82"/>
      <c r="T2005" s="140"/>
      <c r="U2005" s="82"/>
      <c r="V2005" s="82"/>
      <c r="W2005" s="82"/>
      <c r="X2005" s="82"/>
      <c r="Y2005" s="82"/>
      <c r="AA2005" s="82"/>
      <c r="AB2005" s="82"/>
      <c r="AC2005" s="82"/>
      <c r="AD2005" s="82"/>
      <c r="AE2005" s="82"/>
      <c r="AF2005" s="82"/>
      <c r="AG2005" s="82"/>
    </row>
    <row r="2006" spans="3:33" x14ac:dyDescent="0.2">
      <c r="C2006" s="82"/>
      <c r="D2006" s="82"/>
      <c r="E2006" s="82"/>
      <c r="F2006" s="82"/>
      <c r="G2006" s="82"/>
      <c r="H2006" s="82"/>
      <c r="I2006" s="82"/>
      <c r="J2006" s="82"/>
      <c r="K2006" s="82"/>
      <c r="L2006" s="82"/>
      <c r="M2006" s="82"/>
      <c r="N2006" s="140"/>
      <c r="O2006" s="140"/>
      <c r="P2006" s="82"/>
      <c r="Q2006" s="82"/>
      <c r="R2006" s="82"/>
      <c r="S2006" s="82"/>
      <c r="T2006" s="140"/>
      <c r="U2006" s="82"/>
      <c r="V2006" s="82"/>
      <c r="W2006" s="82"/>
      <c r="X2006" s="82"/>
      <c r="Y2006" s="82"/>
      <c r="AA2006" s="82"/>
      <c r="AB2006" s="82"/>
      <c r="AC2006" s="82"/>
      <c r="AD2006" s="82"/>
      <c r="AE2006" s="82"/>
      <c r="AF2006" s="82"/>
      <c r="AG2006" s="82"/>
    </row>
    <row r="2007" spans="3:33" x14ac:dyDescent="0.2">
      <c r="C2007" s="82"/>
      <c r="D2007" s="82"/>
      <c r="E2007" s="82"/>
      <c r="F2007" s="82"/>
      <c r="G2007" s="82"/>
      <c r="H2007" s="82"/>
      <c r="I2007" s="82"/>
      <c r="J2007" s="82"/>
      <c r="K2007" s="82"/>
      <c r="L2007" s="82"/>
      <c r="M2007" s="82"/>
      <c r="N2007" s="140"/>
      <c r="O2007" s="140"/>
      <c r="P2007" s="82"/>
      <c r="Q2007" s="82"/>
      <c r="R2007" s="82"/>
      <c r="S2007" s="82"/>
      <c r="T2007" s="140"/>
      <c r="U2007" s="82"/>
      <c r="V2007" s="82"/>
      <c r="W2007" s="82"/>
      <c r="X2007" s="82"/>
      <c r="Y2007" s="82"/>
      <c r="AA2007" s="82"/>
      <c r="AB2007" s="82"/>
      <c r="AC2007" s="82"/>
      <c r="AD2007" s="82"/>
      <c r="AE2007" s="82"/>
      <c r="AF2007" s="82"/>
      <c r="AG2007" s="82"/>
    </row>
    <row r="2008" spans="3:33" x14ac:dyDescent="0.2">
      <c r="C2008" s="82"/>
      <c r="D2008" s="82"/>
      <c r="E2008" s="82"/>
      <c r="F2008" s="82"/>
      <c r="G2008" s="82"/>
      <c r="H2008" s="82"/>
      <c r="I2008" s="82"/>
      <c r="J2008" s="82"/>
      <c r="K2008" s="82"/>
      <c r="L2008" s="82"/>
      <c r="M2008" s="82"/>
      <c r="N2008" s="140"/>
      <c r="O2008" s="140"/>
      <c r="P2008" s="82"/>
      <c r="Q2008" s="82"/>
      <c r="R2008" s="82"/>
      <c r="S2008" s="82"/>
      <c r="T2008" s="140"/>
      <c r="U2008" s="82"/>
      <c r="V2008" s="82"/>
      <c r="W2008" s="82"/>
      <c r="X2008" s="82"/>
      <c r="Y2008" s="82"/>
      <c r="AA2008" s="82"/>
      <c r="AB2008" s="82"/>
      <c r="AC2008" s="82"/>
      <c r="AD2008" s="82"/>
      <c r="AE2008" s="82"/>
      <c r="AF2008" s="82"/>
      <c r="AG2008" s="82"/>
    </row>
    <row r="2009" spans="3:33" x14ac:dyDescent="0.2">
      <c r="C2009" s="82"/>
      <c r="D2009" s="82"/>
      <c r="E2009" s="82"/>
      <c r="F2009" s="82"/>
      <c r="G2009" s="82"/>
      <c r="H2009" s="82"/>
      <c r="I2009" s="82"/>
      <c r="J2009" s="82"/>
      <c r="K2009" s="82"/>
      <c r="L2009" s="82"/>
      <c r="M2009" s="82"/>
      <c r="N2009" s="140"/>
      <c r="O2009" s="140"/>
      <c r="P2009" s="82"/>
      <c r="Q2009" s="82"/>
      <c r="R2009" s="82"/>
      <c r="S2009" s="82"/>
      <c r="T2009" s="140"/>
      <c r="U2009" s="82"/>
      <c r="V2009" s="82"/>
      <c r="W2009" s="82"/>
      <c r="X2009" s="82"/>
      <c r="Y2009" s="82"/>
      <c r="AA2009" s="82"/>
      <c r="AB2009" s="82"/>
      <c r="AC2009" s="82"/>
      <c r="AD2009" s="82"/>
      <c r="AE2009" s="82"/>
      <c r="AF2009" s="82"/>
      <c r="AG2009" s="82"/>
    </row>
    <row r="2010" spans="3:33" x14ac:dyDescent="0.2">
      <c r="C2010" s="82"/>
      <c r="D2010" s="82"/>
      <c r="E2010" s="82"/>
      <c r="F2010" s="82"/>
      <c r="G2010" s="82"/>
      <c r="H2010" s="82"/>
      <c r="I2010" s="82"/>
      <c r="J2010" s="82"/>
      <c r="K2010" s="82"/>
      <c r="L2010" s="82"/>
      <c r="M2010" s="82"/>
      <c r="N2010" s="140"/>
      <c r="O2010" s="140"/>
      <c r="P2010" s="82"/>
      <c r="Q2010" s="82"/>
      <c r="R2010" s="82"/>
      <c r="S2010" s="82"/>
      <c r="T2010" s="140"/>
      <c r="U2010" s="82"/>
      <c r="V2010" s="82"/>
      <c r="W2010" s="82"/>
      <c r="X2010" s="82"/>
      <c r="Y2010" s="82"/>
      <c r="AA2010" s="82"/>
      <c r="AB2010" s="82"/>
      <c r="AC2010" s="82"/>
      <c r="AD2010" s="82"/>
      <c r="AE2010" s="82"/>
      <c r="AF2010" s="82"/>
      <c r="AG2010" s="82"/>
    </row>
    <row r="2011" spans="3:33" x14ac:dyDescent="0.2">
      <c r="C2011" s="82"/>
      <c r="D2011" s="82"/>
      <c r="E2011" s="82"/>
      <c r="F2011" s="82"/>
      <c r="G2011" s="82"/>
      <c r="H2011" s="82"/>
      <c r="I2011" s="82"/>
      <c r="J2011" s="82"/>
      <c r="K2011" s="82"/>
      <c r="L2011" s="82"/>
      <c r="M2011" s="82"/>
      <c r="N2011" s="140"/>
      <c r="O2011" s="140"/>
      <c r="P2011" s="82"/>
      <c r="Q2011" s="82"/>
      <c r="R2011" s="82"/>
      <c r="S2011" s="82"/>
      <c r="T2011" s="140"/>
      <c r="U2011" s="82"/>
      <c r="V2011" s="82"/>
      <c r="W2011" s="82"/>
      <c r="X2011" s="82"/>
      <c r="Y2011" s="82"/>
      <c r="AA2011" s="82"/>
      <c r="AB2011" s="82"/>
      <c r="AC2011" s="82"/>
      <c r="AD2011" s="82"/>
      <c r="AE2011" s="82"/>
      <c r="AF2011" s="82"/>
      <c r="AG2011" s="82"/>
    </row>
    <row r="2012" spans="3:33" x14ac:dyDescent="0.2">
      <c r="C2012" s="82"/>
      <c r="D2012" s="82"/>
      <c r="E2012" s="82"/>
      <c r="F2012" s="82"/>
      <c r="G2012" s="82"/>
      <c r="H2012" s="82"/>
      <c r="I2012" s="82"/>
      <c r="J2012" s="82"/>
      <c r="K2012" s="82"/>
      <c r="L2012" s="82"/>
      <c r="M2012" s="82"/>
      <c r="N2012" s="140"/>
      <c r="O2012" s="140"/>
      <c r="P2012" s="82"/>
      <c r="Q2012" s="82"/>
      <c r="R2012" s="82"/>
      <c r="S2012" s="82"/>
      <c r="T2012" s="140"/>
      <c r="U2012" s="82"/>
      <c r="V2012" s="82"/>
      <c r="W2012" s="82"/>
      <c r="X2012" s="82"/>
      <c r="Y2012" s="82"/>
      <c r="AA2012" s="82"/>
      <c r="AB2012" s="82"/>
      <c r="AC2012" s="82"/>
      <c r="AD2012" s="82"/>
      <c r="AE2012" s="82"/>
      <c r="AF2012" s="82"/>
      <c r="AG2012" s="82"/>
    </row>
    <row r="2013" spans="3:33" x14ac:dyDescent="0.2">
      <c r="C2013" s="82"/>
      <c r="D2013" s="82"/>
      <c r="E2013" s="82"/>
      <c r="F2013" s="82"/>
      <c r="G2013" s="82"/>
      <c r="H2013" s="82"/>
      <c r="I2013" s="82"/>
      <c r="J2013" s="82"/>
      <c r="K2013" s="82"/>
      <c r="L2013" s="82"/>
      <c r="M2013" s="82"/>
      <c r="N2013" s="140"/>
      <c r="O2013" s="140"/>
      <c r="P2013" s="82"/>
      <c r="Q2013" s="82"/>
      <c r="R2013" s="82"/>
      <c r="S2013" s="82"/>
      <c r="T2013" s="140"/>
      <c r="U2013" s="82"/>
      <c r="V2013" s="82"/>
      <c r="W2013" s="82"/>
      <c r="X2013" s="82"/>
      <c r="Y2013" s="82"/>
      <c r="AA2013" s="82"/>
      <c r="AB2013" s="82"/>
      <c r="AC2013" s="82"/>
      <c r="AD2013" s="82"/>
      <c r="AE2013" s="82"/>
      <c r="AF2013" s="82"/>
      <c r="AG2013" s="82"/>
    </row>
    <row r="2014" spans="3:33" x14ac:dyDescent="0.2">
      <c r="C2014" s="82"/>
      <c r="D2014" s="82"/>
      <c r="E2014" s="82"/>
      <c r="F2014" s="82"/>
      <c r="G2014" s="82"/>
      <c r="H2014" s="82"/>
      <c r="I2014" s="82"/>
      <c r="J2014" s="82"/>
      <c r="K2014" s="82"/>
      <c r="L2014" s="82"/>
      <c r="M2014" s="82"/>
      <c r="N2014" s="140"/>
      <c r="O2014" s="140"/>
      <c r="P2014" s="82"/>
      <c r="Q2014" s="82"/>
      <c r="R2014" s="82"/>
      <c r="S2014" s="82"/>
      <c r="T2014" s="140"/>
      <c r="U2014" s="82"/>
      <c r="V2014" s="82"/>
      <c r="W2014" s="82"/>
      <c r="X2014" s="82"/>
      <c r="Y2014" s="82"/>
      <c r="AA2014" s="82"/>
      <c r="AB2014" s="82"/>
      <c r="AC2014" s="82"/>
      <c r="AD2014" s="82"/>
      <c r="AE2014" s="82"/>
      <c r="AF2014" s="82"/>
      <c r="AG2014" s="82"/>
    </row>
    <row r="2015" spans="3:33" x14ac:dyDescent="0.2">
      <c r="C2015" s="82"/>
      <c r="D2015" s="82"/>
      <c r="E2015" s="82"/>
      <c r="F2015" s="82"/>
      <c r="G2015" s="82"/>
      <c r="H2015" s="82"/>
      <c r="I2015" s="82"/>
      <c r="J2015" s="82"/>
      <c r="K2015" s="82"/>
      <c r="L2015" s="82"/>
      <c r="M2015" s="82"/>
      <c r="N2015" s="140"/>
      <c r="O2015" s="140"/>
      <c r="P2015" s="82"/>
      <c r="Q2015" s="82"/>
      <c r="R2015" s="82"/>
      <c r="S2015" s="82"/>
      <c r="T2015" s="140"/>
      <c r="U2015" s="82"/>
      <c r="V2015" s="82"/>
      <c r="W2015" s="82"/>
      <c r="X2015" s="82"/>
      <c r="Y2015" s="82"/>
      <c r="AA2015" s="82"/>
      <c r="AB2015" s="82"/>
      <c r="AC2015" s="82"/>
      <c r="AD2015" s="82"/>
      <c r="AE2015" s="82"/>
      <c r="AF2015" s="82"/>
      <c r="AG2015" s="82"/>
    </row>
    <row r="2016" spans="3:33" x14ac:dyDescent="0.2">
      <c r="C2016" s="82"/>
      <c r="D2016" s="82"/>
      <c r="E2016" s="82"/>
      <c r="F2016" s="82"/>
      <c r="G2016" s="82"/>
      <c r="H2016" s="82"/>
      <c r="I2016" s="82"/>
      <c r="J2016" s="82"/>
      <c r="K2016" s="82"/>
      <c r="L2016" s="82"/>
      <c r="M2016" s="82"/>
      <c r="N2016" s="140"/>
      <c r="O2016" s="140"/>
      <c r="P2016" s="82"/>
      <c r="Q2016" s="82"/>
      <c r="R2016" s="82"/>
      <c r="S2016" s="82"/>
      <c r="T2016" s="140"/>
      <c r="U2016" s="82"/>
      <c r="V2016" s="82"/>
      <c r="W2016" s="82"/>
      <c r="X2016" s="82"/>
      <c r="Y2016" s="82"/>
      <c r="AA2016" s="82"/>
      <c r="AB2016" s="82"/>
      <c r="AC2016" s="82"/>
      <c r="AD2016" s="82"/>
      <c r="AE2016" s="82"/>
      <c r="AF2016" s="82"/>
      <c r="AG2016" s="82"/>
    </row>
    <row r="2017" spans="3:33" x14ac:dyDescent="0.2">
      <c r="C2017" s="82"/>
      <c r="D2017" s="82"/>
      <c r="E2017" s="82"/>
      <c r="F2017" s="82"/>
      <c r="G2017" s="82"/>
      <c r="H2017" s="82"/>
      <c r="I2017" s="82"/>
      <c r="J2017" s="82"/>
      <c r="K2017" s="82"/>
      <c r="L2017" s="82"/>
      <c r="M2017" s="82"/>
      <c r="N2017" s="140"/>
      <c r="O2017" s="140"/>
      <c r="P2017" s="82"/>
      <c r="Q2017" s="82"/>
      <c r="R2017" s="82"/>
      <c r="S2017" s="82"/>
      <c r="T2017" s="140"/>
      <c r="U2017" s="82"/>
      <c r="V2017" s="82"/>
      <c r="W2017" s="82"/>
      <c r="X2017" s="82"/>
      <c r="Y2017" s="82"/>
      <c r="AA2017" s="82"/>
      <c r="AB2017" s="82"/>
      <c r="AC2017" s="82"/>
      <c r="AD2017" s="82"/>
      <c r="AE2017" s="82"/>
      <c r="AF2017" s="82"/>
      <c r="AG2017" s="82"/>
    </row>
    <row r="2018" spans="3:33" x14ac:dyDescent="0.2">
      <c r="C2018" s="82"/>
      <c r="D2018" s="82"/>
      <c r="E2018" s="82"/>
      <c r="F2018" s="82"/>
      <c r="G2018" s="82"/>
      <c r="H2018" s="82"/>
      <c r="I2018" s="82"/>
      <c r="J2018" s="82"/>
      <c r="K2018" s="82"/>
      <c r="L2018" s="82"/>
      <c r="M2018" s="82"/>
      <c r="N2018" s="140"/>
      <c r="O2018" s="140"/>
      <c r="P2018" s="82"/>
      <c r="Q2018" s="82"/>
      <c r="R2018" s="82"/>
      <c r="S2018" s="82"/>
      <c r="T2018" s="140"/>
      <c r="U2018" s="82"/>
      <c r="V2018" s="82"/>
      <c r="W2018" s="82"/>
      <c r="X2018" s="82"/>
      <c r="Y2018" s="82"/>
      <c r="AA2018" s="82"/>
      <c r="AB2018" s="82"/>
      <c r="AC2018" s="82"/>
      <c r="AD2018" s="82"/>
      <c r="AE2018" s="82"/>
      <c r="AF2018" s="82"/>
      <c r="AG2018" s="82"/>
    </row>
    <row r="2019" spans="3:33" x14ac:dyDescent="0.2">
      <c r="C2019" s="82"/>
      <c r="D2019" s="82"/>
      <c r="E2019" s="82"/>
      <c r="F2019" s="82"/>
      <c r="G2019" s="82"/>
      <c r="H2019" s="82"/>
      <c r="I2019" s="82"/>
      <c r="J2019" s="82"/>
      <c r="K2019" s="82"/>
      <c r="L2019" s="82"/>
      <c r="M2019" s="82"/>
      <c r="N2019" s="140"/>
      <c r="O2019" s="140"/>
      <c r="P2019" s="82"/>
      <c r="Q2019" s="82"/>
      <c r="R2019" s="82"/>
      <c r="S2019" s="82"/>
      <c r="T2019" s="140"/>
      <c r="U2019" s="82"/>
      <c r="V2019" s="82"/>
      <c r="W2019" s="82"/>
      <c r="X2019" s="82"/>
      <c r="Y2019" s="82"/>
      <c r="AA2019" s="82"/>
      <c r="AB2019" s="82"/>
      <c r="AC2019" s="82"/>
      <c r="AD2019" s="82"/>
      <c r="AE2019" s="82"/>
      <c r="AF2019" s="82"/>
      <c r="AG2019" s="82"/>
    </row>
    <row r="2020" spans="3:33" x14ac:dyDescent="0.2">
      <c r="C2020" s="82"/>
      <c r="D2020" s="82"/>
      <c r="E2020" s="82"/>
      <c r="F2020" s="82"/>
      <c r="G2020" s="82"/>
      <c r="H2020" s="82"/>
      <c r="I2020" s="82"/>
      <c r="J2020" s="82"/>
      <c r="K2020" s="82"/>
      <c r="L2020" s="82"/>
      <c r="M2020" s="82"/>
      <c r="N2020" s="140"/>
      <c r="O2020" s="140"/>
      <c r="P2020" s="82"/>
      <c r="Q2020" s="82"/>
      <c r="R2020" s="82"/>
      <c r="S2020" s="82"/>
      <c r="T2020" s="140"/>
      <c r="U2020" s="82"/>
      <c r="V2020" s="82"/>
      <c r="W2020" s="82"/>
      <c r="X2020" s="82"/>
      <c r="Y2020" s="82"/>
      <c r="AA2020" s="82"/>
      <c r="AB2020" s="82"/>
      <c r="AC2020" s="82"/>
      <c r="AD2020" s="82"/>
      <c r="AE2020" s="82"/>
      <c r="AF2020" s="82"/>
      <c r="AG2020" s="82"/>
    </row>
    <row r="2021" spans="3:33" x14ac:dyDescent="0.2">
      <c r="C2021" s="82"/>
      <c r="D2021" s="82"/>
      <c r="E2021" s="82"/>
      <c r="F2021" s="82"/>
      <c r="G2021" s="82"/>
      <c r="H2021" s="82"/>
      <c r="I2021" s="82"/>
      <c r="J2021" s="82"/>
      <c r="K2021" s="82"/>
      <c r="L2021" s="82"/>
      <c r="M2021" s="82"/>
      <c r="N2021" s="140"/>
      <c r="O2021" s="140"/>
      <c r="P2021" s="82"/>
      <c r="Q2021" s="82"/>
      <c r="R2021" s="82"/>
      <c r="S2021" s="82"/>
      <c r="T2021" s="140"/>
      <c r="U2021" s="82"/>
      <c r="V2021" s="82"/>
      <c r="W2021" s="82"/>
      <c r="X2021" s="82"/>
      <c r="Y2021" s="82"/>
      <c r="AA2021" s="82"/>
      <c r="AB2021" s="82"/>
      <c r="AC2021" s="82"/>
      <c r="AD2021" s="82"/>
      <c r="AE2021" s="82"/>
      <c r="AF2021" s="82"/>
      <c r="AG2021" s="82"/>
    </row>
    <row r="2022" spans="3:33" x14ac:dyDescent="0.2">
      <c r="C2022" s="82"/>
      <c r="D2022" s="82"/>
      <c r="E2022" s="82"/>
      <c r="F2022" s="82"/>
      <c r="G2022" s="82"/>
      <c r="H2022" s="82"/>
      <c r="I2022" s="82"/>
      <c r="J2022" s="82"/>
      <c r="K2022" s="82"/>
      <c r="L2022" s="82"/>
      <c r="M2022" s="82"/>
      <c r="N2022" s="140"/>
      <c r="O2022" s="140"/>
      <c r="P2022" s="82"/>
      <c r="Q2022" s="82"/>
      <c r="R2022" s="82"/>
      <c r="S2022" s="82"/>
      <c r="T2022" s="140"/>
      <c r="U2022" s="82"/>
      <c r="V2022" s="82"/>
      <c r="W2022" s="82"/>
      <c r="X2022" s="82"/>
      <c r="Y2022" s="82"/>
      <c r="AA2022" s="82"/>
      <c r="AB2022" s="82"/>
      <c r="AC2022" s="82"/>
      <c r="AD2022" s="82"/>
      <c r="AE2022" s="82"/>
      <c r="AF2022" s="82"/>
      <c r="AG2022" s="82"/>
    </row>
    <row r="2023" spans="3:33" x14ac:dyDescent="0.2">
      <c r="C2023" s="82"/>
      <c r="D2023" s="82"/>
      <c r="E2023" s="82"/>
      <c r="F2023" s="82"/>
      <c r="G2023" s="82"/>
      <c r="H2023" s="82"/>
      <c r="I2023" s="82"/>
      <c r="J2023" s="82"/>
      <c r="K2023" s="82"/>
      <c r="L2023" s="82"/>
      <c r="M2023" s="82"/>
      <c r="N2023" s="140"/>
      <c r="O2023" s="140"/>
      <c r="P2023" s="82"/>
      <c r="Q2023" s="82"/>
      <c r="R2023" s="82"/>
      <c r="S2023" s="82"/>
      <c r="T2023" s="140"/>
      <c r="U2023" s="82"/>
      <c r="V2023" s="82"/>
      <c r="W2023" s="82"/>
      <c r="X2023" s="82"/>
      <c r="Y2023" s="82"/>
      <c r="AA2023" s="82"/>
      <c r="AB2023" s="82"/>
      <c r="AC2023" s="82"/>
      <c r="AD2023" s="82"/>
      <c r="AE2023" s="82"/>
      <c r="AF2023" s="82"/>
      <c r="AG2023" s="82"/>
    </row>
    <row r="2024" spans="3:33" x14ac:dyDescent="0.2">
      <c r="C2024" s="82"/>
      <c r="D2024" s="82"/>
      <c r="E2024" s="82"/>
      <c r="F2024" s="82"/>
      <c r="G2024" s="82"/>
      <c r="H2024" s="82"/>
      <c r="I2024" s="82"/>
      <c r="J2024" s="82"/>
      <c r="K2024" s="82"/>
      <c r="L2024" s="82"/>
      <c r="M2024" s="82"/>
      <c r="N2024" s="140"/>
      <c r="O2024" s="140"/>
      <c r="P2024" s="82"/>
      <c r="Q2024" s="82"/>
      <c r="R2024" s="82"/>
      <c r="S2024" s="82"/>
      <c r="T2024" s="140"/>
      <c r="U2024" s="82"/>
      <c r="V2024" s="82"/>
      <c r="W2024" s="82"/>
      <c r="X2024" s="82"/>
      <c r="Y2024" s="82"/>
      <c r="AA2024" s="82"/>
      <c r="AB2024" s="82"/>
      <c r="AC2024" s="82"/>
      <c r="AD2024" s="82"/>
      <c r="AE2024" s="82"/>
      <c r="AF2024" s="82"/>
      <c r="AG2024" s="82"/>
    </row>
    <row r="2025" spans="3:33" x14ac:dyDescent="0.2">
      <c r="C2025" s="82"/>
      <c r="D2025" s="82"/>
      <c r="E2025" s="82"/>
      <c r="F2025" s="82"/>
      <c r="G2025" s="82"/>
      <c r="H2025" s="82"/>
      <c r="I2025" s="82"/>
      <c r="J2025" s="82"/>
      <c r="K2025" s="82"/>
      <c r="L2025" s="82"/>
      <c r="M2025" s="82"/>
      <c r="N2025" s="140"/>
      <c r="O2025" s="140"/>
      <c r="P2025" s="82"/>
      <c r="Q2025" s="82"/>
      <c r="R2025" s="82"/>
      <c r="S2025" s="82"/>
      <c r="T2025" s="140"/>
      <c r="U2025" s="82"/>
      <c r="V2025" s="82"/>
      <c r="W2025" s="82"/>
      <c r="X2025" s="82"/>
      <c r="Y2025" s="82"/>
      <c r="AA2025" s="82"/>
      <c r="AB2025" s="82"/>
      <c r="AC2025" s="82"/>
      <c r="AD2025" s="82"/>
      <c r="AE2025" s="82"/>
      <c r="AF2025" s="82"/>
      <c r="AG2025" s="82"/>
    </row>
    <row r="2026" spans="3:33" x14ac:dyDescent="0.2">
      <c r="C2026" s="82"/>
      <c r="D2026" s="82"/>
      <c r="E2026" s="82"/>
      <c r="F2026" s="82"/>
      <c r="G2026" s="82"/>
      <c r="H2026" s="82"/>
      <c r="I2026" s="82"/>
      <c r="J2026" s="82"/>
      <c r="K2026" s="82"/>
      <c r="L2026" s="82"/>
      <c r="M2026" s="82"/>
      <c r="N2026" s="140"/>
      <c r="O2026" s="140"/>
      <c r="P2026" s="82"/>
      <c r="Q2026" s="82"/>
      <c r="R2026" s="82"/>
      <c r="S2026" s="82"/>
      <c r="T2026" s="140"/>
      <c r="U2026" s="82"/>
      <c r="V2026" s="82"/>
      <c r="W2026" s="82"/>
      <c r="X2026" s="82"/>
      <c r="Y2026" s="82"/>
      <c r="AA2026" s="82"/>
      <c r="AB2026" s="82"/>
      <c r="AC2026" s="82"/>
      <c r="AD2026" s="82"/>
      <c r="AE2026" s="82"/>
      <c r="AF2026" s="82"/>
      <c r="AG2026" s="82"/>
    </row>
    <row r="2027" spans="3:33" x14ac:dyDescent="0.2">
      <c r="C2027" s="82"/>
      <c r="D2027" s="82"/>
      <c r="E2027" s="82"/>
      <c r="F2027" s="82"/>
      <c r="G2027" s="82"/>
      <c r="H2027" s="82"/>
      <c r="I2027" s="82"/>
      <c r="J2027" s="82"/>
      <c r="K2027" s="82"/>
      <c r="L2027" s="82"/>
      <c r="M2027" s="82"/>
      <c r="N2027" s="140"/>
      <c r="O2027" s="140"/>
      <c r="P2027" s="82"/>
      <c r="Q2027" s="82"/>
      <c r="R2027" s="82"/>
      <c r="S2027" s="82"/>
      <c r="T2027" s="140"/>
      <c r="U2027" s="82"/>
      <c r="V2027" s="82"/>
      <c r="W2027" s="82"/>
      <c r="X2027" s="82"/>
      <c r="Y2027" s="82"/>
      <c r="AA2027" s="82"/>
      <c r="AB2027" s="82"/>
      <c r="AC2027" s="82"/>
      <c r="AD2027" s="82"/>
      <c r="AE2027" s="82"/>
      <c r="AF2027" s="82"/>
      <c r="AG2027" s="82"/>
    </row>
    <row r="2028" spans="3:33" x14ac:dyDescent="0.2">
      <c r="C2028" s="82"/>
      <c r="D2028" s="82"/>
      <c r="E2028" s="82"/>
      <c r="F2028" s="82"/>
      <c r="G2028" s="82"/>
      <c r="H2028" s="82"/>
      <c r="I2028" s="82"/>
      <c r="J2028" s="82"/>
      <c r="K2028" s="82"/>
      <c r="L2028" s="82"/>
      <c r="M2028" s="82"/>
      <c r="N2028" s="140"/>
      <c r="O2028" s="140"/>
      <c r="P2028" s="82"/>
      <c r="Q2028" s="82"/>
      <c r="R2028" s="82"/>
      <c r="S2028" s="82"/>
      <c r="T2028" s="140"/>
      <c r="U2028" s="82"/>
      <c r="V2028" s="82"/>
      <c r="W2028" s="82"/>
      <c r="X2028" s="82"/>
      <c r="Y2028" s="82"/>
      <c r="AA2028" s="82"/>
      <c r="AB2028" s="82"/>
      <c r="AC2028" s="82"/>
      <c r="AD2028" s="82"/>
      <c r="AE2028" s="82"/>
      <c r="AF2028" s="82"/>
      <c r="AG2028" s="82"/>
    </row>
    <row r="2029" spans="3:33" x14ac:dyDescent="0.2">
      <c r="C2029" s="82"/>
      <c r="D2029" s="82"/>
      <c r="E2029" s="82"/>
      <c r="F2029" s="82"/>
      <c r="G2029" s="82"/>
      <c r="H2029" s="82"/>
      <c r="I2029" s="82"/>
      <c r="J2029" s="82"/>
      <c r="K2029" s="82"/>
      <c r="L2029" s="82"/>
      <c r="M2029" s="82"/>
      <c r="N2029" s="140"/>
      <c r="O2029" s="140"/>
      <c r="P2029" s="82"/>
      <c r="Q2029" s="82"/>
      <c r="R2029" s="82"/>
      <c r="S2029" s="82"/>
      <c r="T2029" s="140"/>
      <c r="U2029" s="82"/>
      <c r="V2029" s="82"/>
      <c r="W2029" s="82"/>
      <c r="X2029" s="82"/>
      <c r="Y2029" s="82"/>
      <c r="AA2029" s="82"/>
      <c r="AB2029" s="82"/>
      <c r="AC2029" s="82"/>
      <c r="AD2029" s="82"/>
      <c r="AE2029" s="82"/>
      <c r="AF2029" s="82"/>
      <c r="AG2029" s="82"/>
    </row>
    <row r="2030" spans="3:33" x14ac:dyDescent="0.2">
      <c r="C2030" s="82"/>
      <c r="D2030" s="82"/>
      <c r="E2030" s="82"/>
      <c r="F2030" s="82"/>
      <c r="G2030" s="82"/>
      <c r="H2030" s="82"/>
      <c r="I2030" s="82"/>
      <c r="J2030" s="82"/>
      <c r="K2030" s="82"/>
      <c r="L2030" s="82"/>
      <c r="M2030" s="82"/>
      <c r="N2030" s="140"/>
      <c r="O2030" s="140"/>
      <c r="P2030" s="82"/>
      <c r="Q2030" s="82"/>
      <c r="R2030" s="82"/>
      <c r="S2030" s="82"/>
      <c r="T2030" s="140"/>
      <c r="U2030" s="82"/>
      <c r="V2030" s="82"/>
      <c r="W2030" s="82"/>
      <c r="X2030" s="82"/>
      <c r="Y2030" s="82"/>
      <c r="AA2030" s="82"/>
      <c r="AB2030" s="82"/>
      <c r="AC2030" s="82"/>
      <c r="AD2030" s="82"/>
      <c r="AE2030" s="82"/>
      <c r="AF2030" s="82"/>
      <c r="AG2030" s="82"/>
    </row>
    <row r="2031" spans="3:33" x14ac:dyDescent="0.2">
      <c r="C2031" s="82"/>
      <c r="D2031" s="82"/>
      <c r="E2031" s="82"/>
      <c r="F2031" s="82"/>
      <c r="G2031" s="82"/>
      <c r="H2031" s="82"/>
      <c r="I2031" s="82"/>
      <c r="J2031" s="82"/>
      <c r="K2031" s="82"/>
      <c r="L2031" s="82"/>
      <c r="M2031" s="82"/>
      <c r="N2031" s="140"/>
      <c r="O2031" s="140"/>
      <c r="P2031" s="82"/>
      <c r="Q2031" s="82"/>
      <c r="R2031" s="82"/>
      <c r="S2031" s="82"/>
      <c r="T2031" s="140"/>
      <c r="U2031" s="82"/>
      <c r="V2031" s="82"/>
      <c r="W2031" s="82"/>
      <c r="X2031" s="82"/>
      <c r="Y2031" s="82"/>
      <c r="AA2031" s="82"/>
      <c r="AB2031" s="82"/>
      <c r="AC2031" s="82"/>
      <c r="AD2031" s="82"/>
      <c r="AE2031" s="82"/>
      <c r="AF2031" s="82"/>
      <c r="AG2031" s="82"/>
    </row>
    <row r="2032" spans="3:33" x14ac:dyDescent="0.2">
      <c r="C2032" s="82"/>
      <c r="D2032" s="82"/>
      <c r="E2032" s="82"/>
      <c r="F2032" s="82"/>
      <c r="G2032" s="82"/>
      <c r="H2032" s="82"/>
      <c r="I2032" s="82"/>
      <c r="J2032" s="82"/>
      <c r="K2032" s="82"/>
      <c r="L2032" s="82"/>
      <c r="M2032" s="82"/>
      <c r="N2032" s="140"/>
      <c r="O2032" s="140"/>
      <c r="P2032" s="82"/>
      <c r="Q2032" s="82"/>
      <c r="R2032" s="82"/>
      <c r="S2032" s="82"/>
      <c r="T2032" s="140"/>
      <c r="U2032" s="82"/>
      <c r="V2032" s="82"/>
      <c r="W2032" s="82"/>
      <c r="X2032" s="82"/>
      <c r="Y2032" s="82"/>
      <c r="AA2032" s="82"/>
      <c r="AB2032" s="82"/>
      <c r="AC2032" s="82"/>
      <c r="AD2032" s="82"/>
      <c r="AE2032" s="82"/>
      <c r="AF2032" s="82"/>
      <c r="AG2032" s="82"/>
    </row>
    <row r="2033" spans="3:33" x14ac:dyDescent="0.2">
      <c r="C2033" s="82"/>
      <c r="D2033" s="82"/>
      <c r="E2033" s="82"/>
      <c r="F2033" s="82"/>
      <c r="G2033" s="82"/>
      <c r="H2033" s="82"/>
      <c r="I2033" s="82"/>
      <c r="J2033" s="82"/>
      <c r="K2033" s="82"/>
      <c r="L2033" s="82"/>
      <c r="M2033" s="82"/>
      <c r="N2033" s="140"/>
      <c r="O2033" s="140"/>
      <c r="P2033" s="82"/>
      <c r="Q2033" s="82"/>
      <c r="R2033" s="82"/>
      <c r="S2033" s="82"/>
      <c r="T2033" s="140"/>
      <c r="U2033" s="82"/>
      <c r="V2033" s="82"/>
      <c r="W2033" s="82"/>
      <c r="X2033" s="82"/>
      <c r="Y2033" s="82"/>
      <c r="AA2033" s="82"/>
      <c r="AB2033" s="82"/>
      <c r="AC2033" s="82"/>
      <c r="AD2033" s="82"/>
      <c r="AE2033" s="82"/>
      <c r="AF2033" s="82"/>
      <c r="AG2033" s="82"/>
    </row>
    <row r="2034" spans="3:33" x14ac:dyDescent="0.2">
      <c r="C2034" s="82"/>
      <c r="D2034" s="82"/>
      <c r="E2034" s="82"/>
      <c r="F2034" s="82"/>
      <c r="G2034" s="82"/>
      <c r="H2034" s="82"/>
      <c r="I2034" s="82"/>
      <c r="J2034" s="82"/>
      <c r="K2034" s="82"/>
      <c r="L2034" s="82"/>
      <c r="M2034" s="82"/>
      <c r="N2034" s="140"/>
      <c r="O2034" s="140"/>
      <c r="P2034" s="82"/>
      <c r="Q2034" s="82"/>
      <c r="R2034" s="82"/>
      <c r="S2034" s="82"/>
      <c r="T2034" s="140"/>
      <c r="U2034" s="82"/>
      <c r="V2034" s="82"/>
      <c r="W2034" s="82"/>
      <c r="X2034" s="82"/>
      <c r="Y2034" s="82"/>
      <c r="AA2034" s="82"/>
      <c r="AB2034" s="82"/>
      <c r="AC2034" s="82"/>
      <c r="AD2034" s="82"/>
      <c r="AE2034" s="82"/>
      <c r="AF2034" s="82"/>
      <c r="AG2034" s="82"/>
    </row>
    <row r="2035" spans="3:33" x14ac:dyDescent="0.2">
      <c r="C2035" s="82"/>
      <c r="D2035" s="82"/>
      <c r="E2035" s="82"/>
      <c r="F2035" s="82"/>
      <c r="G2035" s="82"/>
      <c r="H2035" s="82"/>
      <c r="I2035" s="82"/>
      <c r="J2035" s="82"/>
      <c r="K2035" s="82"/>
      <c r="L2035" s="82"/>
      <c r="M2035" s="82"/>
      <c r="N2035" s="140"/>
      <c r="O2035" s="140"/>
      <c r="P2035" s="82"/>
      <c r="Q2035" s="82"/>
      <c r="R2035" s="82"/>
      <c r="S2035" s="82"/>
      <c r="T2035" s="140"/>
      <c r="U2035" s="82"/>
      <c r="V2035" s="82"/>
      <c r="W2035" s="82"/>
      <c r="X2035" s="82"/>
      <c r="Y2035" s="82"/>
      <c r="AA2035" s="82"/>
      <c r="AB2035" s="82"/>
      <c r="AC2035" s="82"/>
      <c r="AD2035" s="82"/>
      <c r="AE2035" s="82"/>
      <c r="AF2035" s="82"/>
      <c r="AG2035" s="82"/>
    </row>
    <row r="2036" spans="3:33" x14ac:dyDescent="0.2">
      <c r="C2036" s="82"/>
      <c r="D2036" s="82"/>
      <c r="E2036" s="82"/>
      <c r="F2036" s="82"/>
      <c r="G2036" s="82"/>
      <c r="H2036" s="82"/>
      <c r="I2036" s="82"/>
      <c r="J2036" s="82"/>
      <c r="K2036" s="82"/>
      <c r="L2036" s="82"/>
      <c r="M2036" s="82"/>
      <c r="N2036" s="140"/>
      <c r="O2036" s="140"/>
      <c r="P2036" s="82"/>
      <c r="Q2036" s="82"/>
      <c r="R2036" s="82"/>
      <c r="S2036" s="82"/>
      <c r="T2036" s="140"/>
      <c r="U2036" s="82"/>
      <c r="V2036" s="82"/>
      <c r="W2036" s="82"/>
      <c r="X2036" s="82"/>
      <c r="Y2036" s="82"/>
      <c r="AA2036" s="82"/>
      <c r="AB2036" s="82"/>
      <c r="AC2036" s="82"/>
      <c r="AD2036" s="82"/>
      <c r="AE2036" s="82"/>
      <c r="AF2036" s="82"/>
      <c r="AG2036" s="82"/>
    </row>
    <row r="2037" spans="3:33" x14ac:dyDescent="0.2">
      <c r="C2037" s="82"/>
      <c r="D2037" s="82"/>
      <c r="E2037" s="82"/>
      <c r="F2037" s="82"/>
      <c r="G2037" s="82"/>
      <c r="H2037" s="82"/>
      <c r="I2037" s="82"/>
      <c r="J2037" s="82"/>
      <c r="K2037" s="82"/>
      <c r="L2037" s="82"/>
      <c r="M2037" s="82"/>
      <c r="N2037" s="140"/>
      <c r="O2037" s="140"/>
      <c r="P2037" s="82"/>
      <c r="Q2037" s="82"/>
      <c r="R2037" s="82"/>
      <c r="S2037" s="82"/>
      <c r="T2037" s="140"/>
      <c r="U2037" s="82"/>
      <c r="V2037" s="82"/>
      <c r="W2037" s="82"/>
      <c r="X2037" s="82"/>
      <c r="Y2037" s="82"/>
      <c r="AA2037" s="82"/>
      <c r="AB2037" s="82"/>
      <c r="AC2037" s="82"/>
      <c r="AD2037" s="82"/>
      <c r="AE2037" s="82"/>
      <c r="AF2037" s="82"/>
      <c r="AG2037" s="82"/>
    </row>
    <row r="2038" spans="3:33" x14ac:dyDescent="0.2">
      <c r="C2038" s="82"/>
      <c r="D2038" s="82"/>
      <c r="E2038" s="82"/>
      <c r="F2038" s="82"/>
      <c r="G2038" s="82"/>
      <c r="H2038" s="82"/>
      <c r="I2038" s="82"/>
      <c r="J2038" s="82"/>
      <c r="K2038" s="82"/>
      <c r="L2038" s="82"/>
      <c r="M2038" s="82"/>
      <c r="N2038" s="140"/>
      <c r="O2038" s="140"/>
      <c r="P2038" s="82"/>
      <c r="Q2038" s="82"/>
      <c r="R2038" s="82"/>
      <c r="S2038" s="82"/>
      <c r="T2038" s="140"/>
      <c r="U2038" s="82"/>
      <c r="V2038" s="82"/>
      <c r="W2038" s="82"/>
      <c r="X2038" s="82"/>
      <c r="Y2038" s="82"/>
      <c r="AA2038" s="82"/>
      <c r="AB2038" s="82"/>
      <c r="AC2038" s="82"/>
      <c r="AD2038" s="82"/>
      <c r="AE2038" s="82"/>
      <c r="AF2038" s="82"/>
      <c r="AG2038" s="82"/>
    </row>
    <row r="2039" spans="3:33" x14ac:dyDescent="0.2">
      <c r="C2039" s="82"/>
      <c r="D2039" s="82"/>
      <c r="E2039" s="82"/>
      <c r="F2039" s="82"/>
      <c r="G2039" s="82"/>
      <c r="H2039" s="82"/>
      <c r="I2039" s="82"/>
      <c r="J2039" s="82"/>
      <c r="K2039" s="82"/>
      <c r="L2039" s="82"/>
      <c r="M2039" s="82"/>
      <c r="N2039" s="140"/>
      <c r="O2039" s="140"/>
      <c r="P2039" s="82"/>
      <c r="Q2039" s="82"/>
      <c r="R2039" s="82"/>
      <c r="S2039" s="82"/>
      <c r="T2039" s="140"/>
      <c r="U2039" s="82"/>
      <c r="V2039" s="82"/>
      <c r="W2039" s="82"/>
      <c r="X2039" s="82"/>
      <c r="Y2039" s="82"/>
      <c r="AA2039" s="82"/>
      <c r="AB2039" s="82"/>
      <c r="AC2039" s="82"/>
      <c r="AD2039" s="82"/>
      <c r="AE2039" s="82"/>
      <c r="AF2039" s="82"/>
      <c r="AG2039" s="82"/>
    </row>
    <row r="2040" spans="3:33" x14ac:dyDescent="0.2">
      <c r="C2040" s="82"/>
      <c r="D2040" s="82"/>
      <c r="E2040" s="82"/>
      <c r="F2040" s="82"/>
      <c r="G2040" s="82"/>
      <c r="H2040" s="82"/>
      <c r="I2040" s="82"/>
      <c r="J2040" s="82"/>
      <c r="K2040" s="82"/>
      <c r="L2040" s="82"/>
      <c r="M2040" s="82"/>
      <c r="N2040" s="140"/>
      <c r="O2040" s="140"/>
      <c r="P2040" s="82"/>
      <c r="Q2040" s="82"/>
      <c r="R2040" s="82"/>
      <c r="S2040" s="82"/>
      <c r="T2040" s="140"/>
      <c r="U2040" s="82"/>
      <c r="V2040" s="82"/>
      <c r="W2040" s="82"/>
      <c r="X2040" s="82"/>
      <c r="Y2040" s="82"/>
      <c r="AA2040" s="82"/>
      <c r="AB2040" s="82"/>
      <c r="AC2040" s="82"/>
      <c r="AD2040" s="82"/>
      <c r="AE2040" s="82"/>
      <c r="AF2040" s="82"/>
      <c r="AG2040" s="82"/>
    </row>
    <row r="2041" spans="3:33" x14ac:dyDescent="0.2">
      <c r="C2041" s="82"/>
      <c r="D2041" s="82"/>
      <c r="E2041" s="82"/>
      <c r="F2041" s="82"/>
      <c r="G2041" s="82"/>
      <c r="H2041" s="82"/>
      <c r="I2041" s="82"/>
      <c r="J2041" s="82"/>
      <c r="K2041" s="82"/>
      <c r="L2041" s="82"/>
      <c r="M2041" s="82"/>
      <c r="N2041" s="140"/>
      <c r="O2041" s="140"/>
      <c r="P2041" s="82"/>
      <c r="Q2041" s="82"/>
      <c r="R2041" s="82"/>
      <c r="S2041" s="82"/>
      <c r="T2041" s="140"/>
      <c r="U2041" s="82"/>
      <c r="V2041" s="82"/>
      <c r="W2041" s="82"/>
      <c r="X2041" s="82"/>
      <c r="Y2041" s="82"/>
      <c r="AA2041" s="82"/>
      <c r="AB2041" s="82"/>
      <c r="AC2041" s="82"/>
      <c r="AD2041" s="82"/>
      <c r="AE2041" s="82"/>
      <c r="AF2041" s="82"/>
      <c r="AG2041" s="82"/>
    </row>
    <row r="2042" spans="3:33" x14ac:dyDescent="0.2">
      <c r="C2042" s="82"/>
      <c r="D2042" s="82"/>
      <c r="E2042" s="82"/>
      <c r="F2042" s="82"/>
      <c r="G2042" s="82"/>
      <c r="H2042" s="82"/>
      <c r="I2042" s="82"/>
      <c r="J2042" s="82"/>
      <c r="K2042" s="82"/>
      <c r="L2042" s="82"/>
      <c r="M2042" s="82"/>
      <c r="N2042" s="140"/>
      <c r="O2042" s="140"/>
      <c r="P2042" s="82"/>
      <c r="Q2042" s="82"/>
      <c r="R2042" s="82"/>
      <c r="S2042" s="82"/>
      <c r="T2042" s="140"/>
      <c r="U2042" s="82"/>
      <c r="V2042" s="82"/>
      <c r="W2042" s="82"/>
      <c r="X2042" s="82"/>
      <c r="Y2042" s="82"/>
      <c r="AA2042" s="82"/>
      <c r="AB2042" s="82"/>
      <c r="AC2042" s="82"/>
      <c r="AD2042" s="82"/>
      <c r="AE2042" s="82"/>
      <c r="AF2042" s="82"/>
      <c r="AG2042" s="82"/>
    </row>
    <row r="2043" spans="3:33" x14ac:dyDescent="0.2">
      <c r="C2043" s="82"/>
      <c r="D2043" s="82"/>
      <c r="E2043" s="82"/>
      <c r="F2043" s="82"/>
      <c r="G2043" s="82"/>
      <c r="H2043" s="82"/>
      <c r="I2043" s="82"/>
      <c r="J2043" s="82"/>
      <c r="K2043" s="82"/>
      <c r="L2043" s="82"/>
      <c r="M2043" s="82"/>
      <c r="N2043" s="140"/>
      <c r="O2043" s="140"/>
      <c r="P2043" s="82"/>
      <c r="Q2043" s="82"/>
      <c r="R2043" s="82"/>
      <c r="S2043" s="82"/>
      <c r="T2043" s="140"/>
      <c r="U2043" s="82"/>
      <c r="V2043" s="82"/>
      <c r="W2043" s="82"/>
      <c r="X2043" s="82"/>
      <c r="Y2043" s="82"/>
      <c r="AA2043" s="82"/>
      <c r="AB2043" s="82"/>
      <c r="AC2043" s="82"/>
      <c r="AD2043" s="82"/>
      <c r="AE2043" s="82"/>
      <c r="AF2043" s="82"/>
      <c r="AG2043" s="82"/>
    </row>
    <row r="2044" spans="3:33" x14ac:dyDescent="0.2">
      <c r="C2044" s="82"/>
      <c r="D2044" s="82"/>
      <c r="E2044" s="82"/>
      <c r="F2044" s="82"/>
      <c r="G2044" s="82"/>
      <c r="H2044" s="82"/>
      <c r="I2044" s="82"/>
      <c r="J2044" s="82"/>
      <c r="K2044" s="82"/>
      <c r="L2044" s="82"/>
      <c r="M2044" s="82"/>
      <c r="N2044" s="140"/>
      <c r="O2044" s="140"/>
      <c r="P2044" s="82"/>
      <c r="Q2044" s="82"/>
      <c r="R2044" s="82"/>
      <c r="S2044" s="82"/>
      <c r="T2044" s="140"/>
      <c r="U2044" s="82"/>
      <c r="V2044" s="82"/>
      <c r="W2044" s="82"/>
      <c r="X2044" s="82"/>
      <c r="Y2044" s="82"/>
      <c r="AA2044" s="82"/>
      <c r="AB2044" s="82"/>
      <c r="AC2044" s="82"/>
      <c r="AD2044" s="82"/>
      <c r="AE2044" s="82"/>
      <c r="AF2044" s="82"/>
      <c r="AG2044" s="82"/>
    </row>
    <row r="2045" spans="3:33" x14ac:dyDescent="0.2">
      <c r="C2045" s="82"/>
      <c r="D2045" s="82"/>
      <c r="E2045" s="82"/>
      <c r="F2045" s="82"/>
      <c r="G2045" s="82"/>
      <c r="H2045" s="82"/>
      <c r="I2045" s="82"/>
      <c r="J2045" s="82"/>
      <c r="K2045" s="82"/>
      <c r="L2045" s="82"/>
      <c r="M2045" s="82"/>
      <c r="N2045" s="140"/>
      <c r="O2045" s="140"/>
      <c r="P2045" s="82"/>
      <c r="Q2045" s="82"/>
      <c r="R2045" s="82"/>
      <c r="S2045" s="82"/>
      <c r="T2045" s="140"/>
      <c r="U2045" s="82"/>
      <c r="V2045" s="82"/>
      <c r="W2045" s="82"/>
      <c r="X2045" s="82"/>
      <c r="Y2045" s="82"/>
      <c r="AA2045" s="82"/>
      <c r="AB2045" s="82"/>
      <c r="AC2045" s="82"/>
      <c r="AD2045" s="82"/>
      <c r="AE2045" s="82"/>
      <c r="AF2045" s="82"/>
      <c r="AG2045" s="82"/>
    </row>
    <row r="2046" spans="3:33" x14ac:dyDescent="0.2">
      <c r="C2046" s="82"/>
      <c r="D2046" s="82"/>
      <c r="E2046" s="82"/>
      <c r="F2046" s="82"/>
      <c r="G2046" s="82"/>
      <c r="H2046" s="82"/>
      <c r="I2046" s="82"/>
      <c r="J2046" s="82"/>
      <c r="K2046" s="82"/>
      <c r="L2046" s="82"/>
      <c r="M2046" s="82"/>
      <c r="N2046" s="140"/>
      <c r="O2046" s="140"/>
      <c r="P2046" s="82"/>
      <c r="Q2046" s="82"/>
      <c r="R2046" s="82"/>
      <c r="S2046" s="82"/>
      <c r="T2046" s="140"/>
      <c r="U2046" s="82"/>
      <c r="V2046" s="82"/>
      <c r="W2046" s="82"/>
      <c r="X2046" s="82"/>
      <c r="Y2046" s="82"/>
      <c r="AA2046" s="82"/>
      <c r="AB2046" s="82"/>
      <c r="AC2046" s="82"/>
      <c r="AD2046" s="82"/>
      <c r="AE2046" s="82"/>
      <c r="AF2046" s="82"/>
      <c r="AG2046" s="82"/>
    </row>
    <row r="2047" spans="3:33" x14ac:dyDescent="0.2">
      <c r="C2047" s="82"/>
      <c r="D2047" s="82"/>
      <c r="E2047" s="82"/>
      <c r="F2047" s="82"/>
      <c r="G2047" s="82"/>
      <c r="H2047" s="82"/>
      <c r="I2047" s="82"/>
      <c r="J2047" s="82"/>
      <c r="K2047" s="82"/>
      <c r="L2047" s="82"/>
      <c r="M2047" s="82"/>
      <c r="N2047" s="140"/>
      <c r="O2047" s="140"/>
      <c r="P2047" s="82"/>
      <c r="Q2047" s="82"/>
      <c r="R2047" s="82"/>
      <c r="S2047" s="82"/>
      <c r="T2047" s="140"/>
      <c r="U2047" s="82"/>
      <c r="V2047" s="82"/>
      <c r="W2047" s="82"/>
      <c r="X2047" s="82"/>
      <c r="Y2047" s="82"/>
      <c r="AA2047" s="82"/>
      <c r="AB2047" s="82"/>
      <c r="AC2047" s="82"/>
      <c r="AD2047" s="82"/>
      <c r="AE2047" s="82"/>
      <c r="AF2047" s="82"/>
      <c r="AG2047" s="82"/>
    </row>
    <row r="2048" spans="3:33" x14ac:dyDescent="0.2">
      <c r="C2048" s="82"/>
      <c r="D2048" s="82"/>
      <c r="E2048" s="82"/>
      <c r="F2048" s="82"/>
      <c r="G2048" s="82"/>
      <c r="H2048" s="82"/>
      <c r="I2048" s="82"/>
      <c r="J2048" s="82"/>
      <c r="K2048" s="82"/>
      <c r="L2048" s="82"/>
      <c r="M2048" s="82"/>
      <c r="N2048" s="140"/>
      <c r="O2048" s="140"/>
      <c r="P2048" s="82"/>
      <c r="Q2048" s="82"/>
      <c r="R2048" s="82"/>
      <c r="S2048" s="82"/>
      <c r="T2048" s="140"/>
      <c r="U2048" s="82"/>
      <c r="V2048" s="82"/>
      <c r="W2048" s="82"/>
      <c r="X2048" s="82"/>
      <c r="Y2048" s="82"/>
      <c r="AA2048" s="82"/>
      <c r="AB2048" s="82"/>
      <c r="AC2048" s="82"/>
      <c r="AD2048" s="82"/>
      <c r="AE2048" s="82"/>
      <c r="AF2048" s="82"/>
      <c r="AG2048" s="82"/>
    </row>
    <row r="2049" spans="3:33" x14ac:dyDescent="0.2">
      <c r="C2049" s="82"/>
      <c r="D2049" s="82"/>
      <c r="E2049" s="82"/>
      <c r="F2049" s="82"/>
      <c r="G2049" s="82"/>
      <c r="H2049" s="82"/>
      <c r="I2049" s="82"/>
      <c r="J2049" s="82"/>
      <c r="K2049" s="82"/>
      <c r="L2049" s="82"/>
      <c r="M2049" s="82"/>
      <c r="N2049" s="140"/>
      <c r="O2049" s="140"/>
      <c r="P2049" s="82"/>
      <c r="Q2049" s="82"/>
      <c r="R2049" s="82"/>
      <c r="S2049" s="82"/>
      <c r="T2049" s="140"/>
      <c r="U2049" s="82"/>
      <c r="V2049" s="82"/>
      <c r="W2049" s="82"/>
      <c r="X2049" s="82"/>
      <c r="Y2049" s="82"/>
      <c r="AA2049" s="82"/>
      <c r="AB2049" s="82"/>
      <c r="AC2049" s="82"/>
      <c r="AD2049" s="82"/>
      <c r="AE2049" s="82"/>
      <c r="AF2049" s="82"/>
      <c r="AG2049" s="82"/>
    </row>
    <row r="2050" spans="3:33" x14ac:dyDescent="0.2">
      <c r="C2050" s="82"/>
      <c r="D2050" s="82"/>
      <c r="E2050" s="82"/>
      <c r="F2050" s="82"/>
      <c r="G2050" s="82"/>
      <c r="H2050" s="82"/>
      <c r="I2050" s="82"/>
      <c r="J2050" s="82"/>
      <c r="K2050" s="82"/>
      <c r="L2050" s="82"/>
      <c r="M2050" s="82"/>
      <c r="N2050" s="140"/>
      <c r="O2050" s="140"/>
      <c r="P2050" s="82"/>
      <c r="Q2050" s="82"/>
      <c r="R2050" s="82"/>
      <c r="S2050" s="82"/>
      <c r="T2050" s="140"/>
      <c r="U2050" s="82"/>
      <c r="V2050" s="82"/>
      <c r="W2050" s="82"/>
      <c r="X2050" s="82"/>
      <c r="Y2050" s="82"/>
      <c r="AA2050" s="82"/>
      <c r="AB2050" s="82"/>
      <c r="AC2050" s="82"/>
      <c r="AD2050" s="82"/>
      <c r="AE2050" s="82"/>
      <c r="AF2050" s="82"/>
      <c r="AG2050" s="82"/>
    </row>
    <row r="2051" spans="3:33" x14ac:dyDescent="0.2">
      <c r="C2051" s="82"/>
      <c r="D2051" s="82"/>
      <c r="E2051" s="82"/>
      <c r="F2051" s="82"/>
      <c r="G2051" s="82"/>
      <c r="H2051" s="82"/>
      <c r="I2051" s="82"/>
      <c r="J2051" s="82"/>
      <c r="K2051" s="82"/>
      <c r="L2051" s="82"/>
      <c r="M2051" s="82"/>
      <c r="N2051" s="140"/>
      <c r="O2051" s="140"/>
      <c r="P2051" s="82"/>
      <c r="Q2051" s="82"/>
      <c r="R2051" s="82"/>
      <c r="S2051" s="82"/>
      <c r="T2051" s="140"/>
      <c r="U2051" s="82"/>
      <c r="V2051" s="82"/>
      <c r="W2051" s="82"/>
      <c r="X2051" s="82"/>
      <c r="Y2051" s="82"/>
      <c r="AA2051" s="82"/>
      <c r="AB2051" s="82"/>
      <c r="AC2051" s="82"/>
      <c r="AD2051" s="82"/>
      <c r="AE2051" s="82"/>
      <c r="AF2051" s="82"/>
      <c r="AG2051" s="82"/>
    </row>
    <row r="2052" spans="3:33" x14ac:dyDescent="0.2">
      <c r="C2052" s="82"/>
      <c r="D2052" s="82"/>
      <c r="E2052" s="82"/>
      <c r="F2052" s="82"/>
      <c r="G2052" s="82"/>
      <c r="H2052" s="82"/>
      <c r="I2052" s="82"/>
      <c r="J2052" s="82"/>
      <c r="K2052" s="82"/>
      <c r="L2052" s="82"/>
      <c r="M2052" s="82"/>
      <c r="N2052" s="140"/>
      <c r="O2052" s="140"/>
      <c r="P2052" s="82"/>
      <c r="Q2052" s="82"/>
      <c r="R2052" s="82"/>
      <c r="S2052" s="82"/>
      <c r="T2052" s="140"/>
      <c r="U2052" s="82"/>
      <c r="V2052" s="82"/>
      <c r="W2052" s="82"/>
      <c r="X2052" s="82"/>
      <c r="Y2052" s="82"/>
      <c r="AA2052" s="82"/>
      <c r="AB2052" s="82"/>
      <c r="AC2052" s="82"/>
      <c r="AD2052" s="82"/>
      <c r="AE2052" s="82"/>
      <c r="AF2052" s="82"/>
      <c r="AG2052" s="82"/>
    </row>
    <row r="2053" spans="3:33" x14ac:dyDescent="0.2">
      <c r="C2053" s="82"/>
      <c r="D2053" s="82"/>
      <c r="E2053" s="82"/>
      <c r="F2053" s="82"/>
      <c r="G2053" s="82"/>
      <c r="H2053" s="82"/>
      <c r="I2053" s="82"/>
      <c r="J2053" s="82"/>
      <c r="K2053" s="82"/>
      <c r="L2053" s="82"/>
      <c r="M2053" s="82"/>
      <c r="N2053" s="140"/>
      <c r="O2053" s="140"/>
      <c r="P2053" s="82"/>
      <c r="Q2053" s="82"/>
      <c r="R2053" s="82"/>
      <c r="S2053" s="82"/>
      <c r="T2053" s="140"/>
      <c r="U2053" s="82"/>
      <c r="V2053" s="82"/>
      <c r="W2053" s="82"/>
      <c r="X2053" s="82"/>
      <c r="Y2053" s="82"/>
      <c r="AA2053" s="82"/>
      <c r="AB2053" s="82"/>
      <c r="AC2053" s="82"/>
      <c r="AD2053" s="82"/>
      <c r="AE2053" s="82"/>
      <c r="AF2053" s="82"/>
      <c r="AG2053" s="82"/>
    </row>
    <row r="2054" spans="3:33" x14ac:dyDescent="0.2">
      <c r="C2054" s="82"/>
      <c r="D2054" s="82"/>
      <c r="E2054" s="82"/>
      <c r="F2054" s="82"/>
      <c r="G2054" s="82"/>
      <c r="H2054" s="82"/>
      <c r="I2054" s="82"/>
      <c r="J2054" s="82"/>
      <c r="K2054" s="82"/>
      <c r="L2054" s="82"/>
      <c r="M2054" s="82"/>
      <c r="N2054" s="140"/>
      <c r="O2054" s="140"/>
      <c r="P2054" s="82"/>
      <c r="Q2054" s="82"/>
      <c r="R2054" s="82"/>
      <c r="S2054" s="82"/>
      <c r="T2054" s="140"/>
      <c r="U2054" s="82"/>
      <c r="V2054" s="82"/>
      <c r="W2054" s="82"/>
      <c r="X2054" s="82"/>
      <c r="Y2054" s="82"/>
      <c r="AA2054" s="82"/>
      <c r="AB2054" s="82"/>
      <c r="AC2054" s="82"/>
      <c r="AD2054" s="82"/>
      <c r="AE2054" s="82"/>
      <c r="AF2054" s="82"/>
      <c r="AG2054" s="82"/>
    </row>
    <row r="2055" spans="3:33" x14ac:dyDescent="0.2">
      <c r="C2055" s="82"/>
      <c r="D2055" s="82"/>
      <c r="E2055" s="82"/>
      <c r="F2055" s="82"/>
      <c r="G2055" s="82"/>
      <c r="H2055" s="82"/>
      <c r="I2055" s="82"/>
      <c r="J2055" s="82"/>
      <c r="K2055" s="82"/>
      <c r="L2055" s="82"/>
      <c r="M2055" s="82"/>
      <c r="N2055" s="140"/>
      <c r="O2055" s="140"/>
      <c r="P2055" s="82"/>
      <c r="Q2055" s="82"/>
      <c r="R2055" s="82"/>
      <c r="S2055" s="82"/>
      <c r="T2055" s="140"/>
      <c r="U2055" s="82"/>
      <c r="V2055" s="82"/>
      <c r="W2055" s="82"/>
      <c r="X2055" s="82"/>
      <c r="Y2055" s="82"/>
      <c r="AA2055" s="82"/>
      <c r="AB2055" s="82"/>
      <c r="AC2055" s="82"/>
      <c r="AD2055" s="82"/>
      <c r="AE2055" s="82"/>
      <c r="AF2055" s="82"/>
      <c r="AG2055" s="82"/>
    </row>
    <row r="2056" spans="3:33" x14ac:dyDescent="0.2">
      <c r="C2056" s="82"/>
      <c r="D2056" s="82"/>
      <c r="E2056" s="82"/>
      <c r="F2056" s="82"/>
      <c r="G2056" s="82"/>
      <c r="H2056" s="82"/>
      <c r="I2056" s="82"/>
      <c r="J2056" s="82"/>
      <c r="K2056" s="82"/>
      <c r="L2056" s="82"/>
      <c r="M2056" s="82"/>
      <c r="N2056" s="140"/>
      <c r="O2056" s="140"/>
      <c r="P2056" s="82"/>
      <c r="Q2056" s="82"/>
      <c r="R2056" s="82"/>
      <c r="S2056" s="82"/>
      <c r="T2056" s="140"/>
      <c r="U2056" s="82"/>
      <c r="V2056" s="82"/>
      <c r="W2056" s="82"/>
      <c r="X2056" s="82"/>
      <c r="Y2056" s="82"/>
      <c r="AA2056" s="82"/>
      <c r="AB2056" s="82"/>
      <c r="AC2056" s="82"/>
      <c r="AD2056" s="82"/>
      <c r="AE2056" s="82"/>
      <c r="AF2056" s="82"/>
      <c r="AG2056" s="82"/>
    </row>
    <row r="2057" spans="3:33" x14ac:dyDescent="0.2">
      <c r="C2057" s="82"/>
      <c r="D2057" s="82"/>
      <c r="E2057" s="82"/>
      <c r="F2057" s="82"/>
      <c r="G2057" s="82"/>
      <c r="H2057" s="82"/>
      <c r="I2057" s="82"/>
      <c r="J2057" s="82"/>
      <c r="K2057" s="82"/>
      <c r="L2057" s="82"/>
      <c r="M2057" s="82"/>
      <c r="N2057" s="140"/>
      <c r="O2057" s="140"/>
      <c r="P2057" s="82"/>
      <c r="Q2057" s="82"/>
      <c r="R2057" s="82"/>
      <c r="S2057" s="82"/>
      <c r="T2057" s="140"/>
      <c r="U2057" s="82"/>
      <c r="V2057" s="82"/>
      <c r="W2057" s="82"/>
      <c r="X2057" s="82"/>
      <c r="Y2057" s="82"/>
      <c r="AA2057" s="82"/>
      <c r="AB2057" s="82"/>
      <c r="AC2057" s="82"/>
      <c r="AD2057" s="82"/>
      <c r="AE2057" s="82"/>
      <c r="AF2057" s="82"/>
      <c r="AG2057" s="82"/>
    </row>
    <row r="2058" spans="3:33" x14ac:dyDescent="0.2">
      <c r="C2058" s="82"/>
      <c r="D2058" s="82"/>
      <c r="E2058" s="82"/>
      <c r="F2058" s="82"/>
      <c r="G2058" s="82"/>
      <c r="H2058" s="82"/>
      <c r="I2058" s="82"/>
      <c r="J2058" s="82"/>
      <c r="K2058" s="82"/>
      <c r="L2058" s="82"/>
      <c r="M2058" s="82"/>
      <c r="N2058" s="140"/>
      <c r="O2058" s="140"/>
      <c r="P2058" s="82"/>
      <c r="Q2058" s="82"/>
      <c r="R2058" s="82"/>
      <c r="S2058" s="82"/>
      <c r="T2058" s="140"/>
      <c r="U2058" s="82"/>
      <c r="V2058" s="82"/>
      <c r="W2058" s="82"/>
      <c r="X2058" s="82"/>
      <c r="Y2058" s="82"/>
      <c r="AA2058" s="82"/>
      <c r="AB2058" s="82"/>
      <c r="AC2058" s="82"/>
      <c r="AD2058" s="82"/>
      <c r="AE2058" s="82"/>
      <c r="AF2058" s="82"/>
      <c r="AG2058" s="82"/>
    </row>
    <row r="2059" spans="3:33" x14ac:dyDescent="0.2">
      <c r="C2059" s="82"/>
      <c r="D2059" s="82"/>
      <c r="E2059" s="82"/>
      <c r="F2059" s="82"/>
      <c r="G2059" s="82"/>
      <c r="H2059" s="82"/>
      <c r="I2059" s="82"/>
      <c r="J2059" s="82"/>
      <c r="K2059" s="82"/>
      <c r="L2059" s="82"/>
      <c r="M2059" s="82"/>
      <c r="N2059" s="140"/>
      <c r="O2059" s="140"/>
      <c r="P2059" s="82"/>
      <c r="Q2059" s="82"/>
      <c r="R2059" s="82"/>
      <c r="S2059" s="82"/>
      <c r="T2059" s="140"/>
      <c r="U2059" s="82"/>
      <c r="V2059" s="82"/>
      <c r="W2059" s="82"/>
      <c r="X2059" s="82"/>
      <c r="Y2059" s="82"/>
      <c r="AA2059" s="82"/>
      <c r="AB2059" s="82"/>
      <c r="AC2059" s="82"/>
      <c r="AD2059" s="82"/>
      <c r="AE2059" s="82"/>
      <c r="AF2059" s="82"/>
      <c r="AG2059" s="82"/>
    </row>
    <row r="2060" spans="3:33" x14ac:dyDescent="0.2">
      <c r="C2060" s="82"/>
      <c r="D2060" s="82"/>
      <c r="E2060" s="82"/>
      <c r="F2060" s="82"/>
      <c r="G2060" s="82"/>
      <c r="H2060" s="82"/>
      <c r="I2060" s="82"/>
      <c r="J2060" s="82"/>
      <c r="K2060" s="82"/>
      <c r="L2060" s="82"/>
      <c r="M2060" s="82"/>
      <c r="N2060" s="140"/>
      <c r="O2060" s="140"/>
      <c r="P2060" s="82"/>
      <c r="Q2060" s="82"/>
      <c r="R2060" s="82"/>
      <c r="S2060" s="82"/>
      <c r="T2060" s="140"/>
      <c r="U2060" s="82"/>
      <c r="V2060" s="82"/>
      <c r="W2060" s="82"/>
      <c r="X2060" s="82"/>
      <c r="Y2060" s="82"/>
      <c r="AA2060" s="82"/>
      <c r="AB2060" s="82"/>
      <c r="AC2060" s="82"/>
      <c r="AD2060" s="82"/>
      <c r="AE2060" s="82"/>
      <c r="AF2060" s="82"/>
      <c r="AG2060" s="82"/>
    </row>
    <row r="2061" spans="3:33" x14ac:dyDescent="0.2">
      <c r="C2061" s="82"/>
      <c r="D2061" s="82"/>
      <c r="E2061" s="82"/>
      <c r="F2061" s="82"/>
      <c r="G2061" s="82"/>
      <c r="H2061" s="82"/>
      <c r="I2061" s="82"/>
      <c r="J2061" s="82"/>
      <c r="K2061" s="82"/>
      <c r="L2061" s="82"/>
      <c r="M2061" s="82"/>
      <c r="N2061" s="140"/>
      <c r="O2061" s="140"/>
      <c r="P2061" s="82"/>
      <c r="Q2061" s="82"/>
      <c r="R2061" s="82"/>
      <c r="S2061" s="82"/>
      <c r="T2061" s="140"/>
      <c r="U2061" s="82"/>
      <c r="V2061" s="82"/>
      <c r="W2061" s="82"/>
      <c r="X2061" s="82"/>
      <c r="Y2061" s="82"/>
      <c r="AA2061" s="82"/>
      <c r="AB2061" s="82"/>
      <c r="AC2061" s="82"/>
      <c r="AD2061" s="82"/>
      <c r="AE2061" s="82"/>
      <c r="AF2061" s="82"/>
      <c r="AG2061" s="82"/>
    </row>
    <row r="2062" spans="3:33" x14ac:dyDescent="0.2">
      <c r="C2062" s="82"/>
      <c r="D2062" s="82"/>
      <c r="E2062" s="82"/>
      <c r="F2062" s="82"/>
      <c r="G2062" s="82"/>
      <c r="H2062" s="82"/>
      <c r="I2062" s="82"/>
      <c r="J2062" s="82"/>
      <c r="K2062" s="82"/>
      <c r="L2062" s="82"/>
      <c r="M2062" s="82"/>
      <c r="N2062" s="140"/>
      <c r="O2062" s="140"/>
      <c r="P2062" s="82"/>
      <c r="Q2062" s="82"/>
      <c r="R2062" s="82"/>
      <c r="S2062" s="82"/>
      <c r="T2062" s="140"/>
      <c r="U2062" s="82"/>
      <c r="V2062" s="82"/>
      <c r="W2062" s="82"/>
      <c r="X2062" s="82"/>
      <c r="Y2062" s="82"/>
      <c r="AA2062" s="82"/>
      <c r="AB2062" s="82"/>
      <c r="AC2062" s="82"/>
      <c r="AD2062" s="82"/>
      <c r="AE2062" s="82"/>
      <c r="AF2062" s="82"/>
      <c r="AG2062" s="82"/>
    </row>
    <row r="2063" spans="3:33" x14ac:dyDescent="0.2">
      <c r="C2063" s="82"/>
      <c r="D2063" s="82"/>
      <c r="E2063" s="82"/>
      <c r="F2063" s="82"/>
      <c r="G2063" s="82"/>
      <c r="H2063" s="82"/>
      <c r="I2063" s="82"/>
      <c r="J2063" s="82"/>
      <c r="K2063" s="82"/>
      <c r="L2063" s="82"/>
      <c r="M2063" s="82"/>
      <c r="N2063" s="140"/>
      <c r="O2063" s="140"/>
      <c r="P2063" s="82"/>
      <c r="Q2063" s="82"/>
      <c r="R2063" s="82"/>
      <c r="S2063" s="82"/>
      <c r="T2063" s="140"/>
      <c r="U2063" s="82"/>
      <c r="V2063" s="82"/>
      <c r="W2063" s="82"/>
      <c r="X2063" s="82"/>
      <c r="Y2063" s="82"/>
      <c r="AA2063" s="82"/>
      <c r="AB2063" s="82"/>
      <c r="AC2063" s="82"/>
      <c r="AD2063" s="82"/>
      <c r="AE2063" s="82"/>
      <c r="AF2063" s="82"/>
      <c r="AG2063" s="82"/>
    </row>
    <row r="2064" spans="3:33" x14ac:dyDescent="0.2">
      <c r="C2064" s="82"/>
      <c r="D2064" s="82"/>
      <c r="E2064" s="82"/>
      <c r="F2064" s="82"/>
      <c r="G2064" s="82"/>
      <c r="H2064" s="82"/>
      <c r="I2064" s="82"/>
      <c r="J2064" s="82"/>
      <c r="K2064" s="82"/>
      <c r="L2064" s="82"/>
      <c r="M2064" s="82"/>
      <c r="N2064" s="140"/>
      <c r="O2064" s="140"/>
      <c r="P2064" s="82"/>
      <c r="Q2064" s="82"/>
      <c r="R2064" s="82"/>
      <c r="S2064" s="82"/>
      <c r="T2064" s="140"/>
      <c r="U2064" s="82"/>
      <c r="V2064" s="82"/>
      <c r="W2064" s="82"/>
      <c r="X2064" s="82"/>
      <c r="Y2064" s="82"/>
      <c r="AA2064" s="82"/>
      <c r="AB2064" s="82"/>
      <c r="AC2064" s="82"/>
      <c r="AD2064" s="82"/>
      <c r="AE2064" s="82"/>
      <c r="AF2064" s="82"/>
      <c r="AG2064" s="82"/>
    </row>
    <row r="2065" spans="3:33" x14ac:dyDescent="0.2">
      <c r="C2065" s="82"/>
      <c r="D2065" s="82"/>
      <c r="E2065" s="82"/>
      <c r="F2065" s="82"/>
      <c r="G2065" s="82"/>
      <c r="H2065" s="82"/>
      <c r="I2065" s="82"/>
      <c r="J2065" s="82"/>
      <c r="K2065" s="82"/>
      <c r="L2065" s="82"/>
      <c r="M2065" s="82"/>
      <c r="N2065" s="140"/>
      <c r="O2065" s="140"/>
      <c r="P2065" s="82"/>
      <c r="Q2065" s="82"/>
      <c r="R2065" s="82"/>
      <c r="S2065" s="82"/>
      <c r="T2065" s="140"/>
      <c r="U2065" s="82"/>
      <c r="V2065" s="82"/>
      <c r="W2065" s="82"/>
      <c r="X2065" s="82"/>
      <c r="Y2065" s="82"/>
      <c r="AA2065" s="82"/>
      <c r="AB2065" s="82"/>
      <c r="AC2065" s="82"/>
      <c r="AD2065" s="82"/>
      <c r="AE2065" s="82"/>
      <c r="AF2065" s="82"/>
      <c r="AG2065" s="82"/>
    </row>
    <row r="2066" spans="3:33" x14ac:dyDescent="0.2">
      <c r="C2066" s="82"/>
      <c r="D2066" s="82"/>
      <c r="E2066" s="82"/>
      <c r="F2066" s="82"/>
      <c r="G2066" s="82"/>
      <c r="H2066" s="82"/>
      <c r="I2066" s="82"/>
      <c r="J2066" s="82"/>
      <c r="K2066" s="82"/>
      <c r="L2066" s="82"/>
      <c r="M2066" s="82"/>
      <c r="N2066" s="140"/>
      <c r="O2066" s="140"/>
      <c r="P2066" s="82"/>
      <c r="Q2066" s="82"/>
      <c r="R2066" s="82"/>
      <c r="S2066" s="82"/>
      <c r="T2066" s="140"/>
      <c r="U2066" s="82"/>
      <c r="V2066" s="82"/>
      <c r="W2066" s="82"/>
      <c r="X2066" s="82"/>
      <c r="Y2066" s="82"/>
      <c r="AA2066" s="82"/>
      <c r="AB2066" s="82"/>
      <c r="AC2066" s="82"/>
      <c r="AD2066" s="82"/>
      <c r="AE2066" s="82"/>
      <c r="AF2066" s="82"/>
      <c r="AG2066" s="82"/>
    </row>
    <row r="2067" spans="3:33" x14ac:dyDescent="0.2">
      <c r="C2067" s="82"/>
      <c r="D2067" s="82"/>
      <c r="E2067" s="82"/>
      <c r="F2067" s="82"/>
      <c r="G2067" s="82"/>
      <c r="H2067" s="82"/>
      <c r="I2067" s="82"/>
      <c r="J2067" s="82"/>
      <c r="K2067" s="82"/>
      <c r="L2067" s="82"/>
      <c r="M2067" s="82"/>
      <c r="N2067" s="140"/>
      <c r="O2067" s="140"/>
      <c r="P2067" s="82"/>
      <c r="Q2067" s="82"/>
      <c r="R2067" s="82"/>
      <c r="S2067" s="82"/>
      <c r="T2067" s="140"/>
      <c r="U2067" s="82"/>
      <c r="V2067" s="82"/>
      <c r="W2067" s="82"/>
      <c r="X2067" s="82"/>
      <c r="Y2067" s="82"/>
      <c r="AA2067" s="82"/>
      <c r="AB2067" s="82"/>
      <c r="AC2067" s="82"/>
      <c r="AD2067" s="82"/>
      <c r="AE2067" s="82"/>
      <c r="AF2067" s="82"/>
      <c r="AG2067" s="82"/>
    </row>
    <row r="2068" spans="3:33" x14ac:dyDescent="0.2">
      <c r="C2068" s="82"/>
      <c r="D2068" s="82"/>
      <c r="E2068" s="82"/>
      <c r="F2068" s="82"/>
      <c r="G2068" s="82"/>
      <c r="H2068" s="82"/>
      <c r="I2068" s="82"/>
      <c r="J2068" s="82"/>
      <c r="K2068" s="82"/>
      <c r="L2068" s="82"/>
      <c r="M2068" s="82"/>
      <c r="N2068" s="140"/>
      <c r="O2068" s="140"/>
      <c r="P2068" s="82"/>
      <c r="Q2068" s="82"/>
      <c r="R2068" s="82"/>
      <c r="S2068" s="82"/>
      <c r="T2068" s="140"/>
      <c r="U2068" s="82"/>
      <c r="V2068" s="82"/>
      <c r="W2068" s="82"/>
      <c r="X2068" s="82"/>
      <c r="Y2068" s="82"/>
      <c r="AA2068" s="82"/>
      <c r="AB2068" s="82"/>
      <c r="AC2068" s="82"/>
      <c r="AD2068" s="82"/>
      <c r="AE2068" s="82"/>
      <c r="AF2068" s="82"/>
      <c r="AG2068" s="82"/>
    </row>
    <row r="2069" spans="3:33" x14ac:dyDescent="0.2">
      <c r="C2069" s="82"/>
      <c r="D2069" s="82"/>
      <c r="E2069" s="82"/>
      <c r="F2069" s="82"/>
      <c r="G2069" s="82"/>
      <c r="H2069" s="82"/>
      <c r="I2069" s="82"/>
      <c r="J2069" s="82"/>
      <c r="K2069" s="82"/>
      <c r="L2069" s="82"/>
      <c r="M2069" s="82"/>
      <c r="N2069" s="140"/>
      <c r="O2069" s="140"/>
      <c r="P2069" s="82"/>
      <c r="Q2069" s="82"/>
      <c r="R2069" s="82"/>
      <c r="S2069" s="82"/>
      <c r="T2069" s="140"/>
      <c r="U2069" s="82"/>
      <c r="V2069" s="82"/>
      <c r="W2069" s="82"/>
      <c r="X2069" s="82"/>
      <c r="Y2069" s="82"/>
      <c r="AA2069" s="82"/>
      <c r="AB2069" s="82"/>
      <c r="AC2069" s="82"/>
      <c r="AD2069" s="82"/>
      <c r="AE2069" s="82"/>
      <c r="AF2069" s="82"/>
      <c r="AG2069" s="82"/>
    </row>
    <row r="2070" spans="3:33" x14ac:dyDescent="0.2">
      <c r="C2070" s="82"/>
      <c r="D2070" s="82"/>
      <c r="E2070" s="82"/>
      <c r="F2070" s="82"/>
      <c r="G2070" s="82"/>
      <c r="H2070" s="82"/>
      <c r="I2070" s="82"/>
      <c r="J2070" s="82"/>
      <c r="K2070" s="82"/>
      <c r="L2070" s="82"/>
      <c r="M2070" s="82"/>
      <c r="N2070" s="140"/>
      <c r="O2070" s="140"/>
      <c r="P2070" s="82"/>
      <c r="Q2070" s="82"/>
      <c r="R2070" s="82"/>
      <c r="S2070" s="82"/>
      <c r="T2070" s="140"/>
      <c r="U2070" s="82"/>
      <c r="V2070" s="82"/>
      <c r="W2070" s="82"/>
      <c r="X2070" s="82"/>
      <c r="Y2070" s="82"/>
      <c r="AA2070" s="82"/>
      <c r="AB2070" s="82"/>
      <c r="AC2070" s="82"/>
      <c r="AD2070" s="82"/>
      <c r="AE2070" s="82"/>
      <c r="AF2070" s="82"/>
      <c r="AG2070" s="82"/>
    </row>
    <row r="2071" spans="3:33" x14ac:dyDescent="0.2">
      <c r="C2071" s="82"/>
      <c r="D2071" s="82"/>
      <c r="E2071" s="82"/>
      <c r="F2071" s="82"/>
      <c r="G2071" s="82"/>
      <c r="H2071" s="82"/>
      <c r="I2071" s="82"/>
      <c r="J2071" s="82"/>
      <c r="K2071" s="82"/>
      <c r="L2071" s="82"/>
      <c r="M2071" s="82"/>
      <c r="N2071" s="140"/>
      <c r="O2071" s="140"/>
      <c r="P2071" s="82"/>
      <c r="Q2071" s="82"/>
      <c r="R2071" s="82"/>
      <c r="S2071" s="82"/>
      <c r="T2071" s="140"/>
      <c r="U2071" s="82"/>
      <c r="V2071" s="82"/>
      <c r="W2071" s="82"/>
      <c r="X2071" s="82"/>
      <c r="Y2071" s="82"/>
      <c r="AA2071" s="82"/>
      <c r="AB2071" s="82"/>
      <c r="AC2071" s="82"/>
      <c r="AD2071" s="82"/>
      <c r="AE2071" s="82"/>
      <c r="AF2071" s="82"/>
      <c r="AG2071" s="82"/>
    </row>
    <row r="2072" spans="3:33" x14ac:dyDescent="0.2">
      <c r="C2072" s="82"/>
      <c r="D2072" s="82"/>
      <c r="E2072" s="82"/>
      <c r="F2072" s="82"/>
      <c r="G2072" s="82"/>
      <c r="H2072" s="82"/>
      <c r="I2072" s="82"/>
      <c r="J2072" s="82"/>
      <c r="K2072" s="82"/>
      <c r="L2072" s="82"/>
      <c r="M2072" s="82"/>
      <c r="N2072" s="140"/>
      <c r="O2072" s="140"/>
      <c r="P2072" s="82"/>
      <c r="Q2072" s="82"/>
      <c r="R2072" s="82"/>
      <c r="S2072" s="82"/>
      <c r="T2072" s="140"/>
      <c r="U2072" s="82"/>
      <c r="V2072" s="82"/>
      <c r="W2072" s="82"/>
      <c r="X2072" s="82"/>
      <c r="Y2072" s="82"/>
      <c r="AA2072" s="82"/>
      <c r="AB2072" s="82"/>
      <c r="AC2072" s="82"/>
      <c r="AD2072" s="82"/>
      <c r="AE2072" s="82"/>
      <c r="AF2072" s="82"/>
      <c r="AG2072" s="82"/>
    </row>
    <row r="2073" spans="3:33" x14ac:dyDescent="0.2">
      <c r="C2073" s="82"/>
      <c r="D2073" s="82"/>
      <c r="E2073" s="82"/>
      <c r="F2073" s="82"/>
      <c r="G2073" s="82"/>
      <c r="H2073" s="82"/>
      <c r="I2073" s="82"/>
      <c r="J2073" s="82"/>
      <c r="K2073" s="82"/>
      <c r="L2073" s="82"/>
      <c r="M2073" s="82"/>
      <c r="N2073" s="140"/>
      <c r="O2073" s="140"/>
      <c r="P2073" s="82"/>
      <c r="Q2073" s="82"/>
      <c r="R2073" s="82"/>
      <c r="S2073" s="82"/>
      <c r="T2073" s="140"/>
      <c r="U2073" s="82"/>
      <c r="V2073" s="82"/>
      <c r="W2073" s="82"/>
      <c r="X2073" s="82"/>
      <c r="Y2073" s="82"/>
      <c r="AA2073" s="82"/>
      <c r="AB2073" s="82"/>
      <c r="AC2073" s="82"/>
      <c r="AD2073" s="82"/>
      <c r="AE2073" s="82"/>
      <c r="AF2073" s="82"/>
      <c r="AG2073" s="82"/>
    </row>
    <row r="2074" spans="3:33" x14ac:dyDescent="0.2">
      <c r="C2074" s="82"/>
      <c r="D2074" s="82"/>
      <c r="E2074" s="82"/>
      <c r="F2074" s="82"/>
      <c r="G2074" s="82"/>
      <c r="H2074" s="82"/>
      <c r="I2074" s="82"/>
      <c r="J2074" s="82"/>
      <c r="K2074" s="82"/>
      <c r="L2074" s="82"/>
      <c r="M2074" s="82"/>
      <c r="N2074" s="140"/>
      <c r="O2074" s="140"/>
      <c r="P2074" s="82"/>
      <c r="Q2074" s="82"/>
      <c r="R2074" s="82"/>
      <c r="S2074" s="82"/>
      <c r="T2074" s="140"/>
      <c r="U2074" s="82"/>
      <c r="V2074" s="82"/>
      <c r="W2074" s="82"/>
      <c r="X2074" s="82"/>
      <c r="Y2074" s="82"/>
      <c r="AA2074" s="82"/>
      <c r="AB2074" s="82"/>
      <c r="AC2074" s="82"/>
      <c r="AD2074" s="82"/>
      <c r="AE2074" s="82"/>
      <c r="AF2074" s="82"/>
      <c r="AG2074" s="82"/>
    </row>
    <row r="2075" spans="3:33" x14ac:dyDescent="0.2">
      <c r="C2075" s="82"/>
      <c r="D2075" s="82"/>
      <c r="E2075" s="82"/>
      <c r="F2075" s="82"/>
      <c r="G2075" s="82"/>
      <c r="H2075" s="82"/>
      <c r="I2075" s="82"/>
      <c r="J2075" s="82"/>
      <c r="K2075" s="82"/>
      <c r="L2075" s="82"/>
      <c r="M2075" s="82"/>
      <c r="N2075" s="140"/>
      <c r="O2075" s="140"/>
      <c r="P2075" s="82"/>
      <c r="Q2075" s="82"/>
      <c r="R2075" s="82"/>
      <c r="S2075" s="82"/>
      <c r="T2075" s="140"/>
      <c r="U2075" s="82"/>
      <c r="V2075" s="82"/>
      <c r="W2075" s="82"/>
      <c r="X2075" s="82"/>
      <c r="Y2075" s="82"/>
      <c r="AA2075" s="82"/>
      <c r="AB2075" s="82"/>
      <c r="AC2075" s="82"/>
      <c r="AD2075" s="82"/>
      <c r="AE2075" s="82"/>
      <c r="AF2075" s="82"/>
      <c r="AG2075" s="82"/>
    </row>
    <row r="2076" spans="3:33" x14ac:dyDescent="0.2">
      <c r="C2076" s="82"/>
      <c r="D2076" s="82"/>
      <c r="E2076" s="82"/>
      <c r="F2076" s="82"/>
      <c r="G2076" s="82"/>
      <c r="H2076" s="82"/>
      <c r="I2076" s="82"/>
      <c r="J2076" s="82"/>
      <c r="K2076" s="82"/>
      <c r="L2076" s="82"/>
      <c r="M2076" s="82"/>
      <c r="N2076" s="140"/>
      <c r="O2076" s="140"/>
      <c r="P2076" s="82"/>
      <c r="Q2076" s="82"/>
      <c r="R2076" s="82"/>
      <c r="S2076" s="82"/>
      <c r="T2076" s="140"/>
      <c r="U2076" s="82"/>
      <c r="V2076" s="82"/>
      <c r="W2076" s="82"/>
      <c r="X2076" s="82"/>
      <c r="Y2076" s="82"/>
      <c r="AA2076" s="82"/>
      <c r="AB2076" s="82"/>
      <c r="AC2076" s="82"/>
      <c r="AD2076" s="82"/>
      <c r="AE2076" s="82"/>
      <c r="AF2076" s="82"/>
      <c r="AG2076" s="82"/>
    </row>
    <row r="2077" spans="3:33" x14ac:dyDescent="0.2">
      <c r="C2077" s="82"/>
      <c r="D2077" s="82"/>
      <c r="E2077" s="82"/>
      <c r="F2077" s="82"/>
      <c r="G2077" s="82"/>
      <c r="H2077" s="82"/>
      <c r="I2077" s="82"/>
      <c r="J2077" s="82"/>
      <c r="K2077" s="82"/>
      <c r="L2077" s="82"/>
      <c r="M2077" s="82"/>
      <c r="N2077" s="140"/>
      <c r="O2077" s="140"/>
      <c r="P2077" s="82"/>
      <c r="Q2077" s="82"/>
      <c r="R2077" s="82"/>
      <c r="S2077" s="82"/>
      <c r="T2077" s="140"/>
      <c r="U2077" s="82"/>
      <c r="V2077" s="82"/>
      <c r="W2077" s="82"/>
      <c r="X2077" s="82"/>
      <c r="Y2077" s="82"/>
      <c r="AA2077" s="82"/>
      <c r="AB2077" s="82"/>
      <c r="AC2077" s="82"/>
      <c r="AD2077" s="82"/>
      <c r="AE2077" s="82"/>
      <c r="AF2077" s="82"/>
      <c r="AG2077" s="82"/>
    </row>
    <row r="2078" spans="3:33" x14ac:dyDescent="0.2">
      <c r="C2078" s="82"/>
      <c r="D2078" s="82"/>
      <c r="E2078" s="82"/>
      <c r="F2078" s="82"/>
      <c r="G2078" s="82"/>
      <c r="H2078" s="82"/>
      <c r="I2078" s="82"/>
      <c r="J2078" s="82"/>
      <c r="K2078" s="82"/>
      <c r="L2078" s="82"/>
      <c r="M2078" s="82"/>
      <c r="N2078" s="140"/>
      <c r="O2078" s="140"/>
      <c r="P2078" s="82"/>
      <c r="Q2078" s="82"/>
      <c r="R2078" s="82"/>
      <c r="S2078" s="82"/>
      <c r="T2078" s="140"/>
      <c r="U2078" s="82"/>
      <c r="V2078" s="82"/>
      <c r="W2078" s="82"/>
      <c r="X2078" s="82"/>
      <c r="Y2078" s="82"/>
      <c r="AA2078" s="82"/>
      <c r="AB2078" s="82"/>
      <c r="AC2078" s="82"/>
      <c r="AD2078" s="82"/>
      <c r="AE2078" s="82"/>
      <c r="AF2078" s="82"/>
      <c r="AG2078" s="82"/>
    </row>
    <row r="2079" spans="3:33" x14ac:dyDescent="0.2">
      <c r="C2079" s="82"/>
      <c r="D2079" s="82"/>
      <c r="E2079" s="82"/>
      <c r="F2079" s="82"/>
      <c r="G2079" s="82"/>
      <c r="H2079" s="82"/>
      <c r="I2079" s="82"/>
      <c r="J2079" s="82"/>
      <c r="K2079" s="82"/>
      <c r="L2079" s="82"/>
      <c r="M2079" s="82"/>
      <c r="N2079" s="140"/>
      <c r="O2079" s="140"/>
      <c r="P2079" s="82"/>
      <c r="Q2079" s="82"/>
      <c r="R2079" s="82"/>
      <c r="S2079" s="82"/>
      <c r="T2079" s="140"/>
      <c r="U2079" s="82"/>
      <c r="V2079" s="82"/>
      <c r="W2079" s="82"/>
      <c r="X2079" s="82"/>
      <c r="Y2079" s="82"/>
      <c r="AA2079" s="82"/>
      <c r="AB2079" s="82"/>
      <c r="AC2079" s="82"/>
      <c r="AD2079" s="82"/>
      <c r="AE2079" s="82"/>
      <c r="AF2079" s="82"/>
      <c r="AG2079" s="82"/>
    </row>
    <row r="2080" spans="3:33" x14ac:dyDescent="0.2">
      <c r="C2080" s="82"/>
      <c r="D2080" s="82"/>
      <c r="E2080" s="82"/>
      <c r="F2080" s="82"/>
      <c r="G2080" s="82"/>
      <c r="H2080" s="82"/>
      <c r="I2080" s="82"/>
      <c r="J2080" s="82"/>
      <c r="K2080" s="82"/>
      <c r="L2080" s="82"/>
      <c r="M2080" s="82"/>
      <c r="N2080" s="140"/>
      <c r="O2080" s="140"/>
      <c r="P2080" s="82"/>
      <c r="Q2080" s="82"/>
      <c r="R2080" s="82"/>
      <c r="S2080" s="82"/>
      <c r="T2080" s="140"/>
      <c r="U2080" s="82"/>
      <c r="V2080" s="82"/>
      <c r="W2080" s="82"/>
      <c r="X2080" s="82"/>
      <c r="Y2080" s="82"/>
      <c r="AA2080" s="82"/>
      <c r="AB2080" s="82"/>
      <c r="AC2080" s="82"/>
      <c r="AD2080" s="82"/>
      <c r="AE2080" s="82"/>
      <c r="AF2080" s="82"/>
      <c r="AG2080" s="82"/>
    </row>
    <row r="2081" spans="3:33" x14ac:dyDescent="0.2">
      <c r="C2081" s="82"/>
      <c r="D2081" s="82"/>
      <c r="E2081" s="82"/>
      <c r="F2081" s="82"/>
      <c r="G2081" s="82"/>
      <c r="H2081" s="82"/>
      <c r="I2081" s="82"/>
      <c r="J2081" s="82"/>
      <c r="K2081" s="82"/>
      <c r="L2081" s="82"/>
      <c r="M2081" s="82"/>
      <c r="N2081" s="140"/>
      <c r="O2081" s="140"/>
      <c r="P2081" s="82"/>
      <c r="Q2081" s="82"/>
      <c r="R2081" s="82"/>
      <c r="S2081" s="82"/>
      <c r="T2081" s="140"/>
      <c r="U2081" s="82"/>
      <c r="V2081" s="82"/>
      <c r="W2081" s="82"/>
      <c r="X2081" s="82"/>
      <c r="Y2081" s="82"/>
      <c r="AA2081" s="82"/>
      <c r="AB2081" s="82"/>
      <c r="AC2081" s="82"/>
      <c r="AD2081" s="82"/>
      <c r="AE2081" s="82"/>
      <c r="AF2081" s="82"/>
      <c r="AG2081" s="82"/>
    </row>
    <row r="2082" spans="3:33" x14ac:dyDescent="0.2">
      <c r="C2082" s="82"/>
      <c r="D2082" s="82"/>
      <c r="E2082" s="82"/>
      <c r="F2082" s="82"/>
      <c r="G2082" s="82"/>
      <c r="H2082" s="82"/>
      <c r="I2082" s="82"/>
      <c r="J2082" s="82"/>
      <c r="K2082" s="82"/>
      <c r="L2082" s="82"/>
      <c r="M2082" s="82"/>
      <c r="N2082" s="140"/>
      <c r="O2082" s="140"/>
      <c r="P2082" s="82"/>
      <c r="Q2082" s="82"/>
      <c r="R2082" s="82"/>
      <c r="S2082" s="82"/>
      <c r="T2082" s="140"/>
      <c r="U2082" s="82"/>
      <c r="V2082" s="82"/>
      <c r="W2082" s="82"/>
      <c r="X2082" s="82"/>
      <c r="Y2082" s="82"/>
      <c r="AA2082" s="82"/>
      <c r="AB2082" s="82"/>
      <c r="AC2082" s="82"/>
      <c r="AD2082" s="82"/>
      <c r="AE2082" s="82"/>
      <c r="AF2082" s="82"/>
      <c r="AG2082" s="82"/>
    </row>
    <row r="2083" spans="3:33" x14ac:dyDescent="0.2">
      <c r="C2083" s="82"/>
      <c r="D2083" s="82"/>
      <c r="E2083" s="82"/>
      <c r="F2083" s="82"/>
      <c r="G2083" s="82"/>
      <c r="H2083" s="82"/>
      <c r="I2083" s="82"/>
      <c r="J2083" s="82"/>
      <c r="K2083" s="82"/>
      <c r="L2083" s="82"/>
      <c r="M2083" s="82"/>
      <c r="N2083" s="140"/>
      <c r="O2083" s="140"/>
      <c r="P2083" s="82"/>
      <c r="Q2083" s="82"/>
      <c r="R2083" s="82"/>
      <c r="S2083" s="82"/>
      <c r="T2083" s="140"/>
      <c r="U2083" s="82"/>
      <c r="V2083" s="82"/>
      <c r="W2083" s="82"/>
      <c r="X2083" s="82"/>
      <c r="Y2083" s="82"/>
      <c r="AA2083" s="82"/>
      <c r="AB2083" s="82"/>
      <c r="AC2083" s="82"/>
      <c r="AD2083" s="82"/>
      <c r="AE2083" s="82"/>
      <c r="AF2083" s="82"/>
      <c r="AG2083" s="82"/>
    </row>
    <row r="2084" spans="3:33" x14ac:dyDescent="0.2">
      <c r="C2084" s="82"/>
      <c r="D2084" s="82"/>
      <c r="E2084" s="82"/>
      <c r="F2084" s="82"/>
      <c r="G2084" s="82"/>
      <c r="H2084" s="82"/>
      <c r="I2084" s="82"/>
      <c r="J2084" s="82"/>
      <c r="K2084" s="82"/>
      <c r="L2084" s="82"/>
      <c r="M2084" s="82"/>
      <c r="N2084" s="140"/>
      <c r="O2084" s="140"/>
      <c r="P2084" s="82"/>
      <c r="Q2084" s="82"/>
      <c r="R2084" s="82"/>
      <c r="S2084" s="82"/>
      <c r="T2084" s="140"/>
      <c r="U2084" s="82"/>
      <c r="V2084" s="82"/>
      <c r="W2084" s="82"/>
      <c r="X2084" s="82"/>
      <c r="Y2084" s="82"/>
      <c r="AA2084" s="82"/>
      <c r="AB2084" s="82"/>
      <c r="AC2084" s="82"/>
      <c r="AD2084" s="82"/>
      <c r="AE2084" s="82"/>
      <c r="AF2084" s="82"/>
      <c r="AG2084" s="82"/>
    </row>
    <row r="2085" spans="3:33" x14ac:dyDescent="0.2">
      <c r="C2085" s="82"/>
      <c r="D2085" s="82"/>
      <c r="E2085" s="82"/>
      <c r="F2085" s="82"/>
      <c r="G2085" s="82"/>
      <c r="H2085" s="82"/>
      <c r="I2085" s="82"/>
      <c r="J2085" s="82"/>
      <c r="K2085" s="82"/>
      <c r="L2085" s="82"/>
      <c r="M2085" s="82"/>
      <c r="N2085" s="140"/>
      <c r="O2085" s="140"/>
      <c r="P2085" s="82"/>
      <c r="Q2085" s="82"/>
      <c r="R2085" s="82"/>
      <c r="S2085" s="82"/>
      <c r="T2085" s="140"/>
      <c r="U2085" s="82"/>
      <c r="V2085" s="82"/>
      <c r="W2085" s="82"/>
      <c r="X2085" s="82"/>
      <c r="Y2085" s="82"/>
      <c r="AA2085" s="82"/>
      <c r="AB2085" s="82"/>
      <c r="AC2085" s="82"/>
      <c r="AD2085" s="82"/>
      <c r="AE2085" s="82"/>
      <c r="AF2085" s="82"/>
      <c r="AG2085" s="82"/>
    </row>
    <row r="2086" spans="3:33" x14ac:dyDescent="0.2">
      <c r="C2086" s="82"/>
      <c r="D2086" s="82"/>
      <c r="E2086" s="82"/>
      <c r="F2086" s="82"/>
      <c r="G2086" s="82"/>
      <c r="H2086" s="82"/>
      <c r="I2086" s="82"/>
      <c r="J2086" s="82"/>
      <c r="K2086" s="82"/>
      <c r="L2086" s="82"/>
      <c r="M2086" s="82"/>
      <c r="N2086" s="140"/>
      <c r="O2086" s="140"/>
      <c r="P2086" s="82"/>
      <c r="Q2086" s="82"/>
      <c r="R2086" s="82"/>
      <c r="S2086" s="82"/>
      <c r="T2086" s="140"/>
      <c r="U2086" s="82"/>
      <c r="V2086" s="82"/>
      <c r="W2086" s="82"/>
      <c r="X2086" s="82"/>
      <c r="Y2086" s="82"/>
      <c r="AA2086" s="82"/>
      <c r="AB2086" s="82"/>
      <c r="AC2086" s="82"/>
      <c r="AD2086" s="82"/>
      <c r="AE2086" s="82"/>
      <c r="AF2086" s="82"/>
      <c r="AG2086" s="82"/>
    </row>
    <row r="2087" spans="3:33" x14ac:dyDescent="0.2">
      <c r="C2087" s="82"/>
      <c r="D2087" s="82"/>
      <c r="E2087" s="82"/>
      <c r="F2087" s="82"/>
      <c r="G2087" s="82"/>
      <c r="H2087" s="82"/>
      <c r="I2087" s="82"/>
      <c r="J2087" s="82"/>
      <c r="K2087" s="82"/>
      <c r="L2087" s="82"/>
      <c r="M2087" s="82"/>
      <c r="N2087" s="140"/>
      <c r="O2087" s="140"/>
      <c r="P2087" s="82"/>
      <c r="Q2087" s="82"/>
      <c r="R2087" s="82"/>
      <c r="S2087" s="82"/>
      <c r="T2087" s="140"/>
      <c r="U2087" s="82"/>
      <c r="V2087" s="82"/>
      <c r="W2087" s="82"/>
      <c r="X2087" s="82"/>
      <c r="Y2087" s="82"/>
      <c r="AA2087" s="82"/>
      <c r="AB2087" s="82"/>
      <c r="AC2087" s="82"/>
      <c r="AD2087" s="82"/>
      <c r="AE2087" s="82"/>
      <c r="AF2087" s="82"/>
      <c r="AG2087" s="82"/>
    </row>
    <row r="2088" spans="3:33" x14ac:dyDescent="0.2">
      <c r="C2088" s="82"/>
      <c r="D2088" s="82"/>
      <c r="E2088" s="82"/>
      <c r="F2088" s="82"/>
      <c r="G2088" s="82"/>
      <c r="H2088" s="82"/>
      <c r="I2088" s="82"/>
      <c r="J2088" s="82"/>
      <c r="K2088" s="82"/>
      <c r="L2088" s="82"/>
      <c r="M2088" s="82"/>
      <c r="N2088" s="140"/>
      <c r="O2088" s="140"/>
      <c r="P2088" s="82"/>
      <c r="Q2088" s="82"/>
      <c r="R2088" s="82"/>
      <c r="S2088" s="82"/>
      <c r="T2088" s="140"/>
      <c r="U2088" s="82"/>
      <c r="V2088" s="82"/>
      <c r="W2088" s="82"/>
      <c r="X2088" s="82"/>
      <c r="Y2088" s="82"/>
      <c r="AA2088" s="82"/>
      <c r="AB2088" s="82"/>
      <c r="AC2088" s="82"/>
      <c r="AD2088" s="82"/>
      <c r="AE2088" s="82"/>
      <c r="AF2088" s="82"/>
      <c r="AG2088" s="82"/>
    </row>
    <row r="2089" spans="3:33" x14ac:dyDescent="0.2">
      <c r="C2089" s="82"/>
      <c r="D2089" s="82"/>
      <c r="E2089" s="82"/>
      <c r="F2089" s="82"/>
      <c r="G2089" s="82"/>
      <c r="H2089" s="82"/>
      <c r="I2089" s="82"/>
      <c r="J2089" s="82"/>
      <c r="K2089" s="82"/>
      <c r="L2089" s="82"/>
      <c r="M2089" s="82"/>
      <c r="N2089" s="140"/>
      <c r="O2089" s="140"/>
      <c r="P2089" s="82"/>
      <c r="Q2089" s="82"/>
      <c r="R2089" s="82"/>
      <c r="S2089" s="82"/>
      <c r="T2089" s="140"/>
      <c r="U2089" s="82"/>
      <c r="V2089" s="82"/>
      <c r="W2089" s="82"/>
      <c r="X2089" s="82"/>
      <c r="Y2089" s="82"/>
      <c r="AA2089" s="82"/>
      <c r="AB2089" s="82"/>
      <c r="AC2089" s="82"/>
      <c r="AD2089" s="82"/>
      <c r="AE2089" s="82"/>
      <c r="AF2089" s="82"/>
      <c r="AG2089" s="82"/>
    </row>
    <row r="2090" spans="3:33" x14ac:dyDescent="0.2">
      <c r="C2090" s="82"/>
      <c r="D2090" s="82"/>
      <c r="E2090" s="82"/>
      <c r="F2090" s="82"/>
      <c r="G2090" s="82"/>
      <c r="H2090" s="82"/>
      <c r="I2090" s="82"/>
      <c r="J2090" s="82"/>
      <c r="K2090" s="82"/>
      <c r="L2090" s="82"/>
      <c r="M2090" s="82"/>
      <c r="N2090" s="140"/>
      <c r="O2090" s="140"/>
      <c r="P2090" s="82"/>
      <c r="Q2090" s="82"/>
      <c r="R2090" s="82"/>
      <c r="S2090" s="82"/>
      <c r="T2090" s="140"/>
      <c r="U2090" s="82"/>
      <c r="V2090" s="82"/>
      <c r="W2090" s="82"/>
      <c r="X2090" s="82"/>
      <c r="Y2090" s="82"/>
      <c r="AA2090" s="82"/>
      <c r="AB2090" s="82"/>
      <c r="AC2090" s="82"/>
      <c r="AD2090" s="82"/>
      <c r="AE2090" s="82"/>
      <c r="AF2090" s="82"/>
      <c r="AG2090" s="82"/>
    </row>
    <row r="2091" spans="3:33" x14ac:dyDescent="0.2">
      <c r="C2091" s="82"/>
      <c r="D2091" s="82"/>
      <c r="E2091" s="82"/>
      <c r="F2091" s="82"/>
      <c r="G2091" s="82"/>
      <c r="H2091" s="82"/>
      <c r="I2091" s="82"/>
      <c r="J2091" s="82"/>
      <c r="K2091" s="82"/>
      <c r="L2091" s="82"/>
      <c r="M2091" s="82"/>
      <c r="N2091" s="140"/>
      <c r="O2091" s="140"/>
      <c r="P2091" s="82"/>
      <c r="Q2091" s="82"/>
      <c r="R2091" s="82"/>
      <c r="S2091" s="82"/>
      <c r="T2091" s="140"/>
      <c r="U2091" s="82"/>
      <c r="V2091" s="82"/>
      <c r="W2091" s="82"/>
      <c r="X2091" s="82"/>
      <c r="Y2091" s="82"/>
      <c r="AA2091" s="82"/>
      <c r="AB2091" s="82"/>
      <c r="AC2091" s="82"/>
      <c r="AD2091" s="82"/>
      <c r="AE2091" s="82"/>
      <c r="AF2091" s="82"/>
      <c r="AG2091" s="82"/>
    </row>
    <row r="2092" spans="3:33" x14ac:dyDescent="0.2">
      <c r="C2092" s="82"/>
      <c r="D2092" s="82"/>
      <c r="E2092" s="82"/>
      <c r="F2092" s="82"/>
      <c r="G2092" s="82"/>
      <c r="H2092" s="82"/>
      <c r="I2092" s="82"/>
      <c r="J2092" s="82"/>
      <c r="K2092" s="82"/>
      <c r="L2092" s="82"/>
      <c r="M2092" s="82"/>
      <c r="N2092" s="140"/>
      <c r="O2092" s="140"/>
      <c r="P2092" s="82"/>
      <c r="Q2092" s="82"/>
      <c r="R2092" s="82"/>
      <c r="S2092" s="82"/>
      <c r="T2092" s="140"/>
      <c r="U2092" s="82"/>
      <c r="V2092" s="82"/>
      <c r="W2092" s="82"/>
      <c r="X2092" s="82"/>
      <c r="Y2092" s="82"/>
      <c r="AA2092" s="82"/>
      <c r="AB2092" s="82"/>
      <c r="AC2092" s="82"/>
      <c r="AD2092" s="82"/>
      <c r="AE2092" s="82"/>
      <c r="AF2092" s="82"/>
      <c r="AG2092" s="82"/>
    </row>
    <row r="2093" spans="3:33" x14ac:dyDescent="0.2">
      <c r="C2093" s="82"/>
      <c r="D2093" s="82"/>
      <c r="E2093" s="82"/>
      <c r="F2093" s="82"/>
      <c r="G2093" s="82"/>
      <c r="H2093" s="82"/>
      <c r="I2093" s="82"/>
      <c r="J2093" s="82"/>
      <c r="K2093" s="82"/>
      <c r="L2093" s="82"/>
      <c r="M2093" s="82"/>
      <c r="N2093" s="140"/>
      <c r="O2093" s="140"/>
      <c r="P2093" s="82"/>
      <c r="Q2093" s="82"/>
      <c r="R2093" s="82"/>
      <c r="S2093" s="82"/>
      <c r="T2093" s="140"/>
      <c r="U2093" s="82"/>
      <c r="V2093" s="82"/>
      <c r="W2093" s="82"/>
      <c r="X2093" s="82"/>
      <c r="Y2093" s="82"/>
      <c r="AA2093" s="82"/>
      <c r="AB2093" s="82"/>
      <c r="AC2093" s="82"/>
      <c r="AD2093" s="82"/>
      <c r="AE2093" s="82"/>
      <c r="AF2093" s="82"/>
      <c r="AG2093" s="82"/>
    </row>
    <row r="2094" spans="3:33" x14ac:dyDescent="0.2">
      <c r="C2094" s="82"/>
      <c r="D2094" s="82"/>
      <c r="E2094" s="82"/>
      <c r="F2094" s="82"/>
      <c r="G2094" s="82"/>
      <c r="H2094" s="82"/>
      <c r="I2094" s="82"/>
      <c r="J2094" s="82"/>
      <c r="K2094" s="82"/>
      <c r="L2094" s="82"/>
      <c r="M2094" s="82"/>
      <c r="N2094" s="140"/>
      <c r="O2094" s="140"/>
      <c r="P2094" s="82"/>
      <c r="Q2094" s="82"/>
      <c r="R2094" s="82"/>
      <c r="S2094" s="82"/>
      <c r="T2094" s="140"/>
      <c r="U2094" s="82"/>
      <c r="V2094" s="82"/>
      <c r="W2094" s="82"/>
      <c r="X2094" s="82"/>
      <c r="Y2094" s="82"/>
      <c r="AA2094" s="82"/>
      <c r="AB2094" s="82"/>
      <c r="AC2094" s="82"/>
      <c r="AD2094" s="82"/>
      <c r="AE2094" s="82"/>
      <c r="AF2094" s="82"/>
      <c r="AG2094" s="82"/>
    </row>
    <row r="2095" spans="3:33" x14ac:dyDescent="0.2">
      <c r="C2095" s="82"/>
      <c r="D2095" s="82"/>
      <c r="E2095" s="82"/>
      <c r="F2095" s="82"/>
      <c r="G2095" s="82"/>
      <c r="H2095" s="82"/>
      <c r="I2095" s="82"/>
      <c r="J2095" s="82"/>
      <c r="K2095" s="82"/>
      <c r="L2095" s="82"/>
      <c r="M2095" s="82"/>
      <c r="N2095" s="140"/>
      <c r="O2095" s="140"/>
      <c r="P2095" s="82"/>
      <c r="Q2095" s="82"/>
      <c r="R2095" s="82"/>
      <c r="S2095" s="82"/>
      <c r="T2095" s="140"/>
      <c r="U2095" s="82"/>
      <c r="V2095" s="82"/>
      <c r="W2095" s="82"/>
      <c r="X2095" s="82"/>
      <c r="Y2095" s="82"/>
      <c r="AA2095" s="82"/>
      <c r="AB2095" s="82"/>
      <c r="AC2095" s="82"/>
      <c r="AD2095" s="82"/>
      <c r="AE2095" s="82"/>
      <c r="AF2095" s="82"/>
      <c r="AG2095" s="82"/>
    </row>
    <row r="2096" spans="3:33" x14ac:dyDescent="0.2">
      <c r="C2096" s="82"/>
      <c r="D2096" s="82"/>
      <c r="E2096" s="82"/>
      <c r="F2096" s="82"/>
      <c r="G2096" s="82"/>
      <c r="H2096" s="82"/>
      <c r="I2096" s="82"/>
      <c r="J2096" s="82"/>
      <c r="K2096" s="82"/>
      <c r="L2096" s="82"/>
      <c r="M2096" s="82"/>
      <c r="N2096" s="140"/>
      <c r="O2096" s="140"/>
      <c r="P2096" s="82"/>
      <c r="Q2096" s="82"/>
      <c r="R2096" s="82"/>
      <c r="S2096" s="82"/>
      <c r="T2096" s="140"/>
      <c r="U2096" s="82"/>
      <c r="V2096" s="82"/>
      <c r="W2096" s="82"/>
      <c r="X2096" s="82"/>
      <c r="Y2096" s="82"/>
      <c r="AA2096" s="82"/>
      <c r="AB2096" s="82"/>
      <c r="AC2096" s="82"/>
      <c r="AD2096" s="82"/>
      <c r="AE2096" s="82"/>
      <c r="AF2096" s="82"/>
      <c r="AG2096" s="82"/>
    </row>
    <row r="2097" spans="3:33" x14ac:dyDescent="0.2">
      <c r="C2097" s="82"/>
      <c r="D2097" s="82"/>
      <c r="E2097" s="82"/>
      <c r="F2097" s="82"/>
      <c r="G2097" s="82"/>
      <c r="H2097" s="82"/>
      <c r="I2097" s="82"/>
      <c r="J2097" s="82"/>
      <c r="K2097" s="82"/>
      <c r="L2097" s="82"/>
      <c r="M2097" s="82"/>
      <c r="N2097" s="140"/>
      <c r="O2097" s="140"/>
      <c r="P2097" s="82"/>
      <c r="Q2097" s="82"/>
      <c r="R2097" s="82"/>
      <c r="S2097" s="82"/>
      <c r="T2097" s="140"/>
      <c r="U2097" s="82"/>
      <c r="V2097" s="82"/>
      <c r="W2097" s="82"/>
      <c r="X2097" s="82"/>
      <c r="Y2097" s="82"/>
      <c r="AA2097" s="82"/>
      <c r="AB2097" s="82"/>
      <c r="AC2097" s="82"/>
      <c r="AD2097" s="82"/>
      <c r="AE2097" s="82"/>
      <c r="AF2097" s="82"/>
      <c r="AG2097" s="82"/>
    </row>
    <row r="2098" spans="3:33" x14ac:dyDescent="0.2">
      <c r="C2098" s="82"/>
      <c r="D2098" s="82"/>
      <c r="E2098" s="82"/>
      <c r="F2098" s="82"/>
      <c r="G2098" s="82"/>
      <c r="H2098" s="82"/>
      <c r="I2098" s="82"/>
      <c r="J2098" s="82"/>
      <c r="K2098" s="82"/>
      <c r="L2098" s="82"/>
      <c r="M2098" s="82"/>
      <c r="N2098" s="140"/>
      <c r="O2098" s="140"/>
      <c r="P2098" s="82"/>
      <c r="Q2098" s="82"/>
      <c r="R2098" s="82"/>
      <c r="S2098" s="82"/>
      <c r="T2098" s="140"/>
      <c r="U2098" s="82"/>
      <c r="V2098" s="82"/>
      <c r="W2098" s="82"/>
      <c r="X2098" s="82"/>
      <c r="Y2098" s="82"/>
      <c r="AA2098" s="82"/>
      <c r="AB2098" s="82"/>
      <c r="AC2098" s="82"/>
      <c r="AD2098" s="82"/>
      <c r="AE2098" s="82"/>
      <c r="AF2098" s="82"/>
      <c r="AG2098" s="82"/>
    </row>
    <row r="2099" spans="3:33" x14ac:dyDescent="0.2">
      <c r="C2099" s="82"/>
      <c r="D2099" s="82"/>
      <c r="E2099" s="82"/>
      <c r="F2099" s="82"/>
      <c r="G2099" s="82"/>
      <c r="H2099" s="82"/>
      <c r="I2099" s="82"/>
      <c r="J2099" s="82"/>
      <c r="K2099" s="82"/>
      <c r="L2099" s="82"/>
      <c r="M2099" s="82"/>
      <c r="N2099" s="140"/>
      <c r="O2099" s="140"/>
      <c r="P2099" s="82"/>
      <c r="Q2099" s="82"/>
      <c r="R2099" s="82"/>
      <c r="S2099" s="82"/>
      <c r="T2099" s="140"/>
      <c r="U2099" s="82"/>
      <c r="V2099" s="82"/>
      <c r="W2099" s="82"/>
      <c r="X2099" s="82"/>
      <c r="Y2099" s="82"/>
      <c r="AA2099" s="82"/>
      <c r="AB2099" s="82"/>
      <c r="AC2099" s="82"/>
      <c r="AD2099" s="82"/>
      <c r="AE2099" s="82"/>
      <c r="AF2099" s="82"/>
      <c r="AG2099" s="82"/>
    </row>
    <row r="2100" spans="3:33" x14ac:dyDescent="0.2">
      <c r="C2100" s="82"/>
      <c r="D2100" s="82"/>
      <c r="E2100" s="82"/>
      <c r="F2100" s="82"/>
      <c r="G2100" s="82"/>
      <c r="H2100" s="82"/>
      <c r="I2100" s="82"/>
      <c r="J2100" s="82"/>
      <c r="K2100" s="82"/>
      <c r="L2100" s="82"/>
      <c r="M2100" s="82"/>
      <c r="N2100" s="140"/>
      <c r="O2100" s="140"/>
      <c r="P2100" s="82"/>
      <c r="Q2100" s="82"/>
      <c r="R2100" s="82"/>
      <c r="S2100" s="82"/>
      <c r="T2100" s="140"/>
      <c r="U2100" s="82"/>
      <c r="V2100" s="82"/>
      <c r="W2100" s="82"/>
      <c r="X2100" s="82"/>
      <c r="Y2100" s="82"/>
      <c r="AA2100" s="82"/>
      <c r="AB2100" s="82"/>
      <c r="AC2100" s="82"/>
      <c r="AD2100" s="82"/>
      <c r="AE2100" s="82"/>
      <c r="AF2100" s="82"/>
      <c r="AG2100" s="82"/>
    </row>
    <row r="2101" spans="3:33" x14ac:dyDescent="0.2">
      <c r="C2101" s="82"/>
      <c r="D2101" s="82"/>
      <c r="E2101" s="82"/>
      <c r="F2101" s="82"/>
      <c r="G2101" s="82"/>
      <c r="H2101" s="82"/>
      <c r="I2101" s="82"/>
      <c r="J2101" s="82"/>
      <c r="K2101" s="82"/>
      <c r="L2101" s="82"/>
      <c r="M2101" s="82"/>
      <c r="N2101" s="140"/>
      <c r="O2101" s="140"/>
      <c r="P2101" s="82"/>
      <c r="Q2101" s="82"/>
      <c r="R2101" s="82"/>
      <c r="S2101" s="82"/>
      <c r="T2101" s="140"/>
      <c r="U2101" s="82"/>
      <c r="V2101" s="82"/>
      <c r="W2101" s="82"/>
      <c r="X2101" s="82"/>
      <c r="Y2101" s="82"/>
      <c r="AA2101" s="82"/>
      <c r="AB2101" s="82"/>
      <c r="AC2101" s="82"/>
      <c r="AD2101" s="82"/>
      <c r="AE2101" s="82"/>
      <c r="AF2101" s="82"/>
      <c r="AG2101" s="82"/>
    </row>
    <row r="2102" spans="3:33" x14ac:dyDescent="0.2">
      <c r="C2102" s="82"/>
      <c r="D2102" s="82"/>
      <c r="E2102" s="82"/>
      <c r="F2102" s="82"/>
      <c r="G2102" s="82"/>
      <c r="H2102" s="82"/>
      <c r="I2102" s="82"/>
      <c r="J2102" s="82"/>
      <c r="K2102" s="82"/>
      <c r="L2102" s="82"/>
      <c r="M2102" s="82"/>
      <c r="N2102" s="140"/>
      <c r="O2102" s="140"/>
      <c r="P2102" s="82"/>
      <c r="Q2102" s="82"/>
      <c r="R2102" s="82"/>
      <c r="S2102" s="82"/>
      <c r="T2102" s="140"/>
      <c r="U2102" s="82"/>
      <c r="V2102" s="82"/>
      <c r="W2102" s="82"/>
      <c r="X2102" s="82"/>
      <c r="Y2102" s="82"/>
      <c r="AA2102" s="82"/>
      <c r="AB2102" s="82"/>
      <c r="AC2102" s="82"/>
      <c r="AD2102" s="82"/>
      <c r="AE2102" s="82"/>
      <c r="AF2102" s="82"/>
      <c r="AG2102" s="82"/>
    </row>
    <row r="2103" spans="3:33" x14ac:dyDescent="0.2">
      <c r="C2103" s="82"/>
      <c r="D2103" s="82"/>
      <c r="E2103" s="82"/>
      <c r="F2103" s="82"/>
      <c r="G2103" s="82"/>
      <c r="H2103" s="82"/>
      <c r="I2103" s="82"/>
      <c r="J2103" s="82"/>
      <c r="K2103" s="82"/>
      <c r="L2103" s="82"/>
      <c r="M2103" s="82"/>
      <c r="N2103" s="140"/>
      <c r="O2103" s="140"/>
      <c r="P2103" s="82"/>
      <c r="Q2103" s="82"/>
      <c r="R2103" s="82"/>
      <c r="S2103" s="82"/>
      <c r="T2103" s="140"/>
      <c r="U2103" s="82"/>
      <c r="V2103" s="82"/>
      <c r="W2103" s="82"/>
      <c r="X2103" s="82"/>
      <c r="Y2103" s="82"/>
      <c r="AA2103" s="82"/>
      <c r="AB2103" s="82"/>
      <c r="AC2103" s="82"/>
      <c r="AD2103" s="82"/>
      <c r="AE2103" s="82"/>
      <c r="AF2103" s="82"/>
      <c r="AG2103" s="82"/>
    </row>
    <row r="2104" spans="3:33" x14ac:dyDescent="0.2">
      <c r="C2104" s="82"/>
      <c r="D2104" s="82"/>
      <c r="E2104" s="82"/>
      <c r="F2104" s="82"/>
      <c r="G2104" s="82"/>
      <c r="H2104" s="82"/>
      <c r="I2104" s="82"/>
      <c r="J2104" s="82"/>
      <c r="K2104" s="82"/>
      <c r="L2104" s="82"/>
      <c r="M2104" s="82"/>
      <c r="N2104" s="140"/>
      <c r="O2104" s="140"/>
      <c r="P2104" s="82"/>
      <c r="Q2104" s="82"/>
      <c r="R2104" s="82"/>
      <c r="S2104" s="82"/>
      <c r="T2104" s="140"/>
      <c r="U2104" s="82"/>
      <c r="V2104" s="82"/>
      <c r="W2104" s="82"/>
      <c r="X2104" s="82"/>
      <c r="Y2104" s="82"/>
      <c r="AA2104" s="82"/>
      <c r="AB2104" s="82"/>
      <c r="AC2104" s="82"/>
      <c r="AD2104" s="82"/>
      <c r="AE2104" s="82"/>
      <c r="AF2104" s="82"/>
      <c r="AG2104" s="82"/>
    </row>
    <row r="2105" spans="3:33" x14ac:dyDescent="0.2">
      <c r="C2105" s="82"/>
      <c r="D2105" s="82"/>
      <c r="E2105" s="82"/>
      <c r="F2105" s="82"/>
      <c r="G2105" s="82"/>
      <c r="H2105" s="82"/>
      <c r="I2105" s="82"/>
      <c r="J2105" s="82"/>
      <c r="K2105" s="82"/>
      <c r="L2105" s="82"/>
      <c r="M2105" s="82"/>
      <c r="N2105" s="140"/>
      <c r="O2105" s="140"/>
      <c r="P2105" s="82"/>
      <c r="Q2105" s="82"/>
      <c r="R2105" s="82"/>
      <c r="S2105" s="82"/>
      <c r="T2105" s="140"/>
      <c r="U2105" s="82"/>
      <c r="V2105" s="82"/>
      <c r="W2105" s="82"/>
      <c r="X2105" s="82"/>
      <c r="Y2105" s="82"/>
      <c r="AA2105" s="82"/>
      <c r="AB2105" s="82"/>
      <c r="AC2105" s="82"/>
      <c r="AD2105" s="82"/>
      <c r="AE2105" s="82"/>
      <c r="AF2105" s="82"/>
      <c r="AG2105" s="82"/>
    </row>
    <row r="2106" spans="3:33" x14ac:dyDescent="0.2">
      <c r="C2106" s="82"/>
      <c r="D2106" s="82"/>
      <c r="E2106" s="82"/>
      <c r="F2106" s="82"/>
      <c r="G2106" s="82"/>
      <c r="H2106" s="82"/>
      <c r="I2106" s="82"/>
      <c r="J2106" s="82"/>
      <c r="K2106" s="82"/>
      <c r="L2106" s="82"/>
      <c r="M2106" s="82"/>
      <c r="N2106" s="140"/>
      <c r="O2106" s="140"/>
      <c r="P2106" s="82"/>
      <c r="Q2106" s="82"/>
      <c r="R2106" s="82"/>
      <c r="S2106" s="82"/>
      <c r="T2106" s="140"/>
      <c r="U2106" s="82"/>
      <c r="V2106" s="82"/>
      <c r="W2106" s="82"/>
      <c r="X2106" s="82"/>
      <c r="Y2106" s="82"/>
      <c r="AA2106" s="82"/>
      <c r="AB2106" s="82"/>
      <c r="AC2106" s="82"/>
      <c r="AD2106" s="82"/>
      <c r="AE2106" s="82"/>
      <c r="AF2106" s="82"/>
      <c r="AG2106" s="82"/>
    </row>
    <row r="2107" spans="3:33" x14ac:dyDescent="0.2">
      <c r="C2107" s="82"/>
      <c r="D2107" s="82"/>
      <c r="E2107" s="82"/>
      <c r="F2107" s="82"/>
      <c r="G2107" s="82"/>
      <c r="H2107" s="82"/>
      <c r="I2107" s="82"/>
      <c r="J2107" s="82"/>
      <c r="K2107" s="82"/>
      <c r="L2107" s="82"/>
      <c r="M2107" s="82"/>
      <c r="N2107" s="140"/>
      <c r="O2107" s="140"/>
      <c r="P2107" s="82"/>
      <c r="Q2107" s="82"/>
      <c r="R2107" s="82"/>
      <c r="S2107" s="82"/>
      <c r="T2107" s="140"/>
      <c r="U2107" s="82"/>
      <c r="V2107" s="82"/>
      <c r="W2107" s="82"/>
      <c r="X2107" s="82"/>
      <c r="Y2107" s="82"/>
      <c r="AA2107" s="82"/>
      <c r="AB2107" s="82"/>
      <c r="AC2107" s="82"/>
      <c r="AD2107" s="82"/>
      <c r="AE2107" s="82"/>
      <c r="AF2107" s="82"/>
      <c r="AG2107" s="82"/>
    </row>
    <row r="2108" spans="3:33" x14ac:dyDescent="0.2">
      <c r="C2108" s="82"/>
      <c r="D2108" s="82"/>
      <c r="E2108" s="82"/>
      <c r="F2108" s="82"/>
      <c r="G2108" s="82"/>
      <c r="H2108" s="82"/>
      <c r="I2108" s="82"/>
      <c r="J2108" s="82"/>
      <c r="K2108" s="82"/>
      <c r="L2108" s="82"/>
      <c r="M2108" s="82"/>
      <c r="N2108" s="140"/>
      <c r="O2108" s="140"/>
      <c r="P2108" s="82"/>
      <c r="Q2108" s="82"/>
      <c r="R2108" s="82"/>
      <c r="S2108" s="82"/>
      <c r="T2108" s="140"/>
      <c r="U2108" s="82"/>
      <c r="V2108" s="82"/>
      <c r="W2108" s="82"/>
      <c r="X2108" s="82"/>
      <c r="Y2108" s="82"/>
      <c r="AA2108" s="82"/>
      <c r="AB2108" s="82"/>
      <c r="AC2108" s="82"/>
      <c r="AD2108" s="82"/>
      <c r="AE2108" s="82"/>
      <c r="AF2108" s="82"/>
      <c r="AG2108" s="82"/>
    </row>
    <row r="2109" spans="3:33" x14ac:dyDescent="0.2">
      <c r="C2109" s="82"/>
      <c r="D2109" s="82"/>
      <c r="E2109" s="82"/>
      <c r="F2109" s="82"/>
      <c r="G2109" s="82"/>
      <c r="H2109" s="82"/>
      <c r="I2109" s="82"/>
      <c r="J2109" s="82"/>
      <c r="K2109" s="82"/>
      <c r="L2109" s="82"/>
      <c r="M2109" s="82"/>
      <c r="N2109" s="140"/>
      <c r="O2109" s="140"/>
      <c r="P2109" s="82"/>
      <c r="Q2109" s="82"/>
      <c r="R2109" s="82"/>
      <c r="S2109" s="82"/>
      <c r="T2109" s="140"/>
      <c r="U2109" s="82"/>
      <c r="V2109" s="82"/>
      <c r="W2109" s="82"/>
      <c r="X2109" s="82"/>
      <c r="Y2109" s="82"/>
      <c r="AA2109" s="82"/>
      <c r="AB2109" s="82"/>
      <c r="AC2109" s="82"/>
      <c r="AD2109" s="82"/>
      <c r="AE2109" s="82"/>
      <c r="AF2109" s="82"/>
      <c r="AG2109" s="82"/>
    </row>
    <row r="2110" spans="3:33" x14ac:dyDescent="0.2">
      <c r="C2110" s="82"/>
      <c r="D2110" s="82"/>
      <c r="E2110" s="82"/>
      <c r="F2110" s="82"/>
      <c r="G2110" s="82"/>
      <c r="H2110" s="82"/>
      <c r="I2110" s="82"/>
      <c r="J2110" s="82"/>
      <c r="K2110" s="82"/>
      <c r="L2110" s="82"/>
      <c r="M2110" s="82"/>
      <c r="N2110" s="140"/>
      <c r="O2110" s="140"/>
      <c r="P2110" s="82"/>
      <c r="Q2110" s="82"/>
      <c r="R2110" s="82"/>
      <c r="S2110" s="82"/>
      <c r="T2110" s="140"/>
      <c r="U2110" s="82"/>
      <c r="V2110" s="82"/>
      <c r="W2110" s="82"/>
      <c r="X2110" s="82"/>
      <c r="Y2110" s="82"/>
      <c r="AA2110" s="82"/>
      <c r="AB2110" s="82"/>
      <c r="AC2110" s="82"/>
      <c r="AD2110" s="82"/>
      <c r="AE2110" s="82"/>
      <c r="AF2110" s="82"/>
      <c r="AG2110" s="82"/>
    </row>
    <row r="2111" spans="3:33" x14ac:dyDescent="0.2">
      <c r="C2111" s="82"/>
      <c r="D2111" s="82"/>
      <c r="E2111" s="82"/>
      <c r="F2111" s="82"/>
      <c r="G2111" s="82"/>
      <c r="H2111" s="82"/>
      <c r="I2111" s="82"/>
      <c r="J2111" s="82"/>
      <c r="K2111" s="82"/>
      <c r="L2111" s="82"/>
      <c r="M2111" s="82"/>
      <c r="N2111" s="140"/>
      <c r="O2111" s="140"/>
      <c r="P2111" s="82"/>
      <c r="Q2111" s="82"/>
      <c r="R2111" s="82"/>
      <c r="S2111" s="82"/>
      <c r="T2111" s="140"/>
      <c r="U2111" s="82"/>
      <c r="V2111" s="82"/>
      <c r="W2111" s="82"/>
      <c r="X2111" s="82"/>
      <c r="Y2111" s="82"/>
      <c r="AA2111" s="82"/>
      <c r="AB2111" s="82"/>
      <c r="AC2111" s="82"/>
      <c r="AD2111" s="82"/>
      <c r="AE2111" s="82"/>
      <c r="AF2111" s="82"/>
      <c r="AG2111" s="82"/>
    </row>
    <row r="2112" spans="3:33" x14ac:dyDescent="0.2">
      <c r="C2112" s="82"/>
      <c r="D2112" s="82"/>
      <c r="E2112" s="82"/>
      <c r="F2112" s="82"/>
      <c r="G2112" s="82"/>
      <c r="H2112" s="82"/>
      <c r="I2112" s="82"/>
      <c r="J2112" s="82"/>
      <c r="K2112" s="82"/>
      <c r="L2112" s="82"/>
      <c r="M2112" s="82"/>
      <c r="N2112" s="140"/>
      <c r="O2112" s="140"/>
      <c r="P2112" s="82"/>
      <c r="Q2112" s="82"/>
      <c r="R2112" s="82"/>
      <c r="S2112" s="82"/>
      <c r="T2112" s="140"/>
      <c r="U2112" s="82"/>
      <c r="V2112" s="82"/>
      <c r="W2112" s="82"/>
      <c r="X2112" s="82"/>
      <c r="Y2112" s="82"/>
      <c r="AA2112" s="82"/>
      <c r="AB2112" s="82"/>
      <c r="AC2112" s="82"/>
      <c r="AD2112" s="82"/>
      <c r="AE2112" s="82"/>
      <c r="AF2112" s="82"/>
      <c r="AG2112" s="82"/>
    </row>
    <row r="2113" spans="3:33" x14ac:dyDescent="0.2">
      <c r="C2113" s="82"/>
      <c r="D2113" s="82"/>
      <c r="E2113" s="82"/>
      <c r="F2113" s="82"/>
      <c r="G2113" s="82"/>
      <c r="H2113" s="82"/>
      <c r="I2113" s="82"/>
      <c r="J2113" s="82"/>
      <c r="K2113" s="82"/>
      <c r="L2113" s="82"/>
      <c r="M2113" s="82"/>
      <c r="N2113" s="140"/>
      <c r="O2113" s="140"/>
      <c r="P2113" s="82"/>
      <c r="Q2113" s="82"/>
      <c r="R2113" s="82"/>
      <c r="S2113" s="82"/>
      <c r="T2113" s="140"/>
      <c r="U2113" s="82"/>
      <c r="V2113" s="82"/>
      <c r="W2113" s="82"/>
      <c r="X2113" s="82"/>
      <c r="Y2113" s="82"/>
      <c r="AA2113" s="82"/>
      <c r="AB2113" s="82"/>
      <c r="AC2113" s="82"/>
      <c r="AD2113" s="82"/>
      <c r="AE2113" s="82"/>
      <c r="AF2113" s="82"/>
      <c r="AG2113" s="82"/>
    </row>
    <row r="2114" spans="3:33" x14ac:dyDescent="0.2">
      <c r="C2114" s="82"/>
      <c r="D2114" s="82"/>
      <c r="E2114" s="82"/>
      <c r="F2114" s="82"/>
      <c r="G2114" s="82"/>
      <c r="H2114" s="82"/>
      <c r="I2114" s="82"/>
      <c r="J2114" s="82"/>
      <c r="K2114" s="82"/>
      <c r="L2114" s="82"/>
      <c r="M2114" s="82"/>
      <c r="N2114" s="140"/>
      <c r="O2114" s="140"/>
      <c r="P2114" s="82"/>
      <c r="Q2114" s="82"/>
      <c r="R2114" s="82"/>
      <c r="S2114" s="82"/>
      <c r="T2114" s="140"/>
      <c r="U2114" s="82"/>
      <c r="V2114" s="82"/>
      <c r="W2114" s="82"/>
      <c r="X2114" s="82"/>
      <c r="Y2114" s="82"/>
      <c r="AA2114" s="82"/>
      <c r="AB2114" s="82"/>
      <c r="AC2114" s="82"/>
      <c r="AD2114" s="82"/>
      <c r="AE2114" s="82"/>
      <c r="AF2114" s="82"/>
      <c r="AG2114" s="82"/>
    </row>
    <row r="2115" spans="3:33" x14ac:dyDescent="0.2">
      <c r="C2115" s="82"/>
      <c r="D2115" s="82"/>
      <c r="E2115" s="82"/>
      <c r="F2115" s="82"/>
      <c r="G2115" s="82"/>
      <c r="H2115" s="82"/>
      <c r="I2115" s="82"/>
      <c r="J2115" s="82"/>
      <c r="K2115" s="82"/>
      <c r="L2115" s="82"/>
      <c r="M2115" s="82"/>
      <c r="N2115" s="140"/>
      <c r="O2115" s="140"/>
      <c r="P2115" s="82"/>
      <c r="Q2115" s="82"/>
      <c r="R2115" s="82"/>
      <c r="S2115" s="82"/>
      <c r="T2115" s="140"/>
      <c r="U2115" s="82"/>
      <c r="V2115" s="82"/>
      <c r="W2115" s="82"/>
      <c r="X2115" s="82"/>
      <c r="Y2115" s="82"/>
      <c r="AA2115" s="82"/>
      <c r="AB2115" s="82"/>
      <c r="AC2115" s="82"/>
      <c r="AD2115" s="82"/>
      <c r="AE2115" s="82"/>
      <c r="AF2115" s="82"/>
      <c r="AG2115" s="82"/>
    </row>
    <row r="2116" spans="3:33" x14ac:dyDescent="0.2">
      <c r="C2116" s="82"/>
      <c r="D2116" s="82"/>
      <c r="E2116" s="82"/>
      <c r="F2116" s="82"/>
      <c r="G2116" s="82"/>
      <c r="H2116" s="82"/>
      <c r="I2116" s="82"/>
      <c r="J2116" s="82"/>
      <c r="K2116" s="82"/>
      <c r="L2116" s="82"/>
      <c r="M2116" s="82"/>
      <c r="N2116" s="140"/>
      <c r="O2116" s="140"/>
      <c r="P2116" s="82"/>
      <c r="Q2116" s="82"/>
      <c r="R2116" s="82"/>
      <c r="S2116" s="82"/>
      <c r="T2116" s="140"/>
      <c r="U2116" s="82"/>
      <c r="V2116" s="82"/>
      <c r="W2116" s="82"/>
      <c r="X2116" s="82"/>
      <c r="Y2116" s="82"/>
      <c r="AA2116" s="82"/>
      <c r="AB2116" s="82"/>
      <c r="AC2116" s="82"/>
      <c r="AD2116" s="82"/>
      <c r="AE2116" s="82"/>
      <c r="AF2116" s="82"/>
      <c r="AG2116" s="82"/>
    </row>
    <row r="2117" spans="3:33" x14ac:dyDescent="0.2">
      <c r="C2117" s="82"/>
      <c r="D2117" s="82"/>
      <c r="E2117" s="82"/>
      <c r="F2117" s="82"/>
      <c r="G2117" s="82"/>
      <c r="H2117" s="82"/>
      <c r="I2117" s="82"/>
      <c r="J2117" s="82"/>
      <c r="K2117" s="82"/>
      <c r="L2117" s="82"/>
      <c r="M2117" s="82"/>
      <c r="N2117" s="140"/>
      <c r="O2117" s="140"/>
      <c r="P2117" s="82"/>
      <c r="Q2117" s="82"/>
      <c r="R2117" s="82"/>
      <c r="S2117" s="82"/>
      <c r="T2117" s="140"/>
      <c r="U2117" s="82"/>
      <c r="V2117" s="82"/>
      <c r="W2117" s="82"/>
      <c r="X2117" s="82"/>
      <c r="Y2117" s="82"/>
      <c r="AA2117" s="82"/>
      <c r="AB2117" s="82"/>
      <c r="AC2117" s="82"/>
      <c r="AD2117" s="82"/>
      <c r="AE2117" s="82"/>
      <c r="AF2117" s="82"/>
      <c r="AG2117" s="82"/>
    </row>
    <row r="2118" spans="3:33" x14ac:dyDescent="0.2">
      <c r="C2118" s="82"/>
      <c r="D2118" s="82"/>
      <c r="E2118" s="82"/>
      <c r="F2118" s="82"/>
      <c r="G2118" s="82"/>
      <c r="H2118" s="82"/>
      <c r="I2118" s="82"/>
      <c r="J2118" s="82"/>
      <c r="K2118" s="82"/>
      <c r="L2118" s="82"/>
      <c r="M2118" s="82"/>
      <c r="N2118" s="140"/>
      <c r="O2118" s="140"/>
      <c r="P2118" s="82"/>
      <c r="Q2118" s="82"/>
      <c r="R2118" s="82"/>
      <c r="S2118" s="82"/>
      <c r="T2118" s="140"/>
      <c r="U2118" s="82"/>
      <c r="V2118" s="82"/>
      <c r="W2118" s="82"/>
      <c r="X2118" s="82"/>
      <c r="Y2118" s="82"/>
      <c r="AA2118" s="82"/>
      <c r="AB2118" s="82"/>
      <c r="AC2118" s="82"/>
      <c r="AD2118" s="82"/>
      <c r="AE2118" s="82"/>
      <c r="AF2118" s="82"/>
      <c r="AG2118" s="82"/>
    </row>
    <row r="2119" spans="3:33" x14ac:dyDescent="0.2">
      <c r="C2119" s="82"/>
      <c r="D2119" s="82"/>
      <c r="E2119" s="82"/>
      <c r="F2119" s="82"/>
      <c r="G2119" s="82"/>
      <c r="H2119" s="82"/>
      <c r="I2119" s="82"/>
      <c r="J2119" s="82"/>
      <c r="K2119" s="82"/>
      <c r="L2119" s="82"/>
      <c r="M2119" s="82"/>
      <c r="N2119" s="140"/>
      <c r="O2119" s="140"/>
      <c r="P2119" s="82"/>
      <c r="Q2119" s="82"/>
      <c r="R2119" s="82"/>
      <c r="S2119" s="82"/>
      <c r="T2119" s="140"/>
      <c r="U2119" s="82"/>
      <c r="V2119" s="82"/>
      <c r="W2119" s="82"/>
      <c r="X2119" s="82"/>
      <c r="Y2119" s="82"/>
      <c r="AA2119" s="82"/>
      <c r="AB2119" s="82"/>
      <c r="AC2119" s="82"/>
      <c r="AD2119" s="82"/>
      <c r="AE2119" s="82"/>
      <c r="AF2119" s="82"/>
      <c r="AG2119" s="82"/>
    </row>
    <row r="2120" spans="3:33" x14ac:dyDescent="0.2">
      <c r="C2120" s="82"/>
      <c r="D2120" s="82"/>
      <c r="E2120" s="82"/>
      <c r="F2120" s="82"/>
      <c r="G2120" s="82"/>
      <c r="H2120" s="82"/>
      <c r="I2120" s="82"/>
      <c r="J2120" s="82"/>
      <c r="K2120" s="82"/>
      <c r="L2120" s="82"/>
      <c r="M2120" s="82"/>
      <c r="N2120" s="140"/>
      <c r="O2120" s="140"/>
      <c r="P2120" s="82"/>
      <c r="Q2120" s="82"/>
      <c r="R2120" s="82"/>
      <c r="S2120" s="82"/>
      <c r="T2120" s="140"/>
      <c r="U2120" s="82"/>
      <c r="V2120" s="82"/>
      <c r="W2120" s="82"/>
      <c r="X2120" s="82"/>
      <c r="Y2120" s="82"/>
      <c r="AA2120" s="82"/>
      <c r="AB2120" s="82"/>
      <c r="AC2120" s="82"/>
      <c r="AD2120" s="82"/>
      <c r="AE2120" s="82"/>
      <c r="AF2120" s="82"/>
      <c r="AG2120" s="82"/>
    </row>
    <row r="2121" spans="3:33" x14ac:dyDescent="0.2">
      <c r="C2121" s="82"/>
      <c r="D2121" s="82"/>
      <c r="E2121" s="82"/>
      <c r="F2121" s="82"/>
      <c r="G2121" s="82"/>
      <c r="H2121" s="82"/>
      <c r="I2121" s="82"/>
      <c r="J2121" s="82"/>
      <c r="K2121" s="82"/>
      <c r="L2121" s="82"/>
      <c r="M2121" s="82"/>
      <c r="N2121" s="140"/>
      <c r="O2121" s="140"/>
      <c r="P2121" s="82"/>
      <c r="Q2121" s="82"/>
      <c r="R2121" s="82"/>
      <c r="S2121" s="82"/>
      <c r="T2121" s="140"/>
      <c r="U2121" s="82"/>
      <c r="V2121" s="82"/>
      <c r="W2121" s="82"/>
      <c r="X2121" s="82"/>
      <c r="Y2121" s="82"/>
      <c r="AA2121" s="82"/>
      <c r="AB2121" s="82"/>
      <c r="AC2121" s="82"/>
      <c r="AD2121" s="82"/>
      <c r="AE2121" s="82"/>
      <c r="AF2121" s="82"/>
      <c r="AG2121" s="82"/>
    </row>
    <row r="2122" spans="3:33" x14ac:dyDescent="0.2">
      <c r="C2122" s="82"/>
      <c r="D2122" s="82"/>
      <c r="E2122" s="82"/>
      <c r="F2122" s="82"/>
      <c r="G2122" s="82"/>
      <c r="H2122" s="82"/>
      <c r="I2122" s="82"/>
      <c r="J2122" s="82"/>
      <c r="K2122" s="82"/>
      <c r="L2122" s="82"/>
      <c r="M2122" s="82"/>
      <c r="N2122" s="140"/>
      <c r="O2122" s="140"/>
      <c r="P2122" s="82"/>
      <c r="Q2122" s="82"/>
      <c r="R2122" s="82"/>
      <c r="S2122" s="82"/>
      <c r="T2122" s="140"/>
      <c r="U2122" s="82"/>
      <c r="V2122" s="82"/>
      <c r="W2122" s="82"/>
      <c r="X2122" s="82"/>
      <c r="Y2122" s="82"/>
      <c r="AA2122" s="82"/>
      <c r="AB2122" s="82"/>
      <c r="AC2122" s="82"/>
      <c r="AD2122" s="82"/>
      <c r="AE2122" s="82"/>
      <c r="AF2122" s="82"/>
      <c r="AG2122" s="82"/>
    </row>
    <row r="2123" spans="3:33" x14ac:dyDescent="0.2">
      <c r="C2123" s="82"/>
      <c r="D2123" s="82"/>
      <c r="E2123" s="82"/>
      <c r="F2123" s="82"/>
      <c r="G2123" s="82"/>
      <c r="H2123" s="82"/>
      <c r="I2123" s="82"/>
      <c r="J2123" s="82"/>
      <c r="K2123" s="82"/>
      <c r="L2123" s="82"/>
      <c r="M2123" s="82"/>
      <c r="N2123" s="140"/>
      <c r="O2123" s="140"/>
      <c r="P2123" s="82"/>
      <c r="Q2123" s="82"/>
      <c r="R2123" s="82"/>
      <c r="S2123" s="82"/>
      <c r="T2123" s="140"/>
      <c r="U2123" s="82"/>
      <c r="V2123" s="82"/>
      <c r="W2123" s="82"/>
      <c r="X2123" s="82"/>
      <c r="Y2123" s="82"/>
      <c r="AA2123" s="82"/>
      <c r="AB2123" s="82"/>
      <c r="AC2123" s="82"/>
      <c r="AD2123" s="82"/>
      <c r="AE2123" s="82"/>
      <c r="AF2123" s="82"/>
      <c r="AG2123" s="82"/>
    </row>
    <row r="2124" spans="3:33" x14ac:dyDescent="0.2">
      <c r="C2124" s="82"/>
      <c r="D2124" s="82"/>
      <c r="E2124" s="82"/>
      <c r="F2124" s="82"/>
      <c r="G2124" s="82"/>
      <c r="H2124" s="82"/>
      <c r="I2124" s="82"/>
      <c r="J2124" s="82"/>
      <c r="K2124" s="82"/>
      <c r="L2124" s="82"/>
      <c r="M2124" s="82"/>
      <c r="N2124" s="140"/>
      <c r="O2124" s="140"/>
      <c r="P2124" s="82"/>
      <c r="Q2124" s="82"/>
      <c r="R2124" s="82"/>
      <c r="S2124" s="82"/>
      <c r="T2124" s="140"/>
      <c r="U2124" s="82"/>
      <c r="V2124" s="82"/>
      <c r="W2124" s="82"/>
      <c r="X2124" s="82"/>
      <c r="Y2124" s="82"/>
      <c r="AA2124" s="82"/>
      <c r="AB2124" s="82"/>
      <c r="AC2124" s="82"/>
      <c r="AD2124" s="82"/>
      <c r="AE2124" s="82"/>
      <c r="AF2124" s="82"/>
      <c r="AG2124" s="82"/>
    </row>
    <row r="2125" spans="3:33" x14ac:dyDescent="0.2">
      <c r="C2125" s="82"/>
      <c r="D2125" s="82"/>
      <c r="E2125" s="82"/>
      <c r="F2125" s="82"/>
      <c r="G2125" s="82"/>
      <c r="H2125" s="82"/>
      <c r="I2125" s="82"/>
      <c r="J2125" s="82"/>
      <c r="K2125" s="82"/>
      <c r="L2125" s="82"/>
      <c r="M2125" s="82"/>
      <c r="N2125" s="140"/>
      <c r="O2125" s="140"/>
      <c r="P2125" s="82"/>
      <c r="Q2125" s="82"/>
      <c r="R2125" s="82"/>
      <c r="S2125" s="82"/>
      <c r="T2125" s="140"/>
      <c r="U2125" s="82"/>
      <c r="V2125" s="82"/>
      <c r="W2125" s="82"/>
      <c r="X2125" s="82"/>
      <c r="Y2125" s="82"/>
      <c r="AA2125" s="82"/>
      <c r="AB2125" s="82"/>
      <c r="AC2125" s="82"/>
      <c r="AD2125" s="82"/>
      <c r="AE2125" s="82"/>
      <c r="AF2125" s="82"/>
      <c r="AG2125" s="82"/>
    </row>
    <row r="2126" spans="3:33" x14ac:dyDescent="0.2">
      <c r="C2126" s="82"/>
      <c r="D2126" s="82"/>
      <c r="E2126" s="82"/>
      <c r="F2126" s="82"/>
      <c r="G2126" s="82"/>
      <c r="H2126" s="82"/>
      <c r="I2126" s="82"/>
      <c r="J2126" s="82"/>
      <c r="K2126" s="82"/>
      <c r="L2126" s="82"/>
      <c r="M2126" s="82"/>
      <c r="N2126" s="140"/>
      <c r="O2126" s="140"/>
      <c r="P2126" s="82"/>
      <c r="Q2126" s="82"/>
      <c r="R2126" s="82"/>
      <c r="S2126" s="82"/>
      <c r="T2126" s="140"/>
      <c r="U2126" s="82"/>
      <c r="V2126" s="82"/>
      <c r="W2126" s="82"/>
      <c r="X2126" s="82"/>
      <c r="Y2126" s="82"/>
      <c r="AA2126" s="82"/>
      <c r="AB2126" s="82"/>
      <c r="AC2126" s="82"/>
      <c r="AD2126" s="82"/>
      <c r="AE2126" s="82"/>
      <c r="AF2126" s="82"/>
      <c r="AG2126" s="82"/>
    </row>
    <row r="2127" spans="3:33" x14ac:dyDescent="0.2">
      <c r="C2127" s="82"/>
      <c r="D2127" s="82"/>
      <c r="E2127" s="82"/>
      <c r="F2127" s="82"/>
      <c r="G2127" s="82"/>
      <c r="H2127" s="82"/>
      <c r="I2127" s="82"/>
      <c r="J2127" s="82"/>
      <c r="K2127" s="82"/>
      <c r="L2127" s="82"/>
      <c r="M2127" s="82"/>
      <c r="N2127" s="140"/>
      <c r="O2127" s="140"/>
      <c r="P2127" s="82"/>
      <c r="Q2127" s="82"/>
      <c r="R2127" s="82"/>
      <c r="S2127" s="82"/>
      <c r="T2127" s="140"/>
      <c r="U2127" s="82"/>
      <c r="V2127" s="82"/>
      <c r="W2127" s="82"/>
      <c r="X2127" s="82"/>
      <c r="Y2127" s="82"/>
      <c r="AA2127" s="82"/>
      <c r="AB2127" s="82"/>
      <c r="AC2127" s="82"/>
      <c r="AD2127" s="82"/>
      <c r="AE2127" s="82"/>
      <c r="AF2127" s="82"/>
      <c r="AG2127" s="82"/>
    </row>
    <row r="2128" spans="3:33" x14ac:dyDescent="0.2">
      <c r="C2128" s="82"/>
      <c r="D2128" s="82"/>
      <c r="E2128" s="82"/>
      <c r="F2128" s="82"/>
      <c r="G2128" s="82"/>
      <c r="H2128" s="82"/>
      <c r="I2128" s="82"/>
      <c r="J2128" s="82"/>
      <c r="K2128" s="82"/>
      <c r="L2128" s="82"/>
      <c r="M2128" s="82"/>
      <c r="N2128" s="140"/>
      <c r="O2128" s="140"/>
      <c r="P2128" s="82"/>
      <c r="Q2128" s="82"/>
      <c r="R2128" s="82"/>
      <c r="S2128" s="82"/>
      <c r="T2128" s="140"/>
      <c r="U2128" s="82"/>
      <c r="V2128" s="82"/>
      <c r="W2128" s="82"/>
      <c r="X2128" s="82"/>
      <c r="Y2128" s="82"/>
      <c r="AA2128" s="82"/>
      <c r="AB2128" s="82"/>
      <c r="AC2128" s="82"/>
      <c r="AD2128" s="82"/>
      <c r="AE2128" s="82"/>
      <c r="AF2128" s="82"/>
      <c r="AG2128" s="82"/>
    </row>
    <row r="2129" spans="3:33" x14ac:dyDescent="0.2">
      <c r="C2129" s="82"/>
      <c r="D2129" s="82"/>
      <c r="E2129" s="82"/>
      <c r="F2129" s="82"/>
      <c r="G2129" s="82"/>
      <c r="H2129" s="82"/>
      <c r="I2129" s="82"/>
      <c r="J2129" s="82"/>
      <c r="K2129" s="82"/>
      <c r="L2129" s="82"/>
      <c r="M2129" s="82"/>
      <c r="N2129" s="140"/>
      <c r="O2129" s="140"/>
      <c r="P2129" s="82"/>
      <c r="Q2129" s="82"/>
      <c r="R2129" s="82"/>
      <c r="S2129" s="82"/>
      <c r="T2129" s="140"/>
      <c r="U2129" s="82"/>
      <c r="V2129" s="82"/>
      <c r="W2129" s="82"/>
      <c r="X2129" s="82"/>
      <c r="Y2129" s="82"/>
      <c r="AA2129" s="82"/>
      <c r="AB2129" s="82"/>
      <c r="AC2129" s="82"/>
      <c r="AD2129" s="82"/>
      <c r="AE2129" s="82"/>
      <c r="AF2129" s="82"/>
      <c r="AG2129" s="82"/>
    </row>
    <row r="2130" spans="3:33" x14ac:dyDescent="0.2">
      <c r="C2130" s="82"/>
      <c r="D2130" s="82"/>
      <c r="E2130" s="82"/>
      <c r="F2130" s="82"/>
      <c r="G2130" s="82"/>
      <c r="H2130" s="82"/>
      <c r="I2130" s="82"/>
      <c r="J2130" s="82"/>
      <c r="K2130" s="82"/>
      <c r="L2130" s="82"/>
      <c r="M2130" s="82"/>
      <c r="N2130" s="140"/>
      <c r="O2130" s="140"/>
      <c r="P2130" s="82"/>
      <c r="Q2130" s="82"/>
      <c r="R2130" s="82"/>
      <c r="S2130" s="82"/>
      <c r="T2130" s="140"/>
      <c r="U2130" s="82"/>
      <c r="V2130" s="82"/>
      <c r="W2130" s="82"/>
      <c r="X2130" s="82"/>
      <c r="Y2130" s="82"/>
      <c r="AA2130" s="82"/>
      <c r="AB2130" s="82"/>
      <c r="AC2130" s="82"/>
      <c r="AD2130" s="82"/>
      <c r="AE2130" s="82"/>
      <c r="AF2130" s="82"/>
      <c r="AG2130" s="82"/>
    </row>
    <row r="2131" spans="3:33" x14ac:dyDescent="0.2">
      <c r="C2131" s="82"/>
      <c r="D2131" s="82"/>
      <c r="E2131" s="82"/>
      <c r="F2131" s="82"/>
      <c r="G2131" s="82"/>
      <c r="H2131" s="82"/>
      <c r="I2131" s="82"/>
      <c r="J2131" s="82"/>
      <c r="K2131" s="82"/>
      <c r="L2131" s="82"/>
      <c r="M2131" s="82"/>
      <c r="N2131" s="140"/>
      <c r="O2131" s="140"/>
      <c r="P2131" s="82"/>
      <c r="Q2131" s="82"/>
      <c r="R2131" s="82"/>
      <c r="S2131" s="82"/>
      <c r="T2131" s="140"/>
      <c r="U2131" s="82"/>
      <c r="V2131" s="82"/>
      <c r="W2131" s="82"/>
      <c r="X2131" s="82"/>
      <c r="Y2131" s="82"/>
      <c r="AA2131" s="82"/>
      <c r="AB2131" s="82"/>
      <c r="AC2131" s="82"/>
      <c r="AD2131" s="82"/>
      <c r="AE2131" s="82"/>
      <c r="AF2131" s="82"/>
      <c r="AG2131" s="82"/>
    </row>
    <row r="2132" spans="3:33" x14ac:dyDescent="0.2">
      <c r="C2132" s="82"/>
      <c r="D2132" s="82"/>
      <c r="E2132" s="82"/>
      <c r="F2132" s="82"/>
      <c r="G2132" s="82"/>
      <c r="H2132" s="82"/>
      <c r="I2132" s="82"/>
      <c r="J2132" s="82"/>
      <c r="K2132" s="82"/>
      <c r="L2132" s="82"/>
      <c r="M2132" s="82"/>
      <c r="N2132" s="140"/>
      <c r="O2132" s="140"/>
      <c r="P2132" s="82"/>
      <c r="Q2132" s="82"/>
      <c r="R2132" s="82"/>
      <c r="S2132" s="82"/>
      <c r="T2132" s="140"/>
      <c r="U2132" s="82"/>
      <c r="V2132" s="82"/>
      <c r="W2132" s="82"/>
      <c r="X2132" s="82"/>
      <c r="Y2132" s="82"/>
      <c r="AA2132" s="82"/>
      <c r="AB2132" s="82"/>
      <c r="AC2132" s="82"/>
      <c r="AD2132" s="82"/>
      <c r="AE2132" s="82"/>
      <c r="AF2132" s="82"/>
      <c r="AG2132" s="82"/>
    </row>
    <row r="2133" spans="3:33" x14ac:dyDescent="0.2">
      <c r="C2133" s="82"/>
      <c r="D2133" s="82"/>
      <c r="E2133" s="82"/>
      <c r="F2133" s="82"/>
      <c r="G2133" s="82"/>
      <c r="H2133" s="82"/>
      <c r="I2133" s="82"/>
      <c r="J2133" s="82"/>
      <c r="K2133" s="82"/>
      <c r="L2133" s="82"/>
      <c r="M2133" s="82"/>
      <c r="N2133" s="140"/>
      <c r="O2133" s="140"/>
      <c r="P2133" s="82"/>
      <c r="Q2133" s="82"/>
      <c r="R2133" s="82"/>
      <c r="S2133" s="82"/>
      <c r="T2133" s="140"/>
      <c r="U2133" s="82"/>
      <c r="V2133" s="82"/>
      <c r="W2133" s="82"/>
      <c r="X2133" s="82"/>
      <c r="Y2133" s="82"/>
      <c r="AA2133" s="82"/>
      <c r="AB2133" s="82"/>
      <c r="AC2133" s="82"/>
      <c r="AD2133" s="82"/>
      <c r="AE2133" s="82"/>
      <c r="AF2133" s="82"/>
      <c r="AG2133" s="82"/>
    </row>
    <row r="2134" spans="3:33" x14ac:dyDescent="0.2">
      <c r="C2134" s="82"/>
      <c r="D2134" s="82"/>
      <c r="E2134" s="82"/>
      <c r="F2134" s="82"/>
      <c r="G2134" s="82"/>
      <c r="H2134" s="82"/>
      <c r="I2134" s="82"/>
      <c r="J2134" s="82"/>
      <c r="K2134" s="82"/>
      <c r="L2134" s="82"/>
      <c r="M2134" s="82"/>
      <c r="N2134" s="140"/>
      <c r="O2134" s="140"/>
      <c r="P2134" s="82"/>
      <c r="Q2134" s="82"/>
      <c r="R2134" s="82"/>
      <c r="S2134" s="82"/>
      <c r="T2134" s="140"/>
      <c r="U2134" s="82"/>
      <c r="V2134" s="82"/>
      <c r="W2134" s="82"/>
      <c r="X2134" s="82"/>
      <c r="Y2134" s="82"/>
      <c r="AA2134" s="82"/>
      <c r="AB2134" s="82"/>
      <c r="AC2134" s="82"/>
      <c r="AD2134" s="82"/>
      <c r="AE2134" s="82"/>
      <c r="AF2134" s="82"/>
      <c r="AG2134" s="82"/>
    </row>
    <row r="2135" spans="3:33" x14ac:dyDescent="0.2">
      <c r="C2135" s="82"/>
      <c r="D2135" s="82"/>
      <c r="E2135" s="82"/>
      <c r="F2135" s="82"/>
      <c r="G2135" s="82"/>
      <c r="H2135" s="82"/>
      <c r="I2135" s="82"/>
      <c r="J2135" s="82"/>
      <c r="K2135" s="82"/>
      <c r="L2135" s="82"/>
      <c r="M2135" s="82"/>
      <c r="N2135" s="140"/>
      <c r="O2135" s="140"/>
      <c r="P2135" s="82"/>
      <c r="Q2135" s="82"/>
      <c r="R2135" s="82"/>
      <c r="S2135" s="82"/>
      <c r="T2135" s="140"/>
      <c r="U2135" s="82"/>
      <c r="V2135" s="82"/>
      <c r="W2135" s="82"/>
      <c r="X2135" s="82"/>
      <c r="Y2135" s="82"/>
      <c r="AA2135" s="82"/>
      <c r="AB2135" s="82"/>
      <c r="AC2135" s="82"/>
      <c r="AD2135" s="82"/>
      <c r="AE2135" s="82"/>
      <c r="AF2135" s="82"/>
      <c r="AG2135" s="82"/>
    </row>
    <row r="2136" spans="3:33" x14ac:dyDescent="0.2">
      <c r="C2136" s="82"/>
      <c r="D2136" s="82"/>
      <c r="E2136" s="82"/>
      <c r="F2136" s="82"/>
      <c r="G2136" s="82"/>
      <c r="H2136" s="82"/>
      <c r="I2136" s="82"/>
      <c r="J2136" s="82"/>
      <c r="K2136" s="82"/>
      <c r="L2136" s="82"/>
      <c r="M2136" s="82"/>
      <c r="N2136" s="140"/>
      <c r="O2136" s="140"/>
      <c r="P2136" s="82"/>
      <c r="Q2136" s="82"/>
      <c r="R2136" s="82"/>
      <c r="S2136" s="82"/>
      <c r="T2136" s="140"/>
      <c r="U2136" s="82"/>
      <c r="V2136" s="82"/>
      <c r="W2136" s="82"/>
      <c r="X2136" s="82"/>
      <c r="Y2136" s="82"/>
      <c r="AA2136" s="82"/>
      <c r="AB2136" s="82"/>
      <c r="AC2136" s="82"/>
      <c r="AD2136" s="82"/>
      <c r="AE2136" s="82"/>
      <c r="AF2136" s="82"/>
      <c r="AG2136" s="82"/>
    </row>
    <row r="2137" spans="3:33" x14ac:dyDescent="0.2">
      <c r="C2137" s="82"/>
      <c r="D2137" s="82"/>
      <c r="E2137" s="82"/>
      <c r="F2137" s="82"/>
      <c r="G2137" s="82"/>
      <c r="H2137" s="82"/>
      <c r="I2137" s="82"/>
      <c r="J2137" s="82"/>
      <c r="K2137" s="82"/>
      <c r="L2137" s="82"/>
      <c r="M2137" s="82"/>
      <c r="N2137" s="140"/>
      <c r="O2137" s="140"/>
      <c r="P2137" s="82"/>
      <c r="Q2137" s="82"/>
      <c r="R2137" s="82"/>
      <c r="S2137" s="82"/>
      <c r="T2137" s="140"/>
      <c r="U2137" s="82"/>
      <c r="V2137" s="82"/>
      <c r="W2137" s="82"/>
      <c r="X2137" s="82"/>
      <c r="Y2137" s="82"/>
      <c r="AA2137" s="82"/>
      <c r="AB2137" s="82"/>
      <c r="AC2137" s="82"/>
      <c r="AD2137" s="82"/>
      <c r="AE2137" s="82"/>
      <c r="AF2137" s="82"/>
      <c r="AG2137" s="82"/>
    </row>
    <row r="2138" spans="3:33" x14ac:dyDescent="0.2">
      <c r="C2138" s="82"/>
      <c r="D2138" s="82"/>
      <c r="E2138" s="82"/>
      <c r="F2138" s="82"/>
      <c r="G2138" s="82"/>
      <c r="H2138" s="82"/>
      <c r="I2138" s="82"/>
      <c r="J2138" s="82"/>
      <c r="K2138" s="82"/>
      <c r="L2138" s="82"/>
      <c r="M2138" s="82"/>
      <c r="N2138" s="140"/>
      <c r="O2138" s="140"/>
      <c r="P2138" s="82"/>
      <c r="Q2138" s="82"/>
      <c r="R2138" s="82"/>
      <c r="S2138" s="82"/>
      <c r="T2138" s="140"/>
      <c r="U2138" s="82"/>
      <c r="V2138" s="82"/>
      <c r="W2138" s="82"/>
      <c r="X2138" s="82"/>
      <c r="Y2138" s="82"/>
      <c r="AA2138" s="82"/>
      <c r="AB2138" s="82"/>
      <c r="AC2138" s="82"/>
      <c r="AD2138" s="82"/>
      <c r="AE2138" s="82"/>
      <c r="AF2138" s="82"/>
      <c r="AG2138" s="82"/>
    </row>
    <row r="2139" spans="3:33" x14ac:dyDescent="0.2">
      <c r="C2139" s="82"/>
      <c r="D2139" s="82"/>
      <c r="E2139" s="82"/>
      <c r="F2139" s="82"/>
      <c r="G2139" s="82"/>
      <c r="H2139" s="82"/>
      <c r="I2139" s="82"/>
      <c r="J2139" s="82"/>
      <c r="K2139" s="82"/>
      <c r="L2139" s="82"/>
      <c r="M2139" s="82"/>
      <c r="N2139" s="140"/>
      <c r="O2139" s="140"/>
      <c r="P2139" s="82"/>
      <c r="Q2139" s="82"/>
      <c r="R2139" s="82"/>
      <c r="S2139" s="82"/>
      <c r="T2139" s="140"/>
      <c r="U2139" s="82"/>
      <c r="V2139" s="82"/>
      <c r="W2139" s="82"/>
      <c r="X2139" s="82"/>
      <c r="Y2139" s="82"/>
      <c r="AA2139" s="82"/>
      <c r="AB2139" s="82"/>
      <c r="AC2139" s="82"/>
      <c r="AD2139" s="82"/>
      <c r="AE2139" s="82"/>
      <c r="AF2139" s="82"/>
      <c r="AG2139" s="82"/>
    </row>
    <row r="2140" spans="3:33" x14ac:dyDescent="0.2">
      <c r="C2140" s="82"/>
      <c r="D2140" s="82"/>
      <c r="E2140" s="82"/>
      <c r="F2140" s="82"/>
      <c r="G2140" s="82"/>
      <c r="H2140" s="82"/>
      <c r="I2140" s="82"/>
      <c r="J2140" s="82"/>
      <c r="K2140" s="82"/>
      <c r="L2140" s="82"/>
      <c r="M2140" s="82"/>
      <c r="N2140" s="140"/>
      <c r="O2140" s="140"/>
      <c r="P2140" s="82"/>
      <c r="Q2140" s="82"/>
      <c r="R2140" s="82"/>
      <c r="S2140" s="82"/>
      <c r="T2140" s="140"/>
      <c r="U2140" s="82"/>
      <c r="V2140" s="82"/>
      <c r="W2140" s="82"/>
      <c r="X2140" s="82"/>
      <c r="Y2140" s="82"/>
      <c r="AA2140" s="82"/>
      <c r="AB2140" s="82"/>
      <c r="AC2140" s="82"/>
      <c r="AD2140" s="82"/>
      <c r="AE2140" s="82"/>
      <c r="AF2140" s="82"/>
      <c r="AG2140" s="82"/>
    </row>
    <row r="2141" spans="3:33" x14ac:dyDescent="0.2">
      <c r="C2141" s="82"/>
      <c r="D2141" s="82"/>
      <c r="E2141" s="82"/>
      <c r="F2141" s="82"/>
      <c r="G2141" s="82"/>
      <c r="H2141" s="82"/>
      <c r="I2141" s="82"/>
      <c r="J2141" s="82"/>
      <c r="K2141" s="82"/>
      <c r="L2141" s="82"/>
      <c r="M2141" s="82"/>
      <c r="N2141" s="140"/>
      <c r="O2141" s="140"/>
      <c r="P2141" s="82"/>
      <c r="Q2141" s="82"/>
      <c r="R2141" s="82"/>
      <c r="S2141" s="82"/>
      <c r="T2141" s="140"/>
      <c r="U2141" s="82"/>
      <c r="V2141" s="82"/>
      <c r="W2141" s="82"/>
      <c r="X2141" s="82"/>
      <c r="Y2141" s="82"/>
      <c r="AA2141" s="82"/>
      <c r="AB2141" s="82"/>
      <c r="AC2141" s="82"/>
      <c r="AD2141" s="82"/>
      <c r="AE2141" s="82"/>
      <c r="AF2141" s="82"/>
      <c r="AG2141" s="82"/>
    </row>
    <row r="2142" spans="3:33" x14ac:dyDescent="0.2">
      <c r="C2142" s="82"/>
      <c r="D2142" s="82"/>
      <c r="E2142" s="82"/>
      <c r="F2142" s="82"/>
      <c r="G2142" s="82"/>
      <c r="H2142" s="82"/>
      <c r="I2142" s="82"/>
      <c r="J2142" s="82"/>
      <c r="K2142" s="82"/>
      <c r="L2142" s="82"/>
      <c r="M2142" s="82"/>
      <c r="N2142" s="140"/>
      <c r="O2142" s="140"/>
      <c r="P2142" s="82"/>
      <c r="Q2142" s="82"/>
      <c r="R2142" s="82"/>
      <c r="S2142" s="82"/>
      <c r="T2142" s="140"/>
      <c r="U2142" s="82"/>
      <c r="V2142" s="82"/>
      <c r="W2142" s="82"/>
      <c r="X2142" s="82"/>
      <c r="Y2142" s="82"/>
      <c r="AA2142" s="82"/>
      <c r="AB2142" s="82"/>
      <c r="AC2142" s="82"/>
      <c r="AD2142" s="82"/>
      <c r="AE2142" s="82"/>
      <c r="AF2142" s="82"/>
      <c r="AG2142" s="82"/>
    </row>
    <row r="2143" spans="3:33" x14ac:dyDescent="0.2">
      <c r="C2143" s="82"/>
      <c r="D2143" s="82"/>
      <c r="E2143" s="82"/>
      <c r="F2143" s="82"/>
      <c r="G2143" s="82"/>
      <c r="H2143" s="82"/>
      <c r="I2143" s="82"/>
      <c r="J2143" s="82"/>
      <c r="K2143" s="82"/>
      <c r="L2143" s="82"/>
      <c r="M2143" s="82"/>
      <c r="N2143" s="140"/>
      <c r="O2143" s="140"/>
      <c r="P2143" s="82"/>
      <c r="Q2143" s="82"/>
      <c r="R2143" s="82"/>
      <c r="S2143" s="82"/>
      <c r="T2143" s="140"/>
      <c r="U2143" s="82"/>
      <c r="V2143" s="82"/>
      <c r="W2143" s="82"/>
      <c r="X2143" s="82"/>
      <c r="Y2143" s="82"/>
      <c r="AA2143" s="82"/>
      <c r="AB2143" s="82"/>
      <c r="AC2143" s="82"/>
      <c r="AD2143" s="82"/>
      <c r="AE2143" s="82"/>
      <c r="AF2143" s="82"/>
      <c r="AG2143" s="82"/>
    </row>
    <row r="2144" spans="3:33" x14ac:dyDescent="0.2">
      <c r="C2144" s="82"/>
      <c r="D2144" s="82"/>
      <c r="E2144" s="82"/>
      <c r="F2144" s="82"/>
      <c r="G2144" s="82"/>
      <c r="H2144" s="82"/>
      <c r="I2144" s="82"/>
      <c r="J2144" s="82"/>
      <c r="K2144" s="82"/>
      <c r="L2144" s="82"/>
      <c r="M2144" s="82"/>
      <c r="N2144" s="140"/>
      <c r="O2144" s="140"/>
      <c r="P2144" s="82"/>
      <c r="Q2144" s="82"/>
      <c r="R2144" s="82"/>
      <c r="S2144" s="82"/>
      <c r="T2144" s="140"/>
      <c r="U2144" s="82"/>
      <c r="V2144" s="82"/>
      <c r="W2144" s="82"/>
      <c r="X2144" s="82"/>
      <c r="Y2144" s="82"/>
      <c r="AA2144" s="82"/>
      <c r="AB2144" s="82"/>
      <c r="AC2144" s="82"/>
      <c r="AD2144" s="82"/>
      <c r="AE2144" s="82"/>
      <c r="AF2144" s="82"/>
      <c r="AG2144" s="82"/>
    </row>
    <row r="2145" spans="3:33" x14ac:dyDescent="0.2">
      <c r="C2145" s="82"/>
      <c r="D2145" s="82"/>
      <c r="E2145" s="82"/>
      <c r="F2145" s="82"/>
      <c r="G2145" s="82"/>
      <c r="H2145" s="82"/>
      <c r="I2145" s="82"/>
      <c r="J2145" s="82"/>
      <c r="K2145" s="82"/>
      <c r="L2145" s="82"/>
      <c r="M2145" s="82"/>
      <c r="N2145" s="140"/>
      <c r="O2145" s="140"/>
      <c r="P2145" s="82"/>
      <c r="Q2145" s="82"/>
      <c r="R2145" s="82"/>
      <c r="S2145" s="82"/>
      <c r="T2145" s="140"/>
      <c r="U2145" s="82"/>
      <c r="V2145" s="82"/>
      <c r="W2145" s="82"/>
      <c r="X2145" s="82"/>
      <c r="Y2145" s="82"/>
      <c r="AA2145" s="82"/>
      <c r="AB2145" s="82"/>
      <c r="AC2145" s="82"/>
      <c r="AD2145" s="82"/>
      <c r="AE2145" s="82"/>
      <c r="AF2145" s="82"/>
      <c r="AG2145" s="82"/>
    </row>
    <row r="2146" spans="3:33" x14ac:dyDescent="0.2">
      <c r="C2146" s="82"/>
      <c r="D2146" s="82"/>
      <c r="E2146" s="82"/>
      <c r="F2146" s="82"/>
      <c r="G2146" s="82"/>
      <c r="H2146" s="82"/>
      <c r="I2146" s="82"/>
      <c r="J2146" s="82"/>
      <c r="K2146" s="82"/>
      <c r="L2146" s="82"/>
      <c r="M2146" s="82"/>
      <c r="N2146" s="140"/>
      <c r="O2146" s="140"/>
      <c r="P2146" s="82"/>
      <c r="Q2146" s="82"/>
      <c r="R2146" s="82"/>
      <c r="S2146" s="82"/>
      <c r="T2146" s="140"/>
      <c r="U2146" s="82"/>
      <c r="V2146" s="82"/>
      <c r="W2146" s="82"/>
      <c r="X2146" s="82"/>
      <c r="Y2146" s="82"/>
      <c r="AA2146" s="82"/>
      <c r="AB2146" s="82"/>
      <c r="AC2146" s="82"/>
      <c r="AD2146" s="82"/>
      <c r="AE2146" s="82"/>
      <c r="AF2146" s="82"/>
      <c r="AG2146" s="82"/>
    </row>
    <row r="2147" spans="3:33" x14ac:dyDescent="0.2">
      <c r="C2147" s="82"/>
      <c r="D2147" s="82"/>
      <c r="E2147" s="82"/>
      <c r="F2147" s="82"/>
      <c r="G2147" s="82"/>
      <c r="H2147" s="82"/>
      <c r="I2147" s="82"/>
      <c r="J2147" s="82"/>
      <c r="K2147" s="82"/>
      <c r="L2147" s="82"/>
      <c r="M2147" s="82"/>
      <c r="N2147" s="140"/>
      <c r="O2147" s="140"/>
      <c r="P2147" s="82"/>
      <c r="Q2147" s="82"/>
      <c r="R2147" s="82"/>
      <c r="S2147" s="82"/>
      <c r="T2147" s="140"/>
      <c r="U2147" s="82"/>
      <c r="V2147" s="82"/>
      <c r="W2147" s="82"/>
      <c r="X2147" s="82"/>
      <c r="Y2147" s="82"/>
      <c r="AA2147" s="82"/>
      <c r="AB2147" s="82"/>
      <c r="AC2147" s="82"/>
      <c r="AD2147" s="82"/>
      <c r="AE2147" s="82"/>
      <c r="AF2147" s="82"/>
      <c r="AG2147" s="82"/>
    </row>
    <row r="2148" spans="3:33" x14ac:dyDescent="0.2">
      <c r="C2148" s="82"/>
      <c r="D2148" s="82"/>
      <c r="E2148" s="82"/>
      <c r="F2148" s="82"/>
      <c r="G2148" s="82"/>
      <c r="H2148" s="82"/>
      <c r="I2148" s="82"/>
      <c r="J2148" s="82"/>
      <c r="K2148" s="82"/>
      <c r="L2148" s="82"/>
      <c r="M2148" s="82"/>
      <c r="N2148" s="140"/>
      <c r="O2148" s="140"/>
      <c r="P2148" s="82"/>
      <c r="Q2148" s="82"/>
      <c r="R2148" s="82"/>
      <c r="S2148" s="82"/>
      <c r="T2148" s="140"/>
      <c r="U2148" s="82"/>
      <c r="V2148" s="82"/>
      <c r="W2148" s="82"/>
      <c r="X2148" s="82"/>
      <c r="Y2148" s="82"/>
      <c r="AA2148" s="82"/>
      <c r="AB2148" s="82"/>
      <c r="AC2148" s="82"/>
      <c r="AD2148" s="82"/>
      <c r="AE2148" s="82"/>
      <c r="AF2148" s="82"/>
      <c r="AG2148" s="82"/>
    </row>
    <row r="2149" spans="3:33" x14ac:dyDescent="0.2">
      <c r="C2149" s="82"/>
      <c r="D2149" s="82"/>
      <c r="E2149" s="82"/>
      <c r="F2149" s="82"/>
      <c r="G2149" s="82"/>
      <c r="H2149" s="82"/>
      <c r="I2149" s="82"/>
      <c r="J2149" s="82"/>
      <c r="K2149" s="82"/>
      <c r="L2149" s="82"/>
      <c r="M2149" s="82"/>
      <c r="N2149" s="140"/>
      <c r="O2149" s="140"/>
      <c r="P2149" s="82"/>
      <c r="Q2149" s="82"/>
      <c r="R2149" s="82"/>
      <c r="S2149" s="82"/>
      <c r="T2149" s="140"/>
      <c r="U2149" s="82"/>
      <c r="V2149" s="82"/>
      <c r="W2149" s="82"/>
      <c r="X2149" s="82"/>
      <c r="Y2149" s="82"/>
      <c r="AA2149" s="82"/>
      <c r="AB2149" s="82"/>
      <c r="AC2149" s="82"/>
      <c r="AD2149" s="82"/>
      <c r="AE2149" s="82"/>
      <c r="AF2149" s="82"/>
      <c r="AG2149" s="82"/>
    </row>
    <row r="2150" spans="3:33" x14ac:dyDescent="0.2">
      <c r="C2150" s="82"/>
      <c r="D2150" s="82"/>
      <c r="E2150" s="82"/>
      <c r="F2150" s="82"/>
      <c r="G2150" s="82"/>
      <c r="H2150" s="82"/>
      <c r="I2150" s="82"/>
      <c r="J2150" s="82"/>
      <c r="K2150" s="82"/>
      <c r="L2150" s="82"/>
      <c r="M2150" s="82"/>
      <c r="N2150" s="140"/>
      <c r="O2150" s="140"/>
      <c r="P2150" s="82"/>
      <c r="Q2150" s="82"/>
      <c r="R2150" s="82"/>
      <c r="S2150" s="82"/>
      <c r="T2150" s="140"/>
      <c r="U2150" s="82"/>
      <c r="V2150" s="82"/>
      <c r="W2150" s="82"/>
      <c r="X2150" s="82"/>
      <c r="Y2150" s="82"/>
      <c r="AA2150" s="82"/>
      <c r="AB2150" s="82"/>
      <c r="AC2150" s="82"/>
      <c r="AD2150" s="82"/>
      <c r="AE2150" s="82"/>
      <c r="AF2150" s="82"/>
      <c r="AG2150" s="82"/>
    </row>
    <row r="2151" spans="3:33" x14ac:dyDescent="0.2">
      <c r="C2151" s="82"/>
      <c r="D2151" s="82"/>
      <c r="E2151" s="82"/>
      <c r="F2151" s="82"/>
      <c r="G2151" s="82"/>
      <c r="H2151" s="82"/>
      <c r="I2151" s="82"/>
      <c r="J2151" s="82"/>
      <c r="K2151" s="82"/>
      <c r="L2151" s="82"/>
      <c r="M2151" s="82"/>
      <c r="N2151" s="140"/>
      <c r="O2151" s="140"/>
      <c r="P2151" s="82"/>
      <c r="Q2151" s="82"/>
      <c r="R2151" s="82"/>
      <c r="S2151" s="82"/>
      <c r="T2151" s="140"/>
      <c r="U2151" s="82"/>
      <c r="V2151" s="82"/>
      <c r="W2151" s="82"/>
      <c r="X2151" s="82"/>
      <c r="Y2151" s="82"/>
      <c r="AA2151" s="82"/>
      <c r="AB2151" s="82"/>
      <c r="AC2151" s="82"/>
      <c r="AD2151" s="82"/>
      <c r="AE2151" s="82"/>
      <c r="AF2151" s="82"/>
      <c r="AG2151" s="82"/>
    </row>
    <row r="2152" spans="3:33" x14ac:dyDescent="0.2">
      <c r="C2152" s="82"/>
      <c r="D2152" s="82"/>
      <c r="E2152" s="82"/>
      <c r="F2152" s="82"/>
      <c r="G2152" s="82"/>
      <c r="H2152" s="82"/>
      <c r="I2152" s="82"/>
      <c r="J2152" s="82"/>
      <c r="K2152" s="82"/>
      <c r="L2152" s="82"/>
      <c r="M2152" s="82"/>
      <c r="N2152" s="140"/>
      <c r="O2152" s="140"/>
      <c r="P2152" s="82"/>
      <c r="Q2152" s="82"/>
      <c r="R2152" s="82"/>
      <c r="S2152" s="82"/>
      <c r="T2152" s="140"/>
      <c r="U2152" s="82"/>
      <c r="V2152" s="82"/>
      <c r="W2152" s="82"/>
      <c r="X2152" s="82"/>
      <c r="Y2152" s="82"/>
      <c r="AA2152" s="82"/>
      <c r="AB2152" s="82"/>
      <c r="AC2152" s="82"/>
      <c r="AD2152" s="82"/>
      <c r="AE2152" s="82"/>
      <c r="AF2152" s="82"/>
      <c r="AG2152" s="82"/>
    </row>
    <row r="2153" spans="3:33" x14ac:dyDescent="0.2">
      <c r="C2153" s="82"/>
      <c r="D2153" s="82"/>
      <c r="E2153" s="82"/>
      <c r="F2153" s="82"/>
      <c r="G2153" s="82"/>
      <c r="H2153" s="82"/>
      <c r="I2153" s="82"/>
      <c r="J2153" s="82"/>
      <c r="K2153" s="82"/>
      <c r="L2153" s="82"/>
      <c r="M2153" s="82"/>
      <c r="N2153" s="140"/>
      <c r="O2153" s="140"/>
      <c r="P2153" s="82"/>
      <c r="Q2153" s="82"/>
      <c r="R2153" s="82"/>
      <c r="S2153" s="82"/>
      <c r="T2153" s="140"/>
      <c r="U2153" s="82"/>
      <c r="V2153" s="82"/>
      <c r="W2153" s="82"/>
      <c r="X2153" s="82"/>
      <c r="Y2153" s="82"/>
      <c r="AA2153" s="82"/>
      <c r="AB2153" s="82"/>
      <c r="AC2153" s="82"/>
      <c r="AD2153" s="82"/>
      <c r="AE2153" s="82"/>
      <c r="AF2153" s="82"/>
      <c r="AG2153" s="82"/>
    </row>
    <row r="2154" spans="3:33" x14ac:dyDescent="0.2">
      <c r="C2154" s="82"/>
      <c r="D2154" s="82"/>
      <c r="E2154" s="82"/>
      <c r="F2154" s="82"/>
      <c r="G2154" s="82"/>
      <c r="H2154" s="82"/>
      <c r="I2154" s="82"/>
      <c r="J2154" s="82"/>
      <c r="K2154" s="82"/>
      <c r="L2154" s="82"/>
      <c r="M2154" s="82"/>
      <c r="N2154" s="140"/>
      <c r="O2154" s="140"/>
      <c r="P2154" s="82"/>
      <c r="Q2154" s="82"/>
      <c r="R2154" s="82"/>
      <c r="S2154" s="82"/>
      <c r="T2154" s="140"/>
      <c r="U2154" s="82"/>
      <c r="V2154" s="82"/>
      <c r="W2154" s="82"/>
      <c r="X2154" s="82"/>
      <c r="Y2154" s="82"/>
      <c r="AA2154" s="82"/>
      <c r="AB2154" s="82"/>
      <c r="AC2154" s="82"/>
      <c r="AD2154" s="82"/>
      <c r="AE2154" s="82"/>
      <c r="AF2154" s="82"/>
      <c r="AG2154" s="82"/>
    </row>
    <row r="2155" spans="3:33" x14ac:dyDescent="0.2">
      <c r="C2155" s="82"/>
      <c r="D2155" s="82"/>
      <c r="E2155" s="82"/>
      <c r="F2155" s="82"/>
      <c r="G2155" s="82"/>
      <c r="H2155" s="82"/>
      <c r="I2155" s="82"/>
      <c r="J2155" s="82"/>
      <c r="K2155" s="82"/>
      <c r="L2155" s="82"/>
      <c r="M2155" s="82"/>
      <c r="N2155" s="140"/>
      <c r="O2155" s="140"/>
      <c r="P2155" s="82"/>
      <c r="Q2155" s="82"/>
      <c r="R2155" s="82"/>
      <c r="S2155" s="82"/>
      <c r="T2155" s="140"/>
      <c r="U2155" s="82"/>
      <c r="V2155" s="82"/>
      <c r="W2155" s="82"/>
      <c r="X2155" s="82"/>
      <c r="Y2155" s="82"/>
      <c r="AA2155" s="82"/>
      <c r="AB2155" s="82"/>
      <c r="AC2155" s="82"/>
      <c r="AD2155" s="82"/>
      <c r="AE2155" s="82"/>
      <c r="AF2155" s="82"/>
      <c r="AG2155" s="82"/>
    </row>
    <row r="2156" spans="3:33" x14ac:dyDescent="0.2">
      <c r="C2156" s="82"/>
      <c r="D2156" s="82"/>
      <c r="E2156" s="82"/>
      <c r="F2156" s="82"/>
      <c r="G2156" s="82"/>
      <c r="H2156" s="82"/>
      <c r="I2156" s="82"/>
      <c r="J2156" s="82"/>
      <c r="K2156" s="82"/>
      <c r="L2156" s="82"/>
      <c r="M2156" s="82"/>
      <c r="N2156" s="140"/>
      <c r="O2156" s="140"/>
      <c r="P2156" s="82"/>
      <c r="Q2156" s="82"/>
      <c r="R2156" s="82"/>
      <c r="S2156" s="82"/>
      <c r="T2156" s="140"/>
      <c r="U2156" s="82"/>
      <c r="V2156" s="82"/>
      <c r="W2156" s="82"/>
      <c r="X2156" s="82"/>
      <c r="Y2156" s="82"/>
      <c r="AA2156" s="82"/>
      <c r="AB2156" s="82"/>
      <c r="AC2156" s="82"/>
      <c r="AD2156" s="82"/>
      <c r="AE2156" s="82"/>
      <c r="AF2156" s="82"/>
      <c r="AG2156" s="82"/>
    </row>
    <row r="2157" spans="3:33" x14ac:dyDescent="0.2">
      <c r="C2157" s="82"/>
      <c r="D2157" s="82"/>
      <c r="E2157" s="82"/>
      <c r="F2157" s="82"/>
      <c r="G2157" s="82"/>
      <c r="H2157" s="82"/>
      <c r="I2157" s="82"/>
      <c r="J2157" s="82"/>
      <c r="K2157" s="82"/>
      <c r="L2157" s="82"/>
      <c r="M2157" s="82"/>
      <c r="N2157" s="140"/>
      <c r="O2157" s="140"/>
      <c r="P2157" s="82"/>
      <c r="Q2157" s="82"/>
      <c r="R2157" s="82"/>
      <c r="S2157" s="82"/>
      <c r="T2157" s="140"/>
      <c r="U2157" s="82"/>
      <c r="V2157" s="82"/>
      <c r="W2157" s="82"/>
      <c r="X2157" s="82"/>
      <c r="Y2157" s="82"/>
      <c r="AA2157" s="82"/>
      <c r="AB2157" s="82"/>
      <c r="AC2157" s="82"/>
      <c r="AD2157" s="82"/>
      <c r="AE2157" s="82"/>
      <c r="AF2157" s="82"/>
      <c r="AG2157" s="82"/>
    </row>
    <row r="2158" spans="3:33" x14ac:dyDescent="0.2">
      <c r="C2158" s="82"/>
      <c r="D2158" s="82"/>
      <c r="E2158" s="82"/>
      <c r="F2158" s="82"/>
      <c r="G2158" s="82"/>
      <c r="H2158" s="82"/>
      <c r="I2158" s="82"/>
      <c r="J2158" s="82"/>
      <c r="K2158" s="82"/>
      <c r="L2158" s="82"/>
      <c r="M2158" s="82"/>
      <c r="N2158" s="140"/>
      <c r="O2158" s="140"/>
      <c r="P2158" s="82"/>
      <c r="Q2158" s="82"/>
      <c r="R2158" s="82"/>
      <c r="S2158" s="82"/>
      <c r="T2158" s="140"/>
      <c r="U2158" s="82"/>
      <c r="V2158" s="82"/>
      <c r="W2158" s="82"/>
      <c r="X2158" s="82"/>
      <c r="Y2158" s="82"/>
      <c r="AA2158" s="82"/>
      <c r="AB2158" s="82"/>
      <c r="AC2158" s="82"/>
      <c r="AD2158" s="82"/>
      <c r="AE2158" s="82"/>
      <c r="AF2158" s="82"/>
      <c r="AG2158" s="82"/>
    </row>
    <row r="2159" spans="3:33" x14ac:dyDescent="0.2">
      <c r="C2159" s="82"/>
      <c r="D2159" s="82"/>
      <c r="E2159" s="82"/>
      <c r="F2159" s="82"/>
      <c r="G2159" s="82"/>
      <c r="H2159" s="82"/>
      <c r="I2159" s="82"/>
      <c r="J2159" s="82"/>
      <c r="K2159" s="82"/>
      <c r="L2159" s="82"/>
      <c r="M2159" s="82"/>
      <c r="N2159" s="140"/>
      <c r="O2159" s="140"/>
      <c r="P2159" s="82"/>
      <c r="Q2159" s="82"/>
      <c r="R2159" s="82"/>
      <c r="S2159" s="82"/>
      <c r="T2159" s="140"/>
      <c r="U2159" s="82"/>
      <c r="V2159" s="82"/>
      <c r="W2159" s="82"/>
      <c r="X2159" s="82"/>
      <c r="Y2159" s="82"/>
      <c r="AA2159" s="82"/>
      <c r="AB2159" s="82"/>
      <c r="AC2159" s="82"/>
      <c r="AD2159" s="82"/>
      <c r="AE2159" s="82"/>
      <c r="AF2159" s="82"/>
      <c r="AG2159" s="82"/>
    </row>
    <row r="2160" spans="3:33" x14ac:dyDescent="0.2">
      <c r="C2160" s="82"/>
      <c r="D2160" s="82"/>
      <c r="E2160" s="82"/>
      <c r="F2160" s="82"/>
      <c r="G2160" s="82"/>
      <c r="H2160" s="82"/>
      <c r="I2160" s="82"/>
      <c r="J2160" s="82"/>
      <c r="K2160" s="82"/>
      <c r="L2160" s="82"/>
      <c r="M2160" s="82"/>
      <c r="N2160" s="140"/>
      <c r="O2160" s="140"/>
      <c r="P2160" s="82"/>
      <c r="Q2160" s="82"/>
      <c r="R2160" s="82"/>
      <c r="S2160" s="82"/>
      <c r="T2160" s="140"/>
      <c r="U2160" s="82"/>
      <c r="V2160" s="82"/>
      <c r="W2160" s="82"/>
      <c r="X2160" s="82"/>
      <c r="Y2160" s="82"/>
      <c r="AA2160" s="82"/>
      <c r="AB2160" s="82"/>
      <c r="AC2160" s="82"/>
      <c r="AD2160" s="82"/>
      <c r="AE2160" s="82"/>
      <c r="AF2160" s="82"/>
      <c r="AG2160" s="82"/>
    </row>
    <row r="2161" spans="3:33" x14ac:dyDescent="0.2">
      <c r="C2161" s="82"/>
      <c r="D2161" s="82"/>
      <c r="E2161" s="82"/>
      <c r="F2161" s="82"/>
      <c r="G2161" s="82"/>
      <c r="H2161" s="82"/>
      <c r="I2161" s="82"/>
      <c r="J2161" s="82"/>
      <c r="K2161" s="82"/>
      <c r="L2161" s="82"/>
      <c r="M2161" s="82"/>
      <c r="N2161" s="140"/>
      <c r="O2161" s="140"/>
      <c r="P2161" s="82"/>
      <c r="Q2161" s="82"/>
      <c r="R2161" s="82"/>
      <c r="S2161" s="82"/>
      <c r="T2161" s="140"/>
      <c r="U2161" s="82"/>
      <c r="V2161" s="82"/>
      <c r="W2161" s="82"/>
      <c r="X2161" s="82"/>
      <c r="Y2161" s="82"/>
      <c r="AA2161" s="82"/>
      <c r="AB2161" s="82"/>
      <c r="AC2161" s="82"/>
      <c r="AD2161" s="82"/>
      <c r="AE2161" s="82"/>
      <c r="AF2161" s="82"/>
      <c r="AG2161" s="82"/>
    </row>
    <row r="2162" spans="3:33" x14ac:dyDescent="0.2">
      <c r="C2162" s="82"/>
      <c r="D2162" s="82"/>
      <c r="E2162" s="82"/>
      <c r="F2162" s="82"/>
      <c r="G2162" s="82"/>
      <c r="H2162" s="82"/>
      <c r="I2162" s="82"/>
      <c r="J2162" s="82"/>
      <c r="K2162" s="82"/>
      <c r="L2162" s="82"/>
      <c r="M2162" s="82"/>
      <c r="N2162" s="140"/>
      <c r="O2162" s="140"/>
      <c r="P2162" s="82"/>
      <c r="Q2162" s="82"/>
      <c r="R2162" s="82"/>
      <c r="S2162" s="82"/>
      <c r="T2162" s="140"/>
      <c r="U2162" s="82"/>
      <c r="V2162" s="82"/>
      <c r="W2162" s="82"/>
      <c r="X2162" s="82"/>
      <c r="Y2162" s="82"/>
      <c r="AA2162" s="82"/>
      <c r="AB2162" s="82"/>
      <c r="AC2162" s="82"/>
      <c r="AD2162" s="82"/>
      <c r="AE2162" s="82"/>
      <c r="AF2162" s="82"/>
      <c r="AG2162" s="82"/>
    </row>
    <row r="2163" spans="3:33" x14ac:dyDescent="0.2">
      <c r="C2163" s="82"/>
      <c r="D2163" s="82"/>
      <c r="E2163" s="82"/>
      <c r="F2163" s="82"/>
      <c r="G2163" s="82"/>
      <c r="H2163" s="82"/>
      <c r="I2163" s="82"/>
      <c r="J2163" s="82"/>
      <c r="K2163" s="82"/>
      <c r="L2163" s="82"/>
      <c r="M2163" s="82"/>
      <c r="N2163" s="140"/>
      <c r="O2163" s="140"/>
      <c r="P2163" s="82"/>
      <c r="Q2163" s="82"/>
      <c r="R2163" s="82"/>
      <c r="S2163" s="82"/>
      <c r="T2163" s="140"/>
      <c r="U2163" s="82"/>
      <c r="V2163" s="82"/>
      <c r="W2163" s="82"/>
      <c r="X2163" s="82"/>
      <c r="Y2163" s="82"/>
      <c r="AA2163" s="82"/>
      <c r="AB2163" s="82"/>
      <c r="AC2163" s="82"/>
      <c r="AD2163" s="82"/>
      <c r="AE2163" s="82"/>
      <c r="AF2163" s="82"/>
      <c r="AG2163" s="82"/>
    </row>
    <row r="2164" spans="3:33" x14ac:dyDescent="0.2">
      <c r="C2164" s="82"/>
      <c r="D2164" s="82"/>
      <c r="E2164" s="82"/>
      <c r="F2164" s="82"/>
      <c r="G2164" s="82"/>
      <c r="H2164" s="82"/>
      <c r="I2164" s="82"/>
      <c r="J2164" s="82"/>
      <c r="K2164" s="82"/>
      <c r="L2164" s="82"/>
      <c r="M2164" s="82"/>
      <c r="N2164" s="140"/>
      <c r="O2164" s="140"/>
      <c r="P2164" s="82"/>
      <c r="Q2164" s="82"/>
      <c r="R2164" s="82"/>
      <c r="S2164" s="82"/>
      <c r="T2164" s="140"/>
      <c r="U2164" s="82"/>
      <c r="V2164" s="82"/>
      <c r="W2164" s="82"/>
      <c r="X2164" s="82"/>
      <c r="Y2164" s="82"/>
      <c r="AA2164" s="82"/>
      <c r="AB2164" s="82"/>
      <c r="AC2164" s="82"/>
      <c r="AD2164" s="82"/>
      <c r="AE2164" s="82"/>
      <c r="AF2164" s="82"/>
      <c r="AG2164" s="82"/>
    </row>
    <row r="2165" spans="3:33" x14ac:dyDescent="0.2">
      <c r="C2165" s="82"/>
      <c r="D2165" s="82"/>
      <c r="E2165" s="82"/>
      <c r="F2165" s="82"/>
      <c r="G2165" s="82"/>
      <c r="H2165" s="82"/>
      <c r="I2165" s="82"/>
      <c r="J2165" s="82"/>
      <c r="K2165" s="82"/>
      <c r="L2165" s="82"/>
      <c r="M2165" s="82"/>
      <c r="N2165" s="140"/>
      <c r="O2165" s="140"/>
      <c r="P2165" s="82"/>
      <c r="Q2165" s="82"/>
      <c r="R2165" s="82"/>
      <c r="S2165" s="82"/>
      <c r="T2165" s="140"/>
      <c r="U2165" s="82"/>
      <c r="V2165" s="82"/>
      <c r="W2165" s="82"/>
      <c r="X2165" s="82"/>
      <c r="Y2165" s="82"/>
      <c r="AA2165" s="82"/>
      <c r="AB2165" s="82"/>
      <c r="AC2165" s="82"/>
      <c r="AD2165" s="82"/>
      <c r="AE2165" s="82"/>
      <c r="AF2165" s="82"/>
      <c r="AG2165" s="82"/>
    </row>
    <row r="2166" spans="3:33" x14ac:dyDescent="0.2">
      <c r="C2166" s="82"/>
      <c r="D2166" s="82"/>
      <c r="E2166" s="82"/>
      <c r="F2166" s="82"/>
      <c r="G2166" s="82"/>
      <c r="H2166" s="82"/>
      <c r="I2166" s="82"/>
      <c r="J2166" s="82"/>
      <c r="K2166" s="82"/>
      <c r="L2166" s="82"/>
      <c r="M2166" s="82"/>
      <c r="N2166" s="140"/>
      <c r="O2166" s="140"/>
      <c r="P2166" s="82"/>
      <c r="Q2166" s="82"/>
      <c r="R2166" s="82"/>
      <c r="S2166" s="82"/>
      <c r="T2166" s="140"/>
      <c r="U2166" s="82"/>
      <c r="V2166" s="82"/>
      <c r="W2166" s="82"/>
      <c r="X2166" s="82"/>
      <c r="Y2166" s="82"/>
      <c r="AA2166" s="82"/>
      <c r="AB2166" s="82"/>
      <c r="AC2166" s="82"/>
      <c r="AD2166" s="82"/>
      <c r="AE2166" s="82"/>
      <c r="AF2166" s="82"/>
      <c r="AG2166" s="82"/>
    </row>
    <row r="2167" spans="3:33" x14ac:dyDescent="0.2">
      <c r="C2167" s="82"/>
      <c r="D2167" s="82"/>
      <c r="E2167" s="82"/>
      <c r="F2167" s="82"/>
      <c r="G2167" s="82"/>
      <c r="H2167" s="82"/>
      <c r="I2167" s="82"/>
      <c r="J2167" s="82"/>
      <c r="K2167" s="82"/>
      <c r="L2167" s="82"/>
      <c r="M2167" s="82"/>
      <c r="N2167" s="140"/>
      <c r="O2167" s="140"/>
      <c r="P2167" s="82"/>
      <c r="Q2167" s="82"/>
      <c r="R2167" s="82"/>
      <c r="S2167" s="82"/>
      <c r="T2167" s="140"/>
      <c r="U2167" s="82"/>
      <c r="V2167" s="82"/>
      <c r="W2167" s="82"/>
      <c r="X2167" s="82"/>
      <c r="Y2167" s="82"/>
      <c r="AA2167" s="82"/>
      <c r="AB2167" s="82"/>
      <c r="AC2167" s="82"/>
      <c r="AD2167" s="82"/>
      <c r="AE2167" s="82"/>
      <c r="AF2167" s="82"/>
      <c r="AG2167" s="82"/>
    </row>
    <row r="2168" spans="3:33" x14ac:dyDescent="0.2">
      <c r="C2168" s="82"/>
      <c r="D2168" s="82"/>
      <c r="E2168" s="82"/>
      <c r="F2168" s="82"/>
      <c r="G2168" s="82"/>
      <c r="H2168" s="82"/>
      <c r="I2168" s="82"/>
      <c r="J2168" s="82"/>
      <c r="K2168" s="82"/>
      <c r="L2168" s="82"/>
      <c r="M2168" s="82"/>
      <c r="N2168" s="140"/>
      <c r="O2168" s="140"/>
      <c r="P2168" s="82"/>
      <c r="Q2168" s="82"/>
      <c r="R2168" s="82"/>
      <c r="S2168" s="82"/>
      <c r="T2168" s="140"/>
      <c r="U2168" s="82"/>
      <c r="V2168" s="82"/>
      <c r="W2168" s="82"/>
      <c r="X2168" s="82"/>
      <c r="Y2168" s="82"/>
      <c r="AA2168" s="82"/>
      <c r="AB2168" s="82"/>
      <c r="AC2168" s="82"/>
      <c r="AD2168" s="82"/>
      <c r="AE2168" s="82"/>
      <c r="AF2168" s="82"/>
      <c r="AG2168" s="82"/>
    </row>
    <row r="2169" spans="3:33" x14ac:dyDescent="0.2">
      <c r="C2169" s="82"/>
      <c r="D2169" s="82"/>
      <c r="E2169" s="82"/>
      <c r="F2169" s="82"/>
      <c r="G2169" s="82"/>
      <c r="H2169" s="82"/>
      <c r="I2169" s="82"/>
      <c r="J2169" s="82"/>
      <c r="K2169" s="82"/>
      <c r="L2169" s="82"/>
      <c r="M2169" s="82"/>
      <c r="N2169" s="140"/>
      <c r="O2169" s="140"/>
      <c r="P2169" s="82"/>
      <c r="Q2169" s="82"/>
      <c r="R2169" s="82"/>
      <c r="S2169" s="82"/>
      <c r="T2169" s="140"/>
      <c r="U2169" s="82"/>
      <c r="V2169" s="82"/>
      <c r="W2169" s="82"/>
      <c r="X2169" s="82"/>
      <c r="Y2169" s="82"/>
      <c r="AA2169" s="82"/>
      <c r="AB2169" s="82"/>
      <c r="AC2169" s="82"/>
      <c r="AD2169" s="82"/>
      <c r="AE2169" s="82"/>
      <c r="AF2169" s="82"/>
      <c r="AG2169" s="82"/>
    </row>
    <row r="2170" spans="3:33" x14ac:dyDescent="0.2">
      <c r="C2170" s="82"/>
      <c r="D2170" s="82"/>
      <c r="E2170" s="82"/>
      <c r="F2170" s="82"/>
      <c r="G2170" s="82"/>
      <c r="H2170" s="82"/>
      <c r="I2170" s="82"/>
      <c r="J2170" s="82"/>
      <c r="K2170" s="82"/>
      <c r="L2170" s="82"/>
      <c r="M2170" s="82"/>
      <c r="N2170" s="140"/>
      <c r="O2170" s="140"/>
      <c r="P2170" s="82"/>
      <c r="Q2170" s="82"/>
      <c r="R2170" s="82"/>
      <c r="S2170" s="82"/>
      <c r="T2170" s="140"/>
      <c r="U2170" s="82"/>
      <c r="V2170" s="82"/>
      <c r="W2170" s="82"/>
      <c r="X2170" s="82"/>
      <c r="Y2170" s="82"/>
      <c r="AA2170" s="82"/>
      <c r="AB2170" s="82"/>
      <c r="AC2170" s="82"/>
      <c r="AD2170" s="82"/>
      <c r="AE2170" s="82"/>
      <c r="AF2170" s="82"/>
      <c r="AG2170" s="82"/>
    </row>
    <row r="2171" spans="3:33" x14ac:dyDescent="0.2">
      <c r="C2171" s="82"/>
      <c r="D2171" s="82"/>
      <c r="E2171" s="82"/>
      <c r="F2171" s="82"/>
      <c r="G2171" s="82"/>
      <c r="H2171" s="82"/>
      <c r="I2171" s="82"/>
      <c r="J2171" s="82"/>
      <c r="K2171" s="82"/>
      <c r="L2171" s="82"/>
      <c r="M2171" s="82"/>
      <c r="N2171" s="140"/>
      <c r="O2171" s="140"/>
      <c r="P2171" s="82"/>
      <c r="Q2171" s="82"/>
      <c r="R2171" s="82"/>
      <c r="S2171" s="82"/>
      <c r="T2171" s="140"/>
      <c r="U2171" s="82"/>
      <c r="V2171" s="82"/>
      <c r="W2171" s="82"/>
      <c r="X2171" s="82"/>
      <c r="Y2171" s="82"/>
      <c r="AA2171" s="82"/>
      <c r="AB2171" s="82"/>
      <c r="AC2171" s="82"/>
      <c r="AD2171" s="82"/>
      <c r="AE2171" s="82"/>
      <c r="AF2171" s="82"/>
      <c r="AG2171" s="82"/>
    </row>
    <row r="2172" spans="3:33" x14ac:dyDescent="0.2">
      <c r="C2172" s="82"/>
      <c r="D2172" s="82"/>
      <c r="E2172" s="82"/>
      <c r="F2172" s="82"/>
      <c r="G2172" s="82"/>
      <c r="H2172" s="82"/>
      <c r="I2172" s="82"/>
      <c r="J2172" s="82"/>
      <c r="K2172" s="82"/>
      <c r="L2172" s="82"/>
      <c r="M2172" s="82"/>
      <c r="N2172" s="140"/>
      <c r="O2172" s="140"/>
      <c r="P2172" s="82"/>
      <c r="Q2172" s="82"/>
      <c r="R2172" s="82"/>
      <c r="S2172" s="82"/>
      <c r="T2172" s="140"/>
      <c r="U2172" s="82"/>
      <c r="V2172" s="82"/>
      <c r="W2172" s="82"/>
      <c r="X2172" s="82"/>
      <c r="Y2172" s="82"/>
      <c r="AA2172" s="82"/>
      <c r="AB2172" s="82"/>
      <c r="AC2172" s="82"/>
      <c r="AD2172" s="82"/>
      <c r="AE2172" s="82"/>
      <c r="AF2172" s="82"/>
      <c r="AG2172" s="82"/>
    </row>
    <row r="2173" spans="3:33" x14ac:dyDescent="0.2">
      <c r="C2173" s="82"/>
      <c r="D2173" s="82"/>
      <c r="E2173" s="82"/>
      <c r="F2173" s="82"/>
      <c r="G2173" s="82"/>
      <c r="H2173" s="82"/>
      <c r="I2173" s="82"/>
      <c r="J2173" s="82"/>
      <c r="K2173" s="82"/>
      <c r="L2173" s="82"/>
      <c r="M2173" s="82"/>
      <c r="N2173" s="140"/>
      <c r="O2173" s="140"/>
      <c r="P2173" s="82"/>
      <c r="Q2173" s="82"/>
      <c r="R2173" s="82"/>
      <c r="S2173" s="82"/>
      <c r="T2173" s="140"/>
      <c r="U2173" s="82"/>
      <c r="V2173" s="82"/>
      <c r="W2173" s="82"/>
      <c r="X2173" s="82"/>
      <c r="Y2173" s="82"/>
      <c r="AA2173" s="82"/>
      <c r="AB2173" s="82"/>
      <c r="AC2173" s="82"/>
      <c r="AD2173" s="82"/>
      <c r="AE2173" s="82"/>
      <c r="AF2173" s="82"/>
      <c r="AG2173" s="82"/>
    </row>
    <row r="2174" spans="3:33" x14ac:dyDescent="0.2">
      <c r="C2174" s="82"/>
      <c r="D2174" s="82"/>
      <c r="E2174" s="82"/>
      <c r="F2174" s="82"/>
      <c r="G2174" s="82"/>
      <c r="H2174" s="82"/>
      <c r="I2174" s="82"/>
      <c r="J2174" s="82"/>
      <c r="K2174" s="82"/>
      <c r="L2174" s="82"/>
      <c r="M2174" s="82"/>
      <c r="N2174" s="140"/>
      <c r="O2174" s="140"/>
      <c r="P2174" s="82"/>
      <c r="Q2174" s="82"/>
      <c r="R2174" s="82"/>
      <c r="S2174" s="82"/>
      <c r="T2174" s="140"/>
      <c r="U2174" s="82"/>
      <c r="V2174" s="82"/>
      <c r="W2174" s="82"/>
      <c r="X2174" s="82"/>
      <c r="Y2174" s="82"/>
      <c r="AA2174" s="82"/>
      <c r="AB2174" s="82"/>
      <c r="AC2174" s="82"/>
      <c r="AD2174" s="82"/>
      <c r="AE2174" s="82"/>
      <c r="AF2174" s="82"/>
      <c r="AG2174" s="82"/>
    </row>
    <row r="2175" spans="3:33" x14ac:dyDescent="0.2">
      <c r="C2175" s="82"/>
      <c r="D2175" s="82"/>
      <c r="E2175" s="82"/>
      <c r="F2175" s="82"/>
      <c r="G2175" s="82"/>
      <c r="H2175" s="82"/>
      <c r="I2175" s="82"/>
      <c r="J2175" s="82"/>
      <c r="K2175" s="82"/>
      <c r="L2175" s="82"/>
      <c r="M2175" s="82"/>
      <c r="N2175" s="140"/>
      <c r="O2175" s="140"/>
      <c r="P2175" s="82"/>
      <c r="Q2175" s="82"/>
      <c r="R2175" s="82"/>
      <c r="S2175" s="82"/>
      <c r="T2175" s="140"/>
      <c r="U2175" s="82"/>
      <c r="V2175" s="82"/>
      <c r="W2175" s="82"/>
      <c r="X2175" s="82"/>
      <c r="Y2175" s="82"/>
      <c r="AA2175" s="82"/>
      <c r="AB2175" s="82"/>
      <c r="AC2175" s="82"/>
      <c r="AD2175" s="82"/>
      <c r="AE2175" s="82"/>
      <c r="AF2175" s="82"/>
      <c r="AG2175" s="82"/>
    </row>
    <row r="2176" spans="3:33" x14ac:dyDescent="0.2">
      <c r="C2176" s="82"/>
      <c r="D2176" s="82"/>
      <c r="E2176" s="82"/>
      <c r="F2176" s="82"/>
      <c r="G2176" s="82"/>
      <c r="H2176" s="82"/>
      <c r="I2176" s="82"/>
      <c r="J2176" s="82"/>
      <c r="K2176" s="82"/>
      <c r="L2176" s="82"/>
      <c r="M2176" s="82"/>
      <c r="N2176" s="140"/>
      <c r="O2176" s="140"/>
      <c r="P2176" s="82"/>
      <c r="Q2176" s="82"/>
      <c r="R2176" s="82"/>
      <c r="S2176" s="82"/>
      <c r="T2176" s="140"/>
      <c r="U2176" s="82"/>
      <c r="V2176" s="82"/>
      <c r="W2176" s="82"/>
      <c r="X2176" s="82"/>
      <c r="Y2176" s="82"/>
      <c r="AA2176" s="82"/>
      <c r="AB2176" s="82"/>
      <c r="AC2176" s="82"/>
      <c r="AD2176" s="82"/>
      <c r="AE2176" s="82"/>
      <c r="AF2176" s="82"/>
      <c r="AG2176" s="82"/>
    </row>
    <row r="2177" spans="3:33" x14ac:dyDescent="0.2">
      <c r="C2177" s="82"/>
      <c r="D2177" s="82"/>
      <c r="E2177" s="82"/>
      <c r="F2177" s="82"/>
      <c r="G2177" s="82"/>
      <c r="H2177" s="82"/>
      <c r="I2177" s="82"/>
      <c r="J2177" s="82"/>
      <c r="K2177" s="82"/>
      <c r="L2177" s="82"/>
      <c r="M2177" s="82"/>
      <c r="N2177" s="140"/>
      <c r="O2177" s="140"/>
      <c r="P2177" s="82"/>
      <c r="Q2177" s="82"/>
      <c r="R2177" s="82"/>
      <c r="S2177" s="82"/>
      <c r="T2177" s="140"/>
      <c r="U2177" s="82"/>
      <c r="V2177" s="82"/>
      <c r="W2177" s="82"/>
      <c r="X2177" s="82"/>
      <c r="Y2177" s="82"/>
      <c r="AA2177" s="82"/>
      <c r="AB2177" s="82"/>
      <c r="AC2177" s="82"/>
      <c r="AD2177" s="82"/>
      <c r="AE2177" s="82"/>
      <c r="AF2177" s="82"/>
      <c r="AG2177" s="82"/>
    </row>
    <row r="2178" spans="3:33" x14ac:dyDescent="0.2">
      <c r="C2178" s="82"/>
      <c r="D2178" s="82"/>
      <c r="E2178" s="82"/>
      <c r="F2178" s="82"/>
      <c r="G2178" s="82"/>
      <c r="H2178" s="82"/>
      <c r="I2178" s="82"/>
      <c r="J2178" s="82"/>
      <c r="K2178" s="82"/>
      <c r="L2178" s="82"/>
      <c r="M2178" s="82"/>
      <c r="N2178" s="140"/>
      <c r="O2178" s="140"/>
      <c r="P2178" s="82"/>
      <c r="Q2178" s="82"/>
      <c r="R2178" s="82"/>
      <c r="S2178" s="82"/>
      <c r="T2178" s="140"/>
      <c r="U2178" s="82"/>
      <c r="V2178" s="82"/>
      <c r="W2178" s="82"/>
      <c r="X2178" s="82"/>
      <c r="Y2178" s="82"/>
      <c r="AA2178" s="82"/>
      <c r="AB2178" s="82"/>
      <c r="AC2178" s="82"/>
      <c r="AD2178" s="82"/>
      <c r="AE2178" s="82"/>
      <c r="AF2178" s="82"/>
      <c r="AG2178" s="82"/>
    </row>
    <row r="2179" spans="3:33" x14ac:dyDescent="0.2">
      <c r="C2179" s="82"/>
      <c r="D2179" s="82"/>
      <c r="E2179" s="82"/>
      <c r="F2179" s="82"/>
      <c r="G2179" s="82"/>
      <c r="H2179" s="82"/>
      <c r="I2179" s="82"/>
      <c r="J2179" s="82"/>
      <c r="K2179" s="82"/>
      <c r="L2179" s="82"/>
      <c r="M2179" s="82"/>
      <c r="N2179" s="140"/>
      <c r="O2179" s="140"/>
      <c r="P2179" s="82"/>
      <c r="Q2179" s="82"/>
      <c r="R2179" s="82"/>
      <c r="S2179" s="82"/>
      <c r="T2179" s="140"/>
      <c r="U2179" s="82"/>
      <c r="V2179" s="82"/>
      <c r="W2179" s="82"/>
      <c r="X2179" s="82"/>
      <c r="Y2179" s="82"/>
      <c r="AA2179" s="82"/>
      <c r="AB2179" s="82"/>
      <c r="AC2179" s="82"/>
      <c r="AD2179" s="82"/>
      <c r="AE2179" s="82"/>
      <c r="AF2179" s="82"/>
      <c r="AG2179" s="82"/>
    </row>
    <row r="2180" spans="3:33" x14ac:dyDescent="0.2">
      <c r="C2180" s="82"/>
      <c r="D2180" s="82"/>
      <c r="E2180" s="82"/>
      <c r="F2180" s="82"/>
      <c r="G2180" s="82"/>
      <c r="H2180" s="82"/>
      <c r="I2180" s="82"/>
      <c r="J2180" s="82"/>
      <c r="K2180" s="82"/>
      <c r="L2180" s="82"/>
      <c r="M2180" s="82"/>
      <c r="N2180" s="140"/>
      <c r="O2180" s="140"/>
      <c r="P2180" s="82"/>
      <c r="Q2180" s="82"/>
      <c r="R2180" s="82"/>
      <c r="S2180" s="82"/>
      <c r="T2180" s="140"/>
      <c r="U2180" s="82"/>
      <c r="V2180" s="82"/>
      <c r="W2180" s="82"/>
      <c r="X2180" s="82"/>
      <c r="Y2180" s="82"/>
      <c r="AA2180" s="82"/>
      <c r="AB2180" s="82"/>
      <c r="AC2180" s="82"/>
      <c r="AD2180" s="82"/>
      <c r="AE2180" s="82"/>
      <c r="AF2180" s="82"/>
      <c r="AG2180" s="82"/>
    </row>
    <row r="2181" spans="3:33" x14ac:dyDescent="0.2">
      <c r="C2181" s="82"/>
      <c r="D2181" s="82"/>
      <c r="E2181" s="82"/>
      <c r="F2181" s="82"/>
      <c r="G2181" s="82"/>
      <c r="H2181" s="82"/>
      <c r="I2181" s="82"/>
      <c r="J2181" s="82"/>
      <c r="K2181" s="82"/>
      <c r="L2181" s="82"/>
      <c r="M2181" s="82"/>
      <c r="N2181" s="140"/>
      <c r="O2181" s="140"/>
      <c r="P2181" s="82"/>
      <c r="Q2181" s="82"/>
      <c r="R2181" s="82"/>
      <c r="S2181" s="82"/>
      <c r="T2181" s="140"/>
      <c r="U2181" s="82"/>
      <c r="V2181" s="82"/>
      <c r="W2181" s="82"/>
      <c r="X2181" s="82"/>
      <c r="Y2181" s="82"/>
      <c r="AA2181" s="82"/>
      <c r="AB2181" s="82"/>
      <c r="AC2181" s="82"/>
      <c r="AD2181" s="82"/>
      <c r="AE2181" s="82"/>
      <c r="AF2181" s="82"/>
      <c r="AG2181" s="82"/>
    </row>
    <row r="2182" spans="3:33" x14ac:dyDescent="0.2">
      <c r="C2182" s="82"/>
      <c r="D2182" s="82"/>
      <c r="E2182" s="82"/>
      <c r="F2182" s="82"/>
      <c r="G2182" s="82"/>
      <c r="H2182" s="82"/>
      <c r="I2182" s="82"/>
      <c r="J2182" s="82"/>
      <c r="K2182" s="82"/>
      <c r="L2182" s="82"/>
      <c r="M2182" s="82"/>
      <c r="N2182" s="140"/>
      <c r="O2182" s="140"/>
      <c r="P2182" s="82"/>
      <c r="Q2182" s="82"/>
      <c r="R2182" s="82"/>
      <c r="S2182" s="82"/>
      <c r="T2182" s="140"/>
      <c r="U2182" s="82"/>
      <c r="V2182" s="82"/>
      <c r="W2182" s="82"/>
      <c r="X2182" s="82"/>
      <c r="Y2182" s="82"/>
      <c r="AA2182" s="82"/>
      <c r="AB2182" s="82"/>
      <c r="AC2182" s="82"/>
      <c r="AD2182" s="82"/>
      <c r="AE2182" s="82"/>
      <c r="AF2182" s="82"/>
      <c r="AG2182" s="82"/>
    </row>
    <row r="2183" spans="3:33" x14ac:dyDescent="0.2">
      <c r="C2183" s="82"/>
      <c r="D2183" s="82"/>
      <c r="E2183" s="82"/>
      <c r="F2183" s="82"/>
      <c r="G2183" s="82"/>
      <c r="H2183" s="82"/>
      <c r="I2183" s="82"/>
      <c r="J2183" s="82"/>
      <c r="K2183" s="82"/>
      <c r="L2183" s="82"/>
      <c r="M2183" s="82"/>
      <c r="N2183" s="140"/>
      <c r="O2183" s="140"/>
      <c r="P2183" s="82"/>
      <c r="Q2183" s="82"/>
      <c r="R2183" s="82"/>
      <c r="S2183" s="82"/>
      <c r="T2183" s="140"/>
      <c r="U2183" s="82"/>
      <c r="V2183" s="82"/>
      <c r="W2183" s="82"/>
      <c r="X2183" s="82"/>
      <c r="Y2183" s="82"/>
      <c r="AA2183" s="82"/>
      <c r="AB2183" s="82"/>
      <c r="AC2183" s="82"/>
      <c r="AD2183" s="82"/>
      <c r="AE2183" s="82"/>
      <c r="AF2183" s="82"/>
      <c r="AG2183" s="82"/>
    </row>
    <row r="2184" spans="3:33" x14ac:dyDescent="0.2">
      <c r="C2184" s="82"/>
      <c r="D2184" s="82"/>
      <c r="E2184" s="82"/>
      <c r="F2184" s="82"/>
      <c r="G2184" s="82"/>
      <c r="H2184" s="82"/>
      <c r="I2184" s="82"/>
      <c r="J2184" s="82"/>
      <c r="K2184" s="82"/>
      <c r="L2184" s="82"/>
      <c r="M2184" s="82"/>
      <c r="N2184" s="140"/>
      <c r="O2184" s="140"/>
      <c r="P2184" s="82"/>
      <c r="Q2184" s="82"/>
      <c r="R2184" s="82"/>
      <c r="S2184" s="82"/>
      <c r="T2184" s="140"/>
      <c r="U2184" s="82"/>
      <c r="V2184" s="82"/>
      <c r="W2184" s="82"/>
      <c r="X2184" s="82"/>
      <c r="Y2184" s="82"/>
      <c r="AA2184" s="82"/>
      <c r="AB2184" s="82"/>
      <c r="AC2184" s="82"/>
      <c r="AD2184" s="82"/>
      <c r="AE2184" s="82"/>
      <c r="AF2184" s="82"/>
      <c r="AG2184" s="82"/>
    </row>
    <row r="2185" spans="3:33" x14ac:dyDescent="0.2">
      <c r="C2185" s="82"/>
      <c r="D2185" s="82"/>
      <c r="E2185" s="82"/>
      <c r="F2185" s="82"/>
      <c r="G2185" s="82"/>
      <c r="H2185" s="82"/>
      <c r="I2185" s="82"/>
      <c r="J2185" s="82"/>
      <c r="K2185" s="82"/>
      <c r="L2185" s="82"/>
      <c r="M2185" s="82"/>
      <c r="N2185" s="140"/>
      <c r="O2185" s="140"/>
      <c r="P2185" s="82"/>
      <c r="Q2185" s="82"/>
      <c r="R2185" s="82"/>
      <c r="S2185" s="82"/>
      <c r="T2185" s="140"/>
      <c r="U2185" s="82"/>
      <c r="V2185" s="82"/>
      <c r="W2185" s="82"/>
      <c r="X2185" s="82"/>
      <c r="Y2185" s="82"/>
      <c r="AA2185" s="82"/>
      <c r="AB2185" s="82"/>
      <c r="AC2185" s="82"/>
      <c r="AD2185" s="82"/>
      <c r="AE2185" s="82"/>
      <c r="AF2185" s="82"/>
      <c r="AG2185" s="82"/>
    </row>
    <row r="2186" spans="3:33" x14ac:dyDescent="0.2">
      <c r="C2186" s="82"/>
      <c r="D2186" s="82"/>
      <c r="E2186" s="82"/>
      <c r="F2186" s="82"/>
      <c r="G2186" s="82"/>
      <c r="H2186" s="82"/>
      <c r="I2186" s="82"/>
      <c r="J2186" s="82"/>
      <c r="K2186" s="82"/>
      <c r="L2186" s="82"/>
      <c r="M2186" s="82"/>
      <c r="N2186" s="140"/>
      <c r="O2186" s="140"/>
      <c r="P2186" s="82"/>
      <c r="Q2186" s="82"/>
      <c r="R2186" s="82"/>
      <c r="S2186" s="82"/>
      <c r="T2186" s="140"/>
      <c r="U2186" s="82"/>
      <c r="V2186" s="82"/>
      <c r="W2186" s="82"/>
      <c r="X2186" s="82"/>
      <c r="Y2186" s="82"/>
      <c r="AA2186" s="82"/>
      <c r="AB2186" s="82"/>
      <c r="AC2186" s="82"/>
      <c r="AD2186" s="82"/>
      <c r="AE2186" s="82"/>
      <c r="AF2186" s="82"/>
      <c r="AG2186" s="82"/>
    </row>
    <row r="2187" spans="3:33" x14ac:dyDescent="0.2">
      <c r="C2187" s="82"/>
      <c r="D2187" s="82"/>
      <c r="E2187" s="82"/>
      <c r="F2187" s="82"/>
      <c r="G2187" s="82"/>
      <c r="H2187" s="82"/>
      <c r="I2187" s="82"/>
      <c r="J2187" s="82"/>
      <c r="K2187" s="82"/>
      <c r="L2187" s="82"/>
      <c r="M2187" s="82"/>
      <c r="N2187" s="140"/>
      <c r="O2187" s="140"/>
      <c r="P2187" s="82"/>
      <c r="Q2187" s="82"/>
      <c r="R2187" s="82"/>
      <c r="S2187" s="82"/>
      <c r="T2187" s="140"/>
      <c r="U2187" s="82"/>
      <c r="V2187" s="82"/>
      <c r="W2187" s="82"/>
      <c r="X2187" s="82"/>
      <c r="Y2187" s="82"/>
      <c r="AA2187" s="82"/>
      <c r="AB2187" s="82"/>
      <c r="AC2187" s="82"/>
      <c r="AD2187" s="82"/>
      <c r="AE2187" s="82"/>
      <c r="AF2187" s="82"/>
      <c r="AG2187" s="82"/>
    </row>
    <row r="2188" spans="3:33" x14ac:dyDescent="0.2">
      <c r="C2188" s="82"/>
      <c r="D2188" s="82"/>
      <c r="E2188" s="82"/>
      <c r="F2188" s="82"/>
      <c r="G2188" s="82"/>
      <c r="H2188" s="82"/>
      <c r="I2188" s="82"/>
      <c r="J2188" s="82"/>
      <c r="K2188" s="82"/>
      <c r="L2188" s="82"/>
      <c r="M2188" s="82"/>
      <c r="N2188" s="140"/>
      <c r="O2188" s="140"/>
      <c r="P2188" s="82"/>
      <c r="Q2188" s="82"/>
      <c r="R2188" s="82"/>
      <c r="S2188" s="82"/>
      <c r="T2188" s="140"/>
      <c r="U2188" s="82"/>
      <c r="V2188" s="82"/>
      <c r="W2188" s="82"/>
      <c r="X2188" s="82"/>
      <c r="Y2188" s="82"/>
      <c r="AA2188" s="82"/>
      <c r="AB2188" s="82"/>
      <c r="AC2188" s="82"/>
      <c r="AD2188" s="82"/>
      <c r="AE2188" s="82"/>
      <c r="AF2188" s="82"/>
      <c r="AG2188" s="82"/>
    </row>
    <row r="2189" spans="3:33" x14ac:dyDescent="0.2">
      <c r="C2189" s="82"/>
      <c r="D2189" s="82"/>
      <c r="E2189" s="82"/>
      <c r="F2189" s="82"/>
      <c r="G2189" s="82"/>
      <c r="H2189" s="82"/>
      <c r="I2189" s="82"/>
      <c r="J2189" s="82"/>
      <c r="K2189" s="82"/>
      <c r="L2189" s="82"/>
      <c r="M2189" s="82"/>
      <c r="N2189" s="140"/>
      <c r="O2189" s="140"/>
      <c r="P2189" s="82"/>
      <c r="Q2189" s="82"/>
      <c r="R2189" s="82"/>
      <c r="S2189" s="82"/>
      <c r="T2189" s="140"/>
      <c r="U2189" s="82"/>
      <c r="V2189" s="82"/>
      <c r="W2189" s="82"/>
      <c r="X2189" s="82"/>
      <c r="Y2189" s="82"/>
      <c r="AA2189" s="82"/>
      <c r="AB2189" s="82"/>
      <c r="AC2189" s="82"/>
      <c r="AD2189" s="82"/>
      <c r="AE2189" s="82"/>
      <c r="AF2189" s="82"/>
      <c r="AG2189" s="82"/>
    </row>
    <row r="2190" spans="3:33" x14ac:dyDescent="0.2">
      <c r="C2190" s="82"/>
      <c r="D2190" s="82"/>
      <c r="E2190" s="82"/>
      <c r="F2190" s="82"/>
      <c r="G2190" s="82"/>
      <c r="H2190" s="82"/>
      <c r="I2190" s="82"/>
      <c r="J2190" s="82"/>
      <c r="K2190" s="82"/>
      <c r="L2190" s="82"/>
      <c r="M2190" s="82"/>
      <c r="N2190" s="140"/>
      <c r="O2190" s="140"/>
      <c r="P2190" s="82"/>
      <c r="Q2190" s="82"/>
      <c r="R2190" s="82"/>
      <c r="S2190" s="82"/>
      <c r="T2190" s="140"/>
      <c r="U2190" s="82"/>
      <c r="V2190" s="82"/>
      <c r="W2190" s="82"/>
      <c r="X2190" s="82"/>
      <c r="Y2190" s="82"/>
      <c r="AA2190" s="82"/>
      <c r="AB2190" s="82"/>
      <c r="AC2190" s="82"/>
      <c r="AD2190" s="82"/>
      <c r="AE2190" s="82"/>
      <c r="AF2190" s="82"/>
      <c r="AG2190" s="82"/>
    </row>
    <row r="2191" spans="3:33" x14ac:dyDescent="0.2">
      <c r="C2191" s="82"/>
      <c r="D2191" s="82"/>
      <c r="E2191" s="82"/>
      <c r="F2191" s="82"/>
      <c r="G2191" s="82"/>
      <c r="H2191" s="82"/>
      <c r="I2191" s="82"/>
      <c r="J2191" s="82"/>
      <c r="K2191" s="82"/>
      <c r="L2191" s="82"/>
      <c r="M2191" s="82"/>
      <c r="N2191" s="140"/>
      <c r="O2191" s="140"/>
      <c r="P2191" s="82"/>
      <c r="Q2191" s="82"/>
      <c r="R2191" s="82"/>
      <c r="S2191" s="82"/>
      <c r="T2191" s="140"/>
      <c r="U2191" s="82"/>
      <c r="V2191" s="82"/>
      <c r="W2191" s="82"/>
      <c r="X2191" s="82"/>
      <c r="Y2191" s="82"/>
      <c r="AA2191" s="82"/>
      <c r="AB2191" s="82"/>
      <c r="AC2191" s="82"/>
      <c r="AD2191" s="82"/>
      <c r="AE2191" s="82"/>
      <c r="AF2191" s="82"/>
      <c r="AG2191" s="82"/>
    </row>
    <row r="2192" spans="3:33" x14ac:dyDescent="0.2">
      <c r="C2192" s="82"/>
      <c r="D2192" s="82"/>
      <c r="E2192" s="82"/>
      <c r="F2192" s="82"/>
      <c r="G2192" s="82"/>
      <c r="H2192" s="82"/>
      <c r="I2192" s="82"/>
      <c r="J2192" s="82"/>
      <c r="K2192" s="82"/>
      <c r="L2192" s="82"/>
      <c r="M2192" s="82"/>
      <c r="N2192" s="140"/>
      <c r="O2192" s="140"/>
      <c r="P2192" s="82"/>
      <c r="Q2192" s="82"/>
      <c r="R2192" s="82"/>
      <c r="S2192" s="82"/>
      <c r="T2192" s="140"/>
      <c r="U2192" s="82"/>
      <c r="V2192" s="82"/>
      <c r="W2192" s="82"/>
      <c r="X2192" s="82"/>
      <c r="Y2192" s="82"/>
      <c r="AA2192" s="82"/>
      <c r="AB2192" s="82"/>
      <c r="AC2192" s="82"/>
      <c r="AD2192" s="82"/>
      <c r="AE2192" s="82"/>
      <c r="AF2192" s="82"/>
      <c r="AG2192" s="82"/>
    </row>
    <row r="2193" spans="3:33" x14ac:dyDescent="0.2">
      <c r="C2193" s="82"/>
      <c r="D2193" s="82"/>
      <c r="E2193" s="82"/>
      <c r="F2193" s="82"/>
      <c r="G2193" s="82"/>
      <c r="H2193" s="82"/>
      <c r="I2193" s="82"/>
      <c r="J2193" s="82"/>
      <c r="K2193" s="82"/>
      <c r="L2193" s="82"/>
      <c r="M2193" s="82"/>
      <c r="N2193" s="140"/>
      <c r="O2193" s="140"/>
      <c r="P2193" s="82"/>
      <c r="Q2193" s="82"/>
      <c r="R2193" s="82"/>
      <c r="S2193" s="82"/>
      <c r="T2193" s="140"/>
      <c r="U2193" s="82"/>
      <c r="V2193" s="82"/>
      <c r="W2193" s="82"/>
      <c r="X2193" s="82"/>
      <c r="Y2193" s="82"/>
      <c r="AA2193" s="82"/>
      <c r="AB2193" s="82"/>
      <c r="AC2193" s="82"/>
      <c r="AD2193" s="82"/>
      <c r="AE2193" s="82"/>
      <c r="AF2193" s="82"/>
      <c r="AG2193" s="82"/>
    </row>
    <row r="2194" spans="3:33" x14ac:dyDescent="0.2">
      <c r="C2194" s="82"/>
      <c r="D2194" s="82"/>
      <c r="E2194" s="82"/>
      <c r="F2194" s="82"/>
      <c r="G2194" s="82"/>
      <c r="H2194" s="82"/>
      <c r="I2194" s="82"/>
      <c r="J2194" s="82"/>
      <c r="K2194" s="82"/>
      <c r="L2194" s="82"/>
      <c r="M2194" s="82"/>
      <c r="N2194" s="140"/>
      <c r="O2194" s="140"/>
      <c r="P2194" s="82"/>
      <c r="Q2194" s="82"/>
      <c r="R2194" s="82"/>
      <c r="S2194" s="82"/>
      <c r="T2194" s="140"/>
      <c r="U2194" s="82"/>
      <c r="V2194" s="82"/>
      <c r="W2194" s="82"/>
      <c r="X2194" s="82"/>
      <c r="Y2194" s="82"/>
      <c r="AA2194" s="82"/>
      <c r="AB2194" s="82"/>
      <c r="AC2194" s="82"/>
      <c r="AD2194" s="82"/>
      <c r="AE2194" s="82"/>
      <c r="AF2194" s="82"/>
      <c r="AG2194" s="82"/>
    </row>
    <row r="2195" spans="3:33" x14ac:dyDescent="0.2">
      <c r="C2195" s="82"/>
      <c r="D2195" s="82"/>
      <c r="E2195" s="82"/>
      <c r="F2195" s="82"/>
      <c r="G2195" s="82"/>
      <c r="H2195" s="82"/>
      <c r="I2195" s="82"/>
      <c r="J2195" s="82"/>
      <c r="K2195" s="82"/>
      <c r="L2195" s="82"/>
      <c r="M2195" s="82"/>
      <c r="N2195" s="140"/>
      <c r="O2195" s="140"/>
      <c r="P2195" s="82"/>
      <c r="Q2195" s="82"/>
      <c r="R2195" s="82"/>
      <c r="S2195" s="82"/>
      <c r="T2195" s="140"/>
      <c r="U2195" s="82"/>
      <c r="V2195" s="82"/>
      <c r="W2195" s="82"/>
      <c r="X2195" s="82"/>
      <c r="Y2195" s="82"/>
      <c r="AA2195" s="82"/>
      <c r="AB2195" s="82"/>
      <c r="AC2195" s="82"/>
      <c r="AD2195" s="82"/>
      <c r="AE2195" s="82"/>
      <c r="AF2195" s="82"/>
      <c r="AG2195" s="82"/>
    </row>
    <row r="2196" spans="3:33" x14ac:dyDescent="0.2">
      <c r="C2196" s="82"/>
      <c r="D2196" s="82"/>
      <c r="E2196" s="82"/>
      <c r="F2196" s="82"/>
      <c r="G2196" s="82"/>
      <c r="H2196" s="82"/>
      <c r="I2196" s="82"/>
      <c r="J2196" s="82"/>
      <c r="K2196" s="82"/>
      <c r="L2196" s="82"/>
      <c r="M2196" s="82"/>
      <c r="N2196" s="140"/>
      <c r="O2196" s="140"/>
      <c r="P2196" s="82"/>
      <c r="Q2196" s="82"/>
      <c r="R2196" s="82"/>
      <c r="S2196" s="82"/>
      <c r="T2196" s="140"/>
      <c r="U2196" s="82"/>
      <c r="V2196" s="82"/>
      <c r="W2196" s="82"/>
      <c r="X2196" s="82"/>
      <c r="Y2196" s="82"/>
      <c r="AA2196" s="82"/>
      <c r="AB2196" s="82"/>
      <c r="AC2196" s="82"/>
      <c r="AD2196" s="82"/>
      <c r="AE2196" s="82"/>
      <c r="AF2196" s="82"/>
      <c r="AG2196" s="82"/>
    </row>
    <row r="2197" spans="3:33" x14ac:dyDescent="0.2">
      <c r="C2197" s="82"/>
      <c r="D2197" s="82"/>
      <c r="E2197" s="82"/>
      <c r="F2197" s="82"/>
      <c r="G2197" s="82"/>
      <c r="H2197" s="82"/>
      <c r="I2197" s="82"/>
      <c r="J2197" s="82"/>
      <c r="K2197" s="82"/>
      <c r="L2197" s="82"/>
      <c r="M2197" s="82"/>
      <c r="N2197" s="140"/>
      <c r="O2197" s="140"/>
      <c r="P2197" s="82"/>
      <c r="Q2197" s="82"/>
      <c r="R2197" s="82"/>
      <c r="S2197" s="82"/>
      <c r="T2197" s="140"/>
      <c r="U2197" s="82"/>
      <c r="V2197" s="82"/>
      <c r="W2197" s="82"/>
      <c r="X2197" s="82"/>
      <c r="Y2197" s="82"/>
      <c r="AA2197" s="82"/>
      <c r="AB2197" s="82"/>
      <c r="AC2197" s="82"/>
      <c r="AD2197" s="82"/>
      <c r="AE2197" s="82"/>
      <c r="AF2197" s="82"/>
      <c r="AG2197" s="82"/>
    </row>
    <row r="2198" spans="3:33" x14ac:dyDescent="0.2">
      <c r="C2198" s="82"/>
      <c r="D2198" s="82"/>
      <c r="E2198" s="82"/>
      <c r="F2198" s="82"/>
      <c r="G2198" s="82"/>
      <c r="H2198" s="82"/>
      <c r="I2198" s="82"/>
      <c r="J2198" s="82"/>
      <c r="K2198" s="82"/>
      <c r="L2198" s="82"/>
      <c r="M2198" s="82"/>
      <c r="N2198" s="140"/>
      <c r="O2198" s="140"/>
      <c r="P2198" s="82"/>
      <c r="Q2198" s="82"/>
      <c r="R2198" s="82"/>
      <c r="S2198" s="82"/>
      <c r="T2198" s="140"/>
      <c r="U2198" s="82"/>
      <c r="V2198" s="82"/>
      <c r="W2198" s="82"/>
      <c r="X2198" s="82"/>
      <c r="Y2198" s="82"/>
      <c r="AA2198" s="82"/>
      <c r="AB2198" s="82"/>
      <c r="AC2198" s="82"/>
      <c r="AD2198" s="82"/>
      <c r="AE2198" s="82"/>
      <c r="AF2198" s="82"/>
      <c r="AG2198" s="82"/>
    </row>
    <row r="2199" spans="3:33" x14ac:dyDescent="0.2">
      <c r="C2199" s="82"/>
      <c r="D2199" s="82"/>
      <c r="E2199" s="82"/>
      <c r="F2199" s="82"/>
      <c r="G2199" s="82"/>
      <c r="H2199" s="82"/>
      <c r="I2199" s="82"/>
      <c r="J2199" s="82"/>
      <c r="K2199" s="82"/>
      <c r="L2199" s="82"/>
      <c r="M2199" s="82"/>
      <c r="N2199" s="140"/>
      <c r="O2199" s="140"/>
      <c r="P2199" s="82"/>
      <c r="Q2199" s="82"/>
      <c r="R2199" s="82"/>
      <c r="S2199" s="82"/>
      <c r="T2199" s="140"/>
      <c r="U2199" s="82"/>
      <c r="V2199" s="82"/>
      <c r="W2199" s="82"/>
      <c r="X2199" s="82"/>
      <c r="Y2199" s="82"/>
      <c r="AA2199" s="82"/>
      <c r="AB2199" s="82"/>
      <c r="AC2199" s="82"/>
      <c r="AD2199" s="82"/>
      <c r="AE2199" s="82"/>
      <c r="AF2199" s="82"/>
      <c r="AG2199" s="82"/>
    </row>
    <row r="2200" spans="3:33" x14ac:dyDescent="0.2">
      <c r="C2200" s="82"/>
      <c r="D2200" s="82"/>
      <c r="E2200" s="82"/>
      <c r="F2200" s="82"/>
      <c r="G2200" s="82"/>
      <c r="H2200" s="82"/>
      <c r="I2200" s="82"/>
      <c r="J2200" s="82"/>
      <c r="K2200" s="82"/>
      <c r="L2200" s="82"/>
      <c r="M2200" s="82"/>
      <c r="N2200" s="140"/>
      <c r="O2200" s="140"/>
      <c r="P2200" s="82"/>
      <c r="Q2200" s="82"/>
      <c r="R2200" s="82"/>
      <c r="S2200" s="82"/>
      <c r="T2200" s="140"/>
      <c r="U2200" s="82"/>
      <c r="V2200" s="82"/>
      <c r="W2200" s="82"/>
      <c r="X2200" s="82"/>
      <c r="Y2200" s="82"/>
      <c r="AA2200" s="82"/>
      <c r="AB2200" s="82"/>
      <c r="AC2200" s="82"/>
      <c r="AD2200" s="82"/>
      <c r="AE2200" s="82"/>
      <c r="AF2200" s="82"/>
      <c r="AG2200" s="82"/>
    </row>
    <row r="2201" spans="3:33" x14ac:dyDescent="0.2">
      <c r="C2201" s="82"/>
      <c r="D2201" s="82"/>
      <c r="E2201" s="82"/>
      <c r="F2201" s="82"/>
      <c r="G2201" s="82"/>
      <c r="H2201" s="82"/>
      <c r="I2201" s="82"/>
      <c r="J2201" s="82"/>
      <c r="K2201" s="82"/>
      <c r="L2201" s="82"/>
      <c r="M2201" s="82"/>
      <c r="N2201" s="140"/>
      <c r="O2201" s="140"/>
      <c r="P2201" s="82"/>
      <c r="Q2201" s="82"/>
      <c r="R2201" s="82"/>
      <c r="S2201" s="82"/>
      <c r="T2201" s="140"/>
      <c r="U2201" s="82"/>
      <c r="V2201" s="82"/>
      <c r="W2201" s="82"/>
      <c r="X2201" s="82"/>
      <c r="Y2201" s="82"/>
      <c r="AA2201" s="82"/>
      <c r="AB2201" s="82"/>
      <c r="AC2201" s="82"/>
      <c r="AD2201" s="82"/>
      <c r="AE2201" s="82"/>
      <c r="AF2201" s="82"/>
      <c r="AG2201" s="82"/>
    </row>
    <row r="2202" spans="3:33" x14ac:dyDescent="0.2">
      <c r="C2202" s="82"/>
      <c r="D2202" s="82"/>
      <c r="E2202" s="82"/>
      <c r="F2202" s="82"/>
      <c r="G2202" s="82"/>
      <c r="H2202" s="82"/>
      <c r="I2202" s="82"/>
      <c r="J2202" s="82"/>
      <c r="K2202" s="82"/>
      <c r="L2202" s="82"/>
      <c r="M2202" s="82"/>
      <c r="N2202" s="140"/>
      <c r="O2202" s="140"/>
      <c r="P2202" s="82"/>
      <c r="Q2202" s="82"/>
      <c r="R2202" s="82"/>
      <c r="S2202" s="82"/>
      <c r="T2202" s="140"/>
      <c r="U2202" s="82"/>
      <c r="V2202" s="82"/>
      <c r="W2202" s="82"/>
      <c r="X2202" s="82"/>
      <c r="Y2202" s="82"/>
      <c r="AA2202" s="82"/>
      <c r="AB2202" s="82"/>
      <c r="AC2202" s="82"/>
      <c r="AD2202" s="82"/>
      <c r="AE2202" s="82"/>
      <c r="AF2202" s="82"/>
      <c r="AG2202" s="82"/>
    </row>
    <row r="2203" spans="3:33" x14ac:dyDescent="0.2">
      <c r="C2203" s="82"/>
      <c r="D2203" s="82"/>
      <c r="E2203" s="82"/>
      <c r="F2203" s="82"/>
      <c r="G2203" s="82"/>
      <c r="H2203" s="82"/>
      <c r="I2203" s="82"/>
      <c r="J2203" s="82"/>
      <c r="K2203" s="82"/>
      <c r="L2203" s="82"/>
      <c r="M2203" s="82"/>
      <c r="N2203" s="140"/>
      <c r="O2203" s="140"/>
      <c r="P2203" s="82"/>
      <c r="Q2203" s="82"/>
      <c r="R2203" s="82"/>
      <c r="S2203" s="82"/>
      <c r="T2203" s="140"/>
      <c r="U2203" s="82"/>
      <c r="V2203" s="82"/>
      <c r="W2203" s="82"/>
      <c r="X2203" s="82"/>
      <c r="Y2203" s="82"/>
      <c r="AA2203" s="82"/>
      <c r="AB2203" s="82"/>
      <c r="AC2203" s="82"/>
      <c r="AD2203" s="82"/>
      <c r="AE2203" s="82"/>
      <c r="AF2203" s="82"/>
      <c r="AG2203" s="82"/>
    </row>
    <row r="2204" spans="3:33" x14ac:dyDescent="0.2">
      <c r="C2204" s="82"/>
      <c r="D2204" s="82"/>
      <c r="E2204" s="82"/>
      <c r="F2204" s="82"/>
      <c r="G2204" s="82"/>
      <c r="H2204" s="82"/>
      <c r="I2204" s="82"/>
      <c r="J2204" s="82"/>
      <c r="K2204" s="82"/>
      <c r="L2204" s="82"/>
      <c r="M2204" s="82"/>
      <c r="N2204" s="140"/>
      <c r="O2204" s="140"/>
      <c r="P2204" s="82"/>
      <c r="Q2204" s="82"/>
      <c r="R2204" s="82"/>
      <c r="S2204" s="82"/>
      <c r="T2204" s="140"/>
      <c r="U2204" s="82"/>
      <c r="V2204" s="82"/>
      <c r="W2204" s="82"/>
      <c r="X2204" s="82"/>
      <c r="Y2204" s="82"/>
      <c r="AA2204" s="82"/>
      <c r="AB2204" s="82"/>
      <c r="AC2204" s="82"/>
      <c r="AD2204" s="82"/>
      <c r="AE2204" s="82"/>
      <c r="AF2204" s="82"/>
      <c r="AG2204" s="82"/>
    </row>
    <row r="2205" spans="3:33" x14ac:dyDescent="0.2">
      <c r="C2205" s="82"/>
      <c r="D2205" s="82"/>
      <c r="E2205" s="82"/>
      <c r="F2205" s="82"/>
      <c r="G2205" s="82"/>
      <c r="H2205" s="82"/>
      <c r="I2205" s="82"/>
      <c r="J2205" s="82"/>
      <c r="K2205" s="82"/>
      <c r="L2205" s="82"/>
      <c r="M2205" s="82"/>
      <c r="N2205" s="140"/>
      <c r="O2205" s="140"/>
      <c r="P2205" s="82"/>
      <c r="Q2205" s="82"/>
      <c r="R2205" s="82"/>
      <c r="S2205" s="82"/>
      <c r="T2205" s="140"/>
      <c r="U2205" s="82"/>
      <c r="V2205" s="82"/>
      <c r="W2205" s="82"/>
      <c r="X2205" s="82"/>
      <c r="Y2205" s="82"/>
      <c r="AA2205" s="82"/>
      <c r="AB2205" s="82"/>
      <c r="AC2205" s="82"/>
      <c r="AD2205" s="82"/>
      <c r="AE2205" s="82"/>
      <c r="AF2205" s="82"/>
      <c r="AG2205" s="82"/>
    </row>
    <row r="2206" spans="3:33" x14ac:dyDescent="0.2">
      <c r="C2206" s="82"/>
      <c r="D2206" s="82"/>
      <c r="E2206" s="82"/>
      <c r="F2206" s="82"/>
      <c r="G2206" s="82"/>
      <c r="H2206" s="82"/>
      <c r="I2206" s="82"/>
      <c r="J2206" s="82"/>
      <c r="K2206" s="82"/>
      <c r="L2206" s="82"/>
      <c r="M2206" s="82"/>
      <c r="N2206" s="140"/>
      <c r="O2206" s="140"/>
      <c r="P2206" s="82"/>
      <c r="Q2206" s="82"/>
      <c r="R2206" s="82"/>
      <c r="S2206" s="82"/>
      <c r="T2206" s="140"/>
      <c r="U2206" s="82"/>
      <c r="V2206" s="82"/>
      <c r="W2206" s="82"/>
      <c r="X2206" s="82"/>
      <c r="Y2206" s="82"/>
      <c r="AA2206" s="82"/>
      <c r="AB2206" s="82"/>
      <c r="AC2206" s="82"/>
      <c r="AD2206" s="82"/>
      <c r="AE2206" s="82"/>
      <c r="AF2206" s="82"/>
      <c r="AG2206" s="82"/>
    </row>
    <row r="2207" spans="3:33" x14ac:dyDescent="0.2">
      <c r="C2207" s="82"/>
      <c r="D2207" s="82"/>
      <c r="E2207" s="82"/>
      <c r="F2207" s="82"/>
      <c r="G2207" s="82"/>
      <c r="H2207" s="82"/>
      <c r="I2207" s="82"/>
      <c r="J2207" s="82"/>
      <c r="K2207" s="82"/>
      <c r="L2207" s="82"/>
      <c r="M2207" s="82"/>
      <c r="N2207" s="140"/>
      <c r="O2207" s="140"/>
      <c r="P2207" s="82"/>
      <c r="Q2207" s="82"/>
      <c r="R2207" s="82"/>
      <c r="S2207" s="82"/>
      <c r="T2207" s="140"/>
      <c r="U2207" s="82"/>
      <c r="V2207" s="82"/>
      <c r="W2207" s="82"/>
      <c r="X2207" s="82"/>
      <c r="Y2207" s="82"/>
      <c r="AA2207" s="82"/>
      <c r="AB2207" s="82"/>
      <c r="AC2207" s="82"/>
      <c r="AD2207" s="82"/>
      <c r="AE2207" s="82"/>
      <c r="AF2207" s="82"/>
      <c r="AG2207" s="82"/>
    </row>
    <row r="2208" spans="3:33" x14ac:dyDescent="0.2">
      <c r="C2208" s="82"/>
      <c r="D2208" s="82"/>
      <c r="E2208" s="82"/>
      <c r="F2208" s="82"/>
      <c r="G2208" s="82"/>
      <c r="H2208" s="82"/>
      <c r="I2208" s="82"/>
      <c r="J2208" s="82"/>
      <c r="K2208" s="82"/>
      <c r="L2208" s="82"/>
      <c r="M2208" s="82"/>
      <c r="N2208" s="140"/>
      <c r="O2208" s="140"/>
      <c r="P2208" s="82"/>
      <c r="Q2208" s="82"/>
      <c r="R2208" s="82"/>
      <c r="S2208" s="82"/>
      <c r="T2208" s="140"/>
      <c r="U2208" s="82"/>
      <c r="V2208" s="82"/>
      <c r="W2208" s="82"/>
      <c r="X2208" s="82"/>
      <c r="Y2208" s="82"/>
      <c r="AA2208" s="82"/>
      <c r="AB2208" s="82"/>
      <c r="AC2208" s="82"/>
      <c r="AD2208" s="82"/>
      <c r="AE2208" s="82"/>
      <c r="AF2208" s="82"/>
      <c r="AG2208" s="82"/>
    </row>
    <row r="2209" spans="3:33" x14ac:dyDescent="0.2">
      <c r="C2209" s="82"/>
      <c r="D2209" s="82"/>
      <c r="E2209" s="82"/>
      <c r="F2209" s="82"/>
      <c r="G2209" s="82"/>
      <c r="H2209" s="82"/>
      <c r="I2209" s="82"/>
      <c r="J2209" s="82"/>
      <c r="K2209" s="82"/>
      <c r="L2209" s="82"/>
      <c r="M2209" s="82"/>
      <c r="N2209" s="140"/>
      <c r="O2209" s="140"/>
      <c r="P2209" s="82"/>
      <c r="Q2209" s="82"/>
      <c r="R2209" s="82"/>
      <c r="S2209" s="82"/>
      <c r="T2209" s="140"/>
      <c r="U2209" s="82"/>
      <c r="V2209" s="82"/>
      <c r="W2209" s="82"/>
      <c r="X2209" s="82"/>
      <c r="Y2209" s="82"/>
      <c r="AA2209" s="82"/>
      <c r="AB2209" s="82"/>
      <c r="AC2209" s="82"/>
      <c r="AD2209" s="82"/>
      <c r="AE2209" s="82"/>
      <c r="AF2209" s="82"/>
      <c r="AG2209" s="82"/>
    </row>
    <row r="2210" spans="3:33" x14ac:dyDescent="0.2">
      <c r="C2210" s="82"/>
      <c r="D2210" s="82"/>
      <c r="E2210" s="82"/>
      <c r="F2210" s="82"/>
      <c r="G2210" s="82"/>
      <c r="H2210" s="82"/>
      <c r="I2210" s="82"/>
      <c r="J2210" s="82"/>
      <c r="K2210" s="82"/>
      <c r="L2210" s="82"/>
      <c r="M2210" s="82"/>
      <c r="N2210" s="140"/>
      <c r="O2210" s="140"/>
      <c r="P2210" s="82"/>
      <c r="Q2210" s="82"/>
      <c r="R2210" s="82"/>
      <c r="S2210" s="82"/>
      <c r="T2210" s="140"/>
      <c r="U2210" s="82"/>
      <c r="V2210" s="82"/>
      <c r="W2210" s="82"/>
      <c r="X2210" s="82"/>
      <c r="Y2210" s="82"/>
      <c r="AA2210" s="82"/>
      <c r="AB2210" s="82"/>
      <c r="AC2210" s="82"/>
      <c r="AD2210" s="82"/>
      <c r="AE2210" s="82"/>
      <c r="AF2210" s="82"/>
      <c r="AG2210" s="82"/>
    </row>
    <row r="2211" spans="3:33" x14ac:dyDescent="0.2">
      <c r="C2211" s="82"/>
      <c r="D2211" s="82"/>
      <c r="E2211" s="82"/>
      <c r="F2211" s="82"/>
      <c r="G2211" s="82"/>
      <c r="H2211" s="82"/>
      <c r="I2211" s="82"/>
      <c r="J2211" s="82"/>
      <c r="K2211" s="82"/>
      <c r="L2211" s="82"/>
      <c r="M2211" s="82"/>
      <c r="N2211" s="140"/>
      <c r="O2211" s="140"/>
      <c r="P2211" s="82"/>
      <c r="Q2211" s="82"/>
      <c r="R2211" s="82"/>
      <c r="S2211" s="82"/>
      <c r="T2211" s="140"/>
      <c r="U2211" s="82"/>
      <c r="V2211" s="82"/>
      <c r="W2211" s="82"/>
      <c r="X2211" s="82"/>
      <c r="Y2211" s="82"/>
      <c r="AA2211" s="82"/>
      <c r="AB2211" s="82"/>
      <c r="AC2211" s="82"/>
      <c r="AD2211" s="82"/>
      <c r="AE2211" s="82"/>
      <c r="AF2211" s="82"/>
      <c r="AG2211" s="82"/>
    </row>
    <row r="2212" spans="3:33" x14ac:dyDescent="0.2">
      <c r="C2212" s="82"/>
      <c r="D2212" s="82"/>
      <c r="E2212" s="82"/>
      <c r="F2212" s="82"/>
      <c r="G2212" s="82"/>
      <c r="H2212" s="82"/>
      <c r="I2212" s="82"/>
      <c r="J2212" s="82"/>
      <c r="K2212" s="82"/>
      <c r="L2212" s="82"/>
      <c r="M2212" s="82"/>
      <c r="N2212" s="140"/>
      <c r="O2212" s="140"/>
      <c r="P2212" s="82"/>
      <c r="Q2212" s="82"/>
      <c r="R2212" s="82"/>
      <c r="S2212" s="82"/>
      <c r="T2212" s="140"/>
      <c r="U2212" s="82"/>
      <c r="V2212" s="82"/>
      <c r="W2212" s="82"/>
      <c r="X2212" s="82"/>
      <c r="Y2212" s="82"/>
      <c r="AA2212" s="82"/>
      <c r="AB2212" s="82"/>
      <c r="AC2212" s="82"/>
      <c r="AD2212" s="82"/>
      <c r="AE2212" s="82"/>
      <c r="AF2212" s="82"/>
      <c r="AG2212" s="82"/>
    </row>
    <row r="2213" spans="3:33" x14ac:dyDescent="0.2">
      <c r="C2213" s="82"/>
      <c r="D2213" s="82"/>
      <c r="E2213" s="82"/>
      <c r="F2213" s="82"/>
      <c r="G2213" s="82"/>
      <c r="H2213" s="82"/>
      <c r="I2213" s="82"/>
      <c r="J2213" s="82"/>
      <c r="K2213" s="82"/>
      <c r="L2213" s="82"/>
      <c r="M2213" s="82"/>
      <c r="N2213" s="140"/>
      <c r="O2213" s="140"/>
      <c r="P2213" s="82"/>
      <c r="Q2213" s="82"/>
      <c r="R2213" s="82"/>
      <c r="S2213" s="82"/>
      <c r="T2213" s="140"/>
      <c r="U2213" s="82"/>
      <c r="V2213" s="82"/>
      <c r="W2213" s="82"/>
      <c r="X2213" s="82"/>
      <c r="Y2213" s="82"/>
      <c r="AA2213" s="82"/>
      <c r="AB2213" s="82"/>
      <c r="AC2213" s="82"/>
      <c r="AD2213" s="82"/>
      <c r="AE2213" s="82"/>
      <c r="AF2213" s="82"/>
      <c r="AG2213" s="82"/>
    </row>
    <row r="2214" spans="3:33" x14ac:dyDescent="0.2">
      <c r="C2214" s="82"/>
      <c r="D2214" s="82"/>
      <c r="E2214" s="82"/>
      <c r="F2214" s="82"/>
      <c r="G2214" s="82"/>
      <c r="H2214" s="82"/>
      <c r="I2214" s="82"/>
      <c r="J2214" s="82"/>
      <c r="K2214" s="82"/>
      <c r="L2214" s="82"/>
      <c r="M2214" s="82"/>
      <c r="N2214" s="140"/>
      <c r="O2214" s="140"/>
      <c r="P2214" s="82"/>
      <c r="Q2214" s="82"/>
      <c r="R2214" s="82"/>
      <c r="S2214" s="82"/>
      <c r="T2214" s="140"/>
      <c r="U2214" s="82"/>
      <c r="V2214" s="82"/>
      <c r="W2214" s="82"/>
      <c r="X2214" s="82"/>
      <c r="Y2214" s="82"/>
      <c r="AA2214" s="82"/>
      <c r="AB2214" s="82"/>
      <c r="AC2214" s="82"/>
      <c r="AD2214" s="82"/>
      <c r="AE2214" s="82"/>
      <c r="AF2214" s="82"/>
      <c r="AG2214" s="82"/>
    </row>
    <row r="2215" spans="3:33" x14ac:dyDescent="0.2">
      <c r="C2215" s="82"/>
      <c r="D2215" s="82"/>
      <c r="E2215" s="82"/>
      <c r="F2215" s="82"/>
      <c r="G2215" s="82"/>
      <c r="H2215" s="82"/>
      <c r="I2215" s="82"/>
      <c r="J2215" s="82"/>
      <c r="K2215" s="82"/>
      <c r="L2215" s="82"/>
      <c r="M2215" s="82"/>
      <c r="N2215" s="140"/>
      <c r="O2215" s="140"/>
      <c r="P2215" s="82"/>
      <c r="Q2215" s="82"/>
      <c r="R2215" s="82"/>
      <c r="S2215" s="82"/>
      <c r="T2215" s="140"/>
      <c r="U2215" s="82"/>
      <c r="V2215" s="82"/>
      <c r="W2215" s="82"/>
      <c r="X2215" s="82"/>
      <c r="Y2215" s="82"/>
      <c r="AA2215" s="82"/>
      <c r="AB2215" s="82"/>
      <c r="AC2215" s="82"/>
      <c r="AD2215" s="82"/>
      <c r="AE2215" s="82"/>
      <c r="AF2215" s="82"/>
      <c r="AG2215" s="82"/>
    </row>
    <row r="2216" spans="3:33" x14ac:dyDescent="0.2">
      <c r="C2216" s="82"/>
      <c r="D2216" s="82"/>
      <c r="E2216" s="82"/>
      <c r="F2216" s="82"/>
      <c r="G2216" s="82"/>
      <c r="H2216" s="82"/>
      <c r="I2216" s="82"/>
      <c r="J2216" s="82"/>
      <c r="K2216" s="82"/>
      <c r="L2216" s="82"/>
      <c r="M2216" s="82"/>
      <c r="N2216" s="140"/>
      <c r="O2216" s="140"/>
      <c r="P2216" s="82"/>
      <c r="Q2216" s="82"/>
      <c r="R2216" s="82"/>
      <c r="S2216" s="82"/>
      <c r="T2216" s="140"/>
      <c r="U2216" s="82"/>
      <c r="V2216" s="82"/>
      <c r="W2216" s="82"/>
      <c r="X2216" s="82"/>
      <c r="Y2216" s="82"/>
      <c r="AA2216" s="82"/>
      <c r="AB2216" s="82"/>
      <c r="AC2216" s="82"/>
      <c r="AD2216" s="82"/>
      <c r="AE2216" s="82"/>
      <c r="AF2216" s="82"/>
      <c r="AG2216" s="82"/>
    </row>
    <row r="2217" spans="3:33" x14ac:dyDescent="0.2">
      <c r="C2217" s="82"/>
      <c r="D2217" s="82"/>
      <c r="E2217" s="82"/>
      <c r="F2217" s="82"/>
      <c r="G2217" s="82"/>
      <c r="H2217" s="82"/>
      <c r="I2217" s="82"/>
      <c r="J2217" s="82"/>
      <c r="K2217" s="82"/>
      <c r="L2217" s="82"/>
      <c r="M2217" s="82"/>
      <c r="N2217" s="140"/>
      <c r="O2217" s="140"/>
      <c r="P2217" s="82"/>
      <c r="Q2217" s="82"/>
      <c r="R2217" s="82"/>
      <c r="S2217" s="82"/>
      <c r="T2217" s="140"/>
      <c r="U2217" s="82"/>
      <c r="V2217" s="82"/>
      <c r="W2217" s="82"/>
      <c r="X2217" s="82"/>
      <c r="Y2217" s="82"/>
      <c r="AA2217" s="82"/>
      <c r="AB2217" s="82"/>
      <c r="AC2217" s="82"/>
      <c r="AD2217" s="82"/>
      <c r="AE2217" s="82"/>
      <c r="AF2217" s="82"/>
      <c r="AG2217" s="82"/>
    </row>
    <row r="2218" spans="3:33" x14ac:dyDescent="0.2">
      <c r="C2218" s="82"/>
      <c r="D2218" s="82"/>
      <c r="E2218" s="82"/>
      <c r="F2218" s="82"/>
      <c r="G2218" s="82"/>
      <c r="H2218" s="82"/>
      <c r="I2218" s="82"/>
      <c r="J2218" s="82"/>
      <c r="K2218" s="82"/>
      <c r="L2218" s="82"/>
      <c r="M2218" s="82"/>
      <c r="N2218" s="140"/>
      <c r="O2218" s="140"/>
      <c r="P2218" s="82"/>
      <c r="Q2218" s="82"/>
      <c r="R2218" s="82"/>
      <c r="S2218" s="82"/>
      <c r="T2218" s="140"/>
      <c r="U2218" s="82"/>
      <c r="V2218" s="82"/>
      <c r="W2218" s="82"/>
      <c r="X2218" s="82"/>
      <c r="Y2218" s="82"/>
      <c r="AA2218" s="82"/>
      <c r="AB2218" s="82"/>
      <c r="AC2218" s="82"/>
      <c r="AD2218" s="82"/>
      <c r="AE2218" s="82"/>
      <c r="AF2218" s="82"/>
      <c r="AG2218" s="82"/>
    </row>
    <row r="2219" spans="3:33" x14ac:dyDescent="0.2">
      <c r="C2219" s="82"/>
      <c r="D2219" s="82"/>
      <c r="E2219" s="82"/>
      <c r="F2219" s="82"/>
      <c r="G2219" s="82"/>
      <c r="H2219" s="82"/>
      <c r="I2219" s="82"/>
      <c r="J2219" s="82"/>
      <c r="K2219" s="82"/>
      <c r="L2219" s="82"/>
      <c r="M2219" s="82"/>
      <c r="N2219" s="140"/>
      <c r="O2219" s="140"/>
      <c r="P2219" s="82"/>
      <c r="Q2219" s="82"/>
      <c r="R2219" s="82"/>
      <c r="S2219" s="82"/>
      <c r="T2219" s="140"/>
      <c r="U2219" s="82"/>
      <c r="V2219" s="82"/>
      <c r="W2219" s="82"/>
      <c r="X2219" s="82"/>
      <c r="Y2219" s="82"/>
      <c r="AA2219" s="82"/>
      <c r="AB2219" s="82"/>
      <c r="AC2219" s="82"/>
      <c r="AD2219" s="82"/>
      <c r="AE2219" s="82"/>
      <c r="AF2219" s="82"/>
      <c r="AG2219" s="82"/>
    </row>
    <row r="2220" spans="3:33" x14ac:dyDescent="0.2">
      <c r="C2220" s="82"/>
      <c r="D2220" s="82"/>
      <c r="E2220" s="82"/>
      <c r="F2220" s="82"/>
      <c r="G2220" s="82"/>
      <c r="H2220" s="82"/>
      <c r="I2220" s="82"/>
      <c r="J2220" s="82"/>
      <c r="K2220" s="82"/>
      <c r="L2220" s="82"/>
      <c r="M2220" s="82"/>
      <c r="N2220" s="140"/>
      <c r="O2220" s="140"/>
      <c r="P2220" s="82"/>
      <c r="Q2220" s="82"/>
      <c r="R2220" s="82"/>
      <c r="S2220" s="82"/>
      <c r="T2220" s="140"/>
      <c r="U2220" s="82"/>
      <c r="V2220" s="82"/>
      <c r="W2220" s="82"/>
      <c r="X2220" s="82"/>
      <c r="Y2220" s="82"/>
      <c r="AA2220" s="82"/>
      <c r="AB2220" s="82"/>
      <c r="AC2220" s="82"/>
      <c r="AD2220" s="82"/>
      <c r="AE2220" s="82"/>
      <c r="AF2220" s="82"/>
      <c r="AG2220" s="82"/>
    </row>
    <row r="2221" spans="3:33" x14ac:dyDescent="0.2">
      <c r="C2221" s="82"/>
      <c r="D2221" s="82"/>
      <c r="E2221" s="82"/>
      <c r="F2221" s="82"/>
      <c r="G2221" s="82"/>
      <c r="H2221" s="82"/>
      <c r="I2221" s="82"/>
      <c r="J2221" s="82"/>
      <c r="K2221" s="82"/>
      <c r="L2221" s="82"/>
      <c r="M2221" s="82"/>
      <c r="N2221" s="140"/>
      <c r="O2221" s="140"/>
      <c r="P2221" s="82"/>
      <c r="Q2221" s="82"/>
      <c r="R2221" s="82"/>
      <c r="S2221" s="82"/>
      <c r="T2221" s="140"/>
      <c r="U2221" s="82"/>
      <c r="V2221" s="82"/>
      <c r="W2221" s="82"/>
      <c r="X2221" s="82"/>
      <c r="Y2221" s="82"/>
      <c r="AA2221" s="82"/>
      <c r="AB2221" s="82"/>
      <c r="AC2221" s="82"/>
      <c r="AD2221" s="82"/>
      <c r="AE2221" s="82"/>
      <c r="AF2221" s="82"/>
      <c r="AG2221" s="82"/>
    </row>
    <row r="2222" spans="3:33" x14ac:dyDescent="0.2">
      <c r="C2222" s="82"/>
      <c r="D2222" s="82"/>
      <c r="E2222" s="82"/>
      <c r="F2222" s="82"/>
      <c r="G2222" s="82"/>
      <c r="H2222" s="82"/>
      <c r="I2222" s="82"/>
      <c r="J2222" s="82"/>
      <c r="K2222" s="82"/>
      <c r="L2222" s="82"/>
      <c r="M2222" s="82"/>
      <c r="N2222" s="140"/>
      <c r="O2222" s="140"/>
      <c r="P2222" s="82"/>
      <c r="Q2222" s="82"/>
      <c r="R2222" s="82"/>
      <c r="S2222" s="82"/>
      <c r="T2222" s="140"/>
      <c r="U2222" s="82"/>
      <c r="V2222" s="82"/>
      <c r="W2222" s="82"/>
      <c r="X2222" s="82"/>
      <c r="Y2222" s="82"/>
      <c r="AA2222" s="82"/>
      <c r="AB2222" s="82"/>
      <c r="AC2222" s="82"/>
      <c r="AD2222" s="82"/>
      <c r="AE2222" s="82"/>
      <c r="AF2222" s="82"/>
      <c r="AG2222" s="82"/>
    </row>
    <row r="2223" spans="3:33" x14ac:dyDescent="0.2">
      <c r="C2223" s="82"/>
      <c r="D2223" s="82"/>
      <c r="E2223" s="82"/>
      <c r="F2223" s="82"/>
      <c r="G2223" s="82"/>
      <c r="H2223" s="82"/>
      <c r="I2223" s="82"/>
      <c r="J2223" s="82"/>
      <c r="K2223" s="82"/>
      <c r="L2223" s="82"/>
      <c r="M2223" s="82"/>
      <c r="N2223" s="140"/>
      <c r="O2223" s="140"/>
      <c r="P2223" s="82"/>
      <c r="Q2223" s="82"/>
      <c r="R2223" s="82"/>
      <c r="S2223" s="82"/>
      <c r="T2223" s="140"/>
      <c r="U2223" s="82"/>
      <c r="V2223" s="82"/>
      <c r="W2223" s="82"/>
      <c r="X2223" s="82"/>
      <c r="Y2223" s="82"/>
      <c r="AA2223" s="82"/>
      <c r="AB2223" s="82"/>
      <c r="AC2223" s="82"/>
      <c r="AD2223" s="82"/>
      <c r="AE2223" s="82"/>
      <c r="AF2223" s="82"/>
      <c r="AG2223" s="82"/>
    </row>
    <row r="2224" spans="3:33" x14ac:dyDescent="0.2">
      <c r="C2224" s="82"/>
      <c r="D2224" s="82"/>
      <c r="E2224" s="82"/>
      <c r="F2224" s="82"/>
      <c r="G2224" s="82"/>
      <c r="H2224" s="82"/>
      <c r="I2224" s="82"/>
      <c r="J2224" s="82"/>
      <c r="K2224" s="82"/>
      <c r="L2224" s="82"/>
      <c r="M2224" s="82"/>
      <c r="N2224" s="140"/>
      <c r="O2224" s="140"/>
      <c r="P2224" s="82"/>
      <c r="Q2224" s="82"/>
      <c r="R2224" s="82"/>
      <c r="S2224" s="82"/>
      <c r="T2224" s="140"/>
      <c r="U2224" s="82"/>
      <c r="V2224" s="82"/>
      <c r="W2224" s="82"/>
      <c r="X2224" s="82"/>
      <c r="Y2224" s="82"/>
      <c r="AA2224" s="82"/>
      <c r="AB2224" s="82"/>
      <c r="AC2224" s="82"/>
      <c r="AD2224" s="82"/>
      <c r="AE2224" s="82"/>
      <c r="AF2224" s="82"/>
      <c r="AG2224" s="82"/>
    </row>
    <row r="2225" spans="3:33" x14ac:dyDescent="0.2">
      <c r="C2225" s="82"/>
      <c r="D2225" s="82"/>
      <c r="E2225" s="82"/>
      <c r="F2225" s="82"/>
      <c r="G2225" s="82"/>
      <c r="H2225" s="82"/>
      <c r="I2225" s="82"/>
      <c r="J2225" s="82"/>
      <c r="K2225" s="82"/>
      <c r="L2225" s="82"/>
      <c r="M2225" s="82"/>
      <c r="N2225" s="140"/>
      <c r="O2225" s="140"/>
      <c r="P2225" s="82"/>
      <c r="Q2225" s="82"/>
      <c r="R2225" s="82"/>
      <c r="S2225" s="82"/>
      <c r="T2225" s="140"/>
      <c r="U2225" s="82"/>
      <c r="V2225" s="82"/>
      <c r="W2225" s="82"/>
      <c r="X2225" s="82"/>
      <c r="Y2225" s="82"/>
      <c r="AA2225" s="82"/>
      <c r="AB2225" s="82"/>
      <c r="AC2225" s="82"/>
      <c r="AD2225" s="82"/>
      <c r="AE2225" s="82"/>
      <c r="AF2225" s="82"/>
      <c r="AG2225" s="82"/>
    </row>
    <row r="2226" spans="3:33" x14ac:dyDescent="0.2">
      <c r="C2226" s="82"/>
      <c r="D2226" s="82"/>
      <c r="E2226" s="82"/>
      <c r="F2226" s="82"/>
      <c r="G2226" s="82"/>
      <c r="H2226" s="82"/>
      <c r="I2226" s="82"/>
      <c r="J2226" s="82"/>
      <c r="K2226" s="82"/>
      <c r="L2226" s="82"/>
      <c r="M2226" s="82"/>
      <c r="N2226" s="140"/>
      <c r="O2226" s="140"/>
      <c r="P2226" s="82"/>
      <c r="Q2226" s="82"/>
      <c r="R2226" s="82"/>
      <c r="S2226" s="82"/>
      <c r="T2226" s="140"/>
      <c r="U2226" s="82"/>
      <c r="V2226" s="82"/>
      <c r="W2226" s="82"/>
      <c r="X2226" s="82"/>
      <c r="Y2226" s="82"/>
      <c r="AA2226" s="82"/>
      <c r="AB2226" s="82"/>
      <c r="AC2226" s="82"/>
      <c r="AD2226" s="82"/>
      <c r="AE2226" s="82"/>
      <c r="AF2226" s="82"/>
      <c r="AG2226" s="82"/>
    </row>
    <row r="2227" spans="3:33" x14ac:dyDescent="0.2">
      <c r="C2227" s="82"/>
      <c r="D2227" s="82"/>
      <c r="E2227" s="82"/>
      <c r="F2227" s="82"/>
      <c r="G2227" s="82"/>
      <c r="H2227" s="82"/>
      <c r="I2227" s="82"/>
      <c r="J2227" s="82"/>
      <c r="K2227" s="82"/>
      <c r="L2227" s="82"/>
      <c r="M2227" s="82"/>
      <c r="N2227" s="140"/>
      <c r="O2227" s="140"/>
      <c r="P2227" s="82"/>
      <c r="Q2227" s="82"/>
      <c r="R2227" s="82"/>
      <c r="S2227" s="82"/>
      <c r="T2227" s="140"/>
      <c r="U2227" s="82"/>
      <c r="V2227" s="82"/>
      <c r="W2227" s="82"/>
      <c r="X2227" s="82"/>
      <c r="Y2227" s="82"/>
      <c r="AA2227" s="82"/>
      <c r="AB2227" s="82"/>
      <c r="AC2227" s="82"/>
      <c r="AD2227" s="82"/>
      <c r="AE2227" s="82"/>
      <c r="AF2227" s="82"/>
      <c r="AG2227" s="82"/>
    </row>
    <row r="2228" spans="3:33" x14ac:dyDescent="0.2">
      <c r="C2228" s="82"/>
      <c r="D2228" s="82"/>
      <c r="E2228" s="82"/>
      <c r="F2228" s="82"/>
      <c r="G2228" s="82"/>
      <c r="H2228" s="82"/>
      <c r="I2228" s="82"/>
      <c r="J2228" s="82"/>
      <c r="K2228" s="82"/>
      <c r="L2228" s="82"/>
      <c r="M2228" s="82"/>
      <c r="N2228" s="140"/>
      <c r="O2228" s="140"/>
      <c r="P2228" s="82"/>
      <c r="Q2228" s="82"/>
      <c r="R2228" s="82"/>
      <c r="S2228" s="82"/>
      <c r="T2228" s="140"/>
      <c r="U2228" s="82"/>
      <c r="V2228" s="82"/>
      <c r="W2228" s="82"/>
      <c r="X2228" s="82"/>
      <c r="Y2228" s="82"/>
      <c r="AA2228" s="82"/>
      <c r="AB2228" s="82"/>
      <c r="AC2228" s="82"/>
      <c r="AD2228" s="82"/>
      <c r="AE2228" s="82"/>
      <c r="AF2228" s="82"/>
      <c r="AG2228" s="82"/>
    </row>
    <row r="2229" spans="3:33" x14ac:dyDescent="0.2">
      <c r="C2229" s="82"/>
      <c r="D2229" s="82"/>
      <c r="E2229" s="82"/>
      <c r="F2229" s="82"/>
      <c r="G2229" s="82"/>
      <c r="H2229" s="82"/>
      <c r="I2229" s="82"/>
      <c r="J2229" s="82"/>
      <c r="K2229" s="82"/>
      <c r="L2229" s="82"/>
      <c r="M2229" s="82"/>
      <c r="N2229" s="140"/>
      <c r="O2229" s="140"/>
      <c r="P2229" s="82"/>
      <c r="Q2229" s="82"/>
      <c r="R2229" s="82"/>
      <c r="S2229" s="82"/>
      <c r="T2229" s="140"/>
      <c r="U2229" s="82"/>
      <c r="V2229" s="82"/>
      <c r="W2229" s="82"/>
      <c r="X2229" s="82"/>
      <c r="Y2229" s="82"/>
      <c r="AA2229" s="82"/>
      <c r="AB2229" s="82"/>
      <c r="AC2229" s="82"/>
      <c r="AD2229" s="82"/>
      <c r="AE2229" s="82"/>
      <c r="AF2229" s="82"/>
      <c r="AG2229" s="82"/>
    </row>
    <row r="2230" spans="3:33" x14ac:dyDescent="0.2">
      <c r="C2230" s="82"/>
      <c r="D2230" s="82"/>
      <c r="E2230" s="82"/>
      <c r="F2230" s="82"/>
      <c r="G2230" s="82"/>
      <c r="H2230" s="82"/>
      <c r="I2230" s="82"/>
      <c r="J2230" s="82"/>
      <c r="K2230" s="82"/>
      <c r="L2230" s="82"/>
      <c r="M2230" s="82"/>
      <c r="N2230" s="140"/>
      <c r="O2230" s="140"/>
      <c r="P2230" s="82"/>
      <c r="Q2230" s="82"/>
      <c r="R2230" s="82"/>
      <c r="S2230" s="82"/>
      <c r="T2230" s="140"/>
      <c r="U2230" s="82"/>
      <c r="V2230" s="82"/>
      <c r="W2230" s="82"/>
      <c r="X2230" s="82"/>
      <c r="Y2230" s="82"/>
      <c r="AA2230" s="82"/>
      <c r="AB2230" s="82"/>
      <c r="AC2230" s="82"/>
      <c r="AD2230" s="82"/>
      <c r="AE2230" s="82"/>
      <c r="AF2230" s="82"/>
      <c r="AG2230" s="82"/>
    </row>
    <row r="2231" spans="3:33" x14ac:dyDescent="0.2">
      <c r="C2231" s="82"/>
      <c r="D2231" s="82"/>
      <c r="E2231" s="82"/>
      <c r="F2231" s="82"/>
      <c r="G2231" s="82"/>
      <c r="H2231" s="82"/>
      <c r="I2231" s="82"/>
      <c r="J2231" s="82"/>
      <c r="K2231" s="82"/>
      <c r="L2231" s="82"/>
      <c r="M2231" s="82"/>
      <c r="N2231" s="140"/>
      <c r="O2231" s="140"/>
      <c r="P2231" s="82"/>
      <c r="Q2231" s="82"/>
      <c r="R2231" s="82"/>
      <c r="S2231" s="82"/>
      <c r="T2231" s="140"/>
      <c r="U2231" s="82"/>
      <c r="V2231" s="82"/>
      <c r="W2231" s="82"/>
      <c r="X2231" s="82"/>
      <c r="Y2231" s="82"/>
      <c r="AA2231" s="82"/>
      <c r="AB2231" s="82"/>
      <c r="AC2231" s="82"/>
      <c r="AD2231" s="82"/>
      <c r="AE2231" s="82"/>
      <c r="AF2231" s="82"/>
      <c r="AG2231" s="82"/>
    </row>
    <row r="2232" spans="3:33" x14ac:dyDescent="0.2">
      <c r="C2232" s="82"/>
      <c r="D2232" s="82"/>
      <c r="E2232" s="82"/>
      <c r="F2232" s="82"/>
      <c r="G2232" s="82"/>
      <c r="H2232" s="82"/>
      <c r="I2232" s="82"/>
      <c r="J2232" s="82"/>
      <c r="K2232" s="82"/>
      <c r="L2232" s="82"/>
      <c r="M2232" s="82"/>
      <c r="N2232" s="140"/>
      <c r="O2232" s="140"/>
      <c r="P2232" s="82"/>
      <c r="Q2232" s="82"/>
      <c r="R2232" s="82"/>
      <c r="S2232" s="82"/>
      <c r="T2232" s="140"/>
      <c r="U2232" s="82"/>
      <c r="V2232" s="82"/>
      <c r="W2232" s="82"/>
      <c r="X2232" s="82"/>
      <c r="Y2232" s="82"/>
      <c r="AA2232" s="82"/>
      <c r="AB2232" s="82"/>
      <c r="AC2232" s="82"/>
      <c r="AD2232" s="82"/>
      <c r="AE2232" s="82"/>
      <c r="AF2232" s="82"/>
      <c r="AG2232" s="82"/>
    </row>
    <row r="2233" spans="3:33" x14ac:dyDescent="0.2">
      <c r="C2233" s="82"/>
      <c r="D2233" s="82"/>
      <c r="E2233" s="82"/>
      <c r="F2233" s="82"/>
      <c r="G2233" s="82"/>
      <c r="H2233" s="82"/>
      <c r="I2233" s="82"/>
      <c r="J2233" s="82"/>
      <c r="K2233" s="82"/>
      <c r="L2233" s="82"/>
      <c r="M2233" s="82"/>
      <c r="N2233" s="140"/>
      <c r="O2233" s="140"/>
      <c r="P2233" s="82"/>
      <c r="Q2233" s="82"/>
      <c r="R2233" s="82"/>
      <c r="S2233" s="82"/>
      <c r="T2233" s="140"/>
      <c r="U2233" s="82"/>
      <c r="V2233" s="82"/>
      <c r="W2233" s="82"/>
      <c r="X2233" s="82"/>
      <c r="Y2233" s="82"/>
      <c r="AA2233" s="82"/>
      <c r="AB2233" s="82"/>
      <c r="AC2233" s="82"/>
      <c r="AD2233" s="82"/>
      <c r="AE2233" s="82"/>
      <c r="AF2233" s="82"/>
      <c r="AG2233" s="82"/>
    </row>
    <row r="2234" spans="3:33" x14ac:dyDescent="0.2">
      <c r="C2234" s="82"/>
      <c r="D2234" s="82"/>
      <c r="E2234" s="82"/>
      <c r="F2234" s="82"/>
      <c r="G2234" s="82"/>
      <c r="H2234" s="82"/>
      <c r="I2234" s="82"/>
      <c r="J2234" s="82"/>
      <c r="K2234" s="82"/>
      <c r="L2234" s="82"/>
      <c r="M2234" s="82"/>
      <c r="N2234" s="140"/>
      <c r="O2234" s="140"/>
      <c r="P2234" s="82"/>
      <c r="Q2234" s="82"/>
      <c r="R2234" s="82"/>
      <c r="S2234" s="82"/>
      <c r="T2234" s="140"/>
      <c r="U2234" s="82"/>
      <c r="V2234" s="82"/>
      <c r="W2234" s="82"/>
      <c r="X2234" s="82"/>
      <c r="Y2234" s="82"/>
      <c r="AA2234" s="82"/>
      <c r="AB2234" s="82"/>
      <c r="AC2234" s="82"/>
      <c r="AD2234" s="82"/>
      <c r="AE2234" s="82"/>
      <c r="AF2234" s="82"/>
      <c r="AG2234" s="82"/>
    </row>
    <row r="2235" spans="3:33" x14ac:dyDescent="0.2">
      <c r="C2235" s="82"/>
      <c r="D2235" s="82"/>
      <c r="E2235" s="82"/>
      <c r="F2235" s="82"/>
      <c r="G2235" s="82"/>
      <c r="H2235" s="82"/>
      <c r="I2235" s="82"/>
      <c r="J2235" s="82"/>
      <c r="K2235" s="82"/>
      <c r="L2235" s="82"/>
      <c r="M2235" s="82"/>
      <c r="N2235" s="140"/>
      <c r="O2235" s="140"/>
      <c r="P2235" s="82"/>
      <c r="Q2235" s="82"/>
      <c r="R2235" s="82"/>
      <c r="S2235" s="82"/>
      <c r="T2235" s="140"/>
      <c r="U2235" s="82"/>
      <c r="V2235" s="82"/>
      <c r="W2235" s="82"/>
      <c r="X2235" s="82"/>
      <c r="Y2235" s="82"/>
      <c r="AA2235" s="82"/>
      <c r="AB2235" s="82"/>
      <c r="AC2235" s="82"/>
      <c r="AD2235" s="82"/>
      <c r="AE2235" s="82"/>
      <c r="AF2235" s="82"/>
      <c r="AG2235" s="82"/>
    </row>
    <row r="2236" spans="3:33" x14ac:dyDescent="0.2">
      <c r="C2236" s="82"/>
      <c r="D2236" s="82"/>
      <c r="E2236" s="82"/>
      <c r="F2236" s="82"/>
      <c r="G2236" s="82"/>
      <c r="H2236" s="82"/>
      <c r="I2236" s="82"/>
      <c r="J2236" s="82"/>
      <c r="K2236" s="82"/>
      <c r="L2236" s="82"/>
      <c r="M2236" s="82"/>
      <c r="N2236" s="140"/>
      <c r="O2236" s="140"/>
      <c r="P2236" s="82"/>
      <c r="Q2236" s="82"/>
      <c r="R2236" s="82"/>
      <c r="S2236" s="82"/>
      <c r="T2236" s="140"/>
      <c r="U2236" s="82"/>
      <c r="V2236" s="82"/>
      <c r="W2236" s="82"/>
      <c r="X2236" s="82"/>
      <c r="Y2236" s="82"/>
      <c r="AA2236" s="82"/>
      <c r="AB2236" s="82"/>
      <c r="AC2236" s="82"/>
      <c r="AD2236" s="82"/>
      <c r="AE2236" s="82"/>
      <c r="AF2236" s="82"/>
      <c r="AG2236" s="82"/>
    </row>
    <row r="2237" spans="3:33" x14ac:dyDescent="0.2">
      <c r="C2237" s="82"/>
      <c r="D2237" s="82"/>
      <c r="E2237" s="82"/>
      <c r="F2237" s="82"/>
      <c r="G2237" s="82"/>
      <c r="H2237" s="82"/>
      <c r="I2237" s="82"/>
      <c r="J2237" s="82"/>
      <c r="K2237" s="82"/>
      <c r="L2237" s="82"/>
      <c r="M2237" s="82"/>
      <c r="N2237" s="140"/>
      <c r="O2237" s="140"/>
      <c r="P2237" s="82"/>
      <c r="Q2237" s="82"/>
      <c r="R2237" s="82"/>
      <c r="S2237" s="82"/>
      <c r="T2237" s="140"/>
      <c r="U2237" s="82"/>
      <c r="V2237" s="82"/>
      <c r="W2237" s="82"/>
      <c r="X2237" s="82"/>
      <c r="Y2237" s="82"/>
      <c r="AA2237" s="82"/>
      <c r="AB2237" s="82"/>
      <c r="AC2237" s="82"/>
      <c r="AD2237" s="82"/>
      <c r="AE2237" s="82"/>
      <c r="AF2237" s="82"/>
      <c r="AG2237" s="82"/>
    </row>
    <row r="2238" spans="3:33" x14ac:dyDescent="0.2">
      <c r="C2238" s="82"/>
      <c r="D2238" s="82"/>
      <c r="E2238" s="82"/>
      <c r="F2238" s="82"/>
      <c r="G2238" s="82"/>
      <c r="H2238" s="82"/>
      <c r="I2238" s="82"/>
      <c r="J2238" s="82"/>
      <c r="K2238" s="82"/>
      <c r="L2238" s="82"/>
      <c r="M2238" s="82"/>
      <c r="N2238" s="140"/>
      <c r="O2238" s="140"/>
      <c r="P2238" s="82"/>
      <c r="Q2238" s="82"/>
      <c r="R2238" s="82"/>
      <c r="S2238" s="82"/>
      <c r="T2238" s="140"/>
      <c r="U2238" s="82"/>
      <c r="V2238" s="82"/>
      <c r="W2238" s="82"/>
      <c r="X2238" s="82"/>
      <c r="Y2238" s="82"/>
      <c r="AA2238" s="82"/>
      <c r="AB2238" s="82"/>
      <c r="AC2238" s="82"/>
      <c r="AD2238" s="82"/>
      <c r="AE2238" s="82"/>
      <c r="AF2238" s="82"/>
      <c r="AG2238" s="82"/>
    </row>
    <row r="2239" spans="3:33" x14ac:dyDescent="0.2">
      <c r="C2239" s="82"/>
      <c r="D2239" s="82"/>
      <c r="E2239" s="82"/>
      <c r="F2239" s="82"/>
      <c r="G2239" s="82"/>
      <c r="H2239" s="82"/>
      <c r="I2239" s="82"/>
      <c r="J2239" s="82"/>
      <c r="K2239" s="82"/>
      <c r="L2239" s="82"/>
      <c r="M2239" s="82"/>
      <c r="N2239" s="140"/>
      <c r="O2239" s="140"/>
      <c r="P2239" s="82"/>
      <c r="Q2239" s="82"/>
      <c r="R2239" s="82"/>
      <c r="S2239" s="82"/>
      <c r="T2239" s="140"/>
      <c r="U2239" s="82"/>
      <c r="V2239" s="82"/>
      <c r="W2239" s="82"/>
      <c r="X2239" s="82"/>
      <c r="Y2239" s="82"/>
      <c r="AA2239" s="82"/>
      <c r="AB2239" s="82"/>
      <c r="AC2239" s="82"/>
      <c r="AD2239" s="82"/>
      <c r="AE2239" s="82"/>
      <c r="AF2239" s="82"/>
      <c r="AG2239" s="82"/>
    </row>
    <row r="2240" spans="3:33" x14ac:dyDescent="0.2">
      <c r="C2240" s="82"/>
      <c r="D2240" s="82"/>
      <c r="E2240" s="82"/>
      <c r="F2240" s="82"/>
      <c r="G2240" s="82"/>
      <c r="H2240" s="82"/>
      <c r="I2240" s="82"/>
      <c r="J2240" s="82"/>
      <c r="K2240" s="82"/>
      <c r="L2240" s="82"/>
      <c r="M2240" s="82"/>
      <c r="N2240" s="140"/>
      <c r="O2240" s="140"/>
      <c r="P2240" s="82"/>
      <c r="Q2240" s="82"/>
      <c r="R2240" s="82"/>
      <c r="S2240" s="82"/>
      <c r="T2240" s="140"/>
      <c r="U2240" s="82"/>
      <c r="V2240" s="82"/>
      <c r="W2240" s="82"/>
      <c r="X2240" s="82"/>
      <c r="Y2240" s="82"/>
      <c r="AA2240" s="82"/>
      <c r="AB2240" s="82"/>
      <c r="AC2240" s="82"/>
      <c r="AD2240" s="82"/>
      <c r="AE2240" s="82"/>
      <c r="AF2240" s="82"/>
      <c r="AG2240" s="82"/>
    </row>
    <row r="2241" spans="3:33" x14ac:dyDescent="0.2">
      <c r="C2241" s="82"/>
      <c r="D2241" s="82"/>
      <c r="E2241" s="82"/>
      <c r="F2241" s="82"/>
      <c r="G2241" s="82"/>
      <c r="H2241" s="82"/>
      <c r="I2241" s="82"/>
      <c r="J2241" s="82"/>
      <c r="K2241" s="82"/>
      <c r="L2241" s="82"/>
      <c r="M2241" s="82"/>
      <c r="N2241" s="140"/>
      <c r="O2241" s="140"/>
      <c r="P2241" s="82"/>
      <c r="Q2241" s="82"/>
      <c r="R2241" s="82"/>
      <c r="S2241" s="82"/>
      <c r="T2241" s="140"/>
      <c r="U2241" s="82"/>
      <c r="V2241" s="82"/>
      <c r="W2241" s="82"/>
      <c r="X2241" s="82"/>
      <c r="Y2241" s="82"/>
      <c r="AA2241" s="82"/>
      <c r="AB2241" s="82"/>
      <c r="AC2241" s="82"/>
      <c r="AD2241" s="82"/>
      <c r="AE2241" s="82"/>
      <c r="AF2241" s="82"/>
      <c r="AG2241" s="82"/>
    </row>
    <row r="2242" spans="3:33" x14ac:dyDescent="0.2">
      <c r="C2242" s="82"/>
      <c r="D2242" s="82"/>
      <c r="E2242" s="82"/>
      <c r="F2242" s="82"/>
      <c r="G2242" s="82"/>
      <c r="H2242" s="82"/>
      <c r="I2242" s="82"/>
      <c r="J2242" s="82"/>
      <c r="K2242" s="82"/>
      <c r="L2242" s="82"/>
      <c r="M2242" s="82"/>
      <c r="N2242" s="140"/>
      <c r="O2242" s="140"/>
      <c r="P2242" s="82"/>
      <c r="Q2242" s="82"/>
      <c r="R2242" s="82"/>
      <c r="S2242" s="82"/>
      <c r="T2242" s="140"/>
      <c r="U2242" s="82"/>
      <c r="V2242" s="82"/>
      <c r="W2242" s="82"/>
      <c r="X2242" s="82"/>
      <c r="Y2242" s="82"/>
      <c r="AA2242" s="82"/>
      <c r="AB2242" s="82"/>
      <c r="AC2242" s="82"/>
      <c r="AD2242" s="82"/>
      <c r="AE2242" s="82"/>
      <c r="AF2242" s="82"/>
      <c r="AG2242" s="82"/>
    </row>
    <row r="2243" spans="3:33" x14ac:dyDescent="0.2">
      <c r="C2243" s="82"/>
      <c r="D2243" s="82"/>
      <c r="E2243" s="82"/>
      <c r="F2243" s="82"/>
      <c r="G2243" s="82"/>
      <c r="H2243" s="82"/>
      <c r="I2243" s="82"/>
      <c r="J2243" s="82"/>
      <c r="K2243" s="82"/>
      <c r="L2243" s="82"/>
      <c r="M2243" s="82"/>
      <c r="N2243" s="140"/>
      <c r="O2243" s="140"/>
      <c r="P2243" s="82"/>
      <c r="Q2243" s="82"/>
      <c r="R2243" s="82"/>
      <c r="S2243" s="82"/>
      <c r="T2243" s="140"/>
      <c r="U2243" s="82"/>
      <c r="V2243" s="82"/>
      <c r="W2243" s="82"/>
      <c r="X2243" s="82"/>
      <c r="Y2243" s="82"/>
      <c r="AA2243" s="82"/>
      <c r="AB2243" s="82"/>
      <c r="AC2243" s="82"/>
      <c r="AD2243" s="82"/>
      <c r="AE2243" s="82"/>
      <c r="AF2243" s="82"/>
      <c r="AG2243" s="82"/>
    </row>
    <row r="2244" spans="3:33" x14ac:dyDescent="0.2">
      <c r="C2244" s="82"/>
      <c r="D2244" s="82"/>
      <c r="E2244" s="82"/>
      <c r="F2244" s="82"/>
      <c r="G2244" s="82"/>
      <c r="H2244" s="82"/>
      <c r="I2244" s="82"/>
      <c r="J2244" s="82"/>
      <c r="K2244" s="82"/>
      <c r="L2244" s="82"/>
      <c r="M2244" s="82"/>
      <c r="N2244" s="140"/>
      <c r="O2244" s="140"/>
      <c r="P2244" s="82"/>
      <c r="Q2244" s="82"/>
      <c r="R2244" s="82"/>
      <c r="S2244" s="82"/>
      <c r="T2244" s="140"/>
      <c r="U2244" s="82"/>
      <c r="V2244" s="82"/>
      <c r="W2244" s="82"/>
      <c r="X2244" s="82"/>
      <c r="Y2244" s="82"/>
      <c r="AA2244" s="82"/>
      <c r="AB2244" s="82"/>
      <c r="AC2244" s="82"/>
      <c r="AD2244" s="82"/>
      <c r="AE2244" s="82"/>
      <c r="AF2244" s="82"/>
      <c r="AG2244" s="82"/>
    </row>
    <row r="2245" spans="3:33" x14ac:dyDescent="0.2">
      <c r="C2245" s="82"/>
      <c r="D2245" s="82"/>
      <c r="E2245" s="82"/>
      <c r="F2245" s="82"/>
      <c r="G2245" s="82"/>
      <c r="H2245" s="82"/>
      <c r="I2245" s="82"/>
      <c r="J2245" s="82"/>
      <c r="K2245" s="82"/>
      <c r="L2245" s="82"/>
      <c r="M2245" s="82"/>
      <c r="N2245" s="140"/>
      <c r="O2245" s="140"/>
      <c r="P2245" s="82"/>
      <c r="Q2245" s="82"/>
      <c r="R2245" s="82"/>
      <c r="S2245" s="82"/>
      <c r="T2245" s="140"/>
      <c r="U2245" s="82"/>
      <c r="V2245" s="82"/>
      <c r="W2245" s="82"/>
      <c r="X2245" s="82"/>
      <c r="Y2245" s="82"/>
      <c r="AA2245" s="82"/>
      <c r="AB2245" s="82"/>
      <c r="AC2245" s="82"/>
      <c r="AD2245" s="82"/>
      <c r="AE2245" s="82"/>
      <c r="AF2245" s="82"/>
      <c r="AG2245" s="82"/>
    </row>
    <row r="2246" spans="3:33" x14ac:dyDescent="0.2">
      <c r="C2246" s="82"/>
      <c r="D2246" s="82"/>
      <c r="E2246" s="82"/>
      <c r="F2246" s="82"/>
      <c r="G2246" s="82"/>
      <c r="H2246" s="82"/>
      <c r="I2246" s="82"/>
      <c r="J2246" s="82"/>
      <c r="K2246" s="82"/>
      <c r="L2246" s="82"/>
      <c r="M2246" s="82"/>
      <c r="N2246" s="140"/>
      <c r="O2246" s="140"/>
      <c r="P2246" s="82"/>
      <c r="Q2246" s="82"/>
      <c r="R2246" s="82"/>
      <c r="S2246" s="82"/>
      <c r="T2246" s="140"/>
      <c r="U2246" s="82"/>
      <c r="V2246" s="82"/>
      <c r="W2246" s="82"/>
      <c r="X2246" s="82"/>
      <c r="Y2246" s="82"/>
      <c r="AA2246" s="82"/>
      <c r="AB2246" s="82"/>
      <c r="AC2246" s="82"/>
      <c r="AD2246" s="82"/>
      <c r="AE2246" s="82"/>
      <c r="AF2246" s="82"/>
      <c r="AG2246" s="82"/>
    </row>
    <row r="2247" spans="3:33" x14ac:dyDescent="0.2">
      <c r="C2247" s="82"/>
      <c r="D2247" s="82"/>
      <c r="E2247" s="82"/>
      <c r="F2247" s="82"/>
      <c r="G2247" s="82"/>
      <c r="H2247" s="82"/>
      <c r="I2247" s="82"/>
      <c r="J2247" s="82"/>
      <c r="K2247" s="82"/>
      <c r="L2247" s="82"/>
      <c r="M2247" s="82"/>
      <c r="N2247" s="140"/>
      <c r="O2247" s="140"/>
      <c r="P2247" s="82"/>
      <c r="Q2247" s="82"/>
      <c r="R2247" s="82"/>
      <c r="S2247" s="82"/>
      <c r="T2247" s="140"/>
      <c r="U2247" s="82"/>
      <c r="V2247" s="82"/>
      <c r="W2247" s="82"/>
      <c r="X2247" s="82"/>
      <c r="Y2247" s="82"/>
      <c r="AA2247" s="82"/>
      <c r="AB2247" s="82"/>
      <c r="AC2247" s="82"/>
      <c r="AD2247" s="82"/>
      <c r="AE2247" s="82"/>
      <c r="AF2247" s="82"/>
      <c r="AG2247" s="82"/>
    </row>
    <row r="2248" spans="3:33" x14ac:dyDescent="0.2">
      <c r="C2248" s="82"/>
      <c r="D2248" s="82"/>
      <c r="E2248" s="82"/>
      <c r="F2248" s="82"/>
      <c r="G2248" s="82"/>
      <c r="H2248" s="82"/>
      <c r="I2248" s="82"/>
      <c r="J2248" s="82"/>
      <c r="K2248" s="82"/>
      <c r="L2248" s="82"/>
      <c r="M2248" s="82"/>
      <c r="N2248" s="140"/>
      <c r="O2248" s="140"/>
      <c r="P2248" s="82"/>
      <c r="Q2248" s="82"/>
      <c r="R2248" s="82"/>
      <c r="S2248" s="82"/>
      <c r="T2248" s="140"/>
      <c r="U2248" s="82"/>
      <c r="V2248" s="82"/>
      <c r="W2248" s="82"/>
      <c r="X2248" s="82"/>
      <c r="Y2248" s="82"/>
      <c r="AA2248" s="82"/>
      <c r="AB2248" s="82"/>
      <c r="AC2248" s="82"/>
      <c r="AD2248" s="82"/>
      <c r="AE2248" s="82"/>
      <c r="AF2248" s="82"/>
      <c r="AG2248" s="82"/>
    </row>
    <row r="2249" spans="3:33" x14ac:dyDescent="0.2">
      <c r="C2249" s="82"/>
      <c r="D2249" s="82"/>
      <c r="E2249" s="82"/>
      <c r="F2249" s="82"/>
      <c r="G2249" s="82"/>
      <c r="H2249" s="82"/>
      <c r="I2249" s="82"/>
      <c r="J2249" s="82"/>
      <c r="K2249" s="82"/>
      <c r="L2249" s="82"/>
      <c r="M2249" s="82"/>
      <c r="N2249" s="140"/>
      <c r="O2249" s="140"/>
      <c r="P2249" s="82"/>
      <c r="Q2249" s="82"/>
      <c r="R2249" s="82"/>
      <c r="S2249" s="82"/>
      <c r="T2249" s="140"/>
      <c r="U2249" s="82"/>
      <c r="V2249" s="82"/>
      <c r="W2249" s="82"/>
      <c r="X2249" s="82"/>
      <c r="Y2249" s="82"/>
      <c r="AA2249" s="82"/>
      <c r="AB2249" s="82"/>
      <c r="AC2249" s="82"/>
      <c r="AD2249" s="82"/>
      <c r="AE2249" s="82"/>
      <c r="AF2249" s="82"/>
      <c r="AG2249" s="82"/>
    </row>
    <row r="2250" spans="3:33" x14ac:dyDescent="0.2">
      <c r="C2250" s="82"/>
      <c r="D2250" s="82"/>
      <c r="E2250" s="82"/>
      <c r="F2250" s="82"/>
      <c r="G2250" s="82"/>
      <c r="H2250" s="82"/>
      <c r="I2250" s="82"/>
      <c r="J2250" s="82"/>
      <c r="K2250" s="82"/>
      <c r="L2250" s="82"/>
      <c r="M2250" s="82"/>
      <c r="N2250" s="140"/>
      <c r="O2250" s="140"/>
      <c r="P2250" s="82"/>
      <c r="Q2250" s="82"/>
      <c r="R2250" s="82"/>
      <c r="S2250" s="82"/>
      <c r="T2250" s="140"/>
      <c r="U2250" s="82"/>
      <c r="V2250" s="82"/>
      <c r="W2250" s="82"/>
      <c r="X2250" s="82"/>
      <c r="Y2250" s="82"/>
      <c r="AA2250" s="82"/>
      <c r="AB2250" s="82"/>
      <c r="AC2250" s="82"/>
      <c r="AD2250" s="82"/>
      <c r="AE2250" s="82"/>
      <c r="AF2250" s="82"/>
      <c r="AG2250" s="82"/>
    </row>
    <row r="2251" spans="3:33" x14ac:dyDescent="0.2">
      <c r="C2251" s="82"/>
      <c r="D2251" s="82"/>
      <c r="E2251" s="82"/>
      <c r="F2251" s="82"/>
      <c r="G2251" s="82"/>
      <c r="H2251" s="82"/>
      <c r="I2251" s="82"/>
      <c r="J2251" s="82"/>
      <c r="K2251" s="82"/>
      <c r="L2251" s="82"/>
      <c r="M2251" s="82"/>
      <c r="N2251" s="140"/>
      <c r="O2251" s="140"/>
      <c r="P2251" s="82"/>
      <c r="Q2251" s="82"/>
      <c r="R2251" s="82"/>
      <c r="S2251" s="82"/>
      <c r="T2251" s="140"/>
      <c r="U2251" s="82"/>
      <c r="V2251" s="82"/>
      <c r="W2251" s="82"/>
      <c r="X2251" s="82"/>
      <c r="Y2251" s="82"/>
      <c r="AA2251" s="82"/>
      <c r="AB2251" s="82"/>
      <c r="AC2251" s="82"/>
      <c r="AD2251" s="82"/>
      <c r="AE2251" s="82"/>
      <c r="AF2251" s="82"/>
      <c r="AG2251" s="82"/>
    </row>
    <row r="2252" spans="3:33" x14ac:dyDescent="0.2">
      <c r="C2252" s="82"/>
      <c r="D2252" s="82"/>
      <c r="E2252" s="82"/>
      <c r="F2252" s="82"/>
      <c r="G2252" s="82"/>
      <c r="H2252" s="82"/>
      <c r="I2252" s="82"/>
      <c r="J2252" s="82"/>
      <c r="K2252" s="82"/>
      <c r="L2252" s="82"/>
      <c r="M2252" s="82"/>
      <c r="N2252" s="140"/>
      <c r="O2252" s="140"/>
      <c r="P2252" s="82"/>
      <c r="Q2252" s="82"/>
      <c r="R2252" s="82"/>
      <c r="S2252" s="82"/>
      <c r="T2252" s="140"/>
      <c r="U2252" s="82"/>
      <c r="V2252" s="82"/>
      <c r="W2252" s="82"/>
      <c r="X2252" s="82"/>
      <c r="Y2252" s="82"/>
      <c r="AA2252" s="82"/>
      <c r="AB2252" s="82"/>
      <c r="AC2252" s="82"/>
      <c r="AD2252" s="82"/>
      <c r="AE2252" s="82"/>
      <c r="AF2252" s="82"/>
      <c r="AG2252" s="82"/>
    </row>
    <row r="2253" spans="3:33" x14ac:dyDescent="0.2">
      <c r="C2253" s="82"/>
      <c r="D2253" s="82"/>
      <c r="E2253" s="82"/>
      <c r="F2253" s="82"/>
      <c r="G2253" s="82"/>
      <c r="H2253" s="82"/>
      <c r="I2253" s="82"/>
      <c r="J2253" s="82"/>
      <c r="K2253" s="82"/>
      <c r="L2253" s="82"/>
      <c r="M2253" s="82"/>
      <c r="N2253" s="140"/>
      <c r="O2253" s="140"/>
      <c r="P2253" s="82"/>
      <c r="Q2253" s="82"/>
      <c r="R2253" s="82"/>
      <c r="S2253" s="82"/>
      <c r="T2253" s="140"/>
      <c r="U2253" s="82"/>
      <c r="V2253" s="82"/>
      <c r="W2253" s="82"/>
      <c r="X2253" s="82"/>
      <c r="Y2253" s="82"/>
      <c r="AA2253" s="82"/>
      <c r="AB2253" s="82"/>
      <c r="AC2253" s="82"/>
      <c r="AD2253" s="82"/>
      <c r="AE2253" s="82"/>
      <c r="AF2253" s="82"/>
      <c r="AG2253" s="82"/>
    </row>
    <row r="2254" spans="3:33" x14ac:dyDescent="0.2">
      <c r="C2254" s="82"/>
      <c r="D2254" s="82"/>
      <c r="E2254" s="82"/>
      <c r="F2254" s="82"/>
      <c r="G2254" s="82"/>
      <c r="H2254" s="82"/>
      <c r="I2254" s="82"/>
      <c r="J2254" s="82"/>
      <c r="K2254" s="82"/>
      <c r="L2254" s="82"/>
      <c r="M2254" s="82"/>
      <c r="N2254" s="140"/>
      <c r="O2254" s="140"/>
      <c r="P2254" s="82"/>
      <c r="Q2254" s="82"/>
      <c r="R2254" s="82"/>
      <c r="S2254" s="82"/>
      <c r="T2254" s="140"/>
      <c r="U2254" s="82"/>
      <c r="V2254" s="82"/>
      <c r="W2254" s="82"/>
      <c r="X2254" s="82"/>
      <c r="Y2254" s="82"/>
      <c r="AA2254" s="82"/>
      <c r="AB2254" s="82"/>
      <c r="AC2254" s="82"/>
      <c r="AD2254" s="82"/>
      <c r="AE2254" s="82"/>
      <c r="AF2254" s="82"/>
      <c r="AG2254" s="82"/>
    </row>
    <row r="2255" spans="3:33" x14ac:dyDescent="0.2">
      <c r="C2255" s="82"/>
      <c r="D2255" s="82"/>
      <c r="E2255" s="82"/>
      <c r="F2255" s="82"/>
      <c r="G2255" s="82"/>
      <c r="H2255" s="82"/>
      <c r="I2255" s="82"/>
      <c r="J2255" s="82"/>
      <c r="K2255" s="82"/>
      <c r="L2255" s="82"/>
      <c r="M2255" s="82"/>
      <c r="N2255" s="140"/>
      <c r="O2255" s="140"/>
      <c r="P2255" s="82"/>
      <c r="Q2255" s="82"/>
      <c r="R2255" s="82"/>
      <c r="S2255" s="82"/>
      <c r="T2255" s="140"/>
      <c r="U2255" s="82"/>
      <c r="V2255" s="82"/>
      <c r="W2255" s="82"/>
      <c r="X2255" s="82"/>
      <c r="Y2255" s="82"/>
      <c r="AA2255" s="82"/>
      <c r="AB2255" s="82"/>
      <c r="AC2255" s="82"/>
      <c r="AD2255" s="82"/>
      <c r="AE2255" s="82"/>
      <c r="AF2255" s="82"/>
      <c r="AG2255" s="82"/>
    </row>
    <row r="2256" spans="3:33" x14ac:dyDescent="0.2">
      <c r="C2256" s="82"/>
      <c r="D2256" s="82"/>
      <c r="E2256" s="82"/>
      <c r="F2256" s="82"/>
      <c r="G2256" s="82"/>
      <c r="H2256" s="82"/>
      <c r="I2256" s="82"/>
      <c r="J2256" s="82"/>
      <c r="K2256" s="82"/>
      <c r="L2256" s="82"/>
      <c r="M2256" s="82"/>
      <c r="N2256" s="140"/>
      <c r="O2256" s="140"/>
      <c r="P2256" s="82"/>
      <c r="Q2256" s="82"/>
      <c r="R2256" s="82"/>
      <c r="S2256" s="82"/>
      <c r="T2256" s="140"/>
      <c r="U2256" s="82"/>
      <c r="V2256" s="82"/>
      <c r="W2256" s="82"/>
      <c r="X2256" s="82"/>
      <c r="Y2256" s="82"/>
      <c r="AA2256" s="82"/>
      <c r="AB2256" s="82"/>
      <c r="AC2256" s="82"/>
      <c r="AD2256" s="82"/>
      <c r="AE2256" s="82"/>
      <c r="AF2256" s="82"/>
      <c r="AG2256" s="82"/>
    </row>
    <row r="2257" spans="3:33" x14ac:dyDescent="0.2">
      <c r="C2257" s="82"/>
      <c r="D2257" s="82"/>
      <c r="E2257" s="82"/>
      <c r="F2257" s="82"/>
      <c r="G2257" s="82"/>
      <c r="H2257" s="82"/>
      <c r="I2257" s="82"/>
      <c r="J2257" s="82"/>
      <c r="K2257" s="82"/>
      <c r="L2257" s="82"/>
      <c r="M2257" s="82"/>
      <c r="N2257" s="140"/>
      <c r="O2257" s="140"/>
      <c r="P2257" s="82"/>
      <c r="Q2257" s="82"/>
      <c r="R2257" s="82"/>
      <c r="S2257" s="82"/>
      <c r="T2257" s="140"/>
      <c r="U2257" s="82"/>
      <c r="V2257" s="82"/>
      <c r="W2257" s="82"/>
      <c r="X2257" s="82"/>
      <c r="Y2257" s="82"/>
      <c r="AA2257" s="82"/>
      <c r="AB2257" s="82"/>
      <c r="AC2257" s="82"/>
      <c r="AD2257" s="82"/>
      <c r="AE2257" s="82"/>
      <c r="AF2257" s="82"/>
      <c r="AG2257" s="82"/>
    </row>
    <row r="2258" spans="3:33" x14ac:dyDescent="0.2">
      <c r="C2258" s="82"/>
      <c r="D2258" s="82"/>
      <c r="E2258" s="82"/>
      <c r="F2258" s="82"/>
      <c r="G2258" s="82"/>
      <c r="H2258" s="82"/>
      <c r="I2258" s="82"/>
      <c r="J2258" s="82"/>
      <c r="K2258" s="82"/>
      <c r="L2258" s="82"/>
      <c r="M2258" s="82"/>
      <c r="N2258" s="140"/>
      <c r="O2258" s="140"/>
      <c r="P2258" s="82"/>
      <c r="Q2258" s="82"/>
      <c r="R2258" s="82"/>
      <c r="S2258" s="82"/>
      <c r="T2258" s="140"/>
      <c r="U2258" s="82"/>
      <c r="V2258" s="82"/>
      <c r="W2258" s="82"/>
      <c r="X2258" s="82"/>
      <c r="Y2258" s="82"/>
      <c r="AA2258" s="82"/>
      <c r="AB2258" s="82"/>
      <c r="AC2258" s="82"/>
      <c r="AD2258" s="82"/>
      <c r="AE2258" s="82"/>
      <c r="AF2258" s="82"/>
      <c r="AG2258" s="82"/>
    </row>
    <row r="2259" spans="3:33" x14ac:dyDescent="0.2">
      <c r="C2259" s="82"/>
      <c r="D2259" s="82"/>
      <c r="E2259" s="82"/>
      <c r="F2259" s="82"/>
      <c r="G2259" s="82"/>
      <c r="H2259" s="82"/>
      <c r="I2259" s="82"/>
      <c r="J2259" s="82"/>
      <c r="K2259" s="82"/>
      <c r="L2259" s="82"/>
      <c r="M2259" s="82"/>
      <c r="N2259" s="140"/>
      <c r="O2259" s="140"/>
      <c r="P2259" s="82"/>
      <c r="Q2259" s="82"/>
      <c r="R2259" s="82"/>
      <c r="S2259" s="82"/>
      <c r="T2259" s="140"/>
      <c r="U2259" s="82"/>
      <c r="V2259" s="82"/>
      <c r="W2259" s="82"/>
      <c r="X2259" s="82"/>
      <c r="Y2259" s="82"/>
      <c r="AA2259" s="82"/>
      <c r="AB2259" s="82"/>
      <c r="AC2259" s="82"/>
      <c r="AD2259" s="82"/>
      <c r="AE2259" s="82"/>
      <c r="AF2259" s="82"/>
      <c r="AG2259" s="82"/>
    </row>
    <row r="2260" spans="3:33" x14ac:dyDescent="0.2">
      <c r="C2260" s="82"/>
      <c r="D2260" s="82"/>
      <c r="E2260" s="82"/>
      <c r="F2260" s="82"/>
      <c r="G2260" s="82"/>
      <c r="H2260" s="82"/>
      <c r="I2260" s="82"/>
      <c r="J2260" s="82"/>
      <c r="K2260" s="82"/>
      <c r="L2260" s="82"/>
      <c r="M2260" s="82"/>
      <c r="N2260" s="140"/>
      <c r="O2260" s="140"/>
      <c r="P2260" s="82"/>
      <c r="Q2260" s="82"/>
      <c r="R2260" s="82"/>
      <c r="S2260" s="82"/>
      <c r="T2260" s="140"/>
      <c r="U2260" s="82"/>
      <c r="V2260" s="82"/>
      <c r="W2260" s="82"/>
      <c r="X2260" s="82"/>
      <c r="Y2260" s="82"/>
      <c r="AA2260" s="82"/>
      <c r="AB2260" s="82"/>
      <c r="AC2260" s="82"/>
      <c r="AD2260" s="82"/>
      <c r="AE2260" s="82"/>
      <c r="AF2260" s="82"/>
      <c r="AG2260" s="82"/>
    </row>
    <row r="2261" spans="3:33" x14ac:dyDescent="0.2">
      <c r="C2261" s="82"/>
      <c r="D2261" s="82"/>
      <c r="E2261" s="82"/>
      <c r="F2261" s="82"/>
      <c r="G2261" s="82"/>
      <c r="H2261" s="82"/>
      <c r="I2261" s="82"/>
      <c r="J2261" s="82"/>
      <c r="K2261" s="82"/>
      <c r="L2261" s="82"/>
      <c r="M2261" s="82"/>
      <c r="N2261" s="140"/>
      <c r="O2261" s="140"/>
      <c r="P2261" s="82"/>
      <c r="Q2261" s="82"/>
      <c r="R2261" s="82"/>
      <c r="S2261" s="82"/>
      <c r="T2261" s="140"/>
      <c r="U2261" s="82"/>
      <c r="V2261" s="82"/>
      <c r="W2261" s="82"/>
      <c r="X2261" s="82"/>
      <c r="Y2261" s="82"/>
      <c r="AA2261" s="82"/>
      <c r="AB2261" s="82"/>
      <c r="AC2261" s="82"/>
      <c r="AD2261" s="82"/>
      <c r="AE2261" s="82"/>
      <c r="AF2261" s="82"/>
      <c r="AG2261" s="82"/>
    </row>
    <row r="2262" spans="3:33" x14ac:dyDescent="0.2">
      <c r="C2262" s="82"/>
      <c r="D2262" s="82"/>
      <c r="E2262" s="82"/>
      <c r="F2262" s="82"/>
      <c r="G2262" s="82"/>
      <c r="H2262" s="82"/>
      <c r="I2262" s="82"/>
      <c r="J2262" s="82"/>
      <c r="K2262" s="82"/>
      <c r="L2262" s="82"/>
      <c r="M2262" s="82"/>
      <c r="N2262" s="140"/>
      <c r="O2262" s="140"/>
      <c r="P2262" s="82"/>
      <c r="Q2262" s="82"/>
      <c r="R2262" s="82"/>
      <c r="S2262" s="82"/>
      <c r="T2262" s="140"/>
      <c r="U2262" s="82"/>
      <c r="V2262" s="82"/>
      <c r="W2262" s="82"/>
      <c r="X2262" s="82"/>
      <c r="Y2262" s="82"/>
      <c r="AA2262" s="82"/>
      <c r="AB2262" s="82"/>
      <c r="AC2262" s="82"/>
      <c r="AD2262" s="82"/>
      <c r="AE2262" s="82"/>
      <c r="AF2262" s="82"/>
      <c r="AG2262" s="82"/>
    </row>
    <row r="2263" spans="3:33" x14ac:dyDescent="0.2">
      <c r="C2263" s="82"/>
      <c r="D2263" s="82"/>
      <c r="E2263" s="82"/>
      <c r="F2263" s="82"/>
      <c r="G2263" s="82"/>
      <c r="H2263" s="82"/>
      <c r="I2263" s="82"/>
      <c r="J2263" s="82"/>
      <c r="K2263" s="82"/>
      <c r="L2263" s="82"/>
      <c r="M2263" s="82"/>
      <c r="N2263" s="140"/>
      <c r="O2263" s="140"/>
      <c r="P2263" s="82"/>
      <c r="Q2263" s="82"/>
      <c r="R2263" s="82"/>
      <c r="S2263" s="82"/>
      <c r="T2263" s="140"/>
      <c r="U2263" s="82"/>
      <c r="V2263" s="82"/>
      <c r="W2263" s="82"/>
      <c r="X2263" s="82"/>
      <c r="Y2263" s="82"/>
      <c r="AA2263" s="82"/>
      <c r="AB2263" s="82"/>
      <c r="AC2263" s="82"/>
      <c r="AD2263" s="82"/>
      <c r="AE2263" s="82"/>
      <c r="AF2263" s="82"/>
      <c r="AG2263" s="82"/>
    </row>
    <row r="2264" spans="3:33" x14ac:dyDescent="0.2">
      <c r="C2264" s="82"/>
      <c r="D2264" s="82"/>
      <c r="E2264" s="82"/>
      <c r="F2264" s="82"/>
      <c r="G2264" s="82"/>
      <c r="H2264" s="82"/>
      <c r="I2264" s="82"/>
      <c r="J2264" s="82"/>
      <c r="K2264" s="82"/>
      <c r="L2264" s="82"/>
      <c r="M2264" s="82"/>
      <c r="N2264" s="140"/>
      <c r="O2264" s="140"/>
      <c r="P2264" s="82"/>
      <c r="Q2264" s="82"/>
      <c r="R2264" s="82"/>
      <c r="S2264" s="82"/>
      <c r="T2264" s="140"/>
      <c r="U2264" s="82"/>
      <c r="V2264" s="82"/>
      <c r="W2264" s="82"/>
      <c r="X2264" s="82"/>
      <c r="Y2264" s="82"/>
      <c r="AA2264" s="82"/>
      <c r="AB2264" s="82"/>
      <c r="AC2264" s="82"/>
      <c r="AD2264" s="82"/>
      <c r="AE2264" s="82"/>
      <c r="AF2264" s="82"/>
      <c r="AG2264" s="82"/>
    </row>
    <row r="2265" spans="3:33" x14ac:dyDescent="0.2">
      <c r="C2265" s="82"/>
      <c r="D2265" s="82"/>
      <c r="E2265" s="82"/>
      <c r="F2265" s="82"/>
      <c r="G2265" s="82"/>
      <c r="H2265" s="82"/>
      <c r="I2265" s="82"/>
      <c r="J2265" s="82"/>
      <c r="K2265" s="82"/>
      <c r="L2265" s="82"/>
      <c r="M2265" s="82"/>
      <c r="N2265" s="140"/>
      <c r="O2265" s="140"/>
      <c r="P2265" s="82"/>
      <c r="Q2265" s="82"/>
      <c r="R2265" s="82"/>
      <c r="S2265" s="82"/>
      <c r="T2265" s="140"/>
      <c r="U2265" s="82"/>
      <c r="V2265" s="82"/>
      <c r="W2265" s="82"/>
      <c r="X2265" s="82"/>
      <c r="Y2265" s="82"/>
      <c r="AA2265" s="82"/>
      <c r="AB2265" s="82"/>
      <c r="AC2265" s="82"/>
      <c r="AD2265" s="82"/>
      <c r="AE2265" s="82"/>
      <c r="AF2265" s="82"/>
      <c r="AG2265" s="82"/>
    </row>
    <row r="2266" spans="3:33" x14ac:dyDescent="0.2">
      <c r="C2266" s="82"/>
      <c r="D2266" s="82"/>
      <c r="E2266" s="82"/>
      <c r="F2266" s="82"/>
      <c r="G2266" s="82"/>
      <c r="H2266" s="82"/>
      <c r="I2266" s="82"/>
      <c r="J2266" s="82"/>
      <c r="K2266" s="82"/>
      <c r="L2266" s="82"/>
      <c r="M2266" s="82"/>
      <c r="N2266" s="140"/>
      <c r="O2266" s="140"/>
      <c r="P2266" s="82"/>
      <c r="Q2266" s="82"/>
      <c r="R2266" s="82"/>
      <c r="S2266" s="82"/>
      <c r="T2266" s="140"/>
      <c r="U2266" s="82"/>
      <c r="V2266" s="82"/>
      <c r="W2266" s="82"/>
      <c r="X2266" s="82"/>
      <c r="Y2266" s="82"/>
      <c r="AA2266" s="82"/>
      <c r="AB2266" s="82"/>
      <c r="AC2266" s="82"/>
      <c r="AD2266" s="82"/>
      <c r="AE2266" s="82"/>
      <c r="AF2266" s="82"/>
      <c r="AG2266" s="82"/>
    </row>
    <row r="2267" spans="3:33" x14ac:dyDescent="0.2">
      <c r="C2267" s="82"/>
      <c r="D2267" s="82"/>
      <c r="E2267" s="82"/>
      <c r="F2267" s="82"/>
      <c r="G2267" s="82"/>
      <c r="H2267" s="82"/>
      <c r="I2267" s="82"/>
      <c r="J2267" s="82"/>
      <c r="K2267" s="82"/>
      <c r="L2267" s="82"/>
      <c r="M2267" s="82"/>
      <c r="N2267" s="140"/>
      <c r="O2267" s="140"/>
      <c r="P2267" s="82"/>
      <c r="Q2267" s="82"/>
      <c r="R2267" s="82"/>
      <c r="S2267" s="82"/>
      <c r="T2267" s="140"/>
      <c r="U2267" s="82"/>
      <c r="V2267" s="82"/>
      <c r="W2267" s="82"/>
      <c r="X2267" s="82"/>
      <c r="Y2267" s="82"/>
      <c r="AA2267" s="82"/>
      <c r="AB2267" s="82"/>
      <c r="AC2267" s="82"/>
      <c r="AD2267" s="82"/>
      <c r="AE2267" s="82"/>
      <c r="AF2267" s="82"/>
      <c r="AG2267" s="82"/>
    </row>
    <row r="2268" spans="3:33" x14ac:dyDescent="0.2">
      <c r="C2268" s="82"/>
      <c r="D2268" s="82"/>
      <c r="E2268" s="82"/>
      <c r="F2268" s="82"/>
      <c r="G2268" s="82"/>
      <c r="H2268" s="82"/>
      <c r="I2268" s="82"/>
      <c r="J2268" s="82"/>
      <c r="K2268" s="82"/>
      <c r="L2268" s="82"/>
      <c r="M2268" s="82"/>
      <c r="N2268" s="140"/>
      <c r="O2268" s="140"/>
      <c r="P2268" s="82"/>
      <c r="Q2268" s="82"/>
      <c r="R2268" s="82"/>
      <c r="S2268" s="82"/>
      <c r="T2268" s="140"/>
      <c r="U2268" s="82"/>
      <c r="V2268" s="82"/>
      <c r="W2268" s="82"/>
      <c r="X2268" s="82"/>
      <c r="Y2268" s="82"/>
      <c r="AA2268" s="82"/>
      <c r="AB2268" s="82"/>
      <c r="AC2268" s="82"/>
      <c r="AD2268" s="82"/>
      <c r="AE2268" s="82"/>
      <c r="AF2268" s="82"/>
      <c r="AG2268" s="82"/>
    </row>
    <row r="2269" spans="3:33" x14ac:dyDescent="0.2">
      <c r="C2269" s="82"/>
      <c r="D2269" s="82"/>
      <c r="E2269" s="82"/>
      <c r="F2269" s="82"/>
      <c r="G2269" s="82"/>
      <c r="H2269" s="82"/>
      <c r="I2269" s="82"/>
      <c r="J2269" s="82"/>
      <c r="K2269" s="82"/>
      <c r="L2269" s="82"/>
      <c r="M2269" s="82"/>
      <c r="N2269" s="140"/>
      <c r="O2269" s="140"/>
      <c r="P2269" s="82"/>
      <c r="Q2269" s="82"/>
      <c r="R2269" s="82"/>
      <c r="S2269" s="82"/>
      <c r="T2269" s="140"/>
      <c r="U2269" s="82"/>
      <c r="V2269" s="82"/>
      <c r="W2269" s="82"/>
      <c r="X2269" s="82"/>
      <c r="Y2269" s="82"/>
      <c r="AA2269" s="82"/>
      <c r="AB2269" s="82"/>
      <c r="AC2269" s="82"/>
      <c r="AD2269" s="82"/>
      <c r="AE2269" s="82"/>
      <c r="AF2269" s="82"/>
      <c r="AG2269" s="82"/>
    </row>
    <row r="2270" spans="3:33" x14ac:dyDescent="0.2">
      <c r="C2270" s="82"/>
      <c r="D2270" s="82"/>
      <c r="E2270" s="82"/>
      <c r="F2270" s="82"/>
      <c r="G2270" s="82"/>
      <c r="H2270" s="82"/>
      <c r="I2270" s="82"/>
      <c r="J2270" s="82"/>
      <c r="K2270" s="82"/>
      <c r="L2270" s="82"/>
      <c r="M2270" s="82"/>
      <c r="N2270" s="140"/>
      <c r="O2270" s="140"/>
      <c r="P2270" s="82"/>
      <c r="Q2270" s="82"/>
      <c r="R2270" s="82"/>
      <c r="S2270" s="82"/>
      <c r="T2270" s="140"/>
      <c r="U2270" s="82"/>
      <c r="V2270" s="82"/>
      <c r="W2270" s="82"/>
      <c r="X2270" s="82"/>
      <c r="Y2270" s="82"/>
      <c r="AA2270" s="82"/>
      <c r="AB2270" s="82"/>
      <c r="AC2270" s="82"/>
      <c r="AD2270" s="82"/>
      <c r="AE2270" s="82"/>
      <c r="AF2270" s="82"/>
      <c r="AG2270" s="82"/>
    </row>
    <row r="2271" spans="3:33" x14ac:dyDescent="0.2">
      <c r="C2271" s="82"/>
      <c r="D2271" s="82"/>
      <c r="E2271" s="82"/>
      <c r="F2271" s="82"/>
      <c r="G2271" s="82"/>
      <c r="H2271" s="82"/>
      <c r="I2271" s="82"/>
      <c r="J2271" s="82"/>
      <c r="K2271" s="82"/>
      <c r="L2271" s="82"/>
      <c r="M2271" s="82"/>
      <c r="N2271" s="140"/>
      <c r="O2271" s="140"/>
      <c r="P2271" s="82"/>
      <c r="Q2271" s="82"/>
      <c r="R2271" s="82"/>
      <c r="S2271" s="82"/>
      <c r="T2271" s="140"/>
      <c r="U2271" s="82"/>
      <c r="V2271" s="82"/>
      <c r="W2271" s="82"/>
      <c r="X2271" s="82"/>
      <c r="Y2271" s="82"/>
      <c r="AA2271" s="82"/>
      <c r="AB2271" s="82"/>
      <c r="AC2271" s="82"/>
      <c r="AD2271" s="82"/>
      <c r="AE2271" s="82"/>
      <c r="AF2271" s="82"/>
      <c r="AG2271" s="82"/>
    </row>
    <row r="2272" spans="3:33" x14ac:dyDescent="0.2">
      <c r="C2272" s="82"/>
      <c r="D2272" s="82"/>
      <c r="E2272" s="82"/>
      <c r="F2272" s="82"/>
      <c r="G2272" s="82"/>
      <c r="H2272" s="82"/>
      <c r="I2272" s="82"/>
      <c r="J2272" s="82"/>
      <c r="K2272" s="82"/>
      <c r="L2272" s="82"/>
      <c r="M2272" s="82"/>
      <c r="N2272" s="140"/>
      <c r="O2272" s="140"/>
      <c r="P2272" s="82"/>
      <c r="Q2272" s="82"/>
      <c r="R2272" s="82"/>
      <c r="S2272" s="82"/>
      <c r="T2272" s="140"/>
      <c r="U2272" s="82"/>
      <c r="V2272" s="82"/>
      <c r="W2272" s="82"/>
      <c r="X2272" s="82"/>
      <c r="Y2272" s="82"/>
      <c r="AA2272" s="82"/>
      <c r="AB2272" s="82"/>
      <c r="AC2272" s="82"/>
      <c r="AD2272" s="82"/>
      <c r="AE2272" s="82"/>
      <c r="AF2272" s="82"/>
      <c r="AG2272" s="82"/>
    </row>
    <row r="2273" spans="3:33" x14ac:dyDescent="0.2">
      <c r="C2273" s="82"/>
      <c r="D2273" s="82"/>
      <c r="E2273" s="82"/>
      <c r="F2273" s="82"/>
      <c r="G2273" s="82"/>
      <c r="H2273" s="82"/>
      <c r="I2273" s="82"/>
      <c r="J2273" s="82"/>
      <c r="K2273" s="82"/>
      <c r="L2273" s="82"/>
      <c r="M2273" s="82"/>
      <c r="N2273" s="140"/>
      <c r="O2273" s="140"/>
      <c r="P2273" s="82"/>
      <c r="Q2273" s="82"/>
      <c r="R2273" s="82"/>
      <c r="S2273" s="82"/>
      <c r="T2273" s="140"/>
      <c r="U2273" s="82"/>
      <c r="V2273" s="82"/>
      <c r="W2273" s="82"/>
      <c r="X2273" s="82"/>
      <c r="Y2273" s="82"/>
      <c r="AA2273" s="82"/>
      <c r="AB2273" s="82"/>
      <c r="AC2273" s="82"/>
      <c r="AD2273" s="82"/>
      <c r="AE2273" s="82"/>
      <c r="AF2273" s="82"/>
      <c r="AG2273" s="82"/>
    </row>
    <row r="2274" spans="3:33" x14ac:dyDescent="0.2">
      <c r="C2274" s="82"/>
      <c r="D2274" s="82"/>
      <c r="E2274" s="82"/>
      <c r="F2274" s="82"/>
      <c r="G2274" s="82"/>
      <c r="H2274" s="82"/>
      <c r="I2274" s="82"/>
      <c r="J2274" s="82"/>
      <c r="K2274" s="82"/>
      <c r="L2274" s="82"/>
      <c r="M2274" s="82"/>
      <c r="N2274" s="140"/>
      <c r="O2274" s="140"/>
      <c r="P2274" s="82"/>
      <c r="Q2274" s="82"/>
      <c r="R2274" s="82"/>
      <c r="S2274" s="82"/>
      <c r="T2274" s="140"/>
      <c r="U2274" s="82"/>
      <c r="V2274" s="82"/>
      <c r="W2274" s="82"/>
      <c r="X2274" s="82"/>
      <c r="Y2274" s="82"/>
      <c r="AA2274" s="82"/>
      <c r="AB2274" s="82"/>
      <c r="AC2274" s="82"/>
      <c r="AD2274" s="82"/>
      <c r="AE2274" s="82"/>
      <c r="AF2274" s="82"/>
      <c r="AG2274" s="82"/>
    </row>
    <row r="2275" spans="3:33" x14ac:dyDescent="0.2">
      <c r="C2275" s="82"/>
      <c r="D2275" s="82"/>
      <c r="E2275" s="82"/>
      <c r="F2275" s="82"/>
      <c r="G2275" s="82"/>
      <c r="H2275" s="82"/>
      <c r="I2275" s="82"/>
      <c r="J2275" s="82"/>
      <c r="K2275" s="82"/>
      <c r="L2275" s="82"/>
      <c r="M2275" s="82"/>
      <c r="N2275" s="140"/>
      <c r="O2275" s="140"/>
      <c r="P2275" s="82"/>
      <c r="Q2275" s="82"/>
      <c r="R2275" s="82"/>
      <c r="S2275" s="82"/>
      <c r="T2275" s="140"/>
      <c r="U2275" s="82"/>
      <c r="V2275" s="82"/>
      <c r="W2275" s="82"/>
      <c r="X2275" s="82"/>
      <c r="Y2275" s="82"/>
      <c r="AA2275" s="82"/>
      <c r="AB2275" s="82"/>
      <c r="AC2275" s="82"/>
      <c r="AD2275" s="82"/>
      <c r="AE2275" s="82"/>
      <c r="AF2275" s="82"/>
      <c r="AG2275" s="82"/>
    </row>
    <row r="2276" spans="3:33" x14ac:dyDescent="0.2">
      <c r="C2276" s="82"/>
      <c r="D2276" s="82"/>
      <c r="E2276" s="82"/>
      <c r="F2276" s="82"/>
      <c r="G2276" s="82"/>
      <c r="H2276" s="82"/>
      <c r="I2276" s="82"/>
      <c r="J2276" s="82"/>
      <c r="K2276" s="82"/>
      <c r="L2276" s="82"/>
      <c r="M2276" s="82"/>
      <c r="N2276" s="140"/>
      <c r="O2276" s="140"/>
      <c r="P2276" s="82"/>
      <c r="Q2276" s="82"/>
      <c r="R2276" s="82"/>
      <c r="S2276" s="82"/>
      <c r="T2276" s="140"/>
      <c r="U2276" s="82"/>
      <c r="V2276" s="82"/>
      <c r="W2276" s="82"/>
      <c r="X2276" s="82"/>
      <c r="Y2276" s="82"/>
      <c r="AA2276" s="82"/>
      <c r="AB2276" s="82"/>
      <c r="AC2276" s="82"/>
      <c r="AD2276" s="82"/>
      <c r="AE2276" s="82"/>
      <c r="AF2276" s="82"/>
      <c r="AG2276" s="82"/>
    </row>
    <row r="2277" spans="3:33" x14ac:dyDescent="0.2">
      <c r="C2277" s="82"/>
      <c r="D2277" s="82"/>
      <c r="E2277" s="82"/>
      <c r="F2277" s="82"/>
      <c r="G2277" s="82"/>
      <c r="H2277" s="82"/>
      <c r="I2277" s="82"/>
      <c r="J2277" s="82"/>
      <c r="K2277" s="82"/>
      <c r="L2277" s="82"/>
      <c r="M2277" s="82"/>
      <c r="N2277" s="140"/>
      <c r="O2277" s="140"/>
      <c r="P2277" s="82"/>
      <c r="Q2277" s="82"/>
      <c r="R2277" s="82"/>
      <c r="S2277" s="82"/>
      <c r="T2277" s="140"/>
      <c r="U2277" s="82"/>
      <c r="V2277" s="82"/>
      <c r="W2277" s="82"/>
      <c r="X2277" s="82"/>
      <c r="Y2277" s="82"/>
      <c r="AA2277" s="82"/>
      <c r="AB2277" s="82"/>
      <c r="AC2277" s="82"/>
      <c r="AD2277" s="82"/>
      <c r="AE2277" s="82"/>
      <c r="AF2277" s="82"/>
      <c r="AG2277" s="82"/>
    </row>
    <row r="2278" spans="3:33" x14ac:dyDescent="0.2">
      <c r="C2278" s="82"/>
      <c r="D2278" s="82"/>
      <c r="E2278" s="82"/>
      <c r="F2278" s="82"/>
      <c r="G2278" s="82"/>
      <c r="H2278" s="82"/>
      <c r="I2278" s="82"/>
      <c r="J2278" s="82"/>
      <c r="K2278" s="82"/>
      <c r="L2278" s="82"/>
      <c r="M2278" s="82"/>
      <c r="N2278" s="140"/>
      <c r="O2278" s="140"/>
      <c r="P2278" s="82"/>
      <c r="Q2278" s="82"/>
      <c r="R2278" s="82"/>
      <c r="S2278" s="82"/>
      <c r="T2278" s="140"/>
      <c r="U2278" s="82"/>
      <c r="V2278" s="82"/>
      <c r="W2278" s="82"/>
      <c r="X2278" s="82"/>
      <c r="Y2278" s="82"/>
      <c r="AA2278" s="82"/>
      <c r="AB2278" s="82"/>
      <c r="AC2278" s="82"/>
      <c r="AD2278" s="82"/>
      <c r="AE2278" s="82"/>
      <c r="AF2278" s="82"/>
      <c r="AG2278" s="82"/>
    </row>
    <row r="2279" spans="3:33" x14ac:dyDescent="0.2">
      <c r="C2279" s="82"/>
      <c r="D2279" s="82"/>
      <c r="E2279" s="82"/>
      <c r="F2279" s="82"/>
      <c r="G2279" s="82"/>
      <c r="H2279" s="82"/>
      <c r="I2279" s="82"/>
      <c r="J2279" s="82"/>
      <c r="K2279" s="82"/>
      <c r="L2279" s="82"/>
      <c r="M2279" s="82"/>
      <c r="N2279" s="140"/>
      <c r="O2279" s="140"/>
      <c r="P2279" s="82"/>
      <c r="Q2279" s="82"/>
      <c r="R2279" s="82"/>
      <c r="S2279" s="82"/>
      <c r="T2279" s="140"/>
      <c r="U2279" s="82"/>
      <c r="V2279" s="82"/>
      <c r="W2279" s="82"/>
      <c r="X2279" s="82"/>
      <c r="Y2279" s="82"/>
      <c r="AA2279" s="82"/>
      <c r="AB2279" s="82"/>
      <c r="AC2279" s="82"/>
      <c r="AD2279" s="82"/>
      <c r="AE2279" s="82"/>
      <c r="AF2279" s="82"/>
      <c r="AG2279" s="82"/>
    </row>
    <row r="2280" spans="3:33" x14ac:dyDescent="0.2">
      <c r="C2280" s="82"/>
      <c r="D2280" s="82"/>
      <c r="E2280" s="82"/>
      <c r="F2280" s="82"/>
      <c r="G2280" s="82"/>
      <c r="H2280" s="82"/>
      <c r="I2280" s="82"/>
      <c r="J2280" s="82"/>
      <c r="K2280" s="82"/>
      <c r="L2280" s="82"/>
      <c r="M2280" s="82"/>
      <c r="N2280" s="140"/>
      <c r="O2280" s="140"/>
      <c r="P2280" s="82"/>
      <c r="Q2280" s="82"/>
      <c r="R2280" s="82"/>
      <c r="S2280" s="82"/>
      <c r="T2280" s="140"/>
      <c r="U2280" s="82"/>
      <c r="V2280" s="82"/>
      <c r="W2280" s="82"/>
      <c r="X2280" s="82"/>
      <c r="Y2280" s="82"/>
      <c r="AA2280" s="82"/>
      <c r="AB2280" s="82"/>
      <c r="AC2280" s="82"/>
      <c r="AD2280" s="82"/>
      <c r="AE2280" s="82"/>
      <c r="AF2280" s="82"/>
      <c r="AG2280" s="82"/>
    </row>
    <row r="2281" spans="3:33" x14ac:dyDescent="0.2">
      <c r="C2281" s="82"/>
      <c r="D2281" s="82"/>
      <c r="E2281" s="82"/>
      <c r="F2281" s="82"/>
      <c r="G2281" s="82"/>
      <c r="H2281" s="82"/>
      <c r="I2281" s="82"/>
      <c r="J2281" s="82"/>
      <c r="K2281" s="82"/>
      <c r="L2281" s="82"/>
      <c r="M2281" s="82"/>
      <c r="N2281" s="140"/>
      <c r="O2281" s="140"/>
      <c r="P2281" s="82"/>
      <c r="Q2281" s="82"/>
      <c r="R2281" s="82"/>
      <c r="S2281" s="82"/>
      <c r="T2281" s="140"/>
      <c r="U2281" s="82"/>
      <c r="V2281" s="82"/>
      <c r="W2281" s="82"/>
      <c r="X2281" s="82"/>
      <c r="Y2281" s="82"/>
      <c r="AA2281" s="82"/>
      <c r="AB2281" s="82"/>
      <c r="AC2281" s="82"/>
      <c r="AD2281" s="82"/>
      <c r="AE2281" s="82"/>
      <c r="AF2281" s="82"/>
      <c r="AG2281" s="82"/>
    </row>
    <row r="2282" spans="3:33" x14ac:dyDescent="0.2">
      <c r="C2282" s="82"/>
      <c r="D2282" s="82"/>
      <c r="E2282" s="82"/>
      <c r="F2282" s="82"/>
      <c r="G2282" s="82"/>
      <c r="H2282" s="82"/>
      <c r="I2282" s="82"/>
      <c r="J2282" s="82"/>
      <c r="K2282" s="82"/>
      <c r="L2282" s="82"/>
      <c r="M2282" s="82"/>
      <c r="N2282" s="140"/>
      <c r="O2282" s="140"/>
      <c r="P2282" s="82"/>
      <c r="Q2282" s="82"/>
      <c r="R2282" s="82"/>
      <c r="S2282" s="82"/>
      <c r="T2282" s="140"/>
      <c r="U2282" s="82"/>
      <c r="V2282" s="82"/>
      <c r="W2282" s="82"/>
      <c r="X2282" s="82"/>
      <c r="Y2282" s="82"/>
      <c r="AA2282" s="82"/>
      <c r="AB2282" s="82"/>
      <c r="AC2282" s="82"/>
      <c r="AD2282" s="82"/>
      <c r="AE2282" s="82"/>
      <c r="AF2282" s="82"/>
      <c r="AG2282" s="82"/>
    </row>
    <row r="2283" spans="3:33" x14ac:dyDescent="0.2">
      <c r="C2283" s="82"/>
      <c r="D2283" s="82"/>
      <c r="E2283" s="82"/>
      <c r="F2283" s="82"/>
      <c r="G2283" s="82"/>
      <c r="H2283" s="82"/>
      <c r="I2283" s="82"/>
      <c r="J2283" s="82"/>
      <c r="K2283" s="82"/>
      <c r="L2283" s="82"/>
      <c r="M2283" s="82"/>
      <c r="N2283" s="140"/>
      <c r="O2283" s="140"/>
      <c r="P2283" s="82"/>
      <c r="Q2283" s="82"/>
      <c r="R2283" s="82"/>
      <c r="S2283" s="82"/>
      <c r="T2283" s="140"/>
      <c r="U2283" s="82"/>
      <c r="V2283" s="82"/>
      <c r="W2283" s="82"/>
      <c r="X2283" s="82"/>
      <c r="Y2283" s="82"/>
      <c r="AA2283" s="82"/>
      <c r="AB2283" s="82"/>
      <c r="AC2283" s="82"/>
      <c r="AD2283" s="82"/>
      <c r="AE2283" s="82"/>
      <c r="AF2283" s="82"/>
      <c r="AG2283" s="82"/>
    </row>
    <row r="2284" spans="3:33" x14ac:dyDescent="0.2">
      <c r="C2284" s="82"/>
      <c r="D2284" s="82"/>
      <c r="E2284" s="82"/>
      <c r="F2284" s="82"/>
      <c r="G2284" s="82"/>
      <c r="H2284" s="82"/>
      <c r="I2284" s="82"/>
      <c r="J2284" s="82"/>
      <c r="K2284" s="82"/>
      <c r="L2284" s="82"/>
      <c r="M2284" s="82"/>
      <c r="N2284" s="140"/>
      <c r="O2284" s="140"/>
      <c r="P2284" s="82"/>
      <c r="Q2284" s="82"/>
      <c r="R2284" s="82"/>
      <c r="S2284" s="82"/>
      <c r="T2284" s="140"/>
      <c r="U2284" s="82"/>
      <c r="V2284" s="82"/>
      <c r="W2284" s="82"/>
      <c r="X2284" s="82"/>
      <c r="Y2284" s="82"/>
      <c r="AA2284" s="82"/>
      <c r="AB2284" s="82"/>
      <c r="AC2284" s="82"/>
      <c r="AD2284" s="82"/>
      <c r="AE2284" s="82"/>
      <c r="AF2284" s="82"/>
      <c r="AG2284" s="82"/>
    </row>
    <row r="2285" spans="3:33" x14ac:dyDescent="0.2">
      <c r="C2285" s="82"/>
      <c r="D2285" s="82"/>
      <c r="E2285" s="82"/>
      <c r="F2285" s="82"/>
      <c r="G2285" s="82"/>
      <c r="H2285" s="82"/>
      <c r="I2285" s="82"/>
      <c r="J2285" s="82"/>
      <c r="K2285" s="82"/>
      <c r="L2285" s="82"/>
      <c r="M2285" s="82"/>
      <c r="N2285" s="140"/>
      <c r="O2285" s="140"/>
      <c r="P2285" s="82"/>
      <c r="Q2285" s="82"/>
      <c r="R2285" s="82"/>
      <c r="S2285" s="82"/>
      <c r="T2285" s="140"/>
      <c r="U2285" s="82"/>
      <c r="V2285" s="82"/>
      <c r="W2285" s="82"/>
      <c r="X2285" s="82"/>
      <c r="Y2285" s="82"/>
      <c r="AA2285" s="82"/>
      <c r="AB2285" s="82"/>
      <c r="AC2285" s="82"/>
      <c r="AD2285" s="82"/>
      <c r="AE2285" s="82"/>
      <c r="AF2285" s="82"/>
      <c r="AG2285" s="82"/>
    </row>
    <row r="2286" spans="3:33" x14ac:dyDescent="0.2">
      <c r="C2286" s="82"/>
      <c r="D2286" s="82"/>
      <c r="E2286" s="82"/>
      <c r="F2286" s="82"/>
      <c r="G2286" s="82"/>
      <c r="H2286" s="82"/>
      <c r="I2286" s="82"/>
      <c r="J2286" s="82"/>
      <c r="K2286" s="82"/>
      <c r="L2286" s="82"/>
      <c r="M2286" s="82"/>
      <c r="N2286" s="140"/>
      <c r="O2286" s="140"/>
      <c r="P2286" s="82"/>
      <c r="Q2286" s="82"/>
      <c r="R2286" s="82"/>
      <c r="S2286" s="82"/>
      <c r="T2286" s="140"/>
      <c r="U2286" s="82"/>
      <c r="V2286" s="82"/>
      <c r="W2286" s="82"/>
      <c r="X2286" s="82"/>
      <c r="Y2286" s="82"/>
      <c r="AA2286" s="82"/>
      <c r="AB2286" s="82"/>
      <c r="AC2286" s="82"/>
      <c r="AD2286" s="82"/>
      <c r="AE2286" s="82"/>
      <c r="AF2286" s="82"/>
      <c r="AG2286" s="82"/>
    </row>
    <row r="2287" spans="3:33" x14ac:dyDescent="0.2">
      <c r="C2287" s="82"/>
      <c r="D2287" s="82"/>
      <c r="E2287" s="82"/>
      <c r="F2287" s="82"/>
      <c r="G2287" s="82"/>
      <c r="H2287" s="82"/>
      <c r="I2287" s="82"/>
      <c r="J2287" s="82"/>
      <c r="K2287" s="82"/>
      <c r="L2287" s="82"/>
      <c r="M2287" s="82"/>
      <c r="N2287" s="140"/>
      <c r="O2287" s="140"/>
      <c r="P2287" s="82"/>
      <c r="Q2287" s="82"/>
      <c r="R2287" s="82"/>
      <c r="S2287" s="82"/>
      <c r="T2287" s="140"/>
      <c r="U2287" s="82"/>
      <c r="V2287" s="82"/>
      <c r="W2287" s="82"/>
      <c r="X2287" s="82"/>
      <c r="Y2287" s="82"/>
      <c r="AA2287" s="82"/>
      <c r="AB2287" s="82"/>
      <c r="AC2287" s="82"/>
      <c r="AD2287" s="82"/>
      <c r="AE2287" s="82"/>
      <c r="AF2287" s="82"/>
      <c r="AG2287" s="82"/>
    </row>
    <row r="2288" spans="3:33" x14ac:dyDescent="0.2">
      <c r="C2288" s="82"/>
      <c r="D2288" s="82"/>
      <c r="E2288" s="82"/>
      <c r="F2288" s="82"/>
      <c r="G2288" s="82"/>
      <c r="H2288" s="82"/>
      <c r="I2288" s="82"/>
      <c r="J2288" s="82"/>
      <c r="K2288" s="82"/>
      <c r="L2288" s="82"/>
      <c r="M2288" s="82"/>
      <c r="N2288" s="140"/>
      <c r="O2288" s="140"/>
      <c r="P2288" s="82"/>
      <c r="Q2288" s="82"/>
      <c r="R2288" s="82"/>
      <c r="S2288" s="82"/>
      <c r="T2288" s="140"/>
      <c r="U2288" s="82"/>
      <c r="V2288" s="82"/>
      <c r="W2288" s="82"/>
      <c r="X2288" s="82"/>
      <c r="Y2288" s="82"/>
      <c r="AA2288" s="82"/>
      <c r="AB2288" s="82"/>
      <c r="AC2288" s="82"/>
      <c r="AD2288" s="82"/>
      <c r="AE2288" s="82"/>
      <c r="AF2288" s="82"/>
      <c r="AG2288" s="82"/>
    </row>
    <row r="2289" spans="3:33" x14ac:dyDescent="0.2">
      <c r="C2289" s="82"/>
      <c r="D2289" s="82"/>
      <c r="E2289" s="82"/>
      <c r="F2289" s="82"/>
      <c r="G2289" s="82"/>
      <c r="H2289" s="82"/>
      <c r="I2289" s="82"/>
      <c r="J2289" s="82"/>
      <c r="K2289" s="82"/>
      <c r="L2289" s="82"/>
      <c r="M2289" s="82"/>
      <c r="N2289" s="140"/>
      <c r="O2289" s="140"/>
      <c r="P2289" s="82"/>
      <c r="Q2289" s="82"/>
      <c r="R2289" s="82"/>
      <c r="S2289" s="82"/>
      <c r="T2289" s="140"/>
      <c r="U2289" s="82"/>
      <c r="V2289" s="82"/>
      <c r="W2289" s="82"/>
      <c r="X2289" s="82"/>
      <c r="Y2289" s="82"/>
      <c r="AA2289" s="82"/>
      <c r="AB2289" s="82"/>
      <c r="AC2289" s="82"/>
      <c r="AD2289" s="82"/>
      <c r="AE2289" s="82"/>
      <c r="AF2289" s="82"/>
      <c r="AG2289" s="82"/>
    </row>
    <row r="2290" spans="3:33" x14ac:dyDescent="0.2">
      <c r="C2290" s="82"/>
      <c r="D2290" s="82"/>
      <c r="E2290" s="82"/>
      <c r="F2290" s="82"/>
      <c r="G2290" s="82"/>
      <c r="H2290" s="82"/>
      <c r="I2290" s="82"/>
      <c r="J2290" s="82"/>
      <c r="K2290" s="82"/>
      <c r="L2290" s="82"/>
      <c r="M2290" s="82"/>
      <c r="N2290" s="140"/>
      <c r="O2290" s="140"/>
      <c r="P2290" s="82"/>
      <c r="Q2290" s="82"/>
      <c r="R2290" s="82"/>
      <c r="S2290" s="82"/>
      <c r="T2290" s="140"/>
      <c r="U2290" s="82"/>
      <c r="V2290" s="82"/>
      <c r="W2290" s="82"/>
      <c r="X2290" s="82"/>
      <c r="Y2290" s="82"/>
      <c r="AA2290" s="82"/>
      <c r="AB2290" s="82"/>
      <c r="AC2290" s="82"/>
      <c r="AD2290" s="82"/>
      <c r="AE2290" s="82"/>
      <c r="AF2290" s="82"/>
      <c r="AG2290" s="82"/>
    </row>
    <row r="2291" spans="3:33" x14ac:dyDescent="0.2">
      <c r="C2291" s="82"/>
      <c r="D2291" s="82"/>
      <c r="E2291" s="82"/>
      <c r="F2291" s="82"/>
      <c r="G2291" s="82"/>
      <c r="H2291" s="82"/>
      <c r="I2291" s="82"/>
      <c r="J2291" s="82"/>
      <c r="K2291" s="82"/>
      <c r="L2291" s="82"/>
      <c r="M2291" s="82"/>
      <c r="N2291" s="140"/>
      <c r="O2291" s="140"/>
      <c r="P2291" s="82"/>
      <c r="Q2291" s="82"/>
      <c r="R2291" s="82"/>
      <c r="S2291" s="82"/>
      <c r="T2291" s="140"/>
      <c r="U2291" s="82"/>
      <c r="V2291" s="82"/>
      <c r="W2291" s="82"/>
      <c r="X2291" s="82"/>
      <c r="Y2291" s="82"/>
      <c r="AA2291" s="82"/>
      <c r="AB2291" s="82"/>
      <c r="AC2291" s="82"/>
      <c r="AD2291" s="82"/>
      <c r="AE2291" s="82"/>
      <c r="AF2291" s="82"/>
      <c r="AG2291" s="82"/>
    </row>
    <row r="2292" spans="3:33" x14ac:dyDescent="0.2">
      <c r="C2292" s="82"/>
      <c r="D2292" s="82"/>
      <c r="E2292" s="82"/>
      <c r="F2292" s="82"/>
      <c r="G2292" s="82"/>
      <c r="H2292" s="82"/>
      <c r="I2292" s="82"/>
      <c r="J2292" s="82"/>
      <c r="K2292" s="82"/>
      <c r="L2292" s="82"/>
      <c r="M2292" s="82"/>
      <c r="N2292" s="140"/>
      <c r="O2292" s="140"/>
      <c r="P2292" s="82"/>
      <c r="Q2292" s="82"/>
      <c r="R2292" s="82"/>
      <c r="S2292" s="82"/>
      <c r="T2292" s="140"/>
      <c r="U2292" s="82"/>
      <c r="V2292" s="82"/>
      <c r="W2292" s="82"/>
      <c r="X2292" s="82"/>
      <c r="Y2292" s="82"/>
      <c r="AA2292" s="82"/>
      <c r="AB2292" s="82"/>
      <c r="AC2292" s="82"/>
      <c r="AD2292" s="82"/>
      <c r="AE2292" s="82"/>
      <c r="AF2292" s="82"/>
      <c r="AG2292" s="82"/>
    </row>
    <row r="2293" spans="3:33" x14ac:dyDescent="0.2">
      <c r="C2293" s="82"/>
      <c r="D2293" s="82"/>
      <c r="E2293" s="82"/>
      <c r="F2293" s="82"/>
      <c r="G2293" s="82"/>
      <c r="H2293" s="82"/>
      <c r="I2293" s="82"/>
      <c r="J2293" s="82"/>
      <c r="K2293" s="82"/>
      <c r="L2293" s="82"/>
      <c r="M2293" s="82"/>
      <c r="N2293" s="140"/>
      <c r="O2293" s="140"/>
      <c r="P2293" s="82"/>
      <c r="Q2293" s="82"/>
      <c r="R2293" s="82"/>
      <c r="S2293" s="82"/>
      <c r="T2293" s="140"/>
      <c r="U2293" s="82"/>
      <c r="V2293" s="82"/>
      <c r="W2293" s="82"/>
      <c r="X2293" s="82"/>
      <c r="Y2293" s="82"/>
      <c r="AA2293" s="82"/>
      <c r="AB2293" s="82"/>
      <c r="AC2293" s="82"/>
      <c r="AD2293" s="82"/>
      <c r="AE2293" s="82"/>
      <c r="AF2293" s="82"/>
      <c r="AG2293" s="82"/>
    </row>
    <row r="2294" spans="3:33" x14ac:dyDescent="0.2">
      <c r="C2294" s="82"/>
      <c r="D2294" s="82"/>
      <c r="E2294" s="82"/>
      <c r="F2294" s="82"/>
      <c r="G2294" s="82"/>
      <c r="H2294" s="82"/>
      <c r="I2294" s="82"/>
      <c r="J2294" s="82"/>
      <c r="K2294" s="82"/>
      <c r="L2294" s="82"/>
      <c r="M2294" s="82"/>
      <c r="N2294" s="140"/>
      <c r="O2294" s="140"/>
      <c r="P2294" s="82"/>
      <c r="Q2294" s="82"/>
      <c r="R2294" s="82"/>
      <c r="S2294" s="82"/>
      <c r="T2294" s="140"/>
      <c r="U2294" s="82"/>
      <c r="V2294" s="82"/>
      <c r="W2294" s="82"/>
      <c r="X2294" s="82"/>
      <c r="Y2294" s="82"/>
      <c r="AA2294" s="82"/>
      <c r="AB2294" s="82"/>
      <c r="AC2294" s="82"/>
      <c r="AD2294" s="82"/>
      <c r="AE2294" s="82"/>
      <c r="AF2294" s="82"/>
      <c r="AG2294" s="82"/>
    </row>
    <row r="2295" spans="3:33" x14ac:dyDescent="0.2">
      <c r="C2295" s="82"/>
      <c r="D2295" s="82"/>
      <c r="E2295" s="82"/>
      <c r="F2295" s="82"/>
      <c r="G2295" s="82"/>
      <c r="H2295" s="82"/>
      <c r="I2295" s="82"/>
      <c r="J2295" s="82"/>
      <c r="K2295" s="82"/>
      <c r="L2295" s="82"/>
      <c r="M2295" s="82"/>
      <c r="N2295" s="140"/>
      <c r="O2295" s="140"/>
      <c r="P2295" s="82"/>
      <c r="Q2295" s="82"/>
      <c r="R2295" s="82"/>
      <c r="S2295" s="82"/>
      <c r="T2295" s="140"/>
      <c r="U2295" s="82"/>
      <c r="V2295" s="82"/>
      <c r="W2295" s="82"/>
      <c r="X2295" s="82"/>
      <c r="Y2295" s="82"/>
      <c r="AA2295" s="82"/>
      <c r="AB2295" s="82"/>
      <c r="AC2295" s="82"/>
      <c r="AD2295" s="82"/>
      <c r="AE2295" s="82"/>
      <c r="AF2295" s="82"/>
      <c r="AG2295" s="82"/>
    </row>
    <row r="2296" spans="3:33" x14ac:dyDescent="0.2">
      <c r="C2296" s="82"/>
      <c r="D2296" s="82"/>
      <c r="E2296" s="82"/>
      <c r="F2296" s="82"/>
      <c r="G2296" s="82"/>
      <c r="H2296" s="82"/>
      <c r="I2296" s="82"/>
      <c r="J2296" s="82"/>
      <c r="K2296" s="82"/>
      <c r="L2296" s="82"/>
      <c r="M2296" s="82"/>
      <c r="N2296" s="140"/>
      <c r="O2296" s="140"/>
      <c r="P2296" s="82"/>
      <c r="Q2296" s="82"/>
      <c r="R2296" s="82"/>
      <c r="S2296" s="82"/>
      <c r="T2296" s="140"/>
      <c r="U2296" s="82"/>
      <c r="V2296" s="82"/>
      <c r="W2296" s="82"/>
      <c r="X2296" s="82"/>
      <c r="Y2296" s="82"/>
      <c r="AA2296" s="82"/>
      <c r="AB2296" s="82"/>
      <c r="AC2296" s="82"/>
      <c r="AD2296" s="82"/>
      <c r="AE2296" s="82"/>
      <c r="AF2296" s="82"/>
      <c r="AG2296" s="82"/>
    </row>
    <row r="2297" spans="3:33" x14ac:dyDescent="0.2">
      <c r="C2297" s="82"/>
      <c r="D2297" s="82"/>
      <c r="E2297" s="82"/>
      <c r="F2297" s="82"/>
      <c r="G2297" s="82"/>
      <c r="H2297" s="82"/>
      <c r="I2297" s="82"/>
      <c r="J2297" s="82"/>
      <c r="K2297" s="82"/>
      <c r="L2297" s="82"/>
      <c r="M2297" s="82"/>
      <c r="N2297" s="140"/>
      <c r="O2297" s="140"/>
      <c r="P2297" s="82"/>
      <c r="Q2297" s="82"/>
      <c r="R2297" s="82"/>
      <c r="S2297" s="82"/>
      <c r="T2297" s="140"/>
      <c r="U2297" s="82"/>
      <c r="V2297" s="82"/>
      <c r="W2297" s="82"/>
      <c r="X2297" s="82"/>
      <c r="Y2297" s="82"/>
      <c r="AA2297" s="82"/>
      <c r="AB2297" s="82"/>
      <c r="AC2297" s="82"/>
      <c r="AD2297" s="82"/>
      <c r="AE2297" s="82"/>
      <c r="AF2297" s="82"/>
      <c r="AG2297" s="82"/>
    </row>
    <row r="2298" spans="3:33" x14ac:dyDescent="0.2">
      <c r="C2298" s="82"/>
      <c r="D2298" s="82"/>
      <c r="E2298" s="82"/>
      <c r="F2298" s="82"/>
      <c r="G2298" s="82"/>
      <c r="H2298" s="82"/>
      <c r="I2298" s="82"/>
      <c r="J2298" s="82"/>
      <c r="K2298" s="82"/>
      <c r="L2298" s="82"/>
      <c r="M2298" s="82"/>
      <c r="N2298" s="140"/>
      <c r="O2298" s="140"/>
      <c r="P2298" s="82"/>
      <c r="Q2298" s="82"/>
      <c r="R2298" s="82"/>
      <c r="S2298" s="82"/>
      <c r="T2298" s="140"/>
      <c r="U2298" s="82"/>
      <c r="V2298" s="82"/>
      <c r="W2298" s="82"/>
      <c r="X2298" s="82"/>
      <c r="Y2298" s="82"/>
      <c r="AA2298" s="82"/>
      <c r="AB2298" s="82"/>
      <c r="AC2298" s="82"/>
      <c r="AD2298" s="82"/>
      <c r="AE2298" s="82"/>
      <c r="AF2298" s="82"/>
      <c r="AG2298" s="82"/>
    </row>
    <row r="2299" spans="3:33" x14ac:dyDescent="0.2">
      <c r="C2299" s="82"/>
      <c r="D2299" s="82"/>
      <c r="E2299" s="82"/>
      <c r="F2299" s="82"/>
      <c r="G2299" s="82"/>
      <c r="H2299" s="82"/>
      <c r="I2299" s="82"/>
      <c r="J2299" s="82"/>
      <c r="K2299" s="82"/>
      <c r="L2299" s="82"/>
      <c r="M2299" s="82"/>
      <c r="N2299" s="140"/>
      <c r="O2299" s="140"/>
      <c r="P2299" s="82"/>
      <c r="Q2299" s="82"/>
      <c r="R2299" s="82"/>
      <c r="S2299" s="82"/>
      <c r="T2299" s="140"/>
      <c r="U2299" s="82"/>
      <c r="V2299" s="82"/>
      <c r="W2299" s="82"/>
      <c r="X2299" s="82"/>
      <c r="Y2299" s="82"/>
      <c r="AA2299" s="82"/>
      <c r="AB2299" s="82"/>
      <c r="AC2299" s="82"/>
      <c r="AD2299" s="82"/>
      <c r="AE2299" s="82"/>
      <c r="AF2299" s="82"/>
      <c r="AG2299" s="82"/>
    </row>
    <row r="2300" spans="3:33" x14ac:dyDescent="0.2">
      <c r="C2300" s="82"/>
      <c r="D2300" s="82"/>
      <c r="E2300" s="82"/>
      <c r="F2300" s="82"/>
      <c r="G2300" s="82"/>
      <c r="H2300" s="82"/>
      <c r="I2300" s="82"/>
      <c r="J2300" s="82"/>
      <c r="K2300" s="82"/>
      <c r="L2300" s="82"/>
      <c r="M2300" s="82"/>
      <c r="N2300" s="140"/>
      <c r="O2300" s="140"/>
      <c r="P2300" s="82"/>
      <c r="Q2300" s="82"/>
      <c r="R2300" s="82"/>
      <c r="S2300" s="82"/>
      <c r="T2300" s="140"/>
      <c r="U2300" s="82"/>
      <c r="V2300" s="82"/>
      <c r="W2300" s="82"/>
      <c r="X2300" s="82"/>
      <c r="Y2300" s="82"/>
      <c r="AA2300" s="82"/>
      <c r="AB2300" s="82"/>
      <c r="AC2300" s="82"/>
      <c r="AD2300" s="82"/>
      <c r="AE2300" s="82"/>
      <c r="AF2300" s="82"/>
      <c r="AG2300" s="82"/>
    </row>
    <row r="2301" spans="3:33" x14ac:dyDescent="0.2">
      <c r="C2301" s="82"/>
      <c r="D2301" s="82"/>
      <c r="E2301" s="82"/>
      <c r="F2301" s="82"/>
      <c r="G2301" s="82"/>
      <c r="H2301" s="82"/>
      <c r="I2301" s="82"/>
      <c r="J2301" s="82"/>
      <c r="K2301" s="82"/>
      <c r="L2301" s="82"/>
      <c r="M2301" s="82"/>
      <c r="N2301" s="140"/>
      <c r="O2301" s="140"/>
      <c r="P2301" s="82"/>
      <c r="Q2301" s="82"/>
      <c r="R2301" s="82"/>
      <c r="S2301" s="82"/>
      <c r="T2301" s="140"/>
      <c r="U2301" s="82"/>
      <c r="V2301" s="82"/>
      <c r="W2301" s="82"/>
      <c r="X2301" s="82"/>
      <c r="Y2301" s="82"/>
      <c r="AA2301" s="82"/>
      <c r="AB2301" s="82"/>
      <c r="AC2301" s="82"/>
      <c r="AD2301" s="82"/>
      <c r="AE2301" s="82"/>
      <c r="AF2301" s="82"/>
      <c r="AG2301" s="82"/>
    </row>
    <row r="2302" spans="3:33" x14ac:dyDescent="0.2">
      <c r="C2302" s="82"/>
      <c r="D2302" s="82"/>
      <c r="E2302" s="82"/>
      <c r="F2302" s="82"/>
      <c r="G2302" s="82"/>
      <c r="H2302" s="82"/>
      <c r="I2302" s="82"/>
      <c r="J2302" s="82"/>
      <c r="K2302" s="82"/>
      <c r="L2302" s="82"/>
      <c r="M2302" s="82"/>
      <c r="N2302" s="140"/>
      <c r="O2302" s="140"/>
      <c r="P2302" s="82"/>
      <c r="Q2302" s="82"/>
      <c r="R2302" s="82"/>
      <c r="S2302" s="82"/>
      <c r="T2302" s="140"/>
      <c r="U2302" s="82"/>
      <c r="V2302" s="82"/>
      <c r="W2302" s="82"/>
      <c r="X2302" s="82"/>
      <c r="Y2302" s="82"/>
      <c r="AA2302" s="82"/>
      <c r="AB2302" s="82"/>
      <c r="AC2302" s="82"/>
      <c r="AD2302" s="82"/>
      <c r="AE2302" s="82"/>
      <c r="AF2302" s="82"/>
      <c r="AG2302" s="82"/>
    </row>
    <row r="2303" spans="3:33" x14ac:dyDescent="0.2">
      <c r="C2303" s="82"/>
      <c r="D2303" s="82"/>
      <c r="E2303" s="82"/>
      <c r="F2303" s="82"/>
      <c r="G2303" s="82"/>
      <c r="H2303" s="82"/>
      <c r="I2303" s="82"/>
      <c r="J2303" s="82"/>
      <c r="K2303" s="82"/>
      <c r="L2303" s="82"/>
      <c r="M2303" s="82"/>
      <c r="N2303" s="140"/>
      <c r="O2303" s="140"/>
      <c r="P2303" s="82"/>
      <c r="Q2303" s="82"/>
      <c r="R2303" s="82"/>
      <c r="S2303" s="82"/>
      <c r="T2303" s="140"/>
      <c r="U2303" s="82"/>
      <c r="V2303" s="82"/>
      <c r="W2303" s="82"/>
      <c r="X2303" s="82"/>
      <c r="Y2303" s="82"/>
      <c r="AA2303" s="82"/>
      <c r="AB2303" s="82"/>
      <c r="AC2303" s="82"/>
      <c r="AD2303" s="82"/>
      <c r="AE2303" s="82"/>
      <c r="AF2303" s="82"/>
      <c r="AG2303" s="82"/>
    </row>
    <row r="2304" spans="3:33" x14ac:dyDescent="0.2">
      <c r="C2304" s="82"/>
      <c r="D2304" s="82"/>
      <c r="E2304" s="82"/>
      <c r="F2304" s="82"/>
      <c r="G2304" s="82"/>
      <c r="H2304" s="82"/>
      <c r="I2304" s="82"/>
      <c r="J2304" s="82"/>
      <c r="K2304" s="82"/>
      <c r="L2304" s="82"/>
      <c r="M2304" s="82"/>
      <c r="N2304" s="140"/>
      <c r="O2304" s="140"/>
      <c r="P2304" s="82"/>
      <c r="Q2304" s="82"/>
      <c r="R2304" s="82"/>
      <c r="S2304" s="82"/>
      <c r="T2304" s="140"/>
      <c r="U2304" s="82"/>
      <c r="V2304" s="82"/>
      <c r="W2304" s="82"/>
      <c r="X2304" s="82"/>
      <c r="Y2304" s="82"/>
      <c r="AA2304" s="82"/>
      <c r="AB2304" s="82"/>
      <c r="AC2304" s="82"/>
      <c r="AD2304" s="82"/>
      <c r="AE2304" s="82"/>
      <c r="AF2304" s="82"/>
      <c r="AG2304" s="82"/>
    </row>
    <row r="2305" spans="3:33" x14ac:dyDescent="0.2">
      <c r="C2305" s="82"/>
      <c r="D2305" s="82"/>
      <c r="E2305" s="82"/>
      <c r="F2305" s="82"/>
      <c r="G2305" s="82"/>
      <c r="H2305" s="82"/>
      <c r="I2305" s="82"/>
      <c r="J2305" s="82"/>
      <c r="K2305" s="82"/>
      <c r="L2305" s="82"/>
      <c r="M2305" s="82"/>
      <c r="N2305" s="140"/>
      <c r="O2305" s="140"/>
      <c r="P2305" s="82"/>
      <c r="Q2305" s="82"/>
      <c r="R2305" s="82"/>
      <c r="S2305" s="82"/>
      <c r="T2305" s="140"/>
      <c r="U2305" s="82"/>
      <c r="V2305" s="82"/>
      <c r="W2305" s="82"/>
      <c r="X2305" s="82"/>
      <c r="Y2305" s="82"/>
      <c r="AA2305" s="82"/>
      <c r="AB2305" s="82"/>
      <c r="AC2305" s="82"/>
      <c r="AD2305" s="82"/>
      <c r="AE2305" s="82"/>
      <c r="AF2305" s="82"/>
      <c r="AG2305" s="82"/>
    </row>
    <row r="2306" spans="3:33" x14ac:dyDescent="0.2">
      <c r="C2306" s="82"/>
      <c r="D2306" s="82"/>
      <c r="E2306" s="82"/>
      <c r="F2306" s="82"/>
      <c r="G2306" s="82"/>
      <c r="H2306" s="82"/>
      <c r="I2306" s="82"/>
      <c r="J2306" s="82"/>
      <c r="K2306" s="82"/>
      <c r="L2306" s="82"/>
      <c r="M2306" s="82"/>
      <c r="N2306" s="140"/>
      <c r="O2306" s="140"/>
      <c r="P2306" s="82"/>
      <c r="Q2306" s="82"/>
      <c r="R2306" s="82"/>
      <c r="S2306" s="82"/>
      <c r="T2306" s="140"/>
      <c r="U2306" s="82"/>
      <c r="V2306" s="82"/>
      <c r="W2306" s="82"/>
      <c r="X2306" s="82"/>
      <c r="Y2306" s="82"/>
      <c r="AA2306" s="82"/>
      <c r="AB2306" s="82"/>
      <c r="AC2306" s="82"/>
      <c r="AD2306" s="82"/>
      <c r="AE2306" s="82"/>
      <c r="AF2306" s="82"/>
      <c r="AG2306" s="82"/>
    </row>
    <row r="2307" spans="3:33" x14ac:dyDescent="0.2">
      <c r="C2307" s="82"/>
      <c r="D2307" s="82"/>
      <c r="E2307" s="82"/>
      <c r="F2307" s="82"/>
      <c r="G2307" s="82"/>
      <c r="H2307" s="82"/>
      <c r="I2307" s="82"/>
      <c r="J2307" s="82"/>
      <c r="K2307" s="82"/>
      <c r="L2307" s="82"/>
      <c r="M2307" s="82"/>
      <c r="N2307" s="140"/>
      <c r="O2307" s="140"/>
      <c r="P2307" s="82"/>
      <c r="Q2307" s="82"/>
      <c r="R2307" s="82"/>
      <c r="S2307" s="82"/>
      <c r="T2307" s="140"/>
      <c r="U2307" s="82"/>
      <c r="V2307" s="82"/>
      <c r="W2307" s="82"/>
      <c r="X2307" s="82"/>
      <c r="Y2307" s="82"/>
      <c r="AA2307" s="82"/>
      <c r="AB2307" s="82"/>
      <c r="AC2307" s="82"/>
      <c r="AD2307" s="82"/>
      <c r="AE2307" s="82"/>
      <c r="AF2307" s="82"/>
      <c r="AG2307" s="82"/>
    </row>
    <row r="2308" spans="3:33" x14ac:dyDescent="0.2">
      <c r="C2308" s="82"/>
      <c r="D2308" s="82"/>
      <c r="E2308" s="82"/>
      <c r="F2308" s="82"/>
      <c r="G2308" s="82"/>
      <c r="H2308" s="82"/>
      <c r="I2308" s="82"/>
      <c r="J2308" s="82"/>
      <c r="K2308" s="82"/>
      <c r="L2308" s="82"/>
      <c r="M2308" s="82"/>
      <c r="N2308" s="140"/>
      <c r="O2308" s="140"/>
      <c r="P2308" s="82"/>
      <c r="Q2308" s="82"/>
      <c r="R2308" s="82"/>
      <c r="S2308" s="82"/>
      <c r="T2308" s="140"/>
      <c r="U2308" s="82"/>
      <c r="V2308" s="82"/>
      <c r="W2308" s="82"/>
      <c r="X2308" s="82"/>
      <c r="Y2308" s="82"/>
      <c r="AA2308" s="82"/>
      <c r="AB2308" s="82"/>
      <c r="AC2308" s="82"/>
      <c r="AD2308" s="82"/>
      <c r="AE2308" s="82"/>
      <c r="AF2308" s="82"/>
      <c r="AG2308" s="82"/>
    </row>
    <row r="2309" spans="3:33" x14ac:dyDescent="0.2">
      <c r="C2309" s="82"/>
      <c r="D2309" s="82"/>
      <c r="E2309" s="82"/>
      <c r="F2309" s="82"/>
      <c r="G2309" s="82"/>
      <c r="H2309" s="82"/>
      <c r="I2309" s="82"/>
      <c r="J2309" s="82"/>
      <c r="K2309" s="82"/>
      <c r="L2309" s="82"/>
      <c r="M2309" s="82"/>
      <c r="N2309" s="140"/>
      <c r="O2309" s="140"/>
      <c r="P2309" s="82"/>
      <c r="Q2309" s="82"/>
      <c r="R2309" s="82"/>
      <c r="S2309" s="82"/>
      <c r="T2309" s="140"/>
      <c r="U2309" s="82"/>
      <c r="V2309" s="82"/>
      <c r="W2309" s="82"/>
      <c r="X2309" s="82"/>
      <c r="Y2309" s="82"/>
      <c r="AA2309" s="82"/>
      <c r="AB2309" s="82"/>
      <c r="AC2309" s="82"/>
      <c r="AD2309" s="82"/>
      <c r="AE2309" s="82"/>
      <c r="AF2309" s="82"/>
      <c r="AG2309" s="82"/>
    </row>
    <row r="2310" spans="3:33" x14ac:dyDescent="0.2">
      <c r="C2310" s="82"/>
      <c r="D2310" s="82"/>
      <c r="E2310" s="82"/>
      <c r="F2310" s="82"/>
      <c r="G2310" s="82"/>
      <c r="H2310" s="82"/>
      <c r="I2310" s="82"/>
      <c r="J2310" s="82"/>
      <c r="K2310" s="82"/>
      <c r="L2310" s="82"/>
      <c r="M2310" s="82"/>
      <c r="N2310" s="140"/>
      <c r="O2310" s="140"/>
      <c r="P2310" s="82"/>
      <c r="Q2310" s="82"/>
      <c r="R2310" s="82"/>
      <c r="S2310" s="82"/>
      <c r="T2310" s="140"/>
      <c r="U2310" s="82"/>
      <c r="V2310" s="82"/>
      <c r="W2310" s="82"/>
      <c r="X2310" s="82"/>
      <c r="Y2310" s="82"/>
      <c r="AA2310" s="82"/>
      <c r="AB2310" s="82"/>
      <c r="AC2310" s="82"/>
      <c r="AD2310" s="82"/>
      <c r="AE2310" s="82"/>
      <c r="AF2310" s="82"/>
      <c r="AG2310" s="82"/>
    </row>
    <row r="2311" spans="3:33" x14ac:dyDescent="0.2">
      <c r="C2311" s="82"/>
      <c r="D2311" s="82"/>
      <c r="E2311" s="82"/>
      <c r="F2311" s="82"/>
      <c r="G2311" s="82"/>
      <c r="H2311" s="82"/>
      <c r="I2311" s="82"/>
      <c r="J2311" s="82"/>
      <c r="K2311" s="82"/>
      <c r="L2311" s="82"/>
      <c r="M2311" s="82"/>
      <c r="N2311" s="140"/>
      <c r="O2311" s="140"/>
      <c r="P2311" s="82"/>
      <c r="Q2311" s="82"/>
      <c r="R2311" s="82"/>
      <c r="S2311" s="82"/>
      <c r="T2311" s="140"/>
      <c r="U2311" s="82"/>
      <c r="V2311" s="82"/>
      <c r="W2311" s="82"/>
      <c r="X2311" s="82"/>
      <c r="Y2311" s="82"/>
      <c r="AA2311" s="82"/>
      <c r="AB2311" s="82"/>
      <c r="AC2311" s="82"/>
      <c r="AD2311" s="82"/>
      <c r="AE2311" s="82"/>
      <c r="AF2311" s="82"/>
      <c r="AG2311" s="82"/>
    </row>
    <row r="2312" spans="3:33" x14ac:dyDescent="0.2">
      <c r="C2312" s="82"/>
      <c r="D2312" s="82"/>
      <c r="E2312" s="82"/>
      <c r="F2312" s="82"/>
      <c r="G2312" s="82"/>
      <c r="H2312" s="82"/>
      <c r="I2312" s="82"/>
      <c r="J2312" s="82"/>
      <c r="K2312" s="82"/>
      <c r="L2312" s="82"/>
      <c r="M2312" s="82"/>
      <c r="N2312" s="140"/>
      <c r="O2312" s="140"/>
      <c r="P2312" s="82"/>
      <c r="Q2312" s="82"/>
      <c r="R2312" s="82"/>
      <c r="S2312" s="82"/>
      <c r="T2312" s="140"/>
      <c r="U2312" s="82"/>
      <c r="V2312" s="82"/>
      <c r="W2312" s="82"/>
      <c r="X2312" s="82"/>
      <c r="Y2312" s="82"/>
      <c r="AA2312" s="82"/>
      <c r="AB2312" s="82"/>
      <c r="AC2312" s="82"/>
      <c r="AD2312" s="82"/>
      <c r="AE2312" s="82"/>
      <c r="AF2312" s="82"/>
      <c r="AG2312" s="82"/>
    </row>
    <row r="2313" spans="3:33" x14ac:dyDescent="0.2">
      <c r="C2313" s="82"/>
      <c r="D2313" s="82"/>
      <c r="E2313" s="82"/>
      <c r="F2313" s="82"/>
      <c r="G2313" s="82"/>
      <c r="H2313" s="82"/>
      <c r="I2313" s="82"/>
      <c r="J2313" s="82"/>
      <c r="K2313" s="82"/>
      <c r="L2313" s="82"/>
      <c r="M2313" s="82"/>
      <c r="N2313" s="140"/>
      <c r="O2313" s="140"/>
      <c r="P2313" s="82"/>
      <c r="Q2313" s="82"/>
      <c r="R2313" s="82"/>
      <c r="S2313" s="82"/>
      <c r="T2313" s="140"/>
      <c r="U2313" s="82"/>
      <c r="V2313" s="82"/>
      <c r="W2313" s="82"/>
      <c r="X2313" s="82"/>
      <c r="Y2313" s="82"/>
      <c r="AA2313" s="82"/>
      <c r="AB2313" s="82"/>
      <c r="AC2313" s="82"/>
      <c r="AD2313" s="82"/>
      <c r="AE2313" s="82"/>
      <c r="AF2313" s="82"/>
      <c r="AG2313" s="82"/>
    </row>
    <row r="2314" spans="3:33" x14ac:dyDescent="0.2">
      <c r="C2314" s="82"/>
      <c r="D2314" s="82"/>
      <c r="E2314" s="82"/>
      <c r="F2314" s="82"/>
      <c r="G2314" s="82"/>
      <c r="H2314" s="82"/>
      <c r="I2314" s="82"/>
      <c r="J2314" s="82"/>
      <c r="K2314" s="82"/>
      <c r="L2314" s="82"/>
      <c r="M2314" s="82"/>
      <c r="N2314" s="140"/>
      <c r="O2314" s="140"/>
      <c r="P2314" s="82"/>
      <c r="Q2314" s="82"/>
      <c r="R2314" s="82"/>
      <c r="S2314" s="82"/>
      <c r="T2314" s="140"/>
      <c r="U2314" s="82"/>
      <c r="V2314" s="82"/>
      <c r="W2314" s="82"/>
      <c r="X2314" s="82"/>
      <c r="Y2314" s="82"/>
      <c r="AA2314" s="82"/>
      <c r="AB2314" s="82"/>
      <c r="AC2314" s="82"/>
      <c r="AD2314" s="82"/>
      <c r="AE2314" s="82"/>
      <c r="AF2314" s="82"/>
      <c r="AG2314" s="82"/>
    </row>
    <row r="2315" spans="3:33" x14ac:dyDescent="0.2">
      <c r="C2315" s="82"/>
      <c r="D2315" s="82"/>
      <c r="E2315" s="82"/>
      <c r="F2315" s="82"/>
      <c r="G2315" s="82"/>
      <c r="H2315" s="82"/>
      <c r="I2315" s="82"/>
      <c r="J2315" s="82"/>
      <c r="K2315" s="82"/>
      <c r="L2315" s="82"/>
      <c r="M2315" s="82"/>
      <c r="N2315" s="140"/>
      <c r="O2315" s="140"/>
      <c r="P2315" s="82"/>
      <c r="Q2315" s="82"/>
      <c r="R2315" s="82"/>
      <c r="S2315" s="82"/>
      <c r="T2315" s="140"/>
      <c r="U2315" s="82"/>
      <c r="V2315" s="82"/>
      <c r="W2315" s="82"/>
      <c r="X2315" s="82"/>
      <c r="Y2315" s="82"/>
      <c r="AA2315" s="82"/>
      <c r="AB2315" s="82"/>
      <c r="AC2315" s="82"/>
      <c r="AD2315" s="82"/>
      <c r="AE2315" s="82"/>
      <c r="AF2315" s="82"/>
      <c r="AG2315" s="82"/>
    </row>
    <row r="2316" spans="3:33" x14ac:dyDescent="0.2">
      <c r="C2316" s="82"/>
      <c r="D2316" s="82"/>
      <c r="E2316" s="82"/>
      <c r="F2316" s="82"/>
      <c r="G2316" s="82"/>
      <c r="H2316" s="82"/>
      <c r="I2316" s="82"/>
      <c r="J2316" s="82"/>
      <c r="K2316" s="82"/>
      <c r="L2316" s="82"/>
      <c r="M2316" s="82"/>
      <c r="N2316" s="140"/>
      <c r="O2316" s="140"/>
      <c r="P2316" s="82"/>
      <c r="Q2316" s="82"/>
      <c r="R2316" s="82"/>
      <c r="S2316" s="82"/>
      <c r="T2316" s="140"/>
      <c r="U2316" s="82"/>
      <c r="V2316" s="82"/>
      <c r="W2316" s="82"/>
      <c r="X2316" s="82"/>
      <c r="Y2316" s="82"/>
      <c r="AA2316" s="82"/>
      <c r="AB2316" s="82"/>
      <c r="AC2316" s="82"/>
      <c r="AD2316" s="82"/>
      <c r="AE2316" s="82"/>
      <c r="AF2316" s="82"/>
      <c r="AG2316" s="82"/>
    </row>
    <row r="2317" spans="3:33" x14ac:dyDescent="0.2">
      <c r="C2317" s="82"/>
      <c r="D2317" s="82"/>
      <c r="E2317" s="82"/>
      <c r="F2317" s="82"/>
      <c r="G2317" s="82"/>
      <c r="H2317" s="82"/>
      <c r="I2317" s="82"/>
      <c r="J2317" s="82"/>
      <c r="K2317" s="82"/>
      <c r="L2317" s="82"/>
      <c r="M2317" s="82"/>
      <c r="N2317" s="140"/>
      <c r="O2317" s="140"/>
      <c r="P2317" s="82"/>
      <c r="Q2317" s="82"/>
      <c r="R2317" s="82"/>
      <c r="S2317" s="82"/>
      <c r="T2317" s="140"/>
      <c r="U2317" s="82"/>
      <c r="V2317" s="82"/>
      <c r="W2317" s="82"/>
      <c r="X2317" s="82"/>
      <c r="Y2317" s="82"/>
      <c r="AA2317" s="82"/>
      <c r="AB2317" s="82"/>
      <c r="AC2317" s="82"/>
      <c r="AD2317" s="82"/>
      <c r="AE2317" s="82"/>
      <c r="AF2317" s="82"/>
      <c r="AG2317" s="82"/>
    </row>
    <row r="2318" spans="3:33" x14ac:dyDescent="0.2">
      <c r="C2318" s="82"/>
      <c r="D2318" s="82"/>
      <c r="E2318" s="82"/>
      <c r="F2318" s="82"/>
      <c r="G2318" s="82"/>
      <c r="H2318" s="82"/>
      <c r="I2318" s="82"/>
      <c r="J2318" s="82"/>
      <c r="K2318" s="82"/>
      <c r="L2318" s="82"/>
      <c r="M2318" s="82"/>
      <c r="N2318" s="140"/>
      <c r="O2318" s="140"/>
      <c r="P2318" s="82"/>
      <c r="Q2318" s="82"/>
      <c r="R2318" s="82"/>
      <c r="S2318" s="82"/>
      <c r="T2318" s="140"/>
      <c r="U2318" s="82"/>
      <c r="V2318" s="82"/>
      <c r="W2318" s="82"/>
      <c r="X2318" s="82"/>
      <c r="Y2318" s="82"/>
      <c r="AA2318" s="82"/>
      <c r="AB2318" s="82"/>
      <c r="AC2318" s="82"/>
      <c r="AD2318" s="82"/>
      <c r="AE2318" s="82"/>
      <c r="AF2318" s="82"/>
      <c r="AG2318" s="82"/>
    </row>
    <row r="2319" spans="3:33" x14ac:dyDescent="0.2">
      <c r="C2319" s="82"/>
      <c r="D2319" s="82"/>
      <c r="E2319" s="82"/>
      <c r="F2319" s="82"/>
      <c r="G2319" s="82"/>
      <c r="H2319" s="82"/>
      <c r="I2319" s="82"/>
      <c r="J2319" s="82"/>
      <c r="K2319" s="82"/>
      <c r="L2319" s="82"/>
      <c r="M2319" s="82"/>
      <c r="N2319" s="140"/>
      <c r="O2319" s="140"/>
      <c r="P2319" s="82"/>
      <c r="Q2319" s="82"/>
      <c r="R2319" s="82"/>
      <c r="S2319" s="82"/>
      <c r="T2319" s="140"/>
      <c r="U2319" s="82"/>
      <c r="V2319" s="82"/>
      <c r="W2319" s="82"/>
      <c r="X2319" s="82"/>
      <c r="Y2319" s="82"/>
      <c r="AA2319" s="82"/>
      <c r="AB2319" s="82"/>
      <c r="AC2319" s="82"/>
      <c r="AD2319" s="82"/>
      <c r="AE2319" s="82"/>
      <c r="AF2319" s="82"/>
      <c r="AG2319" s="82"/>
    </row>
    <row r="2320" spans="3:33" x14ac:dyDescent="0.2">
      <c r="C2320" s="82"/>
      <c r="D2320" s="82"/>
      <c r="E2320" s="82"/>
      <c r="F2320" s="82"/>
      <c r="G2320" s="82"/>
      <c r="H2320" s="82"/>
      <c r="I2320" s="82"/>
      <c r="J2320" s="82"/>
      <c r="K2320" s="82"/>
      <c r="L2320" s="82"/>
      <c r="M2320" s="82"/>
      <c r="N2320" s="140"/>
      <c r="O2320" s="140"/>
      <c r="P2320" s="82"/>
      <c r="Q2320" s="82"/>
      <c r="R2320" s="82"/>
      <c r="S2320" s="82"/>
      <c r="T2320" s="140"/>
      <c r="U2320" s="82"/>
      <c r="V2320" s="82"/>
      <c r="W2320" s="82"/>
      <c r="X2320" s="82"/>
      <c r="Y2320" s="82"/>
      <c r="AA2320" s="82"/>
      <c r="AB2320" s="82"/>
      <c r="AC2320" s="82"/>
      <c r="AD2320" s="82"/>
      <c r="AE2320" s="82"/>
      <c r="AF2320" s="82"/>
      <c r="AG2320" s="82"/>
    </row>
    <row r="2321" spans="3:33" x14ac:dyDescent="0.2">
      <c r="C2321" s="82"/>
      <c r="D2321" s="82"/>
      <c r="E2321" s="82"/>
      <c r="F2321" s="82"/>
      <c r="G2321" s="82"/>
      <c r="H2321" s="82"/>
      <c r="I2321" s="82"/>
      <c r="J2321" s="82"/>
      <c r="K2321" s="82"/>
      <c r="L2321" s="82"/>
      <c r="M2321" s="82"/>
      <c r="N2321" s="140"/>
      <c r="O2321" s="140"/>
      <c r="P2321" s="82"/>
      <c r="Q2321" s="82"/>
      <c r="R2321" s="82"/>
      <c r="S2321" s="82"/>
      <c r="T2321" s="140"/>
      <c r="U2321" s="82"/>
      <c r="V2321" s="82"/>
      <c r="W2321" s="82"/>
      <c r="X2321" s="82"/>
      <c r="Y2321" s="82"/>
      <c r="AA2321" s="82"/>
      <c r="AB2321" s="82"/>
      <c r="AC2321" s="82"/>
      <c r="AD2321" s="82"/>
      <c r="AE2321" s="82"/>
      <c r="AF2321" s="82"/>
      <c r="AG2321" s="82"/>
    </row>
    <row r="2322" spans="3:33" x14ac:dyDescent="0.2">
      <c r="C2322" s="82"/>
      <c r="D2322" s="82"/>
      <c r="E2322" s="82"/>
      <c r="F2322" s="82"/>
      <c r="G2322" s="82"/>
      <c r="H2322" s="82"/>
      <c r="I2322" s="82"/>
      <c r="J2322" s="82"/>
      <c r="K2322" s="82"/>
      <c r="L2322" s="82"/>
      <c r="M2322" s="82"/>
      <c r="N2322" s="140"/>
      <c r="O2322" s="140"/>
      <c r="P2322" s="82"/>
      <c r="Q2322" s="82"/>
      <c r="R2322" s="82"/>
      <c r="S2322" s="82"/>
      <c r="T2322" s="140"/>
      <c r="U2322" s="82"/>
      <c r="V2322" s="82"/>
      <c r="W2322" s="82"/>
      <c r="X2322" s="82"/>
      <c r="Y2322" s="82"/>
      <c r="AA2322" s="82"/>
      <c r="AB2322" s="82"/>
      <c r="AC2322" s="82"/>
      <c r="AD2322" s="82"/>
      <c r="AE2322" s="82"/>
      <c r="AF2322" s="82"/>
      <c r="AG2322" s="82"/>
    </row>
    <row r="2323" spans="3:33" x14ac:dyDescent="0.2">
      <c r="C2323" s="82"/>
      <c r="D2323" s="82"/>
      <c r="E2323" s="82"/>
      <c r="F2323" s="82"/>
      <c r="G2323" s="82"/>
      <c r="H2323" s="82"/>
      <c r="I2323" s="82"/>
      <c r="J2323" s="82"/>
      <c r="K2323" s="82"/>
      <c r="L2323" s="82"/>
      <c r="M2323" s="82"/>
      <c r="N2323" s="140"/>
      <c r="O2323" s="140"/>
      <c r="P2323" s="82"/>
      <c r="Q2323" s="82"/>
      <c r="R2323" s="82"/>
      <c r="S2323" s="82"/>
      <c r="T2323" s="140"/>
      <c r="U2323" s="82"/>
      <c r="V2323" s="82"/>
      <c r="W2323" s="82"/>
      <c r="X2323" s="82"/>
      <c r="Y2323" s="82"/>
      <c r="AA2323" s="82"/>
      <c r="AB2323" s="82"/>
      <c r="AC2323" s="82"/>
      <c r="AD2323" s="82"/>
      <c r="AE2323" s="82"/>
      <c r="AF2323" s="82"/>
      <c r="AG2323" s="82"/>
    </row>
    <row r="2324" spans="3:33" x14ac:dyDescent="0.2">
      <c r="C2324" s="82"/>
      <c r="D2324" s="82"/>
      <c r="E2324" s="82"/>
      <c r="F2324" s="82"/>
      <c r="G2324" s="82"/>
      <c r="H2324" s="82"/>
      <c r="I2324" s="82"/>
      <c r="J2324" s="82"/>
      <c r="K2324" s="82"/>
      <c r="L2324" s="82"/>
      <c r="M2324" s="82"/>
      <c r="N2324" s="140"/>
      <c r="O2324" s="140"/>
      <c r="P2324" s="82"/>
      <c r="Q2324" s="82"/>
      <c r="R2324" s="82"/>
      <c r="S2324" s="82"/>
      <c r="T2324" s="140"/>
      <c r="U2324" s="82"/>
      <c r="V2324" s="82"/>
      <c r="W2324" s="82"/>
      <c r="X2324" s="82"/>
      <c r="Y2324" s="82"/>
      <c r="AA2324" s="82"/>
      <c r="AB2324" s="82"/>
      <c r="AC2324" s="82"/>
      <c r="AD2324" s="82"/>
      <c r="AE2324" s="82"/>
      <c r="AF2324" s="82"/>
      <c r="AG2324" s="82"/>
    </row>
    <row r="2325" spans="3:33" x14ac:dyDescent="0.2">
      <c r="C2325" s="82"/>
      <c r="D2325" s="82"/>
      <c r="E2325" s="82"/>
      <c r="F2325" s="82"/>
      <c r="G2325" s="82"/>
      <c r="H2325" s="82"/>
      <c r="I2325" s="82"/>
      <c r="J2325" s="82"/>
      <c r="K2325" s="82"/>
      <c r="L2325" s="82"/>
      <c r="M2325" s="82"/>
      <c r="N2325" s="140"/>
      <c r="O2325" s="140"/>
      <c r="P2325" s="82"/>
      <c r="Q2325" s="82"/>
      <c r="R2325" s="82"/>
      <c r="S2325" s="82"/>
      <c r="T2325" s="140"/>
      <c r="U2325" s="82"/>
      <c r="V2325" s="82"/>
      <c r="W2325" s="82"/>
      <c r="X2325" s="82"/>
      <c r="Y2325" s="82"/>
      <c r="AA2325" s="82"/>
      <c r="AB2325" s="82"/>
      <c r="AC2325" s="82"/>
      <c r="AD2325" s="82"/>
      <c r="AE2325" s="82"/>
      <c r="AF2325" s="82"/>
      <c r="AG2325" s="82"/>
    </row>
    <row r="2326" spans="3:33" x14ac:dyDescent="0.2">
      <c r="C2326" s="82"/>
      <c r="D2326" s="82"/>
      <c r="E2326" s="82"/>
      <c r="F2326" s="82"/>
      <c r="G2326" s="82"/>
      <c r="H2326" s="82"/>
      <c r="I2326" s="82"/>
      <c r="J2326" s="82"/>
      <c r="K2326" s="82"/>
      <c r="L2326" s="82"/>
      <c r="M2326" s="82"/>
      <c r="N2326" s="140"/>
      <c r="O2326" s="140"/>
      <c r="P2326" s="82"/>
      <c r="Q2326" s="82"/>
      <c r="R2326" s="82"/>
      <c r="S2326" s="82"/>
      <c r="T2326" s="140"/>
      <c r="U2326" s="82"/>
      <c r="V2326" s="82"/>
      <c r="W2326" s="82"/>
      <c r="X2326" s="82"/>
      <c r="Y2326" s="82"/>
      <c r="AA2326" s="82"/>
      <c r="AB2326" s="82"/>
      <c r="AC2326" s="82"/>
      <c r="AD2326" s="82"/>
      <c r="AE2326" s="82"/>
      <c r="AF2326" s="82"/>
      <c r="AG2326" s="82"/>
    </row>
    <row r="2327" spans="3:33" x14ac:dyDescent="0.2">
      <c r="C2327" s="82"/>
      <c r="D2327" s="82"/>
      <c r="E2327" s="82"/>
      <c r="F2327" s="82"/>
      <c r="G2327" s="82"/>
      <c r="H2327" s="82"/>
      <c r="I2327" s="82"/>
      <c r="J2327" s="82"/>
      <c r="K2327" s="82"/>
      <c r="L2327" s="82"/>
      <c r="M2327" s="82"/>
      <c r="N2327" s="140"/>
      <c r="O2327" s="140"/>
      <c r="P2327" s="82"/>
      <c r="Q2327" s="82"/>
      <c r="R2327" s="82"/>
      <c r="S2327" s="82"/>
      <c r="T2327" s="140"/>
      <c r="U2327" s="82"/>
      <c r="V2327" s="82"/>
      <c r="W2327" s="82"/>
      <c r="X2327" s="82"/>
      <c r="Y2327" s="82"/>
      <c r="AA2327" s="82"/>
      <c r="AB2327" s="82"/>
      <c r="AC2327" s="82"/>
      <c r="AD2327" s="82"/>
      <c r="AE2327" s="82"/>
      <c r="AF2327" s="82"/>
      <c r="AG2327" s="82"/>
    </row>
    <row r="2328" spans="3:33" x14ac:dyDescent="0.2">
      <c r="C2328" s="82"/>
      <c r="D2328" s="82"/>
      <c r="E2328" s="82"/>
      <c r="F2328" s="82"/>
      <c r="G2328" s="82"/>
      <c r="H2328" s="82"/>
      <c r="I2328" s="82"/>
      <c r="J2328" s="82"/>
      <c r="K2328" s="82"/>
      <c r="L2328" s="82"/>
      <c r="M2328" s="82"/>
      <c r="N2328" s="140"/>
      <c r="O2328" s="140"/>
      <c r="P2328" s="82"/>
      <c r="Q2328" s="82"/>
      <c r="R2328" s="82"/>
      <c r="S2328" s="82"/>
      <c r="T2328" s="140"/>
      <c r="U2328" s="82"/>
      <c r="V2328" s="82"/>
      <c r="W2328" s="82"/>
      <c r="X2328" s="82"/>
      <c r="Y2328" s="82"/>
      <c r="AA2328" s="82"/>
      <c r="AB2328" s="82"/>
      <c r="AC2328" s="82"/>
      <c r="AD2328" s="82"/>
      <c r="AE2328" s="82"/>
      <c r="AF2328" s="82"/>
      <c r="AG2328" s="82"/>
    </row>
    <row r="2329" spans="3:33" x14ac:dyDescent="0.2">
      <c r="C2329" s="82"/>
      <c r="D2329" s="82"/>
      <c r="E2329" s="82"/>
      <c r="F2329" s="82"/>
      <c r="G2329" s="82"/>
      <c r="H2329" s="82"/>
      <c r="I2329" s="82"/>
      <c r="J2329" s="82"/>
      <c r="K2329" s="82"/>
      <c r="L2329" s="82"/>
      <c r="M2329" s="82"/>
      <c r="N2329" s="140"/>
      <c r="O2329" s="140"/>
      <c r="P2329" s="82"/>
      <c r="Q2329" s="82"/>
      <c r="R2329" s="82"/>
      <c r="S2329" s="82"/>
      <c r="T2329" s="140"/>
      <c r="U2329" s="82"/>
      <c r="V2329" s="82"/>
      <c r="W2329" s="82"/>
      <c r="X2329" s="82"/>
      <c r="Y2329" s="82"/>
      <c r="AA2329" s="82"/>
      <c r="AB2329" s="82"/>
      <c r="AC2329" s="82"/>
      <c r="AD2329" s="82"/>
      <c r="AE2329" s="82"/>
      <c r="AF2329" s="82"/>
      <c r="AG2329" s="82"/>
    </row>
    <row r="2330" spans="3:33" x14ac:dyDescent="0.2">
      <c r="C2330" s="82"/>
      <c r="D2330" s="82"/>
      <c r="E2330" s="82"/>
      <c r="F2330" s="82"/>
      <c r="G2330" s="82"/>
      <c r="H2330" s="82"/>
      <c r="I2330" s="82"/>
      <c r="J2330" s="82"/>
      <c r="K2330" s="82"/>
      <c r="L2330" s="82"/>
      <c r="M2330" s="82"/>
      <c r="N2330" s="140"/>
      <c r="O2330" s="140"/>
      <c r="P2330" s="82"/>
      <c r="Q2330" s="82"/>
      <c r="R2330" s="82"/>
      <c r="S2330" s="82"/>
      <c r="T2330" s="140"/>
      <c r="U2330" s="82"/>
      <c r="V2330" s="82"/>
      <c r="W2330" s="82"/>
      <c r="X2330" s="82"/>
      <c r="Y2330" s="82"/>
      <c r="AA2330" s="82"/>
      <c r="AB2330" s="82"/>
      <c r="AC2330" s="82"/>
      <c r="AD2330" s="82"/>
      <c r="AE2330" s="82"/>
      <c r="AF2330" s="82"/>
      <c r="AG2330" s="82"/>
    </row>
    <row r="2331" spans="3:33" x14ac:dyDescent="0.2">
      <c r="C2331" s="82"/>
      <c r="D2331" s="82"/>
      <c r="E2331" s="82"/>
      <c r="F2331" s="82"/>
      <c r="G2331" s="82"/>
      <c r="H2331" s="82"/>
      <c r="I2331" s="82"/>
      <c r="J2331" s="82"/>
      <c r="K2331" s="82"/>
      <c r="L2331" s="82"/>
      <c r="M2331" s="82"/>
      <c r="N2331" s="140"/>
      <c r="O2331" s="140"/>
      <c r="P2331" s="82"/>
      <c r="Q2331" s="82"/>
      <c r="R2331" s="82"/>
      <c r="S2331" s="82"/>
      <c r="T2331" s="140"/>
      <c r="U2331" s="82"/>
      <c r="V2331" s="82"/>
      <c r="W2331" s="82"/>
      <c r="X2331" s="82"/>
      <c r="Y2331" s="82"/>
      <c r="AA2331" s="82"/>
      <c r="AB2331" s="82"/>
      <c r="AC2331" s="82"/>
      <c r="AD2331" s="82"/>
      <c r="AE2331" s="82"/>
      <c r="AF2331" s="82"/>
      <c r="AG2331" s="82"/>
    </row>
    <row r="2332" spans="3:33" x14ac:dyDescent="0.2">
      <c r="C2332" s="82"/>
      <c r="D2332" s="82"/>
      <c r="E2332" s="82"/>
      <c r="F2332" s="82"/>
      <c r="G2332" s="82"/>
      <c r="H2332" s="82"/>
      <c r="I2332" s="82"/>
      <c r="J2332" s="82"/>
      <c r="K2332" s="82"/>
      <c r="L2332" s="82"/>
      <c r="M2332" s="82"/>
      <c r="N2332" s="140"/>
      <c r="O2332" s="140"/>
      <c r="P2332" s="82"/>
      <c r="Q2332" s="82"/>
      <c r="R2332" s="82"/>
      <c r="S2332" s="82"/>
      <c r="T2332" s="140"/>
      <c r="U2332" s="82"/>
      <c r="V2332" s="82"/>
      <c r="W2332" s="82"/>
      <c r="X2332" s="82"/>
      <c r="Y2332" s="82"/>
      <c r="AA2332" s="82"/>
      <c r="AB2332" s="82"/>
      <c r="AC2332" s="82"/>
      <c r="AD2332" s="82"/>
      <c r="AE2332" s="82"/>
      <c r="AF2332" s="82"/>
      <c r="AG2332" s="82"/>
    </row>
    <row r="2333" spans="3:33" x14ac:dyDescent="0.2">
      <c r="C2333" s="82"/>
      <c r="D2333" s="82"/>
      <c r="E2333" s="82"/>
      <c r="F2333" s="82"/>
      <c r="G2333" s="82"/>
      <c r="H2333" s="82"/>
      <c r="I2333" s="82"/>
      <c r="J2333" s="82"/>
      <c r="K2333" s="82"/>
      <c r="L2333" s="82"/>
      <c r="M2333" s="82"/>
      <c r="N2333" s="140"/>
      <c r="O2333" s="140"/>
      <c r="P2333" s="82"/>
      <c r="Q2333" s="82"/>
      <c r="R2333" s="82"/>
      <c r="S2333" s="82"/>
      <c r="T2333" s="140"/>
      <c r="U2333" s="82"/>
      <c r="V2333" s="82"/>
      <c r="W2333" s="82"/>
      <c r="X2333" s="82"/>
      <c r="Y2333" s="82"/>
      <c r="AA2333" s="82"/>
      <c r="AB2333" s="82"/>
      <c r="AC2333" s="82"/>
      <c r="AD2333" s="82"/>
      <c r="AE2333" s="82"/>
      <c r="AF2333" s="82"/>
      <c r="AG2333" s="82"/>
    </row>
    <row r="2334" spans="3:33" x14ac:dyDescent="0.2">
      <c r="C2334" s="82"/>
      <c r="D2334" s="82"/>
      <c r="E2334" s="82"/>
      <c r="F2334" s="82"/>
      <c r="G2334" s="82"/>
      <c r="H2334" s="82"/>
      <c r="I2334" s="82"/>
      <c r="J2334" s="82"/>
      <c r="K2334" s="82"/>
      <c r="L2334" s="82"/>
      <c r="M2334" s="82"/>
      <c r="N2334" s="140"/>
      <c r="O2334" s="140"/>
      <c r="P2334" s="82"/>
      <c r="Q2334" s="82"/>
      <c r="R2334" s="82"/>
      <c r="S2334" s="82"/>
      <c r="T2334" s="140"/>
      <c r="U2334" s="82"/>
      <c r="V2334" s="82"/>
      <c r="W2334" s="82"/>
      <c r="X2334" s="82"/>
      <c r="Y2334" s="82"/>
      <c r="AA2334" s="82"/>
      <c r="AB2334" s="82"/>
      <c r="AC2334" s="82"/>
      <c r="AD2334" s="82"/>
      <c r="AE2334" s="82"/>
      <c r="AF2334" s="82"/>
      <c r="AG2334" s="82"/>
    </row>
    <row r="2335" spans="3:33" x14ac:dyDescent="0.2">
      <c r="C2335" s="82"/>
      <c r="D2335" s="82"/>
      <c r="E2335" s="82"/>
      <c r="F2335" s="82"/>
      <c r="G2335" s="82"/>
      <c r="H2335" s="82"/>
      <c r="I2335" s="82"/>
      <c r="J2335" s="82"/>
      <c r="K2335" s="82"/>
      <c r="L2335" s="82"/>
      <c r="M2335" s="82"/>
      <c r="N2335" s="140"/>
      <c r="O2335" s="140"/>
      <c r="P2335" s="82"/>
      <c r="Q2335" s="82"/>
      <c r="R2335" s="82"/>
      <c r="S2335" s="82"/>
      <c r="T2335" s="140"/>
      <c r="U2335" s="82"/>
      <c r="V2335" s="82"/>
      <c r="W2335" s="82"/>
      <c r="X2335" s="82"/>
      <c r="Y2335" s="82"/>
      <c r="AA2335" s="82"/>
      <c r="AB2335" s="82"/>
      <c r="AC2335" s="82"/>
      <c r="AD2335" s="82"/>
      <c r="AE2335" s="82"/>
      <c r="AF2335" s="82"/>
      <c r="AG2335" s="82"/>
    </row>
    <row r="2336" spans="3:33" x14ac:dyDescent="0.2">
      <c r="C2336" s="82"/>
      <c r="D2336" s="82"/>
      <c r="E2336" s="82"/>
      <c r="F2336" s="82"/>
      <c r="G2336" s="82"/>
      <c r="H2336" s="82"/>
      <c r="I2336" s="82"/>
      <c r="J2336" s="82"/>
      <c r="K2336" s="82"/>
      <c r="L2336" s="82"/>
      <c r="M2336" s="82"/>
      <c r="N2336" s="140"/>
      <c r="O2336" s="140"/>
      <c r="P2336" s="82"/>
      <c r="Q2336" s="82"/>
      <c r="R2336" s="82"/>
      <c r="S2336" s="82"/>
      <c r="T2336" s="140"/>
      <c r="U2336" s="82"/>
      <c r="V2336" s="82"/>
      <c r="W2336" s="82"/>
      <c r="X2336" s="82"/>
      <c r="Y2336" s="82"/>
      <c r="AA2336" s="82"/>
      <c r="AB2336" s="82"/>
      <c r="AC2336" s="82"/>
      <c r="AD2336" s="82"/>
      <c r="AE2336" s="82"/>
      <c r="AF2336" s="82"/>
      <c r="AG2336" s="82"/>
    </row>
    <row r="2337" spans="3:33" x14ac:dyDescent="0.2">
      <c r="C2337" s="82"/>
      <c r="D2337" s="82"/>
      <c r="E2337" s="82"/>
      <c r="F2337" s="82"/>
      <c r="G2337" s="82"/>
      <c r="H2337" s="82"/>
      <c r="I2337" s="82"/>
      <c r="J2337" s="82"/>
      <c r="K2337" s="82"/>
      <c r="L2337" s="82"/>
      <c r="M2337" s="82"/>
      <c r="N2337" s="140"/>
      <c r="O2337" s="140"/>
      <c r="P2337" s="82"/>
      <c r="Q2337" s="82"/>
      <c r="R2337" s="82"/>
      <c r="S2337" s="82"/>
      <c r="T2337" s="140"/>
      <c r="U2337" s="82"/>
      <c r="V2337" s="82"/>
      <c r="W2337" s="82"/>
      <c r="X2337" s="82"/>
      <c r="Y2337" s="82"/>
      <c r="AA2337" s="82"/>
      <c r="AB2337" s="82"/>
      <c r="AC2337" s="82"/>
      <c r="AD2337" s="82"/>
      <c r="AE2337" s="82"/>
      <c r="AF2337" s="82"/>
      <c r="AG2337" s="82"/>
    </row>
    <row r="2338" spans="3:33" x14ac:dyDescent="0.2">
      <c r="C2338" s="82"/>
      <c r="D2338" s="82"/>
      <c r="E2338" s="82"/>
      <c r="F2338" s="82"/>
      <c r="G2338" s="82"/>
      <c r="H2338" s="82"/>
      <c r="I2338" s="82"/>
      <c r="J2338" s="82"/>
      <c r="K2338" s="82"/>
      <c r="L2338" s="82"/>
      <c r="M2338" s="82"/>
      <c r="N2338" s="140"/>
      <c r="O2338" s="140"/>
      <c r="P2338" s="82"/>
      <c r="Q2338" s="82"/>
      <c r="R2338" s="82"/>
      <c r="S2338" s="82"/>
      <c r="T2338" s="140"/>
      <c r="U2338" s="82"/>
      <c r="V2338" s="82"/>
      <c r="W2338" s="82"/>
      <c r="X2338" s="82"/>
      <c r="Y2338" s="82"/>
      <c r="AA2338" s="82"/>
      <c r="AB2338" s="82"/>
      <c r="AC2338" s="82"/>
      <c r="AD2338" s="82"/>
      <c r="AE2338" s="82"/>
      <c r="AF2338" s="82"/>
      <c r="AG2338" s="82"/>
    </row>
    <row r="2339" spans="3:33" x14ac:dyDescent="0.2">
      <c r="C2339" s="82"/>
      <c r="D2339" s="82"/>
      <c r="E2339" s="82"/>
      <c r="F2339" s="82"/>
      <c r="G2339" s="82"/>
      <c r="H2339" s="82"/>
      <c r="I2339" s="82"/>
      <c r="J2339" s="82"/>
      <c r="K2339" s="82"/>
      <c r="L2339" s="82"/>
      <c r="M2339" s="82"/>
      <c r="N2339" s="140"/>
      <c r="O2339" s="140"/>
      <c r="P2339" s="82"/>
      <c r="Q2339" s="82"/>
      <c r="R2339" s="82"/>
      <c r="S2339" s="82"/>
      <c r="T2339" s="140"/>
      <c r="U2339" s="82"/>
      <c r="V2339" s="82"/>
      <c r="W2339" s="82"/>
      <c r="X2339" s="82"/>
      <c r="Y2339" s="82"/>
      <c r="AA2339" s="82"/>
      <c r="AB2339" s="82"/>
      <c r="AC2339" s="82"/>
      <c r="AD2339" s="82"/>
      <c r="AE2339" s="82"/>
      <c r="AF2339" s="82"/>
      <c r="AG2339" s="82"/>
    </row>
    <row r="2340" spans="3:33" x14ac:dyDescent="0.2">
      <c r="C2340" s="82"/>
      <c r="D2340" s="82"/>
      <c r="E2340" s="82"/>
      <c r="F2340" s="82"/>
      <c r="G2340" s="82"/>
      <c r="H2340" s="82"/>
      <c r="I2340" s="82"/>
      <c r="J2340" s="82"/>
      <c r="K2340" s="82"/>
      <c r="L2340" s="82"/>
      <c r="M2340" s="82"/>
      <c r="N2340" s="140"/>
      <c r="O2340" s="140"/>
      <c r="P2340" s="82"/>
      <c r="Q2340" s="82"/>
      <c r="R2340" s="82"/>
      <c r="S2340" s="82"/>
      <c r="T2340" s="140"/>
      <c r="U2340" s="82"/>
      <c r="V2340" s="82"/>
      <c r="W2340" s="82"/>
      <c r="X2340" s="82"/>
      <c r="Y2340" s="82"/>
      <c r="AA2340" s="82"/>
      <c r="AB2340" s="82"/>
      <c r="AC2340" s="82"/>
      <c r="AD2340" s="82"/>
      <c r="AE2340" s="82"/>
      <c r="AF2340" s="82"/>
      <c r="AG2340" s="82"/>
    </row>
    <row r="2341" spans="3:33" x14ac:dyDescent="0.2">
      <c r="C2341" s="82"/>
      <c r="D2341" s="82"/>
      <c r="E2341" s="82"/>
      <c r="F2341" s="82"/>
      <c r="G2341" s="82"/>
      <c r="H2341" s="82"/>
      <c r="I2341" s="82"/>
      <c r="J2341" s="82"/>
      <c r="K2341" s="82"/>
      <c r="L2341" s="82"/>
      <c r="M2341" s="82"/>
      <c r="N2341" s="140"/>
      <c r="O2341" s="140"/>
      <c r="P2341" s="82"/>
      <c r="Q2341" s="82"/>
      <c r="R2341" s="82"/>
      <c r="S2341" s="82"/>
      <c r="T2341" s="140"/>
      <c r="U2341" s="82"/>
      <c r="V2341" s="82"/>
      <c r="W2341" s="82"/>
      <c r="X2341" s="82"/>
      <c r="Y2341" s="82"/>
      <c r="AA2341" s="82"/>
      <c r="AB2341" s="82"/>
      <c r="AC2341" s="82"/>
      <c r="AD2341" s="82"/>
      <c r="AE2341" s="82"/>
      <c r="AF2341" s="82"/>
      <c r="AG2341" s="82"/>
    </row>
    <row r="2342" spans="3:33" x14ac:dyDescent="0.2">
      <c r="C2342" s="82"/>
      <c r="D2342" s="82"/>
      <c r="E2342" s="82"/>
      <c r="F2342" s="82"/>
      <c r="G2342" s="82"/>
      <c r="H2342" s="82"/>
      <c r="I2342" s="82"/>
      <c r="J2342" s="82"/>
      <c r="K2342" s="82"/>
      <c r="L2342" s="82"/>
      <c r="M2342" s="82"/>
      <c r="N2342" s="140"/>
      <c r="O2342" s="140"/>
      <c r="P2342" s="82"/>
      <c r="Q2342" s="82"/>
      <c r="R2342" s="82"/>
      <c r="S2342" s="82"/>
      <c r="T2342" s="140"/>
      <c r="U2342" s="82"/>
      <c r="V2342" s="82"/>
      <c r="W2342" s="82"/>
      <c r="X2342" s="82"/>
      <c r="Y2342" s="82"/>
      <c r="AA2342" s="82"/>
      <c r="AB2342" s="82"/>
      <c r="AC2342" s="82"/>
      <c r="AD2342" s="82"/>
      <c r="AE2342" s="82"/>
      <c r="AF2342" s="82"/>
      <c r="AG2342" s="82"/>
    </row>
    <row r="2343" spans="3:33" x14ac:dyDescent="0.2">
      <c r="C2343" s="82"/>
      <c r="D2343" s="82"/>
      <c r="E2343" s="82"/>
      <c r="F2343" s="82"/>
      <c r="G2343" s="82"/>
      <c r="H2343" s="82"/>
      <c r="I2343" s="82"/>
      <c r="J2343" s="82"/>
      <c r="K2343" s="82"/>
      <c r="L2343" s="82"/>
      <c r="M2343" s="82"/>
      <c r="N2343" s="140"/>
      <c r="O2343" s="140"/>
      <c r="P2343" s="82"/>
      <c r="Q2343" s="82"/>
      <c r="R2343" s="82"/>
      <c r="S2343" s="82"/>
      <c r="T2343" s="140"/>
      <c r="U2343" s="82"/>
      <c r="V2343" s="82"/>
      <c r="W2343" s="82"/>
      <c r="X2343" s="82"/>
      <c r="Y2343" s="82"/>
      <c r="AA2343" s="82"/>
      <c r="AB2343" s="82"/>
      <c r="AC2343" s="82"/>
      <c r="AD2343" s="82"/>
      <c r="AE2343" s="82"/>
      <c r="AF2343" s="82"/>
      <c r="AG2343" s="82"/>
    </row>
    <row r="2344" spans="3:33" x14ac:dyDescent="0.2">
      <c r="C2344" s="82"/>
      <c r="D2344" s="82"/>
      <c r="E2344" s="82"/>
      <c r="F2344" s="82"/>
      <c r="G2344" s="82"/>
      <c r="H2344" s="82"/>
      <c r="I2344" s="82"/>
      <c r="J2344" s="82"/>
      <c r="K2344" s="82"/>
      <c r="L2344" s="82"/>
      <c r="M2344" s="82"/>
      <c r="N2344" s="140"/>
      <c r="O2344" s="140"/>
      <c r="P2344" s="82"/>
      <c r="Q2344" s="82"/>
      <c r="R2344" s="82"/>
      <c r="S2344" s="82"/>
      <c r="T2344" s="140"/>
      <c r="U2344" s="82"/>
      <c r="V2344" s="82"/>
      <c r="W2344" s="82"/>
      <c r="X2344" s="82"/>
      <c r="Y2344" s="82"/>
      <c r="AA2344" s="82"/>
      <c r="AB2344" s="82"/>
      <c r="AC2344" s="82"/>
      <c r="AD2344" s="82"/>
      <c r="AE2344" s="82"/>
      <c r="AF2344" s="82"/>
      <c r="AG2344" s="82"/>
    </row>
    <row r="2345" spans="3:33" x14ac:dyDescent="0.2">
      <c r="C2345" s="82"/>
      <c r="D2345" s="82"/>
      <c r="E2345" s="82"/>
      <c r="F2345" s="82"/>
      <c r="G2345" s="82"/>
      <c r="H2345" s="82"/>
      <c r="I2345" s="82"/>
      <c r="J2345" s="82"/>
      <c r="K2345" s="82"/>
      <c r="L2345" s="82"/>
      <c r="M2345" s="82"/>
      <c r="N2345" s="140"/>
      <c r="O2345" s="140"/>
      <c r="P2345" s="82"/>
      <c r="Q2345" s="82"/>
      <c r="R2345" s="82"/>
      <c r="S2345" s="82"/>
      <c r="T2345" s="140"/>
      <c r="U2345" s="82"/>
      <c r="V2345" s="82"/>
      <c r="W2345" s="82"/>
      <c r="X2345" s="82"/>
      <c r="Y2345" s="82"/>
      <c r="AA2345" s="82"/>
      <c r="AB2345" s="82"/>
      <c r="AC2345" s="82"/>
      <c r="AD2345" s="82"/>
      <c r="AE2345" s="82"/>
      <c r="AF2345" s="82"/>
      <c r="AG2345" s="82"/>
    </row>
    <row r="2346" spans="3:33" x14ac:dyDescent="0.2">
      <c r="C2346" s="82"/>
      <c r="D2346" s="82"/>
      <c r="E2346" s="82"/>
      <c r="F2346" s="82"/>
      <c r="G2346" s="82"/>
      <c r="H2346" s="82"/>
      <c r="I2346" s="82"/>
      <c r="J2346" s="82"/>
      <c r="K2346" s="82"/>
      <c r="L2346" s="82"/>
      <c r="M2346" s="82"/>
      <c r="N2346" s="140"/>
      <c r="O2346" s="140"/>
      <c r="P2346" s="82"/>
      <c r="Q2346" s="82"/>
      <c r="R2346" s="82"/>
      <c r="S2346" s="82"/>
      <c r="T2346" s="140"/>
      <c r="U2346" s="82"/>
      <c r="V2346" s="82"/>
      <c r="W2346" s="82"/>
      <c r="X2346" s="82"/>
      <c r="Y2346" s="82"/>
      <c r="AA2346" s="82"/>
      <c r="AB2346" s="82"/>
      <c r="AC2346" s="82"/>
      <c r="AD2346" s="82"/>
      <c r="AE2346" s="82"/>
      <c r="AF2346" s="82"/>
      <c r="AG2346" s="82"/>
    </row>
    <row r="2347" spans="3:33" x14ac:dyDescent="0.2">
      <c r="C2347" s="82"/>
      <c r="D2347" s="82"/>
      <c r="E2347" s="82"/>
      <c r="F2347" s="82"/>
      <c r="G2347" s="82"/>
      <c r="H2347" s="82"/>
      <c r="I2347" s="82"/>
      <c r="J2347" s="82"/>
      <c r="K2347" s="82"/>
      <c r="L2347" s="82"/>
      <c r="M2347" s="82"/>
      <c r="N2347" s="140"/>
      <c r="O2347" s="140"/>
      <c r="P2347" s="82"/>
      <c r="Q2347" s="82"/>
      <c r="R2347" s="82"/>
      <c r="S2347" s="82"/>
      <c r="T2347" s="140"/>
      <c r="U2347" s="82"/>
      <c r="V2347" s="82"/>
      <c r="W2347" s="82"/>
      <c r="X2347" s="82"/>
      <c r="Y2347" s="82"/>
      <c r="AA2347" s="82"/>
      <c r="AB2347" s="82"/>
      <c r="AC2347" s="82"/>
      <c r="AD2347" s="82"/>
      <c r="AE2347" s="82"/>
      <c r="AF2347" s="82"/>
      <c r="AG2347" s="82"/>
    </row>
    <row r="2348" spans="3:33" x14ac:dyDescent="0.2">
      <c r="C2348" s="82"/>
      <c r="D2348" s="82"/>
      <c r="E2348" s="82"/>
      <c r="F2348" s="82"/>
      <c r="G2348" s="82"/>
      <c r="H2348" s="82"/>
      <c r="I2348" s="82"/>
      <c r="J2348" s="82"/>
      <c r="K2348" s="82"/>
      <c r="L2348" s="82"/>
      <c r="M2348" s="82"/>
      <c r="N2348" s="140"/>
      <c r="O2348" s="140"/>
      <c r="P2348" s="82"/>
      <c r="Q2348" s="82"/>
      <c r="R2348" s="82"/>
      <c r="S2348" s="82"/>
      <c r="T2348" s="140"/>
      <c r="U2348" s="82"/>
      <c r="V2348" s="82"/>
      <c r="W2348" s="82"/>
      <c r="X2348" s="82"/>
      <c r="Y2348" s="82"/>
      <c r="AA2348" s="82"/>
      <c r="AB2348" s="82"/>
      <c r="AC2348" s="82"/>
      <c r="AD2348" s="82"/>
      <c r="AE2348" s="82"/>
      <c r="AF2348" s="82"/>
      <c r="AG2348" s="82"/>
    </row>
    <row r="2349" spans="3:33" x14ac:dyDescent="0.2">
      <c r="C2349" s="82"/>
      <c r="D2349" s="82"/>
      <c r="E2349" s="82"/>
      <c r="F2349" s="82"/>
      <c r="G2349" s="82"/>
      <c r="H2349" s="82"/>
      <c r="I2349" s="82"/>
      <c r="J2349" s="82"/>
      <c r="K2349" s="82"/>
      <c r="L2349" s="82"/>
      <c r="M2349" s="82"/>
      <c r="N2349" s="140"/>
      <c r="O2349" s="140"/>
      <c r="P2349" s="82"/>
      <c r="Q2349" s="82"/>
      <c r="R2349" s="82"/>
      <c r="S2349" s="82"/>
      <c r="T2349" s="140"/>
      <c r="U2349" s="82"/>
      <c r="V2349" s="82"/>
      <c r="W2349" s="82"/>
      <c r="X2349" s="82"/>
      <c r="Y2349" s="82"/>
      <c r="AA2349" s="82"/>
      <c r="AB2349" s="82"/>
      <c r="AC2349" s="82"/>
      <c r="AD2349" s="82"/>
      <c r="AE2349" s="82"/>
      <c r="AF2349" s="82"/>
      <c r="AG2349" s="82"/>
    </row>
    <row r="2350" spans="3:33" x14ac:dyDescent="0.2">
      <c r="C2350" s="82"/>
      <c r="D2350" s="82"/>
      <c r="E2350" s="82"/>
      <c r="F2350" s="82"/>
      <c r="G2350" s="82"/>
      <c r="H2350" s="82"/>
      <c r="I2350" s="82"/>
      <c r="J2350" s="82"/>
      <c r="K2350" s="82"/>
      <c r="L2350" s="82"/>
      <c r="M2350" s="82"/>
      <c r="N2350" s="140"/>
      <c r="O2350" s="140"/>
      <c r="P2350" s="82"/>
      <c r="Q2350" s="82"/>
      <c r="R2350" s="82"/>
      <c r="S2350" s="82"/>
      <c r="T2350" s="140"/>
      <c r="U2350" s="82"/>
      <c r="V2350" s="82"/>
      <c r="W2350" s="82"/>
      <c r="X2350" s="82"/>
      <c r="Y2350" s="82"/>
      <c r="AA2350" s="82"/>
      <c r="AB2350" s="82"/>
      <c r="AC2350" s="82"/>
      <c r="AD2350" s="82"/>
      <c r="AE2350" s="82"/>
      <c r="AF2350" s="82"/>
      <c r="AG2350" s="82"/>
    </row>
    <row r="2351" spans="3:33" x14ac:dyDescent="0.2">
      <c r="C2351" s="82"/>
      <c r="D2351" s="82"/>
      <c r="E2351" s="82"/>
      <c r="F2351" s="82"/>
      <c r="G2351" s="82"/>
      <c r="H2351" s="82"/>
      <c r="I2351" s="82"/>
      <c r="J2351" s="82"/>
      <c r="K2351" s="82"/>
      <c r="L2351" s="82"/>
      <c r="M2351" s="82"/>
      <c r="N2351" s="140"/>
      <c r="O2351" s="140"/>
      <c r="P2351" s="82"/>
      <c r="Q2351" s="82"/>
      <c r="R2351" s="82"/>
      <c r="S2351" s="82"/>
      <c r="T2351" s="140"/>
      <c r="U2351" s="82"/>
      <c r="V2351" s="82"/>
      <c r="W2351" s="82"/>
      <c r="X2351" s="82"/>
      <c r="Y2351" s="82"/>
      <c r="AA2351" s="82"/>
      <c r="AB2351" s="82"/>
      <c r="AC2351" s="82"/>
      <c r="AD2351" s="82"/>
      <c r="AE2351" s="82"/>
      <c r="AF2351" s="82"/>
      <c r="AG2351" s="82"/>
    </row>
    <row r="2352" spans="3:33" x14ac:dyDescent="0.2">
      <c r="C2352" s="82"/>
      <c r="D2352" s="82"/>
      <c r="E2352" s="82"/>
      <c r="F2352" s="82"/>
      <c r="G2352" s="82"/>
      <c r="H2352" s="82"/>
      <c r="I2352" s="82"/>
      <c r="J2352" s="82"/>
      <c r="K2352" s="82"/>
      <c r="L2352" s="82"/>
      <c r="M2352" s="82"/>
      <c r="N2352" s="140"/>
      <c r="O2352" s="140"/>
      <c r="P2352" s="82"/>
      <c r="Q2352" s="82"/>
      <c r="R2352" s="82"/>
      <c r="S2352" s="82"/>
      <c r="T2352" s="140"/>
      <c r="U2352" s="82"/>
      <c r="V2352" s="82"/>
      <c r="W2352" s="82"/>
      <c r="X2352" s="82"/>
      <c r="Y2352" s="82"/>
      <c r="AA2352" s="82"/>
      <c r="AB2352" s="82"/>
      <c r="AC2352" s="82"/>
      <c r="AD2352" s="82"/>
      <c r="AE2352" s="82"/>
      <c r="AF2352" s="82"/>
      <c r="AG2352" s="82"/>
    </row>
    <row r="2353" spans="3:33" x14ac:dyDescent="0.2">
      <c r="C2353" s="82"/>
      <c r="D2353" s="82"/>
      <c r="E2353" s="82"/>
      <c r="F2353" s="82"/>
      <c r="G2353" s="82"/>
      <c r="H2353" s="82"/>
      <c r="I2353" s="82"/>
      <c r="J2353" s="82"/>
      <c r="K2353" s="82"/>
      <c r="L2353" s="82"/>
      <c r="M2353" s="82"/>
      <c r="N2353" s="140"/>
      <c r="O2353" s="140"/>
      <c r="P2353" s="82"/>
      <c r="Q2353" s="82"/>
      <c r="R2353" s="82"/>
      <c r="S2353" s="82"/>
      <c r="T2353" s="140"/>
      <c r="U2353" s="82"/>
      <c r="V2353" s="82"/>
      <c r="W2353" s="82"/>
      <c r="X2353" s="82"/>
      <c r="Y2353" s="82"/>
      <c r="AA2353" s="82"/>
      <c r="AB2353" s="82"/>
      <c r="AC2353" s="82"/>
      <c r="AD2353" s="82"/>
      <c r="AE2353" s="82"/>
      <c r="AF2353" s="82"/>
      <c r="AG2353" s="82"/>
    </row>
    <row r="2354" spans="3:33" x14ac:dyDescent="0.2">
      <c r="C2354" s="82"/>
      <c r="D2354" s="82"/>
      <c r="E2354" s="82"/>
      <c r="F2354" s="82"/>
      <c r="G2354" s="82"/>
      <c r="H2354" s="82"/>
      <c r="I2354" s="82"/>
      <c r="J2354" s="82"/>
      <c r="K2354" s="82"/>
      <c r="L2354" s="82"/>
      <c r="M2354" s="82"/>
      <c r="N2354" s="140"/>
      <c r="O2354" s="140"/>
      <c r="P2354" s="82"/>
      <c r="Q2354" s="82"/>
      <c r="R2354" s="82"/>
      <c r="S2354" s="82"/>
      <c r="T2354" s="140"/>
      <c r="U2354" s="82"/>
      <c r="V2354" s="82"/>
      <c r="W2354" s="82"/>
      <c r="X2354" s="82"/>
      <c r="Y2354" s="82"/>
      <c r="AA2354" s="82"/>
      <c r="AB2354" s="82"/>
      <c r="AC2354" s="82"/>
      <c r="AD2354" s="82"/>
      <c r="AE2354" s="82"/>
      <c r="AF2354" s="82"/>
      <c r="AG2354" s="82"/>
    </row>
    <row r="2355" spans="3:33" x14ac:dyDescent="0.2">
      <c r="C2355" s="82"/>
      <c r="D2355" s="82"/>
      <c r="E2355" s="82"/>
      <c r="F2355" s="82"/>
      <c r="G2355" s="82"/>
      <c r="H2355" s="82"/>
      <c r="I2355" s="82"/>
      <c r="J2355" s="82"/>
      <c r="K2355" s="82"/>
      <c r="L2355" s="82"/>
      <c r="M2355" s="82"/>
      <c r="N2355" s="140"/>
      <c r="O2355" s="140"/>
      <c r="P2355" s="82"/>
      <c r="Q2355" s="82"/>
      <c r="R2355" s="82"/>
      <c r="S2355" s="82"/>
      <c r="T2355" s="140"/>
      <c r="U2355" s="82"/>
      <c r="V2355" s="82"/>
      <c r="W2355" s="82"/>
      <c r="X2355" s="82"/>
      <c r="Y2355" s="82"/>
      <c r="AA2355" s="82"/>
      <c r="AB2355" s="82"/>
      <c r="AC2355" s="82"/>
      <c r="AD2355" s="82"/>
      <c r="AE2355" s="82"/>
      <c r="AF2355" s="82"/>
      <c r="AG2355" s="82"/>
    </row>
    <row r="2356" spans="3:33" x14ac:dyDescent="0.2">
      <c r="C2356" s="82"/>
      <c r="D2356" s="82"/>
      <c r="E2356" s="82"/>
      <c r="F2356" s="82"/>
      <c r="G2356" s="82"/>
      <c r="H2356" s="82"/>
      <c r="I2356" s="82"/>
      <c r="J2356" s="82"/>
      <c r="K2356" s="82"/>
      <c r="L2356" s="82"/>
      <c r="M2356" s="82"/>
      <c r="N2356" s="140"/>
      <c r="O2356" s="140"/>
      <c r="P2356" s="82"/>
      <c r="Q2356" s="82"/>
      <c r="R2356" s="82"/>
      <c r="S2356" s="82"/>
      <c r="T2356" s="140"/>
      <c r="U2356" s="82"/>
      <c r="V2356" s="82"/>
      <c r="W2356" s="82"/>
      <c r="X2356" s="82"/>
      <c r="Y2356" s="82"/>
      <c r="AA2356" s="82"/>
      <c r="AB2356" s="82"/>
      <c r="AC2356" s="82"/>
      <c r="AD2356" s="82"/>
      <c r="AE2356" s="82"/>
      <c r="AF2356" s="82"/>
      <c r="AG2356" s="82"/>
    </row>
    <row r="2357" spans="3:33" x14ac:dyDescent="0.2">
      <c r="C2357" s="82"/>
      <c r="D2357" s="82"/>
      <c r="E2357" s="82"/>
      <c r="F2357" s="82"/>
      <c r="G2357" s="82"/>
      <c r="H2357" s="82"/>
      <c r="I2357" s="82"/>
      <c r="J2357" s="82"/>
      <c r="K2357" s="82"/>
      <c r="L2357" s="82"/>
      <c r="M2357" s="82"/>
      <c r="N2357" s="140"/>
      <c r="O2357" s="140"/>
      <c r="P2357" s="82"/>
      <c r="Q2357" s="82"/>
      <c r="R2357" s="82"/>
      <c r="S2357" s="82"/>
      <c r="T2357" s="140"/>
      <c r="U2357" s="82"/>
      <c r="V2357" s="82"/>
      <c r="W2357" s="82"/>
      <c r="X2357" s="82"/>
      <c r="Y2357" s="82"/>
      <c r="AA2357" s="82"/>
      <c r="AB2357" s="82"/>
      <c r="AC2357" s="82"/>
      <c r="AD2357" s="82"/>
      <c r="AE2357" s="82"/>
      <c r="AF2357" s="82"/>
      <c r="AG2357" s="82"/>
    </row>
    <row r="2358" spans="3:33" x14ac:dyDescent="0.2">
      <c r="C2358" s="82"/>
      <c r="D2358" s="82"/>
      <c r="E2358" s="82"/>
      <c r="F2358" s="82"/>
      <c r="G2358" s="82"/>
      <c r="H2358" s="82"/>
      <c r="I2358" s="82"/>
      <c r="J2358" s="82"/>
      <c r="K2358" s="82"/>
      <c r="L2358" s="82"/>
      <c r="M2358" s="82"/>
      <c r="N2358" s="140"/>
      <c r="O2358" s="140"/>
      <c r="P2358" s="82"/>
      <c r="Q2358" s="82"/>
      <c r="R2358" s="82"/>
      <c r="S2358" s="82"/>
      <c r="T2358" s="140"/>
      <c r="U2358" s="82"/>
      <c r="V2358" s="82"/>
      <c r="W2358" s="82"/>
      <c r="X2358" s="82"/>
      <c r="Y2358" s="82"/>
      <c r="AA2358" s="82"/>
      <c r="AB2358" s="82"/>
      <c r="AC2358" s="82"/>
      <c r="AD2358" s="82"/>
      <c r="AE2358" s="82"/>
      <c r="AF2358" s="82"/>
      <c r="AG2358" s="82"/>
    </row>
    <row r="2359" spans="3:33" x14ac:dyDescent="0.2">
      <c r="C2359" s="82"/>
      <c r="D2359" s="82"/>
      <c r="E2359" s="82"/>
      <c r="F2359" s="82"/>
      <c r="G2359" s="82"/>
      <c r="H2359" s="82"/>
      <c r="I2359" s="82"/>
      <c r="J2359" s="82"/>
      <c r="K2359" s="82"/>
      <c r="L2359" s="82"/>
      <c r="M2359" s="82"/>
      <c r="N2359" s="140"/>
      <c r="O2359" s="140"/>
      <c r="P2359" s="82"/>
      <c r="Q2359" s="82"/>
      <c r="R2359" s="82"/>
      <c r="S2359" s="82"/>
      <c r="T2359" s="140"/>
      <c r="U2359" s="82"/>
      <c r="V2359" s="82"/>
      <c r="W2359" s="82"/>
      <c r="X2359" s="82"/>
      <c r="Y2359" s="82"/>
      <c r="AA2359" s="82"/>
      <c r="AB2359" s="82"/>
      <c r="AC2359" s="82"/>
      <c r="AD2359" s="82"/>
      <c r="AE2359" s="82"/>
      <c r="AF2359" s="82"/>
      <c r="AG2359" s="82"/>
    </row>
    <row r="2360" spans="3:33" x14ac:dyDescent="0.2">
      <c r="C2360" s="82"/>
      <c r="D2360" s="82"/>
      <c r="E2360" s="82"/>
      <c r="F2360" s="82"/>
      <c r="G2360" s="82"/>
      <c r="H2360" s="82"/>
      <c r="I2360" s="82"/>
      <c r="J2360" s="82"/>
      <c r="K2360" s="82"/>
      <c r="L2360" s="82"/>
      <c r="M2360" s="82"/>
      <c r="N2360" s="140"/>
      <c r="O2360" s="140"/>
      <c r="P2360" s="82"/>
      <c r="Q2360" s="82"/>
      <c r="R2360" s="82"/>
      <c r="S2360" s="82"/>
      <c r="T2360" s="140"/>
      <c r="U2360" s="82"/>
      <c r="V2360" s="82"/>
      <c r="W2360" s="82"/>
      <c r="X2360" s="82"/>
      <c r="Y2360" s="82"/>
      <c r="AA2360" s="82"/>
      <c r="AB2360" s="82"/>
      <c r="AC2360" s="82"/>
      <c r="AD2360" s="82"/>
      <c r="AE2360" s="82"/>
      <c r="AF2360" s="82"/>
      <c r="AG2360" s="82"/>
    </row>
    <row r="2361" spans="3:33" x14ac:dyDescent="0.2">
      <c r="C2361" s="82"/>
      <c r="D2361" s="82"/>
      <c r="E2361" s="82"/>
      <c r="F2361" s="82"/>
      <c r="G2361" s="82"/>
      <c r="H2361" s="82"/>
      <c r="I2361" s="82"/>
      <c r="J2361" s="82"/>
      <c r="K2361" s="82"/>
      <c r="L2361" s="82"/>
      <c r="M2361" s="82"/>
      <c r="N2361" s="140"/>
      <c r="O2361" s="140"/>
      <c r="P2361" s="82"/>
      <c r="Q2361" s="82"/>
      <c r="R2361" s="82"/>
      <c r="S2361" s="82"/>
      <c r="T2361" s="140"/>
      <c r="U2361" s="82"/>
      <c r="V2361" s="82"/>
      <c r="W2361" s="82"/>
      <c r="X2361" s="82"/>
      <c r="Y2361" s="82"/>
      <c r="AA2361" s="82"/>
      <c r="AB2361" s="82"/>
      <c r="AC2361" s="82"/>
      <c r="AD2361" s="82"/>
      <c r="AE2361" s="82"/>
      <c r="AF2361" s="82"/>
      <c r="AG2361" s="82"/>
    </row>
    <row r="2362" spans="3:33" x14ac:dyDescent="0.2">
      <c r="C2362" s="82"/>
      <c r="D2362" s="82"/>
      <c r="E2362" s="82"/>
      <c r="F2362" s="82"/>
      <c r="G2362" s="82"/>
      <c r="H2362" s="82"/>
      <c r="I2362" s="82"/>
      <c r="J2362" s="82"/>
      <c r="K2362" s="82"/>
      <c r="L2362" s="82"/>
      <c r="M2362" s="82"/>
      <c r="N2362" s="140"/>
      <c r="O2362" s="140"/>
      <c r="P2362" s="82"/>
      <c r="Q2362" s="82"/>
      <c r="R2362" s="82"/>
      <c r="S2362" s="82"/>
      <c r="T2362" s="140"/>
      <c r="U2362" s="82"/>
      <c r="V2362" s="82"/>
      <c r="W2362" s="82"/>
      <c r="X2362" s="82"/>
      <c r="Y2362" s="82"/>
      <c r="AA2362" s="82"/>
      <c r="AB2362" s="82"/>
      <c r="AC2362" s="82"/>
      <c r="AD2362" s="82"/>
      <c r="AE2362" s="82"/>
      <c r="AF2362" s="82"/>
      <c r="AG2362" s="82"/>
    </row>
    <row r="2363" spans="3:33" x14ac:dyDescent="0.2">
      <c r="C2363" s="82"/>
      <c r="D2363" s="82"/>
      <c r="E2363" s="82"/>
      <c r="F2363" s="82"/>
      <c r="G2363" s="82"/>
      <c r="H2363" s="82"/>
      <c r="I2363" s="82"/>
      <c r="J2363" s="82"/>
      <c r="K2363" s="82"/>
      <c r="L2363" s="82"/>
      <c r="M2363" s="82"/>
      <c r="N2363" s="140"/>
      <c r="O2363" s="140"/>
      <c r="P2363" s="82"/>
      <c r="Q2363" s="82"/>
      <c r="R2363" s="82"/>
      <c r="S2363" s="82"/>
      <c r="T2363" s="140"/>
      <c r="U2363" s="82"/>
      <c r="V2363" s="82"/>
      <c r="W2363" s="82"/>
      <c r="X2363" s="82"/>
      <c r="Y2363" s="82"/>
      <c r="AA2363" s="82"/>
      <c r="AB2363" s="82"/>
      <c r="AC2363" s="82"/>
      <c r="AD2363" s="82"/>
      <c r="AE2363" s="82"/>
      <c r="AF2363" s="82"/>
      <c r="AG2363" s="82"/>
    </row>
    <row r="2364" spans="3:33" x14ac:dyDescent="0.2">
      <c r="C2364" s="82"/>
      <c r="D2364" s="82"/>
      <c r="E2364" s="82"/>
      <c r="F2364" s="82"/>
      <c r="G2364" s="82"/>
      <c r="H2364" s="82"/>
      <c r="I2364" s="82"/>
      <c r="J2364" s="82"/>
      <c r="K2364" s="82"/>
      <c r="L2364" s="82"/>
      <c r="M2364" s="82"/>
      <c r="N2364" s="140"/>
      <c r="O2364" s="140"/>
      <c r="P2364" s="82"/>
      <c r="Q2364" s="82"/>
      <c r="R2364" s="82"/>
      <c r="S2364" s="82"/>
      <c r="T2364" s="140"/>
      <c r="U2364" s="82"/>
      <c r="V2364" s="82"/>
      <c r="W2364" s="82"/>
      <c r="X2364" s="82"/>
      <c r="Y2364" s="82"/>
      <c r="AA2364" s="82"/>
      <c r="AB2364" s="82"/>
      <c r="AC2364" s="82"/>
      <c r="AD2364" s="82"/>
      <c r="AE2364" s="82"/>
      <c r="AF2364" s="82"/>
      <c r="AG2364" s="82"/>
    </row>
    <row r="2365" spans="3:33" x14ac:dyDescent="0.2">
      <c r="C2365" s="82"/>
      <c r="D2365" s="82"/>
      <c r="E2365" s="82"/>
      <c r="F2365" s="82"/>
      <c r="G2365" s="82"/>
      <c r="H2365" s="82"/>
      <c r="I2365" s="82"/>
      <c r="J2365" s="82"/>
      <c r="K2365" s="82"/>
      <c r="L2365" s="82"/>
      <c r="M2365" s="82"/>
      <c r="N2365" s="140"/>
      <c r="O2365" s="140"/>
      <c r="P2365" s="82"/>
      <c r="Q2365" s="82"/>
      <c r="R2365" s="82"/>
      <c r="S2365" s="82"/>
      <c r="T2365" s="140"/>
      <c r="U2365" s="82"/>
      <c r="V2365" s="82"/>
      <c r="W2365" s="82"/>
      <c r="X2365" s="82"/>
      <c r="Y2365" s="82"/>
      <c r="AA2365" s="82"/>
      <c r="AB2365" s="82"/>
      <c r="AC2365" s="82"/>
      <c r="AD2365" s="82"/>
      <c r="AE2365" s="82"/>
      <c r="AF2365" s="82"/>
      <c r="AG2365" s="82"/>
    </row>
    <row r="2366" spans="3:33" x14ac:dyDescent="0.2">
      <c r="C2366" s="82"/>
      <c r="D2366" s="82"/>
      <c r="E2366" s="82"/>
      <c r="F2366" s="82"/>
      <c r="G2366" s="82"/>
      <c r="H2366" s="82"/>
      <c r="I2366" s="82"/>
      <c r="J2366" s="82"/>
      <c r="K2366" s="82"/>
      <c r="L2366" s="82"/>
      <c r="M2366" s="82"/>
      <c r="N2366" s="140"/>
      <c r="O2366" s="140"/>
      <c r="P2366" s="82"/>
      <c r="Q2366" s="82"/>
      <c r="R2366" s="82"/>
      <c r="S2366" s="82"/>
      <c r="T2366" s="140"/>
      <c r="U2366" s="82"/>
      <c r="V2366" s="82"/>
      <c r="W2366" s="82"/>
      <c r="X2366" s="82"/>
      <c r="Y2366" s="82"/>
      <c r="AA2366" s="82"/>
      <c r="AB2366" s="82"/>
      <c r="AC2366" s="82"/>
      <c r="AD2366" s="82"/>
      <c r="AE2366" s="82"/>
      <c r="AF2366" s="82"/>
      <c r="AG2366" s="82"/>
    </row>
    <row r="2367" spans="3:33" x14ac:dyDescent="0.2">
      <c r="C2367" s="82"/>
      <c r="D2367" s="82"/>
      <c r="E2367" s="82"/>
      <c r="F2367" s="82"/>
      <c r="G2367" s="82"/>
      <c r="H2367" s="82"/>
      <c r="I2367" s="82"/>
      <c r="J2367" s="82"/>
      <c r="K2367" s="82"/>
      <c r="L2367" s="82"/>
      <c r="M2367" s="82"/>
      <c r="N2367" s="140"/>
      <c r="O2367" s="140"/>
      <c r="P2367" s="82"/>
      <c r="Q2367" s="82"/>
      <c r="R2367" s="82"/>
      <c r="S2367" s="82"/>
      <c r="T2367" s="140"/>
      <c r="U2367" s="82"/>
      <c r="V2367" s="82"/>
      <c r="W2367" s="82"/>
      <c r="X2367" s="82"/>
      <c r="Y2367" s="82"/>
      <c r="AA2367" s="82"/>
      <c r="AB2367" s="82"/>
      <c r="AC2367" s="82"/>
      <c r="AD2367" s="82"/>
      <c r="AE2367" s="82"/>
      <c r="AF2367" s="82"/>
      <c r="AG2367" s="82"/>
    </row>
    <row r="2368" spans="3:33" x14ac:dyDescent="0.2">
      <c r="C2368" s="82"/>
      <c r="D2368" s="82"/>
      <c r="E2368" s="82"/>
      <c r="F2368" s="82"/>
      <c r="G2368" s="82"/>
      <c r="H2368" s="82"/>
      <c r="I2368" s="82"/>
      <c r="J2368" s="82"/>
      <c r="K2368" s="82"/>
      <c r="L2368" s="82"/>
      <c r="M2368" s="82"/>
      <c r="N2368" s="140"/>
      <c r="O2368" s="140"/>
      <c r="P2368" s="82"/>
      <c r="Q2368" s="82"/>
      <c r="R2368" s="82"/>
      <c r="S2368" s="82"/>
      <c r="T2368" s="140"/>
      <c r="U2368" s="82"/>
      <c r="V2368" s="82"/>
      <c r="W2368" s="82"/>
      <c r="X2368" s="82"/>
      <c r="Y2368" s="82"/>
      <c r="AA2368" s="82"/>
      <c r="AB2368" s="82"/>
      <c r="AC2368" s="82"/>
      <c r="AD2368" s="82"/>
      <c r="AE2368" s="82"/>
      <c r="AF2368" s="82"/>
      <c r="AG2368" s="82"/>
    </row>
    <row r="2369" spans="3:33" x14ac:dyDescent="0.2">
      <c r="C2369" s="82"/>
      <c r="D2369" s="82"/>
      <c r="E2369" s="82"/>
      <c r="F2369" s="82"/>
      <c r="G2369" s="82"/>
      <c r="H2369" s="82"/>
      <c r="I2369" s="82"/>
      <c r="J2369" s="82"/>
      <c r="K2369" s="82"/>
      <c r="L2369" s="82"/>
      <c r="M2369" s="82"/>
      <c r="N2369" s="140"/>
      <c r="O2369" s="140"/>
      <c r="P2369" s="82"/>
      <c r="Q2369" s="82"/>
      <c r="R2369" s="82"/>
      <c r="S2369" s="82"/>
      <c r="T2369" s="140"/>
      <c r="U2369" s="82"/>
      <c r="V2369" s="82"/>
      <c r="W2369" s="82"/>
      <c r="X2369" s="82"/>
      <c r="Y2369" s="82"/>
      <c r="AA2369" s="82"/>
      <c r="AB2369" s="82"/>
      <c r="AC2369" s="82"/>
      <c r="AD2369" s="82"/>
      <c r="AE2369" s="82"/>
      <c r="AF2369" s="82"/>
      <c r="AG2369" s="82"/>
    </row>
    <row r="2370" spans="3:33" x14ac:dyDescent="0.2">
      <c r="C2370" s="82"/>
      <c r="D2370" s="82"/>
      <c r="E2370" s="82"/>
      <c r="F2370" s="82"/>
      <c r="G2370" s="82"/>
      <c r="H2370" s="82"/>
      <c r="I2370" s="82"/>
      <c r="J2370" s="82"/>
      <c r="K2370" s="82"/>
      <c r="L2370" s="82"/>
      <c r="M2370" s="82"/>
      <c r="N2370" s="140"/>
      <c r="O2370" s="140"/>
      <c r="P2370" s="82"/>
      <c r="Q2370" s="82"/>
      <c r="R2370" s="82"/>
      <c r="S2370" s="82"/>
      <c r="T2370" s="140"/>
      <c r="U2370" s="82"/>
      <c r="V2370" s="82"/>
      <c r="W2370" s="82"/>
      <c r="X2370" s="82"/>
      <c r="Y2370" s="82"/>
      <c r="AA2370" s="82"/>
      <c r="AB2370" s="82"/>
      <c r="AC2370" s="82"/>
      <c r="AD2370" s="82"/>
      <c r="AE2370" s="82"/>
      <c r="AF2370" s="82"/>
      <c r="AG2370" s="82"/>
    </row>
    <row r="2371" spans="3:33" x14ac:dyDescent="0.2">
      <c r="C2371" s="82"/>
      <c r="D2371" s="82"/>
      <c r="E2371" s="82"/>
      <c r="F2371" s="82"/>
      <c r="G2371" s="82"/>
      <c r="H2371" s="82"/>
      <c r="I2371" s="82"/>
      <c r="J2371" s="82"/>
      <c r="K2371" s="82"/>
      <c r="L2371" s="82"/>
      <c r="M2371" s="82"/>
      <c r="N2371" s="140"/>
      <c r="O2371" s="140"/>
      <c r="P2371" s="82"/>
      <c r="Q2371" s="82"/>
      <c r="R2371" s="82"/>
      <c r="S2371" s="82"/>
      <c r="T2371" s="140"/>
      <c r="U2371" s="82"/>
      <c r="V2371" s="82"/>
      <c r="W2371" s="82"/>
      <c r="X2371" s="82"/>
      <c r="Y2371" s="82"/>
      <c r="AA2371" s="82"/>
      <c r="AB2371" s="82"/>
      <c r="AC2371" s="82"/>
      <c r="AD2371" s="82"/>
      <c r="AE2371" s="82"/>
      <c r="AF2371" s="82"/>
      <c r="AG2371" s="82"/>
    </row>
    <row r="2372" spans="3:33" x14ac:dyDescent="0.2">
      <c r="C2372" s="82"/>
      <c r="D2372" s="82"/>
      <c r="E2372" s="82"/>
      <c r="F2372" s="82"/>
      <c r="G2372" s="82"/>
      <c r="H2372" s="82"/>
      <c r="I2372" s="82"/>
      <c r="J2372" s="82"/>
      <c r="K2372" s="82"/>
      <c r="L2372" s="82"/>
      <c r="M2372" s="82"/>
      <c r="N2372" s="140"/>
      <c r="O2372" s="140"/>
      <c r="P2372" s="82"/>
      <c r="Q2372" s="82"/>
      <c r="R2372" s="82"/>
      <c r="S2372" s="82"/>
      <c r="T2372" s="140"/>
      <c r="U2372" s="82"/>
      <c r="V2372" s="82"/>
      <c r="W2372" s="82"/>
      <c r="X2372" s="82"/>
      <c r="Y2372" s="82"/>
      <c r="AA2372" s="82"/>
      <c r="AB2372" s="82"/>
      <c r="AC2372" s="82"/>
      <c r="AD2372" s="82"/>
      <c r="AE2372" s="82"/>
      <c r="AF2372" s="82"/>
      <c r="AG2372" s="82"/>
    </row>
    <row r="2373" spans="3:33" x14ac:dyDescent="0.2">
      <c r="C2373" s="82"/>
      <c r="D2373" s="82"/>
      <c r="E2373" s="82"/>
      <c r="F2373" s="82"/>
      <c r="G2373" s="82"/>
      <c r="H2373" s="82"/>
      <c r="I2373" s="82"/>
      <c r="J2373" s="82"/>
      <c r="K2373" s="82"/>
      <c r="L2373" s="82"/>
      <c r="M2373" s="82"/>
      <c r="N2373" s="140"/>
      <c r="O2373" s="140"/>
      <c r="P2373" s="82"/>
      <c r="Q2373" s="82"/>
      <c r="R2373" s="82"/>
      <c r="S2373" s="82"/>
      <c r="T2373" s="140"/>
      <c r="U2373" s="82"/>
      <c r="V2373" s="82"/>
      <c r="W2373" s="82"/>
      <c r="X2373" s="82"/>
      <c r="Y2373" s="82"/>
      <c r="AA2373" s="82"/>
      <c r="AB2373" s="82"/>
      <c r="AC2373" s="82"/>
      <c r="AD2373" s="82"/>
      <c r="AE2373" s="82"/>
      <c r="AF2373" s="82"/>
      <c r="AG2373" s="82"/>
    </row>
    <row r="2374" spans="3:33" x14ac:dyDescent="0.2">
      <c r="C2374" s="82"/>
      <c r="D2374" s="82"/>
      <c r="E2374" s="82"/>
      <c r="F2374" s="82"/>
      <c r="G2374" s="82"/>
      <c r="H2374" s="82"/>
      <c r="I2374" s="82"/>
      <c r="J2374" s="82"/>
      <c r="K2374" s="82"/>
      <c r="L2374" s="82"/>
      <c r="M2374" s="82"/>
      <c r="N2374" s="140"/>
      <c r="O2374" s="140"/>
      <c r="P2374" s="82"/>
      <c r="Q2374" s="82"/>
      <c r="R2374" s="82"/>
      <c r="S2374" s="82"/>
      <c r="T2374" s="140"/>
      <c r="U2374" s="82"/>
      <c r="V2374" s="82"/>
      <c r="W2374" s="82"/>
      <c r="X2374" s="82"/>
      <c r="Y2374" s="82"/>
      <c r="AA2374" s="82"/>
      <c r="AB2374" s="82"/>
      <c r="AC2374" s="82"/>
      <c r="AD2374" s="82"/>
      <c r="AE2374" s="82"/>
      <c r="AF2374" s="82"/>
      <c r="AG2374" s="82"/>
    </row>
    <row r="2375" spans="3:33" x14ac:dyDescent="0.2">
      <c r="C2375" s="82"/>
      <c r="D2375" s="82"/>
      <c r="E2375" s="82"/>
      <c r="F2375" s="82"/>
      <c r="G2375" s="82"/>
      <c r="H2375" s="82"/>
      <c r="I2375" s="82"/>
      <c r="J2375" s="82"/>
      <c r="K2375" s="82"/>
      <c r="L2375" s="82"/>
      <c r="M2375" s="82"/>
      <c r="N2375" s="140"/>
      <c r="O2375" s="140"/>
      <c r="P2375" s="82"/>
      <c r="Q2375" s="82"/>
      <c r="R2375" s="82"/>
      <c r="S2375" s="82"/>
      <c r="T2375" s="140"/>
      <c r="U2375" s="82"/>
      <c r="V2375" s="82"/>
      <c r="W2375" s="82"/>
      <c r="X2375" s="82"/>
      <c r="Y2375" s="82"/>
      <c r="AA2375" s="82"/>
      <c r="AB2375" s="82"/>
      <c r="AC2375" s="82"/>
      <c r="AD2375" s="82"/>
      <c r="AE2375" s="82"/>
      <c r="AF2375" s="82"/>
      <c r="AG2375" s="82"/>
    </row>
    <row r="2376" spans="3:33" x14ac:dyDescent="0.2">
      <c r="C2376" s="82"/>
      <c r="D2376" s="82"/>
      <c r="E2376" s="82"/>
      <c r="F2376" s="82"/>
      <c r="G2376" s="82"/>
      <c r="H2376" s="82"/>
      <c r="I2376" s="82"/>
      <c r="J2376" s="82"/>
      <c r="K2376" s="82"/>
      <c r="L2376" s="82"/>
      <c r="M2376" s="82"/>
      <c r="N2376" s="140"/>
      <c r="O2376" s="140"/>
      <c r="P2376" s="82"/>
      <c r="Q2376" s="82"/>
      <c r="R2376" s="82"/>
      <c r="S2376" s="82"/>
      <c r="T2376" s="140"/>
      <c r="U2376" s="82"/>
      <c r="V2376" s="82"/>
      <c r="W2376" s="82"/>
      <c r="X2376" s="82"/>
      <c r="Y2376" s="82"/>
      <c r="AA2376" s="82"/>
      <c r="AB2376" s="82"/>
      <c r="AC2376" s="82"/>
      <c r="AD2376" s="82"/>
      <c r="AE2376" s="82"/>
      <c r="AF2376" s="82"/>
      <c r="AG2376" s="82"/>
    </row>
    <row r="2377" spans="3:33" x14ac:dyDescent="0.2">
      <c r="C2377" s="82"/>
      <c r="D2377" s="82"/>
      <c r="E2377" s="82"/>
      <c r="F2377" s="82"/>
      <c r="G2377" s="82"/>
      <c r="H2377" s="82"/>
      <c r="I2377" s="82"/>
      <c r="J2377" s="82"/>
      <c r="K2377" s="82"/>
      <c r="L2377" s="82"/>
      <c r="M2377" s="82"/>
      <c r="N2377" s="140"/>
      <c r="O2377" s="140"/>
      <c r="P2377" s="82"/>
      <c r="Q2377" s="82"/>
      <c r="R2377" s="82"/>
      <c r="S2377" s="82"/>
      <c r="T2377" s="140"/>
      <c r="U2377" s="82"/>
      <c r="V2377" s="82"/>
      <c r="W2377" s="82"/>
      <c r="X2377" s="82"/>
      <c r="Y2377" s="82"/>
      <c r="AA2377" s="82"/>
      <c r="AB2377" s="82"/>
      <c r="AC2377" s="82"/>
      <c r="AD2377" s="82"/>
      <c r="AE2377" s="82"/>
      <c r="AF2377" s="82"/>
      <c r="AG2377" s="82"/>
    </row>
    <row r="2378" spans="3:33" x14ac:dyDescent="0.2">
      <c r="C2378" s="82"/>
      <c r="D2378" s="82"/>
      <c r="E2378" s="82"/>
      <c r="F2378" s="82"/>
      <c r="G2378" s="82"/>
      <c r="H2378" s="82"/>
      <c r="I2378" s="82"/>
      <c r="J2378" s="82"/>
      <c r="K2378" s="82"/>
      <c r="L2378" s="82"/>
      <c r="M2378" s="82"/>
      <c r="N2378" s="140"/>
      <c r="O2378" s="140"/>
      <c r="P2378" s="82"/>
      <c r="Q2378" s="82"/>
      <c r="R2378" s="82"/>
      <c r="S2378" s="82"/>
      <c r="T2378" s="140"/>
      <c r="U2378" s="82"/>
      <c r="V2378" s="82"/>
      <c r="W2378" s="82"/>
      <c r="X2378" s="82"/>
      <c r="Y2378" s="82"/>
      <c r="AA2378" s="82"/>
      <c r="AB2378" s="82"/>
      <c r="AC2378" s="82"/>
      <c r="AD2378" s="82"/>
      <c r="AE2378" s="82"/>
      <c r="AF2378" s="82"/>
      <c r="AG2378" s="82"/>
    </row>
    <row r="2379" spans="3:33" x14ac:dyDescent="0.2">
      <c r="C2379" s="82"/>
      <c r="D2379" s="82"/>
      <c r="E2379" s="82"/>
      <c r="F2379" s="82"/>
      <c r="G2379" s="82"/>
      <c r="H2379" s="82"/>
      <c r="I2379" s="82"/>
      <c r="J2379" s="82"/>
      <c r="K2379" s="82"/>
      <c r="L2379" s="82"/>
      <c r="M2379" s="82"/>
      <c r="N2379" s="140"/>
      <c r="O2379" s="140"/>
      <c r="P2379" s="82"/>
      <c r="Q2379" s="82"/>
      <c r="R2379" s="82"/>
      <c r="S2379" s="82"/>
      <c r="T2379" s="140"/>
      <c r="U2379" s="82"/>
      <c r="V2379" s="82"/>
      <c r="W2379" s="82"/>
      <c r="X2379" s="82"/>
      <c r="Y2379" s="82"/>
      <c r="AA2379" s="82"/>
      <c r="AB2379" s="82"/>
      <c r="AC2379" s="82"/>
      <c r="AD2379" s="82"/>
      <c r="AE2379" s="82"/>
      <c r="AF2379" s="82"/>
      <c r="AG2379" s="82"/>
    </row>
    <row r="2380" spans="3:33" x14ac:dyDescent="0.2">
      <c r="C2380" s="82"/>
      <c r="D2380" s="82"/>
      <c r="E2380" s="82"/>
      <c r="F2380" s="82"/>
      <c r="G2380" s="82"/>
      <c r="H2380" s="82"/>
      <c r="I2380" s="82"/>
      <c r="J2380" s="82"/>
      <c r="K2380" s="82"/>
      <c r="L2380" s="82"/>
      <c r="M2380" s="82"/>
      <c r="N2380" s="140"/>
      <c r="O2380" s="140"/>
      <c r="P2380" s="82"/>
      <c r="Q2380" s="82"/>
      <c r="R2380" s="82"/>
      <c r="S2380" s="82"/>
      <c r="T2380" s="140"/>
      <c r="U2380" s="82"/>
      <c r="V2380" s="82"/>
      <c r="W2380" s="82"/>
      <c r="X2380" s="82"/>
      <c r="Y2380" s="82"/>
      <c r="AA2380" s="82"/>
      <c r="AB2380" s="82"/>
      <c r="AC2380" s="82"/>
      <c r="AD2380" s="82"/>
      <c r="AE2380" s="82"/>
      <c r="AF2380" s="82"/>
      <c r="AG2380" s="82"/>
    </row>
    <row r="2381" spans="3:33" x14ac:dyDescent="0.2">
      <c r="C2381" s="82"/>
      <c r="D2381" s="82"/>
      <c r="E2381" s="82"/>
      <c r="F2381" s="82"/>
      <c r="G2381" s="82"/>
      <c r="H2381" s="82"/>
      <c r="I2381" s="82"/>
      <c r="J2381" s="82"/>
      <c r="K2381" s="82"/>
      <c r="L2381" s="82"/>
      <c r="M2381" s="82"/>
      <c r="N2381" s="140"/>
      <c r="O2381" s="140"/>
      <c r="P2381" s="82"/>
      <c r="Q2381" s="82"/>
      <c r="R2381" s="82"/>
      <c r="S2381" s="82"/>
      <c r="T2381" s="140"/>
      <c r="U2381" s="82"/>
      <c r="V2381" s="82"/>
      <c r="W2381" s="82"/>
      <c r="X2381" s="82"/>
      <c r="Y2381" s="82"/>
      <c r="AA2381" s="82"/>
      <c r="AB2381" s="82"/>
      <c r="AC2381" s="82"/>
      <c r="AD2381" s="82"/>
      <c r="AE2381" s="82"/>
      <c r="AF2381" s="82"/>
      <c r="AG2381" s="82"/>
    </row>
    <row r="2382" spans="3:33" x14ac:dyDescent="0.2">
      <c r="C2382" s="82"/>
      <c r="D2382" s="82"/>
      <c r="E2382" s="82"/>
      <c r="F2382" s="82"/>
      <c r="G2382" s="82"/>
      <c r="H2382" s="82"/>
      <c r="I2382" s="82"/>
      <c r="J2382" s="82"/>
      <c r="K2382" s="82"/>
      <c r="L2382" s="82"/>
      <c r="M2382" s="82"/>
      <c r="N2382" s="140"/>
      <c r="O2382" s="140"/>
      <c r="P2382" s="82"/>
      <c r="Q2382" s="82"/>
      <c r="R2382" s="82"/>
      <c r="S2382" s="82"/>
      <c r="T2382" s="140"/>
      <c r="U2382" s="82"/>
      <c r="V2382" s="82"/>
      <c r="W2382" s="82"/>
      <c r="X2382" s="82"/>
      <c r="Y2382" s="82"/>
      <c r="AA2382" s="82"/>
      <c r="AB2382" s="82"/>
      <c r="AC2382" s="82"/>
      <c r="AD2382" s="82"/>
      <c r="AE2382" s="82"/>
      <c r="AF2382" s="82"/>
      <c r="AG2382" s="82"/>
    </row>
    <row r="2383" spans="3:33" x14ac:dyDescent="0.2">
      <c r="C2383" s="82"/>
      <c r="D2383" s="82"/>
      <c r="E2383" s="82"/>
      <c r="F2383" s="82"/>
      <c r="G2383" s="82"/>
      <c r="H2383" s="82"/>
      <c r="I2383" s="82"/>
      <c r="J2383" s="82"/>
      <c r="K2383" s="82"/>
      <c r="L2383" s="82"/>
      <c r="M2383" s="82"/>
      <c r="N2383" s="140"/>
      <c r="O2383" s="140"/>
      <c r="P2383" s="82"/>
      <c r="Q2383" s="82"/>
      <c r="R2383" s="82"/>
      <c r="S2383" s="82"/>
      <c r="T2383" s="140"/>
      <c r="U2383" s="82"/>
      <c r="V2383" s="82"/>
      <c r="W2383" s="82"/>
      <c r="X2383" s="82"/>
      <c r="Y2383" s="82"/>
      <c r="AA2383" s="82"/>
      <c r="AB2383" s="82"/>
      <c r="AC2383" s="82"/>
      <c r="AD2383" s="82"/>
      <c r="AE2383" s="82"/>
      <c r="AF2383" s="82"/>
      <c r="AG2383" s="82"/>
    </row>
    <row r="2384" spans="3:33" x14ac:dyDescent="0.2">
      <c r="C2384" s="82"/>
      <c r="D2384" s="82"/>
      <c r="E2384" s="82"/>
      <c r="F2384" s="82"/>
      <c r="G2384" s="82"/>
      <c r="H2384" s="82"/>
      <c r="I2384" s="82"/>
      <c r="J2384" s="82"/>
      <c r="K2384" s="82"/>
      <c r="L2384" s="82"/>
      <c r="M2384" s="82"/>
      <c r="N2384" s="140"/>
      <c r="O2384" s="140"/>
      <c r="P2384" s="82"/>
      <c r="Q2384" s="82"/>
      <c r="R2384" s="82"/>
      <c r="S2384" s="82"/>
      <c r="T2384" s="140"/>
      <c r="U2384" s="82"/>
      <c r="V2384" s="82"/>
      <c r="W2384" s="82"/>
      <c r="X2384" s="82"/>
      <c r="Y2384" s="82"/>
      <c r="AA2384" s="82"/>
      <c r="AB2384" s="82"/>
      <c r="AC2384" s="82"/>
      <c r="AD2384" s="82"/>
      <c r="AE2384" s="82"/>
      <c r="AF2384" s="82"/>
      <c r="AG2384" s="82"/>
    </row>
    <row r="2385" spans="3:33" x14ac:dyDescent="0.2">
      <c r="C2385" s="82"/>
      <c r="D2385" s="82"/>
      <c r="E2385" s="82"/>
      <c r="F2385" s="82"/>
      <c r="G2385" s="82"/>
      <c r="H2385" s="82"/>
      <c r="I2385" s="82"/>
      <c r="J2385" s="82"/>
      <c r="K2385" s="82"/>
      <c r="L2385" s="82"/>
      <c r="M2385" s="82"/>
      <c r="N2385" s="140"/>
      <c r="O2385" s="140"/>
      <c r="P2385" s="82"/>
      <c r="Q2385" s="82"/>
      <c r="R2385" s="82"/>
      <c r="S2385" s="82"/>
      <c r="T2385" s="140"/>
      <c r="U2385" s="82"/>
      <c r="V2385" s="82"/>
      <c r="W2385" s="82"/>
      <c r="X2385" s="82"/>
      <c r="Y2385" s="82"/>
      <c r="AA2385" s="82"/>
      <c r="AB2385" s="82"/>
      <c r="AC2385" s="82"/>
      <c r="AD2385" s="82"/>
      <c r="AE2385" s="82"/>
      <c r="AF2385" s="82"/>
      <c r="AG2385" s="82"/>
    </row>
    <row r="2386" spans="3:33" x14ac:dyDescent="0.2">
      <c r="C2386" s="82"/>
      <c r="D2386" s="82"/>
      <c r="E2386" s="82"/>
      <c r="F2386" s="82"/>
      <c r="G2386" s="82"/>
      <c r="H2386" s="82"/>
      <c r="I2386" s="82"/>
      <c r="J2386" s="82"/>
      <c r="K2386" s="82"/>
      <c r="L2386" s="82"/>
      <c r="M2386" s="82"/>
      <c r="N2386" s="140"/>
      <c r="O2386" s="140"/>
      <c r="P2386" s="82"/>
      <c r="Q2386" s="82"/>
      <c r="R2386" s="82"/>
      <c r="S2386" s="82"/>
      <c r="T2386" s="140"/>
      <c r="U2386" s="82"/>
      <c r="V2386" s="82"/>
      <c r="W2386" s="82"/>
      <c r="X2386" s="82"/>
      <c r="Y2386" s="82"/>
      <c r="AA2386" s="82"/>
      <c r="AB2386" s="82"/>
      <c r="AC2386" s="82"/>
      <c r="AD2386" s="82"/>
      <c r="AE2386" s="82"/>
      <c r="AF2386" s="82"/>
      <c r="AG2386" s="82"/>
    </row>
    <row r="2387" spans="3:33" x14ac:dyDescent="0.2">
      <c r="C2387" s="82"/>
      <c r="D2387" s="82"/>
      <c r="E2387" s="82"/>
      <c r="F2387" s="82"/>
      <c r="G2387" s="82"/>
      <c r="H2387" s="82"/>
      <c r="I2387" s="82"/>
      <c r="J2387" s="82"/>
      <c r="K2387" s="82"/>
      <c r="L2387" s="82"/>
      <c r="M2387" s="82"/>
      <c r="N2387" s="140"/>
      <c r="O2387" s="140"/>
      <c r="P2387" s="82"/>
      <c r="Q2387" s="82"/>
      <c r="R2387" s="82"/>
      <c r="S2387" s="82"/>
      <c r="T2387" s="140"/>
      <c r="U2387" s="82"/>
      <c r="V2387" s="82"/>
      <c r="W2387" s="82"/>
      <c r="X2387" s="82"/>
      <c r="Y2387" s="82"/>
      <c r="AA2387" s="82"/>
      <c r="AB2387" s="82"/>
      <c r="AC2387" s="82"/>
      <c r="AD2387" s="82"/>
      <c r="AE2387" s="82"/>
      <c r="AF2387" s="82"/>
      <c r="AG2387" s="82"/>
    </row>
    <row r="2388" spans="3:33" x14ac:dyDescent="0.2">
      <c r="C2388" s="82"/>
      <c r="D2388" s="82"/>
      <c r="E2388" s="82"/>
      <c r="F2388" s="82"/>
      <c r="G2388" s="82"/>
      <c r="H2388" s="82"/>
      <c r="I2388" s="82"/>
      <c r="J2388" s="82"/>
      <c r="K2388" s="82"/>
      <c r="L2388" s="82"/>
      <c r="M2388" s="82"/>
      <c r="N2388" s="140"/>
      <c r="O2388" s="140"/>
      <c r="P2388" s="82"/>
      <c r="Q2388" s="82"/>
      <c r="R2388" s="82"/>
      <c r="S2388" s="82"/>
      <c r="T2388" s="140"/>
      <c r="U2388" s="82"/>
      <c r="V2388" s="82"/>
      <c r="W2388" s="82"/>
      <c r="X2388" s="82"/>
      <c r="Y2388" s="82"/>
      <c r="AA2388" s="82"/>
      <c r="AB2388" s="82"/>
      <c r="AC2388" s="82"/>
      <c r="AD2388" s="82"/>
      <c r="AE2388" s="82"/>
      <c r="AF2388" s="82"/>
      <c r="AG2388" s="82"/>
    </row>
    <row r="2389" spans="3:33" x14ac:dyDescent="0.2">
      <c r="C2389" s="82"/>
      <c r="D2389" s="82"/>
      <c r="E2389" s="82"/>
      <c r="F2389" s="82"/>
      <c r="G2389" s="82"/>
      <c r="H2389" s="82"/>
      <c r="I2389" s="82"/>
      <c r="J2389" s="82"/>
      <c r="K2389" s="82"/>
      <c r="L2389" s="82"/>
      <c r="M2389" s="82"/>
      <c r="N2389" s="140"/>
      <c r="O2389" s="140"/>
      <c r="P2389" s="82"/>
      <c r="Q2389" s="82"/>
      <c r="R2389" s="82"/>
      <c r="S2389" s="82"/>
      <c r="T2389" s="140"/>
      <c r="U2389" s="82"/>
      <c r="V2389" s="82"/>
      <c r="W2389" s="82"/>
      <c r="X2389" s="82"/>
      <c r="Y2389" s="82"/>
      <c r="AA2389" s="82"/>
      <c r="AB2389" s="82"/>
      <c r="AC2389" s="82"/>
      <c r="AD2389" s="82"/>
      <c r="AE2389" s="82"/>
      <c r="AF2389" s="82"/>
      <c r="AG2389" s="82"/>
    </row>
    <row r="2390" spans="3:33" x14ac:dyDescent="0.2">
      <c r="C2390" s="82"/>
      <c r="D2390" s="82"/>
      <c r="E2390" s="82"/>
      <c r="F2390" s="82"/>
      <c r="G2390" s="82"/>
      <c r="H2390" s="82"/>
      <c r="I2390" s="82"/>
      <c r="J2390" s="82"/>
      <c r="K2390" s="82"/>
      <c r="L2390" s="82"/>
      <c r="M2390" s="82"/>
      <c r="N2390" s="140"/>
      <c r="O2390" s="140"/>
      <c r="P2390" s="82"/>
      <c r="Q2390" s="82"/>
      <c r="R2390" s="82"/>
      <c r="S2390" s="82"/>
      <c r="T2390" s="140"/>
      <c r="U2390" s="82"/>
      <c r="V2390" s="82"/>
      <c r="W2390" s="82"/>
      <c r="X2390" s="82"/>
      <c r="Y2390" s="82"/>
      <c r="AA2390" s="82"/>
      <c r="AB2390" s="82"/>
      <c r="AC2390" s="82"/>
      <c r="AD2390" s="82"/>
      <c r="AE2390" s="82"/>
      <c r="AF2390" s="82"/>
      <c r="AG2390" s="82"/>
    </row>
    <row r="2391" spans="3:33" x14ac:dyDescent="0.2">
      <c r="C2391" s="82"/>
      <c r="D2391" s="82"/>
      <c r="E2391" s="82"/>
      <c r="F2391" s="82"/>
      <c r="G2391" s="82"/>
      <c r="H2391" s="82"/>
      <c r="I2391" s="82"/>
      <c r="J2391" s="82"/>
      <c r="K2391" s="82"/>
      <c r="L2391" s="82"/>
      <c r="M2391" s="82"/>
      <c r="N2391" s="140"/>
      <c r="O2391" s="140"/>
      <c r="P2391" s="82"/>
      <c r="Q2391" s="82"/>
      <c r="R2391" s="82"/>
      <c r="S2391" s="82"/>
      <c r="T2391" s="140"/>
      <c r="U2391" s="82"/>
      <c r="V2391" s="82"/>
      <c r="W2391" s="82"/>
      <c r="X2391" s="82"/>
      <c r="Y2391" s="82"/>
      <c r="AA2391" s="82"/>
      <c r="AB2391" s="82"/>
      <c r="AC2391" s="82"/>
      <c r="AD2391" s="82"/>
      <c r="AE2391" s="82"/>
      <c r="AF2391" s="82"/>
      <c r="AG2391" s="82"/>
    </row>
    <row r="2392" spans="3:33" x14ac:dyDescent="0.2">
      <c r="C2392" s="82"/>
      <c r="D2392" s="82"/>
      <c r="E2392" s="82"/>
      <c r="F2392" s="82"/>
      <c r="G2392" s="82"/>
      <c r="H2392" s="82"/>
      <c r="I2392" s="82"/>
      <c r="J2392" s="82"/>
      <c r="K2392" s="82"/>
      <c r="L2392" s="82"/>
      <c r="M2392" s="82"/>
      <c r="N2392" s="140"/>
      <c r="O2392" s="140"/>
      <c r="P2392" s="82"/>
      <c r="Q2392" s="82"/>
      <c r="R2392" s="82"/>
      <c r="S2392" s="82"/>
      <c r="T2392" s="140"/>
      <c r="U2392" s="82"/>
      <c r="V2392" s="82"/>
      <c r="W2392" s="82"/>
      <c r="X2392" s="82"/>
      <c r="Y2392" s="82"/>
      <c r="AA2392" s="82"/>
      <c r="AB2392" s="82"/>
      <c r="AC2392" s="82"/>
      <c r="AD2392" s="82"/>
      <c r="AE2392" s="82"/>
      <c r="AF2392" s="82"/>
      <c r="AG2392" s="82"/>
    </row>
    <row r="2393" spans="3:33" x14ac:dyDescent="0.2">
      <c r="C2393" s="82"/>
      <c r="D2393" s="82"/>
      <c r="E2393" s="82"/>
      <c r="F2393" s="82"/>
      <c r="G2393" s="82"/>
      <c r="H2393" s="82"/>
      <c r="I2393" s="82"/>
      <c r="J2393" s="82"/>
      <c r="K2393" s="82"/>
      <c r="L2393" s="82"/>
      <c r="M2393" s="82"/>
      <c r="N2393" s="140"/>
      <c r="O2393" s="140"/>
      <c r="P2393" s="82"/>
      <c r="Q2393" s="82"/>
      <c r="R2393" s="82"/>
      <c r="S2393" s="82"/>
      <c r="T2393" s="140"/>
      <c r="U2393" s="82"/>
      <c r="V2393" s="82"/>
      <c r="W2393" s="82"/>
      <c r="X2393" s="82"/>
      <c r="Y2393" s="82"/>
      <c r="AA2393" s="82"/>
      <c r="AB2393" s="82"/>
      <c r="AC2393" s="82"/>
      <c r="AD2393" s="82"/>
      <c r="AE2393" s="82"/>
      <c r="AF2393" s="82"/>
      <c r="AG2393" s="82"/>
    </row>
    <row r="2394" spans="3:33" x14ac:dyDescent="0.2">
      <c r="C2394" s="82"/>
      <c r="D2394" s="82"/>
      <c r="E2394" s="82"/>
      <c r="F2394" s="82"/>
      <c r="G2394" s="82"/>
      <c r="H2394" s="82"/>
      <c r="I2394" s="82"/>
      <c r="J2394" s="82"/>
      <c r="K2394" s="82"/>
      <c r="L2394" s="82"/>
      <c r="M2394" s="82"/>
      <c r="N2394" s="140"/>
      <c r="O2394" s="140"/>
      <c r="P2394" s="82"/>
      <c r="Q2394" s="82"/>
      <c r="R2394" s="82"/>
      <c r="S2394" s="82"/>
      <c r="T2394" s="140"/>
      <c r="U2394" s="82"/>
      <c r="V2394" s="82"/>
      <c r="W2394" s="82"/>
      <c r="X2394" s="82"/>
      <c r="Y2394" s="82"/>
      <c r="AA2394" s="82"/>
      <c r="AB2394" s="82"/>
      <c r="AC2394" s="82"/>
      <c r="AD2394" s="82"/>
      <c r="AE2394" s="82"/>
      <c r="AF2394" s="82"/>
      <c r="AG2394" s="82"/>
    </row>
    <row r="2395" spans="3:33" x14ac:dyDescent="0.2">
      <c r="C2395" s="82"/>
      <c r="D2395" s="82"/>
      <c r="E2395" s="82"/>
      <c r="F2395" s="82"/>
      <c r="G2395" s="82"/>
      <c r="H2395" s="82"/>
      <c r="I2395" s="82"/>
      <c r="J2395" s="82"/>
      <c r="K2395" s="82"/>
      <c r="L2395" s="82"/>
      <c r="M2395" s="82"/>
      <c r="N2395" s="140"/>
      <c r="O2395" s="140"/>
      <c r="P2395" s="82"/>
      <c r="Q2395" s="82"/>
      <c r="R2395" s="82"/>
      <c r="S2395" s="82"/>
      <c r="T2395" s="140"/>
      <c r="U2395" s="82"/>
      <c r="V2395" s="82"/>
      <c r="W2395" s="82"/>
      <c r="X2395" s="82"/>
      <c r="Y2395" s="82"/>
      <c r="AA2395" s="82"/>
      <c r="AB2395" s="82"/>
      <c r="AC2395" s="82"/>
      <c r="AD2395" s="82"/>
      <c r="AE2395" s="82"/>
      <c r="AF2395" s="82"/>
      <c r="AG2395" s="82"/>
    </row>
    <row r="2396" spans="3:33" x14ac:dyDescent="0.2">
      <c r="C2396" s="82"/>
      <c r="D2396" s="82"/>
      <c r="E2396" s="82"/>
      <c r="F2396" s="82"/>
      <c r="G2396" s="82"/>
      <c r="H2396" s="82"/>
      <c r="I2396" s="82"/>
      <c r="J2396" s="82"/>
      <c r="K2396" s="82"/>
      <c r="L2396" s="82"/>
      <c r="M2396" s="82"/>
      <c r="N2396" s="140"/>
      <c r="O2396" s="140"/>
      <c r="P2396" s="82"/>
      <c r="Q2396" s="82"/>
      <c r="R2396" s="82"/>
      <c r="S2396" s="82"/>
      <c r="T2396" s="140"/>
      <c r="U2396" s="82"/>
      <c r="V2396" s="82"/>
      <c r="W2396" s="82"/>
      <c r="X2396" s="82"/>
      <c r="Y2396" s="82"/>
      <c r="AA2396" s="82"/>
      <c r="AB2396" s="82"/>
      <c r="AC2396" s="82"/>
      <c r="AD2396" s="82"/>
      <c r="AE2396" s="82"/>
      <c r="AF2396" s="82"/>
      <c r="AG2396" s="82"/>
    </row>
    <row r="2397" spans="3:33" x14ac:dyDescent="0.2">
      <c r="C2397" s="82"/>
      <c r="D2397" s="82"/>
      <c r="E2397" s="82"/>
      <c r="F2397" s="82"/>
      <c r="G2397" s="82"/>
      <c r="H2397" s="82"/>
      <c r="I2397" s="82"/>
      <c r="J2397" s="82"/>
      <c r="K2397" s="82"/>
      <c r="L2397" s="82"/>
      <c r="M2397" s="82"/>
      <c r="N2397" s="140"/>
      <c r="O2397" s="140"/>
      <c r="P2397" s="82"/>
      <c r="Q2397" s="82"/>
      <c r="R2397" s="82"/>
      <c r="S2397" s="82"/>
      <c r="T2397" s="140"/>
      <c r="U2397" s="82"/>
      <c r="V2397" s="82"/>
      <c r="W2397" s="82"/>
      <c r="X2397" s="82"/>
      <c r="Y2397" s="82"/>
      <c r="AA2397" s="82"/>
      <c r="AB2397" s="82"/>
      <c r="AC2397" s="82"/>
      <c r="AD2397" s="82"/>
      <c r="AE2397" s="82"/>
      <c r="AF2397" s="82"/>
      <c r="AG2397" s="82"/>
    </row>
    <row r="2398" spans="3:33" x14ac:dyDescent="0.2">
      <c r="C2398" s="82"/>
      <c r="D2398" s="82"/>
      <c r="E2398" s="82"/>
      <c r="F2398" s="82"/>
      <c r="G2398" s="82"/>
      <c r="H2398" s="82"/>
      <c r="I2398" s="82"/>
      <c r="J2398" s="82"/>
      <c r="K2398" s="82"/>
      <c r="L2398" s="82"/>
      <c r="M2398" s="82"/>
      <c r="N2398" s="140"/>
      <c r="O2398" s="140"/>
      <c r="P2398" s="82"/>
      <c r="Q2398" s="82"/>
      <c r="R2398" s="82"/>
      <c r="S2398" s="82"/>
      <c r="T2398" s="140"/>
      <c r="U2398" s="82"/>
      <c r="V2398" s="82"/>
      <c r="W2398" s="82"/>
      <c r="X2398" s="82"/>
      <c r="Y2398" s="82"/>
      <c r="AA2398" s="82"/>
      <c r="AB2398" s="82"/>
      <c r="AC2398" s="82"/>
      <c r="AD2398" s="82"/>
      <c r="AE2398" s="82"/>
      <c r="AF2398" s="82"/>
      <c r="AG2398" s="82"/>
    </row>
    <row r="2399" spans="3:33" x14ac:dyDescent="0.2">
      <c r="C2399" s="82"/>
      <c r="D2399" s="82"/>
      <c r="E2399" s="82"/>
      <c r="F2399" s="82"/>
      <c r="G2399" s="82"/>
      <c r="H2399" s="82"/>
      <c r="I2399" s="82"/>
      <c r="J2399" s="82"/>
      <c r="K2399" s="82"/>
      <c r="L2399" s="82"/>
      <c r="M2399" s="82"/>
      <c r="N2399" s="140"/>
      <c r="O2399" s="140"/>
      <c r="P2399" s="82"/>
      <c r="Q2399" s="82"/>
      <c r="R2399" s="82"/>
      <c r="S2399" s="82"/>
      <c r="T2399" s="140"/>
      <c r="U2399" s="82"/>
      <c r="V2399" s="82"/>
      <c r="W2399" s="82"/>
      <c r="X2399" s="82"/>
      <c r="Y2399" s="82"/>
      <c r="AA2399" s="82"/>
      <c r="AB2399" s="82"/>
      <c r="AC2399" s="82"/>
      <c r="AD2399" s="82"/>
      <c r="AE2399" s="82"/>
      <c r="AF2399" s="82"/>
      <c r="AG2399" s="82"/>
    </row>
    <row r="2400" spans="3:33" x14ac:dyDescent="0.2">
      <c r="C2400" s="82"/>
      <c r="D2400" s="82"/>
      <c r="E2400" s="82"/>
      <c r="F2400" s="82"/>
      <c r="G2400" s="82"/>
      <c r="H2400" s="82"/>
      <c r="I2400" s="82"/>
      <c r="J2400" s="82"/>
      <c r="K2400" s="82"/>
      <c r="L2400" s="82"/>
      <c r="M2400" s="82"/>
      <c r="N2400" s="140"/>
      <c r="O2400" s="140"/>
      <c r="P2400" s="82"/>
      <c r="Q2400" s="82"/>
      <c r="R2400" s="82"/>
      <c r="S2400" s="82"/>
      <c r="T2400" s="140"/>
      <c r="U2400" s="82"/>
      <c r="V2400" s="82"/>
      <c r="W2400" s="82"/>
      <c r="X2400" s="82"/>
      <c r="Y2400" s="82"/>
      <c r="AA2400" s="82"/>
      <c r="AB2400" s="82"/>
      <c r="AC2400" s="82"/>
      <c r="AD2400" s="82"/>
      <c r="AE2400" s="82"/>
      <c r="AF2400" s="82"/>
      <c r="AG2400" s="82"/>
    </row>
    <row r="2401" spans="3:33" x14ac:dyDescent="0.2">
      <c r="C2401" s="82"/>
      <c r="D2401" s="82"/>
      <c r="E2401" s="82"/>
      <c r="F2401" s="82"/>
      <c r="G2401" s="82"/>
      <c r="H2401" s="82"/>
      <c r="I2401" s="82"/>
      <c r="J2401" s="82"/>
      <c r="K2401" s="82"/>
      <c r="L2401" s="82"/>
      <c r="M2401" s="82"/>
      <c r="N2401" s="140"/>
      <c r="O2401" s="140"/>
      <c r="P2401" s="82"/>
      <c r="Q2401" s="82"/>
      <c r="R2401" s="82"/>
      <c r="S2401" s="82"/>
      <c r="T2401" s="140"/>
      <c r="U2401" s="82"/>
      <c r="V2401" s="82"/>
      <c r="W2401" s="82"/>
      <c r="X2401" s="82"/>
      <c r="Y2401" s="82"/>
      <c r="AA2401" s="82"/>
      <c r="AB2401" s="82"/>
      <c r="AC2401" s="82"/>
      <c r="AD2401" s="82"/>
      <c r="AE2401" s="82"/>
      <c r="AF2401" s="82"/>
      <c r="AG2401" s="82"/>
    </row>
    <row r="2402" spans="3:33" x14ac:dyDescent="0.2">
      <c r="C2402" s="82"/>
      <c r="D2402" s="82"/>
      <c r="E2402" s="82"/>
      <c r="F2402" s="82"/>
      <c r="G2402" s="82"/>
      <c r="H2402" s="82"/>
      <c r="I2402" s="82"/>
      <c r="J2402" s="82"/>
      <c r="K2402" s="82"/>
      <c r="L2402" s="82"/>
      <c r="M2402" s="82"/>
      <c r="N2402" s="140"/>
      <c r="O2402" s="140"/>
      <c r="P2402" s="82"/>
      <c r="Q2402" s="82"/>
      <c r="R2402" s="82"/>
      <c r="S2402" s="82"/>
      <c r="T2402" s="140"/>
      <c r="U2402" s="82"/>
      <c r="V2402" s="82"/>
      <c r="W2402" s="82"/>
      <c r="X2402" s="82"/>
      <c r="Y2402" s="82"/>
      <c r="AA2402" s="82"/>
      <c r="AB2402" s="82"/>
      <c r="AC2402" s="82"/>
      <c r="AD2402" s="82"/>
      <c r="AE2402" s="82"/>
      <c r="AF2402" s="82"/>
      <c r="AG2402" s="82"/>
    </row>
    <row r="2403" spans="3:33" x14ac:dyDescent="0.2">
      <c r="C2403" s="82"/>
      <c r="D2403" s="82"/>
      <c r="E2403" s="82"/>
      <c r="F2403" s="82"/>
      <c r="G2403" s="82"/>
      <c r="H2403" s="82"/>
      <c r="I2403" s="82"/>
      <c r="J2403" s="82"/>
      <c r="K2403" s="82"/>
      <c r="L2403" s="82"/>
      <c r="M2403" s="82"/>
      <c r="N2403" s="140"/>
      <c r="O2403" s="140"/>
      <c r="P2403" s="82"/>
      <c r="Q2403" s="82"/>
      <c r="R2403" s="82"/>
      <c r="S2403" s="82"/>
      <c r="T2403" s="140"/>
      <c r="U2403" s="82"/>
      <c r="V2403" s="82"/>
      <c r="W2403" s="82"/>
      <c r="X2403" s="82"/>
      <c r="Y2403" s="82"/>
      <c r="AA2403" s="82"/>
      <c r="AB2403" s="82"/>
      <c r="AC2403" s="82"/>
      <c r="AD2403" s="82"/>
      <c r="AE2403" s="82"/>
      <c r="AF2403" s="82"/>
      <c r="AG2403" s="82"/>
    </row>
    <row r="2404" spans="3:33" x14ac:dyDescent="0.2">
      <c r="C2404" s="82"/>
      <c r="D2404" s="82"/>
      <c r="E2404" s="82"/>
      <c r="F2404" s="82"/>
      <c r="G2404" s="82"/>
      <c r="H2404" s="82"/>
      <c r="I2404" s="82"/>
      <c r="J2404" s="82"/>
      <c r="K2404" s="82"/>
      <c r="L2404" s="82"/>
      <c r="M2404" s="82"/>
      <c r="N2404" s="140"/>
      <c r="O2404" s="140"/>
      <c r="P2404" s="82"/>
      <c r="Q2404" s="82"/>
      <c r="R2404" s="82"/>
      <c r="S2404" s="82"/>
      <c r="T2404" s="140"/>
      <c r="U2404" s="82"/>
      <c r="V2404" s="82"/>
      <c r="W2404" s="82"/>
      <c r="X2404" s="82"/>
      <c r="Y2404" s="82"/>
      <c r="AA2404" s="82"/>
      <c r="AB2404" s="82"/>
      <c r="AC2404" s="82"/>
      <c r="AD2404" s="82"/>
      <c r="AE2404" s="82"/>
      <c r="AF2404" s="82"/>
      <c r="AG2404" s="82"/>
    </row>
    <row r="2405" spans="3:33" x14ac:dyDescent="0.2">
      <c r="C2405" s="82"/>
      <c r="D2405" s="82"/>
      <c r="E2405" s="82"/>
      <c r="F2405" s="82"/>
      <c r="G2405" s="82"/>
      <c r="H2405" s="82"/>
      <c r="I2405" s="82"/>
      <c r="J2405" s="82"/>
      <c r="K2405" s="82"/>
      <c r="L2405" s="82"/>
      <c r="M2405" s="82"/>
      <c r="N2405" s="140"/>
      <c r="O2405" s="140"/>
      <c r="P2405" s="82"/>
      <c r="Q2405" s="82"/>
      <c r="R2405" s="82"/>
      <c r="S2405" s="82"/>
      <c r="T2405" s="140"/>
      <c r="U2405" s="82"/>
      <c r="V2405" s="82"/>
      <c r="W2405" s="82"/>
      <c r="X2405" s="82"/>
      <c r="Y2405" s="82"/>
      <c r="AA2405" s="82"/>
      <c r="AB2405" s="82"/>
      <c r="AC2405" s="82"/>
      <c r="AD2405" s="82"/>
      <c r="AE2405" s="82"/>
      <c r="AF2405" s="82"/>
      <c r="AG2405" s="82"/>
    </row>
    <row r="2406" spans="3:33" x14ac:dyDescent="0.2">
      <c r="C2406" s="82"/>
      <c r="D2406" s="82"/>
      <c r="E2406" s="82"/>
      <c r="F2406" s="82"/>
      <c r="G2406" s="82"/>
      <c r="H2406" s="82"/>
      <c r="I2406" s="82"/>
      <c r="J2406" s="82"/>
      <c r="K2406" s="82"/>
      <c r="L2406" s="82"/>
      <c r="M2406" s="82"/>
      <c r="N2406" s="140"/>
      <c r="O2406" s="140"/>
      <c r="P2406" s="82"/>
      <c r="Q2406" s="82"/>
      <c r="R2406" s="82"/>
      <c r="S2406" s="82"/>
      <c r="T2406" s="140"/>
      <c r="U2406" s="82"/>
      <c r="V2406" s="82"/>
      <c r="W2406" s="82"/>
      <c r="X2406" s="82"/>
      <c r="Y2406" s="82"/>
      <c r="AA2406" s="82"/>
      <c r="AB2406" s="82"/>
      <c r="AC2406" s="82"/>
      <c r="AD2406" s="82"/>
      <c r="AE2406" s="82"/>
      <c r="AF2406" s="82"/>
      <c r="AG2406" s="82"/>
    </row>
    <row r="2407" spans="3:33" x14ac:dyDescent="0.2">
      <c r="C2407" s="82"/>
      <c r="D2407" s="82"/>
      <c r="E2407" s="82"/>
      <c r="F2407" s="82"/>
      <c r="G2407" s="82"/>
      <c r="H2407" s="82"/>
      <c r="I2407" s="82"/>
      <c r="J2407" s="82"/>
      <c r="K2407" s="82"/>
      <c r="L2407" s="82"/>
      <c r="M2407" s="82"/>
      <c r="N2407" s="140"/>
      <c r="O2407" s="140"/>
      <c r="P2407" s="82"/>
      <c r="Q2407" s="82"/>
      <c r="R2407" s="82"/>
      <c r="S2407" s="82"/>
      <c r="T2407" s="140"/>
      <c r="U2407" s="82"/>
      <c r="V2407" s="82"/>
      <c r="W2407" s="82"/>
      <c r="X2407" s="82"/>
      <c r="Y2407" s="82"/>
      <c r="AA2407" s="82"/>
      <c r="AB2407" s="82"/>
      <c r="AC2407" s="82"/>
      <c r="AD2407" s="82"/>
      <c r="AE2407" s="82"/>
      <c r="AF2407" s="82"/>
      <c r="AG2407" s="82"/>
    </row>
    <row r="2408" spans="3:33" x14ac:dyDescent="0.2">
      <c r="C2408" s="82"/>
      <c r="D2408" s="82"/>
      <c r="E2408" s="82"/>
      <c r="F2408" s="82"/>
      <c r="G2408" s="82"/>
      <c r="H2408" s="82"/>
      <c r="I2408" s="82"/>
      <c r="J2408" s="82"/>
      <c r="K2408" s="82"/>
      <c r="L2408" s="82"/>
      <c r="M2408" s="82"/>
      <c r="N2408" s="140"/>
      <c r="O2408" s="140"/>
      <c r="P2408" s="82"/>
      <c r="Q2408" s="82"/>
      <c r="R2408" s="82"/>
      <c r="S2408" s="82"/>
      <c r="T2408" s="140"/>
      <c r="U2408" s="82"/>
      <c r="V2408" s="82"/>
      <c r="W2408" s="82"/>
      <c r="X2408" s="82"/>
      <c r="Y2408" s="82"/>
      <c r="AA2408" s="82"/>
      <c r="AB2408" s="82"/>
      <c r="AC2408" s="82"/>
      <c r="AD2408" s="82"/>
      <c r="AE2408" s="82"/>
      <c r="AF2408" s="82"/>
      <c r="AG2408" s="82"/>
    </row>
    <row r="2409" spans="3:33" x14ac:dyDescent="0.2">
      <c r="C2409" s="82"/>
      <c r="D2409" s="82"/>
      <c r="E2409" s="82"/>
      <c r="F2409" s="82"/>
      <c r="G2409" s="82"/>
      <c r="H2409" s="82"/>
      <c r="I2409" s="82"/>
      <c r="J2409" s="82"/>
      <c r="K2409" s="82"/>
      <c r="L2409" s="82"/>
      <c r="M2409" s="82"/>
      <c r="N2409" s="140"/>
      <c r="O2409" s="140"/>
      <c r="P2409" s="82"/>
      <c r="Q2409" s="82"/>
      <c r="R2409" s="82"/>
      <c r="S2409" s="82"/>
      <c r="T2409" s="140"/>
      <c r="U2409" s="82"/>
      <c r="V2409" s="82"/>
      <c r="W2409" s="82"/>
      <c r="X2409" s="82"/>
      <c r="Y2409" s="82"/>
      <c r="AA2409" s="82"/>
      <c r="AB2409" s="82"/>
      <c r="AC2409" s="82"/>
      <c r="AD2409" s="82"/>
      <c r="AE2409" s="82"/>
      <c r="AF2409" s="82"/>
      <c r="AG2409" s="82"/>
    </row>
    <row r="2410" spans="3:33" x14ac:dyDescent="0.2">
      <c r="C2410" s="82"/>
      <c r="D2410" s="82"/>
      <c r="E2410" s="82"/>
      <c r="F2410" s="82"/>
      <c r="G2410" s="82"/>
      <c r="H2410" s="82"/>
      <c r="I2410" s="82"/>
      <c r="J2410" s="82"/>
      <c r="K2410" s="82"/>
      <c r="L2410" s="82"/>
      <c r="M2410" s="82"/>
      <c r="N2410" s="140"/>
      <c r="O2410" s="140"/>
      <c r="P2410" s="82"/>
      <c r="Q2410" s="82"/>
      <c r="R2410" s="82"/>
      <c r="S2410" s="82"/>
      <c r="T2410" s="140"/>
      <c r="U2410" s="82"/>
      <c r="V2410" s="82"/>
      <c r="W2410" s="82"/>
      <c r="X2410" s="82"/>
      <c r="Y2410" s="82"/>
      <c r="AA2410" s="82"/>
      <c r="AB2410" s="82"/>
      <c r="AC2410" s="82"/>
      <c r="AD2410" s="82"/>
      <c r="AE2410" s="82"/>
      <c r="AF2410" s="82"/>
      <c r="AG2410" s="82"/>
    </row>
    <row r="2411" spans="3:33" x14ac:dyDescent="0.2">
      <c r="C2411" s="82"/>
      <c r="D2411" s="82"/>
      <c r="E2411" s="82"/>
      <c r="F2411" s="82"/>
      <c r="G2411" s="82"/>
      <c r="H2411" s="82"/>
      <c r="I2411" s="82"/>
      <c r="J2411" s="82"/>
      <c r="K2411" s="82"/>
      <c r="L2411" s="82"/>
      <c r="M2411" s="82"/>
      <c r="N2411" s="140"/>
      <c r="O2411" s="140"/>
      <c r="P2411" s="82"/>
      <c r="Q2411" s="82"/>
      <c r="R2411" s="82"/>
      <c r="S2411" s="82"/>
      <c r="T2411" s="140"/>
      <c r="U2411" s="82"/>
      <c r="V2411" s="82"/>
      <c r="W2411" s="82"/>
      <c r="X2411" s="82"/>
      <c r="Y2411" s="82"/>
      <c r="AA2411" s="82"/>
      <c r="AB2411" s="82"/>
      <c r="AC2411" s="82"/>
      <c r="AD2411" s="82"/>
      <c r="AE2411" s="82"/>
      <c r="AF2411" s="82"/>
      <c r="AG2411" s="82"/>
    </row>
    <row r="2412" spans="3:33" x14ac:dyDescent="0.2">
      <c r="C2412" s="82"/>
      <c r="D2412" s="82"/>
      <c r="E2412" s="82"/>
      <c r="F2412" s="82"/>
      <c r="G2412" s="82"/>
      <c r="H2412" s="82"/>
      <c r="I2412" s="82"/>
      <c r="J2412" s="82"/>
      <c r="K2412" s="82"/>
      <c r="L2412" s="82"/>
      <c r="M2412" s="82"/>
      <c r="N2412" s="140"/>
      <c r="O2412" s="140"/>
      <c r="P2412" s="82"/>
      <c r="Q2412" s="82"/>
      <c r="R2412" s="82"/>
      <c r="S2412" s="82"/>
      <c r="T2412" s="140"/>
      <c r="U2412" s="82"/>
      <c r="V2412" s="82"/>
      <c r="W2412" s="82"/>
      <c r="X2412" s="82"/>
      <c r="Y2412" s="82"/>
      <c r="AA2412" s="82"/>
      <c r="AB2412" s="82"/>
      <c r="AC2412" s="82"/>
      <c r="AD2412" s="82"/>
      <c r="AE2412" s="82"/>
      <c r="AF2412" s="82"/>
      <c r="AG2412" s="82"/>
    </row>
    <row r="2413" spans="3:33" x14ac:dyDescent="0.2">
      <c r="C2413" s="82"/>
      <c r="D2413" s="82"/>
      <c r="E2413" s="82"/>
      <c r="F2413" s="82"/>
      <c r="G2413" s="82"/>
      <c r="H2413" s="82"/>
      <c r="I2413" s="82"/>
      <c r="J2413" s="82"/>
      <c r="K2413" s="82"/>
      <c r="L2413" s="82"/>
      <c r="M2413" s="82"/>
      <c r="N2413" s="140"/>
      <c r="O2413" s="140"/>
      <c r="P2413" s="82"/>
      <c r="Q2413" s="82"/>
      <c r="R2413" s="82"/>
      <c r="S2413" s="82"/>
      <c r="T2413" s="140"/>
      <c r="U2413" s="82"/>
      <c r="V2413" s="82"/>
      <c r="W2413" s="82"/>
      <c r="X2413" s="82"/>
      <c r="Y2413" s="82"/>
      <c r="AA2413" s="82"/>
      <c r="AB2413" s="82"/>
      <c r="AC2413" s="82"/>
      <c r="AD2413" s="82"/>
      <c r="AE2413" s="82"/>
      <c r="AF2413" s="82"/>
      <c r="AG2413" s="82"/>
    </row>
    <row r="2414" spans="3:33" x14ac:dyDescent="0.2">
      <c r="C2414" s="82"/>
      <c r="D2414" s="82"/>
      <c r="E2414" s="82"/>
      <c r="F2414" s="82"/>
      <c r="G2414" s="82"/>
      <c r="H2414" s="82"/>
      <c r="I2414" s="82"/>
      <c r="J2414" s="82"/>
      <c r="K2414" s="82"/>
      <c r="L2414" s="82"/>
      <c r="M2414" s="82"/>
      <c r="N2414" s="140"/>
      <c r="O2414" s="140"/>
      <c r="P2414" s="82"/>
      <c r="Q2414" s="82"/>
      <c r="R2414" s="82"/>
      <c r="S2414" s="82"/>
      <c r="T2414" s="140"/>
      <c r="U2414" s="82"/>
      <c r="V2414" s="82"/>
      <c r="W2414" s="82"/>
      <c r="X2414" s="82"/>
      <c r="Y2414" s="82"/>
      <c r="AA2414" s="82"/>
      <c r="AB2414" s="82"/>
      <c r="AC2414" s="82"/>
      <c r="AD2414" s="82"/>
      <c r="AE2414" s="82"/>
      <c r="AF2414" s="82"/>
      <c r="AG2414" s="82"/>
    </row>
    <row r="2415" spans="3:33" x14ac:dyDescent="0.2">
      <c r="C2415" s="82"/>
      <c r="D2415" s="82"/>
      <c r="E2415" s="82"/>
      <c r="F2415" s="82"/>
      <c r="G2415" s="82"/>
      <c r="H2415" s="82"/>
      <c r="I2415" s="82"/>
      <c r="J2415" s="82"/>
      <c r="K2415" s="82"/>
      <c r="L2415" s="82"/>
      <c r="M2415" s="82"/>
      <c r="N2415" s="140"/>
      <c r="O2415" s="140"/>
      <c r="P2415" s="82"/>
      <c r="Q2415" s="82"/>
      <c r="R2415" s="82"/>
      <c r="S2415" s="82"/>
      <c r="T2415" s="140"/>
      <c r="U2415" s="82"/>
      <c r="V2415" s="82"/>
      <c r="W2415" s="82"/>
      <c r="X2415" s="82"/>
      <c r="Y2415" s="82"/>
      <c r="AA2415" s="82"/>
      <c r="AB2415" s="82"/>
      <c r="AC2415" s="82"/>
      <c r="AD2415" s="82"/>
      <c r="AE2415" s="82"/>
      <c r="AF2415" s="82"/>
      <c r="AG2415" s="82"/>
    </row>
    <row r="2416" spans="3:33" x14ac:dyDescent="0.2">
      <c r="C2416" s="82"/>
      <c r="D2416" s="82"/>
      <c r="E2416" s="82"/>
      <c r="F2416" s="82"/>
      <c r="G2416" s="82"/>
      <c r="H2416" s="82"/>
      <c r="I2416" s="82"/>
      <c r="J2416" s="82"/>
      <c r="K2416" s="82"/>
      <c r="L2416" s="82"/>
      <c r="M2416" s="82"/>
      <c r="N2416" s="140"/>
      <c r="O2416" s="140"/>
      <c r="P2416" s="82"/>
      <c r="Q2416" s="82"/>
      <c r="R2416" s="82"/>
      <c r="S2416" s="82"/>
      <c r="T2416" s="140"/>
      <c r="U2416" s="82"/>
      <c r="V2416" s="82"/>
      <c r="W2416" s="82"/>
      <c r="X2416" s="82"/>
      <c r="Y2416" s="82"/>
      <c r="AA2416" s="82"/>
      <c r="AB2416" s="82"/>
      <c r="AC2416" s="82"/>
      <c r="AD2416" s="82"/>
      <c r="AE2416" s="82"/>
      <c r="AF2416" s="82"/>
      <c r="AG2416" s="82"/>
    </row>
    <row r="2417" spans="3:33" x14ac:dyDescent="0.2">
      <c r="C2417" s="82"/>
      <c r="D2417" s="82"/>
      <c r="E2417" s="82"/>
      <c r="F2417" s="82"/>
      <c r="G2417" s="82"/>
      <c r="H2417" s="82"/>
      <c r="I2417" s="82"/>
      <c r="J2417" s="82"/>
      <c r="K2417" s="82"/>
      <c r="L2417" s="82"/>
      <c r="M2417" s="82"/>
      <c r="N2417" s="140"/>
      <c r="O2417" s="140"/>
      <c r="P2417" s="82"/>
      <c r="Q2417" s="82"/>
      <c r="R2417" s="82"/>
      <c r="S2417" s="82"/>
      <c r="T2417" s="140"/>
      <c r="U2417" s="82"/>
      <c r="V2417" s="82"/>
      <c r="W2417" s="82"/>
      <c r="X2417" s="82"/>
      <c r="Y2417" s="82"/>
      <c r="AA2417" s="82"/>
      <c r="AB2417" s="82"/>
      <c r="AC2417" s="82"/>
      <c r="AD2417" s="82"/>
      <c r="AE2417" s="82"/>
      <c r="AF2417" s="82"/>
      <c r="AG2417" s="82"/>
    </row>
    <row r="2418" spans="3:33" x14ac:dyDescent="0.2">
      <c r="C2418" s="82"/>
      <c r="D2418" s="82"/>
      <c r="E2418" s="82"/>
      <c r="F2418" s="82"/>
      <c r="G2418" s="82"/>
      <c r="H2418" s="82"/>
      <c r="I2418" s="82"/>
      <c r="J2418" s="82"/>
      <c r="K2418" s="82"/>
      <c r="L2418" s="82"/>
      <c r="M2418" s="82"/>
      <c r="N2418" s="140"/>
      <c r="O2418" s="140"/>
      <c r="P2418" s="82"/>
      <c r="Q2418" s="82"/>
      <c r="R2418" s="82"/>
      <c r="S2418" s="82"/>
      <c r="T2418" s="140"/>
      <c r="U2418" s="82"/>
      <c r="V2418" s="82"/>
      <c r="W2418" s="82"/>
      <c r="X2418" s="82"/>
      <c r="Y2418" s="82"/>
      <c r="AA2418" s="82"/>
      <c r="AB2418" s="82"/>
      <c r="AC2418" s="82"/>
      <c r="AD2418" s="82"/>
      <c r="AE2418" s="82"/>
      <c r="AF2418" s="82"/>
      <c r="AG2418" s="82"/>
    </row>
    <row r="2419" spans="3:33" x14ac:dyDescent="0.2">
      <c r="C2419" s="82"/>
      <c r="D2419" s="82"/>
      <c r="E2419" s="82"/>
      <c r="F2419" s="82"/>
      <c r="G2419" s="82"/>
      <c r="H2419" s="82"/>
      <c r="I2419" s="82"/>
      <c r="J2419" s="82"/>
      <c r="K2419" s="82"/>
      <c r="L2419" s="82"/>
      <c r="M2419" s="82"/>
      <c r="N2419" s="140"/>
      <c r="O2419" s="140"/>
      <c r="P2419" s="82"/>
      <c r="Q2419" s="82"/>
      <c r="R2419" s="82"/>
      <c r="S2419" s="82"/>
      <c r="T2419" s="140"/>
      <c r="U2419" s="82"/>
      <c r="V2419" s="82"/>
      <c r="W2419" s="82"/>
      <c r="X2419" s="82"/>
      <c r="Y2419" s="82"/>
      <c r="AA2419" s="82"/>
      <c r="AB2419" s="82"/>
      <c r="AC2419" s="82"/>
      <c r="AD2419" s="82"/>
      <c r="AE2419" s="82"/>
      <c r="AF2419" s="82"/>
      <c r="AG2419" s="82"/>
    </row>
    <row r="2420" spans="3:33" x14ac:dyDescent="0.2">
      <c r="C2420" s="82"/>
      <c r="D2420" s="82"/>
      <c r="E2420" s="82"/>
      <c r="F2420" s="82"/>
      <c r="G2420" s="82"/>
      <c r="H2420" s="82"/>
      <c r="I2420" s="82"/>
      <c r="J2420" s="82"/>
      <c r="K2420" s="82"/>
      <c r="L2420" s="82"/>
      <c r="M2420" s="82"/>
      <c r="N2420" s="140"/>
      <c r="O2420" s="140"/>
      <c r="P2420" s="82"/>
      <c r="Q2420" s="82"/>
      <c r="R2420" s="82"/>
      <c r="S2420" s="82"/>
      <c r="T2420" s="140"/>
      <c r="U2420" s="82"/>
      <c r="V2420" s="82"/>
      <c r="W2420" s="82"/>
      <c r="X2420" s="82"/>
      <c r="Y2420" s="82"/>
      <c r="AA2420" s="82"/>
      <c r="AB2420" s="82"/>
      <c r="AC2420" s="82"/>
      <c r="AD2420" s="82"/>
      <c r="AE2420" s="82"/>
      <c r="AF2420" s="82"/>
      <c r="AG2420" s="82"/>
    </row>
    <row r="2421" spans="3:33" x14ac:dyDescent="0.2">
      <c r="C2421" s="82"/>
      <c r="D2421" s="82"/>
      <c r="E2421" s="82"/>
      <c r="F2421" s="82"/>
      <c r="G2421" s="82"/>
      <c r="H2421" s="82"/>
      <c r="I2421" s="82"/>
      <c r="J2421" s="82"/>
      <c r="K2421" s="82"/>
      <c r="L2421" s="82"/>
      <c r="M2421" s="82"/>
      <c r="N2421" s="140"/>
      <c r="O2421" s="140"/>
      <c r="P2421" s="82"/>
      <c r="Q2421" s="82"/>
      <c r="R2421" s="82"/>
      <c r="S2421" s="82"/>
      <c r="T2421" s="140"/>
      <c r="U2421" s="82"/>
      <c r="V2421" s="82"/>
      <c r="W2421" s="82"/>
      <c r="X2421" s="82"/>
      <c r="Y2421" s="82"/>
      <c r="AA2421" s="82"/>
      <c r="AB2421" s="82"/>
      <c r="AC2421" s="82"/>
      <c r="AD2421" s="82"/>
      <c r="AE2421" s="82"/>
      <c r="AF2421" s="82"/>
      <c r="AG2421" s="82"/>
    </row>
    <row r="2422" spans="3:33" x14ac:dyDescent="0.2">
      <c r="C2422" s="82"/>
      <c r="D2422" s="82"/>
      <c r="E2422" s="82"/>
      <c r="F2422" s="82"/>
      <c r="G2422" s="82"/>
      <c r="H2422" s="82"/>
      <c r="I2422" s="82"/>
      <c r="J2422" s="82"/>
      <c r="K2422" s="82"/>
      <c r="L2422" s="82"/>
      <c r="M2422" s="82"/>
      <c r="N2422" s="140"/>
      <c r="O2422" s="140"/>
      <c r="P2422" s="82"/>
      <c r="Q2422" s="82"/>
      <c r="R2422" s="82"/>
      <c r="S2422" s="82"/>
      <c r="T2422" s="140"/>
      <c r="U2422" s="82"/>
      <c r="V2422" s="82"/>
      <c r="W2422" s="82"/>
      <c r="X2422" s="82"/>
      <c r="Y2422" s="82"/>
      <c r="AA2422" s="82"/>
      <c r="AB2422" s="82"/>
      <c r="AC2422" s="82"/>
      <c r="AD2422" s="82"/>
      <c r="AE2422" s="82"/>
      <c r="AF2422" s="82"/>
      <c r="AG2422" s="82"/>
    </row>
    <row r="2423" spans="3:33" x14ac:dyDescent="0.2">
      <c r="C2423" s="82"/>
      <c r="D2423" s="82"/>
      <c r="E2423" s="82"/>
      <c r="F2423" s="82"/>
      <c r="G2423" s="82"/>
      <c r="H2423" s="82"/>
      <c r="I2423" s="82"/>
      <c r="J2423" s="82"/>
      <c r="K2423" s="82"/>
      <c r="L2423" s="82"/>
      <c r="M2423" s="82"/>
      <c r="N2423" s="140"/>
      <c r="O2423" s="140"/>
      <c r="P2423" s="82"/>
      <c r="Q2423" s="82"/>
      <c r="R2423" s="82"/>
      <c r="S2423" s="82"/>
      <c r="T2423" s="140"/>
      <c r="U2423" s="82"/>
      <c r="V2423" s="82"/>
      <c r="W2423" s="82"/>
      <c r="X2423" s="82"/>
      <c r="Y2423" s="82"/>
      <c r="AA2423" s="82"/>
      <c r="AB2423" s="82"/>
      <c r="AC2423" s="82"/>
      <c r="AD2423" s="82"/>
      <c r="AE2423" s="82"/>
      <c r="AF2423" s="82"/>
      <c r="AG2423" s="82"/>
    </row>
    <row r="2424" spans="3:33" x14ac:dyDescent="0.2">
      <c r="C2424" s="82"/>
      <c r="D2424" s="82"/>
      <c r="E2424" s="82"/>
      <c r="F2424" s="82"/>
      <c r="G2424" s="82"/>
      <c r="H2424" s="82"/>
      <c r="I2424" s="82"/>
      <c r="J2424" s="82"/>
      <c r="K2424" s="82"/>
      <c r="L2424" s="82"/>
      <c r="M2424" s="82"/>
      <c r="N2424" s="140"/>
      <c r="O2424" s="140"/>
      <c r="P2424" s="82"/>
      <c r="Q2424" s="82"/>
      <c r="R2424" s="82"/>
      <c r="S2424" s="82"/>
      <c r="T2424" s="140"/>
      <c r="U2424" s="82"/>
      <c r="V2424" s="82"/>
      <c r="W2424" s="82"/>
      <c r="X2424" s="82"/>
      <c r="Y2424" s="82"/>
      <c r="AA2424" s="82"/>
      <c r="AB2424" s="82"/>
      <c r="AC2424" s="82"/>
      <c r="AD2424" s="82"/>
      <c r="AE2424" s="82"/>
      <c r="AF2424" s="82"/>
      <c r="AG2424" s="82"/>
    </row>
    <row r="2425" spans="3:33" x14ac:dyDescent="0.2">
      <c r="C2425" s="82"/>
      <c r="D2425" s="82"/>
      <c r="E2425" s="82"/>
      <c r="F2425" s="82"/>
      <c r="G2425" s="82"/>
      <c r="H2425" s="82"/>
      <c r="I2425" s="82"/>
      <c r="J2425" s="82"/>
      <c r="K2425" s="82"/>
      <c r="L2425" s="82"/>
      <c r="M2425" s="82"/>
      <c r="N2425" s="140"/>
      <c r="O2425" s="140"/>
      <c r="P2425" s="82"/>
      <c r="Q2425" s="82"/>
      <c r="R2425" s="82"/>
      <c r="S2425" s="82"/>
      <c r="T2425" s="140"/>
      <c r="U2425" s="82"/>
      <c r="V2425" s="82"/>
      <c r="W2425" s="82"/>
      <c r="X2425" s="82"/>
      <c r="Y2425" s="82"/>
      <c r="AA2425" s="82"/>
      <c r="AB2425" s="82"/>
      <c r="AC2425" s="82"/>
      <c r="AD2425" s="82"/>
      <c r="AE2425" s="82"/>
      <c r="AF2425" s="82"/>
      <c r="AG2425" s="82"/>
    </row>
    <row r="2426" spans="3:33" x14ac:dyDescent="0.2">
      <c r="C2426" s="82"/>
      <c r="D2426" s="82"/>
      <c r="E2426" s="82"/>
      <c r="F2426" s="82"/>
      <c r="G2426" s="82"/>
      <c r="H2426" s="82"/>
      <c r="I2426" s="82"/>
      <c r="J2426" s="82"/>
      <c r="K2426" s="82"/>
      <c r="L2426" s="82"/>
      <c r="M2426" s="82"/>
      <c r="N2426" s="140"/>
      <c r="O2426" s="140"/>
      <c r="P2426" s="82"/>
      <c r="Q2426" s="82"/>
      <c r="R2426" s="82"/>
      <c r="S2426" s="82"/>
      <c r="T2426" s="140"/>
      <c r="U2426" s="82"/>
      <c r="V2426" s="82"/>
      <c r="W2426" s="82"/>
      <c r="X2426" s="82"/>
      <c r="Y2426" s="82"/>
      <c r="AA2426" s="82"/>
      <c r="AB2426" s="82"/>
      <c r="AC2426" s="82"/>
      <c r="AD2426" s="82"/>
      <c r="AE2426" s="82"/>
      <c r="AF2426" s="82"/>
      <c r="AG2426" s="82"/>
    </row>
    <row r="2427" spans="3:33" x14ac:dyDescent="0.2">
      <c r="C2427" s="82"/>
      <c r="D2427" s="82"/>
      <c r="E2427" s="82"/>
      <c r="F2427" s="82"/>
      <c r="G2427" s="82"/>
      <c r="H2427" s="82"/>
      <c r="I2427" s="82"/>
      <c r="J2427" s="82"/>
      <c r="K2427" s="82"/>
      <c r="L2427" s="82"/>
      <c r="M2427" s="82"/>
      <c r="N2427" s="140"/>
      <c r="O2427" s="140"/>
      <c r="P2427" s="82"/>
      <c r="Q2427" s="82"/>
      <c r="R2427" s="82"/>
      <c r="S2427" s="82"/>
      <c r="T2427" s="140"/>
      <c r="U2427" s="82"/>
      <c r="V2427" s="82"/>
      <c r="W2427" s="82"/>
      <c r="X2427" s="82"/>
      <c r="Y2427" s="82"/>
      <c r="AA2427" s="82"/>
      <c r="AB2427" s="82"/>
      <c r="AC2427" s="82"/>
      <c r="AD2427" s="82"/>
      <c r="AE2427" s="82"/>
      <c r="AF2427" s="82"/>
      <c r="AG2427" s="82"/>
    </row>
    <row r="2428" spans="3:33" x14ac:dyDescent="0.2">
      <c r="C2428" s="82"/>
      <c r="D2428" s="82"/>
      <c r="E2428" s="82"/>
      <c r="F2428" s="82"/>
      <c r="G2428" s="82"/>
      <c r="H2428" s="82"/>
      <c r="I2428" s="82"/>
      <c r="J2428" s="82"/>
      <c r="K2428" s="82"/>
      <c r="L2428" s="82"/>
      <c r="M2428" s="82"/>
      <c r="N2428" s="140"/>
      <c r="O2428" s="140"/>
      <c r="P2428" s="82"/>
      <c r="Q2428" s="82"/>
      <c r="R2428" s="82"/>
      <c r="S2428" s="82"/>
      <c r="T2428" s="140"/>
      <c r="U2428" s="82"/>
      <c r="V2428" s="82"/>
      <c r="W2428" s="82"/>
      <c r="X2428" s="82"/>
      <c r="Y2428" s="82"/>
      <c r="AA2428" s="82"/>
      <c r="AB2428" s="82"/>
      <c r="AC2428" s="82"/>
      <c r="AD2428" s="82"/>
      <c r="AE2428" s="82"/>
      <c r="AF2428" s="82"/>
      <c r="AG2428" s="82"/>
    </row>
    <row r="2429" spans="3:33" x14ac:dyDescent="0.2">
      <c r="C2429" s="82"/>
      <c r="D2429" s="82"/>
      <c r="E2429" s="82"/>
      <c r="F2429" s="82"/>
      <c r="G2429" s="82"/>
      <c r="H2429" s="82"/>
      <c r="I2429" s="82"/>
      <c r="J2429" s="82"/>
      <c r="K2429" s="82"/>
      <c r="L2429" s="82"/>
      <c r="M2429" s="82"/>
      <c r="N2429" s="140"/>
      <c r="O2429" s="140"/>
      <c r="P2429" s="82"/>
      <c r="Q2429" s="82"/>
      <c r="R2429" s="82"/>
      <c r="S2429" s="82"/>
      <c r="T2429" s="140"/>
      <c r="U2429" s="82"/>
      <c r="V2429" s="82"/>
      <c r="W2429" s="82"/>
      <c r="X2429" s="82"/>
      <c r="Y2429" s="82"/>
      <c r="AA2429" s="82"/>
      <c r="AB2429" s="82"/>
      <c r="AC2429" s="82"/>
      <c r="AD2429" s="82"/>
      <c r="AE2429" s="82"/>
      <c r="AF2429" s="82"/>
      <c r="AG2429" s="82"/>
    </row>
    <row r="2430" spans="3:33" x14ac:dyDescent="0.2">
      <c r="C2430" s="82"/>
      <c r="D2430" s="82"/>
      <c r="E2430" s="82"/>
      <c r="F2430" s="82"/>
      <c r="G2430" s="82"/>
      <c r="H2430" s="82"/>
      <c r="I2430" s="82"/>
      <c r="J2430" s="82"/>
      <c r="K2430" s="82"/>
      <c r="L2430" s="82"/>
      <c r="M2430" s="82"/>
      <c r="N2430" s="140"/>
      <c r="O2430" s="140"/>
      <c r="P2430" s="82"/>
      <c r="Q2430" s="82"/>
      <c r="R2430" s="82"/>
      <c r="S2430" s="82"/>
      <c r="T2430" s="140"/>
      <c r="U2430" s="82"/>
      <c r="V2430" s="82"/>
      <c r="W2430" s="82"/>
      <c r="X2430" s="82"/>
      <c r="Y2430" s="82"/>
      <c r="AA2430" s="82"/>
      <c r="AB2430" s="82"/>
      <c r="AC2430" s="82"/>
      <c r="AD2430" s="82"/>
      <c r="AE2430" s="82"/>
      <c r="AF2430" s="82"/>
      <c r="AG2430" s="82"/>
    </row>
    <row r="2431" spans="3:33" x14ac:dyDescent="0.2">
      <c r="C2431" s="82"/>
      <c r="D2431" s="82"/>
      <c r="E2431" s="82"/>
      <c r="F2431" s="82"/>
      <c r="G2431" s="82"/>
      <c r="H2431" s="82"/>
      <c r="I2431" s="82"/>
      <c r="J2431" s="82"/>
      <c r="K2431" s="82"/>
      <c r="L2431" s="82"/>
      <c r="M2431" s="82"/>
      <c r="N2431" s="140"/>
      <c r="O2431" s="140"/>
      <c r="P2431" s="82"/>
      <c r="Q2431" s="82"/>
      <c r="R2431" s="82"/>
      <c r="S2431" s="82"/>
      <c r="T2431" s="140"/>
      <c r="U2431" s="82"/>
      <c r="V2431" s="82"/>
      <c r="W2431" s="82"/>
      <c r="X2431" s="82"/>
      <c r="Y2431" s="82"/>
      <c r="AA2431" s="82"/>
      <c r="AB2431" s="82"/>
      <c r="AC2431" s="82"/>
      <c r="AD2431" s="82"/>
      <c r="AE2431" s="82"/>
      <c r="AF2431" s="82"/>
      <c r="AG2431" s="82"/>
    </row>
    <row r="2432" spans="3:33" x14ac:dyDescent="0.2">
      <c r="C2432" s="82"/>
      <c r="D2432" s="82"/>
      <c r="E2432" s="82"/>
      <c r="F2432" s="82"/>
      <c r="G2432" s="82"/>
      <c r="H2432" s="82"/>
      <c r="I2432" s="82"/>
      <c r="J2432" s="82"/>
      <c r="K2432" s="82"/>
      <c r="L2432" s="82"/>
      <c r="M2432" s="82"/>
      <c r="N2432" s="140"/>
      <c r="O2432" s="140"/>
      <c r="P2432" s="82"/>
      <c r="Q2432" s="82"/>
      <c r="R2432" s="82"/>
      <c r="S2432" s="82"/>
      <c r="T2432" s="140"/>
      <c r="U2432" s="82"/>
      <c r="V2432" s="82"/>
      <c r="W2432" s="82"/>
      <c r="X2432" s="82"/>
      <c r="Y2432" s="82"/>
      <c r="AA2432" s="82"/>
      <c r="AB2432" s="82"/>
      <c r="AC2432" s="82"/>
      <c r="AD2432" s="82"/>
      <c r="AE2432" s="82"/>
      <c r="AF2432" s="82"/>
      <c r="AG2432" s="82"/>
    </row>
    <row r="2433" spans="3:33" x14ac:dyDescent="0.2">
      <c r="C2433" s="82"/>
      <c r="D2433" s="82"/>
      <c r="E2433" s="82"/>
      <c r="F2433" s="82"/>
      <c r="G2433" s="82"/>
      <c r="H2433" s="82"/>
      <c r="I2433" s="82"/>
      <c r="J2433" s="82"/>
      <c r="K2433" s="82"/>
      <c r="L2433" s="82"/>
      <c r="M2433" s="82"/>
      <c r="N2433" s="140"/>
      <c r="O2433" s="140"/>
      <c r="P2433" s="82"/>
      <c r="Q2433" s="82"/>
      <c r="R2433" s="82"/>
      <c r="S2433" s="82"/>
      <c r="T2433" s="140"/>
      <c r="U2433" s="82"/>
      <c r="V2433" s="82"/>
      <c r="W2433" s="82"/>
      <c r="X2433" s="82"/>
      <c r="Y2433" s="82"/>
      <c r="AA2433" s="82"/>
      <c r="AB2433" s="82"/>
      <c r="AC2433" s="82"/>
      <c r="AD2433" s="82"/>
      <c r="AE2433" s="82"/>
      <c r="AF2433" s="82"/>
      <c r="AG2433" s="82"/>
    </row>
    <row r="2434" spans="3:33" x14ac:dyDescent="0.2">
      <c r="C2434" s="82"/>
      <c r="D2434" s="82"/>
      <c r="E2434" s="82"/>
      <c r="F2434" s="82"/>
      <c r="G2434" s="82"/>
      <c r="H2434" s="82"/>
      <c r="I2434" s="82"/>
      <c r="J2434" s="82"/>
      <c r="K2434" s="82"/>
      <c r="L2434" s="82"/>
      <c r="M2434" s="82"/>
      <c r="N2434" s="140"/>
      <c r="O2434" s="140"/>
      <c r="P2434" s="82"/>
      <c r="Q2434" s="82"/>
      <c r="R2434" s="82"/>
      <c r="S2434" s="82"/>
      <c r="T2434" s="140"/>
      <c r="U2434" s="82"/>
      <c r="V2434" s="82"/>
      <c r="W2434" s="82"/>
      <c r="X2434" s="82"/>
      <c r="Y2434" s="82"/>
      <c r="AA2434" s="82"/>
      <c r="AB2434" s="82"/>
      <c r="AC2434" s="82"/>
      <c r="AD2434" s="82"/>
      <c r="AE2434" s="82"/>
      <c r="AF2434" s="82"/>
      <c r="AG2434" s="82"/>
    </row>
    <row r="2435" spans="3:33" x14ac:dyDescent="0.2">
      <c r="C2435" s="82"/>
      <c r="D2435" s="82"/>
      <c r="E2435" s="82"/>
      <c r="F2435" s="82"/>
      <c r="G2435" s="82"/>
      <c r="H2435" s="82"/>
      <c r="I2435" s="82"/>
      <c r="J2435" s="82"/>
      <c r="K2435" s="82"/>
      <c r="L2435" s="82"/>
      <c r="M2435" s="82"/>
      <c r="N2435" s="140"/>
      <c r="O2435" s="140"/>
      <c r="P2435" s="82"/>
      <c r="Q2435" s="82"/>
      <c r="R2435" s="82"/>
      <c r="S2435" s="82"/>
      <c r="T2435" s="140"/>
      <c r="U2435" s="82"/>
      <c r="V2435" s="82"/>
      <c r="W2435" s="82"/>
      <c r="X2435" s="82"/>
      <c r="Y2435" s="82"/>
      <c r="AA2435" s="82"/>
      <c r="AB2435" s="82"/>
      <c r="AC2435" s="82"/>
      <c r="AD2435" s="82"/>
      <c r="AE2435" s="82"/>
      <c r="AF2435" s="82"/>
      <c r="AG2435" s="82"/>
    </row>
    <row r="2436" spans="3:33" x14ac:dyDescent="0.2">
      <c r="C2436" s="82"/>
      <c r="D2436" s="82"/>
      <c r="E2436" s="82"/>
      <c r="F2436" s="82"/>
      <c r="G2436" s="82"/>
      <c r="H2436" s="82"/>
      <c r="I2436" s="82"/>
      <c r="J2436" s="82"/>
      <c r="K2436" s="82"/>
      <c r="L2436" s="82"/>
      <c r="M2436" s="82"/>
      <c r="N2436" s="140"/>
      <c r="O2436" s="140"/>
      <c r="P2436" s="82"/>
      <c r="Q2436" s="82"/>
      <c r="R2436" s="82"/>
      <c r="S2436" s="82"/>
      <c r="T2436" s="140"/>
      <c r="U2436" s="82"/>
      <c r="V2436" s="82"/>
      <c r="W2436" s="82"/>
      <c r="X2436" s="82"/>
      <c r="Y2436" s="82"/>
      <c r="AA2436" s="82"/>
      <c r="AB2436" s="82"/>
      <c r="AC2436" s="82"/>
      <c r="AD2436" s="82"/>
      <c r="AE2436" s="82"/>
      <c r="AF2436" s="82"/>
      <c r="AG2436" s="82"/>
    </row>
    <row r="2437" spans="3:33" x14ac:dyDescent="0.2">
      <c r="C2437" s="82"/>
      <c r="D2437" s="82"/>
      <c r="E2437" s="82"/>
      <c r="F2437" s="82"/>
      <c r="G2437" s="82"/>
      <c r="H2437" s="82"/>
      <c r="I2437" s="82"/>
      <c r="J2437" s="82"/>
      <c r="K2437" s="82"/>
      <c r="L2437" s="82"/>
      <c r="M2437" s="82"/>
      <c r="N2437" s="140"/>
      <c r="O2437" s="140"/>
      <c r="P2437" s="82"/>
      <c r="Q2437" s="82"/>
      <c r="R2437" s="82"/>
      <c r="S2437" s="82"/>
      <c r="T2437" s="140"/>
      <c r="U2437" s="82"/>
      <c r="V2437" s="82"/>
      <c r="W2437" s="82"/>
      <c r="X2437" s="82"/>
      <c r="Y2437" s="82"/>
      <c r="AA2437" s="82"/>
      <c r="AB2437" s="82"/>
      <c r="AC2437" s="82"/>
      <c r="AD2437" s="82"/>
      <c r="AE2437" s="82"/>
      <c r="AF2437" s="82"/>
      <c r="AG2437" s="82"/>
    </row>
    <row r="2438" spans="3:33" x14ac:dyDescent="0.2">
      <c r="C2438" s="82"/>
      <c r="D2438" s="82"/>
      <c r="E2438" s="82"/>
      <c r="F2438" s="82"/>
      <c r="G2438" s="82"/>
      <c r="H2438" s="82"/>
      <c r="I2438" s="82"/>
      <c r="J2438" s="82"/>
      <c r="K2438" s="82"/>
      <c r="L2438" s="82"/>
      <c r="M2438" s="82"/>
      <c r="N2438" s="140"/>
      <c r="O2438" s="140"/>
      <c r="P2438" s="82"/>
      <c r="Q2438" s="82"/>
      <c r="R2438" s="82"/>
      <c r="S2438" s="82"/>
      <c r="T2438" s="140"/>
      <c r="U2438" s="82"/>
      <c r="V2438" s="82"/>
      <c r="W2438" s="82"/>
      <c r="X2438" s="82"/>
      <c r="Y2438" s="82"/>
      <c r="AA2438" s="82"/>
      <c r="AB2438" s="82"/>
      <c r="AC2438" s="82"/>
      <c r="AD2438" s="82"/>
      <c r="AE2438" s="82"/>
      <c r="AF2438" s="82"/>
      <c r="AG2438" s="82"/>
    </row>
    <row r="2439" spans="3:33" x14ac:dyDescent="0.2">
      <c r="C2439" s="82"/>
      <c r="D2439" s="82"/>
      <c r="E2439" s="82"/>
      <c r="F2439" s="82"/>
      <c r="G2439" s="82"/>
      <c r="H2439" s="82"/>
      <c r="I2439" s="82"/>
      <c r="J2439" s="82"/>
      <c r="K2439" s="82"/>
      <c r="L2439" s="82"/>
      <c r="M2439" s="82"/>
      <c r="N2439" s="140"/>
      <c r="O2439" s="140"/>
      <c r="P2439" s="82"/>
      <c r="Q2439" s="82"/>
      <c r="R2439" s="82"/>
      <c r="S2439" s="82"/>
      <c r="T2439" s="140"/>
      <c r="U2439" s="82"/>
      <c r="V2439" s="82"/>
      <c r="W2439" s="82"/>
      <c r="X2439" s="82"/>
      <c r="Y2439" s="82"/>
      <c r="AA2439" s="82"/>
      <c r="AB2439" s="82"/>
      <c r="AC2439" s="82"/>
      <c r="AD2439" s="82"/>
      <c r="AE2439" s="82"/>
      <c r="AF2439" s="82"/>
      <c r="AG2439" s="82"/>
    </row>
    <row r="2440" spans="3:33" x14ac:dyDescent="0.2">
      <c r="C2440" s="82"/>
      <c r="D2440" s="82"/>
      <c r="E2440" s="82"/>
      <c r="F2440" s="82"/>
      <c r="G2440" s="82"/>
      <c r="H2440" s="82"/>
      <c r="I2440" s="82"/>
      <c r="J2440" s="82"/>
      <c r="K2440" s="82"/>
      <c r="L2440" s="82"/>
      <c r="M2440" s="82"/>
      <c r="N2440" s="140"/>
      <c r="O2440" s="140"/>
      <c r="P2440" s="82"/>
      <c r="Q2440" s="82"/>
      <c r="R2440" s="82"/>
      <c r="S2440" s="82"/>
      <c r="T2440" s="140"/>
      <c r="U2440" s="82"/>
      <c r="V2440" s="82"/>
      <c r="W2440" s="82"/>
      <c r="X2440" s="82"/>
      <c r="Y2440" s="82"/>
      <c r="AA2440" s="82"/>
      <c r="AB2440" s="82"/>
      <c r="AC2440" s="82"/>
      <c r="AD2440" s="82"/>
      <c r="AE2440" s="82"/>
      <c r="AF2440" s="82"/>
      <c r="AG2440" s="82"/>
    </row>
    <row r="2441" spans="3:33" x14ac:dyDescent="0.2">
      <c r="C2441" s="82"/>
      <c r="D2441" s="82"/>
      <c r="E2441" s="82"/>
      <c r="F2441" s="82"/>
      <c r="G2441" s="82"/>
      <c r="H2441" s="82"/>
      <c r="I2441" s="82"/>
      <c r="J2441" s="82"/>
      <c r="K2441" s="82"/>
      <c r="L2441" s="82"/>
      <c r="M2441" s="82"/>
      <c r="N2441" s="140"/>
      <c r="O2441" s="140"/>
      <c r="P2441" s="82"/>
      <c r="Q2441" s="82"/>
      <c r="R2441" s="82"/>
      <c r="S2441" s="82"/>
      <c r="T2441" s="140"/>
      <c r="U2441" s="82"/>
      <c r="V2441" s="82"/>
      <c r="W2441" s="82"/>
      <c r="X2441" s="82"/>
      <c r="Y2441" s="82"/>
      <c r="AA2441" s="82"/>
      <c r="AB2441" s="82"/>
      <c r="AC2441" s="82"/>
      <c r="AD2441" s="82"/>
      <c r="AE2441" s="82"/>
      <c r="AF2441" s="82"/>
      <c r="AG2441" s="82"/>
    </row>
    <row r="2442" spans="3:33" x14ac:dyDescent="0.2">
      <c r="C2442" s="82"/>
      <c r="D2442" s="82"/>
      <c r="E2442" s="82"/>
      <c r="F2442" s="82"/>
      <c r="G2442" s="82"/>
      <c r="H2442" s="82"/>
      <c r="I2442" s="82"/>
      <c r="J2442" s="82"/>
      <c r="K2442" s="82"/>
      <c r="L2442" s="82"/>
      <c r="M2442" s="82"/>
      <c r="N2442" s="140"/>
      <c r="O2442" s="140"/>
      <c r="P2442" s="82"/>
      <c r="Q2442" s="82"/>
      <c r="R2442" s="82"/>
      <c r="S2442" s="82"/>
      <c r="T2442" s="140"/>
      <c r="U2442" s="82"/>
      <c r="V2442" s="82"/>
      <c r="W2442" s="82"/>
      <c r="X2442" s="82"/>
      <c r="Y2442" s="82"/>
      <c r="AA2442" s="82"/>
      <c r="AB2442" s="82"/>
      <c r="AC2442" s="82"/>
      <c r="AD2442" s="82"/>
      <c r="AE2442" s="82"/>
      <c r="AF2442" s="82"/>
      <c r="AG2442" s="82"/>
    </row>
    <row r="2443" spans="3:33" x14ac:dyDescent="0.2">
      <c r="C2443" s="82"/>
      <c r="D2443" s="82"/>
      <c r="E2443" s="82"/>
      <c r="F2443" s="82"/>
      <c r="G2443" s="82"/>
      <c r="H2443" s="82"/>
      <c r="I2443" s="82"/>
      <c r="J2443" s="82"/>
      <c r="K2443" s="82"/>
      <c r="L2443" s="82"/>
      <c r="M2443" s="82"/>
      <c r="N2443" s="140"/>
      <c r="O2443" s="140"/>
      <c r="P2443" s="82"/>
      <c r="Q2443" s="82"/>
      <c r="R2443" s="82"/>
      <c r="S2443" s="82"/>
      <c r="T2443" s="140"/>
      <c r="U2443" s="82"/>
      <c r="V2443" s="82"/>
      <c r="W2443" s="82"/>
      <c r="X2443" s="82"/>
      <c r="Y2443" s="82"/>
      <c r="AA2443" s="82"/>
      <c r="AB2443" s="82"/>
      <c r="AC2443" s="82"/>
      <c r="AD2443" s="82"/>
      <c r="AE2443" s="82"/>
      <c r="AF2443" s="82"/>
      <c r="AG2443" s="82"/>
    </row>
    <row r="2444" spans="3:33" x14ac:dyDescent="0.2">
      <c r="C2444" s="82"/>
      <c r="D2444" s="82"/>
      <c r="E2444" s="82"/>
      <c r="F2444" s="82"/>
      <c r="G2444" s="82"/>
      <c r="H2444" s="82"/>
      <c r="I2444" s="82"/>
      <c r="J2444" s="82"/>
      <c r="K2444" s="82"/>
      <c r="L2444" s="82"/>
      <c r="M2444" s="82"/>
      <c r="N2444" s="140"/>
      <c r="O2444" s="140"/>
      <c r="P2444" s="82"/>
      <c r="Q2444" s="82"/>
      <c r="R2444" s="82"/>
      <c r="S2444" s="82"/>
      <c r="T2444" s="140"/>
      <c r="U2444" s="82"/>
      <c r="V2444" s="82"/>
      <c r="W2444" s="82"/>
      <c r="X2444" s="82"/>
      <c r="Y2444" s="82"/>
      <c r="AA2444" s="82"/>
      <c r="AB2444" s="82"/>
      <c r="AC2444" s="82"/>
      <c r="AD2444" s="82"/>
      <c r="AE2444" s="82"/>
      <c r="AF2444" s="82"/>
      <c r="AG2444" s="82"/>
    </row>
    <row r="2445" spans="3:33" x14ac:dyDescent="0.2">
      <c r="C2445" s="82"/>
      <c r="D2445" s="82"/>
      <c r="E2445" s="82"/>
      <c r="F2445" s="82"/>
      <c r="G2445" s="82"/>
      <c r="H2445" s="82"/>
      <c r="I2445" s="82"/>
      <c r="J2445" s="82"/>
      <c r="K2445" s="82"/>
      <c r="L2445" s="82"/>
      <c r="M2445" s="82"/>
      <c r="N2445" s="140"/>
      <c r="O2445" s="140"/>
      <c r="P2445" s="82"/>
      <c r="Q2445" s="82"/>
      <c r="R2445" s="82"/>
      <c r="S2445" s="82"/>
      <c r="T2445" s="140"/>
      <c r="U2445" s="82"/>
      <c r="V2445" s="82"/>
      <c r="W2445" s="82"/>
      <c r="X2445" s="82"/>
      <c r="Y2445" s="82"/>
      <c r="AA2445" s="82"/>
      <c r="AB2445" s="82"/>
      <c r="AC2445" s="82"/>
      <c r="AD2445" s="82"/>
      <c r="AE2445" s="82"/>
      <c r="AF2445" s="82"/>
      <c r="AG2445" s="82"/>
    </row>
    <row r="2446" spans="3:33" x14ac:dyDescent="0.2">
      <c r="C2446" s="82"/>
      <c r="D2446" s="82"/>
      <c r="E2446" s="82"/>
      <c r="F2446" s="82"/>
      <c r="G2446" s="82"/>
      <c r="H2446" s="82"/>
      <c r="I2446" s="82"/>
      <c r="J2446" s="82"/>
      <c r="K2446" s="82"/>
      <c r="L2446" s="82"/>
      <c r="M2446" s="82"/>
      <c r="N2446" s="140"/>
      <c r="O2446" s="140"/>
      <c r="P2446" s="82"/>
      <c r="Q2446" s="82"/>
      <c r="R2446" s="82"/>
      <c r="S2446" s="82"/>
      <c r="T2446" s="140"/>
      <c r="U2446" s="82"/>
      <c r="V2446" s="82"/>
      <c r="W2446" s="82"/>
      <c r="X2446" s="82"/>
      <c r="Y2446" s="82"/>
      <c r="AA2446" s="82"/>
      <c r="AB2446" s="82"/>
      <c r="AC2446" s="82"/>
      <c r="AD2446" s="82"/>
      <c r="AE2446" s="82"/>
      <c r="AF2446" s="82"/>
      <c r="AG2446" s="82"/>
    </row>
    <row r="2447" spans="3:33" x14ac:dyDescent="0.2">
      <c r="C2447" s="82"/>
      <c r="D2447" s="82"/>
      <c r="E2447" s="82"/>
      <c r="F2447" s="82"/>
      <c r="G2447" s="82"/>
      <c r="H2447" s="82"/>
      <c r="I2447" s="82"/>
      <c r="J2447" s="82"/>
      <c r="K2447" s="82"/>
      <c r="L2447" s="82"/>
      <c r="M2447" s="82"/>
      <c r="N2447" s="140"/>
      <c r="O2447" s="140"/>
      <c r="P2447" s="82"/>
      <c r="Q2447" s="82"/>
      <c r="R2447" s="82"/>
      <c r="S2447" s="82"/>
      <c r="T2447" s="140"/>
      <c r="U2447" s="82"/>
      <c r="V2447" s="82"/>
      <c r="W2447" s="82"/>
      <c r="X2447" s="82"/>
      <c r="Y2447" s="82"/>
      <c r="AA2447" s="82"/>
      <c r="AB2447" s="82"/>
      <c r="AC2447" s="82"/>
      <c r="AD2447" s="82"/>
      <c r="AE2447" s="82"/>
      <c r="AF2447" s="82"/>
      <c r="AG2447" s="82"/>
    </row>
    <row r="2448" spans="3:33" x14ac:dyDescent="0.2">
      <c r="C2448" s="82"/>
      <c r="D2448" s="82"/>
      <c r="E2448" s="82"/>
      <c r="F2448" s="82"/>
      <c r="G2448" s="82"/>
      <c r="H2448" s="82"/>
      <c r="I2448" s="82"/>
      <c r="J2448" s="82"/>
      <c r="K2448" s="82"/>
      <c r="L2448" s="82"/>
      <c r="M2448" s="82"/>
      <c r="N2448" s="140"/>
      <c r="O2448" s="140"/>
      <c r="P2448" s="82"/>
      <c r="Q2448" s="82"/>
      <c r="R2448" s="82"/>
      <c r="S2448" s="82"/>
      <c r="T2448" s="140"/>
      <c r="U2448" s="82"/>
      <c r="V2448" s="82"/>
      <c r="W2448" s="82"/>
      <c r="X2448" s="82"/>
      <c r="Y2448" s="82"/>
      <c r="AA2448" s="82"/>
      <c r="AB2448" s="82"/>
      <c r="AC2448" s="82"/>
      <c r="AD2448" s="82"/>
      <c r="AE2448" s="82"/>
      <c r="AF2448" s="82"/>
      <c r="AG2448" s="82"/>
    </row>
    <row r="2449" spans="3:33" x14ac:dyDescent="0.2">
      <c r="C2449" s="82"/>
      <c r="D2449" s="82"/>
      <c r="E2449" s="82"/>
      <c r="F2449" s="82"/>
      <c r="G2449" s="82"/>
      <c r="H2449" s="82"/>
      <c r="I2449" s="82"/>
      <c r="J2449" s="82"/>
      <c r="K2449" s="82"/>
      <c r="L2449" s="82"/>
      <c r="M2449" s="82"/>
      <c r="N2449" s="140"/>
      <c r="O2449" s="140"/>
      <c r="P2449" s="82"/>
      <c r="Q2449" s="82"/>
      <c r="R2449" s="82"/>
      <c r="S2449" s="82"/>
      <c r="T2449" s="140"/>
      <c r="U2449" s="82"/>
      <c r="V2449" s="82"/>
      <c r="W2449" s="82"/>
      <c r="X2449" s="82"/>
      <c r="Y2449" s="82"/>
      <c r="AA2449" s="82"/>
      <c r="AB2449" s="82"/>
      <c r="AC2449" s="82"/>
      <c r="AD2449" s="82"/>
      <c r="AE2449" s="82"/>
      <c r="AF2449" s="82"/>
      <c r="AG2449" s="82"/>
    </row>
    <row r="2450" spans="3:33" x14ac:dyDescent="0.2">
      <c r="C2450" s="82"/>
      <c r="D2450" s="82"/>
      <c r="E2450" s="82"/>
      <c r="F2450" s="82"/>
      <c r="G2450" s="82"/>
      <c r="H2450" s="82"/>
      <c r="I2450" s="82"/>
      <c r="J2450" s="82"/>
      <c r="K2450" s="82"/>
      <c r="L2450" s="82"/>
      <c r="M2450" s="82"/>
      <c r="N2450" s="140"/>
      <c r="O2450" s="140"/>
      <c r="P2450" s="82"/>
      <c r="Q2450" s="82"/>
      <c r="R2450" s="82"/>
      <c r="S2450" s="82"/>
      <c r="T2450" s="140"/>
      <c r="U2450" s="82"/>
      <c r="V2450" s="82"/>
      <c r="W2450" s="82"/>
      <c r="X2450" s="82"/>
      <c r="Y2450" s="82"/>
      <c r="AA2450" s="82"/>
      <c r="AB2450" s="82"/>
      <c r="AC2450" s="82"/>
      <c r="AD2450" s="82"/>
      <c r="AE2450" s="82"/>
      <c r="AF2450" s="82"/>
      <c r="AG2450" s="82"/>
    </row>
    <row r="2451" spans="3:33" x14ac:dyDescent="0.2">
      <c r="C2451" s="82"/>
      <c r="D2451" s="82"/>
      <c r="E2451" s="82"/>
      <c r="F2451" s="82"/>
      <c r="G2451" s="82"/>
      <c r="H2451" s="82"/>
      <c r="I2451" s="82"/>
      <c r="J2451" s="82"/>
      <c r="K2451" s="82"/>
      <c r="L2451" s="82"/>
      <c r="M2451" s="82"/>
      <c r="N2451" s="140"/>
      <c r="O2451" s="140"/>
      <c r="P2451" s="82"/>
      <c r="Q2451" s="82"/>
      <c r="R2451" s="82"/>
      <c r="S2451" s="82"/>
      <c r="T2451" s="140"/>
      <c r="U2451" s="82"/>
      <c r="V2451" s="82"/>
      <c r="W2451" s="82"/>
      <c r="X2451" s="82"/>
      <c r="Y2451" s="82"/>
      <c r="AA2451" s="82"/>
      <c r="AB2451" s="82"/>
      <c r="AC2451" s="82"/>
      <c r="AD2451" s="82"/>
      <c r="AE2451" s="82"/>
      <c r="AF2451" s="82"/>
      <c r="AG2451" s="82"/>
    </row>
    <row r="2452" spans="3:33" x14ac:dyDescent="0.2">
      <c r="C2452" s="82"/>
      <c r="D2452" s="82"/>
      <c r="E2452" s="82"/>
      <c r="F2452" s="82"/>
      <c r="G2452" s="82"/>
      <c r="H2452" s="82"/>
      <c r="I2452" s="82"/>
      <c r="J2452" s="82"/>
      <c r="K2452" s="82"/>
      <c r="L2452" s="82"/>
      <c r="M2452" s="82"/>
      <c r="N2452" s="140"/>
      <c r="O2452" s="140"/>
      <c r="P2452" s="82"/>
      <c r="Q2452" s="82"/>
      <c r="R2452" s="82"/>
      <c r="S2452" s="82"/>
      <c r="T2452" s="140"/>
      <c r="U2452" s="82"/>
      <c r="V2452" s="82"/>
      <c r="W2452" s="82"/>
      <c r="X2452" s="82"/>
      <c r="Y2452" s="82"/>
      <c r="AA2452" s="82"/>
      <c r="AB2452" s="82"/>
      <c r="AC2452" s="82"/>
      <c r="AD2452" s="82"/>
      <c r="AE2452" s="82"/>
      <c r="AF2452" s="82"/>
      <c r="AG2452" s="82"/>
    </row>
    <row r="2453" spans="3:33" x14ac:dyDescent="0.2">
      <c r="C2453" s="82"/>
      <c r="D2453" s="82"/>
      <c r="E2453" s="82"/>
      <c r="F2453" s="82"/>
      <c r="G2453" s="82"/>
      <c r="H2453" s="82"/>
      <c r="I2453" s="82"/>
      <c r="J2453" s="82"/>
      <c r="K2453" s="82"/>
      <c r="L2453" s="82"/>
      <c r="M2453" s="82"/>
      <c r="N2453" s="140"/>
      <c r="O2453" s="140"/>
      <c r="P2453" s="82"/>
      <c r="Q2453" s="82"/>
      <c r="R2453" s="82"/>
      <c r="S2453" s="82"/>
      <c r="T2453" s="140"/>
      <c r="U2453" s="82"/>
      <c r="V2453" s="82"/>
      <c r="W2453" s="82"/>
      <c r="X2453" s="82"/>
      <c r="Y2453" s="82"/>
      <c r="AA2453" s="82"/>
      <c r="AB2453" s="82"/>
      <c r="AC2453" s="82"/>
      <c r="AD2453" s="82"/>
      <c r="AE2453" s="82"/>
      <c r="AF2453" s="82"/>
      <c r="AG2453" s="82"/>
    </row>
    <row r="2454" spans="3:33" x14ac:dyDescent="0.2">
      <c r="C2454" s="82"/>
      <c r="D2454" s="82"/>
      <c r="E2454" s="82"/>
      <c r="F2454" s="82"/>
      <c r="G2454" s="82"/>
      <c r="H2454" s="82"/>
      <c r="I2454" s="82"/>
      <c r="J2454" s="82"/>
      <c r="K2454" s="82"/>
      <c r="L2454" s="82"/>
      <c r="M2454" s="82"/>
      <c r="N2454" s="140"/>
      <c r="O2454" s="140"/>
      <c r="P2454" s="82"/>
      <c r="Q2454" s="82"/>
      <c r="R2454" s="82"/>
      <c r="S2454" s="82"/>
      <c r="T2454" s="140"/>
      <c r="U2454" s="82"/>
      <c r="V2454" s="82"/>
      <c r="W2454" s="82"/>
      <c r="X2454" s="82"/>
      <c r="Y2454" s="82"/>
      <c r="AA2454" s="82"/>
      <c r="AB2454" s="82"/>
      <c r="AC2454" s="82"/>
      <c r="AD2454" s="82"/>
      <c r="AE2454" s="82"/>
      <c r="AF2454" s="82"/>
      <c r="AG2454" s="82"/>
    </row>
    <row r="2455" spans="3:33" x14ac:dyDescent="0.2">
      <c r="C2455" s="82"/>
      <c r="D2455" s="82"/>
      <c r="E2455" s="82"/>
      <c r="F2455" s="82"/>
      <c r="G2455" s="82"/>
      <c r="H2455" s="82"/>
      <c r="I2455" s="82"/>
      <c r="J2455" s="82"/>
      <c r="K2455" s="82"/>
      <c r="L2455" s="82"/>
      <c r="M2455" s="82"/>
      <c r="N2455" s="140"/>
      <c r="O2455" s="140"/>
      <c r="P2455" s="82"/>
      <c r="Q2455" s="82"/>
      <c r="R2455" s="82"/>
      <c r="S2455" s="82"/>
      <c r="T2455" s="140"/>
      <c r="U2455" s="82"/>
      <c r="V2455" s="82"/>
      <c r="W2455" s="82"/>
      <c r="X2455" s="82"/>
      <c r="Y2455" s="82"/>
      <c r="AA2455" s="82"/>
      <c r="AB2455" s="82"/>
      <c r="AC2455" s="82"/>
      <c r="AD2455" s="82"/>
      <c r="AE2455" s="82"/>
      <c r="AF2455" s="82"/>
      <c r="AG2455" s="82"/>
    </row>
    <row r="2456" spans="3:33" x14ac:dyDescent="0.2">
      <c r="C2456" s="82"/>
      <c r="D2456" s="82"/>
      <c r="E2456" s="82"/>
      <c r="F2456" s="82"/>
      <c r="G2456" s="82"/>
      <c r="H2456" s="82"/>
      <c r="I2456" s="82"/>
      <c r="J2456" s="82"/>
      <c r="K2456" s="82"/>
      <c r="L2456" s="82"/>
      <c r="M2456" s="82"/>
      <c r="N2456" s="140"/>
      <c r="O2456" s="140"/>
      <c r="P2456" s="82"/>
      <c r="Q2456" s="82"/>
      <c r="R2456" s="82"/>
      <c r="S2456" s="82"/>
      <c r="T2456" s="140"/>
      <c r="U2456" s="82"/>
      <c r="V2456" s="82"/>
      <c r="W2456" s="82"/>
      <c r="X2456" s="82"/>
      <c r="Y2456" s="82"/>
      <c r="AA2456" s="82"/>
      <c r="AB2456" s="82"/>
      <c r="AC2456" s="82"/>
      <c r="AD2456" s="82"/>
      <c r="AE2456" s="82"/>
      <c r="AF2456" s="82"/>
      <c r="AG2456" s="82"/>
    </row>
    <row r="2457" spans="3:33" x14ac:dyDescent="0.2">
      <c r="C2457" s="82"/>
      <c r="D2457" s="82"/>
      <c r="E2457" s="82"/>
      <c r="F2457" s="82"/>
      <c r="G2457" s="82"/>
      <c r="H2457" s="82"/>
      <c r="I2457" s="82"/>
      <c r="J2457" s="82"/>
      <c r="K2457" s="82"/>
      <c r="L2457" s="82"/>
      <c r="M2457" s="82"/>
      <c r="N2457" s="140"/>
      <c r="O2457" s="140"/>
      <c r="P2457" s="82"/>
      <c r="Q2457" s="82"/>
      <c r="R2457" s="82"/>
      <c r="S2457" s="82"/>
      <c r="T2457" s="140"/>
      <c r="U2457" s="82"/>
      <c r="V2457" s="82"/>
      <c r="W2457" s="82"/>
      <c r="X2457" s="82"/>
      <c r="Y2457" s="82"/>
      <c r="AA2457" s="82"/>
      <c r="AB2457" s="82"/>
      <c r="AC2457" s="82"/>
      <c r="AD2457" s="82"/>
      <c r="AE2457" s="82"/>
      <c r="AF2457" s="82"/>
      <c r="AG2457" s="82"/>
    </row>
    <row r="2458" spans="3:33" x14ac:dyDescent="0.2">
      <c r="C2458" s="82"/>
      <c r="D2458" s="82"/>
      <c r="E2458" s="82"/>
      <c r="F2458" s="82"/>
      <c r="G2458" s="82"/>
      <c r="H2458" s="82"/>
      <c r="I2458" s="82"/>
      <c r="J2458" s="82"/>
      <c r="K2458" s="82"/>
      <c r="L2458" s="82"/>
      <c r="M2458" s="82"/>
      <c r="N2458" s="140"/>
      <c r="O2458" s="140"/>
      <c r="P2458" s="82"/>
      <c r="Q2458" s="82"/>
      <c r="R2458" s="82"/>
      <c r="S2458" s="82"/>
      <c r="T2458" s="140"/>
      <c r="U2458" s="82"/>
      <c r="V2458" s="82"/>
      <c r="W2458" s="82"/>
      <c r="X2458" s="82"/>
      <c r="Y2458" s="82"/>
      <c r="AA2458" s="82"/>
      <c r="AB2458" s="82"/>
      <c r="AC2458" s="82"/>
      <c r="AD2458" s="82"/>
      <c r="AE2458" s="82"/>
      <c r="AF2458" s="82"/>
      <c r="AG2458" s="82"/>
    </row>
    <row r="2459" spans="3:33" x14ac:dyDescent="0.2">
      <c r="C2459" s="82"/>
      <c r="D2459" s="82"/>
      <c r="E2459" s="82"/>
      <c r="F2459" s="82"/>
      <c r="G2459" s="82"/>
      <c r="H2459" s="82"/>
      <c r="I2459" s="82"/>
      <c r="J2459" s="82"/>
      <c r="K2459" s="82"/>
      <c r="L2459" s="82"/>
      <c r="M2459" s="82"/>
      <c r="N2459" s="140"/>
      <c r="O2459" s="140"/>
      <c r="P2459" s="82"/>
      <c r="Q2459" s="82"/>
      <c r="R2459" s="82"/>
      <c r="S2459" s="82"/>
      <c r="T2459" s="140"/>
      <c r="U2459" s="82"/>
      <c r="V2459" s="82"/>
      <c r="W2459" s="82"/>
      <c r="X2459" s="82"/>
      <c r="Y2459" s="82"/>
      <c r="AA2459" s="82"/>
      <c r="AB2459" s="82"/>
      <c r="AC2459" s="82"/>
      <c r="AD2459" s="82"/>
      <c r="AE2459" s="82"/>
      <c r="AF2459" s="82"/>
      <c r="AG2459" s="82"/>
    </row>
    <row r="2460" spans="3:33" x14ac:dyDescent="0.2">
      <c r="C2460" s="82"/>
      <c r="D2460" s="82"/>
      <c r="E2460" s="82"/>
      <c r="F2460" s="82"/>
      <c r="G2460" s="82"/>
      <c r="H2460" s="82"/>
      <c r="I2460" s="82"/>
      <c r="J2460" s="82"/>
      <c r="K2460" s="82"/>
      <c r="L2460" s="82"/>
      <c r="M2460" s="82"/>
      <c r="N2460" s="140"/>
      <c r="O2460" s="140"/>
      <c r="P2460" s="82"/>
      <c r="Q2460" s="82"/>
      <c r="R2460" s="82"/>
      <c r="S2460" s="82"/>
      <c r="T2460" s="140"/>
      <c r="U2460" s="82"/>
      <c r="V2460" s="82"/>
      <c r="W2460" s="82"/>
      <c r="X2460" s="82"/>
      <c r="Y2460" s="82"/>
      <c r="AA2460" s="82"/>
      <c r="AB2460" s="82"/>
      <c r="AC2460" s="82"/>
      <c r="AD2460" s="82"/>
      <c r="AE2460" s="82"/>
      <c r="AF2460" s="82"/>
      <c r="AG2460" s="82"/>
    </row>
    <row r="2461" spans="3:33" x14ac:dyDescent="0.2">
      <c r="C2461" s="82"/>
      <c r="D2461" s="82"/>
      <c r="E2461" s="82"/>
      <c r="F2461" s="82"/>
      <c r="G2461" s="82"/>
      <c r="H2461" s="82"/>
      <c r="I2461" s="82"/>
      <c r="J2461" s="82"/>
      <c r="K2461" s="82"/>
      <c r="L2461" s="82"/>
      <c r="M2461" s="82"/>
      <c r="N2461" s="140"/>
      <c r="O2461" s="140"/>
      <c r="P2461" s="82"/>
      <c r="Q2461" s="82"/>
      <c r="R2461" s="82"/>
      <c r="S2461" s="82"/>
      <c r="T2461" s="140"/>
      <c r="U2461" s="82"/>
      <c r="V2461" s="82"/>
      <c r="W2461" s="82"/>
      <c r="X2461" s="82"/>
      <c r="Y2461" s="82"/>
      <c r="AA2461" s="82"/>
      <c r="AB2461" s="82"/>
      <c r="AC2461" s="82"/>
      <c r="AD2461" s="82"/>
      <c r="AE2461" s="82"/>
      <c r="AF2461" s="82"/>
      <c r="AG2461" s="82"/>
    </row>
    <row r="2462" spans="3:33" x14ac:dyDescent="0.2">
      <c r="C2462" s="82"/>
      <c r="D2462" s="82"/>
      <c r="E2462" s="82"/>
      <c r="F2462" s="82"/>
      <c r="G2462" s="82"/>
      <c r="H2462" s="82"/>
      <c r="I2462" s="82"/>
      <c r="J2462" s="82"/>
      <c r="K2462" s="82"/>
      <c r="L2462" s="82"/>
      <c r="M2462" s="82"/>
      <c r="N2462" s="140"/>
      <c r="O2462" s="140"/>
      <c r="P2462" s="82"/>
      <c r="Q2462" s="82"/>
      <c r="R2462" s="82"/>
      <c r="S2462" s="82"/>
      <c r="T2462" s="140"/>
      <c r="U2462" s="82"/>
      <c r="V2462" s="82"/>
      <c r="W2462" s="82"/>
      <c r="X2462" s="82"/>
      <c r="Y2462" s="82"/>
      <c r="AA2462" s="82"/>
      <c r="AB2462" s="82"/>
      <c r="AC2462" s="82"/>
      <c r="AD2462" s="82"/>
      <c r="AE2462" s="82"/>
      <c r="AF2462" s="82"/>
      <c r="AG2462" s="82"/>
    </row>
    <row r="2463" spans="3:33" x14ac:dyDescent="0.2">
      <c r="C2463" s="82"/>
      <c r="D2463" s="82"/>
      <c r="E2463" s="82"/>
      <c r="F2463" s="82"/>
      <c r="G2463" s="82"/>
      <c r="H2463" s="82"/>
      <c r="I2463" s="82"/>
      <c r="J2463" s="82"/>
      <c r="K2463" s="82"/>
      <c r="L2463" s="82"/>
      <c r="M2463" s="82"/>
      <c r="N2463" s="140"/>
      <c r="O2463" s="140"/>
      <c r="P2463" s="82"/>
      <c r="Q2463" s="82"/>
      <c r="R2463" s="82"/>
      <c r="S2463" s="82"/>
      <c r="T2463" s="140"/>
      <c r="U2463" s="82"/>
      <c r="V2463" s="82"/>
      <c r="W2463" s="82"/>
      <c r="X2463" s="82"/>
      <c r="Y2463" s="82"/>
      <c r="AA2463" s="82"/>
      <c r="AB2463" s="82"/>
      <c r="AC2463" s="82"/>
      <c r="AD2463" s="82"/>
      <c r="AE2463" s="82"/>
      <c r="AF2463" s="82"/>
      <c r="AG2463" s="82"/>
    </row>
    <row r="2464" spans="3:33" x14ac:dyDescent="0.2">
      <c r="C2464" s="82"/>
      <c r="D2464" s="82"/>
      <c r="E2464" s="82"/>
      <c r="F2464" s="82"/>
      <c r="G2464" s="82"/>
      <c r="H2464" s="82"/>
      <c r="I2464" s="82"/>
      <c r="J2464" s="82"/>
      <c r="K2464" s="82"/>
      <c r="L2464" s="82"/>
      <c r="M2464" s="82"/>
      <c r="N2464" s="140"/>
      <c r="O2464" s="140"/>
      <c r="P2464" s="82"/>
      <c r="Q2464" s="82"/>
      <c r="R2464" s="82"/>
      <c r="S2464" s="82"/>
      <c r="T2464" s="140"/>
      <c r="U2464" s="82"/>
      <c r="V2464" s="82"/>
      <c r="W2464" s="82"/>
      <c r="X2464" s="82"/>
      <c r="Y2464" s="82"/>
      <c r="AA2464" s="82"/>
      <c r="AB2464" s="82"/>
      <c r="AC2464" s="82"/>
      <c r="AD2464" s="82"/>
      <c r="AE2464" s="82"/>
      <c r="AF2464" s="82"/>
      <c r="AG2464" s="82"/>
    </row>
    <row r="2465" spans="3:33" x14ac:dyDescent="0.2">
      <c r="C2465" s="82"/>
      <c r="D2465" s="82"/>
      <c r="E2465" s="82"/>
      <c r="F2465" s="82"/>
      <c r="G2465" s="82"/>
      <c r="H2465" s="82"/>
      <c r="I2465" s="82"/>
      <c r="J2465" s="82"/>
      <c r="K2465" s="82"/>
      <c r="L2465" s="82"/>
      <c r="M2465" s="82"/>
      <c r="N2465" s="140"/>
      <c r="O2465" s="140"/>
      <c r="P2465" s="82"/>
      <c r="Q2465" s="82"/>
      <c r="R2465" s="82"/>
      <c r="S2465" s="82"/>
      <c r="T2465" s="140"/>
      <c r="U2465" s="82"/>
      <c r="V2465" s="82"/>
      <c r="W2465" s="82"/>
      <c r="X2465" s="82"/>
      <c r="Y2465" s="82"/>
      <c r="AA2465" s="82"/>
      <c r="AB2465" s="82"/>
      <c r="AC2465" s="82"/>
      <c r="AD2465" s="82"/>
      <c r="AE2465" s="82"/>
      <c r="AF2465" s="82"/>
      <c r="AG2465" s="82"/>
    </row>
    <row r="2466" spans="3:33" x14ac:dyDescent="0.2">
      <c r="C2466" s="82"/>
      <c r="D2466" s="82"/>
      <c r="E2466" s="82"/>
      <c r="F2466" s="82"/>
      <c r="G2466" s="82"/>
      <c r="H2466" s="82"/>
      <c r="I2466" s="82"/>
      <c r="J2466" s="82"/>
      <c r="K2466" s="82"/>
      <c r="L2466" s="82"/>
      <c r="M2466" s="82"/>
      <c r="N2466" s="140"/>
      <c r="O2466" s="140"/>
      <c r="P2466" s="82"/>
      <c r="Q2466" s="82"/>
      <c r="R2466" s="82"/>
      <c r="S2466" s="82"/>
      <c r="T2466" s="140"/>
      <c r="U2466" s="82"/>
      <c r="V2466" s="82"/>
      <c r="W2466" s="82"/>
      <c r="X2466" s="82"/>
      <c r="Y2466" s="82"/>
      <c r="AA2466" s="82"/>
      <c r="AB2466" s="82"/>
      <c r="AC2466" s="82"/>
      <c r="AD2466" s="82"/>
      <c r="AE2466" s="82"/>
      <c r="AF2466" s="82"/>
      <c r="AG2466" s="82"/>
    </row>
    <row r="2467" spans="3:33" x14ac:dyDescent="0.2">
      <c r="C2467" s="82"/>
      <c r="D2467" s="82"/>
      <c r="E2467" s="82"/>
      <c r="F2467" s="82"/>
      <c r="G2467" s="82"/>
      <c r="H2467" s="82"/>
      <c r="I2467" s="82"/>
      <c r="J2467" s="82"/>
      <c r="K2467" s="82"/>
      <c r="L2467" s="82"/>
      <c r="M2467" s="82"/>
      <c r="N2467" s="140"/>
      <c r="O2467" s="140"/>
      <c r="P2467" s="82"/>
      <c r="Q2467" s="82"/>
      <c r="R2467" s="82"/>
      <c r="S2467" s="82"/>
      <c r="T2467" s="140"/>
      <c r="U2467" s="82"/>
      <c r="V2467" s="82"/>
      <c r="W2467" s="82"/>
      <c r="X2467" s="82"/>
      <c r="Y2467" s="82"/>
      <c r="AA2467" s="82"/>
      <c r="AB2467" s="82"/>
      <c r="AC2467" s="82"/>
      <c r="AD2467" s="82"/>
      <c r="AE2467" s="82"/>
      <c r="AF2467" s="82"/>
      <c r="AG2467" s="82"/>
    </row>
    <row r="2468" spans="3:33" x14ac:dyDescent="0.2">
      <c r="C2468" s="82"/>
      <c r="D2468" s="82"/>
      <c r="E2468" s="82"/>
      <c r="F2468" s="82"/>
      <c r="G2468" s="82"/>
      <c r="H2468" s="82"/>
      <c r="I2468" s="82"/>
      <c r="J2468" s="82"/>
      <c r="K2468" s="82"/>
      <c r="L2468" s="82"/>
      <c r="M2468" s="82"/>
      <c r="N2468" s="140"/>
      <c r="O2468" s="140"/>
      <c r="P2468" s="82"/>
      <c r="Q2468" s="82"/>
      <c r="R2468" s="82"/>
      <c r="S2468" s="82"/>
      <c r="T2468" s="140"/>
      <c r="U2468" s="82"/>
      <c r="V2468" s="82"/>
      <c r="W2468" s="82"/>
      <c r="X2468" s="82"/>
      <c r="Y2468" s="82"/>
      <c r="AA2468" s="82"/>
      <c r="AB2468" s="82"/>
      <c r="AC2468" s="82"/>
      <c r="AD2468" s="82"/>
      <c r="AE2468" s="82"/>
      <c r="AF2468" s="82"/>
      <c r="AG2468" s="82"/>
    </row>
    <row r="2469" spans="3:33" x14ac:dyDescent="0.2">
      <c r="C2469" s="82"/>
      <c r="D2469" s="82"/>
      <c r="E2469" s="82"/>
      <c r="F2469" s="82"/>
      <c r="G2469" s="82"/>
      <c r="H2469" s="82"/>
      <c r="I2469" s="82"/>
      <c r="J2469" s="82"/>
      <c r="K2469" s="82"/>
      <c r="L2469" s="82"/>
      <c r="M2469" s="82"/>
      <c r="N2469" s="140"/>
      <c r="O2469" s="140"/>
      <c r="P2469" s="82"/>
      <c r="Q2469" s="82"/>
      <c r="R2469" s="82"/>
      <c r="S2469" s="82"/>
      <c r="T2469" s="140"/>
      <c r="U2469" s="82"/>
      <c r="V2469" s="82"/>
      <c r="W2469" s="82"/>
      <c r="X2469" s="82"/>
      <c r="Y2469" s="82"/>
      <c r="AA2469" s="82"/>
      <c r="AB2469" s="82"/>
      <c r="AC2469" s="82"/>
      <c r="AD2469" s="82"/>
      <c r="AE2469" s="82"/>
      <c r="AF2469" s="82"/>
      <c r="AG2469" s="82"/>
    </row>
    <row r="2470" spans="3:33" x14ac:dyDescent="0.2">
      <c r="C2470" s="82"/>
      <c r="D2470" s="82"/>
      <c r="E2470" s="82"/>
      <c r="F2470" s="82"/>
      <c r="G2470" s="82"/>
      <c r="H2470" s="82"/>
      <c r="I2470" s="82"/>
      <c r="J2470" s="82"/>
      <c r="K2470" s="82"/>
      <c r="L2470" s="82"/>
      <c r="M2470" s="82"/>
      <c r="N2470" s="140"/>
      <c r="O2470" s="140"/>
      <c r="P2470" s="82"/>
      <c r="Q2470" s="82"/>
      <c r="R2470" s="82"/>
      <c r="S2470" s="82"/>
      <c r="T2470" s="140"/>
      <c r="U2470" s="82"/>
      <c r="V2470" s="82"/>
      <c r="W2470" s="82"/>
      <c r="X2470" s="82"/>
      <c r="Y2470" s="82"/>
      <c r="AA2470" s="82"/>
      <c r="AB2470" s="82"/>
      <c r="AC2470" s="82"/>
      <c r="AD2470" s="82"/>
      <c r="AE2470" s="82"/>
      <c r="AF2470" s="82"/>
      <c r="AG2470" s="82"/>
    </row>
    <row r="2471" spans="3:33" x14ac:dyDescent="0.2">
      <c r="C2471" s="82"/>
      <c r="D2471" s="82"/>
      <c r="E2471" s="82"/>
      <c r="F2471" s="82"/>
      <c r="G2471" s="82"/>
      <c r="H2471" s="82"/>
      <c r="I2471" s="82"/>
      <c r="J2471" s="82"/>
      <c r="K2471" s="82"/>
      <c r="L2471" s="82"/>
      <c r="M2471" s="82"/>
      <c r="N2471" s="140"/>
      <c r="O2471" s="140"/>
      <c r="P2471" s="82"/>
      <c r="Q2471" s="82"/>
      <c r="R2471" s="82"/>
      <c r="S2471" s="82"/>
      <c r="T2471" s="140"/>
      <c r="U2471" s="82"/>
      <c r="V2471" s="82"/>
      <c r="W2471" s="82"/>
      <c r="X2471" s="82"/>
      <c r="Y2471" s="82"/>
      <c r="AA2471" s="82"/>
      <c r="AB2471" s="82"/>
      <c r="AC2471" s="82"/>
      <c r="AD2471" s="82"/>
      <c r="AE2471" s="82"/>
      <c r="AF2471" s="82"/>
      <c r="AG2471" s="82"/>
    </row>
    <row r="2472" spans="3:33" x14ac:dyDescent="0.2">
      <c r="C2472" s="82"/>
      <c r="D2472" s="82"/>
      <c r="E2472" s="82"/>
      <c r="F2472" s="82"/>
      <c r="G2472" s="82"/>
      <c r="H2472" s="82"/>
      <c r="I2472" s="82"/>
      <c r="J2472" s="82"/>
      <c r="K2472" s="82"/>
      <c r="L2472" s="82"/>
      <c r="M2472" s="82"/>
      <c r="N2472" s="140"/>
      <c r="O2472" s="140"/>
      <c r="P2472" s="82"/>
      <c r="Q2472" s="82"/>
      <c r="R2472" s="82"/>
      <c r="S2472" s="82"/>
      <c r="T2472" s="140"/>
      <c r="U2472" s="82"/>
      <c r="V2472" s="82"/>
      <c r="W2472" s="82"/>
      <c r="X2472" s="82"/>
      <c r="Y2472" s="82"/>
      <c r="AA2472" s="82"/>
      <c r="AB2472" s="82"/>
      <c r="AC2472" s="82"/>
      <c r="AD2472" s="82"/>
      <c r="AE2472" s="82"/>
      <c r="AF2472" s="82"/>
      <c r="AG2472" s="82"/>
    </row>
    <row r="2473" spans="3:33" x14ac:dyDescent="0.2">
      <c r="C2473" s="82"/>
      <c r="D2473" s="82"/>
      <c r="E2473" s="82"/>
      <c r="F2473" s="82"/>
      <c r="G2473" s="82"/>
      <c r="H2473" s="82"/>
      <c r="I2473" s="82"/>
      <c r="J2473" s="82"/>
      <c r="K2473" s="82"/>
      <c r="L2473" s="82"/>
      <c r="M2473" s="82"/>
      <c r="N2473" s="140"/>
      <c r="O2473" s="140"/>
      <c r="P2473" s="82"/>
      <c r="Q2473" s="82"/>
      <c r="R2473" s="82"/>
      <c r="S2473" s="82"/>
      <c r="T2473" s="140"/>
      <c r="U2473" s="82"/>
      <c r="V2473" s="82"/>
      <c r="W2473" s="82"/>
      <c r="X2473" s="82"/>
      <c r="Y2473" s="82"/>
      <c r="AA2473" s="82"/>
      <c r="AB2473" s="82"/>
      <c r="AC2473" s="82"/>
      <c r="AD2473" s="82"/>
      <c r="AE2473" s="82"/>
      <c r="AF2473" s="82"/>
      <c r="AG2473" s="82"/>
    </row>
    <row r="2474" spans="3:33" x14ac:dyDescent="0.2">
      <c r="C2474" s="82"/>
      <c r="D2474" s="82"/>
      <c r="E2474" s="82"/>
      <c r="F2474" s="82"/>
      <c r="G2474" s="82"/>
      <c r="H2474" s="82"/>
      <c r="I2474" s="82"/>
      <c r="J2474" s="82"/>
      <c r="K2474" s="82"/>
      <c r="L2474" s="82"/>
      <c r="M2474" s="82"/>
      <c r="N2474" s="140"/>
      <c r="O2474" s="140"/>
      <c r="P2474" s="82"/>
      <c r="Q2474" s="82"/>
      <c r="R2474" s="82"/>
      <c r="S2474" s="82"/>
      <c r="T2474" s="140"/>
      <c r="U2474" s="82"/>
      <c r="V2474" s="82"/>
      <c r="W2474" s="82"/>
      <c r="X2474" s="82"/>
      <c r="Y2474" s="82"/>
      <c r="AA2474" s="82"/>
      <c r="AB2474" s="82"/>
      <c r="AC2474" s="82"/>
      <c r="AD2474" s="82"/>
      <c r="AE2474" s="82"/>
      <c r="AF2474" s="82"/>
      <c r="AG2474" s="82"/>
    </row>
    <row r="2475" spans="3:33" x14ac:dyDescent="0.2">
      <c r="C2475" s="82"/>
      <c r="D2475" s="82"/>
      <c r="E2475" s="82"/>
      <c r="F2475" s="82"/>
      <c r="G2475" s="82"/>
      <c r="H2475" s="82"/>
      <c r="I2475" s="82"/>
      <c r="J2475" s="82"/>
      <c r="K2475" s="82"/>
      <c r="L2475" s="82"/>
      <c r="M2475" s="82"/>
      <c r="N2475" s="140"/>
      <c r="O2475" s="140"/>
      <c r="P2475" s="82"/>
      <c r="Q2475" s="82"/>
      <c r="R2475" s="82"/>
      <c r="S2475" s="82"/>
      <c r="T2475" s="140"/>
      <c r="U2475" s="82"/>
      <c r="V2475" s="82"/>
      <c r="W2475" s="82"/>
      <c r="X2475" s="82"/>
      <c r="Y2475" s="82"/>
      <c r="AA2475" s="82"/>
      <c r="AB2475" s="82"/>
      <c r="AC2475" s="82"/>
      <c r="AD2475" s="82"/>
      <c r="AE2475" s="82"/>
      <c r="AF2475" s="82"/>
      <c r="AG2475" s="82"/>
    </row>
    <row r="2476" spans="3:33" x14ac:dyDescent="0.2">
      <c r="C2476" s="82"/>
      <c r="D2476" s="82"/>
      <c r="E2476" s="82"/>
      <c r="F2476" s="82"/>
      <c r="G2476" s="82"/>
      <c r="H2476" s="82"/>
      <c r="I2476" s="82"/>
      <c r="J2476" s="82"/>
      <c r="K2476" s="82"/>
      <c r="L2476" s="82"/>
      <c r="M2476" s="82"/>
      <c r="N2476" s="140"/>
      <c r="O2476" s="140"/>
      <c r="P2476" s="82"/>
      <c r="Q2476" s="82"/>
      <c r="R2476" s="82"/>
      <c r="S2476" s="82"/>
      <c r="T2476" s="140"/>
      <c r="U2476" s="82"/>
      <c r="V2476" s="82"/>
      <c r="W2476" s="82"/>
      <c r="X2476" s="82"/>
      <c r="Y2476" s="82"/>
      <c r="AA2476" s="82"/>
      <c r="AB2476" s="82"/>
      <c r="AC2476" s="82"/>
      <c r="AD2476" s="82"/>
      <c r="AE2476" s="82"/>
      <c r="AF2476" s="82"/>
      <c r="AG2476" s="82"/>
    </row>
    <row r="2477" spans="3:33" x14ac:dyDescent="0.2">
      <c r="C2477" s="82"/>
      <c r="D2477" s="82"/>
      <c r="E2477" s="82"/>
      <c r="F2477" s="82"/>
      <c r="G2477" s="82"/>
      <c r="H2477" s="82"/>
      <c r="I2477" s="82"/>
      <c r="J2477" s="82"/>
      <c r="K2477" s="82"/>
      <c r="L2477" s="82"/>
      <c r="M2477" s="82"/>
      <c r="N2477" s="140"/>
      <c r="O2477" s="140"/>
      <c r="P2477" s="82"/>
      <c r="Q2477" s="82"/>
      <c r="R2477" s="82"/>
      <c r="S2477" s="82"/>
      <c r="T2477" s="140"/>
      <c r="U2477" s="82"/>
      <c r="V2477" s="82"/>
      <c r="W2477" s="82"/>
      <c r="X2477" s="82"/>
      <c r="Y2477" s="82"/>
      <c r="AA2477" s="82"/>
      <c r="AB2477" s="82"/>
      <c r="AC2477" s="82"/>
      <c r="AD2477" s="82"/>
      <c r="AE2477" s="82"/>
      <c r="AF2477" s="82"/>
      <c r="AG2477" s="82"/>
    </row>
    <row r="2478" spans="3:33" x14ac:dyDescent="0.2">
      <c r="C2478" s="82"/>
      <c r="D2478" s="82"/>
      <c r="E2478" s="82"/>
      <c r="F2478" s="82"/>
      <c r="G2478" s="82"/>
      <c r="H2478" s="82"/>
      <c r="I2478" s="82"/>
      <c r="J2478" s="82"/>
      <c r="K2478" s="82"/>
      <c r="L2478" s="82"/>
      <c r="M2478" s="82"/>
      <c r="N2478" s="140"/>
      <c r="O2478" s="140"/>
      <c r="P2478" s="82"/>
      <c r="Q2478" s="82"/>
      <c r="R2478" s="82"/>
      <c r="S2478" s="82"/>
      <c r="T2478" s="140"/>
      <c r="U2478" s="82"/>
      <c r="V2478" s="82"/>
      <c r="W2478" s="82"/>
      <c r="X2478" s="82"/>
      <c r="Y2478" s="82"/>
      <c r="AA2478" s="82"/>
      <c r="AB2478" s="82"/>
      <c r="AC2478" s="82"/>
      <c r="AD2478" s="82"/>
      <c r="AE2478" s="82"/>
      <c r="AF2478" s="82"/>
      <c r="AG2478" s="82"/>
    </row>
    <row r="2479" spans="3:33" x14ac:dyDescent="0.2">
      <c r="C2479" s="82"/>
      <c r="D2479" s="82"/>
      <c r="E2479" s="82"/>
      <c r="F2479" s="82"/>
      <c r="G2479" s="82"/>
      <c r="H2479" s="82"/>
      <c r="I2479" s="82"/>
      <c r="J2479" s="82"/>
      <c r="K2479" s="82"/>
      <c r="L2479" s="82"/>
      <c r="M2479" s="82"/>
      <c r="N2479" s="140"/>
      <c r="O2479" s="140"/>
      <c r="P2479" s="82"/>
      <c r="Q2479" s="82"/>
      <c r="R2479" s="82"/>
      <c r="S2479" s="82"/>
      <c r="T2479" s="140"/>
      <c r="U2479" s="82"/>
      <c r="V2479" s="82"/>
      <c r="W2479" s="82"/>
      <c r="X2479" s="82"/>
      <c r="Y2479" s="82"/>
      <c r="AA2479" s="82"/>
      <c r="AB2479" s="82"/>
      <c r="AC2479" s="82"/>
      <c r="AD2479" s="82"/>
      <c r="AE2479" s="82"/>
      <c r="AF2479" s="82"/>
      <c r="AG2479" s="82"/>
    </row>
    <row r="2480" spans="3:33" x14ac:dyDescent="0.2">
      <c r="C2480" s="82"/>
      <c r="D2480" s="82"/>
      <c r="E2480" s="82"/>
      <c r="F2480" s="82"/>
      <c r="G2480" s="82"/>
      <c r="H2480" s="82"/>
      <c r="I2480" s="82"/>
      <c r="J2480" s="82"/>
      <c r="K2480" s="82"/>
      <c r="L2480" s="82"/>
      <c r="M2480" s="82"/>
      <c r="N2480" s="140"/>
      <c r="O2480" s="140"/>
      <c r="P2480" s="82"/>
      <c r="Q2480" s="82"/>
      <c r="R2480" s="82"/>
      <c r="S2480" s="82"/>
      <c r="T2480" s="140"/>
      <c r="U2480" s="82"/>
      <c r="V2480" s="82"/>
      <c r="W2480" s="82"/>
      <c r="X2480" s="82"/>
      <c r="Y2480" s="82"/>
      <c r="AA2480" s="82"/>
      <c r="AB2480" s="82"/>
      <c r="AC2480" s="82"/>
      <c r="AD2480" s="82"/>
      <c r="AE2480" s="82"/>
      <c r="AF2480" s="82"/>
      <c r="AG2480" s="82"/>
    </row>
    <row r="2481" spans="3:33" x14ac:dyDescent="0.2">
      <c r="C2481" s="82"/>
      <c r="D2481" s="82"/>
      <c r="E2481" s="82"/>
      <c r="F2481" s="82"/>
      <c r="G2481" s="82"/>
      <c r="H2481" s="82"/>
      <c r="I2481" s="82"/>
      <c r="J2481" s="82"/>
      <c r="K2481" s="82"/>
      <c r="L2481" s="82"/>
      <c r="M2481" s="82"/>
      <c r="N2481" s="140"/>
      <c r="O2481" s="140"/>
      <c r="P2481" s="82"/>
      <c r="Q2481" s="82"/>
      <c r="R2481" s="82"/>
      <c r="S2481" s="82"/>
      <c r="T2481" s="140"/>
      <c r="U2481" s="82"/>
      <c r="V2481" s="82"/>
      <c r="W2481" s="82"/>
      <c r="X2481" s="82"/>
      <c r="Y2481" s="82"/>
      <c r="AA2481" s="82"/>
      <c r="AB2481" s="82"/>
      <c r="AC2481" s="82"/>
      <c r="AD2481" s="82"/>
      <c r="AE2481" s="82"/>
      <c r="AF2481" s="82"/>
      <c r="AG2481" s="82"/>
    </row>
    <row r="2482" spans="3:33" x14ac:dyDescent="0.2">
      <c r="C2482" s="82"/>
      <c r="D2482" s="82"/>
      <c r="E2482" s="82"/>
      <c r="F2482" s="82"/>
      <c r="G2482" s="82"/>
      <c r="H2482" s="82"/>
      <c r="I2482" s="82"/>
      <c r="J2482" s="82"/>
      <c r="K2482" s="82"/>
      <c r="L2482" s="82"/>
      <c r="M2482" s="82"/>
      <c r="N2482" s="140"/>
      <c r="O2482" s="140"/>
      <c r="P2482" s="82"/>
      <c r="Q2482" s="82"/>
      <c r="R2482" s="82"/>
      <c r="S2482" s="82"/>
      <c r="T2482" s="140"/>
      <c r="U2482" s="82"/>
      <c r="V2482" s="82"/>
      <c r="W2482" s="82"/>
      <c r="X2482" s="82"/>
      <c r="Y2482" s="82"/>
      <c r="AA2482" s="82"/>
      <c r="AB2482" s="82"/>
      <c r="AC2482" s="82"/>
      <c r="AD2482" s="82"/>
      <c r="AE2482" s="82"/>
      <c r="AF2482" s="82"/>
      <c r="AG2482" s="82"/>
    </row>
    <row r="2483" spans="3:33" x14ac:dyDescent="0.2">
      <c r="C2483" s="82"/>
      <c r="D2483" s="82"/>
      <c r="E2483" s="82"/>
      <c r="F2483" s="82"/>
      <c r="G2483" s="82"/>
      <c r="H2483" s="82"/>
      <c r="I2483" s="82"/>
      <c r="J2483" s="82"/>
      <c r="K2483" s="82"/>
      <c r="L2483" s="82"/>
      <c r="M2483" s="82"/>
      <c r="N2483" s="140"/>
      <c r="O2483" s="140"/>
      <c r="P2483" s="82"/>
      <c r="Q2483" s="82"/>
      <c r="R2483" s="82"/>
      <c r="S2483" s="82"/>
      <c r="T2483" s="140"/>
      <c r="U2483" s="82"/>
      <c r="V2483" s="82"/>
      <c r="W2483" s="82"/>
      <c r="X2483" s="82"/>
      <c r="Y2483" s="82"/>
      <c r="AA2483" s="82"/>
      <c r="AB2483" s="82"/>
      <c r="AC2483" s="82"/>
      <c r="AD2483" s="82"/>
      <c r="AE2483" s="82"/>
      <c r="AF2483" s="82"/>
      <c r="AG2483" s="82"/>
    </row>
    <row r="2484" spans="3:33" x14ac:dyDescent="0.2">
      <c r="C2484" s="82"/>
      <c r="D2484" s="82"/>
      <c r="E2484" s="82"/>
      <c r="F2484" s="82"/>
      <c r="G2484" s="82"/>
      <c r="H2484" s="82"/>
      <c r="I2484" s="82"/>
      <c r="J2484" s="82"/>
      <c r="K2484" s="82"/>
      <c r="L2484" s="82"/>
      <c r="M2484" s="82"/>
      <c r="N2484" s="140"/>
      <c r="O2484" s="140"/>
      <c r="P2484" s="82"/>
      <c r="Q2484" s="82"/>
      <c r="R2484" s="82"/>
      <c r="S2484" s="82"/>
      <c r="T2484" s="140"/>
      <c r="U2484" s="82"/>
      <c r="V2484" s="82"/>
      <c r="W2484" s="82"/>
      <c r="X2484" s="82"/>
      <c r="Y2484" s="82"/>
      <c r="AA2484" s="82"/>
      <c r="AB2484" s="82"/>
      <c r="AC2484" s="82"/>
      <c r="AD2484" s="82"/>
      <c r="AE2484" s="82"/>
      <c r="AF2484" s="82"/>
      <c r="AG2484" s="82"/>
    </row>
    <row r="2485" spans="3:33" x14ac:dyDescent="0.2">
      <c r="C2485" s="82"/>
      <c r="D2485" s="82"/>
      <c r="E2485" s="82"/>
      <c r="F2485" s="82"/>
      <c r="G2485" s="82"/>
      <c r="H2485" s="82"/>
      <c r="I2485" s="82"/>
      <c r="J2485" s="82"/>
      <c r="K2485" s="82"/>
      <c r="L2485" s="82"/>
      <c r="M2485" s="82"/>
      <c r="N2485" s="140"/>
      <c r="O2485" s="140"/>
      <c r="P2485" s="82"/>
      <c r="Q2485" s="82"/>
      <c r="R2485" s="82"/>
      <c r="S2485" s="82"/>
      <c r="T2485" s="140"/>
      <c r="U2485" s="82"/>
      <c r="V2485" s="82"/>
      <c r="W2485" s="82"/>
      <c r="X2485" s="82"/>
      <c r="Y2485" s="82"/>
      <c r="AA2485" s="82"/>
      <c r="AB2485" s="82"/>
      <c r="AC2485" s="82"/>
      <c r="AD2485" s="82"/>
      <c r="AE2485" s="82"/>
      <c r="AF2485" s="82"/>
      <c r="AG2485" s="82"/>
    </row>
    <row r="2486" spans="3:33" x14ac:dyDescent="0.2">
      <c r="C2486" s="82"/>
      <c r="D2486" s="82"/>
      <c r="E2486" s="82"/>
      <c r="F2486" s="82"/>
      <c r="G2486" s="82"/>
      <c r="H2486" s="82"/>
      <c r="I2486" s="82"/>
      <c r="J2486" s="82"/>
      <c r="K2486" s="82"/>
      <c r="L2486" s="82"/>
      <c r="M2486" s="82"/>
      <c r="N2486" s="140"/>
      <c r="O2486" s="140"/>
      <c r="P2486" s="82"/>
      <c r="Q2486" s="82"/>
      <c r="R2486" s="82"/>
      <c r="S2486" s="82"/>
      <c r="T2486" s="140"/>
      <c r="U2486" s="82"/>
      <c r="V2486" s="82"/>
      <c r="W2486" s="82"/>
      <c r="X2486" s="82"/>
      <c r="Y2486" s="82"/>
      <c r="AA2486" s="82"/>
      <c r="AB2486" s="82"/>
      <c r="AC2486" s="82"/>
      <c r="AD2486" s="82"/>
      <c r="AE2486" s="82"/>
      <c r="AF2486" s="82"/>
      <c r="AG2486" s="82"/>
    </row>
    <row r="2487" spans="3:33" x14ac:dyDescent="0.2">
      <c r="C2487" s="82"/>
      <c r="D2487" s="82"/>
      <c r="E2487" s="82"/>
      <c r="F2487" s="82"/>
      <c r="G2487" s="82"/>
      <c r="H2487" s="82"/>
      <c r="I2487" s="82"/>
      <c r="J2487" s="82"/>
      <c r="K2487" s="82"/>
      <c r="L2487" s="82"/>
      <c r="M2487" s="82"/>
      <c r="N2487" s="140"/>
      <c r="O2487" s="140"/>
      <c r="P2487" s="82"/>
      <c r="Q2487" s="82"/>
      <c r="R2487" s="82"/>
      <c r="S2487" s="82"/>
      <c r="T2487" s="140"/>
      <c r="U2487" s="82"/>
      <c r="V2487" s="82"/>
      <c r="W2487" s="82"/>
      <c r="X2487" s="82"/>
      <c r="Y2487" s="82"/>
      <c r="AA2487" s="82"/>
      <c r="AB2487" s="82"/>
      <c r="AC2487" s="82"/>
      <c r="AD2487" s="82"/>
      <c r="AE2487" s="82"/>
      <c r="AF2487" s="82"/>
      <c r="AG2487" s="82"/>
    </row>
    <row r="2488" spans="3:33" x14ac:dyDescent="0.2">
      <c r="C2488" s="82"/>
      <c r="D2488" s="82"/>
      <c r="E2488" s="82"/>
      <c r="F2488" s="82"/>
      <c r="G2488" s="82"/>
      <c r="H2488" s="82"/>
      <c r="I2488" s="82"/>
      <c r="J2488" s="82"/>
      <c r="K2488" s="82"/>
      <c r="L2488" s="82"/>
      <c r="M2488" s="82"/>
      <c r="N2488" s="140"/>
      <c r="O2488" s="140"/>
      <c r="P2488" s="82"/>
      <c r="Q2488" s="82"/>
      <c r="R2488" s="82"/>
      <c r="S2488" s="82"/>
      <c r="T2488" s="140"/>
      <c r="U2488" s="82"/>
      <c r="V2488" s="82"/>
      <c r="W2488" s="82"/>
      <c r="X2488" s="82"/>
      <c r="Y2488" s="82"/>
      <c r="AA2488" s="82"/>
      <c r="AB2488" s="82"/>
      <c r="AC2488" s="82"/>
      <c r="AD2488" s="82"/>
      <c r="AE2488" s="82"/>
      <c r="AF2488" s="82"/>
      <c r="AG2488" s="82"/>
    </row>
    <row r="2489" spans="3:33" x14ac:dyDescent="0.2">
      <c r="C2489" s="82"/>
      <c r="D2489" s="82"/>
      <c r="E2489" s="82"/>
      <c r="F2489" s="82"/>
      <c r="G2489" s="82"/>
      <c r="H2489" s="82"/>
      <c r="I2489" s="82"/>
      <c r="J2489" s="82"/>
      <c r="K2489" s="82"/>
      <c r="L2489" s="82"/>
      <c r="M2489" s="82"/>
      <c r="N2489" s="140"/>
      <c r="O2489" s="140"/>
      <c r="P2489" s="82"/>
      <c r="Q2489" s="82"/>
      <c r="R2489" s="82"/>
      <c r="S2489" s="82"/>
      <c r="T2489" s="140"/>
      <c r="U2489" s="82"/>
      <c r="V2489" s="82"/>
      <c r="W2489" s="82"/>
      <c r="X2489" s="82"/>
      <c r="Y2489" s="82"/>
      <c r="AA2489" s="82"/>
      <c r="AB2489" s="82"/>
      <c r="AC2489" s="82"/>
      <c r="AD2489" s="82"/>
      <c r="AE2489" s="82"/>
      <c r="AF2489" s="82"/>
      <c r="AG2489" s="82"/>
    </row>
    <row r="2490" spans="3:33" x14ac:dyDescent="0.2">
      <c r="C2490" s="82"/>
      <c r="D2490" s="82"/>
      <c r="E2490" s="82"/>
      <c r="F2490" s="82"/>
      <c r="G2490" s="82"/>
      <c r="H2490" s="82"/>
      <c r="I2490" s="82"/>
      <c r="J2490" s="82"/>
      <c r="K2490" s="82"/>
      <c r="L2490" s="82"/>
      <c r="M2490" s="82"/>
      <c r="N2490" s="140"/>
      <c r="O2490" s="140"/>
      <c r="P2490" s="82"/>
      <c r="Q2490" s="82"/>
      <c r="R2490" s="82"/>
      <c r="S2490" s="82"/>
      <c r="T2490" s="140"/>
      <c r="U2490" s="82"/>
      <c r="V2490" s="82"/>
      <c r="W2490" s="82"/>
      <c r="X2490" s="82"/>
      <c r="Y2490" s="82"/>
      <c r="AA2490" s="82"/>
      <c r="AB2490" s="82"/>
      <c r="AC2490" s="82"/>
      <c r="AD2490" s="82"/>
      <c r="AE2490" s="82"/>
      <c r="AF2490" s="82"/>
      <c r="AG2490" s="82"/>
    </row>
    <row r="2491" spans="3:33" x14ac:dyDescent="0.2">
      <c r="C2491" s="82"/>
      <c r="D2491" s="82"/>
      <c r="E2491" s="82"/>
      <c r="F2491" s="82"/>
      <c r="G2491" s="82"/>
      <c r="H2491" s="82"/>
      <c r="I2491" s="82"/>
      <c r="J2491" s="82"/>
      <c r="K2491" s="82"/>
      <c r="L2491" s="82"/>
      <c r="M2491" s="82"/>
      <c r="N2491" s="140"/>
      <c r="O2491" s="140"/>
      <c r="P2491" s="82"/>
      <c r="Q2491" s="82"/>
      <c r="R2491" s="82"/>
      <c r="S2491" s="82"/>
      <c r="T2491" s="140"/>
      <c r="U2491" s="82"/>
      <c r="V2491" s="82"/>
      <c r="W2491" s="82"/>
      <c r="X2491" s="82"/>
      <c r="Y2491" s="82"/>
      <c r="AA2491" s="82"/>
      <c r="AB2491" s="82"/>
      <c r="AC2491" s="82"/>
      <c r="AD2491" s="82"/>
      <c r="AE2491" s="82"/>
      <c r="AF2491" s="82"/>
      <c r="AG2491" s="82"/>
    </row>
    <row r="2492" spans="3:33" x14ac:dyDescent="0.2">
      <c r="C2492" s="82"/>
      <c r="D2492" s="82"/>
      <c r="E2492" s="82"/>
      <c r="F2492" s="82"/>
      <c r="G2492" s="82"/>
      <c r="H2492" s="82"/>
      <c r="I2492" s="82"/>
      <c r="J2492" s="82"/>
      <c r="K2492" s="82"/>
      <c r="L2492" s="82"/>
      <c r="M2492" s="82"/>
      <c r="N2492" s="140"/>
      <c r="O2492" s="140"/>
      <c r="P2492" s="82"/>
      <c r="Q2492" s="82"/>
      <c r="R2492" s="82"/>
      <c r="S2492" s="82"/>
      <c r="T2492" s="140"/>
      <c r="U2492" s="82"/>
      <c r="V2492" s="82"/>
      <c r="W2492" s="82"/>
      <c r="X2492" s="82"/>
      <c r="Y2492" s="82"/>
      <c r="AA2492" s="82"/>
      <c r="AB2492" s="82"/>
      <c r="AC2492" s="82"/>
      <c r="AD2492" s="82"/>
      <c r="AE2492" s="82"/>
      <c r="AF2492" s="82"/>
      <c r="AG2492" s="82"/>
    </row>
    <row r="2493" spans="3:33" x14ac:dyDescent="0.2">
      <c r="C2493" s="82"/>
      <c r="D2493" s="82"/>
      <c r="E2493" s="82"/>
      <c r="F2493" s="82"/>
      <c r="G2493" s="82"/>
      <c r="H2493" s="82"/>
      <c r="I2493" s="82"/>
      <c r="J2493" s="82"/>
      <c r="K2493" s="82"/>
      <c r="L2493" s="82"/>
      <c r="M2493" s="82"/>
      <c r="N2493" s="140"/>
      <c r="O2493" s="140"/>
      <c r="P2493" s="82"/>
      <c r="Q2493" s="82"/>
      <c r="R2493" s="82"/>
      <c r="S2493" s="82"/>
      <c r="T2493" s="140"/>
      <c r="U2493" s="82"/>
      <c r="V2493" s="82"/>
      <c r="W2493" s="82"/>
      <c r="X2493" s="82"/>
      <c r="Y2493" s="82"/>
      <c r="AA2493" s="82"/>
      <c r="AB2493" s="82"/>
      <c r="AC2493" s="82"/>
      <c r="AD2493" s="82"/>
      <c r="AE2493" s="82"/>
      <c r="AF2493" s="82"/>
      <c r="AG2493" s="82"/>
    </row>
    <row r="2494" spans="3:33" x14ac:dyDescent="0.2">
      <c r="C2494" s="82"/>
      <c r="D2494" s="82"/>
      <c r="E2494" s="82"/>
      <c r="F2494" s="82"/>
      <c r="G2494" s="82"/>
      <c r="H2494" s="82"/>
      <c r="I2494" s="82"/>
      <c r="J2494" s="82"/>
      <c r="K2494" s="82"/>
      <c r="L2494" s="82"/>
      <c r="M2494" s="82"/>
      <c r="N2494" s="140"/>
      <c r="O2494" s="140"/>
      <c r="P2494" s="82"/>
      <c r="Q2494" s="82"/>
      <c r="R2494" s="82"/>
      <c r="S2494" s="82"/>
      <c r="T2494" s="140"/>
      <c r="U2494" s="82"/>
      <c r="V2494" s="82"/>
      <c r="W2494" s="82"/>
      <c r="X2494" s="82"/>
      <c r="Y2494" s="82"/>
      <c r="AA2494" s="82"/>
      <c r="AB2494" s="82"/>
      <c r="AC2494" s="82"/>
      <c r="AD2494" s="82"/>
      <c r="AE2494" s="82"/>
      <c r="AF2494" s="82"/>
      <c r="AG2494" s="82"/>
    </row>
    <row r="2495" spans="3:33" x14ac:dyDescent="0.2">
      <c r="C2495" s="82"/>
      <c r="D2495" s="82"/>
      <c r="E2495" s="82"/>
      <c r="F2495" s="82"/>
      <c r="G2495" s="82"/>
      <c r="H2495" s="82"/>
      <c r="I2495" s="82"/>
      <c r="J2495" s="82"/>
      <c r="K2495" s="82"/>
      <c r="L2495" s="82"/>
      <c r="M2495" s="82"/>
      <c r="N2495" s="140"/>
      <c r="O2495" s="140"/>
      <c r="P2495" s="82"/>
      <c r="Q2495" s="82"/>
      <c r="R2495" s="82"/>
      <c r="S2495" s="82"/>
      <c r="T2495" s="140"/>
      <c r="U2495" s="82"/>
      <c r="V2495" s="82"/>
      <c r="W2495" s="82"/>
      <c r="X2495" s="82"/>
      <c r="Y2495" s="82"/>
      <c r="AA2495" s="82"/>
      <c r="AB2495" s="82"/>
      <c r="AC2495" s="82"/>
      <c r="AD2495" s="82"/>
      <c r="AE2495" s="82"/>
      <c r="AF2495" s="82"/>
      <c r="AG2495" s="82"/>
    </row>
    <row r="2496" spans="3:33" x14ac:dyDescent="0.2">
      <c r="C2496" s="82"/>
      <c r="D2496" s="82"/>
      <c r="E2496" s="82"/>
      <c r="F2496" s="82"/>
      <c r="G2496" s="82"/>
      <c r="H2496" s="82"/>
      <c r="I2496" s="82"/>
      <c r="J2496" s="82"/>
      <c r="K2496" s="82"/>
      <c r="L2496" s="82"/>
      <c r="M2496" s="82"/>
      <c r="N2496" s="140"/>
      <c r="O2496" s="140"/>
      <c r="P2496" s="82"/>
      <c r="Q2496" s="82"/>
      <c r="R2496" s="82"/>
      <c r="S2496" s="82"/>
      <c r="T2496" s="140"/>
      <c r="U2496" s="82"/>
      <c r="V2496" s="82"/>
      <c r="W2496" s="82"/>
      <c r="X2496" s="82"/>
      <c r="Y2496" s="82"/>
      <c r="AA2496" s="82"/>
      <c r="AB2496" s="82"/>
      <c r="AC2496" s="82"/>
      <c r="AD2496" s="82"/>
      <c r="AE2496" s="82"/>
      <c r="AF2496" s="82"/>
      <c r="AG2496" s="82"/>
    </row>
    <row r="2497" spans="3:33" x14ac:dyDescent="0.2">
      <c r="C2497" s="82"/>
      <c r="D2497" s="82"/>
      <c r="E2497" s="82"/>
      <c r="F2497" s="82"/>
      <c r="G2497" s="82"/>
      <c r="H2497" s="82"/>
      <c r="I2497" s="82"/>
      <c r="J2497" s="82"/>
      <c r="K2497" s="82"/>
      <c r="L2497" s="82"/>
      <c r="M2497" s="82"/>
      <c r="N2497" s="140"/>
      <c r="O2497" s="140"/>
      <c r="P2497" s="82"/>
      <c r="Q2497" s="82"/>
      <c r="R2497" s="82"/>
      <c r="S2497" s="82"/>
      <c r="T2497" s="140"/>
      <c r="U2497" s="82"/>
      <c r="V2497" s="82"/>
      <c r="W2497" s="82"/>
      <c r="X2497" s="82"/>
      <c r="Y2497" s="82"/>
      <c r="AA2497" s="82"/>
      <c r="AB2497" s="82"/>
      <c r="AC2497" s="82"/>
      <c r="AD2497" s="82"/>
      <c r="AE2497" s="82"/>
      <c r="AF2497" s="82"/>
      <c r="AG2497" s="82"/>
    </row>
    <row r="2498" spans="3:33" x14ac:dyDescent="0.2">
      <c r="C2498" s="82"/>
      <c r="D2498" s="82"/>
      <c r="E2498" s="82"/>
      <c r="F2498" s="82"/>
      <c r="G2498" s="82"/>
      <c r="H2498" s="82"/>
      <c r="I2498" s="82"/>
      <c r="J2498" s="82"/>
      <c r="K2498" s="82"/>
      <c r="L2498" s="82"/>
      <c r="M2498" s="82"/>
      <c r="N2498" s="140"/>
      <c r="O2498" s="140"/>
      <c r="P2498" s="82"/>
      <c r="Q2498" s="82"/>
      <c r="R2498" s="82"/>
      <c r="S2498" s="82"/>
      <c r="T2498" s="140"/>
      <c r="U2498" s="82"/>
      <c r="V2498" s="82"/>
      <c r="W2498" s="82"/>
      <c r="X2498" s="82"/>
      <c r="Y2498" s="82"/>
      <c r="AA2498" s="82"/>
      <c r="AB2498" s="82"/>
      <c r="AC2498" s="82"/>
      <c r="AD2498" s="82"/>
      <c r="AE2498" s="82"/>
      <c r="AF2498" s="82"/>
      <c r="AG2498" s="82"/>
    </row>
    <row r="2499" spans="3:33" x14ac:dyDescent="0.2">
      <c r="C2499" s="82"/>
      <c r="D2499" s="82"/>
      <c r="E2499" s="82"/>
      <c r="F2499" s="82"/>
      <c r="G2499" s="82"/>
      <c r="H2499" s="82"/>
      <c r="I2499" s="82"/>
      <c r="J2499" s="82"/>
      <c r="K2499" s="82"/>
      <c r="L2499" s="82"/>
      <c r="M2499" s="82"/>
      <c r="N2499" s="140"/>
      <c r="O2499" s="140"/>
      <c r="P2499" s="82"/>
      <c r="Q2499" s="82"/>
      <c r="R2499" s="82"/>
      <c r="S2499" s="82"/>
      <c r="T2499" s="140"/>
      <c r="U2499" s="82"/>
      <c r="V2499" s="82"/>
      <c r="W2499" s="82"/>
      <c r="X2499" s="82"/>
      <c r="Y2499" s="82"/>
      <c r="AA2499" s="82"/>
      <c r="AB2499" s="82"/>
      <c r="AC2499" s="82"/>
      <c r="AD2499" s="82"/>
      <c r="AE2499" s="82"/>
      <c r="AF2499" s="82"/>
      <c r="AG2499" s="82"/>
    </row>
    <row r="2500" spans="3:33" x14ac:dyDescent="0.2">
      <c r="C2500" s="82"/>
      <c r="D2500" s="82"/>
      <c r="E2500" s="82"/>
      <c r="F2500" s="82"/>
      <c r="G2500" s="82"/>
      <c r="H2500" s="82"/>
      <c r="I2500" s="82"/>
      <c r="J2500" s="82"/>
      <c r="K2500" s="82"/>
      <c r="L2500" s="82"/>
      <c r="M2500" s="82"/>
      <c r="N2500" s="140"/>
      <c r="O2500" s="140"/>
      <c r="P2500" s="82"/>
      <c r="Q2500" s="82"/>
      <c r="R2500" s="82"/>
      <c r="S2500" s="82"/>
      <c r="T2500" s="140"/>
      <c r="U2500" s="82"/>
      <c r="V2500" s="82"/>
      <c r="W2500" s="82"/>
      <c r="X2500" s="82"/>
      <c r="Y2500" s="82"/>
      <c r="AA2500" s="82"/>
      <c r="AB2500" s="82"/>
      <c r="AC2500" s="82"/>
      <c r="AD2500" s="82"/>
      <c r="AE2500" s="82"/>
      <c r="AF2500" s="82"/>
      <c r="AG2500" s="82"/>
    </row>
    <row r="2501" spans="3:33" x14ac:dyDescent="0.2">
      <c r="C2501" s="82"/>
      <c r="D2501" s="82"/>
      <c r="E2501" s="82"/>
      <c r="F2501" s="82"/>
      <c r="G2501" s="82"/>
      <c r="H2501" s="82"/>
      <c r="I2501" s="82"/>
      <c r="J2501" s="82"/>
      <c r="K2501" s="82"/>
      <c r="L2501" s="82"/>
      <c r="M2501" s="82"/>
      <c r="N2501" s="140"/>
      <c r="O2501" s="140"/>
      <c r="P2501" s="82"/>
      <c r="Q2501" s="82"/>
      <c r="R2501" s="82"/>
      <c r="S2501" s="82"/>
      <c r="T2501" s="140"/>
      <c r="U2501" s="82"/>
      <c r="V2501" s="82"/>
      <c r="W2501" s="82"/>
      <c r="X2501" s="82"/>
      <c r="Y2501" s="82"/>
      <c r="AA2501" s="82"/>
      <c r="AB2501" s="82"/>
      <c r="AC2501" s="82"/>
      <c r="AD2501" s="82"/>
      <c r="AE2501" s="82"/>
      <c r="AF2501" s="82"/>
      <c r="AG2501" s="82"/>
    </row>
    <row r="2502" spans="3:33" x14ac:dyDescent="0.2">
      <c r="C2502" s="82"/>
      <c r="D2502" s="82"/>
      <c r="E2502" s="82"/>
      <c r="F2502" s="82"/>
      <c r="G2502" s="82"/>
      <c r="H2502" s="82"/>
      <c r="I2502" s="82"/>
      <c r="J2502" s="82"/>
      <c r="K2502" s="82"/>
      <c r="L2502" s="82"/>
      <c r="M2502" s="82"/>
      <c r="N2502" s="140"/>
      <c r="O2502" s="140"/>
      <c r="P2502" s="82"/>
      <c r="Q2502" s="82"/>
      <c r="R2502" s="82"/>
      <c r="S2502" s="82"/>
      <c r="T2502" s="140"/>
      <c r="U2502" s="82"/>
      <c r="V2502" s="82"/>
      <c r="W2502" s="82"/>
      <c r="X2502" s="82"/>
      <c r="Y2502" s="82"/>
      <c r="AA2502" s="82"/>
      <c r="AB2502" s="82"/>
      <c r="AC2502" s="82"/>
      <c r="AD2502" s="82"/>
      <c r="AE2502" s="82"/>
      <c r="AF2502" s="82"/>
      <c r="AG2502" s="82"/>
    </row>
    <row r="2503" spans="3:33" x14ac:dyDescent="0.2">
      <c r="C2503" s="82"/>
      <c r="D2503" s="82"/>
      <c r="E2503" s="82"/>
      <c r="F2503" s="82"/>
      <c r="G2503" s="82"/>
      <c r="H2503" s="82"/>
      <c r="I2503" s="82"/>
      <c r="J2503" s="82"/>
      <c r="K2503" s="82"/>
      <c r="L2503" s="82"/>
      <c r="M2503" s="82"/>
      <c r="N2503" s="140"/>
      <c r="O2503" s="140"/>
      <c r="P2503" s="82"/>
      <c r="Q2503" s="82"/>
      <c r="R2503" s="82"/>
      <c r="S2503" s="82"/>
      <c r="T2503" s="140"/>
      <c r="U2503" s="82"/>
      <c r="V2503" s="82"/>
      <c r="W2503" s="82"/>
      <c r="X2503" s="82"/>
      <c r="Y2503" s="82"/>
      <c r="AA2503" s="82"/>
      <c r="AB2503" s="82"/>
      <c r="AC2503" s="82"/>
      <c r="AD2503" s="82"/>
      <c r="AE2503" s="82"/>
      <c r="AF2503" s="82"/>
      <c r="AG2503" s="82"/>
    </row>
    <row r="2504" spans="3:33" x14ac:dyDescent="0.2">
      <c r="C2504" s="82"/>
      <c r="D2504" s="82"/>
      <c r="E2504" s="82"/>
      <c r="F2504" s="82"/>
      <c r="G2504" s="82"/>
      <c r="H2504" s="82"/>
      <c r="I2504" s="82"/>
      <c r="J2504" s="82"/>
      <c r="K2504" s="82"/>
      <c r="L2504" s="82"/>
      <c r="M2504" s="82"/>
      <c r="N2504" s="140"/>
      <c r="O2504" s="140"/>
      <c r="P2504" s="82"/>
      <c r="Q2504" s="82"/>
      <c r="R2504" s="82"/>
      <c r="S2504" s="82"/>
      <c r="T2504" s="140"/>
      <c r="U2504" s="82"/>
      <c r="V2504" s="82"/>
      <c r="W2504" s="82"/>
      <c r="X2504" s="82"/>
      <c r="Y2504" s="82"/>
      <c r="AA2504" s="82"/>
      <c r="AB2504" s="82"/>
      <c r="AC2504" s="82"/>
      <c r="AD2504" s="82"/>
      <c r="AE2504" s="82"/>
      <c r="AF2504" s="82"/>
      <c r="AG2504" s="82"/>
    </row>
    <row r="2505" spans="3:33" x14ac:dyDescent="0.2">
      <c r="C2505" s="82"/>
      <c r="D2505" s="82"/>
      <c r="E2505" s="82"/>
      <c r="F2505" s="82"/>
      <c r="G2505" s="82"/>
      <c r="H2505" s="82"/>
      <c r="I2505" s="82"/>
      <c r="J2505" s="82"/>
      <c r="K2505" s="82"/>
      <c r="L2505" s="82"/>
      <c r="M2505" s="82"/>
      <c r="N2505" s="140"/>
      <c r="O2505" s="140"/>
      <c r="P2505" s="82"/>
      <c r="Q2505" s="82"/>
      <c r="R2505" s="82"/>
      <c r="S2505" s="82"/>
      <c r="T2505" s="140"/>
      <c r="U2505" s="82"/>
      <c r="V2505" s="82"/>
      <c r="W2505" s="82"/>
      <c r="X2505" s="82"/>
      <c r="Y2505" s="82"/>
      <c r="AA2505" s="82"/>
      <c r="AB2505" s="82"/>
      <c r="AC2505" s="82"/>
      <c r="AD2505" s="82"/>
      <c r="AE2505" s="82"/>
      <c r="AF2505" s="82"/>
      <c r="AG2505" s="82"/>
    </row>
    <row r="2506" spans="3:33" x14ac:dyDescent="0.2">
      <c r="C2506" s="82"/>
      <c r="D2506" s="82"/>
      <c r="E2506" s="82"/>
      <c r="F2506" s="82"/>
      <c r="G2506" s="82"/>
      <c r="H2506" s="82"/>
      <c r="I2506" s="82"/>
      <c r="J2506" s="82"/>
      <c r="K2506" s="82"/>
      <c r="L2506" s="82"/>
      <c r="M2506" s="82"/>
      <c r="N2506" s="140"/>
      <c r="O2506" s="140"/>
      <c r="P2506" s="82"/>
      <c r="Q2506" s="82"/>
      <c r="R2506" s="82"/>
      <c r="S2506" s="82"/>
      <c r="T2506" s="140"/>
      <c r="U2506" s="82"/>
      <c r="V2506" s="82"/>
      <c r="W2506" s="82"/>
      <c r="X2506" s="82"/>
      <c r="Y2506" s="82"/>
      <c r="AA2506" s="82"/>
      <c r="AB2506" s="82"/>
      <c r="AC2506" s="82"/>
      <c r="AD2506" s="82"/>
      <c r="AE2506" s="82"/>
      <c r="AF2506" s="82"/>
      <c r="AG2506" s="82"/>
    </row>
    <row r="2507" spans="3:33" x14ac:dyDescent="0.2">
      <c r="C2507" s="82"/>
      <c r="D2507" s="82"/>
      <c r="E2507" s="82"/>
      <c r="F2507" s="82"/>
      <c r="G2507" s="82"/>
      <c r="H2507" s="82"/>
      <c r="I2507" s="82"/>
      <c r="J2507" s="82"/>
      <c r="K2507" s="82"/>
      <c r="L2507" s="82"/>
      <c r="M2507" s="82"/>
      <c r="N2507" s="140"/>
      <c r="O2507" s="140"/>
      <c r="P2507" s="82"/>
      <c r="Q2507" s="82"/>
      <c r="R2507" s="82"/>
      <c r="S2507" s="82"/>
      <c r="T2507" s="140"/>
      <c r="U2507" s="82"/>
      <c r="V2507" s="82"/>
      <c r="W2507" s="82"/>
      <c r="X2507" s="82"/>
      <c r="Y2507" s="82"/>
      <c r="AA2507" s="82"/>
      <c r="AB2507" s="82"/>
      <c r="AC2507" s="82"/>
      <c r="AD2507" s="82"/>
      <c r="AE2507" s="82"/>
      <c r="AF2507" s="82"/>
      <c r="AG2507" s="82"/>
    </row>
    <row r="2508" spans="3:33" x14ac:dyDescent="0.2">
      <c r="C2508" s="82"/>
      <c r="D2508" s="82"/>
      <c r="E2508" s="82"/>
      <c r="F2508" s="82"/>
      <c r="G2508" s="82"/>
      <c r="H2508" s="82"/>
      <c r="I2508" s="82"/>
      <c r="J2508" s="82"/>
      <c r="K2508" s="82"/>
      <c r="L2508" s="82"/>
      <c r="M2508" s="82"/>
      <c r="N2508" s="140"/>
      <c r="O2508" s="140"/>
      <c r="P2508" s="82"/>
      <c r="Q2508" s="82"/>
      <c r="R2508" s="82"/>
      <c r="S2508" s="82"/>
      <c r="T2508" s="140"/>
      <c r="U2508" s="82"/>
      <c r="V2508" s="82"/>
      <c r="W2508" s="82"/>
      <c r="X2508" s="82"/>
      <c r="Y2508" s="82"/>
      <c r="AA2508" s="82"/>
      <c r="AB2508" s="82"/>
      <c r="AC2508" s="82"/>
      <c r="AD2508" s="82"/>
      <c r="AE2508" s="82"/>
      <c r="AF2508" s="82"/>
      <c r="AG2508" s="82"/>
    </row>
    <row r="2509" spans="3:33" x14ac:dyDescent="0.2">
      <c r="C2509" s="82"/>
      <c r="D2509" s="82"/>
      <c r="E2509" s="82"/>
      <c r="F2509" s="82"/>
      <c r="G2509" s="82"/>
      <c r="H2509" s="82"/>
      <c r="I2509" s="82"/>
      <c r="J2509" s="82"/>
      <c r="K2509" s="82"/>
      <c r="L2509" s="82"/>
      <c r="M2509" s="82"/>
      <c r="N2509" s="140"/>
      <c r="O2509" s="140"/>
      <c r="P2509" s="82"/>
      <c r="Q2509" s="82"/>
      <c r="R2509" s="82"/>
      <c r="S2509" s="82"/>
      <c r="T2509" s="140"/>
      <c r="U2509" s="82"/>
      <c r="V2509" s="82"/>
      <c r="W2509" s="82"/>
      <c r="X2509" s="82"/>
      <c r="Y2509" s="82"/>
      <c r="AA2509" s="82"/>
      <c r="AB2509" s="82"/>
      <c r="AC2509" s="82"/>
      <c r="AD2509" s="82"/>
      <c r="AE2509" s="82"/>
      <c r="AF2509" s="82"/>
      <c r="AG2509" s="82"/>
    </row>
    <row r="2510" spans="3:33" x14ac:dyDescent="0.2">
      <c r="C2510" s="82"/>
      <c r="D2510" s="82"/>
      <c r="E2510" s="82"/>
      <c r="F2510" s="82"/>
      <c r="G2510" s="82"/>
      <c r="H2510" s="82"/>
      <c r="I2510" s="82"/>
      <c r="J2510" s="82"/>
      <c r="K2510" s="82"/>
      <c r="L2510" s="82"/>
      <c r="M2510" s="82"/>
      <c r="N2510" s="140"/>
      <c r="O2510" s="140"/>
      <c r="P2510" s="82"/>
      <c r="Q2510" s="82"/>
      <c r="R2510" s="82"/>
      <c r="S2510" s="82"/>
      <c r="T2510" s="140"/>
      <c r="U2510" s="82"/>
      <c r="V2510" s="82"/>
      <c r="W2510" s="82"/>
      <c r="X2510" s="82"/>
      <c r="Y2510" s="82"/>
      <c r="AA2510" s="82"/>
      <c r="AB2510" s="82"/>
      <c r="AC2510" s="82"/>
      <c r="AD2510" s="82"/>
      <c r="AE2510" s="82"/>
      <c r="AF2510" s="82"/>
      <c r="AG2510" s="82"/>
    </row>
    <row r="2511" spans="3:33" x14ac:dyDescent="0.2">
      <c r="C2511" s="82"/>
      <c r="D2511" s="82"/>
      <c r="E2511" s="82"/>
      <c r="F2511" s="82"/>
      <c r="G2511" s="82"/>
      <c r="H2511" s="82"/>
      <c r="I2511" s="82"/>
      <c r="J2511" s="82"/>
      <c r="K2511" s="82"/>
      <c r="L2511" s="82"/>
      <c r="M2511" s="82"/>
      <c r="N2511" s="140"/>
      <c r="O2511" s="140"/>
      <c r="P2511" s="82"/>
      <c r="Q2511" s="82"/>
      <c r="R2511" s="82"/>
      <c r="S2511" s="82"/>
      <c r="T2511" s="140"/>
      <c r="U2511" s="82"/>
      <c r="V2511" s="82"/>
      <c r="W2511" s="82"/>
      <c r="X2511" s="82"/>
      <c r="Y2511" s="82"/>
      <c r="AA2511" s="82"/>
      <c r="AB2511" s="82"/>
      <c r="AC2511" s="82"/>
      <c r="AD2511" s="82"/>
      <c r="AE2511" s="82"/>
      <c r="AF2511" s="82"/>
      <c r="AG2511" s="82"/>
    </row>
    <row r="2512" spans="3:33" x14ac:dyDescent="0.2">
      <c r="C2512" s="82"/>
      <c r="D2512" s="82"/>
      <c r="E2512" s="82"/>
      <c r="F2512" s="82"/>
      <c r="G2512" s="82"/>
      <c r="H2512" s="82"/>
      <c r="I2512" s="82"/>
      <c r="J2512" s="82"/>
      <c r="K2512" s="82"/>
      <c r="L2512" s="82"/>
      <c r="M2512" s="82"/>
      <c r="N2512" s="140"/>
      <c r="O2512" s="140"/>
      <c r="P2512" s="82"/>
      <c r="Q2512" s="82"/>
      <c r="R2512" s="82"/>
      <c r="S2512" s="82"/>
      <c r="T2512" s="140"/>
      <c r="U2512" s="82"/>
      <c r="V2512" s="82"/>
      <c r="W2512" s="82"/>
      <c r="X2512" s="82"/>
      <c r="Y2512" s="82"/>
      <c r="AA2512" s="82"/>
      <c r="AB2512" s="82"/>
      <c r="AC2512" s="82"/>
      <c r="AD2512" s="82"/>
      <c r="AE2512" s="82"/>
      <c r="AF2512" s="82"/>
      <c r="AG2512" s="82"/>
    </row>
    <row r="2513" spans="3:33" x14ac:dyDescent="0.2">
      <c r="C2513" s="82"/>
      <c r="D2513" s="82"/>
      <c r="E2513" s="82"/>
      <c r="F2513" s="82"/>
      <c r="G2513" s="82"/>
      <c r="H2513" s="82"/>
      <c r="I2513" s="82"/>
      <c r="J2513" s="82"/>
      <c r="K2513" s="82"/>
      <c r="L2513" s="82"/>
      <c r="M2513" s="82"/>
      <c r="N2513" s="140"/>
      <c r="O2513" s="140"/>
      <c r="P2513" s="82"/>
      <c r="Q2513" s="82"/>
      <c r="R2513" s="82"/>
      <c r="S2513" s="82"/>
      <c r="T2513" s="140"/>
      <c r="U2513" s="82"/>
      <c r="V2513" s="82"/>
      <c r="W2513" s="82"/>
      <c r="X2513" s="82"/>
      <c r="Y2513" s="82"/>
      <c r="AA2513" s="82"/>
      <c r="AB2513" s="82"/>
      <c r="AC2513" s="82"/>
      <c r="AD2513" s="82"/>
      <c r="AE2513" s="82"/>
      <c r="AF2513" s="82"/>
      <c r="AG2513" s="82"/>
    </row>
    <row r="2514" spans="3:33" x14ac:dyDescent="0.2">
      <c r="C2514" s="82"/>
      <c r="D2514" s="82"/>
      <c r="E2514" s="82"/>
      <c r="F2514" s="82"/>
      <c r="G2514" s="82"/>
      <c r="H2514" s="82"/>
      <c r="I2514" s="82"/>
      <c r="J2514" s="82"/>
      <c r="K2514" s="82"/>
      <c r="L2514" s="82"/>
      <c r="M2514" s="82"/>
      <c r="N2514" s="140"/>
      <c r="O2514" s="140"/>
      <c r="P2514" s="82"/>
      <c r="Q2514" s="82"/>
      <c r="R2514" s="82"/>
      <c r="S2514" s="82"/>
      <c r="T2514" s="140"/>
      <c r="U2514" s="82"/>
      <c r="V2514" s="82"/>
      <c r="W2514" s="82"/>
      <c r="X2514" s="82"/>
      <c r="Y2514" s="82"/>
      <c r="AA2514" s="82"/>
      <c r="AB2514" s="82"/>
      <c r="AC2514" s="82"/>
      <c r="AD2514" s="82"/>
      <c r="AE2514" s="82"/>
      <c r="AF2514" s="82"/>
      <c r="AG2514" s="82"/>
    </row>
    <row r="2515" spans="3:33" x14ac:dyDescent="0.2">
      <c r="C2515" s="82"/>
      <c r="D2515" s="82"/>
      <c r="E2515" s="82"/>
      <c r="F2515" s="82"/>
      <c r="G2515" s="82"/>
      <c r="H2515" s="82"/>
      <c r="I2515" s="82"/>
      <c r="J2515" s="82"/>
      <c r="K2515" s="82"/>
      <c r="L2515" s="82"/>
      <c r="M2515" s="82"/>
      <c r="N2515" s="140"/>
      <c r="O2515" s="140"/>
      <c r="P2515" s="82"/>
      <c r="Q2515" s="82"/>
      <c r="R2515" s="82"/>
      <c r="S2515" s="82"/>
      <c r="T2515" s="140"/>
      <c r="U2515" s="82"/>
      <c r="V2515" s="82"/>
      <c r="W2515" s="82"/>
      <c r="X2515" s="82"/>
      <c r="Y2515" s="82"/>
      <c r="AA2515" s="82"/>
      <c r="AB2515" s="82"/>
      <c r="AC2515" s="82"/>
      <c r="AD2515" s="82"/>
      <c r="AE2515" s="82"/>
      <c r="AF2515" s="82"/>
      <c r="AG2515" s="82"/>
    </row>
    <row r="2516" spans="3:33" x14ac:dyDescent="0.2">
      <c r="C2516" s="82"/>
      <c r="D2516" s="82"/>
      <c r="E2516" s="82"/>
      <c r="F2516" s="82"/>
      <c r="G2516" s="82"/>
      <c r="H2516" s="82"/>
      <c r="I2516" s="82"/>
      <c r="J2516" s="82"/>
      <c r="K2516" s="82"/>
      <c r="L2516" s="82"/>
      <c r="M2516" s="82"/>
      <c r="N2516" s="140"/>
      <c r="O2516" s="140"/>
      <c r="P2516" s="82"/>
      <c r="Q2516" s="82"/>
      <c r="R2516" s="82"/>
      <c r="S2516" s="82"/>
      <c r="T2516" s="140"/>
      <c r="U2516" s="82"/>
      <c r="V2516" s="82"/>
      <c r="W2516" s="82"/>
      <c r="X2516" s="82"/>
      <c r="Y2516" s="82"/>
      <c r="AA2516" s="82"/>
      <c r="AB2516" s="82"/>
      <c r="AC2516" s="82"/>
      <c r="AD2516" s="82"/>
      <c r="AE2516" s="82"/>
      <c r="AF2516" s="82"/>
      <c r="AG2516" s="82"/>
    </row>
    <row r="2517" spans="3:33" x14ac:dyDescent="0.2">
      <c r="C2517" s="82"/>
      <c r="D2517" s="82"/>
      <c r="E2517" s="82"/>
      <c r="F2517" s="82"/>
      <c r="G2517" s="82"/>
      <c r="H2517" s="82"/>
      <c r="I2517" s="82"/>
      <c r="J2517" s="82"/>
      <c r="K2517" s="82"/>
      <c r="L2517" s="82"/>
      <c r="M2517" s="82"/>
      <c r="N2517" s="140"/>
      <c r="O2517" s="140"/>
      <c r="P2517" s="82"/>
      <c r="Q2517" s="82"/>
      <c r="R2517" s="82"/>
      <c r="S2517" s="82"/>
      <c r="T2517" s="140"/>
      <c r="U2517" s="82"/>
      <c r="V2517" s="82"/>
      <c r="W2517" s="82"/>
      <c r="X2517" s="82"/>
      <c r="Y2517" s="82"/>
      <c r="AA2517" s="82"/>
      <c r="AB2517" s="82"/>
      <c r="AC2517" s="82"/>
      <c r="AD2517" s="82"/>
      <c r="AE2517" s="82"/>
      <c r="AF2517" s="82"/>
      <c r="AG2517" s="82"/>
    </row>
    <row r="2518" spans="3:33" x14ac:dyDescent="0.2">
      <c r="C2518" s="82"/>
      <c r="D2518" s="82"/>
      <c r="E2518" s="82"/>
      <c r="F2518" s="82"/>
      <c r="G2518" s="82"/>
      <c r="H2518" s="82"/>
      <c r="I2518" s="82"/>
      <c r="J2518" s="82"/>
      <c r="K2518" s="82"/>
      <c r="L2518" s="82"/>
      <c r="M2518" s="82"/>
      <c r="N2518" s="140"/>
      <c r="O2518" s="140"/>
      <c r="P2518" s="82"/>
      <c r="Q2518" s="82"/>
      <c r="R2518" s="82"/>
      <c r="S2518" s="82"/>
      <c r="T2518" s="140"/>
      <c r="U2518" s="82"/>
      <c r="V2518" s="82"/>
      <c r="W2518" s="82"/>
      <c r="X2518" s="82"/>
      <c r="Y2518" s="82"/>
      <c r="AA2518" s="82"/>
      <c r="AB2518" s="82"/>
      <c r="AC2518" s="82"/>
      <c r="AD2518" s="82"/>
      <c r="AE2518" s="82"/>
      <c r="AF2518" s="82"/>
      <c r="AG2518" s="82"/>
    </row>
    <row r="2519" spans="3:33" x14ac:dyDescent="0.2">
      <c r="C2519" s="82"/>
      <c r="D2519" s="82"/>
      <c r="E2519" s="82"/>
      <c r="F2519" s="82"/>
      <c r="G2519" s="82"/>
      <c r="H2519" s="82"/>
      <c r="I2519" s="82"/>
      <c r="J2519" s="82"/>
      <c r="K2519" s="82"/>
      <c r="L2519" s="82"/>
      <c r="M2519" s="82"/>
      <c r="N2519" s="140"/>
      <c r="O2519" s="140"/>
      <c r="P2519" s="82"/>
      <c r="Q2519" s="82"/>
      <c r="R2519" s="82"/>
      <c r="S2519" s="82"/>
      <c r="T2519" s="140"/>
      <c r="U2519" s="82"/>
      <c r="V2519" s="82"/>
      <c r="W2519" s="82"/>
      <c r="X2519" s="82"/>
      <c r="Y2519" s="82"/>
      <c r="AA2519" s="82"/>
      <c r="AB2519" s="82"/>
      <c r="AC2519" s="82"/>
      <c r="AD2519" s="82"/>
      <c r="AE2519" s="82"/>
      <c r="AF2519" s="82"/>
      <c r="AG2519" s="82"/>
    </row>
    <row r="2520" spans="3:33" x14ac:dyDescent="0.2">
      <c r="C2520" s="82"/>
      <c r="D2520" s="82"/>
      <c r="E2520" s="82"/>
      <c r="F2520" s="82"/>
      <c r="G2520" s="82"/>
      <c r="H2520" s="82"/>
      <c r="I2520" s="82"/>
      <c r="J2520" s="82"/>
      <c r="K2520" s="82"/>
      <c r="L2520" s="82"/>
      <c r="M2520" s="82"/>
      <c r="N2520" s="140"/>
      <c r="O2520" s="140"/>
      <c r="P2520" s="82"/>
      <c r="Q2520" s="82"/>
      <c r="R2520" s="82"/>
      <c r="S2520" s="82"/>
      <c r="T2520" s="140"/>
      <c r="U2520" s="82"/>
      <c r="V2520" s="82"/>
      <c r="W2520" s="82"/>
      <c r="X2520" s="82"/>
      <c r="Y2520" s="82"/>
      <c r="AA2520" s="82"/>
      <c r="AB2520" s="82"/>
      <c r="AC2520" s="82"/>
      <c r="AD2520" s="82"/>
      <c r="AE2520" s="82"/>
      <c r="AF2520" s="82"/>
      <c r="AG2520" s="82"/>
    </row>
    <row r="2521" spans="3:33" x14ac:dyDescent="0.2">
      <c r="C2521" s="82"/>
      <c r="D2521" s="82"/>
      <c r="E2521" s="82"/>
      <c r="F2521" s="82"/>
      <c r="G2521" s="82"/>
      <c r="H2521" s="82"/>
      <c r="I2521" s="82"/>
      <c r="J2521" s="82"/>
      <c r="K2521" s="82"/>
      <c r="L2521" s="82"/>
      <c r="M2521" s="82"/>
      <c r="N2521" s="140"/>
      <c r="O2521" s="140"/>
      <c r="P2521" s="82"/>
      <c r="Q2521" s="82"/>
      <c r="R2521" s="82"/>
      <c r="S2521" s="82"/>
      <c r="T2521" s="140"/>
      <c r="U2521" s="82"/>
      <c r="V2521" s="82"/>
      <c r="W2521" s="82"/>
      <c r="X2521" s="82"/>
      <c r="Y2521" s="82"/>
      <c r="AA2521" s="82"/>
      <c r="AB2521" s="82"/>
      <c r="AC2521" s="82"/>
      <c r="AD2521" s="82"/>
      <c r="AE2521" s="82"/>
      <c r="AF2521" s="82"/>
      <c r="AG2521" s="82"/>
    </row>
    <row r="2522" spans="3:33" x14ac:dyDescent="0.2">
      <c r="C2522" s="82"/>
      <c r="D2522" s="82"/>
      <c r="E2522" s="82"/>
      <c r="F2522" s="82"/>
      <c r="G2522" s="82"/>
      <c r="H2522" s="82"/>
      <c r="I2522" s="82"/>
      <c r="J2522" s="82"/>
      <c r="K2522" s="82"/>
      <c r="L2522" s="82"/>
      <c r="M2522" s="82"/>
      <c r="N2522" s="140"/>
      <c r="O2522" s="140"/>
      <c r="P2522" s="82"/>
      <c r="Q2522" s="82"/>
      <c r="R2522" s="82"/>
      <c r="S2522" s="82"/>
      <c r="T2522" s="140"/>
      <c r="U2522" s="82"/>
      <c r="V2522" s="82"/>
      <c r="W2522" s="82"/>
      <c r="X2522" s="82"/>
      <c r="Y2522" s="82"/>
      <c r="AA2522" s="82"/>
      <c r="AB2522" s="82"/>
      <c r="AC2522" s="82"/>
      <c r="AD2522" s="82"/>
      <c r="AE2522" s="82"/>
      <c r="AF2522" s="82"/>
      <c r="AG2522" s="82"/>
    </row>
    <row r="2523" spans="3:33" x14ac:dyDescent="0.2">
      <c r="C2523" s="82"/>
      <c r="D2523" s="82"/>
      <c r="E2523" s="82"/>
      <c r="F2523" s="82"/>
      <c r="G2523" s="82"/>
      <c r="H2523" s="82"/>
      <c r="I2523" s="82"/>
      <c r="J2523" s="82"/>
      <c r="K2523" s="82"/>
      <c r="L2523" s="82"/>
      <c r="M2523" s="82"/>
      <c r="N2523" s="140"/>
      <c r="O2523" s="140"/>
      <c r="P2523" s="82"/>
      <c r="Q2523" s="82"/>
      <c r="R2523" s="82"/>
      <c r="S2523" s="82"/>
      <c r="T2523" s="140"/>
      <c r="U2523" s="82"/>
      <c r="V2523" s="82"/>
      <c r="W2523" s="82"/>
      <c r="X2523" s="82"/>
      <c r="Y2523" s="82"/>
      <c r="AA2523" s="82"/>
      <c r="AB2523" s="82"/>
      <c r="AC2523" s="82"/>
      <c r="AD2523" s="82"/>
      <c r="AE2523" s="82"/>
      <c r="AF2523" s="82"/>
      <c r="AG2523" s="82"/>
    </row>
    <row r="2524" spans="3:33" x14ac:dyDescent="0.2">
      <c r="C2524" s="82"/>
      <c r="D2524" s="82"/>
      <c r="E2524" s="82"/>
      <c r="F2524" s="82"/>
      <c r="G2524" s="82"/>
      <c r="H2524" s="82"/>
      <c r="I2524" s="82"/>
      <c r="J2524" s="82"/>
      <c r="K2524" s="82"/>
      <c r="L2524" s="82"/>
      <c r="M2524" s="82"/>
      <c r="N2524" s="140"/>
      <c r="O2524" s="140"/>
      <c r="P2524" s="82"/>
      <c r="Q2524" s="82"/>
      <c r="R2524" s="82"/>
      <c r="S2524" s="82"/>
      <c r="T2524" s="140"/>
      <c r="U2524" s="82"/>
      <c r="V2524" s="82"/>
      <c r="W2524" s="82"/>
      <c r="X2524" s="82"/>
      <c r="Y2524" s="82"/>
      <c r="AA2524" s="82"/>
      <c r="AB2524" s="82"/>
      <c r="AC2524" s="82"/>
      <c r="AD2524" s="82"/>
      <c r="AE2524" s="82"/>
      <c r="AF2524" s="82"/>
      <c r="AG2524" s="82"/>
    </row>
    <row r="2525" spans="3:33" x14ac:dyDescent="0.2">
      <c r="C2525" s="82"/>
      <c r="D2525" s="82"/>
      <c r="E2525" s="82"/>
      <c r="F2525" s="82"/>
      <c r="G2525" s="82"/>
      <c r="H2525" s="82"/>
      <c r="I2525" s="82"/>
      <c r="J2525" s="82"/>
      <c r="K2525" s="82"/>
      <c r="L2525" s="82"/>
      <c r="M2525" s="82"/>
      <c r="N2525" s="140"/>
      <c r="O2525" s="140"/>
      <c r="P2525" s="82"/>
      <c r="Q2525" s="82"/>
      <c r="R2525" s="82"/>
      <c r="S2525" s="82"/>
      <c r="T2525" s="140"/>
      <c r="U2525" s="82"/>
      <c r="V2525" s="82"/>
      <c r="W2525" s="82"/>
      <c r="X2525" s="82"/>
      <c r="Y2525" s="82"/>
      <c r="AA2525" s="82"/>
      <c r="AB2525" s="82"/>
      <c r="AC2525" s="82"/>
      <c r="AD2525" s="82"/>
      <c r="AE2525" s="82"/>
      <c r="AF2525" s="82"/>
      <c r="AG2525" s="82"/>
    </row>
    <row r="2526" spans="3:33" x14ac:dyDescent="0.2">
      <c r="C2526" s="82"/>
      <c r="D2526" s="82"/>
      <c r="E2526" s="82"/>
      <c r="F2526" s="82"/>
      <c r="G2526" s="82"/>
      <c r="H2526" s="82"/>
      <c r="I2526" s="82"/>
      <c r="J2526" s="82"/>
      <c r="K2526" s="82"/>
      <c r="L2526" s="82"/>
      <c r="M2526" s="82"/>
      <c r="N2526" s="140"/>
      <c r="O2526" s="140"/>
      <c r="P2526" s="82"/>
      <c r="Q2526" s="82"/>
      <c r="R2526" s="82"/>
      <c r="S2526" s="82"/>
      <c r="T2526" s="140"/>
      <c r="U2526" s="82"/>
      <c r="V2526" s="82"/>
      <c r="W2526" s="82"/>
      <c r="X2526" s="82"/>
      <c r="Y2526" s="82"/>
      <c r="AA2526" s="82"/>
      <c r="AB2526" s="82"/>
      <c r="AC2526" s="82"/>
      <c r="AD2526" s="82"/>
      <c r="AE2526" s="82"/>
      <c r="AF2526" s="82"/>
      <c r="AG2526" s="82"/>
    </row>
    <row r="2527" spans="3:33" x14ac:dyDescent="0.2">
      <c r="C2527" s="82"/>
      <c r="D2527" s="82"/>
      <c r="E2527" s="82"/>
      <c r="F2527" s="82"/>
      <c r="G2527" s="82"/>
      <c r="H2527" s="82"/>
      <c r="I2527" s="82"/>
      <c r="J2527" s="82"/>
      <c r="K2527" s="82"/>
      <c r="L2527" s="82"/>
      <c r="M2527" s="82"/>
      <c r="N2527" s="140"/>
      <c r="O2527" s="140"/>
      <c r="P2527" s="82"/>
      <c r="Q2527" s="82"/>
      <c r="R2527" s="82"/>
      <c r="S2527" s="82"/>
      <c r="T2527" s="140"/>
      <c r="U2527" s="82"/>
      <c r="V2527" s="82"/>
      <c r="W2527" s="82"/>
      <c r="X2527" s="82"/>
      <c r="Y2527" s="82"/>
      <c r="AA2527" s="82"/>
      <c r="AB2527" s="82"/>
      <c r="AC2527" s="82"/>
      <c r="AD2527" s="82"/>
      <c r="AE2527" s="82"/>
      <c r="AF2527" s="82"/>
      <c r="AG2527" s="82"/>
    </row>
    <row r="2528" spans="3:33" x14ac:dyDescent="0.2">
      <c r="C2528" s="82"/>
      <c r="D2528" s="82"/>
      <c r="E2528" s="82"/>
      <c r="F2528" s="82"/>
      <c r="G2528" s="82"/>
      <c r="H2528" s="82"/>
      <c r="I2528" s="82"/>
      <c r="J2528" s="82"/>
      <c r="K2528" s="82"/>
      <c r="L2528" s="82"/>
      <c r="M2528" s="82"/>
      <c r="N2528" s="140"/>
      <c r="O2528" s="140"/>
      <c r="P2528" s="82"/>
      <c r="Q2528" s="82"/>
      <c r="R2528" s="82"/>
      <c r="S2528" s="82"/>
      <c r="T2528" s="140"/>
      <c r="U2528" s="82"/>
      <c r="V2528" s="82"/>
      <c r="W2528" s="82"/>
      <c r="X2528" s="82"/>
      <c r="Y2528" s="82"/>
      <c r="AA2528" s="82"/>
      <c r="AB2528" s="82"/>
      <c r="AC2528" s="82"/>
      <c r="AD2528" s="82"/>
      <c r="AE2528" s="82"/>
      <c r="AF2528" s="82"/>
      <c r="AG2528" s="82"/>
    </row>
    <row r="2529" spans="3:33" x14ac:dyDescent="0.2">
      <c r="C2529" s="82"/>
      <c r="D2529" s="82"/>
      <c r="E2529" s="82"/>
      <c r="F2529" s="82"/>
      <c r="G2529" s="82"/>
      <c r="H2529" s="82"/>
      <c r="I2529" s="82"/>
      <c r="J2529" s="82"/>
      <c r="K2529" s="82"/>
      <c r="L2529" s="82"/>
      <c r="M2529" s="82"/>
      <c r="N2529" s="140"/>
      <c r="O2529" s="140"/>
      <c r="P2529" s="82"/>
      <c r="Q2529" s="82"/>
      <c r="R2529" s="82"/>
      <c r="S2529" s="82"/>
      <c r="T2529" s="140"/>
      <c r="U2529" s="82"/>
      <c r="V2529" s="82"/>
      <c r="W2529" s="82"/>
      <c r="X2529" s="82"/>
      <c r="Y2529" s="82"/>
      <c r="AA2529" s="82"/>
      <c r="AB2529" s="82"/>
      <c r="AC2529" s="82"/>
      <c r="AD2529" s="82"/>
      <c r="AE2529" s="82"/>
      <c r="AF2529" s="82"/>
      <c r="AG2529" s="82"/>
    </row>
    <row r="2530" spans="3:33" x14ac:dyDescent="0.2">
      <c r="C2530" s="82"/>
      <c r="D2530" s="82"/>
      <c r="E2530" s="82"/>
      <c r="F2530" s="82"/>
      <c r="G2530" s="82"/>
      <c r="H2530" s="82"/>
      <c r="I2530" s="82"/>
      <c r="J2530" s="82"/>
      <c r="K2530" s="82"/>
      <c r="L2530" s="82"/>
      <c r="M2530" s="82"/>
      <c r="N2530" s="140"/>
      <c r="O2530" s="140"/>
      <c r="P2530" s="82"/>
      <c r="Q2530" s="82"/>
      <c r="R2530" s="82"/>
      <c r="S2530" s="82"/>
      <c r="T2530" s="140"/>
      <c r="U2530" s="82"/>
      <c r="V2530" s="82"/>
      <c r="W2530" s="82"/>
      <c r="X2530" s="82"/>
      <c r="Y2530" s="82"/>
      <c r="AA2530" s="82"/>
      <c r="AB2530" s="82"/>
      <c r="AC2530" s="82"/>
      <c r="AD2530" s="82"/>
      <c r="AE2530" s="82"/>
      <c r="AF2530" s="82"/>
      <c r="AG2530" s="82"/>
    </row>
    <row r="2531" spans="3:33" x14ac:dyDescent="0.2">
      <c r="C2531" s="82"/>
      <c r="D2531" s="82"/>
      <c r="E2531" s="82"/>
      <c r="F2531" s="82"/>
      <c r="G2531" s="82"/>
      <c r="H2531" s="82"/>
      <c r="I2531" s="82"/>
      <c r="J2531" s="82"/>
      <c r="K2531" s="82"/>
      <c r="L2531" s="82"/>
      <c r="M2531" s="82"/>
      <c r="N2531" s="140"/>
      <c r="O2531" s="140"/>
      <c r="P2531" s="82"/>
      <c r="Q2531" s="82"/>
      <c r="R2531" s="82"/>
      <c r="S2531" s="82"/>
      <c r="T2531" s="140"/>
      <c r="U2531" s="82"/>
      <c r="V2531" s="82"/>
      <c r="W2531" s="82"/>
      <c r="X2531" s="82"/>
      <c r="Y2531" s="82"/>
      <c r="AA2531" s="82"/>
      <c r="AB2531" s="82"/>
      <c r="AC2531" s="82"/>
      <c r="AD2531" s="82"/>
      <c r="AE2531" s="82"/>
      <c r="AF2531" s="82"/>
      <c r="AG2531" s="82"/>
    </row>
    <row r="2532" spans="3:33" x14ac:dyDescent="0.2">
      <c r="C2532" s="82"/>
      <c r="D2532" s="82"/>
      <c r="E2532" s="82"/>
      <c r="F2532" s="82"/>
      <c r="G2532" s="82"/>
      <c r="H2532" s="82"/>
      <c r="I2532" s="82"/>
      <c r="J2532" s="82"/>
      <c r="K2532" s="82"/>
      <c r="L2532" s="82"/>
      <c r="M2532" s="82"/>
      <c r="N2532" s="140"/>
      <c r="O2532" s="140"/>
      <c r="P2532" s="82"/>
      <c r="Q2532" s="82"/>
      <c r="R2532" s="82"/>
      <c r="S2532" s="82"/>
      <c r="T2532" s="140"/>
      <c r="U2532" s="82"/>
      <c r="V2532" s="82"/>
      <c r="W2532" s="82"/>
      <c r="X2532" s="82"/>
      <c r="Y2532" s="82"/>
      <c r="AA2532" s="82"/>
      <c r="AB2532" s="82"/>
      <c r="AC2532" s="82"/>
      <c r="AD2532" s="82"/>
      <c r="AE2532" s="82"/>
      <c r="AF2532" s="82"/>
      <c r="AG2532" s="82"/>
    </row>
    <row r="2533" spans="3:33" x14ac:dyDescent="0.2">
      <c r="C2533" s="82"/>
      <c r="D2533" s="82"/>
      <c r="E2533" s="82"/>
      <c r="F2533" s="82"/>
      <c r="G2533" s="82"/>
      <c r="H2533" s="82"/>
      <c r="I2533" s="82"/>
      <c r="J2533" s="82"/>
      <c r="K2533" s="82"/>
      <c r="L2533" s="82"/>
      <c r="M2533" s="82"/>
      <c r="N2533" s="140"/>
      <c r="O2533" s="140"/>
      <c r="P2533" s="82"/>
      <c r="Q2533" s="82"/>
      <c r="R2533" s="82"/>
      <c r="S2533" s="82"/>
      <c r="T2533" s="140"/>
      <c r="U2533" s="82"/>
      <c r="V2533" s="82"/>
      <c r="W2533" s="82"/>
      <c r="X2533" s="82"/>
      <c r="Y2533" s="82"/>
      <c r="AA2533" s="82"/>
      <c r="AB2533" s="82"/>
      <c r="AC2533" s="82"/>
      <c r="AD2533" s="82"/>
      <c r="AE2533" s="82"/>
      <c r="AF2533" s="82"/>
      <c r="AG2533" s="82"/>
    </row>
    <row r="2534" spans="3:33" x14ac:dyDescent="0.2">
      <c r="C2534" s="82"/>
      <c r="D2534" s="82"/>
      <c r="E2534" s="82"/>
      <c r="F2534" s="82"/>
      <c r="G2534" s="82"/>
      <c r="H2534" s="82"/>
      <c r="I2534" s="82"/>
      <c r="J2534" s="82"/>
      <c r="K2534" s="82"/>
      <c r="L2534" s="82"/>
      <c r="M2534" s="82"/>
      <c r="N2534" s="140"/>
      <c r="O2534" s="140"/>
      <c r="P2534" s="82"/>
      <c r="Q2534" s="82"/>
      <c r="R2534" s="82"/>
      <c r="S2534" s="82"/>
      <c r="T2534" s="140"/>
      <c r="U2534" s="82"/>
      <c r="V2534" s="82"/>
      <c r="W2534" s="82"/>
      <c r="X2534" s="82"/>
      <c r="Y2534" s="82"/>
      <c r="AA2534" s="82"/>
      <c r="AB2534" s="82"/>
      <c r="AC2534" s="82"/>
      <c r="AD2534" s="82"/>
      <c r="AE2534" s="82"/>
      <c r="AF2534" s="82"/>
      <c r="AG2534" s="82"/>
    </row>
    <row r="2535" spans="3:33" x14ac:dyDescent="0.2">
      <c r="C2535" s="82"/>
      <c r="D2535" s="82"/>
      <c r="E2535" s="82"/>
      <c r="F2535" s="82"/>
      <c r="G2535" s="82"/>
      <c r="H2535" s="82"/>
      <c r="I2535" s="82"/>
      <c r="J2535" s="82"/>
      <c r="K2535" s="82"/>
      <c r="L2535" s="82"/>
      <c r="M2535" s="82"/>
      <c r="N2535" s="140"/>
      <c r="O2535" s="140"/>
      <c r="P2535" s="82"/>
      <c r="Q2535" s="82"/>
      <c r="R2535" s="82"/>
      <c r="S2535" s="82"/>
      <c r="T2535" s="140"/>
      <c r="U2535" s="82"/>
      <c r="V2535" s="82"/>
      <c r="W2535" s="82"/>
      <c r="X2535" s="82"/>
      <c r="Y2535" s="82"/>
      <c r="AA2535" s="82"/>
      <c r="AB2535" s="82"/>
      <c r="AC2535" s="82"/>
      <c r="AD2535" s="82"/>
      <c r="AE2535" s="82"/>
      <c r="AF2535" s="82"/>
      <c r="AG2535" s="82"/>
    </row>
    <row r="2536" spans="3:33" x14ac:dyDescent="0.2">
      <c r="C2536" s="82"/>
      <c r="D2536" s="82"/>
      <c r="E2536" s="82"/>
      <c r="F2536" s="82"/>
      <c r="G2536" s="82"/>
      <c r="H2536" s="82"/>
      <c r="I2536" s="82"/>
      <c r="J2536" s="82"/>
      <c r="K2536" s="82"/>
      <c r="L2536" s="82"/>
      <c r="M2536" s="82"/>
      <c r="N2536" s="140"/>
      <c r="O2536" s="140"/>
      <c r="P2536" s="82"/>
      <c r="Q2536" s="82"/>
      <c r="R2536" s="82"/>
      <c r="S2536" s="82"/>
      <c r="T2536" s="140"/>
      <c r="U2536" s="82"/>
      <c r="V2536" s="82"/>
      <c r="W2536" s="82"/>
      <c r="X2536" s="82"/>
      <c r="Y2536" s="82"/>
      <c r="AA2536" s="82"/>
      <c r="AB2536" s="82"/>
      <c r="AC2536" s="82"/>
      <c r="AD2536" s="82"/>
      <c r="AE2536" s="82"/>
      <c r="AF2536" s="82"/>
      <c r="AG2536" s="82"/>
    </row>
    <row r="2537" spans="3:33" x14ac:dyDescent="0.2">
      <c r="C2537" s="82"/>
      <c r="D2537" s="82"/>
      <c r="E2537" s="82"/>
      <c r="F2537" s="82"/>
      <c r="G2537" s="82"/>
      <c r="H2537" s="82"/>
      <c r="I2537" s="82"/>
      <c r="J2537" s="82"/>
      <c r="K2537" s="82"/>
      <c r="L2537" s="82"/>
      <c r="M2537" s="82"/>
      <c r="N2537" s="140"/>
      <c r="O2537" s="140"/>
      <c r="P2537" s="82"/>
      <c r="Q2537" s="82"/>
      <c r="R2537" s="82"/>
      <c r="S2537" s="82"/>
      <c r="T2537" s="140"/>
      <c r="U2537" s="82"/>
      <c r="V2537" s="82"/>
      <c r="W2537" s="82"/>
      <c r="X2537" s="82"/>
      <c r="Y2537" s="82"/>
      <c r="AA2537" s="82"/>
      <c r="AB2537" s="82"/>
      <c r="AC2537" s="82"/>
      <c r="AD2537" s="82"/>
      <c r="AE2537" s="82"/>
      <c r="AF2537" s="82"/>
      <c r="AG2537" s="82"/>
    </row>
    <row r="2538" spans="3:33" x14ac:dyDescent="0.2">
      <c r="C2538" s="82"/>
      <c r="D2538" s="82"/>
      <c r="E2538" s="82"/>
      <c r="F2538" s="82"/>
      <c r="G2538" s="82"/>
      <c r="H2538" s="82"/>
      <c r="I2538" s="82"/>
      <c r="J2538" s="82"/>
      <c r="K2538" s="82"/>
      <c r="L2538" s="82"/>
      <c r="M2538" s="82"/>
      <c r="N2538" s="140"/>
      <c r="O2538" s="140"/>
      <c r="P2538" s="82"/>
      <c r="Q2538" s="82"/>
      <c r="R2538" s="82"/>
      <c r="S2538" s="82"/>
      <c r="T2538" s="140"/>
      <c r="U2538" s="82"/>
      <c r="V2538" s="82"/>
      <c r="W2538" s="82"/>
      <c r="X2538" s="82"/>
      <c r="Y2538" s="82"/>
      <c r="AA2538" s="82"/>
      <c r="AB2538" s="82"/>
      <c r="AC2538" s="82"/>
      <c r="AD2538" s="82"/>
      <c r="AE2538" s="82"/>
      <c r="AF2538" s="82"/>
      <c r="AG2538" s="82"/>
    </row>
    <row r="2539" spans="3:33" x14ac:dyDescent="0.2">
      <c r="C2539" s="82"/>
      <c r="D2539" s="82"/>
      <c r="E2539" s="82"/>
      <c r="F2539" s="82"/>
      <c r="G2539" s="82"/>
      <c r="H2539" s="82"/>
      <c r="I2539" s="82"/>
      <c r="J2539" s="82"/>
      <c r="K2539" s="82"/>
      <c r="L2539" s="82"/>
      <c r="M2539" s="82"/>
      <c r="N2539" s="140"/>
      <c r="O2539" s="140"/>
      <c r="P2539" s="82"/>
      <c r="Q2539" s="82"/>
      <c r="R2539" s="82"/>
      <c r="S2539" s="82"/>
      <c r="T2539" s="140"/>
      <c r="U2539" s="82"/>
      <c r="V2539" s="82"/>
      <c r="W2539" s="82"/>
      <c r="X2539" s="82"/>
      <c r="Y2539" s="82"/>
      <c r="AA2539" s="82"/>
      <c r="AB2539" s="82"/>
      <c r="AC2539" s="82"/>
      <c r="AD2539" s="82"/>
      <c r="AE2539" s="82"/>
      <c r="AF2539" s="82"/>
      <c r="AG2539" s="82"/>
    </row>
    <row r="2540" spans="3:33" x14ac:dyDescent="0.2">
      <c r="C2540" s="82"/>
      <c r="D2540" s="82"/>
      <c r="E2540" s="82"/>
      <c r="F2540" s="82"/>
      <c r="G2540" s="82"/>
      <c r="H2540" s="82"/>
      <c r="I2540" s="82"/>
      <c r="J2540" s="82"/>
      <c r="K2540" s="82"/>
      <c r="L2540" s="82"/>
      <c r="M2540" s="82"/>
      <c r="N2540" s="140"/>
      <c r="O2540" s="140"/>
      <c r="P2540" s="82"/>
      <c r="Q2540" s="82"/>
      <c r="R2540" s="82"/>
      <c r="S2540" s="82"/>
      <c r="T2540" s="140"/>
      <c r="U2540" s="82"/>
      <c r="V2540" s="82"/>
      <c r="W2540" s="82"/>
      <c r="X2540" s="82"/>
      <c r="Y2540" s="82"/>
      <c r="AA2540" s="82"/>
      <c r="AB2540" s="82"/>
      <c r="AC2540" s="82"/>
      <c r="AD2540" s="82"/>
      <c r="AE2540" s="82"/>
      <c r="AF2540" s="82"/>
      <c r="AG2540" s="82"/>
    </row>
    <row r="2541" spans="3:33" x14ac:dyDescent="0.2">
      <c r="C2541" s="82"/>
      <c r="D2541" s="82"/>
      <c r="E2541" s="82"/>
      <c r="F2541" s="82"/>
      <c r="G2541" s="82"/>
      <c r="H2541" s="82"/>
      <c r="I2541" s="82"/>
      <c r="J2541" s="82"/>
      <c r="K2541" s="82"/>
      <c r="L2541" s="82"/>
      <c r="M2541" s="82"/>
      <c r="N2541" s="140"/>
      <c r="O2541" s="140"/>
      <c r="P2541" s="82"/>
      <c r="Q2541" s="82"/>
      <c r="R2541" s="82"/>
      <c r="S2541" s="82"/>
      <c r="T2541" s="140"/>
      <c r="U2541" s="82"/>
      <c r="V2541" s="82"/>
      <c r="W2541" s="82"/>
      <c r="X2541" s="82"/>
      <c r="Y2541" s="82"/>
      <c r="AA2541" s="82"/>
      <c r="AB2541" s="82"/>
      <c r="AC2541" s="82"/>
      <c r="AD2541" s="82"/>
      <c r="AE2541" s="82"/>
      <c r="AF2541" s="82"/>
      <c r="AG2541" s="82"/>
    </row>
    <row r="2542" spans="3:33" x14ac:dyDescent="0.2">
      <c r="C2542" s="82"/>
      <c r="D2542" s="82"/>
      <c r="E2542" s="82"/>
      <c r="F2542" s="82"/>
      <c r="G2542" s="82"/>
      <c r="H2542" s="82"/>
      <c r="I2542" s="82"/>
      <c r="J2542" s="82"/>
      <c r="K2542" s="82"/>
      <c r="L2542" s="82"/>
      <c r="M2542" s="82"/>
      <c r="N2542" s="140"/>
      <c r="O2542" s="140"/>
      <c r="P2542" s="82"/>
      <c r="Q2542" s="82"/>
      <c r="R2542" s="82"/>
      <c r="S2542" s="82"/>
      <c r="T2542" s="140"/>
      <c r="U2542" s="82"/>
      <c r="V2542" s="82"/>
      <c r="W2542" s="82"/>
      <c r="X2542" s="82"/>
      <c r="Y2542" s="82"/>
      <c r="AA2542" s="82"/>
      <c r="AB2542" s="82"/>
      <c r="AC2542" s="82"/>
      <c r="AD2542" s="82"/>
      <c r="AE2542" s="82"/>
      <c r="AF2542" s="82"/>
      <c r="AG2542" s="82"/>
    </row>
    <row r="2543" spans="3:33" x14ac:dyDescent="0.2">
      <c r="C2543" s="82"/>
      <c r="D2543" s="82"/>
      <c r="E2543" s="82"/>
      <c r="F2543" s="82"/>
      <c r="G2543" s="82"/>
      <c r="H2543" s="82"/>
      <c r="I2543" s="82"/>
      <c r="J2543" s="82"/>
      <c r="K2543" s="82"/>
      <c r="L2543" s="82"/>
      <c r="M2543" s="82"/>
      <c r="N2543" s="140"/>
      <c r="O2543" s="140"/>
      <c r="P2543" s="82"/>
      <c r="Q2543" s="82"/>
      <c r="R2543" s="82"/>
      <c r="S2543" s="82"/>
      <c r="T2543" s="140"/>
      <c r="U2543" s="82"/>
      <c r="V2543" s="82"/>
      <c r="W2543" s="82"/>
      <c r="X2543" s="82"/>
      <c r="Y2543" s="82"/>
      <c r="AA2543" s="82"/>
      <c r="AB2543" s="82"/>
      <c r="AC2543" s="82"/>
      <c r="AD2543" s="82"/>
      <c r="AE2543" s="82"/>
      <c r="AF2543" s="82"/>
      <c r="AG2543" s="82"/>
    </row>
    <row r="2544" spans="3:33" x14ac:dyDescent="0.2">
      <c r="C2544" s="82"/>
      <c r="D2544" s="82"/>
      <c r="E2544" s="82"/>
      <c r="F2544" s="82"/>
      <c r="G2544" s="82"/>
      <c r="H2544" s="82"/>
      <c r="I2544" s="82"/>
      <c r="J2544" s="82"/>
      <c r="K2544" s="82"/>
      <c r="L2544" s="82"/>
      <c r="M2544" s="82"/>
      <c r="N2544" s="140"/>
      <c r="O2544" s="140"/>
      <c r="P2544" s="82"/>
      <c r="Q2544" s="82"/>
      <c r="R2544" s="82"/>
      <c r="S2544" s="82"/>
      <c r="T2544" s="140"/>
      <c r="U2544" s="82"/>
      <c r="V2544" s="82"/>
      <c r="W2544" s="82"/>
      <c r="X2544" s="82"/>
      <c r="Y2544" s="82"/>
      <c r="AA2544" s="82"/>
      <c r="AB2544" s="82"/>
      <c r="AC2544" s="82"/>
      <c r="AD2544" s="82"/>
      <c r="AE2544" s="82"/>
      <c r="AF2544" s="82"/>
      <c r="AG2544" s="82"/>
    </row>
    <row r="2545" spans="3:33" x14ac:dyDescent="0.2">
      <c r="C2545" s="82"/>
      <c r="D2545" s="82"/>
      <c r="E2545" s="82"/>
      <c r="F2545" s="82"/>
      <c r="G2545" s="82"/>
      <c r="H2545" s="82"/>
      <c r="I2545" s="82"/>
      <c r="J2545" s="82"/>
      <c r="K2545" s="82"/>
      <c r="L2545" s="82"/>
      <c r="M2545" s="82"/>
      <c r="N2545" s="140"/>
      <c r="O2545" s="140"/>
      <c r="P2545" s="82"/>
      <c r="Q2545" s="82"/>
      <c r="R2545" s="82"/>
      <c r="S2545" s="82"/>
      <c r="T2545" s="140"/>
      <c r="U2545" s="82"/>
      <c r="V2545" s="82"/>
      <c r="W2545" s="82"/>
      <c r="X2545" s="82"/>
      <c r="Y2545" s="82"/>
      <c r="AA2545" s="82"/>
      <c r="AB2545" s="82"/>
      <c r="AC2545" s="82"/>
      <c r="AD2545" s="82"/>
      <c r="AE2545" s="82"/>
      <c r="AF2545" s="82"/>
      <c r="AG2545" s="82"/>
    </row>
    <row r="2546" spans="3:33" x14ac:dyDescent="0.2">
      <c r="C2546" s="82"/>
      <c r="D2546" s="82"/>
      <c r="E2546" s="82"/>
      <c r="F2546" s="82"/>
      <c r="G2546" s="82"/>
      <c r="H2546" s="82"/>
      <c r="I2546" s="82"/>
      <c r="J2546" s="82"/>
      <c r="K2546" s="82"/>
      <c r="L2546" s="82"/>
      <c r="M2546" s="82"/>
      <c r="N2546" s="140"/>
      <c r="O2546" s="140"/>
      <c r="P2546" s="82"/>
      <c r="Q2546" s="82"/>
      <c r="R2546" s="82"/>
      <c r="S2546" s="82"/>
      <c r="T2546" s="140"/>
      <c r="U2546" s="82"/>
      <c r="V2546" s="82"/>
      <c r="W2546" s="82"/>
      <c r="X2546" s="82"/>
      <c r="Y2546" s="82"/>
      <c r="AA2546" s="82"/>
      <c r="AB2546" s="82"/>
      <c r="AC2546" s="82"/>
      <c r="AD2546" s="82"/>
      <c r="AE2546" s="82"/>
      <c r="AF2546" s="82"/>
      <c r="AG2546" s="82"/>
    </row>
    <row r="2547" spans="3:33" x14ac:dyDescent="0.2">
      <c r="C2547" s="82"/>
      <c r="D2547" s="82"/>
      <c r="E2547" s="82"/>
      <c r="F2547" s="82"/>
      <c r="G2547" s="82"/>
      <c r="H2547" s="82"/>
      <c r="I2547" s="82"/>
      <c r="J2547" s="82"/>
      <c r="K2547" s="82"/>
      <c r="L2547" s="82"/>
      <c r="M2547" s="82"/>
      <c r="N2547" s="140"/>
      <c r="O2547" s="140"/>
      <c r="P2547" s="82"/>
      <c r="Q2547" s="82"/>
      <c r="R2547" s="82"/>
      <c r="S2547" s="82"/>
      <c r="T2547" s="140"/>
      <c r="U2547" s="82"/>
      <c r="V2547" s="82"/>
      <c r="W2547" s="82"/>
      <c r="X2547" s="82"/>
      <c r="Y2547" s="82"/>
      <c r="AA2547" s="82"/>
      <c r="AB2547" s="82"/>
      <c r="AC2547" s="82"/>
      <c r="AD2547" s="82"/>
      <c r="AE2547" s="82"/>
      <c r="AF2547" s="82"/>
      <c r="AG2547" s="82"/>
    </row>
    <row r="2548" spans="3:33" x14ac:dyDescent="0.2">
      <c r="C2548" s="82"/>
      <c r="D2548" s="82"/>
      <c r="E2548" s="82"/>
      <c r="F2548" s="82"/>
      <c r="G2548" s="82"/>
      <c r="H2548" s="82"/>
      <c r="I2548" s="82"/>
      <c r="J2548" s="82"/>
      <c r="K2548" s="82"/>
      <c r="L2548" s="82"/>
      <c r="M2548" s="82"/>
      <c r="N2548" s="140"/>
      <c r="O2548" s="140"/>
      <c r="P2548" s="82"/>
      <c r="Q2548" s="82"/>
      <c r="R2548" s="82"/>
      <c r="S2548" s="82"/>
      <c r="T2548" s="140"/>
      <c r="U2548" s="82"/>
      <c r="V2548" s="82"/>
      <c r="W2548" s="82"/>
      <c r="X2548" s="82"/>
      <c r="Y2548" s="82"/>
      <c r="AA2548" s="82"/>
      <c r="AB2548" s="82"/>
      <c r="AC2548" s="82"/>
      <c r="AD2548" s="82"/>
      <c r="AE2548" s="82"/>
      <c r="AF2548" s="82"/>
      <c r="AG2548" s="82"/>
    </row>
    <row r="2549" spans="3:33" x14ac:dyDescent="0.2">
      <c r="C2549" s="82"/>
      <c r="D2549" s="82"/>
      <c r="E2549" s="82"/>
      <c r="F2549" s="82"/>
      <c r="G2549" s="82"/>
      <c r="H2549" s="82"/>
      <c r="I2549" s="82"/>
      <c r="J2549" s="82"/>
      <c r="K2549" s="82"/>
      <c r="L2549" s="82"/>
      <c r="M2549" s="82"/>
      <c r="N2549" s="140"/>
      <c r="O2549" s="140"/>
      <c r="P2549" s="82"/>
      <c r="Q2549" s="82"/>
      <c r="R2549" s="82"/>
      <c r="S2549" s="82"/>
      <c r="T2549" s="140"/>
      <c r="U2549" s="82"/>
      <c r="V2549" s="82"/>
      <c r="W2549" s="82"/>
      <c r="X2549" s="82"/>
      <c r="Y2549" s="82"/>
      <c r="AA2549" s="82"/>
      <c r="AB2549" s="82"/>
      <c r="AC2549" s="82"/>
      <c r="AD2549" s="82"/>
      <c r="AE2549" s="82"/>
      <c r="AF2549" s="82"/>
      <c r="AG2549" s="82"/>
    </row>
    <row r="2550" spans="3:33" x14ac:dyDescent="0.2">
      <c r="C2550" s="82"/>
      <c r="D2550" s="82"/>
      <c r="E2550" s="82"/>
      <c r="F2550" s="82"/>
      <c r="G2550" s="82"/>
      <c r="H2550" s="82"/>
      <c r="I2550" s="82"/>
      <c r="J2550" s="82"/>
      <c r="K2550" s="82"/>
      <c r="L2550" s="82"/>
      <c r="M2550" s="82"/>
      <c r="N2550" s="140"/>
      <c r="O2550" s="140"/>
      <c r="P2550" s="82"/>
      <c r="Q2550" s="82"/>
      <c r="R2550" s="82"/>
      <c r="S2550" s="82"/>
      <c r="T2550" s="140"/>
      <c r="U2550" s="82"/>
      <c r="V2550" s="82"/>
      <c r="W2550" s="82"/>
      <c r="X2550" s="82"/>
      <c r="Y2550" s="82"/>
      <c r="AA2550" s="82"/>
      <c r="AB2550" s="82"/>
      <c r="AC2550" s="82"/>
      <c r="AD2550" s="82"/>
      <c r="AE2550" s="82"/>
      <c r="AF2550" s="82"/>
      <c r="AG2550" s="82"/>
    </row>
    <row r="2551" spans="3:33" x14ac:dyDescent="0.2">
      <c r="C2551" s="82"/>
      <c r="D2551" s="82"/>
      <c r="E2551" s="82"/>
      <c r="F2551" s="82"/>
      <c r="G2551" s="82"/>
      <c r="H2551" s="82"/>
      <c r="I2551" s="82"/>
      <c r="J2551" s="82"/>
      <c r="K2551" s="82"/>
      <c r="L2551" s="82"/>
      <c r="M2551" s="82"/>
      <c r="N2551" s="140"/>
      <c r="O2551" s="140"/>
      <c r="P2551" s="82"/>
      <c r="Q2551" s="82"/>
      <c r="R2551" s="82"/>
      <c r="S2551" s="82"/>
      <c r="T2551" s="140"/>
      <c r="U2551" s="82"/>
      <c r="V2551" s="82"/>
      <c r="W2551" s="82"/>
      <c r="X2551" s="82"/>
      <c r="Y2551" s="82"/>
      <c r="AA2551" s="82"/>
      <c r="AB2551" s="82"/>
      <c r="AC2551" s="82"/>
      <c r="AD2551" s="82"/>
      <c r="AE2551" s="82"/>
      <c r="AF2551" s="82"/>
      <c r="AG2551" s="82"/>
    </row>
    <row r="2552" spans="3:33" x14ac:dyDescent="0.2">
      <c r="C2552" s="82"/>
      <c r="D2552" s="82"/>
      <c r="E2552" s="82"/>
      <c r="F2552" s="82"/>
      <c r="G2552" s="82"/>
      <c r="H2552" s="82"/>
      <c r="I2552" s="82"/>
      <c r="J2552" s="82"/>
      <c r="K2552" s="82"/>
      <c r="L2552" s="82"/>
      <c r="M2552" s="82"/>
      <c r="N2552" s="140"/>
      <c r="O2552" s="140"/>
      <c r="P2552" s="82"/>
      <c r="Q2552" s="82"/>
      <c r="R2552" s="82"/>
      <c r="S2552" s="82"/>
      <c r="T2552" s="140"/>
      <c r="U2552" s="82"/>
      <c r="V2552" s="82"/>
      <c r="W2552" s="82"/>
      <c r="X2552" s="82"/>
      <c r="Y2552" s="82"/>
      <c r="AA2552" s="82"/>
      <c r="AB2552" s="82"/>
      <c r="AC2552" s="82"/>
      <c r="AD2552" s="82"/>
      <c r="AE2552" s="82"/>
      <c r="AF2552" s="82"/>
      <c r="AG2552" s="82"/>
    </row>
    <row r="2553" spans="3:33" x14ac:dyDescent="0.2">
      <c r="C2553" s="82"/>
      <c r="D2553" s="82"/>
      <c r="E2553" s="82"/>
      <c r="F2553" s="82"/>
      <c r="G2553" s="82"/>
      <c r="H2553" s="82"/>
      <c r="I2553" s="82"/>
      <c r="J2553" s="82"/>
      <c r="K2553" s="82"/>
      <c r="L2553" s="82"/>
      <c r="M2553" s="82"/>
      <c r="N2553" s="140"/>
      <c r="O2553" s="140"/>
      <c r="P2553" s="82"/>
      <c r="Q2553" s="82"/>
      <c r="R2553" s="82"/>
      <c r="S2553" s="82"/>
      <c r="T2553" s="140"/>
      <c r="U2553" s="82"/>
      <c r="V2553" s="82"/>
      <c r="W2553" s="82"/>
      <c r="X2553" s="82"/>
      <c r="Y2553" s="82"/>
      <c r="AA2553" s="82"/>
      <c r="AB2553" s="82"/>
      <c r="AC2553" s="82"/>
      <c r="AD2553" s="82"/>
      <c r="AE2553" s="82"/>
      <c r="AF2553" s="82"/>
      <c r="AG2553" s="82"/>
    </row>
    <row r="2554" spans="3:33" x14ac:dyDescent="0.2">
      <c r="C2554" s="82"/>
      <c r="D2554" s="82"/>
      <c r="E2554" s="82"/>
      <c r="F2554" s="82"/>
      <c r="G2554" s="82"/>
      <c r="H2554" s="82"/>
      <c r="I2554" s="82"/>
      <c r="J2554" s="82"/>
      <c r="K2554" s="82"/>
      <c r="L2554" s="82"/>
      <c r="M2554" s="82"/>
      <c r="N2554" s="140"/>
      <c r="O2554" s="140"/>
      <c r="P2554" s="82"/>
      <c r="Q2554" s="82"/>
      <c r="R2554" s="82"/>
      <c r="S2554" s="82"/>
      <c r="T2554" s="140"/>
      <c r="U2554" s="82"/>
      <c r="V2554" s="82"/>
      <c r="W2554" s="82"/>
      <c r="X2554" s="82"/>
      <c r="Y2554" s="82"/>
      <c r="AA2554" s="82"/>
      <c r="AB2554" s="82"/>
      <c r="AC2554" s="82"/>
      <c r="AD2554" s="82"/>
      <c r="AE2554" s="82"/>
      <c r="AF2554" s="82"/>
      <c r="AG2554" s="82"/>
    </row>
    <row r="2555" spans="3:33" x14ac:dyDescent="0.2">
      <c r="C2555" s="82"/>
      <c r="D2555" s="82"/>
      <c r="E2555" s="82"/>
      <c r="F2555" s="82"/>
      <c r="G2555" s="82"/>
      <c r="H2555" s="82"/>
      <c r="I2555" s="82"/>
      <c r="J2555" s="82"/>
      <c r="K2555" s="82"/>
      <c r="L2555" s="82"/>
      <c r="M2555" s="82"/>
      <c r="N2555" s="140"/>
      <c r="O2555" s="140"/>
      <c r="P2555" s="82"/>
      <c r="Q2555" s="82"/>
      <c r="R2555" s="82"/>
      <c r="S2555" s="82"/>
      <c r="T2555" s="140"/>
      <c r="U2555" s="82"/>
      <c r="V2555" s="82"/>
      <c r="W2555" s="82"/>
      <c r="X2555" s="82"/>
      <c r="Y2555" s="82"/>
      <c r="AA2555" s="82"/>
      <c r="AB2555" s="82"/>
      <c r="AC2555" s="82"/>
      <c r="AD2555" s="82"/>
      <c r="AE2555" s="82"/>
      <c r="AF2555" s="82"/>
      <c r="AG2555" s="82"/>
    </row>
    <row r="2556" spans="3:33" x14ac:dyDescent="0.2">
      <c r="C2556" s="82"/>
      <c r="D2556" s="82"/>
      <c r="E2556" s="82"/>
      <c r="F2556" s="82"/>
      <c r="G2556" s="82"/>
      <c r="H2556" s="82"/>
      <c r="I2556" s="82"/>
      <c r="J2556" s="82"/>
      <c r="K2556" s="82"/>
      <c r="L2556" s="82"/>
      <c r="M2556" s="82"/>
      <c r="N2556" s="140"/>
      <c r="O2556" s="140"/>
      <c r="P2556" s="82"/>
      <c r="Q2556" s="82"/>
      <c r="R2556" s="82"/>
      <c r="S2556" s="82"/>
      <c r="T2556" s="140"/>
      <c r="U2556" s="82"/>
      <c r="V2556" s="82"/>
      <c r="W2556" s="82"/>
      <c r="X2556" s="82"/>
      <c r="Y2556" s="82"/>
      <c r="AA2556" s="82"/>
      <c r="AB2556" s="82"/>
      <c r="AC2556" s="82"/>
      <c r="AD2556" s="82"/>
      <c r="AE2556" s="82"/>
      <c r="AF2556" s="82"/>
      <c r="AG2556" s="82"/>
    </row>
    <row r="2557" spans="3:33" x14ac:dyDescent="0.2">
      <c r="C2557" s="82"/>
      <c r="D2557" s="82"/>
      <c r="E2557" s="82"/>
      <c r="F2557" s="82"/>
      <c r="G2557" s="82"/>
      <c r="H2557" s="82"/>
      <c r="I2557" s="82"/>
      <c r="J2557" s="82"/>
      <c r="K2557" s="82"/>
      <c r="L2557" s="82"/>
      <c r="M2557" s="82"/>
      <c r="N2557" s="140"/>
      <c r="O2557" s="140"/>
      <c r="P2557" s="82"/>
      <c r="Q2557" s="82"/>
      <c r="R2557" s="82"/>
      <c r="S2557" s="82"/>
      <c r="T2557" s="140"/>
      <c r="U2557" s="82"/>
      <c r="V2557" s="82"/>
      <c r="W2557" s="82"/>
      <c r="X2557" s="82"/>
      <c r="Y2557" s="82"/>
      <c r="AA2557" s="82"/>
      <c r="AB2557" s="82"/>
      <c r="AC2557" s="82"/>
      <c r="AD2557" s="82"/>
      <c r="AE2557" s="82"/>
      <c r="AF2557" s="82"/>
      <c r="AG2557" s="82"/>
    </row>
    <row r="2558" spans="3:33" x14ac:dyDescent="0.2">
      <c r="C2558" s="82"/>
      <c r="D2558" s="82"/>
      <c r="E2558" s="82"/>
      <c r="F2558" s="82"/>
      <c r="G2558" s="82"/>
      <c r="H2558" s="82"/>
      <c r="I2558" s="82"/>
      <c r="J2558" s="82"/>
      <c r="K2558" s="82"/>
      <c r="L2558" s="82"/>
      <c r="M2558" s="82"/>
      <c r="N2558" s="140"/>
      <c r="O2558" s="140"/>
      <c r="P2558" s="82"/>
      <c r="Q2558" s="82"/>
      <c r="R2558" s="82"/>
      <c r="S2558" s="82"/>
      <c r="T2558" s="140"/>
      <c r="U2558" s="82"/>
      <c r="V2558" s="82"/>
      <c r="W2558" s="82"/>
      <c r="X2558" s="82"/>
      <c r="Y2558" s="82"/>
      <c r="AA2558" s="82"/>
      <c r="AB2558" s="82"/>
      <c r="AC2558" s="82"/>
      <c r="AD2558" s="82"/>
      <c r="AE2558" s="82"/>
      <c r="AF2558" s="82"/>
      <c r="AG2558" s="82"/>
    </row>
    <row r="2559" spans="3:33" x14ac:dyDescent="0.2">
      <c r="C2559" s="82"/>
      <c r="D2559" s="82"/>
      <c r="E2559" s="82"/>
      <c r="F2559" s="82"/>
      <c r="G2559" s="82"/>
      <c r="H2559" s="82"/>
      <c r="I2559" s="82"/>
      <c r="J2559" s="82"/>
      <c r="K2559" s="82"/>
      <c r="L2559" s="82"/>
      <c r="M2559" s="82"/>
      <c r="N2559" s="140"/>
      <c r="O2559" s="140"/>
      <c r="P2559" s="82"/>
      <c r="Q2559" s="82"/>
      <c r="R2559" s="82"/>
      <c r="S2559" s="82"/>
      <c r="T2559" s="140"/>
      <c r="U2559" s="82"/>
      <c r="V2559" s="82"/>
      <c r="W2559" s="82"/>
      <c r="X2559" s="82"/>
      <c r="Y2559" s="82"/>
      <c r="AA2559" s="82"/>
      <c r="AB2559" s="82"/>
      <c r="AC2559" s="82"/>
      <c r="AD2559" s="82"/>
      <c r="AE2559" s="82"/>
      <c r="AF2559" s="82"/>
      <c r="AG2559" s="82"/>
    </row>
    <row r="2560" spans="3:33" x14ac:dyDescent="0.2">
      <c r="C2560" s="82"/>
      <c r="D2560" s="82"/>
      <c r="E2560" s="82"/>
      <c r="F2560" s="82"/>
      <c r="G2560" s="82"/>
      <c r="H2560" s="82"/>
      <c r="I2560" s="82"/>
      <c r="J2560" s="82"/>
      <c r="K2560" s="82"/>
      <c r="L2560" s="82"/>
      <c r="M2560" s="82"/>
      <c r="N2560" s="140"/>
      <c r="O2560" s="140"/>
      <c r="P2560" s="82"/>
      <c r="Q2560" s="82"/>
      <c r="R2560" s="82"/>
      <c r="S2560" s="82"/>
      <c r="T2560" s="140"/>
      <c r="U2560" s="82"/>
      <c r="V2560" s="82"/>
      <c r="W2560" s="82"/>
      <c r="X2560" s="82"/>
      <c r="Y2560" s="82"/>
      <c r="AA2560" s="82"/>
      <c r="AB2560" s="82"/>
      <c r="AC2560" s="82"/>
      <c r="AD2560" s="82"/>
      <c r="AE2560" s="82"/>
      <c r="AF2560" s="82"/>
      <c r="AG2560" s="82"/>
    </row>
    <row r="2561" spans="3:33" x14ac:dyDescent="0.2">
      <c r="C2561" s="82"/>
      <c r="D2561" s="82"/>
      <c r="E2561" s="82"/>
      <c r="F2561" s="82"/>
      <c r="G2561" s="82"/>
      <c r="H2561" s="82"/>
      <c r="I2561" s="82"/>
      <c r="J2561" s="82"/>
      <c r="K2561" s="82"/>
      <c r="L2561" s="82"/>
      <c r="M2561" s="82"/>
      <c r="N2561" s="140"/>
      <c r="O2561" s="140"/>
      <c r="P2561" s="82"/>
      <c r="Q2561" s="82"/>
      <c r="R2561" s="82"/>
      <c r="S2561" s="82"/>
      <c r="T2561" s="140"/>
      <c r="U2561" s="82"/>
      <c r="V2561" s="82"/>
      <c r="W2561" s="82"/>
      <c r="X2561" s="82"/>
      <c r="Y2561" s="82"/>
      <c r="AA2561" s="82"/>
      <c r="AB2561" s="82"/>
      <c r="AC2561" s="82"/>
      <c r="AD2561" s="82"/>
      <c r="AE2561" s="82"/>
      <c r="AF2561" s="82"/>
      <c r="AG2561" s="82"/>
    </row>
    <row r="2562" spans="3:33" x14ac:dyDescent="0.2">
      <c r="C2562" s="82"/>
      <c r="D2562" s="82"/>
      <c r="E2562" s="82"/>
      <c r="F2562" s="82"/>
      <c r="G2562" s="82"/>
      <c r="H2562" s="82"/>
      <c r="I2562" s="82"/>
      <c r="J2562" s="82"/>
      <c r="K2562" s="82"/>
      <c r="L2562" s="82"/>
      <c r="M2562" s="82"/>
      <c r="N2562" s="140"/>
      <c r="O2562" s="140"/>
      <c r="P2562" s="82"/>
      <c r="Q2562" s="82"/>
      <c r="R2562" s="82"/>
      <c r="S2562" s="82"/>
      <c r="T2562" s="140"/>
      <c r="U2562" s="82"/>
      <c r="V2562" s="82"/>
      <c r="W2562" s="82"/>
      <c r="X2562" s="82"/>
      <c r="Y2562" s="82"/>
      <c r="AA2562" s="82"/>
      <c r="AB2562" s="82"/>
      <c r="AC2562" s="82"/>
      <c r="AD2562" s="82"/>
      <c r="AE2562" s="82"/>
      <c r="AF2562" s="82"/>
      <c r="AG2562" s="82"/>
    </row>
    <row r="2563" spans="3:33" x14ac:dyDescent="0.2">
      <c r="C2563" s="82"/>
      <c r="D2563" s="82"/>
      <c r="E2563" s="82"/>
      <c r="F2563" s="82"/>
      <c r="G2563" s="82"/>
      <c r="H2563" s="82"/>
      <c r="I2563" s="82"/>
      <c r="J2563" s="82"/>
      <c r="K2563" s="82"/>
      <c r="L2563" s="82"/>
      <c r="M2563" s="82"/>
      <c r="N2563" s="140"/>
      <c r="O2563" s="140"/>
      <c r="P2563" s="82"/>
      <c r="Q2563" s="82"/>
      <c r="R2563" s="82"/>
      <c r="S2563" s="82"/>
      <c r="T2563" s="140"/>
      <c r="U2563" s="82"/>
      <c r="V2563" s="82"/>
      <c r="W2563" s="82"/>
      <c r="X2563" s="82"/>
      <c r="Y2563" s="82"/>
      <c r="AA2563" s="82"/>
      <c r="AB2563" s="82"/>
      <c r="AC2563" s="82"/>
      <c r="AD2563" s="82"/>
      <c r="AE2563" s="82"/>
      <c r="AF2563" s="82"/>
      <c r="AG2563" s="82"/>
    </row>
    <row r="2564" spans="3:33" x14ac:dyDescent="0.2">
      <c r="C2564" s="82"/>
      <c r="D2564" s="82"/>
      <c r="E2564" s="82"/>
      <c r="F2564" s="82"/>
      <c r="G2564" s="82"/>
      <c r="H2564" s="82"/>
      <c r="I2564" s="82"/>
      <c r="J2564" s="82"/>
      <c r="K2564" s="82"/>
      <c r="L2564" s="82"/>
      <c r="M2564" s="82"/>
      <c r="N2564" s="140"/>
      <c r="O2564" s="140"/>
      <c r="P2564" s="82"/>
      <c r="Q2564" s="82"/>
      <c r="R2564" s="82"/>
      <c r="S2564" s="82"/>
      <c r="T2564" s="140"/>
      <c r="U2564" s="82"/>
      <c r="V2564" s="82"/>
      <c r="W2564" s="82"/>
      <c r="X2564" s="82"/>
      <c r="Y2564" s="82"/>
      <c r="AA2564" s="82"/>
      <c r="AB2564" s="82"/>
      <c r="AC2564" s="82"/>
      <c r="AD2564" s="82"/>
      <c r="AE2564" s="82"/>
      <c r="AF2564" s="82"/>
      <c r="AG2564" s="82"/>
    </row>
    <row r="2565" spans="3:33" x14ac:dyDescent="0.2">
      <c r="C2565" s="82"/>
      <c r="D2565" s="82"/>
      <c r="E2565" s="82"/>
      <c r="F2565" s="82"/>
      <c r="G2565" s="82"/>
      <c r="H2565" s="82"/>
      <c r="I2565" s="82"/>
      <c r="J2565" s="82"/>
      <c r="K2565" s="82"/>
      <c r="L2565" s="82"/>
      <c r="M2565" s="82"/>
      <c r="N2565" s="140"/>
      <c r="O2565" s="140"/>
      <c r="P2565" s="82"/>
      <c r="Q2565" s="82"/>
      <c r="R2565" s="82"/>
      <c r="S2565" s="82"/>
      <c r="T2565" s="140"/>
      <c r="U2565" s="82"/>
      <c r="V2565" s="82"/>
      <c r="W2565" s="82"/>
      <c r="X2565" s="82"/>
      <c r="Y2565" s="82"/>
      <c r="AA2565" s="82"/>
      <c r="AB2565" s="82"/>
      <c r="AC2565" s="82"/>
      <c r="AD2565" s="82"/>
      <c r="AE2565" s="82"/>
      <c r="AF2565" s="82"/>
      <c r="AG2565" s="82"/>
    </row>
    <row r="2566" spans="3:33" x14ac:dyDescent="0.2">
      <c r="C2566" s="82"/>
      <c r="D2566" s="82"/>
      <c r="E2566" s="82"/>
      <c r="F2566" s="82"/>
      <c r="G2566" s="82"/>
      <c r="H2566" s="82"/>
      <c r="I2566" s="82"/>
      <c r="J2566" s="82"/>
      <c r="K2566" s="82"/>
      <c r="L2566" s="82"/>
      <c r="M2566" s="82"/>
      <c r="N2566" s="140"/>
      <c r="O2566" s="140"/>
      <c r="P2566" s="82"/>
      <c r="Q2566" s="82"/>
      <c r="R2566" s="82"/>
      <c r="S2566" s="82"/>
      <c r="T2566" s="140"/>
      <c r="U2566" s="82"/>
      <c r="V2566" s="82"/>
      <c r="W2566" s="82"/>
      <c r="X2566" s="82"/>
      <c r="Y2566" s="82"/>
      <c r="AA2566" s="82"/>
      <c r="AB2566" s="82"/>
      <c r="AC2566" s="82"/>
      <c r="AD2566" s="82"/>
      <c r="AE2566" s="82"/>
      <c r="AF2566" s="82"/>
      <c r="AG2566" s="82"/>
    </row>
    <row r="2567" spans="3:33" x14ac:dyDescent="0.2">
      <c r="C2567" s="82"/>
      <c r="D2567" s="82"/>
      <c r="E2567" s="82"/>
      <c r="F2567" s="82"/>
      <c r="G2567" s="82"/>
      <c r="H2567" s="82"/>
      <c r="I2567" s="82"/>
      <c r="J2567" s="82"/>
      <c r="K2567" s="82"/>
      <c r="L2567" s="82"/>
      <c r="M2567" s="82"/>
      <c r="N2567" s="140"/>
      <c r="O2567" s="140"/>
      <c r="P2567" s="82"/>
      <c r="Q2567" s="82"/>
      <c r="R2567" s="82"/>
      <c r="S2567" s="82"/>
      <c r="T2567" s="140"/>
      <c r="U2567" s="82"/>
      <c r="V2567" s="82"/>
      <c r="W2567" s="82"/>
      <c r="X2567" s="82"/>
      <c r="Y2567" s="82"/>
      <c r="AA2567" s="82"/>
      <c r="AB2567" s="82"/>
      <c r="AC2567" s="82"/>
      <c r="AD2567" s="82"/>
      <c r="AE2567" s="82"/>
      <c r="AF2567" s="82"/>
      <c r="AG2567" s="82"/>
    </row>
    <row r="2568" spans="3:33" x14ac:dyDescent="0.2">
      <c r="C2568" s="82"/>
      <c r="D2568" s="82"/>
      <c r="E2568" s="82"/>
      <c r="F2568" s="82"/>
      <c r="G2568" s="82"/>
      <c r="H2568" s="82"/>
      <c r="I2568" s="82"/>
      <c r="J2568" s="82"/>
      <c r="K2568" s="82"/>
      <c r="L2568" s="82"/>
      <c r="M2568" s="82"/>
      <c r="N2568" s="140"/>
      <c r="O2568" s="140"/>
      <c r="P2568" s="82"/>
      <c r="Q2568" s="82"/>
      <c r="R2568" s="82"/>
      <c r="S2568" s="82"/>
      <c r="T2568" s="140"/>
      <c r="U2568" s="82"/>
      <c r="V2568" s="82"/>
      <c r="W2568" s="82"/>
      <c r="X2568" s="82"/>
      <c r="Y2568" s="82"/>
      <c r="AA2568" s="82"/>
      <c r="AB2568" s="82"/>
      <c r="AC2568" s="82"/>
      <c r="AD2568" s="82"/>
      <c r="AE2568" s="82"/>
      <c r="AF2568" s="82"/>
      <c r="AG2568" s="82"/>
    </row>
    <row r="2569" spans="3:33" x14ac:dyDescent="0.2">
      <c r="C2569" s="82"/>
      <c r="D2569" s="82"/>
      <c r="E2569" s="82"/>
      <c r="F2569" s="82"/>
      <c r="G2569" s="82"/>
      <c r="H2569" s="82"/>
      <c r="I2569" s="82"/>
      <c r="J2569" s="82"/>
      <c r="K2569" s="82"/>
      <c r="L2569" s="82"/>
      <c r="M2569" s="82"/>
      <c r="N2569" s="140"/>
      <c r="O2569" s="140"/>
      <c r="P2569" s="82"/>
      <c r="Q2569" s="82"/>
      <c r="R2569" s="82"/>
      <c r="S2569" s="82"/>
      <c r="T2569" s="140"/>
      <c r="U2569" s="82"/>
      <c r="V2569" s="82"/>
      <c r="W2569" s="82"/>
      <c r="X2569" s="82"/>
      <c r="Y2569" s="82"/>
      <c r="AA2569" s="82"/>
      <c r="AB2569" s="82"/>
      <c r="AC2569" s="82"/>
      <c r="AD2569" s="82"/>
      <c r="AE2569" s="82"/>
      <c r="AF2569" s="82"/>
      <c r="AG2569" s="82"/>
    </row>
    <row r="2570" spans="3:33" x14ac:dyDescent="0.2">
      <c r="C2570" s="82"/>
      <c r="D2570" s="82"/>
      <c r="E2570" s="82"/>
      <c r="F2570" s="82"/>
      <c r="G2570" s="82"/>
      <c r="H2570" s="82"/>
      <c r="I2570" s="82"/>
      <c r="J2570" s="82"/>
      <c r="K2570" s="82"/>
      <c r="L2570" s="82"/>
      <c r="M2570" s="82"/>
      <c r="N2570" s="140"/>
      <c r="O2570" s="140"/>
      <c r="P2570" s="82"/>
      <c r="Q2570" s="82"/>
      <c r="R2570" s="82"/>
      <c r="S2570" s="82"/>
      <c r="T2570" s="140"/>
      <c r="U2570" s="82"/>
      <c r="V2570" s="82"/>
      <c r="W2570" s="82"/>
      <c r="X2570" s="82"/>
      <c r="Y2570" s="82"/>
      <c r="AA2570" s="82"/>
      <c r="AB2570" s="82"/>
      <c r="AC2570" s="82"/>
      <c r="AD2570" s="82"/>
      <c r="AE2570" s="82"/>
      <c r="AF2570" s="82"/>
      <c r="AG2570" s="82"/>
    </row>
    <row r="2571" spans="3:33" x14ac:dyDescent="0.2">
      <c r="C2571" s="82"/>
      <c r="D2571" s="82"/>
      <c r="E2571" s="82"/>
      <c r="F2571" s="82"/>
      <c r="G2571" s="82"/>
      <c r="H2571" s="82"/>
      <c r="I2571" s="82"/>
      <c r="J2571" s="82"/>
      <c r="K2571" s="82"/>
      <c r="L2571" s="82"/>
      <c r="M2571" s="82"/>
      <c r="N2571" s="140"/>
      <c r="O2571" s="140"/>
      <c r="P2571" s="82"/>
      <c r="Q2571" s="82"/>
      <c r="R2571" s="82"/>
      <c r="S2571" s="82"/>
      <c r="T2571" s="140"/>
      <c r="U2571" s="82"/>
      <c r="V2571" s="82"/>
      <c r="W2571" s="82"/>
      <c r="X2571" s="82"/>
      <c r="Y2571" s="82"/>
      <c r="AA2571" s="82"/>
      <c r="AB2571" s="82"/>
      <c r="AC2571" s="82"/>
      <c r="AD2571" s="82"/>
      <c r="AE2571" s="82"/>
      <c r="AF2571" s="82"/>
      <c r="AG2571" s="82"/>
    </row>
    <row r="2572" spans="3:33" x14ac:dyDescent="0.2">
      <c r="C2572" s="82"/>
      <c r="D2572" s="82"/>
      <c r="E2572" s="82"/>
      <c r="F2572" s="82"/>
      <c r="G2572" s="82"/>
      <c r="H2572" s="82"/>
      <c r="I2572" s="82"/>
      <c r="J2572" s="82"/>
      <c r="K2572" s="82"/>
      <c r="L2572" s="82"/>
      <c r="M2572" s="82"/>
      <c r="N2572" s="140"/>
      <c r="O2572" s="140"/>
      <c r="P2572" s="82"/>
      <c r="Q2572" s="82"/>
      <c r="R2572" s="82"/>
      <c r="S2572" s="82"/>
      <c r="T2572" s="140"/>
      <c r="U2572" s="82"/>
      <c r="V2572" s="82"/>
      <c r="W2572" s="82"/>
      <c r="X2572" s="82"/>
      <c r="Y2572" s="82"/>
      <c r="AA2572" s="82"/>
      <c r="AB2572" s="82"/>
      <c r="AC2572" s="82"/>
      <c r="AD2572" s="82"/>
      <c r="AE2572" s="82"/>
      <c r="AF2572" s="82"/>
      <c r="AG2572" s="82"/>
    </row>
    <row r="2573" spans="3:33" x14ac:dyDescent="0.2">
      <c r="C2573" s="82"/>
      <c r="D2573" s="82"/>
      <c r="E2573" s="82"/>
      <c r="F2573" s="82"/>
      <c r="G2573" s="82"/>
      <c r="H2573" s="82"/>
      <c r="I2573" s="82"/>
      <c r="J2573" s="82"/>
      <c r="K2573" s="82"/>
      <c r="L2573" s="82"/>
      <c r="M2573" s="82"/>
      <c r="N2573" s="140"/>
      <c r="O2573" s="140"/>
      <c r="P2573" s="82"/>
      <c r="Q2573" s="82"/>
      <c r="R2573" s="82"/>
      <c r="S2573" s="82"/>
      <c r="T2573" s="140"/>
      <c r="U2573" s="82"/>
      <c r="V2573" s="82"/>
      <c r="W2573" s="82"/>
      <c r="X2573" s="82"/>
      <c r="Y2573" s="82"/>
      <c r="AA2573" s="82"/>
      <c r="AB2573" s="82"/>
      <c r="AC2573" s="82"/>
      <c r="AD2573" s="82"/>
      <c r="AE2573" s="82"/>
      <c r="AF2573" s="82"/>
      <c r="AG2573" s="82"/>
    </row>
    <row r="2574" spans="3:33" x14ac:dyDescent="0.2">
      <c r="C2574" s="82"/>
      <c r="D2574" s="82"/>
      <c r="E2574" s="82"/>
      <c r="F2574" s="82"/>
      <c r="G2574" s="82"/>
      <c r="H2574" s="82"/>
      <c r="I2574" s="82"/>
      <c r="J2574" s="82"/>
      <c r="K2574" s="82"/>
      <c r="L2574" s="82"/>
      <c r="M2574" s="82"/>
      <c r="N2574" s="140"/>
      <c r="O2574" s="140"/>
      <c r="P2574" s="82"/>
      <c r="Q2574" s="82"/>
      <c r="R2574" s="82"/>
      <c r="S2574" s="82"/>
      <c r="T2574" s="140"/>
      <c r="U2574" s="82"/>
      <c r="V2574" s="82"/>
      <c r="W2574" s="82"/>
      <c r="X2574" s="82"/>
      <c r="Y2574" s="82"/>
      <c r="AA2574" s="82"/>
      <c r="AB2574" s="82"/>
      <c r="AC2574" s="82"/>
      <c r="AD2574" s="82"/>
      <c r="AE2574" s="82"/>
      <c r="AF2574" s="82"/>
      <c r="AG2574" s="82"/>
    </row>
    <row r="2575" spans="3:33" x14ac:dyDescent="0.2">
      <c r="C2575" s="82"/>
      <c r="D2575" s="82"/>
      <c r="E2575" s="82"/>
      <c r="F2575" s="82"/>
      <c r="G2575" s="82"/>
      <c r="H2575" s="82"/>
      <c r="I2575" s="82"/>
      <c r="J2575" s="82"/>
      <c r="K2575" s="82"/>
      <c r="L2575" s="82"/>
      <c r="M2575" s="82"/>
      <c r="N2575" s="140"/>
      <c r="O2575" s="140"/>
      <c r="P2575" s="82"/>
      <c r="Q2575" s="82"/>
      <c r="R2575" s="82"/>
      <c r="S2575" s="82"/>
      <c r="T2575" s="140"/>
      <c r="U2575" s="82"/>
      <c r="V2575" s="82"/>
      <c r="W2575" s="82"/>
      <c r="X2575" s="82"/>
      <c r="Y2575" s="82"/>
      <c r="AA2575" s="82"/>
      <c r="AB2575" s="82"/>
      <c r="AC2575" s="82"/>
      <c r="AD2575" s="82"/>
      <c r="AE2575" s="82"/>
      <c r="AF2575" s="82"/>
      <c r="AG2575" s="82"/>
    </row>
    <row r="2576" spans="3:33" x14ac:dyDescent="0.2">
      <c r="C2576" s="82"/>
      <c r="D2576" s="82"/>
      <c r="E2576" s="82"/>
      <c r="F2576" s="82"/>
      <c r="G2576" s="82"/>
      <c r="H2576" s="82"/>
      <c r="I2576" s="82"/>
      <c r="J2576" s="82"/>
      <c r="K2576" s="82"/>
      <c r="L2576" s="82"/>
      <c r="M2576" s="82"/>
      <c r="N2576" s="140"/>
      <c r="O2576" s="140"/>
      <c r="P2576" s="82"/>
      <c r="Q2576" s="82"/>
      <c r="R2576" s="82"/>
      <c r="S2576" s="82"/>
      <c r="T2576" s="140"/>
      <c r="U2576" s="82"/>
      <c r="V2576" s="82"/>
      <c r="W2576" s="82"/>
      <c r="X2576" s="82"/>
      <c r="Y2576" s="82"/>
      <c r="AA2576" s="82"/>
      <c r="AB2576" s="82"/>
      <c r="AC2576" s="82"/>
      <c r="AD2576" s="82"/>
      <c r="AE2576" s="82"/>
      <c r="AF2576" s="82"/>
      <c r="AG2576" s="82"/>
    </row>
    <row r="2577" spans="3:33" x14ac:dyDescent="0.2">
      <c r="C2577" s="82"/>
      <c r="D2577" s="82"/>
      <c r="E2577" s="82"/>
      <c r="F2577" s="82"/>
      <c r="G2577" s="82"/>
      <c r="H2577" s="82"/>
      <c r="I2577" s="82"/>
      <c r="J2577" s="82"/>
      <c r="K2577" s="82"/>
      <c r="L2577" s="82"/>
      <c r="M2577" s="82"/>
      <c r="N2577" s="140"/>
      <c r="O2577" s="140"/>
      <c r="P2577" s="82"/>
      <c r="Q2577" s="82"/>
      <c r="R2577" s="82"/>
      <c r="S2577" s="82"/>
      <c r="T2577" s="140"/>
      <c r="U2577" s="82"/>
      <c r="V2577" s="82"/>
      <c r="W2577" s="82"/>
      <c r="X2577" s="82"/>
      <c r="Y2577" s="82"/>
      <c r="AA2577" s="82"/>
      <c r="AB2577" s="82"/>
      <c r="AC2577" s="82"/>
      <c r="AD2577" s="82"/>
      <c r="AE2577" s="82"/>
      <c r="AF2577" s="82"/>
      <c r="AG2577" s="82"/>
    </row>
    <row r="2578" spans="3:33" x14ac:dyDescent="0.2">
      <c r="C2578" s="82"/>
      <c r="D2578" s="82"/>
      <c r="E2578" s="82"/>
      <c r="F2578" s="82"/>
      <c r="G2578" s="82"/>
      <c r="H2578" s="82"/>
      <c r="I2578" s="82"/>
      <c r="J2578" s="82"/>
      <c r="K2578" s="82"/>
      <c r="L2578" s="82"/>
      <c r="M2578" s="82"/>
      <c r="N2578" s="140"/>
      <c r="O2578" s="140"/>
      <c r="P2578" s="82"/>
      <c r="Q2578" s="82"/>
      <c r="R2578" s="82"/>
      <c r="S2578" s="82"/>
      <c r="T2578" s="140"/>
      <c r="U2578" s="82"/>
      <c r="V2578" s="82"/>
      <c r="W2578" s="82"/>
      <c r="X2578" s="82"/>
      <c r="Y2578" s="82"/>
      <c r="AA2578" s="82"/>
      <c r="AB2578" s="82"/>
      <c r="AC2578" s="82"/>
      <c r="AD2578" s="82"/>
      <c r="AE2578" s="82"/>
      <c r="AF2578" s="82"/>
      <c r="AG2578" s="82"/>
    </row>
    <row r="2579" spans="3:33" x14ac:dyDescent="0.2">
      <c r="C2579" s="82"/>
      <c r="D2579" s="82"/>
      <c r="E2579" s="82"/>
      <c r="F2579" s="82"/>
      <c r="G2579" s="82"/>
      <c r="H2579" s="82"/>
      <c r="I2579" s="82"/>
      <c r="J2579" s="82"/>
      <c r="K2579" s="82"/>
      <c r="L2579" s="82"/>
      <c r="M2579" s="82"/>
      <c r="N2579" s="140"/>
      <c r="O2579" s="140"/>
      <c r="P2579" s="82"/>
      <c r="Q2579" s="82"/>
      <c r="R2579" s="82"/>
      <c r="S2579" s="82"/>
      <c r="T2579" s="140"/>
      <c r="U2579" s="82"/>
      <c r="V2579" s="82"/>
      <c r="W2579" s="82"/>
      <c r="X2579" s="82"/>
      <c r="Y2579" s="82"/>
      <c r="AA2579" s="82"/>
      <c r="AB2579" s="82"/>
      <c r="AC2579" s="82"/>
      <c r="AD2579" s="82"/>
      <c r="AE2579" s="82"/>
      <c r="AF2579" s="82"/>
      <c r="AG2579" s="82"/>
    </row>
    <row r="2580" spans="3:33" x14ac:dyDescent="0.2">
      <c r="C2580" s="82"/>
      <c r="D2580" s="82"/>
      <c r="E2580" s="82"/>
      <c r="F2580" s="82"/>
      <c r="G2580" s="82"/>
      <c r="H2580" s="82"/>
      <c r="I2580" s="82"/>
      <c r="J2580" s="82"/>
      <c r="K2580" s="82"/>
      <c r="L2580" s="82"/>
      <c r="M2580" s="82"/>
      <c r="N2580" s="140"/>
      <c r="O2580" s="140"/>
      <c r="P2580" s="82"/>
      <c r="Q2580" s="82"/>
      <c r="R2580" s="82"/>
      <c r="S2580" s="82"/>
      <c r="T2580" s="140"/>
      <c r="U2580" s="82"/>
      <c r="V2580" s="82"/>
      <c r="W2580" s="82"/>
      <c r="X2580" s="82"/>
      <c r="Y2580" s="82"/>
      <c r="AA2580" s="82"/>
      <c r="AB2580" s="82"/>
      <c r="AC2580" s="82"/>
      <c r="AD2580" s="82"/>
      <c r="AE2580" s="82"/>
      <c r="AF2580" s="82"/>
      <c r="AG2580" s="82"/>
    </row>
    <row r="2581" spans="3:33" x14ac:dyDescent="0.2">
      <c r="C2581" s="82"/>
      <c r="D2581" s="82"/>
      <c r="E2581" s="82"/>
      <c r="F2581" s="82"/>
      <c r="G2581" s="82"/>
      <c r="H2581" s="82"/>
      <c r="I2581" s="82"/>
      <c r="J2581" s="82"/>
      <c r="K2581" s="82"/>
      <c r="L2581" s="82"/>
      <c r="M2581" s="82"/>
      <c r="N2581" s="140"/>
      <c r="O2581" s="140"/>
      <c r="P2581" s="82"/>
      <c r="Q2581" s="82"/>
      <c r="R2581" s="82"/>
      <c r="S2581" s="82"/>
      <c r="T2581" s="140"/>
      <c r="U2581" s="82"/>
      <c r="V2581" s="82"/>
      <c r="W2581" s="82"/>
      <c r="X2581" s="82"/>
      <c r="Y2581" s="82"/>
      <c r="AA2581" s="82"/>
      <c r="AB2581" s="82"/>
      <c r="AC2581" s="82"/>
      <c r="AD2581" s="82"/>
      <c r="AE2581" s="82"/>
      <c r="AF2581" s="82"/>
      <c r="AG2581" s="82"/>
    </row>
    <row r="2582" spans="3:33" x14ac:dyDescent="0.2">
      <c r="C2582" s="82"/>
      <c r="D2582" s="82"/>
      <c r="E2582" s="82"/>
      <c r="F2582" s="82"/>
      <c r="G2582" s="82"/>
      <c r="H2582" s="82"/>
      <c r="I2582" s="82"/>
      <c r="J2582" s="82"/>
      <c r="K2582" s="82"/>
      <c r="L2582" s="82"/>
      <c r="M2582" s="82"/>
      <c r="N2582" s="140"/>
      <c r="O2582" s="140"/>
      <c r="P2582" s="82"/>
      <c r="Q2582" s="82"/>
      <c r="R2582" s="82"/>
      <c r="S2582" s="82"/>
      <c r="T2582" s="140"/>
      <c r="U2582" s="82"/>
      <c r="V2582" s="82"/>
      <c r="W2582" s="82"/>
      <c r="X2582" s="82"/>
      <c r="Y2582" s="82"/>
      <c r="AA2582" s="82"/>
      <c r="AB2582" s="82"/>
      <c r="AC2582" s="82"/>
      <c r="AD2582" s="82"/>
      <c r="AE2582" s="82"/>
      <c r="AF2582" s="82"/>
      <c r="AG2582" s="82"/>
    </row>
    <row r="2583" spans="3:33" x14ac:dyDescent="0.2">
      <c r="C2583" s="82"/>
      <c r="D2583" s="82"/>
      <c r="E2583" s="82"/>
      <c r="F2583" s="82"/>
      <c r="G2583" s="82"/>
      <c r="H2583" s="82"/>
      <c r="I2583" s="82"/>
      <c r="J2583" s="82"/>
      <c r="K2583" s="82"/>
      <c r="L2583" s="82"/>
      <c r="M2583" s="82"/>
      <c r="N2583" s="140"/>
      <c r="O2583" s="140"/>
      <c r="P2583" s="82"/>
      <c r="Q2583" s="82"/>
      <c r="R2583" s="82"/>
      <c r="S2583" s="82"/>
      <c r="T2583" s="140"/>
      <c r="U2583" s="82"/>
      <c r="V2583" s="82"/>
      <c r="W2583" s="82"/>
      <c r="X2583" s="82"/>
      <c r="Y2583" s="82"/>
      <c r="AA2583" s="82"/>
      <c r="AB2583" s="82"/>
      <c r="AC2583" s="82"/>
      <c r="AD2583" s="82"/>
      <c r="AE2583" s="82"/>
      <c r="AF2583" s="82"/>
      <c r="AG2583" s="82"/>
    </row>
    <row r="2584" spans="3:33" x14ac:dyDescent="0.2">
      <c r="C2584" s="82"/>
      <c r="D2584" s="82"/>
      <c r="E2584" s="82"/>
      <c r="F2584" s="82"/>
      <c r="G2584" s="82"/>
      <c r="H2584" s="82"/>
      <c r="I2584" s="82"/>
      <c r="J2584" s="82"/>
      <c r="K2584" s="82"/>
      <c r="L2584" s="82"/>
      <c r="M2584" s="82"/>
      <c r="N2584" s="140"/>
      <c r="O2584" s="140"/>
      <c r="P2584" s="82"/>
      <c r="Q2584" s="82"/>
      <c r="R2584" s="82"/>
      <c r="S2584" s="82"/>
      <c r="T2584" s="140"/>
      <c r="U2584" s="82"/>
      <c r="V2584" s="82"/>
      <c r="W2584" s="82"/>
      <c r="X2584" s="82"/>
      <c r="Y2584" s="82"/>
      <c r="AA2584" s="82"/>
      <c r="AB2584" s="82"/>
      <c r="AC2584" s="82"/>
      <c r="AD2584" s="82"/>
      <c r="AE2584" s="82"/>
      <c r="AF2584" s="82"/>
      <c r="AG2584" s="82"/>
    </row>
    <row r="2585" spans="3:33" x14ac:dyDescent="0.2">
      <c r="C2585" s="82"/>
      <c r="D2585" s="82"/>
      <c r="E2585" s="82"/>
      <c r="F2585" s="82"/>
      <c r="G2585" s="82"/>
      <c r="H2585" s="82"/>
      <c r="I2585" s="82"/>
      <c r="J2585" s="82"/>
      <c r="K2585" s="82"/>
      <c r="L2585" s="82"/>
      <c r="M2585" s="82"/>
      <c r="N2585" s="140"/>
      <c r="O2585" s="140"/>
      <c r="P2585" s="82"/>
      <c r="Q2585" s="82"/>
      <c r="R2585" s="82"/>
      <c r="S2585" s="82"/>
      <c r="T2585" s="140"/>
      <c r="U2585" s="82"/>
      <c r="V2585" s="82"/>
      <c r="W2585" s="82"/>
      <c r="X2585" s="82"/>
      <c r="Y2585" s="82"/>
      <c r="AA2585" s="82"/>
      <c r="AB2585" s="82"/>
      <c r="AC2585" s="82"/>
      <c r="AD2585" s="82"/>
      <c r="AE2585" s="82"/>
      <c r="AF2585" s="82"/>
      <c r="AG2585" s="82"/>
    </row>
    <row r="2586" spans="3:33" x14ac:dyDescent="0.2">
      <c r="C2586" s="82"/>
      <c r="D2586" s="82"/>
      <c r="E2586" s="82"/>
      <c r="F2586" s="82"/>
      <c r="G2586" s="82"/>
      <c r="H2586" s="82"/>
      <c r="I2586" s="82"/>
      <c r="J2586" s="82"/>
      <c r="K2586" s="82"/>
      <c r="L2586" s="82"/>
      <c r="M2586" s="82"/>
      <c r="N2586" s="140"/>
      <c r="O2586" s="140"/>
      <c r="P2586" s="82"/>
      <c r="Q2586" s="82"/>
      <c r="R2586" s="82"/>
      <c r="S2586" s="82"/>
      <c r="T2586" s="140"/>
      <c r="U2586" s="82"/>
      <c r="V2586" s="82"/>
      <c r="W2586" s="82"/>
      <c r="X2586" s="82"/>
      <c r="Y2586" s="82"/>
      <c r="AA2586" s="82"/>
      <c r="AB2586" s="82"/>
      <c r="AC2586" s="82"/>
      <c r="AD2586" s="82"/>
      <c r="AE2586" s="82"/>
      <c r="AF2586" s="82"/>
      <c r="AG2586" s="82"/>
    </row>
    <row r="2587" spans="3:33" x14ac:dyDescent="0.2">
      <c r="C2587" s="82"/>
      <c r="D2587" s="82"/>
      <c r="E2587" s="82"/>
      <c r="F2587" s="82"/>
      <c r="G2587" s="82"/>
      <c r="H2587" s="82"/>
      <c r="I2587" s="82"/>
      <c r="J2587" s="82"/>
      <c r="K2587" s="82"/>
      <c r="L2587" s="82"/>
      <c r="M2587" s="82"/>
      <c r="N2587" s="140"/>
      <c r="O2587" s="140"/>
      <c r="P2587" s="82"/>
      <c r="Q2587" s="82"/>
      <c r="R2587" s="82"/>
      <c r="S2587" s="82"/>
      <c r="T2587" s="140"/>
      <c r="U2587" s="82"/>
      <c r="V2587" s="82"/>
      <c r="W2587" s="82"/>
      <c r="X2587" s="82"/>
      <c r="Y2587" s="82"/>
      <c r="AA2587" s="82"/>
      <c r="AB2587" s="82"/>
      <c r="AC2587" s="82"/>
      <c r="AD2587" s="82"/>
      <c r="AE2587" s="82"/>
      <c r="AF2587" s="82"/>
      <c r="AG2587" s="82"/>
    </row>
    <row r="2588" spans="3:33" x14ac:dyDescent="0.2">
      <c r="C2588" s="82"/>
      <c r="D2588" s="82"/>
      <c r="E2588" s="82"/>
      <c r="F2588" s="82"/>
      <c r="G2588" s="82"/>
      <c r="H2588" s="82"/>
      <c r="I2588" s="82"/>
      <c r="J2588" s="82"/>
      <c r="K2588" s="82"/>
      <c r="L2588" s="82"/>
      <c r="M2588" s="82"/>
      <c r="N2588" s="140"/>
      <c r="O2588" s="140"/>
      <c r="P2588" s="82"/>
      <c r="Q2588" s="82"/>
      <c r="R2588" s="82"/>
      <c r="S2588" s="82"/>
      <c r="T2588" s="140"/>
      <c r="U2588" s="82"/>
      <c r="V2588" s="82"/>
      <c r="W2588" s="82"/>
      <c r="X2588" s="82"/>
      <c r="Y2588" s="82"/>
      <c r="AA2588" s="82"/>
      <c r="AB2588" s="82"/>
      <c r="AC2588" s="82"/>
      <c r="AD2588" s="82"/>
      <c r="AE2588" s="82"/>
      <c r="AF2588" s="82"/>
      <c r="AG2588" s="82"/>
    </row>
    <row r="2589" spans="3:33" x14ac:dyDescent="0.2">
      <c r="C2589" s="82"/>
      <c r="D2589" s="82"/>
      <c r="E2589" s="82"/>
      <c r="F2589" s="82"/>
      <c r="G2589" s="82"/>
      <c r="H2589" s="82"/>
      <c r="I2589" s="82"/>
      <c r="J2589" s="82"/>
      <c r="K2589" s="82"/>
      <c r="L2589" s="82"/>
      <c r="M2589" s="82"/>
      <c r="N2589" s="140"/>
      <c r="O2589" s="140"/>
      <c r="P2589" s="82"/>
      <c r="Q2589" s="82"/>
      <c r="R2589" s="82"/>
      <c r="S2589" s="82"/>
      <c r="T2589" s="140"/>
      <c r="U2589" s="82"/>
      <c r="V2589" s="82"/>
      <c r="W2589" s="82"/>
      <c r="X2589" s="82"/>
      <c r="Y2589" s="82"/>
      <c r="AA2589" s="82"/>
      <c r="AB2589" s="82"/>
      <c r="AC2589" s="82"/>
      <c r="AD2589" s="82"/>
      <c r="AE2589" s="82"/>
      <c r="AF2589" s="82"/>
      <c r="AG2589" s="82"/>
    </row>
    <row r="2590" spans="3:33" x14ac:dyDescent="0.2">
      <c r="C2590" s="82"/>
      <c r="D2590" s="82"/>
      <c r="E2590" s="82"/>
      <c r="F2590" s="82"/>
      <c r="G2590" s="82"/>
      <c r="H2590" s="82"/>
      <c r="I2590" s="82"/>
      <c r="J2590" s="82"/>
      <c r="K2590" s="82"/>
      <c r="L2590" s="82"/>
      <c r="M2590" s="82"/>
      <c r="N2590" s="140"/>
      <c r="O2590" s="140"/>
      <c r="P2590" s="82"/>
      <c r="Q2590" s="82"/>
      <c r="R2590" s="82"/>
      <c r="S2590" s="82"/>
      <c r="T2590" s="140"/>
      <c r="U2590" s="82"/>
      <c r="V2590" s="82"/>
      <c r="W2590" s="82"/>
      <c r="X2590" s="82"/>
      <c r="Y2590" s="82"/>
      <c r="AA2590" s="82"/>
      <c r="AB2590" s="82"/>
      <c r="AC2590" s="82"/>
      <c r="AD2590" s="82"/>
      <c r="AE2590" s="82"/>
      <c r="AF2590" s="82"/>
      <c r="AG2590" s="82"/>
    </row>
    <row r="2591" spans="3:33" x14ac:dyDescent="0.2">
      <c r="C2591" s="82"/>
      <c r="D2591" s="82"/>
      <c r="E2591" s="82"/>
      <c r="F2591" s="82"/>
      <c r="G2591" s="82"/>
      <c r="H2591" s="82"/>
      <c r="I2591" s="82"/>
      <c r="J2591" s="82"/>
      <c r="K2591" s="82"/>
      <c r="L2591" s="82"/>
      <c r="M2591" s="82"/>
      <c r="N2591" s="140"/>
      <c r="O2591" s="140"/>
      <c r="P2591" s="82"/>
      <c r="Q2591" s="82"/>
      <c r="R2591" s="82"/>
      <c r="S2591" s="82"/>
      <c r="T2591" s="140"/>
      <c r="U2591" s="82"/>
      <c r="V2591" s="82"/>
      <c r="W2591" s="82"/>
      <c r="X2591" s="82"/>
      <c r="Y2591" s="82"/>
      <c r="AA2591" s="82"/>
      <c r="AB2591" s="82"/>
      <c r="AC2591" s="82"/>
      <c r="AD2591" s="82"/>
      <c r="AE2591" s="82"/>
      <c r="AF2591" s="82"/>
      <c r="AG2591" s="82"/>
    </row>
    <row r="2592" spans="3:33" x14ac:dyDescent="0.2">
      <c r="C2592" s="82"/>
      <c r="D2592" s="82"/>
      <c r="E2592" s="82"/>
      <c r="F2592" s="82"/>
      <c r="G2592" s="82"/>
      <c r="H2592" s="82"/>
      <c r="I2592" s="82"/>
      <c r="J2592" s="82"/>
      <c r="K2592" s="82"/>
      <c r="L2592" s="82"/>
      <c r="M2592" s="82"/>
      <c r="N2592" s="140"/>
      <c r="O2592" s="140"/>
      <c r="P2592" s="82"/>
      <c r="Q2592" s="82"/>
      <c r="R2592" s="82"/>
      <c r="S2592" s="82"/>
      <c r="T2592" s="140"/>
      <c r="U2592" s="82"/>
      <c r="V2592" s="82"/>
      <c r="W2592" s="82"/>
      <c r="X2592" s="82"/>
      <c r="Y2592" s="82"/>
      <c r="AA2592" s="82"/>
      <c r="AB2592" s="82"/>
      <c r="AC2592" s="82"/>
      <c r="AD2592" s="82"/>
      <c r="AE2592" s="82"/>
      <c r="AF2592" s="82"/>
      <c r="AG2592" s="82"/>
    </row>
    <row r="2593" spans="3:33" x14ac:dyDescent="0.2">
      <c r="C2593" s="82"/>
      <c r="D2593" s="82"/>
      <c r="E2593" s="82"/>
      <c r="F2593" s="82"/>
      <c r="G2593" s="82"/>
      <c r="H2593" s="82"/>
      <c r="I2593" s="82"/>
      <c r="J2593" s="82"/>
      <c r="K2593" s="82"/>
      <c r="L2593" s="82"/>
      <c r="M2593" s="82"/>
      <c r="N2593" s="140"/>
      <c r="O2593" s="140"/>
      <c r="P2593" s="82"/>
      <c r="Q2593" s="82"/>
      <c r="R2593" s="82"/>
      <c r="S2593" s="82"/>
      <c r="T2593" s="140"/>
      <c r="U2593" s="82"/>
      <c r="V2593" s="82"/>
      <c r="W2593" s="82"/>
      <c r="X2593" s="82"/>
      <c r="Y2593" s="82"/>
      <c r="AA2593" s="82"/>
      <c r="AB2593" s="82"/>
      <c r="AC2593" s="82"/>
      <c r="AD2593" s="82"/>
      <c r="AE2593" s="82"/>
      <c r="AF2593" s="82"/>
      <c r="AG2593" s="82"/>
    </row>
    <row r="2594" spans="3:33" x14ac:dyDescent="0.2">
      <c r="C2594" s="82"/>
      <c r="D2594" s="82"/>
      <c r="E2594" s="82"/>
      <c r="F2594" s="82"/>
      <c r="G2594" s="82"/>
      <c r="H2594" s="82"/>
      <c r="I2594" s="82"/>
      <c r="J2594" s="82"/>
      <c r="K2594" s="82"/>
      <c r="L2594" s="82"/>
      <c r="M2594" s="82"/>
      <c r="N2594" s="140"/>
      <c r="O2594" s="140"/>
      <c r="P2594" s="82"/>
      <c r="Q2594" s="82"/>
      <c r="R2594" s="82"/>
      <c r="S2594" s="82"/>
      <c r="T2594" s="140"/>
      <c r="U2594" s="82"/>
      <c r="V2594" s="82"/>
      <c r="W2594" s="82"/>
      <c r="X2594" s="82"/>
      <c r="Y2594" s="82"/>
      <c r="AA2594" s="82"/>
      <c r="AB2594" s="82"/>
      <c r="AC2594" s="82"/>
      <c r="AD2594" s="82"/>
      <c r="AE2594" s="82"/>
      <c r="AF2594" s="82"/>
      <c r="AG2594" s="82"/>
    </row>
    <row r="2595" spans="3:33" x14ac:dyDescent="0.2">
      <c r="C2595" s="82"/>
      <c r="D2595" s="82"/>
      <c r="E2595" s="82"/>
      <c r="F2595" s="82"/>
      <c r="G2595" s="82"/>
      <c r="H2595" s="82"/>
      <c r="I2595" s="82"/>
      <c r="J2595" s="82"/>
      <c r="K2595" s="82"/>
      <c r="L2595" s="82"/>
      <c r="M2595" s="82"/>
      <c r="N2595" s="140"/>
      <c r="O2595" s="140"/>
      <c r="P2595" s="82"/>
      <c r="Q2595" s="82"/>
      <c r="R2595" s="82"/>
      <c r="S2595" s="82"/>
      <c r="T2595" s="140"/>
      <c r="U2595" s="82"/>
      <c r="V2595" s="82"/>
      <c r="W2595" s="82"/>
      <c r="X2595" s="82"/>
      <c r="Y2595" s="82"/>
      <c r="AA2595" s="82"/>
      <c r="AB2595" s="82"/>
      <c r="AC2595" s="82"/>
      <c r="AD2595" s="82"/>
      <c r="AE2595" s="82"/>
      <c r="AF2595" s="82"/>
      <c r="AG2595" s="82"/>
    </row>
    <row r="2596" spans="3:33" x14ac:dyDescent="0.2">
      <c r="C2596" s="82"/>
      <c r="D2596" s="82"/>
      <c r="E2596" s="82"/>
      <c r="F2596" s="82"/>
      <c r="G2596" s="82"/>
      <c r="H2596" s="82"/>
      <c r="I2596" s="82"/>
      <c r="J2596" s="82"/>
      <c r="K2596" s="82"/>
      <c r="L2596" s="82"/>
      <c r="M2596" s="82"/>
      <c r="N2596" s="140"/>
      <c r="O2596" s="140"/>
      <c r="P2596" s="82"/>
      <c r="Q2596" s="82"/>
      <c r="R2596" s="82"/>
      <c r="S2596" s="82"/>
      <c r="T2596" s="140"/>
      <c r="U2596" s="82"/>
      <c r="V2596" s="82"/>
      <c r="W2596" s="82"/>
      <c r="X2596" s="82"/>
      <c r="Y2596" s="82"/>
      <c r="AA2596" s="82"/>
      <c r="AB2596" s="82"/>
      <c r="AC2596" s="82"/>
      <c r="AD2596" s="82"/>
      <c r="AE2596" s="82"/>
      <c r="AF2596" s="82"/>
      <c r="AG2596" s="82"/>
    </row>
    <row r="2597" spans="3:33" x14ac:dyDescent="0.2">
      <c r="C2597" s="82"/>
      <c r="D2597" s="82"/>
      <c r="E2597" s="82"/>
      <c r="F2597" s="82"/>
      <c r="G2597" s="82"/>
      <c r="H2597" s="82"/>
      <c r="I2597" s="82"/>
      <c r="J2597" s="82"/>
      <c r="K2597" s="82"/>
      <c r="L2597" s="82"/>
      <c r="M2597" s="82"/>
      <c r="N2597" s="140"/>
      <c r="O2597" s="140"/>
      <c r="P2597" s="82"/>
      <c r="Q2597" s="82"/>
      <c r="R2597" s="82"/>
      <c r="S2597" s="82"/>
      <c r="T2597" s="140"/>
      <c r="U2597" s="82"/>
      <c r="V2597" s="82"/>
      <c r="W2597" s="82"/>
      <c r="X2597" s="82"/>
      <c r="Y2597" s="82"/>
      <c r="AA2597" s="82"/>
      <c r="AB2597" s="82"/>
      <c r="AC2597" s="82"/>
      <c r="AD2597" s="82"/>
      <c r="AE2597" s="82"/>
      <c r="AF2597" s="82"/>
      <c r="AG2597" s="82"/>
    </row>
    <row r="2598" spans="3:33" x14ac:dyDescent="0.2">
      <c r="C2598" s="82"/>
      <c r="D2598" s="82"/>
      <c r="E2598" s="82"/>
      <c r="F2598" s="82"/>
      <c r="G2598" s="82"/>
      <c r="H2598" s="82"/>
      <c r="I2598" s="82"/>
      <c r="J2598" s="82"/>
      <c r="K2598" s="82"/>
      <c r="L2598" s="82"/>
      <c r="M2598" s="82"/>
      <c r="N2598" s="140"/>
      <c r="O2598" s="140"/>
      <c r="P2598" s="82"/>
      <c r="Q2598" s="82"/>
      <c r="R2598" s="82"/>
      <c r="S2598" s="82"/>
      <c r="T2598" s="140"/>
      <c r="U2598" s="82"/>
      <c r="V2598" s="82"/>
      <c r="W2598" s="82"/>
      <c r="X2598" s="82"/>
      <c r="Y2598" s="82"/>
      <c r="AA2598" s="82"/>
      <c r="AB2598" s="82"/>
      <c r="AC2598" s="82"/>
      <c r="AD2598" s="82"/>
      <c r="AE2598" s="82"/>
      <c r="AF2598" s="82"/>
      <c r="AG2598" s="82"/>
    </row>
    <row r="2599" spans="3:33" x14ac:dyDescent="0.2">
      <c r="C2599" s="82"/>
      <c r="D2599" s="82"/>
      <c r="E2599" s="82"/>
      <c r="F2599" s="82"/>
      <c r="G2599" s="82"/>
      <c r="H2599" s="82"/>
      <c r="I2599" s="82"/>
      <c r="J2599" s="82"/>
      <c r="K2599" s="82"/>
      <c r="L2599" s="82"/>
      <c r="M2599" s="82"/>
      <c r="N2599" s="140"/>
      <c r="O2599" s="140"/>
      <c r="P2599" s="82"/>
      <c r="Q2599" s="82"/>
      <c r="R2599" s="82"/>
      <c r="S2599" s="82"/>
      <c r="T2599" s="140"/>
      <c r="U2599" s="82"/>
      <c r="V2599" s="82"/>
      <c r="W2599" s="82"/>
      <c r="X2599" s="82"/>
      <c r="Y2599" s="82"/>
      <c r="AA2599" s="82"/>
      <c r="AB2599" s="82"/>
      <c r="AC2599" s="82"/>
      <c r="AD2599" s="82"/>
      <c r="AE2599" s="82"/>
      <c r="AF2599" s="82"/>
      <c r="AG2599" s="82"/>
    </row>
    <row r="2600" spans="3:33" x14ac:dyDescent="0.2">
      <c r="C2600" s="82"/>
      <c r="D2600" s="82"/>
      <c r="E2600" s="82"/>
      <c r="F2600" s="82"/>
      <c r="G2600" s="82"/>
      <c r="H2600" s="82"/>
      <c r="I2600" s="82"/>
      <c r="J2600" s="82"/>
      <c r="K2600" s="82"/>
      <c r="L2600" s="82"/>
      <c r="M2600" s="82"/>
      <c r="N2600" s="140"/>
      <c r="O2600" s="140"/>
      <c r="P2600" s="82"/>
      <c r="Q2600" s="82"/>
      <c r="R2600" s="82"/>
      <c r="S2600" s="82"/>
      <c r="T2600" s="140"/>
      <c r="U2600" s="82"/>
      <c r="V2600" s="82"/>
      <c r="W2600" s="82"/>
      <c r="X2600" s="82"/>
      <c r="Y2600" s="82"/>
      <c r="AA2600" s="82"/>
      <c r="AB2600" s="82"/>
      <c r="AC2600" s="82"/>
      <c r="AD2600" s="82"/>
      <c r="AE2600" s="82"/>
      <c r="AF2600" s="82"/>
      <c r="AG2600" s="82"/>
    </row>
    <row r="2601" spans="3:33" x14ac:dyDescent="0.2">
      <c r="C2601" s="82"/>
      <c r="D2601" s="82"/>
      <c r="E2601" s="82"/>
      <c r="F2601" s="82"/>
      <c r="G2601" s="82"/>
      <c r="H2601" s="82"/>
      <c r="I2601" s="82"/>
      <c r="J2601" s="82"/>
      <c r="K2601" s="82"/>
      <c r="L2601" s="82"/>
      <c r="M2601" s="82"/>
      <c r="N2601" s="140"/>
      <c r="O2601" s="140"/>
      <c r="P2601" s="82"/>
      <c r="Q2601" s="82"/>
      <c r="R2601" s="82"/>
      <c r="S2601" s="82"/>
      <c r="T2601" s="140"/>
      <c r="U2601" s="82"/>
      <c r="V2601" s="82"/>
      <c r="W2601" s="82"/>
      <c r="X2601" s="82"/>
      <c r="Y2601" s="82"/>
      <c r="AA2601" s="82"/>
      <c r="AB2601" s="82"/>
      <c r="AC2601" s="82"/>
      <c r="AD2601" s="82"/>
      <c r="AE2601" s="82"/>
      <c r="AF2601" s="82"/>
      <c r="AG2601" s="82"/>
    </row>
    <row r="2602" spans="3:33" x14ac:dyDescent="0.2">
      <c r="C2602" s="82"/>
      <c r="D2602" s="82"/>
      <c r="E2602" s="82"/>
      <c r="F2602" s="82"/>
      <c r="G2602" s="82"/>
      <c r="H2602" s="82"/>
      <c r="I2602" s="82"/>
      <c r="J2602" s="82"/>
      <c r="K2602" s="82"/>
      <c r="L2602" s="82"/>
      <c r="M2602" s="82"/>
      <c r="N2602" s="140"/>
      <c r="O2602" s="140"/>
      <c r="P2602" s="82"/>
      <c r="Q2602" s="82"/>
      <c r="R2602" s="82"/>
      <c r="S2602" s="82"/>
      <c r="T2602" s="140"/>
      <c r="U2602" s="82"/>
      <c r="V2602" s="82"/>
      <c r="W2602" s="82"/>
      <c r="X2602" s="82"/>
      <c r="Y2602" s="82"/>
      <c r="AA2602" s="82"/>
      <c r="AB2602" s="82"/>
      <c r="AC2602" s="82"/>
      <c r="AD2602" s="82"/>
      <c r="AE2602" s="82"/>
      <c r="AF2602" s="82"/>
      <c r="AG2602" s="82"/>
    </row>
    <row r="2603" spans="3:33" x14ac:dyDescent="0.2">
      <c r="C2603" s="82"/>
      <c r="D2603" s="82"/>
      <c r="E2603" s="82"/>
      <c r="F2603" s="82"/>
      <c r="G2603" s="82"/>
      <c r="H2603" s="82"/>
      <c r="I2603" s="82"/>
      <c r="J2603" s="82"/>
      <c r="K2603" s="82"/>
      <c r="L2603" s="82"/>
      <c r="M2603" s="82"/>
      <c r="N2603" s="140"/>
      <c r="O2603" s="140"/>
      <c r="P2603" s="82"/>
      <c r="Q2603" s="82"/>
      <c r="R2603" s="82"/>
      <c r="S2603" s="82"/>
      <c r="T2603" s="140"/>
      <c r="U2603" s="82"/>
      <c r="V2603" s="82"/>
      <c r="W2603" s="82"/>
      <c r="X2603" s="82"/>
      <c r="Y2603" s="82"/>
      <c r="AA2603" s="82"/>
      <c r="AB2603" s="82"/>
      <c r="AC2603" s="82"/>
      <c r="AD2603" s="82"/>
      <c r="AE2603" s="82"/>
      <c r="AF2603" s="82"/>
      <c r="AG2603" s="82"/>
    </row>
    <row r="2604" spans="3:33" x14ac:dyDescent="0.2">
      <c r="C2604" s="82"/>
      <c r="D2604" s="82"/>
      <c r="E2604" s="82"/>
      <c r="F2604" s="82"/>
      <c r="G2604" s="82"/>
      <c r="H2604" s="82"/>
      <c r="I2604" s="82"/>
      <c r="J2604" s="82"/>
      <c r="K2604" s="82"/>
      <c r="L2604" s="82"/>
      <c r="M2604" s="82"/>
      <c r="N2604" s="140"/>
      <c r="O2604" s="140"/>
      <c r="P2604" s="82"/>
      <c r="Q2604" s="82"/>
      <c r="R2604" s="82"/>
      <c r="S2604" s="82"/>
      <c r="T2604" s="140"/>
      <c r="U2604" s="82"/>
      <c r="V2604" s="82"/>
      <c r="W2604" s="82"/>
      <c r="X2604" s="82"/>
      <c r="Y2604" s="82"/>
      <c r="AA2604" s="82"/>
      <c r="AB2604" s="82"/>
      <c r="AC2604" s="82"/>
      <c r="AD2604" s="82"/>
      <c r="AE2604" s="82"/>
      <c r="AF2604" s="82"/>
      <c r="AG2604" s="82"/>
    </row>
    <row r="2605" spans="3:33" x14ac:dyDescent="0.2">
      <c r="C2605" s="82"/>
      <c r="D2605" s="82"/>
      <c r="E2605" s="82"/>
      <c r="F2605" s="82"/>
      <c r="G2605" s="82"/>
      <c r="H2605" s="82"/>
      <c r="I2605" s="82"/>
      <c r="J2605" s="82"/>
      <c r="K2605" s="82"/>
      <c r="L2605" s="82"/>
      <c r="M2605" s="82"/>
      <c r="N2605" s="140"/>
      <c r="O2605" s="140"/>
      <c r="P2605" s="82"/>
      <c r="Q2605" s="82"/>
      <c r="R2605" s="82"/>
      <c r="S2605" s="82"/>
      <c r="T2605" s="140"/>
      <c r="U2605" s="82"/>
      <c r="V2605" s="82"/>
      <c r="W2605" s="82"/>
      <c r="X2605" s="82"/>
      <c r="Y2605" s="82"/>
      <c r="AA2605" s="82"/>
      <c r="AB2605" s="82"/>
      <c r="AC2605" s="82"/>
      <c r="AD2605" s="82"/>
      <c r="AE2605" s="82"/>
      <c r="AF2605" s="82"/>
      <c r="AG2605" s="82"/>
    </row>
    <row r="2606" spans="3:33" x14ac:dyDescent="0.2">
      <c r="C2606" s="82"/>
      <c r="D2606" s="82"/>
      <c r="E2606" s="82"/>
      <c r="F2606" s="82"/>
      <c r="G2606" s="82"/>
      <c r="H2606" s="82"/>
      <c r="I2606" s="82"/>
      <c r="J2606" s="82"/>
      <c r="K2606" s="82"/>
      <c r="L2606" s="82"/>
      <c r="M2606" s="82"/>
      <c r="N2606" s="140"/>
      <c r="O2606" s="140"/>
      <c r="P2606" s="82"/>
      <c r="Q2606" s="82"/>
      <c r="R2606" s="82"/>
      <c r="S2606" s="82"/>
      <c r="T2606" s="140"/>
      <c r="U2606" s="82"/>
      <c r="V2606" s="82"/>
      <c r="W2606" s="82"/>
      <c r="X2606" s="82"/>
      <c r="Y2606" s="82"/>
      <c r="AA2606" s="82"/>
      <c r="AB2606" s="82"/>
      <c r="AC2606" s="82"/>
      <c r="AD2606" s="82"/>
      <c r="AE2606" s="82"/>
      <c r="AF2606" s="82"/>
      <c r="AG2606" s="82"/>
    </row>
    <row r="2607" spans="3:33" x14ac:dyDescent="0.2">
      <c r="C2607" s="82"/>
      <c r="D2607" s="82"/>
      <c r="E2607" s="82"/>
      <c r="F2607" s="82"/>
      <c r="G2607" s="82"/>
      <c r="H2607" s="82"/>
      <c r="I2607" s="82"/>
      <c r="J2607" s="82"/>
      <c r="K2607" s="82"/>
      <c r="L2607" s="82"/>
      <c r="M2607" s="82"/>
      <c r="N2607" s="140"/>
      <c r="O2607" s="140"/>
      <c r="P2607" s="82"/>
      <c r="Q2607" s="82"/>
      <c r="R2607" s="82"/>
      <c r="S2607" s="82"/>
      <c r="T2607" s="140"/>
      <c r="U2607" s="82"/>
      <c r="V2607" s="82"/>
      <c r="W2607" s="82"/>
      <c r="X2607" s="82"/>
      <c r="Y2607" s="82"/>
      <c r="AA2607" s="82"/>
      <c r="AB2607" s="82"/>
      <c r="AC2607" s="82"/>
      <c r="AD2607" s="82"/>
      <c r="AE2607" s="82"/>
      <c r="AF2607" s="82"/>
      <c r="AG2607" s="82"/>
    </row>
    <row r="2608" spans="3:33" x14ac:dyDescent="0.2">
      <c r="C2608" s="82"/>
      <c r="D2608" s="82"/>
      <c r="E2608" s="82"/>
      <c r="F2608" s="82"/>
      <c r="G2608" s="82"/>
      <c r="H2608" s="82"/>
      <c r="I2608" s="82"/>
      <c r="J2608" s="82"/>
      <c r="K2608" s="82"/>
      <c r="L2608" s="82"/>
      <c r="M2608" s="82"/>
      <c r="N2608" s="140"/>
      <c r="O2608" s="140"/>
      <c r="P2608" s="82"/>
      <c r="Q2608" s="82"/>
      <c r="R2608" s="82"/>
      <c r="S2608" s="82"/>
      <c r="T2608" s="140"/>
      <c r="U2608" s="82"/>
      <c r="V2608" s="82"/>
      <c r="W2608" s="82"/>
      <c r="X2608" s="82"/>
      <c r="Y2608" s="82"/>
      <c r="AA2608" s="82"/>
      <c r="AB2608" s="82"/>
      <c r="AC2608" s="82"/>
      <c r="AD2608" s="82"/>
      <c r="AE2608" s="82"/>
      <c r="AF2608" s="82"/>
      <c r="AG2608" s="82"/>
    </row>
    <row r="2609" spans="3:33" x14ac:dyDescent="0.2">
      <c r="C2609" s="82"/>
      <c r="D2609" s="82"/>
      <c r="E2609" s="82"/>
      <c r="F2609" s="82"/>
      <c r="G2609" s="82"/>
      <c r="H2609" s="82"/>
      <c r="I2609" s="82"/>
      <c r="J2609" s="82"/>
      <c r="K2609" s="82"/>
      <c r="L2609" s="82"/>
      <c r="M2609" s="82"/>
      <c r="N2609" s="140"/>
      <c r="O2609" s="140"/>
      <c r="P2609" s="82"/>
      <c r="Q2609" s="82"/>
      <c r="R2609" s="82"/>
      <c r="S2609" s="82"/>
      <c r="T2609" s="140"/>
      <c r="U2609" s="82"/>
      <c r="V2609" s="82"/>
      <c r="W2609" s="82"/>
      <c r="X2609" s="82"/>
      <c r="Y2609" s="82"/>
      <c r="AA2609" s="82"/>
      <c r="AB2609" s="82"/>
      <c r="AC2609" s="82"/>
      <c r="AD2609" s="82"/>
      <c r="AE2609" s="82"/>
      <c r="AF2609" s="82"/>
      <c r="AG2609" s="82"/>
    </row>
    <row r="2610" spans="3:33" x14ac:dyDescent="0.2">
      <c r="C2610" s="82"/>
      <c r="D2610" s="82"/>
      <c r="E2610" s="82"/>
      <c r="F2610" s="82"/>
      <c r="G2610" s="82"/>
      <c r="H2610" s="82"/>
      <c r="I2610" s="82"/>
      <c r="J2610" s="82"/>
      <c r="K2610" s="82"/>
      <c r="L2610" s="82"/>
      <c r="M2610" s="82"/>
      <c r="N2610" s="140"/>
      <c r="O2610" s="140"/>
      <c r="P2610" s="82"/>
      <c r="Q2610" s="82"/>
      <c r="R2610" s="82"/>
      <c r="S2610" s="82"/>
      <c r="T2610" s="140"/>
      <c r="U2610" s="82"/>
      <c r="V2610" s="82"/>
      <c r="W2610" s="82"/>
      <c r="X2610" s="82"/>
      <c r="Y2610" s="82"/>
      <c r="AA2610" s="82"/>
      <c r="AB2610" s="82"/>
      <c r="AC2610" s="82"/>
      <c r="AD2610" s="82"/>
      <c r="AE2610" s="82"/>
      <c r="AF2610" s="82"/>
      <c r="AG2610" s="82"/>
    </row>
    <row r="2611" spans="3:33" x14ac:dyDescent="0.2">
      <c r="C2611" s="82"/>
      <c r="D2611" s="82"/>
      <c r="E2611" s="82"/>
      <c r="F2611" s="82"/>
      <c r="G2611" s="82"/>
      <c r="H2611" s="82"/>
      <c r="I2611" s="82"/>
      <c r="J2611" s="82"/>
      <c r="K2611" s="82"/>
      <c r="L2611" s="82"/>
      <c r="M2611" s="82"/>
      <c r="N2611" s="140"/>
      <c r="O2611" s="140"/>
      <c r="P2611" s="82"/>
      <c r="Q2611" s="82"/>
      <c r="R2611" s="82"/>
      <c r="S2611" s="82"/>
      <c r="T2611" s="140"/>
      <c r="U2611" s="82"/>
      <c r="V2611" s="82"/>
      <c r="W2611" s="82"/>
      <c r="X2611" s="82"/>
      <c r="Y2611" s="82"/>
      <c r="AA2611" s="82"/>
      <c r="AB2611" s="82"/>
      <c r="AC2611" s="82"/>
      <c r="AD2611" s="82"/>
      <c r="AE2611" s="82"/>
      <c r="AF2611" s="82"/>
      <c r="AG2611" s="82"/>
    </row>
    <row r="2612" spans="3:33" x14ac:dyDescent="0.2">
      <c r="C2612" s="82"/>
      <c r="D2612" s="82"/>
      <c r="E2612" s="82"/>
      <c r="F2612" s="82"/>
      <c r="G2612" s="82"/>
      <c r="H2612" s="82"/>
      <c r="I2612" s="82"/>
      <c r="J2612" s="82"/>
      <c r="K2612" s="82"/>
      <c r="L2612" s="82"/>
      <c r="M2612" s="82"/>
      <c r="N2612" s="140"/>
      <c r="O2612" s="140"/>
      <c r="P2612" s="82"/>
      <c r="Q2612" s="82"/>
      <c r="R2612" s="82"/>
      <c r="S2612" s="82"/>
      <c r="T2612" s="140"/>
      <c r="U2612" s="82"/>
      <c r="V2612" s="82"/>
      <c r="W2612" s="82"/>
      <c r="X2612" s="82"/>
      <c r="Y2612" s="82"/>
      <c r="AA2612" s="82"/>
      <c r="AB2612" s="82"/>
      <c r="AC2612" s="82"/>
      <c r="AD2612" s="82"/>
      <c r="AE2612" s="82"/>
      <c r="AF2612" s="82"/>
      <c r="AG2612" s="82"/>
    </row>
    <row r="2613" spans="3:33" x14ac:dyDescent="0.2">
      <c r="C2613" s="82"/>
      <c r="D2613" s="82"/>
      <c r="E2613" s="82"/>
      <c r="F2613" s="82"/>
      <c r="G2613" s="82"/>
      <c r="H2613" s="82"/>
      <c r="I2613" s="82"/>
      <c r="J2613" s="82"/>
      <c r="K2613" s="82"/>
      <c r="L2613" s="82"/>
      <c r="M2613" s="82"/>
      <c r="N2613" s="140"/>
      <c r="O2613" s="140"/>
      <c r="P2613" s="82"/>
      <c r="Q2613" s="82"/>
      <c r="R2613" s="82"/>
      <c r="S2613" s="82"/>
      <c r="T2613" s="140"/>
      <c r="U2613" s="82"/>
      <c r="V2613" s="82"/>
      <c r="W2613" s="82"/>
      <c r="X2613" s="82"/>
      <c r="Y2613" s="82"/>
      <c r="AA2613" s="82"/>
      <c r="AB2613" s="82"/>
      <c r="AC2613" s="82"/>
      <c r="AD2613" s="82"/>
      <c r="AE2613" s="82"/>
      <c r="AF2613" s="82"/>
      <c r="AG2613" s="82"/>
    </row>
    <row r="2614" spans="3:33" x14ac:dyDescent="0.2">
      <c r="C2614" s="82"/>
      <c r="D2614" s="82"/>
      <c r="E2614" s="82"/>
      <c r="F2614" s="82"/>
      <c r="G2614" s="82"/>
      <c r="H2614" s="82"/>
      <c r="I2614" s="82"/>
      <c r="J2614" s="82"/>
      <c r="K2614" s="82"/>
      <c r="L2614" s="82"/>
      <c r="M2614" s="82"/>
      <c r="N2614" s="140"/>
      <c r="O2614" s="140"/>
      <c r="P2614" s="82"/>
      <c r="Q2614" s="82"/>
      <c r="R2614" s="82"/>
      <c r="S2614" s="82"/>
      <c r="T2614" s="140"/>
      <c r="U2614" s="82"/>
      <c r="V2614" s="82"/>
      <c r="W2614" s="82"/>
      <c r="X2614" s="82"/>
      <c r="Y2614" s="82"/>
      <c r="AA2614" s="82"/>
      <c r="AB2614" s="82"/>
      <c r="AC2614" s="82"/>
      <c r="AD2614" s="82"/>
      <c r="AE2614" s="82"/>
      <c r="AF2614" s="82"/>
      <c r="AG2614" s="82"/>
    </row>
    <row r="2615" spans="3:33" x14ac:dyDescent="0.2">
      <c r="C2615" s="82"/>
      <c r="D2615" s="82"/>
      <c r="E2615" s="82"/>
      <c r="F2615" s="82"/>
      <c r="G2615" s="82"/>
      <c r="H2615" s="82"/>
      <c r="I2615" s="82"/>
      <c r="J2615" s="82"/>
      <c r="K2615" s="82"/>
      <c r="L2615" s="82"/>
      <c r="M2615" s="82"/>
      <c r="N2615" s="140"/>
      <c r="O2615" s="140"/>
      <c r="P2615" s="82"/>
      <c r="Q2615" s="82"/>
      <c r="R2615" s="82"/>
      <c r="S2615" s="82"/>
      <c r="T2615" s="140"/>
      <c r="U2615" s="82"/>
      <c r="V2615" s="82"/>
      <c r="W2615" s="82"/>
      <c r="X2615" s="82"/>
      <c r="Y2615" s="82"/>
      <c r="AA2615" s="82"/>
      <c r="AB2615" s="82"/>
      <c r="AC2615" s="82"/>
      <c r="AD2615" s="82"/>
      <c r="AE2615" s="82"/>
      <c r="AF2615" s="82"/>
      <c r="AG2615" s="82"/>
    </row>
    <row r="2616" spans="3:33" x14ac:dyDescent="0.2">
      <c r="C2616" s="82"/>
      <c r="D2616" s="82"/>
      <c r="E2616" s="82"/>
      <c r="F2616" s="82"/>
      <c r="G2616" s="82"/>
      <c r="H2616" s="82"/>
      <c r="I2616" s="82"/>
      <c r="J2616" s="82"/>
      <c r="K2616" s="82"/>
      <c r="L2616" s="82"/>
      <c r="M2616" s="82"/>
      <c r="N2616" s="140"/>
      <c r="O2616" s="140"/>
      <c r="P2616" s="82"/>
      <c r="Q2616" s="82"/>
      <c r="R2616" s="82"/>
      <c r="S2616" s="82"/>
      <c r="T2616" s="140"/>
      <c r="U2616" s="82"/>
      <c r="V2616" s="82"/>
      <c r="W2616" s="82"/>
      <c r="X2616" s="82"/>
      <c r="Y2616" s="82"/>
      <c r="AA2616" s="82"/>
      <c r="AB2616" s="82"/>
      <c r="AC2616" s="82"/>
      <c r="AD2616" s="82"/>
      <c r="AE2616" s="82"/>
      <c r="AF2616" s="82"/>
      <c r="AG2616" s="82"/>
    </row>
    <row r="2617" spans="3:33" x14ac:dyDescent="0.2">
      <c r="C2617" s="82"/>
      <c r="D2617" s="82"/>
      <c r="E2617" s="82"/>
      <c r="F2617" s="82"/>
      <c r="G2617" s="82"/>
      <c r="H2617" s="82"/>
      <c r="I2617" s="82"/>
      <c r="J2617" s="82"/>
      <c r="K2617" s="82"/>
      <c r="L2617" s="82"/>
      <c r="M2617" s="82"/>
      <c r="N2617" s="140"/>
      <c r="O2617" s="140"/>
      <c r="P2617" s="82"/>
      <c r="Q2617" s="82"/>
      <c r="R2617" s="82"/>
      <c r="S2617" s="82"/>
      <c r="T2617" s="140"/>
      <c r="U2617" s="82"/>
      <c r="V2617" s="82"/>
      <c r="W2617" s="82"/>
      <c r="X2617" s="82"/>
      <c r="Y2617" s="82"/>
      <c r="AA2617" s="82"/>
      <c r="AB2617" s="82"/>
      <c r="AC2617" s="82"/>
      <c r="AD2617" s="82"/>
      <c r="AE2617" s="82"/>
      <c r="AF2617" s="82"/>
      <c r="AG2617" s="82"/>
    </row>
    <row r="2618" spans="3:33" x14ac:dyDescent="0.2">
      <c r="C2618" s="82"/>
      <c r="D2618" s="82"/>
      <c r="E2618" s="82"/>
      <c r="F2618" s="82"/>
      <c r="G2618" s="82"/>
      <c r="H2618" s="82"/>
      <c r="I2618" s="82"/>
      <c r="J2618" s="82"/>
      <c r="K2618" s="82"/>
      <c r="L2618" s="82"/>
      <c r="M2618" s="82"/>
      <c r="N2618" s="140"/>
      <c r="O2618" s="140"/>
      <c r="P2618" s="82"/>
      <c r="Q2618" s="82"/>
      <c r="R2618" s="82"/>
      <c r="S2618" s="82"/>
      <c r="T2618" s="140"/>
      <c r="U2618" s="82"/>
      <c r="V2618" s="82"/>
      <c r="W2618" s="82"/>
      <c r="X2618" s="82"/>
      <c r="Y2618" s="82"/>
      <c r="AA2618" s="82"/>
      <c r="AB2618" s="82"/>
      <c r="AC2618" s="82"/>
      <c r="AD2618" s="82"/>
      <c r="AE2618" s="82"/>
      <c r="AF2618" s="82"/>
      <c r="AG2618" s="82"/>
    </row>
    <row r="2619" spans="3:33" x14ac:dyDescent="0.2">
      <c r="C2619" s="82"/>
      <c r="D2619" s="82"/>
      <c r="E2619" s="82"/>
      <c r="F2619" s="82"/>
      <c r="G2619" s="82"/>
      <c r="H2619" s="82"/>
      <c r="I2619" s="82"/>
      <c r="J2619" s="82"/>
      <c r="K2619" s="82"/>
      <c r="L2619" s="82"/>
      <c r="M2619" s="82"/>
      <c r="N2619" s="140"/>
      <c r="O2619" s="140"/>
      <c r="P2619" s="82"/>
      <c r="Q2619" s="82"/>
      <c r="R2619" s="82"/>
      <c r="S2619" s="82"/>
      <c r="T2619" s="140"/>
      <c r="U2619" s="82"/>
      <c r="V2619" s="82"/>
      <c r="W2619" s="82"/>
      <c r="X2619" s="82"/>
      <c r="Y2619" s="82"/>
      <c r="AA2619" s="82"/>
      <c r="AB2619" s="82"/>
      <c r="AC2619" s="82"/>
      <c r="AD2619" s="82"/>
      <c r="AE2619" s="82"/>
      <c r="AF2619" s="82"/>
      <c r="AG2619" s="82"/>
    </row>
    <row r="2620" spans="3:33" x14ac:dyDescent="0.2">
      <c r="C2620" s="82"/>
      <c r="D2620" s="82"/>
      <c r="E2620" s="82"/>
      <c r="F2620" s="82"/>
      <c r="G2620" s="82"/>
      <c r="H2620" s="82"/>
      <c r="I2620" s="82"/>
      <c r="J2620" s="82"/>
      <c r="K2620" s="82"/>
      <c r="L2620" s="82"/>
      <c r="M2620" s="82"/>
      <c r="N2620" s="140"/>
      <c r="O2620" s="140"/>
      <c r="P2620" s="82"/>
      <c r="Q2620" s="82"/>
      <c r="R2620" s="82"/>
      <c r="S2620" s="82"/>
      <c r="T2620" s="140"/>
      <c r="U2620" s="82"/>
      <c r="V2620" s="82"/>
      <c r="W2620" s="82"/>
      <c r="X2620" s="82"/>
      <c r="Y2620" s="82"/>
      <c r="AA2620" s="82"/>
      <c r="AB2620" s="82"/>
      <c r="AC2620" s="82"/>
      <c r="AD2620" s="82"/>
      <c r="AE2620" s="82"/>
      <c r="AF2620" s="82"/>
      <c r="AG2620" s="82"/>
    </row>
    <row r="2621" spans="3:33" x14ac:dyDescent="0.2">
      <c r="C2621" s="82"/>
      <c r="D2621" s="82"/>
      <c r="E2621" s="82"/>
      <c r="F2621" s="82"/>
      <c r="G2621" s="82"/>
      <c r="H2621" s="82"/>
      <c r="I2621" s="82"/>
      <c r="J2621" s="82"/>
      <c r="K2621" s="82"/>
      <c r="L2621" s="82"/>
      <c r="M2621" s="82"/>
      <c r="N2621" s="140"/>
      <c r="O2621" s="140"/>
      <c r="P2621" s="82"/>
      <c r="Q2621" s="82"/>
      <c r="R2621" s="82"/>
      <c r="S2621" s="82"/>
      <c r="T2621" s="140"/>
      <c r="U2621" s="82"/>
      <c r="V2621" s="82"/>
      <c r="W2621" s="82"/>
      <c r="X2621" s="82"/>
      <c r="Y2621" s="82"/>
      <c r="AA2621" s="82"/>
      <c r="AB2621" s="82"/>
      <c r="AC2621" s="82"/>
      <c r="AD2621" s="82"/>
      <c r="AE2621" s="82"/>
      <c r="AF2621" s="82"/>
      <c r="AG2621" s="82"/>
    </row>
    <row r="2622" spans="3:33" x14ac:dyDescent="0.2">
      <c r="C2622" s="82"/>
      <c r="D2622" s="82"/>
      <c r="E2622" s="82"/>
      <c r="F2622" s="82"/>
      <c r="G2622" s="82"/>
      <c r="H2622" s="82"/>
      <c r="I2622" s="82"/>
      <c r="J2622" s="82"/>
      <c r="K2622" s="82"/>
      <c r="L2622" s="82"/>
      <c r="M2622" s="82"/>
      <c r="N2622" s="140"/>
      <c r="O2622" s="140"/>
      <c r="P2622" s="82"/>
      <c r="Q2622" s="82"/>
      <c r="R2622" s="82"/>
      <c r="S2622" s="82"/>
      <c r="T2622" s="140"/>
      <c r="U2622" s="82"/>
      <c r="V2622" s="82"/>
      <c r="W2622" s="82"/>
      <c r="X2622" s="82"/>
      <c r="Y2622" s="82"/>
      <c r="AA2622" s="82"/>
      <c r="AB2622" s="82"/>
      <c r="AC2622" s="82"/>
      <c r="AD2622" s="82"/>
      <c r="AE2622" s="82"/>
      <c r="AF2622" s="82"/>
      <c r="AG2622" s="82"/>
    </row>
    <row r="2623" spans="3:33" x14ac:dyDescent="0.2">
      <c r="C2623" s="82"/>
      <c r="D2623" s="82"/>
      <c r="E2623" s="82"/>
      <c r="F2623" s="82"/>
      <c r="G2623" s="82"/>
      <c r="H2623" s="82"/>
      <c r="I2623" s="82"/>
      <c r="J2623" s="82"/>
      <c r="K2623" s="82"/>
      <c r="L2623" s="82"/>
      <c r="M2623" s="82"/>
      <c r="N2623" s="140"/>
      <c r="O2623" s="140"/>
      <c r="P2623" s="82"/>
      <c r="Q2623" s="82"/>
      <c r="R2623" s="82"/>
      <c r="S2623" s="82"/>
      <c r="T2623" s="140"/>
      <c r="U2623" s="82"/>
      <c r="V2623" s="82"/>
      <c r="W2623" s="82"/>
      <c r="X2623" s="82"/>
      <c r="Y2623" s="82"/>
      <c r="AA2623" s="82"/>
      <c r="AB2623" s="82"/>
      <c r="AC2623" s="82"/>
      <c r="AD2623" s="82"/>
      <c r="AE2623" s="82"/>
      <c r="AF2623" s="82"/>
      <c r="AG2623" s="82"/>
    </row>
    <row r="2624" spans="3:33" x14ac:dyDescent="0.2">
      <c r="C2624" s="82"/>
      <c r="D2624" s="82"/>
      <c r="E2624" s="82"/>
      <c r="F2624" s="82"/>
      <c r="G2624" s="82"/>
      <c r="H2624" s="82"/>
      <c r="I2624" s="82"/>
      <c r="J2624" s="82"/>
      <c r="K2624" s="82"/>
      <c r="L2624" s="82"/>
      <c r="M2624" s="82"/>
      <c r="N2624" s="140"/>
      <c r="O2624" s="140"/>
      <c r="P2624" s="82"/>
      <c r="Q2624" s="82"/>
      <c r="R2624" s="82"/>
      <c r="S2624" s="82"/>
      <c r="T2624" s="140"/>
      <c r="U2624" s="82"/>
      <c r="V2624" s="82"/>
      <c r="W2624" s="82"/>
      <c r="X2624" s="82"/>
      <c r="Y2624" s="82"/>
      <c r="AA2624" s="82"/>
      <c r="AB2624" s="82"/>
      <c r="AC2624" s="82"/>
      <c r="AD2624" s="82"/>
      <c r="AE2624" s="82"/>
      <c r="AF2624" s="82"/>
      <c r="AG2624" s="82"/>
    </row>
    <row r="2625" spans="3:33" x14ac:dyDescent="0.2">
      <c r="C2625" s="82"/>
      <c r="D2625" s="82"/>
      <c r="E2625" s="82"/>
      <c r="F2625" s="82"/>
      <c r="G2625" s="82"/>
      <c r="H2625" s="82"/>
      <c r="I2625" s="82"/>
      <c r="J2625" s="82"/>
      <c r="K2625" s="82"/>
      <c r="L2625" s="82"/>
      <c r="M2625" s="82"/>
      <c r="N2625" s="140"/>
      <c r="O2625" s="140"/>
      <c r="P2625" s="82"/>
      <c r="Q2625" s="82"/>
      <c r="R2625" s="82"/>
      <c r="S2625" s="82"/>
      <c r="T2625" s="140"/>
      <c r="U2625" s="82"/>
      <c r="V2625" s="82"/>
      <c r="W2625" s="82"/>
      <c r="X2625" s="82"/>
      <c r="Y2625" s="82"/>
      <c r="AA2625" s="82"/>
      <c r="AB2625" s="82"/>
      <c r="AC2625" s="82"/>
      <c r="AD2625" s="82"/>
      <c r="AE2625" s="82"/>
      <c r="AF2625" s="82"/>
      <c r="AG2625" s="82"/>
    </row>
    <row r="2626" spans="3:33" x14ac:dyDescent="0.2">
      <c r="C2626" s="82"/>
      <c r="D2626" s="82"/>
      <c r="E2626" s="82"/>
      <c r="F2626" s="82"/>
      <c r="G2626" s="82"/>
      <c r="H2626" s="82"/>
      <c r="I2626" s="82"/>
      <c r="J2626" s="82"/>
      <c r="K2626" s="82"/>
      <c r="L2626" s="82"/>
      <c r="M2626" s="82"/>
      <c r="N2626" s="140"/>
      <c r="O2626" s="140"/>
      <c r="P2626" s="82"/>
      <c r="Q2626" s="82"/>
      <c r="R2626" s="82"/>
      <c r="S2626" s="82"/>
      <c r="T2626" s="140"/>
      <c r="U2626" s="82"/>
      <c r="V2626" s="82"/>
      <c r="W2626" s="82"/>
      <c r="X2626" s="82"/>
      <c r="Y2626" s="82"/>
      <c r="AA2626" s="82"/>
      <c r="AB2626" s="82"/>
      <c r="AC2626" s="82"/>
      <c r="AD2626" s="82"/>
      <c r="AE2626" s="82"/>
      <c r="AF2626" s="82"/>
      <c r="AG2626" s="82"/>
    </row>
    <row r="2627" spans="3:33" x14ac:dyDescent="0.2">
      <c r="C2627" s="82"/>
      <c r="D2627" s="82"/>
      <c r="E2627" s="82"/>
      <c r="F2627" s="82"/>
      <c r="G2627" s="82"/>
      <c r="H2627" s="82"/>
      <c r="I2627" s="82"/>
      <c r="J2627" s="82"/>
      <c r="K2627" s="82"/>
      <c r="L2627" s="82"/>
      <c r="M2627" s="82"/>
      <c r="N2627" s="140"/>
      <c r="O2627" s="140"/>
      <c r="P2627" s="82"/>
      <c r="Q2627" s="82"/>
      <c r="R2627" s="82"/>
      <c r="S2627" s="82"/>
      <c r="T2627" s="140"/>
      <c r="U2627" s="82"/>
      <c r="V2627" s="82"/>
      <c r="W2627" s="82"/>
      <c r="X2627" s="82"/>
      <c r="Y2627" s="82"/>
      <c r="AA2627" s="82"/>
      <c r="AB2627" s="82"/>
      <c r="AC2627" s="82"/>
      <c r="AD2627" s="82"/>
      <c r="AE2627" s="82"/>
      <c r="AF2627" s="82"/>
      <c r="AG2627" s="82"/>
    </row>
    <row r="2628" spans="3:33" x14ac:dyDescent="0.2">
      <c r="C2628" s="82"/>
      <c r="D2628" s="82"/>
      <c r="E2628" s="82"/>
      <c r="F2628" s="82"/>
      <c r="G2628" s="82"/>
      <c r="H2628" s="82"/>
      <c r="I2628" s="82"/>
      <c r="J2628" s="82"/>
      <c r="K2628" s="82"/>
      <c r="L2628" s="82"/>
      <c r="M2628" s="82"/>
      <c r="N2628" s="140"/>
      <c r="O2628" s="140"/>
      <c r="P2628" s="82"/>
      <c r="Q2628" s="82"/>
      <c r="R2628" s="82"/>
      <c r="S2628" s="82"/>
      <c r="T2628" s="140"/>
      <c r="U2628" s="82"/>
      <c r="V2628" s="82"/>
      <c r="W2628" s="82"/>
      <c r="X2628" s="82"/>
      <c r="Y2628" s="82"/>
      <c r="AA2628" s="82"/>
      <c r="AB2628" s="82"/>
      <c r="AC2628" s="82"/>
      <c r="AD2628" s="82"/>
      <c r="AE2628" s="82"/>
      <c r="AF2628" s="82"/>
      <c r="AG2628" s="82"/>
    </row>
    <row r="2629" spans="3:33" x14ac:dyDescent="0.2">
      <c r="C2629" s="82"/>
      <c r="D2629" s="82"/>
      <c r="E2629" s="82"/>
      <c r="F2629" s="82"/>
      <c r="G2629" s="82"/>
      <c r="H2629" s="82"/>
      <c r="I2629" s="82"/>
      <c r="J2629" s="82"/>
      <c r="K2629" s="82"/>
      <c r="L2629" s="82"/>
      <c r="M2629" s="82"/>
      <c r="N2629" s="140"/>
      <c r="O2629" s="140"/>
      <c r="P2629" s="82"/>
      <c r="Q2629" s="82"/>
      <c r="R2629" s="82"/>
      <c r="S2629" s="82"/>
      <c r="T2629" s="140"/>
      <c r="U2629" s="82"/>
      <c r="V2629" s="82"/>
      <c r="W2629" s="82"/>
      <c r="X2629" s="82"/>
      <c r="Y2629" s="82"/>
      <c r="AA2629" s="82"/>
      <c r="AB2629" s="82"/>
      <c r="AC2629" s="82"/>
      <c r="AD2629" s="82"/>
      <c r="AE2629" s="82"/>
      <c r="AF2629" s="82"/>
      <c r="AG2629" s="82"/>
    </row>
    <row r="2630" spans="3:33" x14ac:dyDescent="0.2">
      <c r="C2630" s="82"/>
      <c r="D2630" s="82"/>
      <c r="E2630" s="82"/>
      <c r="F2630" s="82"/>
      <c r="G2630" s="82"/>
      <c r="H2630" s="82"/>
      <c r="I2630" s="82"/>
      <c r="J2630" s="82"/>
      <c r="K2630" s="82"/>
      <c r="L2630" s="82"/>
      <c r="M2630" s="82"/>
      <c r="N2630" s="140"/>
      <c r="O2630" s="140"/>
      <c r="P2630" s="82"/>
      <c r="Q2630" s="82"/>
      <c r="R2630" s="82"/>
      <c r="S2630" s="82"/>
      <c r="T2630" s="140"/>
      <c r="U2630" s="82"/>
      <c r="V2630" s="82"/>
      <c r="W2630" s="82"/>
      <c r="X2630" s="82"/>
      <c r="Y2630" s="82"/>
      <c r="AA2630" s="82"/>
      <c r="AB2630" s="82"/>
      <c r="AC2630" s="82"/>
      <c r="AD2630" s="82"/>
      <c r="AE2630" s="82"/>
      <c r="AF2630" s="82"/>
      <c r="AG2630" s="82"/>
    </row>
    <row r="2631" spans="3:33" x14ac:dyDescent="0.2">
      <c r="C2631" s="82"/>
      <c r="D2631" s="82"/>
      <c r="E2631" s="82"/>
      <c r="F2631" s="82"/>
      <c r="G2631" s="82"/>
      <c r="H2631" s="82"/>
      <c r="I2631" s="82"/>
      <c r="J2631" s="82"/>
      <c r="K2631" s="82"/>
      <c r="L2631" s="82"/>
      <c r="M2631" s="82"/>
      <c r="N2631" s="140"/>
      <c r="O2631" s="140"/>
      <c r="P2631" s="82"/>
      <c r="Q2631" s="82"/>
      <c r="R2631" s="82"/>
      <c r="S2631" s="82"/>
      <c r="T2631" s="140"/>
      <c r="U2631" s="82"/>
      <c r="V2631" s="82"/>
      <c r="W2631" s="82"/>
      <c r="X2631" s="82"/>
      <c r="Y2631" s="82"/>
      <c r="AA2631" s="82"/>
      <c r="AB2631" s="82"/>
      <c r="AC2631" s="82"/>
      <c r="AD2631" s="82"/>
      <c r="AE2631" s="82"/>
      <c r="AF2631" s="82"/>
      <c r="AG2631" s="82"/>
    </row>
    <row r="2632" spans="3:33" x14ac:dyDescent="0.2">
      <c r="C2632" s="82"/>
      <c r="D2632" s="82"/>
      <c r="E2632" s="82"/>
      <c r="F2632" s="82"/>
      <c r="G2632" s="82"/>
      <c r="H2632" s="82"/>
      <c r="I2632" s="82"/>
      <c r="J2632" s="82"/>
      <c r="K2632" s="82"/>
      <c r="L2632" s="82"/>
      <c r="M2632" s="82"/>
      <c r="N2632" s="140"/>
      <c r="O2632" s="140"/>
      <c r="P2632" s="82"/>
      <c r="Q2632" s="82"/>
      <c r="R2632" s="82"/>
      <c r="S2632" s="82"/>
      <c r="T2632" s="140"/>
      <c r="U2632" s="82"/>
      <c r="V2632" s="82"/>
      <c r="W2632" s="82"/>
      <c r="X2632" s="82"/>
      <c r="Y2632" s="82"/>
      <c r="AA2632" s="82"/>
      <c r="AB2632" s="82"/>
      <c r="AC2632" s="82"/>
      <c r="AD2632" s="82"/>
      <c r="AE2632" s="82"/>
      <c r="AF2632" s="82"/>
      <c r="AG2632" s="82"/>
    </row>
    <row r="2633" spans="3:33" x14ac:dyDescent="0.2">
      <c r="C2633" s="82"/>
      <c r="D2633" s="82"/>
      <c r="E2633" s="82"/>
      <c r="F2633" s="82"/>
      <c r="G2633" s="82"/>
      <c r="H2633" s="82"/>
      <c r="I2633" s="82"/>
      <c r="J2633" s="82"/>
      <c r="K2633" s="82"/>
      <c r="L2633" s="82"/>
      <c r="M2633" s="82"/>
      <c r="N2633" s="140"/>
      <c r="O2633" s="140"/>
      <c r="P2633" s="82"/>
      <c r="Q2633" s="82"/>
      <c r="R2633" s="82"/>
      <c r="S2633" s="82"/>
      <c r="T2633" s="140"/>
      <c r="U2633" s="82"/>
      <c r="V2633" s="82"/>
      <c r="W2633" s="82"/>
      <c r="X2633" s="82"/>
      <c r="Y2633" s="82"/>
      <c r="AA2633" s="82"/>
      <c r="AB2633" s="82"/>
      <c r="AC2633" s="82"/>
      <c r="AD2633" s="82"/>
      <c r="AE2633" s="82"/>
      <c r="AF2633" s="82"/>
      <c r="AG2633" s="82"/>
    </row>
    <row r="2634" spans="3:33" x14ac:dyDescent="0.2">
      <c r="C2634" s="82"/>
      <c r="D2634" s="82"/>
      <c r="E2634" s="82"/>
      <c r="F2634" s="82"/>
      <c r="G2634" s="82"/>
      <c r="H2634" s="82"/>
      <c r="I2634" s="82"/>
      <c r="J2634" s="82"/>
      <c r="K2634" s="82"/>
      <c r="L2634" s="82"/>
      <c r="M2634" s="82"/>
      <c r="N2634" s="140"/>
      <c r="O2634" s="140"/>
      <c r="P2634" s="82"/>
      <c r="Q2634" s="82"/>
      <c r="R2634" s="82"/>
      <c r="S2634" s="82"/>
      <c r="T2634" s="140"/>
      <c r="U2634" s="82"/>
      <c r="V2634" s="82"/>
      <c r="W2634" s="82"/>
      <c r="X2634" s="82"/>
      <c r="Y2634" s="82"/>
      <c r="AA2634" s="82"/>
      <c r="AB2634" s="82"/>
      <c r="AC2634" s="82"/>
      <c r="AD2634" s="82"/>
      <c r="AE2634" s="82"/>
      <c r="AF2634" s="82"/>
      <c r="AG2634" s="82"/>
    </row>
    <row r="2635" spans="3:33" x14ac:dyDescent="0.2">
      <c r="C2635" s="82"/>
      <c r="D2635" s="82"/>
      <c r="E2635" s="82"/>
      <c r="F2635" s="82"/>
      <c r="G2635" s="82"/>
      <c r="H2635" s="82"/>
      <c r="I2635" s="82"/>
      <c r="J2635" s="82"/>
      <c r="K2635" s="82"/>
      <c r="L2635" s="82"/>
      <c r="M2635" s="82"/>
      <c r="N2635" s="140"/>
      <c r="O2635" s="140"/>
      <c r="P2635" s="82"/>
      <c r="Q2635" s="82"/>
      <c r="R2635" s="82"/>
      <c r="S2635" s="82"/>
      <c r="T2635" s="140"/>
      <c r="U2635" s="82"/>
      <c r="V2635" s="82"/>
      <c r="W2635" s="82"/>
      <c r="X2635" s="82"/>
      <c r="Y2635" s="82"/>
      <c r="AA2635" s="82"/>
      <c r="AB2635" s="82"/>
      <c r="AC2635" s="82"/>
      <c r="AD2635" s="82"/>
      <c r="AE2635" s="82"/>
      <c r="AF2635" s="82"/>
      <c r="AG2635" s="82"/>
    </row>
    <row r="2636" spans="3:33" x14ac:dyDescent="0.2">
      <c r="C2636" s="82"/>
      <c r="D2636" s="82"/>
      <c r="E2636" s="82"/>
      <c r="F2636" s="82"/>
      <c r="G2636" s="82"/>
      <c r="H2636" s="82"/>
      <c r="I2636" s="82"/>
      <c r="J2636" s="82"/>
      <c r="K2636" s="82"/>
      <c r="L2636" s="82"/>
      <c r="M2636" s="82"/>
      <c r="N2636" s="140"/>
      <c r="O2636" s="140"/>
      <c r="P2636" s="82"/>
      <c r="Q2636" s="82"/>
      <c r="R2636" s="82"/>
      <c r="S2636" s="82"/>
      <c r="T2636" s="140"/>
      <c r="U2636" s="82"/>
      <c r="V2636" s="82"/>
      <c r="W2636" s="82"/>
      <c r="X2636" s="82"/>
      <c r="Y2636" s="82"/>
      <c r="AA2636" s="82"/>
      <c r="AB2636" s="82"/>
      <c r="AC2636" s="82"/>
      <c r="AD2636" s="82"/>
      <c r="AE2636" s="82"/>
      <c r="AF2636" s="82"/>
      <c r="AG2636" s="82"/>
    </row>
    <row r="2637" spans="3:33" x14ac:dyDescent="0.2">
      <c r="C2637" s="82"/>
      <c r="D2637" s="82"/>
      <c r="E2637" s="82"/>
      <c r="F2637" s="82"/>
      <c r="G2637" s="82"/>
      <c r="H2637" s="82"/>
      <c r="I2637" s="82"/>
      <c r="J2637" s="82"/>
      <c r="K2637" s="82"/>
      <c r="L2637" s="82"/>
      <c r="M2637" s="82"/>
      <c r="N2637" s="140"/>
      <c r="O2637" s="140"/>
      <c r="P2637" s="82"/>
      <c r="Q2637" s="82"/>
      <c r="R2637" s="82"/>
      <c r="S2637" s="82"/>
      <c r="T2637" s="140"/>
      <c r="U2637" s="82"/>
      <c r="V2637" s="82"/>
      <c r="W2637" s="82"/>
      <c r="X2637" s="82"/>
      <c r="Y2637" s="82"/>
      <c r="AA2637" s="82"/>
      <c r="AB2637" s="82"/>
      <c r="AC2637" s="82"/>
      <c r="AD2637" s="82"/>
      <c r="AE2637" s="82"/>
      <c r="AF2637" s="82"/>
      <c r="AG2637" s="82"/>
    </row>
    <row r="2638" spans="3:33" x14ac:dyDescent="0.2">
      <c r="C2638" s="82"/>
      <c r="D2638" s="82"/>
      <c r="E2638" s="82"/>
      <c r="F2638" s="82"/>
      <c r="G2638" s="82"/>
      <c r="H2638" s="82"/>
      <c r="I2638" s="82"/>
      <c r="J2638" s="82"/>
      <c r="K2638" s="82"/>
      <c r="L2638" s="82"/>
      <c r="M2638" s="82"/>
      <c r="N2638" s="140"/>
      <c r="O2638" s="140"/>
      <c r="P2638" s="82"/>
      <c r="Q2638" s="82"/>
      <c r="R2638" s="82"/>
      <c r="S2638" s="82"/>
      <c r="T2638" s="140"/>
      <c r="U2638" s="82"/>
      <c r="V2638" s="82"/>
      <c r="W2638" s="82"/>
      <c r="X2638" s="82"/>
      <c r="Y2638" s="82"/>
      <c r="AA2638" s="82"/>
      <c r="AB2638" s="82"/>
      <c r="AC2638" s="82"/>
      <c r="AD2638" s="82"/>
      <c r="AE2638" s="82"/>
      <c r="AF2638" s="82"/>
      <c r="AG2638" s="82"/>
    </row>
    <row r="2639" spans="3:33" x14ac:dyDescent="0.2">
      <c r="C2639" s="82"/>
      <c r="D2639" s="82"/>
      <c r="E2639" s="82"/>
      <c r="F2639" s="82"/>
      <c r="G2639" s="82"/>
      <c r="H2639" s="82"/>
      <c r="I2639" s="82"/>
      <c r="J2639" s="82"/>
      <c r="K2639" s="82"/>
      <c r="L2639" s="82"/>
      <c r="M2639" s="82"/>
      <c r="N2639" s="140"/>
      <c r="O2639" s="140"/>
      <c r="P2639" s="82"/>
      <c r="Q2639" s="82"/>
      <c r="R2639" s="82"/>
      <c r="S2639" s="82"/>
      <c r="T2639" s="140"/>
      <c r="U2639" s="82"/>
      <c r="V2639" s="82"/>
      <c r="W2639" s="82"/>
      <c r="X2639" s="82"/>
      <c r="Y2639" s="82"/>
      <c r="AA2639" s="82"/>
      <c r="AB2639" s="82"/>
      <c r="AC2639" s="82"/>
      <c r="AD2639" s="82"/>
      <c r="AE2639" s="82"/>
      <c r="AF2639" s="82"/>
      <c r="AG2639" s="82"/>
    </row>
    <row r="2640" spans="3:33" x14ac:dyDescent="0.2">
      <c r="C2640" s="82"/>
      <c r="D2640" s="82"/>
      <c r="E2640" s="82"/>
      <c r="F2640" s="82"/>
      <c r="G2640" s="82"/>
      <c r="H2640" s="82"/>
      <c r="I2640" s="82"/>
      <c r="J2640" s="82"/>
      <c r="K2640" s="82"/>
      <c r="L2640" s="82"/>
      <c r="M2640" s="82"/>
      <c r="N2640" s="140"/>
      <c r="O2640" s="140"/>
      <c r="P2640" s="82"/>
      <c r="Q2640" s="82"/>
      <c r="R2640" s="82"/>
      <c r="S2640" s="82"/>
      <c r="T2640" s="140"/>
      <c r="U2640" s="82"/>
      <c r="V2640" s="82"/>
      <c r="W2640" s="82"/>
      <c r="X2640" s="82"/>
      <c r="Y2640" s="82"/>
      <c r="AA2640" s="82"/>
      <c r="AB2640" s="82"/>
      <c r="AC2640" s="82"/>
      <c r="AD2640" s="82"/>
      <c r="AE2640" s="82"/>
      <c r="AF2640" s="82"/>
      <c r="AG2640" s="82"/>
    </row>
    <row r="2641" spans="3:33" x14ac:dyDescent="0.2">
      <c r="C2641" s="82"/>
      <c r="D2641" s="82"/>
      <c r="E2641" s="82"/>
      <c r="F2641" s="82"/>
      <c r="G2641" s="82"/>
      <c r="H2641" s="82"/>
      <c r="I2641" s="82"/>
      <c r="J2641" s="82"/>
      <c r="K2641" s="82"/>
      <c r="L2641" s="82"/>
      <c r="M2641" s="82"/>
      <c r="N2641" s="140"/>
      <c r="O2641" s="140"/>
      <c r="P2641" s="82"/>
      <c r="Q2641" s="82"/>
      <c r="R2641" s="82"/>
      <c r="S2641" s="82"/>
      <c r="T2641" s="140"/>
      <c r="U2641" s="82"/>
      <c r="V2641" s="82"/>
      <c r="W2641" s="82"/>
      <c r="X2641" s="82"/>
      <c r="Y2641" s="82"/>
      <c r="AA2641" s="82"/>
      <c r="AB2641" s="82"/>
      <c r="AC2641" s="82"/>
      <c r="AD2641" s="82"/>
      <c r="AE2641" s="82"/>
      <c r="AF2641" s="82"/>
      <c r="AG2641" s="82"/>
    </row>
    <row r="2642" spans="3:33" x14ac:dyDescent="0.2">
      <c r="C2642" s="82"/>
      <c r="D2642" s="82"/>
      <c r="E2642" s="82"/>
      <c r="F2642" s="82"/>
      <c r="G2642" s="82"/>
      <c r="H2642" s="82"/>
      <c r="I2642" s="82"/>
      <c r="J2642" s="82"/>
      <c r="K2642" s="82"/>
      <c r="L2642" s="82"/>
      <c r="M2642" s="82"/>
      <c r="N2642" s="140"/>
      <c r="O2642" s="140"/>
      <c r="P2642" s="82"/>
      <c r="Q2642" s="82"/>
      <c r="R2642" s="82"/>
      <c r="S2642" s="82"/>
      <c r="T2642" s="140"/>
      <c r="U2642" s="82"/>
      <c r="V2642" s="82"/>
      <c r="W2642" s="82"/>
      <c r="X2642" s="82"/>
      <c r="Y2642" s="82"/>
      <c r="AA2642" s="82"/>
      <c r="AB2642" s="82"/>
      <c r="AC2642" s="82"/>
      <c r="AD2642" s="82"/>
      <c r="AE2642" s="82"/>
      <c r="AF2642" s="82"/>
      <c r="AG2642" s="82"/>
    </row>
    <row r="2643" spans="3:33" x14ac:dyDescent="0.2">
      <c r="C2643" s="82"/>
      <c r="D2643" s="82"/>
      <c r="E2643" s="82"/>
      <c r="F2643" s="82"/>
      <c r="G2643" s="82"/>
      <c r="H2643" s="82"/>
      <c r="I2643" s="82"/>
      <c r="J2643" s="82"/>
      <c r="K2643" s="82"/>
      <c r="L2643" s="82"/>
      <c r="M2643" s="82"/>
      <c r="N2643" s="140"/>
      <c r="O2643" s="140"/>
      <c r="P2643" s="82"/>
      <c r="Q2643" s="82"/>
      <c r="R2643" s="82"/>
      <c r="S2643" s="82"/>
      <c r="T2643" s="140"/>
      <c r="U2643" s="82"/>
      <c r="V2643" s="82"/>
      <c r="W2643" s="82"/>
      <c r="X2643" s="82"/>
      <c r="Y2643" s="82"/>
      <c r="AA2643" s="82"/>
      <c r="AB2643" s="82"/>
      <c r="AC2643" s="82"/>
      <c r="AD2643" s="82"/>
      <c r="AE2643" s="82"/>
      <c r="AF2643" s="82"/>
      <c r="AG2643" s="82"/>
    </row>
    <row r="2644" spans="3:33" x14ac:dyDescent="0.2">
      <c r="C2644" s="82"/>
      <c r="D2644" s="82"/>
      <c r="E2644" s="82"/>
      <c r="F2644" s="82"/>
      <c r="G2644" s="82"/>
      <c r="H2644" s="82"/>
      <c r="I2644" s="82"/>
      <c r="J2644" s="82"/>
      <c r="K2644" s="82"/>
      <c r="L2644" s="82"/>
      <c r="M2644" s="82"/>
      <c r="N2644" s="140"/>
      <c r="O2644" s="140"/>
      <c r="P2644" s="82"/>
      <c r="Q2644" s="82"/>
      <c r="R2644" s="82"/>
      <c r="S2644" s="82"/>
      <c r="T2644" s="140"/>
      <c r="U2644" s="82"/>
      <c r="V2644" s="82"/>
      <c r="W2644" s="82"/>
      <c r="X2644" s="82"/>
      <c r="Y2644" s="82"/>
      <c r="AA2644" s="82"/>
      <c r="AB2644" s="82"/>
      <c r="AC2644" s="82"/>
      <c r="AD2644" s="82"/>
      <c r="AE2644" s="82"/>
      <c r="AF2644" s="82"/>
      <c r="AG2644" s="82"/>
    </row>
    <row r="2645" spans="3:33" x14ac:dyDescent="0.2">
      <c r="C2645" s="82"/>
      <c r="D2645" s="82"/>
      <c r="E2645" s="82"/>
      <c r="F2645" s="82"/>
      <c r="G2645" s="82"/>
      <c r="H2645" s="82"/>
      <c r="I2645" s="82"/>
      <c r="J2645" s="82"/>
      <c r="K2645" s="82"/>
      <c r="L2645" s="82"/>
      <c r="M2645" s="82"/>
      <c r="N2645" s="140"/>
      <c r="O2645" s="140"/>
      <c r="P2645" s="82"/>
      <c r="Q2645" s="82"/>
      <c r="R2645" s="82"/>
      <c r="S2645" s="82"/>
      <c r="T2645" s="140"/>
      <c r="U2645" s="82"/>
      <c r="V2645" s="82"/>
      <c r="W2645" s="82"/>
      <c r="X2645" s="82"/>
      <c r="Y2645" s="82"/>
      <c r="AA2645" s="82"/>
      <c r="AB2645" s="82"/>
      <c r="AC2645" s="82"/>
      <c r="AD2645" s="82"/>
      <c r="AE2645" s="82"/>
      <c r="AF2645" s="82"/>
      <c r="AG2645" s="82"/>
    </row>
    <row r="2646" spans="3:33" x14ac:dyDescent="0.2">
      <c r="C2646" s="82"/>
      <c r="D2646" s="82"/>
      <c r="E2646" s="82"/>
      <c r="F2646" s="82"/>
      <c r="G2646" s="82"/>
      <c r="H2646" s="82"/>
      <c r="I2646" s="82"/>
      <c r="J2646" s="82"/>
      <c r="K2646" s="82"/>
      <c r="L2646" s="82"/>
      <c r="M2646" s="82"/>
      <c r="N2646" s="140"/>
      <c r="O2646" s="140"/>
      <c r="P2646" s="82"/>
      <c r="Q2646" s="82"/>
      <c r="R2646" s="82"/>
      <c r="S2646" s="82"/>
      <c r="T2646" s="140"/>
      <c r="U2646" s="82"/>
      <c r="V2646" s="82"/>
      <c r="W2646" s="82"/>
      <c r="X2646" s="82"/>
      <c r="Y2646" s="82"/>
      <c r="AA2646" s="82"/>
      <c r="AB2646" s="82"/>
      <c r="AC2646" s="82"/>
      <c r="AD2646" s="82"/>
      <c r="AE2646" s="82"/>
      <c r="AF2646" s="82"/>
      <c r="AG2646" s="82"/>
    </row>
    <row r="2647" spans="3:33" x14ac:dyDescent="0.2">
      <c r="C2647" s="82"/>
      <c r="D2647" s="82"/>
      <c r="E2647" s="82"/>
      <c r="F2647" s="82"/>
      <c r="G2647" s="82"/>
      <c r="H2647" s="82"/>
      <c r="I2647" s="82"/>
      <c r="J2647" s="82"/>
      <c r="K2647" s="82"/>
      <c r="L2647" s="82"/>
      <c r="M2647" s="82"/>
      <c r="N2647" s="140"/>
      <c r="O2647" s="140"/>
      <c r="P2647" s="82"/>
      <c r="Q2647" s="82"/>
      <c r="R2647" s="82"/>
      <c r="S2647" s="82"/>
      <c r="T2647" s="140"/>
      <c r="U2647" s="82"/>
      <c r="V2647" s="82"/>
      <c r="W2647" s="82"/>
      <c r="X2647" s="82"/>
      <c r="Y2647" s="82"/>
      <c r="AA2647" s="82"/>
      <c r="AB2647" s="82"/>
      <c r="AC2647" s="82"/>
      <c r="AD2647" s="82"/>
      <c r="AE2647" s="82"/>
      <c r="AF2647" s="82"/>
      <c r="AG2647" s="82"/>
    </row>
    <row r="2648" spans="3:33" x14ac:dyDescent="0.2">
      <c r="C2648" s="82"/>
      <c r="D2648" s="82"/>
      <c r="E2648" s="82"/>
      <c r="F2648" s="82"/>
      <c r="G2648" s="82"/>
      <c r="H2648" s="82"/>
      <c r="I2648" s="82"/>
      <c r="J2648" s="82"/>
      <c r="K2648" s="82"/>
      <c r="L2648" s="82"/>
      <c r="M2648" s="82"/>
      <c r="N2648" s="140"/>
      <c r="O2648" s="140"/>
      <c r="P2648" s="82"/>
      <c r="Q2648" s="82"/>
      <c r="R2648" s="82"/>
      <c r="S2648" s="82"/>
      <c r="T2648" s="140"/>
      <c r="U2648" s="82"/>
      <c r="V2648" s="82"/>
      <c r="W2648" s="82"/>
      <c r="X2648" s="82"/>
      <c r="Y2648" s="82"/>
      <c r="AA2648" s="82"/>
      <c r="AB2648" s="82"/>
      <c r="AC2648" s="82"/>
      <c r="AD2648" s="82"/>
      <c r="AE2648" s="82"/>
      <c r="AF2648" s="82"/>
      <c r="AG2648" s="82"/>
    </row>
    <row r="2649" spans="3:33" x14ac:dyDescent="0.2">
      <c r="C2649" s="82"/>
      <c r="D2649" s="82"/>
      <c r="E2649" s="82"/>
      <c r="F2649" s="82"/>
      <c r="G2649" s="82"/>
      <c r="H2649" s="82"/>
      <c r="I2649" s="82"/>
      <c r="J2649" s="82"/>
      <c r="K2649" s="82"/>
      <c r="L2649" s="82"/>
      <c r="M2649" s="82"/>
      <c r="N2649" s="140"/>
      <c r="O2649" s="140"/>
      <c r="P2649" s="82"/>
      <c r="Q2649" s="82"/>
      <c r="R2649" s="82"/>
      <c r="S2649" s="82"/>
      <c r="T2649" s="140"/>
      <c r="U2649" s="82"/>
      <c r="V2649" s="82"/>
      <c r="W2649" s="82"/>
      <c r="X2649" s="82"/>
      <c r="Y2649" s="82"/>
      <c r="AA2649" s="82"/>
      <c r="AB2649" s="82"/>
      <c r="AC2649" s="82"/>
      <c r="AD2649" s="82"/>
      <c r="AE2649" s="82"/>
      <c r="AF2649" s="82"/>
      <c r="AG2649" s="82"/>
    </row>
    <row r="2650" spans="3:33" x14ac:dyDescent="0.2">
      <c r="C2650" s="82"/>
      <c r="D2650" s="82"/>
      <c r="E2650" s="82"/>
      <c r="F2650" s="82"/>
      <c r="G2650" s="82"/>
      <c r="H2650" s="82"/>
      <c r="I2650" s="82"/>
      <c r="J2650" s="82"/>
      <c r="K2650" s="82"/>
      <c r="L2650" s="82"/>
      <c r="M2650" s="82"/>
      <c r="N2650" s="140"/>
      <c r="O2650" s="140"/>
      <c r="P2650" s="82"/>
      <c r="Q2650" s="82"/>
      <c r="R2650" s="82"/>
      <c r="S2650" s="82"/>
      <c r="T2650" s="140"/>
      <c r="U2650" s="82"/>
      <c r="V2650" s="82"/>
      <c r="W2650" s="82"/>
      <c r="X2650" s="82"/>
      <c r="Y2650" s="82"/>
      <c r="AA2650" s="82"/>
      <c r="AB2650" s="82"/>
      <c r="AC2650" s="82"/>
      <c r="AD2650" s="82"/>
      <c r="AE2650" s="82"/>
      <c r="AF2650" s="82"/>
      <c r="AG2650" s="82"/>
    </row>
    <row r="2651" spans="3:33" x14ac:dyDescent="0.2">
      <c r="C2651" s="82"/>
      <c r="D2651" s="82"/>
      <c r="E2651" s="82"/>
      <c r="F2651" s="82"/>
      <c r="G2651" s="82"/>
      <c r="H2651" s="82"/>
      <c r="I2651" s="82"/>
      <c r="J2651" s="82"/>
      <c r="K2651" s="82"/>
      <c r="L2651" s="82"/>
      <c r="M2651" s="82"/>
      <c r="N2651" s="140"/>
      <c r="O2651" s="140"/>
      <c r="P2651" s="82"/>
      <c r="Q2651" s="82"/>
      <c r="R2651" s="82"/>
      <c r="S2651" s="82"/>
      <c r="T2651" s="140"/>
      <c r="U2651" s="82"/>
      <c r="V2651" s="82"/>
      <c r="W2651" s="82"/>
      <c r="X2651" s="82"/>
      <c r="Y2651" s="82"/>
      <c r="AA2651" s="82"/>
      <c r="AB2651" s="82"/>
      <c r="AC2651" s="82"/>
      <c r="AD2651" s="82"/>
      <c r="AE2651" s="82"/>
      <c r="AF2651" s="82"/>
      <c r="AG2651" s="82"/>
    </row>
    <row r="2652" spans="3:33" x14ac:dyDescent="0.2">
      <c r="C2652" s="82"/>
      <c r="D2652" s="82"/>
      <c r="E2652" s="82"/>
      <c r="F2652" s="82"/>
      <c r="G2652" s="82"/>
      <c r="H2652" s="82"/>
      <c r="I2652" s="82"/>
      <c r="J2652" s="82"/>
      <c r="K2652" s="82"/>
      <c r="L2652" s="82"/>
      <c r="M2652" s="82"/>
      <c r="N2652" s="140"/>
      <c r="O2652" s="140"/>
      <c r="P2652" s="82"/>
      <c r="Q2652" s="82"/>
      <c r="R2652" s="82"/>
      <c r="S2652" s="82"/>
      <c r="T2652" s="140"/>
      <c r="U2652" s="82"/>
      <c r="V2652" s="82"/>
      <c r="W2652" s="82"/>
      <c r="X2652" s="82"/>
      <c r="Y2652" s="82"/>
      <c r="AA2652" s="82"/>
      <c r="AB2652" s="82"/>
      <c r="AC2652" s="82"/>
      <c r="AD2652" s="82"/>
      <c r="AE2652" s="82"/>
      <c r="AF2652" s="82"/>
      <c r="AG2652" s="82"/>
    </row>
    <row r="2653" spans="3:33" x14ac:dyDescent="0.2">
      <c r="C2653" s="82"/>
      <c r="D2653" s="82"/>
      <c r="E2653" s="82"/>
      <c r="F2653" s="82"/>
      <c r="G2653" s="82"/>
      <c r="H2653" s="82"/>
      <c r="I2653" s="82"/>
      <c r="J2653" s="82"/>
      <c r="K2653" s="82"/>
      <c r="L2653" s="82"/>
      <c r="M2653" s="82"/>
      <c r="N2653" s="140"/>
      <c r="O2653" s="140"/>
      <c r="P2653" s="82"/>
      <c r="Q2653" s="82"/>
      <c r="R2653" s="82"/>
      <c r="S2653" s="82"/>
      <c r="T2653" s="140"/>
      <c r="U2653" s="82"/>
      <c r="V2653" s="82"/>
      <c r="W2653" s="82"/>
      <c r="X2653" s="82"/>
      <c r="Y2653" s="82"/>
      <c r="AA2653" s="82"/>
      <c r="AB2653" s="82"/>
      <c r="AC2653" s="82"/>
      <c r="AD2653" s="82"/>
      <c r="AE2653" s="82"/>
      <c r="AF2653" s="82"/>
      <c r="AG2653" s="82"/>
    </row>
    <row r="2654" spans="3:33" x14ac:dyDescent="0.2">
      <c r="C2654" s="82"/>
      <c r="D2654" s="82"/>
      <c r="E2654" s="82"/>
      <c r="F2654" s="82"/>
      <c r="G2654" s="82"/>
      <c r="H2654" s="82"/>
      <c r="I2654" s="82"/>
      <c r="J2654" s="82"/>
      <c r="K2654" s="82"/>
      <c r="L2654" s="82"/>
      <c r="M2654" s="82"/>
      <c r="N2654" s="140"/>
      <c r="O2654" s="140"/>
      <c r="P2654" s="82"/>
      <c r="Q2654" s="82"/>
      <c r="R2654" s="82"/>
      <c r="S2654" s="82"/>
      <c r="T2654" s="140"/>
      <c r="U2654" s="82"/>
      <c r="V2654" s="82"/>
      <c r="W2654" s="82"/>
      <c r="X2654" s="82"/>
      <c r="Y2654" s="82"/>
      <c r="AA2654" s="82"/>
      <c r="AB2654" s="82"/>
      <c r="AC2654" s="82"/>
      <c r="AD2654" s="82"/>
      <c r="AE2654" s="82"/>
      <c r="AF2654" s="82"/>
      <c r="AG2654" s="82"/>
    </row>
    <row r="2655" spans="3:33" x14ac:dyDescent="0.2">
      <c r="C2655" s="82"/>
      <c r="D2655" s="82"/>
      <c r="E2655" s="82"/>
      <c r="F2655" s="82"/>
      <c r="G2655" s="82"/>
      <c r="H2655" s="82"/>
      <c r="I2655" s="82"/>
      <c r="J2655" s="82"/>
      <c r="K2655" s="82"/>
      <c r="L2655" s="82"/>
      <c r="M2655" s="82"/>
      <c r="N2655" s="140"/>
      <c r="O2655" s="140"/>
      <c r="P2655" s="82"/>
      <c r="Q2655" s="82"/>
      <c r="R2655" s="82"/>
      <c r="S2655" s="82"/>
      <c r="T2655" s="140"/>
      <c r="U2655" s="82"/>
      <c r="V2655" s="82"/>
      <c r="W2655" s="82"/>
      <c r="X2655" s="82"/>
      <c r="Y2655" s="82"/>
      <c r="AA2655" s="82"/>
      <c r="AB2655" s="82"/>
      <c r="AC2655" s="82"/>
      <c r="AD2655" s="82"/>
      <c r="AE2655" s="82"/>
      <c r="AF2655" s="82"/>
      <c r="AG2655" s="82"/>
    </row>
    <row r="2656" spans="3:33" x14ac:dyDescent="0.2">
      <c r="C2656" s="82"/>
      <c r="D2656" s="82"/>
      <c r="E2656" s="82"/>
      <c r="F2656" s="82"/>
      <c r="G2656" s="82"/>
      <c r="H2656" s="82"/>
      <c r="I2656" s="82"/>
      <c r="J2656" s="82"/>
      <c r="K2656" s="82"/>
      <c r="L2656" s="82"/>
      <c r="M2656" s="82"/>
      <c r="N2656" s="140"/>
      <c r="O2656" s="140"/>
      <c r="P2656" s="82"/>
      <c r="Q2656" s="82"/>
      <c r="R2656" s="82"/>
      <c r="S2656" s="82"/>
      <c r="T2656" s="140"/>
      <c r="U2656" s="82"/>
      <c r="V2656" s="82"/>
      <c r="W2656" s="82"/>
      <c r="X2656" s="82"/>
      <c r="Y2656" s="82"/>
      <c r="AA2656" s="82"/>
      <c r="AB2656" s="82"/>
      <c r="AC2656" s="82"/>
      <c r="AD2656" s="82"/>
      <c r="AE2656" s="82"/>
      <c r="AF2656" s="82"/>
      <c r="AG2656" s="82"/>
    </row>
    <row r="2657" spans="3:33" x14ac:dyDescent="0.2">
      <c r="C2657" s="82"/>
      <c r="D2657" s="82"/>
      <c r="E2657" s="82"/>
      <c r="F2657" s="82"/>
      <c r="G2657" s="82"/>
      <c r="H2657" s="82"/>
      <c r="I2657" s="82"/>
      <c r="J2657" s="82"/>
      <c r="K2657" s="82"/>
      <c r="L2657" s="82"/>
      <c r="M2657" s="82"/>
      <c r="N2657" s="140"/>
      <c r="O2657" s="140"/>
      <c r="P2657" s="82"/>
      <c r="Q2657" s="82"/>
      <c r="R2657" s="82"/>
      <c r="S2657" s="82"/>
      <c r="T2657" s="140"/>
      <c r="U2657" s="82"/>
      <c r="V2657" s="82"/>
      <c r="W2657" s="82"/>
      <c r="X2657" s="82"/>
      <c r="Y2657" s="82"/>
      <c r="AA2657" s="82"/>
      <c r="AB2657" s="82"/>
      <c r="AC2657" s="82"/>
      <c r="AD2657" s="82"/>
      <c r="AE2657" s="82"/>
      <c r="AF2657" s="82"/>
      <c r="AG2657" s="82"/>
    </row>
    <row r="2658" spans="3:33" x14ac:dyDescent="0.2">
      <c r="C2658" s="82"/>
      <c r="D2658" s="82"/>
      <c r="E2658" s="82"/>
      <c r="F2658" s="82"/>
      <c r="G2658" s="82"/>
      <c r="H2658" s="82"/>
      <c r="I2658" s="82"/>
      <c r="J2658" s="82"/>
      <c r="K2658" s="82"/>
      <c r="L2658" s="82"/>
      <c r="M2658" s="82"/>
      <c r="N2658" s="140"/>
      <c r="O2658" s="140"/>
      <c r="P2658" s="82"/>
      <c r="Q2658" s="82"/>
      <c r="R2658" s="82"/>
      <c r="S2658" s="82"/>
      <c r="T2658" s="140"/>
      <c r="U2658" s="82"/>
      <c r="V2658" s="82"/>
      <c r="W2658" s="82"/>
      <c r="X2658" s="82"/>
      <c r="Y2658" s="82"/>
      <c r="AA2658" s="82"/>
      <c r="AB2658" s="82"/>
      <c r="AC2658" s="82"/>
      <c r="AD2658" s="82"/>
      <c r="AE2658" s="82"/>
      <c r="AF2658" s="82"/>
      <c r="AG2658" s="82"/>
    </row>
    <row r="2659" spans="3:33" x14ac:dyDescent="0.2">
      <c r="C2659" s="82"/>
      <c r="D2659" s="82"/>
      <c r="E2659" s="82"/>
      <c r="F2659" s="82"/>
      <c r="G2659" s="82"/>
      <c r="H2659" s="82"/>
      <c r="I2659" s="82"/>
      <c r="J2659" s="82"/>
      <c r="K2659" s="82"/>
      <c r="L2659" s="82"/>
      <c r="M2659" s="82"/>
      <c r="N2659" s="140"/>
      <c r="O2659" s="140"/>
      <c r="P2659" s="82"/>
      <c r="Q2659" s="82"/>
      <c r="R2659" s="82"/>
      <c r="S2659" s="82"/>
      <c r="T2659" s="140"/>
      <c r="U2659" s="82"/>
      <c r="V2659" s="82"/>
      <c r="W2659" s="82"/>
      <c r="X2659" s="82"/>
      <c r="Y2659" s="82"/>
      <c r="AA2659" s="82"/>
      <c r="AB2659" s="82"/>
      <c r="AC2659" s="82"/>
      <c r="AD2659" s="82"/>
      <c r="AE2659" s="82"/>
      <c r="AF2659" s="82"/>
      <c r="AG2659" s="82"/>
    </row>
    <row r="2660" spans="3:33" x14ac:dyDescent="0.2">
      <c r="C2660" s="82"/>
      <c r="D2660" s="82"/>
      <c r="E2660" s="82"/>
      <c r="F2660" s="82"/>
      <c r="G2660" s="82"/>
      <c r="H2660" s="82"/>
      <c r="I2660" s="82"/>
      <c r="J2660" s="82"/>
      <c r="K2660" s="82"/>
      <c r="L2660" s="82"/>
      <c r="M2660" s="82"/>
      <c r="N2660" s="140"/>
      <c r="O2660" s="140"/>
      <c r="P2660" s="82"/>
      <c r="Q2660" s="82"/>
      <c r="R2660" s="82"/>
      <c r="S2660" s="82"/>
      <c r="T2660" s="140"/>
      <c r="U2660" s="82"/>
      <c r="V2660" s="82"/>
      <c r="W2660" s="82"/>
      <c r="X2660" s="82"/>
      <c r="Y2660" s="82"/>
      <c r="AA2660" s="82"/>
      <c r="AB2660" s="82"/>
      <c r="AC2660" s="82"/>
      <c r="AD2660" s="82"/>
      <c r="AE2660" s="82"/>
      <c r="AF2660" s="82"/>
      <c r="AG2660" s="82"/>
    </row>
    <row r="2661" spans="3:33" x14ac:dyDescent="0.2">
      <c r="C2661" s="82"/>
      <c r="D2661" s="82"/>
      <c r="E2661" s="82"/>
      <c r="F2661" s="82"/>
      <c r="G2661" s="82"/>
      <c r="H2661" s="82"/>
      <c r="I2661" s="82"/>
      <c r="J2661" s="82"/>
      <c r="K2661" s="82"/>
      <c r="L2661" s="82"/>
      <c r="M2661" s="82"/>
      <c r="N2661" s="140"/>
      <c r="O2661" s="140"/>
      <c r="P2661" s="82"/>
      <c r="Q2661" s="82"/>
      <c r="R2661" s="82"/>
      <c r="S2661" s="82"/>
      <c r="T2661" s="140"/>
      <c r="U2661" s="82"/>
      <c r="V2661" s="82"/>
      <c r="W2661" s="82"/>
      <c r="X2661" s="82"/>
      <c r="Y2661" s="82"/>
      <c r="AA2661" s="82"/>
      <c r="AB2661" s="82"/>
      <c r="AC2661" s="82"/>
      <c r="AD2661" s="82"/>
      <c r="AE2661" s="82"/>
      <c r="AF2661" s="82"/>
      <c r="AG2661" s="82"/>
    </row>
    <row r="2662" spans="3:33" x14ac:dyDescent="0.2">
      <c r="C2662" s="82"/>
      <c r="D2662" s="82"/>
      <c r="E2662" s="82"/>
      <c r="F2662" s="82"/>
      <c r="G2662" s="82"/>
      <c r="H2662" s="82"/>
      <c r="I2662" s="82"/>
      <c r="J2662" s="82"/>
      <c r="K2662" s="82"/>
      <c r="L2662" s="82"/>
      <c r="M2662" s="82"/>
      <c r="N2662" s="140"/>
      <c r="O2662" s="140"/>
      <c r="P2662" s="82"/>
      <c r="Q2662" s="82"/>
      <c r="R2662" s="82"/>
      <c r="S2662" s="82"/>
      <c r="T2662" s="140"/>
      <c r="U2662" s="82"/>
      <c r="V2662" s="82"/>
      <c r="W2662" s="82"/>
      <c r="X2662" s="82"/>
      <c r="Y2662" s="82"/>
      <c r="AA2662" s="82"/>
      <c r="AB2662" s="82"/>
      <c r="AC2662" s="82"/>
      <c r="AD2662" s="82"/>
      <c r="AE2662" s="82"/>
      <c r="AF2662" s="82"/>
      <c r="AG2662" s="82"/>
    </row>
    <row r="2663" spans="3:33" x14ac:dyDescent="0.2">
      <c r="C2663" s="82"/>
      <c r="D2663" s="82"/>
      <c r="E2663" s="82"/>
      <c r="F2663" s="82"/>
      <c r="G2663" s="82"/>
      <c r="H2663" s="82"/>
      <c r="I2663" s="82"/>
      <c r="J2663" s="82"/>
      <c r="K2663" s="82"/>
      <c r="L2663" s="82"/>
      <c r="M2663" s="82"/>
      <c r="N2663" s="140"/>
      <c r="O2663" s="140"/>
      <c r="P2663" s="82"/>
      <c r="Q2663" s="82"/>
      <c r="R2663" s="82"/>
      <c r="S2663" s="82"/>
      <c r="T2663" s="140"/>
      <c r="U2663" s="82"/>
      <c r="V2663" s="82"/>
      <c r="W2663" s="82"/>
      <c r="X2663" s="82"/>
      <c r="Y2663" s="82"/>
      <c r="AA2663" s="82"/>
      <c r="AB2663" s="82"/>
      <c r="AC2663" s="82"/>
      <c r="AD2663" s="82"/>
      <c r="AE2663" s="82"/>
      <c r="AF2663" s="82"/>
      <c r="AG2663" s="82"/>
    </row>
    <row r="2664" spans="3:33" x14ac:dyDescent="0.2">
      <c r="C2664" s="82"/>
      <c r="D2664" s="82"/>
      <c r="E2664" s="82"/>
      <c r="F2664" s="82"/>
      <c r="G2664" s="82"/>
      <c r="H2664" s="82"/>
      <c r="I2664" s="82"/>
      <c r="J2664" s="82"/>
      <c r="K2664" s="82"/>
      <c r="L2664" s="82"/>
      <c r="M2664" s="82"/>
      <c r="N2664" s="140"/>
      <c r="O2664" s="140"/>
      <c r="P2664" s="82"/>
      <c r="Q2664" s="82"/>
      <c r="R2664" s="82"/>
      <c r="S2664" s="82"/>
      <c r="T2664" s="140"/>
      <c r="U2664" s="82"/>
      <c r="V2664" s="82"/>
      <c r="W2664" s="82"/>
      <c r="X2664" s="82"/>
      <c r="Y2664" s="82"/>
      <c r="AA2664" s="82"/>
      <c r="AB2664" s="82"/>
      <c r="AC2664" s="82"/>
      <c r="AD2664" s="82"/>
      <c r="AE2664" s="82"/>
      <c r="AF2664" s="82"/>
      <c r="AG2664" s="82"/>
    </row>
    <row r="2665" spans="3:33" x14ac:dyDescent="0.2">
      <c r="C2665" s="82"/>
      <c r="D2665" s="82"/>
      <c r="E2665" s="82"/>
      <c r="F2665" s="82"/>
      <c r="G2665" s="82"/>
      <c r="H2665" s="82"/>
      <c r="I2665" s="82"/>
      <c r="J2665" s="82"/>
      <c r="K2665" s="82"/>
      <c r="L2665" s="82"/>
      <c r="M2665" s="82"/>
      <c r="N2665" s="140"/>
      <c r="O2665" s="140"/>
      <c r="P2665" s="82"/>
      <c r="Q2665" s="82"/>
      <c r="R2665" s="82"/>
      <c r="S2665" s="82"/>
      <c r="T2665" s="140"/>
      <c r="U2665" s="82"/>
      <c r="V2665" s="82"/>
      <c r="W2665" s="82"/>
      <c r="X2665" s="82"/>
      <c r="Y2665" s="82"/>
      <c r="AA2665" s="82"/>
      <c r="AB2665" s="82"/>
      <c r="AC2665" s="82"/>
      <c r="AD2665" s="82"/>
      <c r="AE2665" s="82"/>
      <c r="AF2665" s="82"/>
      <c r="AG2665" s="82"/>
    </row>
    <row r="2666" spans="3:33" x14ac:dyDescent="0.2">
      <c r="C2666" s="82"/>
      <c r="D2666" s="82"/>
      <c r="E2666" s="82"/>
      <c r="F2666" s="82"/>
      <c r="G2666" s="82"/>
      <c r="H2666" s="82"/>
      <c r="I2666" s="82"/>
      <c r="J2666" s="82"/>
      <c r="K2666" s="82"/>
      <c r="L2666" s="82"/>
      <c r="M2666" s="82"/>
      <c r="N2666" s="140"/>
      <c r="O2666" s="140"/>
      <c r="P2666" s="82"/>
      <c r="Q2666" s="82"/>
      <c r="R2666" s="82"/>
      <c r="S2666" s="82"/>
      <c r="T2666" s="140"/>
      <c r="U2666" s="82"/>
      <c r="V2666" s="82"/>
      <c r="W2666" s="82"/>
      <c r="X2666" s="82"/>
      <c r="Y2666" s="82"/>
      <c r="AA2666" s="82"/>
      <c r="AB2666" s="82"/>
      <c r="AC2666" s="82"/>
      <c r="AD2666" s="82"/>
      <c r="AE2666" s="82"/>
      <c r="AF2666" s="82"/>
      <c r="AG2666" s="82"/>
    </row>
    <row r="2667" spans="3:33" x14ac:dyDescent="0.2">
      <c r="C2667" s="82"/>
      <c r="D2667" s="82"/>
      <c r="E2667" s="82"/>
      <c r="F2667" s="82"/>
      <c r="G2667" s="82"/>
      <c r="H2667" s="82"/>
      <c r="I2667" s="82"/>
      <c r="J2667" s="82"/>
      <c r="K2667" s="82"/>
      <c r="L2667" s="82"/>
      <c r="M2667" s="82"/>
      <c r="N2667" s="140"/>
      <c r="O2667" s="140"/>
      <c r="P2667" s="82"/>
      <c r="Q2667" s="82"/>
      <c r="R2667" s="82"/>
      <c r="S2667" s="82"/>
      <c r="T2667" s="140"/>
      <c r="U2667" s="82"/>
      <c r="V2667" s="82"/>
      <c r="W2667" s="82"/>
      <c r="X2667" s="82"/>
      <c r="Y2667" s="82"/>
      <c r="AA2667" s="82"/>
      <c r="AB2667" s="82"/>
      <c r="AC2667" s="82"/>
      <c r="AD2667" s="82"/>
      <c r="AE2667" s="82"/>
      <c r="AF2667" s="82"/>
      <c r="AG2667" s="82"/>
    </row>
    <row r="2668" spans="3:33" x14ac:dyDescent="0.2">
      <c r="C2668" s="82"/>
      <c r="D2668" s="82"/>
      <c r="E2668" s="82"/>
      <c r="F2668" s="82"/>
      <c r="G2668" s="82"/>
      <c r="H2668" s="82"/>
      <c r="I2668" s="82"/>
      <c r="J2668" s="82"/>
      <c r="K2668" s="82"/>
      <c r="L2668" s="82"/>
      <c r="M2668" s="82"/>
      <c r="N2668" s="140"/>
      <c r="O2668" s="140"/>
      <c r="P2668" s="82"/>
      <c r="Q2668" s="82"/>
      <c r="R2668" s="82"/>
      <c r="S2668" s="82"/>
      <c r="T2668" s="140"/>
      <c r="U2668" s="82"/>
      <c r="V2668" s="82"/>
      <c r="W2668" s="82"/>
      <c r="X2668" s="82"/>
      <c r="Y2668" s="82"/>
      <c r="AA2668" s="82"/>
      <c r="AB2668" s="82"/>
      <c r="AC2668" s="82"/>
      <c r="AD2668" s="82"/>
      <c r="AE2668" s="82"/>
      <c r="AF2668" s="82"/>
      <c r="AG2668" s="82"/>
    </row>
    <row r="2669" spans="3:33" x14ac:dyDescent="0.2">
      <c r="C2669" s="82"/>
      <c r="D2669" s="82"/>
      <c r="E2669" s="82"/>
      <c r="F2669" s="82"/>
      <c r="G2669" s="82"/>
      <c r="H2669" s="82"/>
      <c r="I2669" s="82"/>
      <c r="J2669" s="82"/>
      <c r="K2669" s="82"/>
      <c r="L2669" s="82"/>
      <c r="M2669" s="82"/>
      <c r="N2669" s="140"/>
      <c r="O2669" s="140"/>
      <c r="P2669" s="82"/>
      <c r="Q2669" s="82"/>
      <c r="R2669" s="82"/>
      <c r="S2669" s="82"/>
      <c r="T2669" s="140"/>
      <c r="U2669" s="82"/>
      <c r="V2669" s="82"/>
      <c r="W2669" s="82"/>
      <c r="X2669" s="82"/>
      <c r="Y2669" s="82"/>
      <c r="AA2669" s="82"/>
      <c r="AB2669" s="82"/>
      <c r="AC2669" s="82"/>
      <c r="AD2669" s="82"/>
      <c r="AE2669" s="82"/>
      <c r="AF2669" s="82"/>
      <c r="AG2669" s="82"/>
    </row>
    <row r="2670" spans="3:33" x14ac:dyDescent="0.2">
      <c r="C2670" s="82"/>
      <c r="D2670" s="82"/>
      <c r="E2670" s="82"/>
      <c r="F2670" s="82"/>
      <c r="G2670" s="82"/>
      <c r="H2670" s="82"/>
      <c r="I2670" s="82"/>
      <c r="J2670" s="82"/>
      <c r="K2670" s="82"/>
      <c r="L2670" s="82"/>
      <c r="M2670" s="82"/>
      <c r="N2670" s="140"/>
      <c r="O2670" s="140"/>
      <c r="P2670" s="82"/>
      <c r="Q2670" s="82"/>
      <c r="R2670" s="82"/>
      <c r="S2670" s="82"/>
      <c r="T2670" s="140"/>
      <c r="U2670" s="82"/>
      <c r="V2670" s="82"/>
      <c r="W2670" s="82"/>
      <c r="X2670" s="82"/>
      <c r="Y2670" s="82"/>
      <c r="AA2670" s="82"/>
      <c r="AB2670" s="82"/>
      <c r="AC2670" s="82"/>
      <c r="AD2670" s="82"/>
      <c r="AE2670" s="82"/>
      <c r="AF2670" s="82"/>
      <c r="AG2670" s="82"/>
    </row>
    <row r="2671" spans="3:33" x14ac:dyDescent="0.2">
      <c r="C2671" s="82"/>
      <c r="D2671" s="82"/>
      <c r="E2671" s="82"/>
      <c r="F2671" s="82"/>
      <c r="G2671" s="82"/>
      <c r="H2671" s="82"/>
      <c r="I2671" s="82"/>
      <c r="J2671" s="82"/>
      <c r="K2671" s="82"/>
      <c r="L2671" s="82"/>
      <c r="M2671" s="82"/>
      <c r="N2671" s="140"/>
      <c r="O2671" s="140"/>
      <c r="P2671" s="82"/>
      <c r="Q2671" s="82"/>
      <c r="R2671" s="82"/>
      <c r="S2671" s="82"/>
      <c r="T2671" s="140"/>
      <c r="U2671" s="82"/>
      <c r="V2671" s="82"/>
      <c r="W2671" s="82"/>
      <c r="X2671" s="82"/>
      <c r="Y2671" s="82"/>
      <c r="AA2671" s="82"/>
      <c r="AB2671" s="82"/>
      <c r="AC2671" s="82"/>
      <c r="AD2671" s="82"/>
      <c r="AE2671" s="82"/>
      <c r="AF2671" s="82"/>
      <c r="AG2671" s="82"/>
    </row>
    <row r="2672" spans="3:33" x14ac:dyDescent="0.2">
      <c r="C2672" s="82"/>
      <c r="D2672" s="82"/>
      <c r="E2672" s="82"/>
      <c r="F2672" s="82"/>
      <c r="G2672" s="82"/>
      <c r="H2672" s="82"/>
      <c r="I2672" s="82"/>
      <c r="J2672" s="82"/>
      <c r="K2672" s="82"/>
      <c r="L2672" s="82"/>
      <c r="M2672" s="82"/>
      <c r="N2672" s="140"/>
      <c r="O2672" s="140"/>
      <c r="P2672" s="82"/>
      <c r="Q2672" s="82"/>
      <c r="R2672" s="82"/>
      <c r="S2672" s="82"/>
      <c r="T2672" s="140"/>
      <c r="U2672" s="82"/>
      <c r="V2672" s="82"/>
      <c r="W2672" s="82"/>
      <c r="X2672" s="82"/>
      <c r="Y2672" s="82"/>
      <c r="AA2672" s="82"/>
      <c r="AB2672" s="82"/>
      <c r="AC2672" s="82"/>
      <c r="AD2672" s="82"/>
      <c r="AE2672" s="82"/>
      <c r="AF2672" s="82"/>
      <c r="AG2672" s="82"/>
    </row>
    <row r="2673" spans="3:33" x14ac:dyDescent="0.2">
      <c r="C2673" s="82"/>
      <c r="D2673" s="82"/>
      <c r="E2673" s="82"/>
      <c r="F2673" s="82"/>
      <c r="G2673" s="82"/>
      <c r="H2673" s="82"/>
      <c r="I2673" s="82"/>
      <c r="J2673" s="82"/>
      <c r="K2673" s="82"/>
      <c r="L2673" s="82"/>
      <c r="M2673" s="82"/>
      <c r="N2673" s="140"/>
      <c r="O2673" s="140"/>
      <c r="P2673" s="82"/>
      <c r="Q2673" s="82"/>
      <c r="R2673" s="82"/>
      <c r="S2673" s="82"/>
      <c r="T2673" s="140"/>
      <c r="U2673" s="82"/>
      <c r="V2673" s="82"/>
      <c r="W2673" s="82"/>
      <c r="X2673" s="82"/>
      <c r="Y2673" s="82"/>
      <c r="AA2673" s="82"/>
      <c r="AB2673" s="82"/>
      <c r="AC2673" s="82"/>
      <c r="AD2673" s="82"/>
      <c r="AE2673" s="82"/>
      <c r="AF2673" s="82"/>
      <c r="AG2673" s="82"/>
    </row>
    <row r="2674" spans="3:33" x14ac:dyDescent="0.2">
      <c r="C2674" s="82"/>
      <c r="D2674" s="82"/>
      <c r="E2674" s="82"/>
      <c r="F2674" s="82"/>
      <c r="G2674" s="82"/>
      <c r="H2674" s="82"/>
      <c r="I2674" s="82"/>
      <c r="J2674" s="82"/>
      <c r="K2674" s="82"/>
      <c r="L2674" s="82"/>
      <c r="M2674" s="82"/>
      <c r="N2674" s="140"/>
      <c r="O2674" s="140"/>
      <c r="P2674" s="82"/>
      <c r="Q2674" s="82"/>
      <c r="R2674" s="82"/>
      <c r="S2674" s="82"/>
      <c r="T2674" s="140"/>
      <c r="U2674" s="82"/>
      <c r="V2674" s="82"/>
      <c r="W2674" s="82"/>
      <c r="X2674" s="82"/>
      <c r="Y2674" s="82"/>
      <c r="AA2674" s="82"/>
      <c r="AB2674" s="82"/>
      <c r="AC2674" s="82"/>
      <c r="AD2674" s="82"/>
      <c r="AE2674" s="82"/>
      <c r="AF2674" s="82"/>
      <c r="AG2674" s="82"/>
    </row>
    <row r="2675" spans="3:33" x14ac:dyDescent="0.2">
      <c r="C2675" s="82"/>
      <c r="D2675" s="82"/>
      <c r="E2675" s="82"/>
      <c r="F2675" s="82"/>
      <c r="G2675" s="82"/>
      <c r="H2675" s="82"/>
      <c r="I2675" s="82"/>
      <c r="J2675" s="82"/>
      <c r="K2675" s="82"/>
      <c r="L2675" s="82"/>
      <c r="M2675" s="82"/>
      <c r="N2675" s="140"/>
      <c r="O2675" s="140"/>
      <c r="P2675" s="82"/>
      <c r="Q2675" s="82"/>
      <c r="R2675" s="82"/>
      <c r="S2675" s="82"/>
      <c r="T2675" s="140"/>
      <c r="U2675" s="82"/>
      <c r="V2675" s="82"/>
      <c r="W2675" s="82"/>
      <c r="X2675" s="82"/>
      <c r="Y2675" s="82"/>
      <c r="AA2675" s="82"/>
      <c r="AB2675" s="82"/>
      <c r="AC2675" s="82"/>
      <c r="AD2675" s="82"/>
      <c r="AE2675" s="82"/>
      <c r="AF2675" s="82"/>
      <c r="AG2675" s="82"/>
    </row>
    <row r="2676" spans="3:33" x14ac:dyDescent="0.2">
      <c r="C2676" s="82"/>
      <c r="D2676" s="82"/>
      <c r="E2676" s="82"/>
      <c r="F2676" s="82"/>
      <c r="G2676" s="82"/>
      <c r="H2676" s="82"/>
      <c r="I2676" s="82"/>
      <c r="J2676" s="82"/>
      <c r="K2676" s="82"/>
      <c r="L2676" s="82"/>
      <c r="M2676" s="82"/>
      <c r="N2676" s="140"/>
      <c r="O2676" s="140"/>
      <c r="P2676" s="82"/>
      <c r="Q2676" s="82"/>
      <c r="R2676" s="82"/>
      <c r="S2676" s="82"/>
      <c r="T2676" s="140"/>
      <c r="U2676" s="82"/>
      <c r="V2676" s="82"/>
      <c r="W2676" s="82"/>
      <c r="X2676" s="82"/>
      <c r="Y2676" s="82"/>
      <c r="AA2676" s="82"/>
      <c r="AB2676" s="82"/>
      <c r="AC2676" s="82"/>
      <c r="AD2676" s="82"/>
      <c r="AE2676" s="82"/>
      <c r="AF2676" s="82"/>
      <c r="AG2676" s="82"/>
    </row>
    <row r="2677" spans="3:33" x14ac:dyDescent="0.2">
      <c r="C2677" s="82"/>
      <c r="D2677" s="82"/>
      <c r="E2677" s="82"/>
      <c r="F2677" s="82"/>
      <c r="G2677" s="82"/>
      <c r="H2677" s="82"/>
      <c r="I2677" s="82"/>
      <c r="J2677" s="82"/>
      <c r="K2677" s="82"/>
      <c r="L2677" s="82"/>
      <c r="M2677" s="82"/>
      <c r="N2677" s="140"/>
      <c r="O2677" s="140"/>
      <c r="P2677" s="82"/>
      <c r="Q2677" s="82"/>
      <c r="R2677" s="82"/>
      <c r="S2677" s="82"/>
      <c r="T2677" s="140"/>
      <c r="U2677" s="82"/>
      <c r="V2677" s="82"/>
      <c r="W2677" s="82"/>
      <c r="X2677" s="82"/>
      <c r="Y2677" s="82"/>
      <c r="AA2677" s="82"/>
      <c r="AB2677" s="82"/>
      <c r="AC2677" s="82"/>
      <c r="AD2677" s="82"/>
      <c r="AE2677" s="82"/>
      <c r="AF2677" s="82"/>
      <c r="AG2677" s="82"/>
    </row>
    <row r="2678" spans="3:33" x14ac:dyDescent="0.2">
      <c r="C2678" s="82"/>
      <c r="D2678" s="82"/>
      <c r="E2678" s="82"/>
      <c r="F2678" s="82"/>
      <c r="G2678" s="82"/>
      <c r="H2678" s="82"/>
      <c r="I2678" s="82"/>
      <c r="J2678" s="82"/>
      <c r="K2678" s="82"/>
      <c r="L2678" s="82"/>
      <c r="M2678" s="82"/>
      <c r="N2678" s="140"/>
      <c r="O2678" s="140"/>
      <c r="P2678" s="82"/>
      <c r="Q2678" s="82"/>
      <c r="R2678" s="82"/>
      <c r="S2678" s="82"/>
      <c r="T2678" s="140"/>
      <c r="U2678" s="82"/>
      <c r="V2678" s="82"/>
      <c r="W2678" s="82"/>
      <c r="X2678" s="82"/>
      <c r="Y2678" s="82"/>
      <c r="AA2678" s="82"/>
      <c r="AB2678" s="82"/>
      <c r="AC2678" s="82"/>
      <c r="AD2678" s="82"/>
      <c r="AE2678" s="82"/>
      <c r="AF2678" s="82"/>
      <c r="AG2678" s="82"/>
    </row>
    <row r="2679" spans="3:33" x14ac:dyDescent="0.2">
      <c r="C2679" s="82"/>
      <c r="D2679" s="82"/>
      <c r="E2679" s="82"/>
      <c r="F2679" s="82"/>
      <c r="G2679" s="82"/>
      <c r="H2679" s="82"/>
      <c r="I2679" s="82"/>
      <c r="J2679" s="82"/>
      <c r="K2679" s="82"/>
      <c r="L2679" s="82"/>
      <c r="M2679" s="82"/>
      <c r="N2679" s="140"/>
      <c r="O2679" s="140"/>
      <c r="P2679" s="82"/>
      <c r="Q2679" s="82"/>
      <c r="R2679" s="82"/>
      <c r="S2679" s="82"/>
      <c r="T2679" s="140"/>
      <c r="U2679" s="82"/>
      <c r="V2679" s="82"/>
      <c r="W2679" s="82"/>
      <c r="X2679" s="82"/>
      <c r="Y2679" s="82"/>
      <c r="AA2679" s="82"/>
      <c r="AB2679" s="82"/>
      <c r="AC2679" s="82"/>
      <c r="AD2679" s="82"/>
      <c r="AE2679" s="82"/>
      <c r="AF2679" s="82"/>
      <c r="AG2679" s="82"/>
    </row>
    <row r="2680" spans="3:33" x14ac:dyDescent="0.2">
      <c r="C2680" s="82"/>
      <c r="D2680" s="82"/>
      <c r="E2680" s="82"/>
      <c r="F2680" s="82"/>
      <c r="G2680" s="82"/>
      <c r="H2680" s="82"/>
      <c r="I2680" s="82"/>
      <c r="J2680" s="82"/>
      <c r="K2680" s="82"/>
      <c r="L2680" s="82"/>
      <c r="M2680" s="82"/>
      <c r="N2680" s="140"/>
      <c r="O2680" s="140"/>
      <c r="P2680" s="82"/>
      <c r="Q2680" s="82"/>
      <c r="R2680" s="82"/>
      <c r="S2680" s="82"/>
      <c r="T2680" s="140"/>
      <c r="U2680" s="82"/>
      <c r="V2680" s="82"/>
      <c r="W2680" s="82"/>
      <c r="X2680" s="82"/>
      <c r="Y2680" s="82"/>
      <c r="AA2680" s="82"/>
      <c r="AB2680" s="82"/>
      <c r="AC2680" s="82"/>
      <c r="AD2680" s="82"/>
      <c r="AE2680" s="82"/>
      <c r="AF2680" s="82"/>
      <c r="AG2680" s="82"/>
    </row>
    <row r="2681" spans="3:33" x14ac:dyDescent="0.2">
      <c r="C2681" s="82"/>
      <c r="D2681" s="82"/>
      <c r="E2681" s="82"/>
      <c r="F2681" s="82"/>
      <c r="G2681" s="82"/>
      <c r="H2681" s="82"/>
      <c r="I2681" s="82"/>
      <c r="J2681" s="82"/>
      <c r="K2681" s="82"/>
      <c r="L2681" s="82"/>
      <c r="M2681" s="82"/>
      <c r="N2681" s="140"/>
      <c r="O2681" s="140"/>
      <c r="P2681" s="82"/>
      <c r="Q2681" s="82"/>
      <c r="R2681" s="82"/>
      <c r="S2681" s="82"/>
      <c r="T2681" s="140"/>
      <c r="U2681" s="82"/>
      <c r="V2681" s="82"/>
      <c r="W2681" s="82"/>
      <c r="X2681" s="82"/>
      <c r="Y2681" s="82"/>
      <c r="AA2681" s="82"/>
      <c r="AB2681" s="82"/>
      <c r="AC2681" s="82"/>
      <c r="AD2681" s="82"/>
      <c r="AE2681" s="82"/>
      <c r="AF2681" s="82"/>
      <c r="AG2681" s="82"/>
    </row>
    <row r="2682" spans="3:33" x14ac:dyDescent="0.2">
      <c r="C2682" s="82"/>
      <c r="D2682" s="82"/>
      <c r="E2682" s="82"/>
      <c r="F2682" s="82"/>
      <c r="G2682" s="82"/>
      <c r="H2682" s="82"/>
      <c r="I2682" s="82"/>
      <c r="J2682" s="82"/>
      <c r="K2682" s="82"/>
      <c r="L2682" s="82"/>
      <c r="M2682" s="82"/>
      <c r="N2682" s="140"/>
      <c r="O2682" s="140"/>
      <c r="P2682" s="82"/>
      <c r="Q2682" s="82"/>
      <c r="R2682" s="82"/>
      <c r="S2682" s="82"/>
      <c r="T2682" s="140"/>
      <c r="U2682" s="82"/>
      <c r="V2682" s="82"/>
      <c r="W2682" s="82"/>
      <c r="X2682" s="82"/>
      <c r="Y2682" s="82"/>
      <c r="AA2682" s="82"/>
      <c r="AB2682" s="82"/>
      <c r="AC2682" s="82"/>
      <c r="AD2682" s="82"/>
      <c r="AE2682" s="82"/>
      <c r="AF2682" s="82"/>
      <c r="AG2682" s="82"/>
    </row>
    <row r="2683" spans="3:33" x14ac:dyDescent="0.2">
      <c r="C2683" s="82"/>
      <c r="D2683" s="82"/>
      <c r="E2683" s="82"/>
      <c r="F2683" s="82"/>
      <c r="G2683" s="82"/>
      <c r="H2683" s="82"/>
      <c r="I2683" s="82"/>
      <c r="J2683" s="82"/>
      <c r="K2683" s="82"/>
      <c r="L2683" s="82"/>
      <c r="M2683" s="82"/>
      <c r="N2683" s="140"/>
      <c r="O2683" s="140"/>
      <c r="P2683" s="82"/>
      <c r="Q2683" s="82"/>
      <c r="R2683" s="82"/>
      <c r="S2683" s="82"/>
      <c r="T2683" s="140"/>
      <c r="U2683" s="82"/>
      <c r="V2683" s="82"/>
      <c r="W2683" s="82"/>
      <c r="X2683" s="82"/>
      <c r="Y2683" s="82"/>
      <c r="AA2683" s="82"/>
      <c r="AB2683" s="82"/>
      <c r="AC2683" s="82"/>
      <c r="AD2683" s="82"/>
      <c r="AE2683" s="82"/>
      <c r="AF2683" s="82"/>
      <c r="AG2683" s="82"/>
    </row>
    <row r="2684" spans="3:33" x14ac:dyDescent="0.2">
      <c r="C2684" s="82"/>
      <c r="D2684" s="82"/>
      <c r="E2684" s="82"/>
      <c r="F2684" s="82"/>
      <c r="G2684" s="82"/>
      <c r="H2684" s="82"/>
      <c r="I2684" s="82"/>
      <c r="J2684" s="82"/>
      <c r="K2684" s="82"/>
      <c r="L2684" s="82"/>
      <c r="M2684" s="82"/>
      <c r="N2684" s="140"/>
      <c r="O2684" s="140"/>
      <c r="P2684" s="82"/>
      <c r="Q2684" s="82"/>
      <c r="R2684" s="82"/>
      <c r="S2684" s="82"/>
      <c r="T2684" s="140"/>
      <c r="U2684" s="82"/>
      <c r="V2684" s="82"/>
      <c r="W2684" s="82"/>
      <c r="X2684" s="82"/>
      <c r="Y2684" s="82"/>
      <c r="AA2684" s="82"/>
      <c r="AB2684" s="82"/>
      <c r="AC2684" s="82"/>
      <c r="AD2684" s="82"/>
      <c r="AE2684" s="82"/>
      <c r="AF2684" s="82"/>
      <c r="AG2684" s="82"/>
    </row>
    <row r="2685" spans="3:33" x14ac:dyDescent="0.2">
      <c r="C2685" s="82"/>
      <c r="D2685" s="82"/>
      <c r="E2685" s="82"/>
      <c r="F2685" s="82"/>
      <c r="G2685" s="82"/>
      <c r="H2685" s="82"/>
      <c r="I2685" s="82"/>
      <c r="J2685" s="82"/>
      <c r="K2685" s="82"/>
      <c r="L2685" s="82"/>
      <c r="M2685" s="82"/>
      <c r="N2685" s="140"/>
      <c r="O2685" s="140"/>
      <c r="P2685" s="82"/>
      <c r="Q2685" s="82"/>
      <c r="R2685" s="82"/>
      <c r="S2685" s="82"/>
      <c r="T2685" s="140"/>
      <c r="U2685" s="82"/>
      <c r="V2685" s="82"/>
      <c r="W2685" s="82"/>
      <c r="X2685" s="82"/>
      <c r="Y2685" s="82"/>
      <c r="AA2685" s="82"/>
      <c r="AB2685" s="82"/>
      <c r="AC2685" s="82"/>
      <c r="AD2685" s="82"/>
      <c r="AE2685" s="82"/>
      <c r="AF2685" s="82"/>
      <c r="AG2685" s="82"/>
    </row>
    <row r="2686" spans="3:33" x14ac:dyDescent="0.2">
      <c r="C2686" s="82"/>
      <c r="D2686" s="82"/>
      <c r="E2686" s="82"/>
      <c r="F2686" s="82"/>
      <c r="G2686" s="82"/>
      <c r="H2686" s="82"/>
      <c r="I2686" s="82"/>
      <c r="J2686" s="82"/>
      <c r="K2686" s="82"/>
      <c r="L2686" s="82"/>
      <c r="M2686" s="82"/>
      <c r="N2686" s="140"/>
      <c r="O2686" s="140"/>
      <c r="P2686" s="82"/>
      <c r="Q2686" s="82"/>
      <c r="R2686" s="82"/>
      <c r="S2686" s="82"/>
      <c r="T2686" s="140"/>
      <c r="U2686" s="82"/>
      <c r="V2686" s="82"/>
      <c r="W2686" s="82"/>
      <c r="X2686" s="82"/>
      <c r="Y2686" s="82"/>
      <c r="AA2686" s="82"/>
      <c r="AB2686" s="82"/>
      <c r="AC2686" s="82"/>
      <c r="AD2686" s="82"/>
      <c r="AE2686" s="82"/>
      <c r="AF2686" s="82"/>
      <c r="AG2686" s="82"/>
    </row>
    <row r="2687" spans="3:33" x14ac:dyDescent="0.2">
      <c r="C2687" s="82"/>
      <c r="D2687" s="82"/>
      <c r="E2687" s="82"/>
      <c r="F2687" s="82"/>
      <c r="G2687" s="82"/>
      <c r="H2687" s="82"/>
      <c r="I2687" s="82"/>
      <c r="J2687" s="82"/>
      <c r="K2687" s="82"/>
      <c r="L2687" s="82"/>
      <c r="M2687" s="82"/>
      <c r="N2687" s="140"/>
      <c r="O2687" s="140"/>
      <c r="P2687" s="82"/>
      <c r="Q2687" s="82"/>
      <c r="R2687" s="82"/>
      <c r="S2687" s="82"/>
      <c r="T2687" s="140"/>
      <c r="U2687" s="82"/>
      <c r="V2687" s="82"/>
      <c r="W2687" s="82"/>
      <c r="X2687" s="82"/>
      <c r="Y2687" s="82"/>
      <c r="AA2687" s="82"/>
      <c r="AB2687" s="82"/>
      <c r="AC2687" s="82"/>
      <c r="AD2687" s="82"/>
      <c r="AE2687" s="82"/>
      <c r="AF2687" s="82"/>
      <c r="AG2687" s="82"/>
    </row>
    <row r="2688" spans="3:33" x14ac:dyDescent="0.2">
      <c r="C2688" s="82"/>
      <c r="D2688" s="82"/>
      <c r="E2688" s="82"/>
      <c r="F2688" s="82"/>
      <c r="G2688" s="82"/>
      <c r="H2688" s="82"/>
      <c r="I2688" s="82"/>
      <c r="J2688" s="82"/>
      <c r="K2688" s="82"/>
      <c r="L2688" s="82"/>
      <c r="M2688" s="82"/>
      <c r="N2688" s="140"/>
      <c r="O2688" s="140"/>
      <c r="P2688" s="82"/>
      <c r="Q2688" s="82"/>
      <c r="R2688" s="82"/>
      <c r="S2688" s="82"/>
      <c r="T2688" s="140"/>
      <c r="U2688" s="82"/>
      <c r="V2688" s="82"/>
      <c r="W2688" s="82"/>
      <c r="X2688" s="82"/>
      <c r="Y2688" s="82"/>
      <c r="AA2688" s="82"/>
      <c r="AB2688" s="82"/>
      <c r="AC2688" s="82"/>
      <c r="AD2688" s="82"/>
      <c r="AE2688" s="82"/>
      <c r="AF2688" s="82"/>
      <c r="AG2688" s="82"/>
    </row>
    <row r="2689" spans="3:33" x14ac:dyDescent="0.2">
      <c r="C2689" s="82"/>
      <c r="D2689" s="82"/>
      <c r="E2689" s="82"/>
      <c r="F2689" s="82"/>
      <c r="G2689" s="82"/>
      <c r="H2689" s="82"/>
      <c r="I2689" s="82"/>
      <c r="J2689" s="82"/>
      <c r="K2689" s="82"/>
      <c r="L2689" s="82"/>
      <c r="M2689" s="82"/>
      <c r="N2689" s="140"/>
      <c r="O2689" s="140"/>
      <c r="P2689" s="82"/>
      <c r="Q2689" s="82"/>
      <c r="R2689" s="82"/>
      <c r="S2689" s="82"/>
      <c r="T2689" s="140"/>
      <c r="U2689" s="82"/>
      <c r="V2689" s="82"/>
      <c r="W2689" s="82"/>
      <c r="X2689" s="82"/>
      <c r="Y2689" s="82"/>
      <c r="AA2689" s="82"/>
      <c r="AB2689" s="82"/>
      <c r="AC2689" s="82"/>
      <c r="AD2689" s="82"/>
      <c r="AE2689" s="82"/>
      <c r="AF2689" s="82"/>
      <c r="AG2689" s="82"/>
    </row>
    <row r="2690" spans="3:33" x14ac:dyDescent="0.2">
      <c r="C2690" s="82"/>
      <c r="D2690" s="82"/>
      <c r="E2690" s="82"/>
      <c r="F2690" s="82"/>
      <c r="G2690" s="82"/>
      <c r="H2690" s="82"/>
      <c r="I2690" s="82"/>
      <c r="J2690" s="82"/>
      <c r="K2690" s="82"/>
      <c r="L2690" s="82"/>
      <c r="M2690" s="82"/>
      <c r="N2690" s="140"/>
      <c r="O2690" s="140"/>
      <c r="P2690" s="82"/>
      <c r="Q2690" s="82"/>
      <c r="R2690" s="82"/>
      <c r="S2690" s="82"/>
      <c r="T2690" s="140"/>
      <c r="U2690" s="82"/>
      <c r="V2690" s="82"/>
      <c r="W2690" s="82"/>
      <c r="X2690" s="82"/>
      <c r="Y2690" s="82"/>
      <c r="AA2690" s="82"/>
      <c r="AB2690" s="82"/>
      <c r="AC2690" s="82"/>
      <c r="AD2690" s="82"/>
      <c r="AE2690" s="82"/>
      <c r="AF2690" s="82"/>
      <c r="AG2690" s="82"/>
    </row>
    <row r="2691" spans="3:33" x14ac:dyDescent="0.2">
      <c r="C2691" s="82"/>
      <c r="D2691" s="82"/>
      <c r="E2691" s="82"/>
      <c r="F2691" s="82"/>
      <c r="G2691" s="82"/>
      <c r="H2691" s="82"/>
      <c r="I2691" s="82"/>
      <c r="J2691" s="82"/>
      <c r="K2691" s="82"/>
      <c r="L2691" s="82"/>
      <c r="M2691" s="82"/>
      <c r="N2691" s="140"/>
      <c r="O2691" s="140"/>
      <c r="P2691" s="82"/>
      <c r="Q2691" s="82"/>
      <c r="R2691" s="82"/>
      <c r="S2691" s="82"/>
      <c r="T2691" s="140"/>
      <c r="U2691" s="82"/>
      <c r="V2691" s="82"/>
      <c r="W2691" s="82"/>
      <c r="X2691" s="82"/>
      <c r="Y2691" s="82"/>
      <c r="AA2691" s="82"/>
      <c r="AB2691" s="82"/>
      <c r="AC2691" s="82"/>
      <c r="AD2691" s="82"/>
      <c r="AE2691" s="82"/>
      <c r="AF2691" s="82"/>
      <c r="AG2691" s="82"/>
    </row>
    <row r="2692" spans="3:33" x14ac:dyDescent="0.2">
      <c r="C2692" s="82"/>
      <c r="D2692" s="82"/>
      <c r="E2692" s="82"/>
      <c r="F2692" s="82"/>
      <c r="G2692" s="82"/>
      <c r="H2692" s="82"/>
      <c r="I2692" s="82"/>
      <c r="J2692" s="82"/>
      <c r="K2692" s="82"/>
      <c r="L2692" s="82"/>
      <c r="M2692" s="82"/>
      <c r="N2692" s="140"/>
      <c r="O2692" s="140"/>
      <c r="P2692" s="82"/>
      <c r="Q2692" s="82"/>
      <c r="R2692" s="82"/>
      <c r="S2692" s="82"/>
      <c r="T2692" s="140"/>
      <c r="U2692" s="82"/>
      <c r="V2692" s="82"/>
      <c r="W2692" s="82"/>
      <c r="X2692" s="82"/>
      <c r="Y2692" s="82"/>
      <c r="AA2692" s="82"/>
      <c r="AB2692" s="82"/>
      <c r="AC2692" s="82"/>
      <c r="AD2692" s="82"/>
      <c r="AE2692" s="82"/>
      <c r="AF2692" s="82"/>
      <c r="AG2692" s="82"/>
    </row>
    <row r="2693" spans="3:33" x14ac:dyDescent="0.2">
      <c r="C2693" s="82"/>
      <c r="D2693" s="82"/>
      <c r="E2693" s="82"/>
      <c r="F2693" s="82"/>
      <c r="G2693" s="82"/>
      <c r="H2693" s="82"/>
      <c r="I2693" s="82"/>
      <c r="J2693" s="82"/>
      <c r="K2693" s="82"/>
      <c r="L2693" s="82"/>
      <c r="M2693" s="82"/>
      <c r="N2693" s="140"/>
      <c r="O2693" s="140"/>
      <c r="P2693" s="82"/>
      <c r="Q2693" s="82"/>
      <c r="R2693" s="82"/>
      <c r="S2693" s="82"/>
      <c r="T2693" s="140"/>
      <c r="U2693" s="82"/>
      <c r="V2693" s="82"/>
      <c r="W2693" s="82"/>
      <c r="X2693" s="82"/>
      <c r="Y2693" s="82"/>
      <c r="AA2693" s="82"/>
      <c r="AB2693" s="82"/>
      <c r="AC2693" s="82"/>
      <c r="AD2693" s="82"/>
      <c r="AE2693" s="82"/>
      <c r="AF2693" s="82"/>
      <c r="AG2693" s="82"/>
    </row>
    <row r="2694" spans="3:33" x14ac:dyDescent="0.2">
      <c r="C2694" s="82"/>
      <c r="D2694" s="82"/>
      <c r="E2694" s="82"/>
      <c r="F2694" s="82"/>
      <c r="G2694" s="82"/>
      <c r="H2694" s="82"/>
      <c r="I2694" s="82"/>
      <c r="J2694" s="82"/>
      <c r="K2694" s="82"/>
      <c r="L2694" s="82"/>
      <c r="M2694" s="82"/>
      <c r="N2694" s="140"/>
      <c r="O2694" s="140"/>
      <c r="P2694" s="82"/>
      <c r="Q2694" s="82"/>
      <c r="R2694" s="82"/>
      <c r="S2694" s="82"/>
      <c r="T2694" s="140"/>
      <c r="U2694" s="82"/>
      <c r="V2694" s="82"/>
      <c r="W2694" s="82"/>
      <c r="X2694" s="82"/>
      <c r="Y2694" s="82"/>
      <c r="AA2694" s="82"/>
      <c r="AB2694" s="82"/>
      <c r="AC2694" s="82"/>
      <c r="AD2694" s="82"/>
      <c r="AE2694" s="82"/>
      <c r="AF2694" s="82"/>
      <c r="AG2694" s="82"/>
    </row>
    <row r="2695" spans="3:33" x14ac:dyDescent="0.2">
      <c r="C2695" s="82"/>
      <c r="D2695" s="82"/>
      <c r="E2695" s="82"/>
      <c r="F2695" s="82"/>
      <c r="G2695" s="82"/>
      <c r="H2695" s="82"/>
      <c r="I2695" s="82"/>
      <c r="J2695" s="82"/>
      <c r="K2695" s="82"/>
      <c r="L2695" s="82"/>
      <c r="M2695" s="82"/>
      <c r="N2695" s="140"/>
      <c r="O2695" s="140"/>
      <c r="P2695" s="82"/>
      <c r="Q2695" s="82"/>
      <c r="R2695" s="82"/>
      <c r="S2695" s="82"/>
      <c r="T2695" s="140"/>
      <c r="U2695" s="82"/>
      <c r="V2695" s="82"/>
      <c r="W2695" s="82"/>
      <c r="X2695" s="82"/>
      <c r="Y2695" s="82"/>
      <c r="AA2695" s="82"/>
      <c r="AB2695" s="82"/>
      <c r="AC2695" s="82"/>
      <c r="AD2695" s="82"/>
      <c r="AE2695" s="82"/>
      <c r="AF2695" s="82"/>
      <c r="AG2695" s="82"/>
    </row>
    <row r="2696" spans="3:33" x14ac:dyDescent="0.2">
      <c r="C2696" s="82"/>
      <c r="D2696" s="82"/>
      <c r="E2696" s="82"/>
      <c r="F2696" s="82"/>
      <c r="G2696" s="82"/>
      <c r="H2696" s="82"/>
      <c r="I2696" s="82"/>
      <c r="J2696" s="82"/>
      <c r="K2696" s="82"/>
      <c r="L2696" s="82"/>
      <c r="M2696" s="82"/>
      <c r="N2696" s="140"/>
      <c r="O2696" s="140"/>
      <c r="P2696" s="82"/>
      <c r="Q2696" s="82"/>
      <c r="R2696" s="82"/>
      <c r="S2696" s="82"/>
      <c r="T2696" s="140"/>
      <c r="U2696" s="82"/>
      <c r="V2696" s="82"/>
      <c r="W2696" s="82"/>
      <c r="X2696" s="82"/>
      <c r="Y2696" s="82"/>
      <c r="AA2696" s="82"/>
      <c r="AB2696" s="82"/>
      <c r="AC2696" s="82"/>
      <c r="AD2696" s="82"/>
      <c r="AE2696" s="82"/>
      <c r="AF2696" s="82"/>
      <c r="AG2696" s="82"/>
    </row>
    <row r="2697" spans="3:33" x14ac:dyDescent="0.2">
      <c r="C2697" s="82"/>
      <c r="D2697" s="82"/>
      <c r="E2697" s="82"/>
      <c r="F2697" s="82"/>
      <c r="G2697" s="82"/>
      <c r="H2697" s="82"/>
      <c r="I2697" s="82"/>
      <c r="J2697" s="82"/>
      <c r="K2697" s="82"/>
      <c r="L2697" s="82"/>
      <c r="M2697" s="82"/>
      <c r="N2697" s="140"/>
      <c r="O2697" s="140"/>
      <c r="P2697" s="82"/>
      <c r="Q2697" s="82"/>
      <c r="R2697" s="82"/>
      <c r="S2697" s="82"/>
      <c r="T2697" s="140"/>
      <c r="U2697" s="82"/>
      <c r="V2697" s="82"/>
      <c r="W2697" s="82"/>
      <c r="X2697" s="82"/>
      <c r="Y2697" s="82"/>
      <c r="AA2697" s="82"/>
      <c r="AB2697" s="82"/>
      <c r="AC2697" s="82"/>
      <c r="AD2697" s="82"/>
      <c r="AE2697" s="82"/>
      <c r="AF2697" s="82"/>
      <c r="AG2697" s="82"/>
    </row>
    <row r="2698" spans="3:33" x14ac:dyDescent="0.2">
      <c r="C2698" s="82"/>
      <c r="D2698" s="82"/>
      <c r="E2698" s="82"/>
      <c r="F2698" s="82"/>
      <c r="G2698" s="82"/>
      <c r="H2698" s="82"/>
      <c r="I2698" s="82"/>
      <c r="J2698" s="82"/>
      <c r="K2698" s="82"/>
      <c r="L2698" s="82"/>
      <c r="M2698" s="82"/>
      <c r="N2698" s="140"/>
      <c r="O2698" s="140"/>
      <c r="P2698" s="82"/>
      <c r="Q2698" s="82"/>
      <c r="R2698" s="82"/>
      <c r="S2698" s="82"/>
      <c r="T2698" s="140"/>
      <c r="U2698" s="82"/>
      <c r="V2698" s="82"/>
      <c r="W2698" s="82"/>
      <c r="X2698" s="82"/>
      <c r="Y2698" s="82"/>
      <c r="AA2698" s="82"/>
      <c r="AB2698" s="82"/>
      <c r="AC2698" s="82"/>
      <c r="AD2698" s="82"/>
      <c r="AE2698" s="82"/>
      <c r="AF2698" s="82"/>
      <c r="AG2698" s="82"/>
    </row>
    <row r="2699" spans="3:33" x14ac:dyDescent="0.2">
      <c r="C2699" s="82"/>
      <c r="D2699" s="82"/>
      <c r="E2699" s="82"/>
      <c r="F2699" s="82"/>
      <c r="G2699" s="82"/>
      <c r="H2699" s="82"/>
      <c r="I2699" s="82"/>
      <c r="J2699" s="82"/>
      <c r="K2699" s="82"/>
      <c r="L2699" s="82"/>
      <c r="M2699" s="82"/>
      <c r="N2699" s="140"/>
      <c r="O2699" s="140"/>
      <c r="P2699" s="82"/>
      <c r="Q2699" s="82"/>
      <c r="R2699" s="82"/>
      <c r="S2699" s="82"/>
      <c r="T2699" s="140"/>
      <c r="U2699" s="82"/>
      <c r="V2699" s="82"/>
      <c r="W2699" s="82"/>
      <c r="X2699" s="82"/>
      <c r="Y2699" s="82"/>
      <c r="AA2699" s="82"/>
      <c r="AB2699" s="82"/>
      <c r="AC2699" s="82"/>
      <c r="AD2699" s="82"/>
      <c r="AE2699" s="82"/>
      <c r="AF2699" s="82"/>
      <c r="AG2699" s="82"/>
    </row>
    <row r="2700" spans="3:33" x14ac:dyDescent="0.2">
      <c r="C2700" s="82"/>
      <c r="D2700" s="82"/>
      <c r="E2700" s="82"/>
      <c r="F2700" s="82"/>
      <c r="G2700" s="82"/>
      <c r="H2700" s="82"/>
      <c r="I2700" s="82"/>
      <c r="J2700" s="82"/>
      <c r="K2700" s="82"/>
      <c r="L2700" s="82"/>
      <c r="M2700" s="82"/>
      <c r="N2700" s="140"/>
      <c r="O2700" s="140"/>
      <c r="P2700" s="82"/>
      <c r="Q2700" s="82"/>
      <c r="R2700" s="82"/>
      <c r="S2700" s="82"/>
      <c r="T2700" s="140"/>
      <c r="U2700" s="82"/>
      <c r="V2700" s="82"/>
      <c r="W2700" s="82"/>
      <c r="X2700" s="82"/>
      <c r="Y2700" s="82"/>
      <c r="AA2700" s="82"/>
      <c r="AB2700" s="82"/>
      <c r="AC2700" s="82"/>
      <c r="AD2700" s="82"/>
      <c r="AE2700" s="82"/>
      <c r="AF2700" s="82"/>
      <c r="AG2700" s="82"/>
    </row>
    <row r="2701" spans="3:33" x14ac:dyDescent="0.2">
      <c r="C2701" s="82"/>
      <c r="D2701" s="82"/>
      <c r="E2701" s="82"/>
      <c r="F2701" s="82"/>
      <c r="G2701" s="82"/>
      <c r="H2701" s="82"/>
      <c r="I2701" s="82"/>
      <c r="J2701" s="82"/>
      <c r="K2701" s="82"/>
      <c r="L2701" s="82"/>
      <c r="M2701" s="82"/>
      <c r="N2701" s="140"/>
      <c r="O2701" s="140"/>
      <c r="P2701" s="82"/>
      <c r="Q2701" s="82"/>
      <c r="R2701" s="82"/>
      <c r="S2701" s="82"/>
      <c r="T2701" s="140"/>
      <c r="U2701" s="82"/>
      <c r="V2701" s="82"/>
      <c r="W2701" s="82"/>
      <c r="X2701" s="82"/>
      <c r="Y2701" s="82"/>
      <c r="AA2701" s="82"/>
      <c r="AB2701" s="82"/>
      <c r="AC2701" s="82"/>
      <c r="AD2701" s="82"/>
      <c r="AE2701" s="82"/>
      <c r="AF2701" s="82"/>
      <c r="AG2701" s="82"/>
    </row>
    <row r="2702" spans="3:33" x14ac:dyDescent="0.2">
      <c r="C2702" s="82"/>
      <c r="D2702" s="82"/>
      <c r="E2702" s="82"/>
      <c r="F2702" s="82"/>
      <c r="G2702" s="82"/>
      <c r="H2702" s="82"/>
      <c r="I2702" s="82"/>
      <c r="J2702" s="82"/>
      <c r="K2702" s="82"/>
      <c r="L2702" s="82"/>
      <c r="M2702" s="82"/>
      <c r="N2702" s="140"/>
      <c r="O2702" s="140"/>
      <c r="P2702" s="82"/>
      <c r="Q2702" s="82"/>
      <c r="R2702" s="82"/>
      <c r="S2702" s="82"/>
      <c r="T2702" s="140"/>
      <c r="U2702" s="82"/>
      <c r="V2702" s="82"/>
      <c r="W2702" s="82"/>
      <c r="X2702" s="82"/>
      <c r="Y2702" s="82"/>
      <c r="AA2702" s="82"/>
      <c r="AB2702" s="82"/>
      <c r="AC2702" s="82"/>
      <c r="AD2702" s="82"/>
      <c r="AE2702" s="82"/>
      <c r="AF2702" s="82"/>
      <c r="AG2702" s="82"/>
    </row>
    <row r="2703" spans="3:33" x14ac:dyDescent="0.2">
      <c r="C2703" s="82"/>
      <c r="D2703" s="82"/>
      <c r="E2703" s="82"/>
      <c r="F2703" s="82"/>
      <c r="G2703" s="82"/>
      <c r="H2703" s="82"/>
      <c r="I2703" s="82"/>
      <c r="J2703" s="82"/>
      <c r="K2703" s="82"/>
      <c r="L2703" s="82"/>
      <c r="M2703" s="82"/>
      <c r="N2703" s="140"/>
      <c r="O2703" s="140"/>
      <c r="P2703" s="82"/>
      <c r="Q2703" s="82"/>
      <c r="R2703" s="82"/>
      <c r="S2703" s="82"/>
      <c r="T2703" s="140"/>
      <c r="U2703" s="82"/>
      <c r="V2703" s="82"/>
      <c r="W2703" s="82"/>
      <c r="X2703" s="82"/>
      <c r="Y2703" s="82"/>
      <c r="AA2703" s="82"/>
      <c r="AB2703" s="82"/>
      <c r="AC2703" s="82"/>
      <c r="AD2703" s="82"/>
      <c r="AE2703" s="82"/>
      <c r="AF2703" s="82"/>
      <c r="AG2703" s="82"/>
    </row>
    <row r="2704" spans="3:33" x14ac:dyDescent="0.2">
      <c r="C2704" s="82"/>
      <c r="D2704" s="82"/>
      <c r="E2704" s="82"/>
      <c r="F2704" s="82"/>
      <c r="G2704" s="82"/>
      <c r="H2704" s="82"/>
      <c r="I2704" s="82"/>
      <c r="J2704" s="82"/>
      <c r="K2704" s="82"/>
      <c r="L2704" s="82"/>
      <c r="M2704" s="82"/>
      <c r="N2704" s="140"/>
      <c r="O2704" s="140"/>
      <c r="P2704" s="82"/>
      <c r="Q2704" s="82"/>
      <c r="R2704" s="82"/>
      <c r="S2704" s="82"/>
      <c r="T2704" s="140"/>
      <c r="U2704" s="82"/>
      <c r="V2704" s="82"/>
      <c r="W2704" s="82"/>
      <c r="X2704" s="82"/>
      <c r="Y2704" s="82"/>
      <c r="AA2704" s="82"/>
      <c r="AB2704" s="82"/>
      <c r="AC2704" s="82"/>
      <c r="AD2704" s="82"/>
      <c r="AE2704" s="82"/>
      <c r="AF2704" s="82"/>
      <c r="AG2704" s="82"/>
    </row>
    <row r="2705" spans="3:33" x14ac:dyDescent="0.2">
      <c r="C2705" s="82"/>
      <c r="D2705" s="82"/>
      <c r="E2705" s="82"/>
      <c r="F2705" s="82"/>
      <c r="G2705" s="82"/>
      <c r="H2705" s="82"/>
      <c r="I2705" s="82"/>
      <c r="J2705" s="82"/>
      <c r="K2705" s="82"/>
      <c r="L2705" s="82"/>
      <c r="M2705" s="82"/>
      <c r="N2705" s="140"/>
      <c r="O2705" s="140"/>
      <c r="P2705" s="82"/>
      <c r="Q2705" s="82"/>
      <c r="R2705" s="82"/>
      <c r="S2705" s="82"/>
      <c r="T2705" s="140"/>
      <c r="U2705" s="82"/>
      <c r="V2705" s="82"/>
      <c r="W2705" s="82"/>
      <c r="X2705" s="82"/>
      <c r="Y2705" s="82"/>
      <c r="AA2705" s="82"/>
      <c r="AB2705" s="82"/>
      <c r="AC2705" s="82"/>
      <c r="AD2705" s="82"/>
      <c r="AE2705" s="82"/>
      <c r="AF2705" s="82"/>
      <c r="AG2705" s="82"/>
    </row>
    <row r="2706" spans="3:33" x14ac:dyDescent="0.2">
      <c r="C2706" s="82"/>
      <c r="D2706" s="82"/>
      <c r="E2706" s="82"/>
      <c r="F2706" s="82"/>
      <c r="G2706" s="82"/>
      <c r="H2706" s="82"/>
      <c r="I2706" s="82"/>
      <c r="J2706" s="82"/>
      <c r="K2706" s="82"/>
      <c r="L2706" s="82"/>
      <c r="M2706" s="82"/>
      <c r="N2706" s="140"/>
      <c r="O2706" s="140"/>
      <c r="P2706" s="82"/>
      <c r="Q2706" s="82"/>
      <c r="R2706" s="82"/>
      <c r="S2706" s="82"/>
      <c r="T2706" s="140"/>
      <c r="U2706" s="82"/>
      <c r="V2706" s="82"/>
      <c r="W2706" s="82"/>
      <c r="X2706" s="82"/>
      <c r="Y2706" s="82"/>
      <c r="AA2706" s="82"/>
      <c r="AB2706" s="82"/>
      <c r="AC2706" s="82"/>
      <c r="AD2706" s="82"/>
      <c r="AE2706" s="82"/>
      <c r="AF2706" s="82"/>
      <c r="AG2706" s="82"/>
    </row>
    <row r="2707" spans="3:33" x14ac:dyDescent="0.2">
      <c r="C2707" s="82"/>
      <c r="D2707" s="82"/>
      <c r="E2707" s="82"/>
      <c r="F2707" s="82"/>
      <c r="G2707" s="82"/>
      <c r="H2707" s="82"/>
      <c r="I2707" s="82"/>
      <c r="J2707" s="82"/>
      <c r="K2707" s="82"/>
      <c r="L2707" s="82"/>
      <c r="M2707" s="82"/>
      <c r="N2707" s="140"/>
      <c r="O2707" s="140"/>
      <c r="P2707" s="82"/>
      <c r="Q2707" s="82"/>
      <c r="R2707" s="82"/>
      <c r="S2707" s="82"/>
      <c r="T2707" s="140"/>
      <c r="U2707" s="82"/>
      <c r="V2707" s="82"/>
      <c r="W2707" s="82"/>
      <c r="X2707" s="82"/>
      <c r="Y2707" s="82"/>
      <c r="AA2707" s="82"/>
      <c r="AB2707" s="82"/>
      <c r="AC2707" s="82"/>
      <c r="AD2707" s="82"/>
      <c r="AE2707" s="82"/>
      <c r="AF2707" s="82"/>
      <c r="AG2707" s="82"/>
    </row>
    <row r="2708" spans="3:33" x14ac:dyDescent="0.2">
      <c r="C2708" s="82"/>
      <c r="D2708" s="82"/>
      <c r="E2708" s="82"/>
      <c r="F2708" s="82"/>
      <c r="G2708" s="82"/>
      <c r="H2708" s="82"/>
      <c r="I2708" s="82"/>
      <c r="J2708" s="82"/>
      <c r="K2708" s="82"/>
      <c r="L2708" s="82"/>
      <c r="M2708" s="82"/>
      <c r="N2708" s="140"/>
      <c r="O2708" s="140"/>
      <c r="P2708" s="82"/>
      <c r="Q2708" s="82"/>
      <c r="R2708" s="82"/>
      <c r="S2708" s="82"/>
      <c r="T2708" s="140"/>
      <c r="U2708" s="82"/>
      <c r="V2708" s="82"/>
      <c r="W2708" s="82"/>
      <c r="X2708" s="82"/>
      <c r="Y2708" s="82"/>
      <c r="AA2708" s="82"/>
      <c r="AB2708" s="82"/>
      <c r="AC2708" s="82"/>
      <c r="AD2708" s="82"/>
      <c r="AE2708" s="82"/>
      <c r="AF2708" s="82"/>
      <c r="AG2708" s="82"/>
    </row>
    <row r="2709" spans="3:33" x14ac:dyDescent="0.2">
      <c r="C2709" s="82"/>
      <c r="D2709" s="82"/>
      <c r="E2709" s="82"/>
      <c r="F2709" s="82"/>
      <c r="G2709" s="82"/>
      <c r="H2709" s="82"/>
      <c r="I2709" s="82"/>
      <c r="J2709" s="82"/>
      <c r="K2709" s="82"/>
      <c r="L2709" s="82"/>
      <c r="M2709" s="82"/>
      <c r="N2709" s="140"/>
      <c r="O2709" s="140"/>
      <c r="P2709" s="82"/>
      <c r="Q2709" s="82"/>
      <c r="R2709" s="82"/>
      <c r="S2709" s="82"/>
      <c r="T2709" s="140"/>
      <c r="U2709" s="82"/>
      <c r="V2709" s="82"/>
      <c r="W2709" s="82"/>
      <c r="X2709" s="82"/>
      <c r="Y2709" s="82"/>
      <c r="AA2709" s="82"/>
      <c r="AB2709" s="82"/>
      <c r="AC2709" s="82"/>
      <c r="AD2709" s="82"/>
      <c r="AE2709" s="82"/>
      <c r="AF2709" s="82"/>
      <c r="AG2709" s="82"/>
    </row>
    <row r="2710" spans="3:33" x14ac:dyDescent="0.2">
      <c r="C2710" s="82"/>
      <c r="D2710" s="82"/>
      <c r="E2710" s="82"/>
      <c r="F2710" s="82"/>
      <c r="G2710" s="82"/>
      <c r="H2710" s="82"/>
      <c r="I2710" s="82"/>
      <c r="J2710" s="82"/>
      <c r="K2710" s="82"/>
      <c r="L2710" s="82"/>
      <c r="M2710" s="82"/>
      <c r="N2710" s="140"/>
      <c r="O2710" s="140"/>
      <c r="P2710" s="82"/>
      <c r="Q2710" s="82"/>
      <c r="R2710" s="82"/>
      <c r="S2710" s="82"/>
      <c r="T2710" s="140"/>
      <c r="U2710" s="82"/>
      <c r="V2710" s="82"/>
      <c r="W2710" s="82"/>
      <c r="X2710" s="82"/>
      <c r="Y2710" s="82"/>
      <c r="AA2710" s="82"/>
      <c r="AB2710" s="82"/>
      <c r="AC2710" s="82"/>
      <c r="AD2710" s="82"/>
      <c r="AE2710" s="82"/>
      <c r="AF2710" s="82"/>
      <c r="AG2710" s="82"/>
    </row>
    <row r="2711" spans="3:33" x14ac:dyDescent="0.2">
      <c r="C2711" s="82"/>
      <c r="D2711" s="82"/>
      <c r="E2711" s="82"/>
      <c r="F2711" s="82"/>
      <c r="G2711" s="82"/>
      <c r="H2711" s="82"/>
      <c r="I2711" s="82"/>
      <c r="J2711" s="82"/>
      <c r="K2711" s="82"/>
      <c r="L2711" s="82"/>
      <c r="M2711" s="82"/>
      <c r="N2711" s="140"/>
      <c r="O2711" s="140"/>
      <c r="P2711" s="82"/>
      <c r="Q2711" s="82"/>
      <c r="R2711" s="82"/>
      <c r="S2711" s="82"/>
      <c r="T2711" s="140"/>
      <c r="U2711" s="82"/>
      <c r="V2711" s="82"/>
      <c r="W2711" s="82"/>
      <c r="X2711" s="82"/>
      <c r="Y2711" s="82"/>
      <c r="AA2711" s="82"/>
      <c r="AB2711" s="82"/>
      <c r="AC2711" s="82"/>
      <c r="AD2711" s="82"/>
      <c r="AE2711" s="82"/>
      <c r="AF2711" s="82"/>
      <c r="AG2711" s="82"/>
    </row>
    <row r="2712" spans="3:33" x14ac:dyDescent="0.2">
      <c r="C2712" s="82"/>
      <c r="D2712" s="82"/>
      <c r="E2712" s="82"/>
      <c r="F2712" s="82"/>
      <c r="G2712" s="82"/>
      <c r="H2712" s="82"/>
      <c r="I2712" s="82"/>
      <c r="J2712" s="82"/>
      <c r="K2712" s="82"/>
      <c r="L2712" s="82"/>
      <c r="M2712" s="82"/>
      <c r="N2712" s="140"/>
      <c r="O2712" s="140"/>
      <c r="P2712" s="82"/>
      <c r="Q2712" s="82"/>
      <c r="R2712" s="82"/>
      <c r="S2712" s="82"/>
      <c r="T2712" s="140"/>
      <c r="U2712" s="82"/>
      <c r="V2712" s="82"/>
      <c r="W2712" s="82"/>
      <c r="X2712" s="82"/>
      <c r="Y2712" s="82"/>
      <c r="AA2712" s="82"/>
      <c r="AB2712" s="82"/>
      <c r="AC2712" s="82"/>
      <c r="AD2712" s="82"/>
      <c r="AE2712" s="82"/>
      <c r="AF2712" s="82"/>
      <c r="AG2712" s="82"/>
    </row>
    <row r="2713" spans="3:33" x14ac:dyDescent="0.2">
      <c r="C2713" s="82"/>
      <c r="D2713" s="82"/>
      <c r="E2713" s="82"/>
      <c r="F2713" s="82"/>
      <c r="G2713" s="82"/>
      <c r="H2713" s="82"/>
      <c r="I2713" s="82"/>
      <c r="J2713" s="82"/>
      <c r="K2713" s="82"/>
      <c r="L2713" s="82"/>
      <c r="M2713" s="82"/>
      <c r="N2713" s="140"/>
      <c r="O2713" s="140"/>
      <c r="P2713" s="82"/>
      <c r="Q2713" s="82"/>
      <c r="R2713" s="82"/>
      <c r="S2713" s="82"/>
      <c r="T2713" s="140"/>
      <c r="U2713" s="82"/>
      <c r="V2713" s="82"/>
      <c r="W2713" s="82"/>
      <c r="X2713" s="82"/>
      <c r="Y2713" s="82"/>
      <c r="AA2713" s="82"/>
      <c r="AB2713" s="82"/>
      <c r="AC2713" s="82"/>
      <c r="AD2713" s="82"/>
      <c r="AE2713" s="82"/>
      <c r="AF2713" s="82"/>
      <c r="AG2713" s="82"/>
    </row>
    <row r="2714" spans="3:33" x14ac:dyDescent="0.2">
      <c r="C2714" s="82"/>
      <c r="D2714" s="82"/>
      <c r="E2714" s="82"/>
      <c r="F2714" s="82"/>
      <c r="G2714" s="82"/>
      <c r="H2714" s="82"/>
      <c r="I2714" s="82"/>
      <c r="J2714" s="82"/>
      <c r="K2714" s="82"/>
      <c r="L2714" s="82"/>
      <c r="M2714" s="82"/>
      <c r="N2714" s="140"/>
      <c r="O2714" s="140"/>
      <c r="P2714" s="82"/>
      <c r="Q2714" s="82"/>
      <c r="R2714" s="82"/>
      <c r="S2714" s="82"/>
      <c r="T2714" s="140"/>
      <c r="U2714" s="82"/>
      <c r="V2714" s="82"/>
      <c r="W2714" s="82"/>
      <c r="X2714" s="82"/>
      <c r="Y2714" s="82"/>
      <c r="AA2714" s="82"/>
      <c r="AB2714" s="82"/>
      <c r="AC2714" s="82"/>
      <c r="AD2714" s="82"/>
      <c r="AE2714" s="82"/>
      <c r="AF2714" s="82"/>
      <c r="AG2714" s="82"/>
    </row>
    <row r="2715" spans="3:33" x14ac:dyDescent="0.2">
      <c r="C2715" s="82"/>
      <c r="D2715" s="82"/>
      <c r="E2715" s="82"/>
      <c r="F2715" s="82"/>
      <c r="G2715" s="82"/>
      <c r="H2715" s="82"/>
      <c r="I2715" s="82"/>
      <c r="J2715" s="82"/>
      <c r="K2715" s="82"/>
      <c r="L2715" s="82"/>
      <c r="M2715" s="82"/>
      <c r="N2715" s="140"/>
      <c r="O2715" s="140"/>
      <c r="P2715" s="82"/>
      <c r="Q2715" s="82"/>
      <c r="R2715" s="82"/>
      <c r="S2715" s="82"/>
      <c r="T2715" s="140"/>
      <c r="U2715" s="82"/>
      <c r="V2715" s="82"/>
      <c r="W2715" s="82"/>
      <c r="X2715" s="82"/>
      <c r="Y2715" s="82"/>
      <c r="AA2715" s="82"/>
      <c r="AB2715" s="82"/>
      <c r="AC2715" s="82"/>
      <c r="AD2715" s="82"/>
      <c r="AE2715" s="82"/>
      <c r="AF2715" s="82"/>
      <c r="AG2715" s="82"/>
    </row>
    <row r="2716" spans="3:33" x14ac:dyDescent="0.2">
      <c r="C2716" s="82"/>
      <c r="D2716" s="82"/>
      <c r="E2716" s="82"/>
      <c r="F2716" s="82"/>
      <c r="G2716" s="82"/>
      <c r="H2716" s="82"/>
      <c r="I2716" s="82"/>
      <c r="J2716" s="82"/>
      <c r="K2716" s="82"/>
      <c r="L2716" s="82"/>
      <c r="M2716" s="82"/>
      <c r="N2716" s="140"/>
      <c r="O2716" s="140"/>
      <c r="P2716" s="82"/>
      <c r="Q2716" s="82"/>
      <c r="R2716" s="82"/>
      <c r="S2716" s="82"/>
      <c r="T2716" s="140"/>
      <c r="U2716" s="82"/>
      <c r="V2716" s="82"/>
      <c r="W2716" s="82"/>
      <c r="X2716" s="82"/>
      <c r="Y2716" s="82"/>
      <c r="AA2716" s="82"/>
      <c r="AB2716" s="82"/>
      <c r="AC2716" s="82"/>
      <c r="AD2716" s="82"/>
      <c r="AE2716" s="82"/>
      <c r="AF2716" s="82"/>
      <c r="AG2716" s="82"/>
    </row>
    <row r="2717" spans="3:33" x14ac:dyDescent="0.2">
      <c r="C2717" s="82"/>
      <c r="D2717" s="82"/>
      <c r="E2717" s="82"/>
      <c r="F2717" s="82"/>
      <c r="G2717" s="82"/>
      <c r="H2717" s="82"/>
      <c r="I2717" s="82"/>
      <c r="J2717" s="82"/>
      <c r="K2717" s="82"/>
      <c r="L2717" s="82"/>
      <c r="M2717" s="82"/>
      <c r="N2717" s="140"/>
      <c r="O2717" s="140"/>
      <c r="P2717" s="82"/>
      <c r="Q2717" s="82"/>
      <c r="R2717" s="82"/>
      <c r="S2717" s="82"/>
      <c r="T2717" s="140"/>
      <c r="U2717" s="82"/>
      <c r="V2717" s="82"/>
      <c r="W2717" s="82"/>
      <c r="X2717" s="82"/>
      <c r="Y2717" s="82"/>
      <c r="AA2717" s="82"/>
      <c r="AB2717" s="82"/>
      <c r="AC2717" s="82"/>
      <c r="AD2717" s="82"/>
      <c r="AE2717" s="82"/>
      <c r="AF2717" s="82"/>
      <c r="AG2717" s="82"/>
    </row>
    <row r="2718" spans="3:33" x14ac:dyDescent="0.2">
      <c r="C2718" s="82"/>
      <c r="D2718" s="82"/>
      <c r="E2718" s="82"/>
      <c r="F2718" s="82"/>
      <c r="G2718" s="82"/>
      <c r="H2718" s="82"/>
      <c r="I2718" s="82"/>
      <c r="J2718" s="82"/>
      <c r="K2718" s="82"/>
      <c r="L2718" s="82"/>
      <c r="M2718" s="82"/>
      <c r="N2718" s="140"/>
      <c r="O2718" s="140"/>
      <c r="P2718" s="82"/>
      <c r="Q2718" s="82"/>
      <c r="R2718" s="82"/>
      <c r="S2718" s="82"/>
      <c r="T2718" s="140"/>
      <c r="U2718" s="82"/>
      <c r="V2718" s="82"/>
      <c r="W2718" s="82"/>
      <c r="X2718" s="82"/>
      <c r="Y2718" s="82"/>
      <c r="AA2718" s="82"/>
      <c r="AB2718" s="82"/>
      <c r="AC2718" s="82"/>
      <c r="AD2718" s="82"/>
      <c r="AE2718" s="82"/>
      <c r="AF2718" s="82"/>
      <c r="AG2718" s="82"/>
    </row>
    <row r="2719" spans="3:33" x14ac:dyDescent="0.2">
      <c r="C2719" s="82"/>
      <c r="D2719" s="82"/>
      <c r="E2719" s="82"/>
      <c r="F2719" s="82"/>
      <c r="G2719" s="82"/>
      <c r="H2719" s="82"/>
      <c r="I2719" s="82"/>
      <c r="J2719" s="82"/>
      <c r="K2719" s="82"/>
      <c r="L2719" s="82"/>
      <c r="M2719" s="82"/>
      <c r="N2719" s="140"/>
      <c r="O2719" s="140"/>
      <c r="P2719" s="82"/>
      <c r="Q2719" s="82"/>
      <c r="R2719" s="82"/>
      <c r="S2719" s="82"/>
      <c r="T2719" s="140"/>
      <c r="U2719" s="82"/>
      <c r="V2719" s="82"/>
      <c r="W2719" s="82"/>
      <c r="X2719" s="82"/>
      <c r="Y2719" s="82"/>
      <c r="AA2719" s="82"/>
      <c r="AB2719" s="82"/>
      <c r="AC2719" s="82"/>
      <c r="AD2719" s="82"/>
      <c r="AE2719" s="82"/>
      <c r="AF2719" s="82"/>
      <c r="AG2719" s="82"/>
    </row>
    <row r="2720" spans="3:33" x14ac:dyDescent="0.2">
      <c r="C2720" s="82"/>
      <c r="D2720" s="82"/>
      <c r="E2720" s="82"/>
      <c r="F2720" s="82"/>
      <c r="G2720" s="82"/>
      <c r="H2720" s="82"/>
      <c r="I2720" s="82"/>
      <c r="J2720" s="82"/>
      <c r="K2720" s="82"/>
      <c r="L2720" s="82"/>
      <c r="M2720" s="82"/>
      <c r="N2720" s="140"/>
      <c r="O2720" s="140"/>
      <c r="P2720" s="82"/>
      <c r="Q2720" s="82"/>
      <c r="R2720" s="82"/>
      <c r="S2720" s="82"/>
      <c r="T2720" s="140"/>
      <c r="U2720" s="82"/>
      <c r="V2720" s="82"/>
      <c r="W2720" s="82"/>
      <c r="X2720" s="82"/>
      <c r="Y2720" s="82"/>
      <c r="AA2720" s="82"/>
      <c r="AB2720" s="82"/>
      <c r="AC2720" s="82"/>
      <c r="AD2720" s="82"/>
      <c r="AE2720" s="82"/>
      <c r="AF2720" s="82"/>
      <c r="AG2720" s="82"/>
    </row>
    <row r="2721" spans="3:33" x14ac:dyDescent="0.2">
      <c r="C2721" s="82"/>
      <c r="D2721" s="82"/>
      <c r="E2721" s="82"/>
      <c r="F2721" s="82"/>
      <c r="G2721" s="82"/>
      <c r="H2721" s="82"/>
      <c r="I2721" s="82"/>
      <c r="J2721" s="82"/>
      <c r="K2721" s="82"/>
      <c r="L2721" s="82"/>
      <c r="M2721" s="82"/>
      <c r="N2721" s="140"/>
      <c r="O2721" s="140"/>
      <c r="P2721" s="82"/>
      <c r="Q2721" s="82"/>
      <c r="R2721" s="82"/>
      <c r="S2721" s="82"/>
      <c r="T2721" s="140"/>
      <c r="U2721" s="82"/>
      <c r="V2721" s="82"/>
      <c r="W2721" s="82"/>
      <c r="X2721" s="82"/>
      <c r="Y2721" s="82"/>
      <c r="AA2721" s="82"/>
      <c r="AB2721" s="82"/>
      <c r="AC2721" s="82"/>
      <c r="AD2721" s="82"/>
      <c r="AE2721" s="82"/>
      <c r="AF2721" s="82"/>
      <c r="AG2721" s="82"/>
    </row>
    <row r="2722" spans="3:33" x14ac:dyDescent="0.2">
      <c r="C2722" s="82"/>
      <c r="D2722" s="82"/>
      <c r="E2722" s="82"/>
      <c r="F2722" s="82"/>
      <c r="G2722" s="82"/>
      <c r="H2722" s="82"/>
      <c r="I2722" s="82"/>
      <c r="J2722" s="82"/>
      <c r="K2722" s="82"/>
      <c r="L2722" s="82"/>
      <c r="M2722" s="82"/>
      <c r="N2722" s="140"/>
      <c r="O2722" s="140"/>
      <c r="P2722" s="82"/>
      <c r="Q2722" s="82"/>
      <c r="R2722" s="82"/>
      <c r="S2722" s="82"/>
      <c r="T2722" s="140"/>
      <c r="U2722" s="82"/>
      <c r="V2722" s="82"/>
      <c r="W2722" s="82"/>
      <c r="X2722" s="82"/>
      <c r="Y2722" s="82"/>
      <c r="AA2722" s="82"/>
      <c r="AB2722" s="82"/>
      <c r="AC2722" s="82"/>
      <c r="AD2722" s="82"/>
      <c r="AE2722" s="82"/>
      <c r="AF2722" s="82"/>
      <c r="AG2722" s="82"/>
    </row>
    <row r="2723" spans="3:33" x14ac:dyDescent="0.2">
      <c r="C2723" s="82"/>
      <c r="D2723" s="82"/>
      <c r="E2723" s="82"/>
      <c r="F2723" s="82"/>
      <c r="G2723" s="82"/>
      <c r="H2723" s="82"/>
      <c r="I2723" s="82"/>
      <c r="J2723" s="82"/>
      <c r="K2723" s="82"/>
      <c r="L2723" s="82"/>
      <c r="M2723" s="82"/>
      <c r="N2723" s="140"/>
      <c r="O2723" s="140"/>
      <c r="P2723" s="82"/>
      <c r="Q2723" s="82"/>
      <c r="R2723" s="82"/>
      <c r="S2723" s="82"/>
      <c r="T2723" s="140"/>
      <c r="U2723" s="82"/>
      <c r="V2723" s="82"/>
      <c r="W2723" s="82"/>
      <c r="X2723" s="82"/>
      <c r="Y2723" s="82"/>
      <c r="AA2723" s="82"/>
      <c r="AB2723" s="82"/>
      <c r="AC2723" s="82"/>
      <c r="AD2723" s="82"/>
      <c r="AE2723" s="82"/>
      <c r="AF2723" s="82"/>
      <c r="AG2723" s="82"/>
    </row>
    <row r="2724" spans="3:33" x14ac:dyDescent="0.2">
      <c r="C2724" s="82"/>
      <c r="D2724" s="82"/>
      <c r="E2724" s="82"/>
      <c r="F2724" s="82"/>
      <c r="G2724" s="82"/>
      <c r="H2724" s="82"/>
      <c r="I2724" s="82"/>
      <c r="J2724" s="82"/>
      <c r="K2724" s="82"/>
      <c r="L2724" s="82"/>
      <c r="M2724" s="82"/>
      <c r="N2724" s="140"/>
      <c r="O2724" s="140"/>
      <c r="P2724" s="82"/>
      <c r="Q2724" s="82"/>
      <c r="R2724" s="82"/>
      <c r="S2724" s="82"/>
      <c r="T2724" s="140"/>
      <c r="U2724" s="82"/>
      <c r="V2724" s="82"/>
      <c r="W2724" s="82"/>
      <c r="X2724" s="82"/>
      <c r="Y2724" s="82"/>
      <c r="AA2724" s="82"/>
      <c r="AB2724" s="82"/>
      <c r="AC2724" s="82"/>
      <c r="AD2724" s="82"/>
      <c r="AE2724" s="82"/>
      <c r="AF2724" s="82"/>
      <c r="AG2724" s="82"/>
    </row>
    <row r="2725" spans="3:33" x14ac:dyDescent="0.2">
      <c r="C2725" s="82"/>
      <c r="D2725" s="82"/>
      <c r="E2725" s="82"/>
      <c r="F2725" s="82"/>
      <c r="G2725" s="82"/>
      <c r="H2725" s="82"/>
      <c r="I2725" s="82"/>
      <c r="J2725" s="82"/>
      <c r="K2725" s="82"/>
      <c r="L2725" s="82"/>
      <c r="M2725" s="82"/>
      <c r="N2725" s="140"/>
      <c r="O2725" s="140"/>
      <c r="P2725" s="82"/>
      <c r="Q2725" s="82"/>
      <c r="R2725" s="82"/>
      <c r="S2725" s="82"/>
      <c r="T2725" s="140"/>
      <c r="U2725" s="82"/>
      <c r="V2725" s="82"/>
      <c r="W2725" s="82"/>
      <c r="X2725" s="82"/>
      <c r="Y2725" s="82"/>
      <c r="AA2725" s="82"/>
      <c r="AB2725" s="82"/>
      <c r="AC2725" s="82"/>
      <c r="AD2725" s="82"/>
      <c r="AE2725" s="82"/>
      <c r="AF2725" s="82"/>
      <c r="AG2725" s="82"/>
    </row>
    <row r="2726" spans="3:33" x14ac:dyDescent="0.2">
      <c r="C2726" s="82"/>
      <c r="D2726" s="82"/>
      <c r="E2726" s="82"/>
      <c r="F2726" s="82"/>
      <c r="G2726" s="82"/>
      <c r="H2726" s="82"/>
      <c r="I2726" s="82"/>
      <c r="J2726" s="82"/>
      <c r="K2726" s="82"/>
      <c r="L2726" s="82"/>
      <c r="M2726" s="82"/>
      <c r="N2726" s="140"/>
      <c r="O2726" s="140"/>
      <c r="P2726" s="82"/>
      <c r="Q2726" s="82"/>
      <c r="R2726" s="82"/>
      <c r="S2726" s="82"/>
      <c r="T2726" s="140"/>
      <c r="U2726" s="82"/>
      <c r="V2726" s="82"/>
      <c r="W2726" s="82"/>
      <c r="X2726" s="82"/>
      <c r="Y2726" s="82"/>
      <c r="AA2726" s="82"/>
      <c r="AB2726" s="82"/>
      <c r="AC2726" s="82"/>
      <c r="AD2726" s="82"/>
      <c r="AE2726" s="82"/>
      <c r="AF2726" s="82"/>
      <c r="AG2726" s="82"/>
    </row>
    <row r="2727" spans="3:33" x14ac:dyDescent="0.2">
      <c r="C2727" s="82"/>
      <c r="D2727" s="82"/>
      <c r="E2727" s="82"/>
      <c r="F2727" s="82"/>
      <c r="G2727" s="82"/>
      <c r="H2727" s="82"/>
      <c r="I2727" s="82"/>
      <c r="J2727" s="82"/>
      <c r="K2727" s="82"/>
      <c r="L2727" s="82"/>
      <c r="M2727" s="82"/>
      <c r="N2727" s="140"/>
      <c r="O2727" s="140"/>
      <c r="P2727" s="82"/>
      <c r="Q2727" s="82"/>
      <c r="R2727" s="82"/>
      <c r="S2727" s="82"/>
      <c r="T2727" s="140"/>
      <c r="U2727" s="82"/>
      <c r="V2727" s="82"/>
      <c r="W2727" s="82"/>
      <c r="X2727" s="82"/>
      <c r="Y2727" s="82"/>
      <c r="AA2727" s="82"/>
      <c r="AB2727" s="82"/>
      <c r="AC2727" s="82"/>
      <c r="AD2727" s="82"/>
      <c r="AE2727" s="82"/>
      <c r="AF2727" s="82"/>
      <c r="AG2727" s="82"/>
    </row>
    <row r="2728" spans="3:33" x14ac:dyDescent="0.2">
      <c r="C2728" s="82"/>
      <c r="D2728" s="82"/>
      <c r="E2728" s="82"/>
      <c r="F2728" s="82"/>
      <c r="G2728" s="82"/>
      <c r="H2728" s="82"/>
      <c r="I2728" s="82"/>
      <c r="J2728" s="82"/>
      <c r="K2728" s="82"/>
      <c r="L2728" s="82"/>
      <c r="M2728" s="82"/>
      <c r="N2728" s="140"/>
      <c r="O2728" s="140"/>
      <c r="P2728" s="82"/>
      <c r="Q2728" s="82"/>
      <c r="R2728" s="82"/>
      <c r="S2728" s="82"/>
      <c r="T2728" s="140"/>
      <c r="U2728" s="82"/>
      <c r="V2728" s="82"/>
      <c r="W2728" s="82"/>
      <c r="X2728" s="82"/>
      <c r="Y2728" s="82"/>
      <c r="AA2728" s="82"/>
      <c r="AB2728" s="82"/>
      <c r="AC2728" s="82"/>
      <c r="AD2728" s="82"/>
      <c r="AE2728" s="82"/>
      <c r="AF2728" s="82"/>
      <c r="AG2728" s="82"/>
    </row>
    <row r="2729" spans="3:33" x14ac:dyDescent="0.2">
      <c r="C2729" s="82"/>
      <c r="D2729" s="82"/>
      <c r="E2729" s="82"/>
      <c r="F2729" s="82"/>
      <c r="G2729" s="82"/>
      <c r="H2729" s="82"/>
      <c r="I2729" s="82"/>
      <c r="J2729" s="82"/>
      <c r="K2729" s="82"/>
      <c r="L2729" s="82"/>
      <c r="M2729" s="82"/>
      <c r="N2729" s="140"/>
      <c r="O2729" s="140"/>
      <c r="P2729" s="82"/>
      <c r="Q2729" s="82"/>
      <c r="R2729" s="82"/>
      <c r="S2729" s="82"/>
      <c r="T2729" s="140"/>
      <c r="U2729" s="82"/>
      <c r="V2729" s="82"/>
      <c r="W2729" s="82"/>
      <c r="X2729" s="82"/>
      <c r="Y2729" s="82"/>
      <c r="AA2729" s="82"/>
      <c r="AB2729" s="82"/>
      <c r="AC2729" s="82"/>
      <c r="AD2729" s="82"/>
      <c r="AE2729" s="82"/>
      <c r="AF2729" s="82"/>
      <c r="AG2729" s="82"/>
    </row>
    <row r="2730" spans="3:33" x14ac:dyDescent="0.2">
      <c r="C2730" s="82"/>
      <c r="D2730" s="82"/>
      <c r="E2730" s="82"/>
      <c r="F2730" s="82"/>
      <c r="G2730" s="82"/>
      <c r="H2730" s="82"/>
      <c r="I2730" s="82"/>
      <c r="J2730" s="82"/>
      <c r="K2730" s="82"/>
      <c r="L2730" s="82"/>
      <c r="M2730" s="82"/>
      <c r="N2730" s="140"/>
      <c r="O2730" s="140"/>
      <c r="P2730" s="82"/>
      <c r="Q2730" s="82"/>
      <c r="R2730" s="82"/>
      <c r="S2730" s="82"/>
      <c r="T2730" s="140"/>
      <c r="U2730" s="82"/>
      <c r="V2730" s="82"/>
      <c r="W2730" s="82"/>
      <c r="X2730" s="82"/>
      <c r="Y2730" s="82"/>
      <c r="AA2730" s="82"/>
      <c r="AB2730" s="82"/>
      <c r="AC2730" s="82"/>
      <c r="AD2730" s="82"/>
      <c r="AE2730" s="82"/>
      <c r="AF2730" s="82"/>
      <c r="AG2730" s="82"/>
    </row>
    <row r="2731" spans="3:33" x14ac:dyDescent="0.2">
      <c r="C2731" s="82"/>
      <c r="D2731" s="82"/>
      <c r="E2731" s="82"/>
      <c r="F2731" s="82"/>
      <c r="G2731" s="82"/>
      <c r="H2731" s="82"/>
      <c r="I2731" s="82"/>
      <c r="J2731" s="82"/>
      <c r="K2731" s="82"/>
      <c r="L2731" s="82"/>
      <c r="M2731" s="82"/>
      <c r="N2731" s="140"/>
      <c r="O2731" s="140"/>
      <c r="P2731" s="82"/>
      <c r="Q2731" s="82"/>
      <c r="R2731" s="82"/>
      <c r="S2731" s="82"/>
      <c r="T2731" s="140"/>
      <c r="U2731" s="82"/>
      <c r="V2731" s="82"/>
      <c r="W2731" s="82"/>
      <c r="X2731" s="82"/>
      <c r="Y2731" s="82"/>
      <c r="AA2731" s="82"/>
      <c r="AB2731" s="82"/>
      <c r="AC2731" s="82"/>
      <c r="AD2731" s="82"/>
      <c r="AE2731" s="82"/>
      <c r="AF2731" s="82"/>
      <c r="AG2731" s="82"/>
    </row>
    <row r="2732" spans="3:33" x14ac:dyDescent="0.2">
      <c r="C2732" s="82"/>
      <c r="D2732" s="82"/>
      <c r="E2732" s="82"/>
      <c r="F2732" s="82"/>
      <c r="G2732" s="82"/>
      <c r="H2732" s="82"/>
      <c r="I2732" s="82"/>
      <c r="J2732" s="82"/>
      <c r="K2732" s="82"/>
      <c r="L2732" s="82"/>
      <c r="M2732" s="82"/>
      <c r="N2732" s="140"/>
      <c r="O2732" s="140"/>
      <c r="P2732" s="82"/>
      <c r="Q2732" s="82"/>
      <c r="R2732" s="82"/>
      <c r="S2732" s="82"/>
      <c r="T2732" s="140"/>
      <c r="U2732" s="82"/>
      <c r="V2732" s="82"/>
      <c r="W2732" s="82"/>
      <c r="X2732" s="82"/>
      <c r="Y2732" s="82"/>
      <c r="AA2732" s="82"/>
      <c r="AB2732" s="82"/>
      <c r="AC2732" s="82"/>
      <c r="AD2732" s="82"/>
      <c r="AE2732" s="82"/>
      <c r="AF2732" s="82"/>
      <c r="AG2732" s="82"/>
    </row>
    <row r="2733" spans="3:33" x14ac:dyDescent="0.2">
      <c r="C2733" s="82"/>
      <c r="D2733" s="82"/>
      <c r="E2733" s="82"/>
      <c r="F2733" s="82"/>
      <c r="G2733" s="82"/>
      <c r="H2733" s="82"/>
      <c r="I2733" s="82"/>
      <c r="J2733" s="82"/>
      <c r="K2733" s="82"/>
      <c r="L2733" s="82"/>
      <c r="M2733" s="82"/>
      <c r="N2733" s="140"/>
      <c r="O2733" s="140"/>
      <c r="P2733" s="82"/>
      <c r="Q2733" s="82"/>
      <c r="R2733" s="82"/>
      <c r="S2733" s="82"/>
      <c r="T2733" s="140"/>
      <c r="U2733" s="82"/>
      <c r="V2733" s="82"/>
      <c r="W2733" s="82"/>
      <c r="X2733" s="82"/>
      <c r="Y2733" s="82"/>
      <c r="AA2733" s="82"/>
      <c r="AB2733" s="82"/>
      <c r="AC2733" s="82"/>
      <c r="AD2733" s="82"/>
      <c r="AE2733" s="82"/>
      <c r="AF2733" s="82"/>
      <c r="AG2733" s="82"/>
    </row>
    <row r="2734" spans="3:33" x14ac:dyDescent="0.2">
      <c r="C2734" s="82"/>
      <c r="D2734" s="82"/>
      <c r="E2734" s="82"/>
      <c r="F2734" s="82"/>
      <c r="G2734" s="82"/>
      <c r="H2734" s="82"/>
      <c r="I2734" s="82"/>
      <c r="J2734" s="82"/>
      <c r="K2734" s="82"/>
      <c r="L2734" s="82"/>
      <c r="M2734" s="82"/>
      <c r="N2734" s="140"/>
      <c r="O2734" s="140"/>
      <c r="P2734" s="82"/>
      <c r="Q2734" s="82"/>
      <c r="R2734" s="82"/>
      <c r="S2734" s="82"/>
      <c r="T2734" s="140"/>
      <c r="U2734" s="82"/>
      <c r="V2734" s="82"/>
      <c r="W2734" s="82"/>
      <c r="X2734" s="82"/>
      <c r="Y2734" s="82"/>
      <c r="AA2734" s="82"/>
      <c r="AB2734" s="82"/>
      <c r="AC2734" s="82"/>
      <c r="AD2734" s="82"/>
      <c r="AE2734" s="82"/>
      <c r="AF2734" s="82"/>
      <c r="AG2734" s="82"/>
    </row>
    <row r="2735" spans="3:33" x14ac:dyDescent="0.2">
      <c r="C2735" s="82"/>
      <c r="D2735" s="82"/>
      <c r="E2735" s="82"/>
      <c r="F2735" s="82"/>
      <c r="G2735" s="82"/>
      <c r="H2735" s="82"/>
      <c r="I2735" s="82"/>
      <c r="J2735" s="82"/>
      <c r="K2735" s="82"/>
      <c r="L2735" s="82"/>
      <c r="M2735" s="82"/>
      <c r="N2735" s="140"/>
      <c r="O2735" s="140"/>
      <c r="P2735" s="82"/>
      <c r="Q2735" s="82"/>
      <c r="R2735" s="82"/>
      <c r="S2735" s="82"/>
      <c r="T2735" s="140"/>
      <c r="U2735" s="82"/>
      <c r="V2735" s="82"/>
      <c r="W2735" s="82"/>
      <c r="X2735" s="82"/>
      <c r="Y2735" s="82"/>
      <c r="AA2735" s="82"/>
      <c r="AB2735" s="82"/>
      <c r="AC2735" s="82"/>
      <c r="AD2735" s="82"/>
      <c r="AE2735" s="82"/>
      <c r="AF2735" s="82"/>
      <c r="AG2735" s="82"/>
    </row>
    <row r="2736" spans="3:33" x14ac:dyDescent="0.2">
      <c r="C2736" s="82"/>
      <c r="D2736" s="82"/>
      <c r="E2736" s="82"/>
      <c r="F2736" s="82"/>
      <c r="G2736" s="82"/>
      <c r="H2736" s="82"/>
      <c r="I2736" s="82"/>
      <c r="J2736" s="82"/>
      <c r="K2736" s="82"/>
      <c r="L2736" s="82"/>
      <c r="M2736" s="82"/>
      <c r="N2736" s="140"/>
      <c r="O2736" s="140"/>
      <c r="P2736" s="82"/>
      <c r="Q2736" s="82"/>
      <c r="R2736" s="82"/>
      <c r="S2736" s="82"/>
      <c r="T2736" s="140"/>
      <c r="U2736" s="82"/>
      <c r="V2736" s="82"/>
      <c r="W2736" s="82"/>
      <c r="X2736" s="82"/>
      <c r="Y2736" s="82"/>
      <c r="AA2736" s="82"/>
      <c r="AB2736" s="82"/>
      <c r="AC2736" s="82"/>
      <c r="AD2736" s="82"/>
      <c r="AE2736" s="82"/>
      <c r="AF2736" s="82"/>
      <c r="AG2736" s="82"/>
    </row>
    <row r="2737" spans="3:33" x14ac:dyDescent="0.2">
      <c r="C2737" s="82"/>
      <c r="D2737" s="82"/>
      <c r="E2737" s="82"/>
      <c r="F2737" s="82"/>
      <c r="G2737" s="82"/>
      <c r="H2737" s="82"/>
      <c r="I2737" s="82"/>
      <c r="J2737" s="82"/>
      <c r="K2737" s="82"/>
      <c r="L2737" s="82"/>
      <c r="M2737" s="82"/>
      <c r="N2737" s="140"/>
      <c r="O2737" s="140"/>
      <c r="P2737" s="82"/>
      <c r="Q2737" s="82"/>
      <c r="R2737" s="82"/>
      <c r="S2737" s="82"/>
      <c r="T2737" s="140"/>
      <c r="U2737" s="82"/>
      <c r="V2737" s="82"/>
      <c r="W2737" s="82"/>
      <c r="X2737" s="82"/>
      <c r="Y2737" s="82"/>
      <c r="AA2737" s="82"/>
      <c r="AB2737" s="82"/>
      <c r="AC2737" s="82"/>
      <c r="AD2737" s="82"/>
      <c r="AE2737" s="82"/>
      <c r="AF2737" s="82"/>
      <c r="AG2737" s="82"/>
    </row>
    <row r="2738" spans="3:33" x14ac:dyDescent="0.2">
      <c r="C2738" s="82"/>
      <c r="D2738" s="82"/>
      <c r="E2738" s="82"/>
      <c r="F2738" s="82"/>
      <c r="G2738" s="82"/>
      <c r="H2738" s="82"/>
      <c r="I2738" s="82"/>
      <c r="J2738" s="82"/>
      <c r="K2738" s="82"/>
      <c r="L2738" s="82"/>
      <c r="M2738" s="82"/>
      <c r="N2738" s="140"/>
      <c r="O2738" s="140"/>
      <c r="P2738" s="82"/>
      <c r="Q2738" s="82"/>
      <c r="R2738" s="82"/>
      <c r="S2738" s="82"/>
      <c r="T2738" s="140"/>
      <c r="U2738" s="82"/>
      <c r="V2738" s="82"/>
      <c r="W2738" s="82"/>
      <c r="X2738" s="82"/>
      <c r="Y2738" s="82"/>
      <c r="AA2738" s="82"/>
      <c r="AB2738" s="82"/>
      <c r="AC2738" s="82"/>
      <c r="AD2738" s="82"/>
      <c r="AE2738" s="82"/>
      <c r="AF2738" s="82"/>
      <c r="AG2738" s="82"/>
    </row>
    <row r="2739" spans="3:33" x14ac:dyDescent="0.2">
      <c r="C2739" s="82"/>
      <c r="D2739" s="82"/>
      <c r="E2739" s="82"/>
      <c r="F2739" s="82"/>
      <c r="G2739" s="82"/>
      <c r="H2739" s="82"/>
      <c r="I2739" s="82"/>
      <c r="J2739" s="82"/>
      <c r="K2739" s="82"/>
      <c r="L2739" s="82"/>
      <c r="M2739" s="82"/>
      <c r="N2739" s="140"/>
      <c r="O2739" s="140"/>
      <c r="P2739" s="82"/>
      <c r="Q2739" s="82"/>
      <c r="R2739" s="82"/>
      <c r="S2739" s="82"/>
      <c r="T2739" s="140"/>
      <c r="U2739" s="82"/>
      <c r="V2739" s="82"/>
      <c r="W2739" s="82"/>
      <c r="X2739" s="82"/>
      <c r="Y2739" s="82"/>
      <c r="AA2739" s="82"/>
      <c r="AB2739" s="82"/>
      <c r="AC2739" s="82"/>
      <c r="AD2739" s="82"/>
      <c r="AE2739" s="82"/>
      <c r="AF2739" s="82"/>
      <c r="AG2739" s="82"/>
    </row>
    <row r="2740" spans="3:33" x14ac:dyDescent="0.2">
      <c r="C2740" s="82"/>
      <c r="D2740" s="82"/>
      <c r="E2740" s="82"/>
      <c r="F2740" s="82"/>
      <c r="G2740" s="82"/>
      <c r="H2740" s="82"/>
      <c r="I2740" s="82"/>
      <c r="J2740" s="82"/>
      <c r="K2740" s="82"/>
      <c r="L2740" s="82"/>
      <c r="M2740" s="82"/>
      <c r="N2740" s="140"/>
      <c r="O2740" s="140"/>
      <c r="P2740" s="82"/>
      <c r="Q2740" s="82"/>
      <c r="R2740" s="82"/>
      <c r="S2740" s="82"/>
      <c r="T2740" s="140"/>
      <c r="U2740" s="82"/>
      <c r="V2740" s="82"/>
      <c r="W2740" s="82"/>
      <c r="X2740" s="82"/>
      <c r="Y2740" s="82"/>
      <c r="AA2740" s="82"/>
      <c r="AB2740" s="82"/>
      <c r="AC2740" s="82"/>
      <c r="AD2740" s="82"/>
      <c r="AE2740" s="82"/>
      <c r="AF2740" s="82"/>
      <c r="AG2740" s="82"/>
    </row>
    <row r="2741" spans="3:33" x14ac:dyDescent="0.2">
      <c r="C2741" s="82"/>
      <c r="D2741" s="82"/>
      <c r="E2741" s="82"/>
      <c r="F2741" s="82"/>
      <c r="G2741" s="82"/>
      <c r="H2741" s="82"/>
      <c r="I2741" s="82"/>
      <c r="J2741" s="82"/>
      <c r="K2741" s="82"/>
      <c r="L2741" s="82"/>
      <c r="M2741" s="82"/>
      <c r="N2741" s="140"/>
      <c r="O2741" s="140"/>
      <c r="P2741" s="82"/>
      <c r="Q2741" s="82"/>
      <c r="R2741" s="82"/>
      <c r="S2741" s="82"/>
      <c r="T2741" s="140"/>
      <c r="U2741" s="82"/>
      <c r="V2741" s="82"/>
      <c r="W2741" s="82"/>
      <c r="X2741" s="82"/>
      <c r="Y2741" s="82"/>
      <c r="AA2741" s="82"/>
      <c r="AB2741" s="82"/>
      <c r="AC2741" s="82"/>
      <c r="AD2741" s="82"/>
      <c r="AE2741" s="82"/>
      <c r="AF2741" s="82"/>
      <c r="AG2741" s="82"/>
    </row>
    <row r="2742" spans="3:33" x14ac:dyDescent="0.2">
      <c r="C2742" s="82"/>
      <c r="D2742" s="82"/>
      <c r="E2742" s="82"/>
      <c r="F2742" s="82"/>
      <c r="G2742" s="82"/>
      <c r="H2742" s="82"/>
      <c r="I2742" s="82"/>
      <c r="J2742" s="82"/>
      <c r="K2742" s="82"/>
      <c r="L2742" s="82"/>
      <c r="M2742" s="82"/>
      <c r="N2742" s="140"/>
      <c r="O2742" s="140"/>
      <c r="P2742" s="82"/>
      <c r="Q2742" s="82"/>
      <c r="R2742" s="82"/>
      <c r="S2742" s="82"/>
      <c r="T2742" s="140"/>
      <c r="U2742" s="82"/>
      <c r="V2742" s="82"/>
      <c r="W2742" s="82"/>
      <c r="X2742" s="82"/>
      <c r="Y2742" s="82"/>
      <c r="AA2742" s="82"/>
      <c r="AB2742" s="82"/>
      <c r="AC2742" s="82"/>
      <c r="AD2742" s="82"/>
      <c r="AE2742" s="82"/>
      <c r="AF2742" s="82"/>
      <c r="AG2742" s="82"/>
    </row>
    <row r="2743" spans="3:33" x14ac:dyDescent="0.2">
      <c r="C2743" s="82"/>
      <c r="D2743" s="82"/>
      <c r="E2743" s="82"/>
      <c r="F2743" s="82"/>
      <c r="G2743" s="82"/>
      <c r="H2743" s="82"/>
      <c r="I2743" s="82"/>
      <c r="J2743" s="82"/>
      <c r="K2743" s="82"/>
      <c r="L2743" s="82"/>
      <c r="M2743" s="82"/>
      <c r="N2743" s="140"/>
      <c r="O2743" s="140"/>
      <c r="P2743" s="82"/>
      <c r="Q2743" s="82"/>
      <c r="R2743" s="82"/>
      <c r="S2743" s="82"/>
      <c r="T2743" s="140"/>
      <c r="U2743" s="82"/>
      <c r="V2743" s="82"/>
      <c r="W2743" s="82"/>
      <c r="X2743" s="82"/>
      <c r="Y2743" s="82"/>
      <c r="AA2743" s="82"/>
      <c r="AB2743" s="82"/>
      <c r="AC2743" s="82"/>
      <c r="AD2743" s="82"/>
      <c r="AE2743" s="82"/>
      <c r="AF2743" s="82"/>
      <c r="AG2743" s="82"/>
    </row>
    <row r="2744" spans="3:33" x14ac:dyDescent="0.2">
      <c r="C2744" s="82"/>
      <c r="D2744" s="82"/>
      <c r="E2744" s="82"/>
      <c r="F2744" s="82"/>
      <c r="G2744" s="82"/>
      <c r="H2744" s="82"/>
      <c r="I2744" s="82"/>
      <c r="J2744" s="82"/>
      <c r="K2744" s="82"/>
      <c r="L2744" s="82"/>
      <c r="M2744" s="82"/>
      <c r="N2744" s="140"/>
      <c r="O2744" s="140"/>
      <c r="P2744" s="82"/>
      <c r="Q2744" s="82"/>
      <c r="R2744" s="82"/>
      <c r="S2744" s="82"/>
      <c r="T2744" s="140"/>
      <c r="U2744" s="82"/>
      <c r="V2744" s="82"/>
      <c r="W2744" s="82"/>
      <c r="X2744" s="82"/>
      <c r="Y2744" s="82"/>
      <c r="AA2744" s="82"/>
      <c r="AB2744" s="82"/>
      <c r="AC2744" s="82"/>
      <c r="AD2744" s="82"/>
      <c r="AE2744" s="82"/>
      <c r="AF2744" s="82"/>
      <c r="AG2744" s="82"/>
    </row>
    <row r="2745" spans="3:33" x14ac:dyDescent="0.2">
      <c r="C2745" s="82"/>
      <c r="D2745" s="82"/>
      <c r="E2745" s="82"/>
      <c r="F2745" s="82"/>
      <c r="G2745" s="82"/>
      <c r="H2745" s="82"/>
      <c r="I2745" s="82"/>
      <c r="J2745" s="82"/>
      <c r="K2745" s="82"/>
      <c r="L2745" s="82"/>
      <c r="M2745" s="82"/>
      <c r="N2745" s="140"/>
      <c r="O2745" s="140"/>
      <c r="P2745" s="82"/>
      <c r="Q2745" s="82"/>
      <c r="R2745" s="82"/>
      <c r="S2745" s="82"/>
      <c r="T2745" s="140"/>
      <c r="U2745" s="82"/>
      <c r="V2745" s="82"/>
      <c r="W2745" s="82"/>
      <c r="X2745" s="82"/>
      <c r="Y2745" s="82"/>
      <c r="AA2745" s="82"/>
      <c r="AB2745" s="82"/>
      <c r="AC2745" s="82"/>
      <c r="AD2745" s="82"/>
      <c r="AE2745" s="82"/>
      <c r="AF2745" s="82"/>
      <c r="AG2745" s="82"/>
    </row>
    <row r="2746" spans="3:33" x14ac:dyDescent="0.2">
      <c r="C2746" s="82"/>
      <c r="D2746" s="82"/>
      <c r="E2746" s="82"/>
      <c r="F2746" s="82"/>
      <c r="G2746" s="82"/>
      <c r="H2746" s="82"/>
      <c r="I2746" s="82"/>
      <c r="J2746" s="82"/>
      <c r="K2746" s="82"/>
      <c r="L2746" s="82"/>
      <c r="M2746" s="82"/>
      <c r="N2746" s="140"/>
      <c r="O2746" s="140"/>
      <c r="P2746" s="82"/>
      <c r="Q2746" s="82"/>
      <c r="R2746" s="82"/>
      <c r="S2746" s="82"/>
      <c r="T2746" s="140"/>
      <c r="U2746" s="82"/>
      <c r="V2746" s="82"/>
      <c r="W2746" s="82"/>
      <c r="X2746" s="82"/>
      <c r="Y2746" s="82"/>
      <c r="AA2746" s="82"/>
      <c r="AB2746" s="82"/>
      <c r="AC2746" s="82"/>
      <c r="AD2746" s="82"/>
      <c r="AE2746" s="82"/>
      <c r="AF2746" s="82"/>
      <c r="AG2746" s="82"/>
    </row>
    <row r="2747" spans="3:33" x14ac:dyDescent="0.2">
      <c r="C2747" s="82"/>
      <c r="D2747" s="82"/>
      <c r="E2747" s="82"/>
      <c r="F2747" s="82"/>
      <c r="G2747" s="82"/>
      <c r="H2747" s="82"/>
      <c r="I2747" s="82"/>
      <c r="J2747" s="82"/>
      <c r="K2747" s="82"/>
      <c r="L2747" s="82"/>
      <c r="M2747" s="82"/>
      <c r="N2747" s="140"/>
      <c r="O2747" s="140"/>
      <c r="P2747" s="82"/>
      <c r="Q2747" s="82"/>
      <c r="R2747" s="82"/>
      <c r="S2747" s="82"/>
      <c r="T2747" s="140"/>
      <c r="U2747" s="82"/>
      <c r="V2747" s="82"/>
      <c r="W2747" s="82"/>
      <c r="X2747" s="82"/>
      <c r="Y2747" s="82"/>
      <c r="AA2747" s="82"/>
      <c r="AB2747" s="82"/>
      <c r="AC2747" s="82"/>
      <c r="AD2747" s="82"/>
      <c r="AE2747" s="82"/>
      <c r="AF2747" s="82"/>
      <c r="AG2747" s="82"/>
    </row>
    <row r="2748" spans="3:33" x14ac:dyDescent="0.2">
      <c r="C2748" s="82"/>
      <c r="D2748" s="82"/>
      <c r="E2748" s="82"/>
      <c r="F2748" s="82"/>
      <c r="G2748" s="82"/>
      <c r="H2748" s="82"/>
      <c r="I2748" s="82"/>
      <c r="J2748" s="82"/>
      <c r="K2748" s="82"/>
      <c r="L2748" s="82"/>
      <c r="M2748" s="82"/>
      <c r="N2748" s="140"/>
      <c r="O2748" s="140"/>
      <c r="P2748" s="82"/>
      <c r="Q2748" s="82"/>
      <c r="R2748" s="82"/>
      <c r="S2748" s="82"/>
      <c r="T2748" s="140"/>
      <c r="U2748" s="82"/>
      <c r="V2748" s="82"/>
      <c r="W2748" s="82"/>
      <c r="X2748" s="82"/>
      <c r="Y2748" s="82"/>
      <c r="AA2748" s="82"/>
      <c r="AB2748" s="82"/>
      <c r="AC2748" s="82"/>
      <c r="AD2748" s="82"/>
      <c r="AE2748" s="82"/>
      <c r="AF2748" s="82"/>
      <c r="AG2748" s="82"/>
    </row>
    <row r="2749" spans="3:33" x14ac:dyDescent="0.2">
      <c r="C2749" s="82"/>
      <c r="D2749" s="82"/>
      <c r="E2749" s="82"/>
      <c r="F2749" s="82"/>
      <c r="G2749" s="82"/>
      <c r="H2749" s="82"/>
      <c r="I2749" s="82"/>
      <c r="J2749" s="82"/>
      <c r="K2749" s="82"/>
      <c r="L2749" s="82"/>
      <c r="M2749" s="82"/>
      <c r="N2749" s="140"/>
      <c r="O2749" s="140"/>
      <c r="P2749" s="82"/>
      <c r="Q2749" s="82"/>
      <c r="R2749" s="82"/>
      <c r="S2749" s="82"/>
      <c r="T2749" s="140"/>
      <c r="U2749" s="82"/>
      <c r="V2749" s="82"/>
      <c r="W2749" s="82"/>
      <c r="X2749" s="82"/>
      <c r="Y2749" s="82"/>
      <c r="AA2749" s="82"/>
      <c r="AB2749" s="82"/>
      <c r="AC2749" s="82"/>
      <c r="AD2749" s="82"/>
      <c r="AE2749" s="82"/>
      <c r="AF2749" s="82"/>
      <c r="AG2749" s="82"/>
    </row>
    <row r="2750" spans="3:33" x14ac:dyDescent="0.2">
      <c r="C2750" s="82"/>
      <c r="D2750" s="82"/>
      <c r="E2750" s="82"/>
      <c r="F2750" s="82"/>
      <c r="G2750" s="82"/>
      <c r="H2750" s="82"/>
      <c r="I2750" s="82"/>
      <c r="J2750" s="82"/>
      <c r="K2750" s="82"/>
      <c r="L2750" s="82"/>
      <c r="M2750" s="82"/>
      <c r="N2750" s="140"/>
      <c r="O2750" s="140"/>
      <c r="P2750" s="82"/>
      <c r="Q2750" s="82"/>
      <c r="R2750" s="82"/>
      <c r="S2750" s="82"/>
      <c r="T2750" s="140"/>
      <c r="U2750" s="82"/>
      <c r="V2750" s="82"/>
      <c r="W2750" s="82"/>
      <c r="X2750" s="82"/>
      <c r="Y2750" s="82"/>
      <c r="AA2750" s="82"/>
      <c r="AB2750" s="82"/>
      <c r="AC2750" s="82"/>
      <c r="AD2750" s="82"/>
      <c r="AE2750" s="82"/>
      <c r="AF2750" s="82"/>
      <c r="AG2750" s="82"/>
    </row>
    <row r="2751" spans="3:33" x14ac:dyDescent="0.2">
      <c r="C2751" s="82"/>
      <c r="D2751" s="82"/>
      <c r="E2751" s="82"/>
      <c r="F2751" s="82"/>
      <c r="G2751" s="82"/>
      <c r="H2751" s="82"/>
      <c r="I2751" s="82"/>
      <c r="J2751" s="82"/>
      <c r="K2751" s="82"/>
      <c r="L2751" s="82"/>
      <c r="M2751" s="82"/>
      <c r="N2751" s="140"/>
      <c r="O2751" s="140"/>
      <c r="P2751" s="82"/>
      <c r="Q2751" s="82"/>
      <c r="R2751" s="82"/>
      <c r="S2751" s="82"/>
      <c r="T2751" s="140"/>
      <c r="U2751" s="82"/>
      <c r="V2751" s="82"/>
      <c r="W2751" s="82"/>
      <c r="X2751" s="82"/>
      <c r="Y2751" s="82"/>
      <c r="AA2751" s="82"/>
      <c r="AB2751" s="82"/>
      <c r="AC2751" s="82"/>
      <c r="AD2751" s="82"/>
      <c r="AE2751" s="82"/>
      <c r="AF2751" s="82"/>
      <c r="AG2751" s="82"/>
    </row>
    <row r="2752" spans="3:33" x14ac:dyDescent="0.2">
      <c r="C2752" s="82"/>
      <c r="D2752" s="82"/>
      <c r="E2752" s="82"/>
      <c r="F2752" s="82"/>
      <c r="G2752" s="82"/>
      <c r="H2752" s="82"/>
      <c r="I2752" s="82"/>
      <c r="J2752" s="82"/>
      <c r="K2752" s="82"/>
      <c r="L2752" s="82"/>
      <c r="M2752" s="82"/>
      <c r="N2752" s="140"/>
      <c r="O2752" s="140"/>
      <c r="P2752" s="82"/>
      <c r="Q2752" s="82"/>
      <c r="R2752" s="82"/>
      <c r="S2752" s="82"/>
      <c r="T2752" s="140"/>
      <c r="U2752" s="82"/>
      <c r="V2752" s="82"/>
      <c r="W2752" s="82"/>
      <c r="X2752" s="82"/>
      <c r="Y2752" s="82"/>
      <c r="AA2752" s="82"/>
      <c r="AB2752" s="82"/>
      <c r="AC2752" s="82"/>
      <c r="AD2752" s="82"/>
      <c r="AE2752" s="82"/>
      <c r="AF2752" s="82"/>
      <c r="AG2752" s="82"/>
    </row>
    <row r="2753" spans="3:33" x14ac:dyDescent="0.2">
      <c r="C2753" s="82"/>
      <c r="D2753" s="82"/>
      <c r="E2753" s="82"/>
      <c r="F2753" s="82"/>
      <c r="G2753" s="82"/>
      <c r="H2753" s="82"/>
      <c r="I2753" s="82"/>
      <c r="J2753" s="82"/>
      <c r="K2753" s="82"/>
      <c r="L2753" s="82"/>
      <c r="M2753" s="82"/>
      <c r="N2753" s="140"/>
      <c r="O2753" s="140"/>
      <c r="P2753" s="82"/>
      <c r="Q2753" s="82"/>
      <c r="R2753" s="82"/>
      <c r="S2753" s="82"/>
      <c r="T2753" s="140"/>
      <c r="U2753" s="82"/>
      <c r="V2753" s="82"/>
      <c r="W2753" s="82"/>
      <c r="X2753" s="82"/>
      <c r="Y2753" s="82"/>
      <c r="AA2753" s="82"/>
      <c r="AB2753" s="82"/>
      <c r="AC2753" s="82"/>
      <c r="AD2753" s="82"/>
      <c r="AE2753" s="82"/>
      <c r="AF2753" s="82"/>
      <c r="AG2753" s="82"/>
    </row>
    <row r="2754" spans="3:33" x14ac:dyDescent="0.2">
      <c r="C2754" s="82"/>
      <c r="D2754" s="82"/>
      <c r="E2754" s="82"/>
      <c r="F2754" s="82"/>
      <c r="G2754" s="82"/>
      <c r="H2754" s="82"/>
      <c r="I2754" s="82"/>
      <c r="J2754" s="82"/>
      <c r="K2754" s="82"/>
      <c r="L2754" s="82"/>
      <c r="M2754" s="82"/>
      <c r="N2754" s="140"/>
      <c r="O2754" s="140"/>
      <c r="P2754" s="82"/>
      <c r="Q2754" s="82"/>
      <c r="R2754" s="82"/>
      <c r="S2754" s="82"/>
      <c r="T2754" s="140"/>
      <c r="U2754" s="82"/>
      <c r="V2754" s="82"/>
      <c r="W2754" s="82"/>
      <c r="X2754" s="82"/>
      <c r="Y2754" s="82"/>
      <c r="AA2754" s="82"/>
      <c r="AB2754" s="82"/>
      <c r="AC2754" s="82"/>
      <c r="AD2754" s="82"/>
      <c r="AE2754" s="82"/>
      <c r="AF2754" s="82"/>
      <c r="AG2754" s="82"/>
    </row>
    <row r="2755" spans="3:33" x14ac:dyDescent="0.2">
      <c r="C2755" s="82"/>
      <c r="D2755" s="82"/>
      <c r="E2755" s="82"/>
      <c r="F2755" s="82"/>
      <c r="G2755" s="82"/>
      <c r="H2755" s="82"/>
      <c r="I2755" s="82"/>
      <c r="J2755" s="82"/>
      <c r="K2755" s="82"/>
      <c r="L2755" s="82"/>
      <c r="M2755" s="82"/>
      <c r="N2755" s="140"/>
      <c r="O2755" s="140"/>
      <c r="P2755" s="82"/>
      <c r="Q2755" s="82"/>
      <c r="R2755" s="82"/>
      <c r="S2755" s="82"/>
      <c r="T2755" s="140"/>
      <c r="U2755" s="82"/>
      <c r="V2755" s="82"/>
      <c r="W2755" s="82"/>
      <c r="X2755" s="82"/>
      <c r="Y2755" s="82"/>
      <c r="AA2755" s="82"/>
      <c r="AB2755" s="82"/>
      <c r="AC2755" s="82"/>
      <c r="AD2755" s="82"/>
      <c r="AE2755" s="82"/>
      <c r="AF2755" s="82"/>
      <c r="AG2755" s="82"/>
    </row>
    <row r="2756" spans="3:33" x14ac:dyDescent="0.2">
      <c r="C2756" s="82"/>
      <c r="D2756" s="82"/>
      <c r="E2756" s="82"/>
      <c r="F2756" s="82"/>
      <c r="G2756" s="82"/>
      <c r="H2756" s="82"/>
      <c r="I2756" s="82"/>
      <c r="J2756" s="82"/>
      <c r="K2756" s="82"/>
      <c r="L2756" s="82"/>
      <c r="M2756" s="82"/>
      <c r="N2756" s="140"/>
      <c r="O2756" s="140"/>
      <c r="P2756" s="82"/>
      <c r="Q2756" s="82"/>
      <c r="R2756" s="82"/>
      <c r="S2756" s="82"/>
      <c r="T2756" s="140"/>
      <c r="U2756" s="82"/>
      <c r="V2756" s="82"/>
      <c r="W2756" s="82"/>
      <c r="X2756" s="82"/>
      <c r="Y2756" s="82"/>
      <c r="AA2756" s="82"/>
      <c r="AB2756" s="82"/>
      <c r="AC2756" s="82"/>
      <c r="AD2756" s="82"/>
      <c r="AE2756" s="82"/>
      <c r="AF2756" s="82"/>
      <c r="AG2756" s="82"/>
    </row>
    <row r="2757" spans="3:33" x14ac:dyDescent="0.2">
      <c r="C2757" s="82"/>
      <c r="D2757" s="82"/>
      <c r="E2757" s="82"/>
      <c r="F2757" s="82"/>
      <c r="G2757" s="82"/>
      <c r="H2757" s="82"/>
      <c r="I2757" s="82"/>
      <c r="J2757" s="82"/>
      <c r="K2757" s="82"/>
      <c r="L2757" s="82"/>
      <c r="M2757" s="82"/>
      <c r="N2757" s="140"/>
      <c r="O2757" s="140"/>
      <c r="P2757" s="82"/>
      <c r="Q2757" s="82"/>
      <c r="R2757" s="82"/>
      <c r="S2757" s="82"/>
      <c r="T2757" s="140"/>
      <c r="U2757" s="82"/>
      <c r="V2757" s="82"/>
      <c r="W2757" s="82"/>
      <c r="X2757" s="82"/>
      <c r="Y2757" s="82"/>
      <c r="AA2757" s="82"/>
      <c r="AB2757" s="82"/>
      <c r="AC2757" s="82"/>
      <c r="AD2757" s="82"/>
      <c r="AE2757" s="82"/>
      <c r="AF2757" s="82"/>
      <c r="AG2757" s="82"/>
    </row>
    <row r="2758" spans="3:33" x14ac:dyDescent="0.2">
      <c r="C2758" s="82"/>
      <c r="D2758" s="82"/>
      <c r="E2758" s="82"/>
      <c r="F2758" s="82"/>
      <c r="G2758" s="82"/>
      <c r="H2758" s="82"/>
      <c r="I2758" s="82"/>
      <c r="J2758" s="82"/>
      <c r="K2758" s="82"/>
      <c r="L2758" s="82"/>
      <c r="M2758" s="82"/>
      <c r="N2758" s="140"/>
      <c r="O2758" s="140"/>
      <c r="P2758" s="82"/>
      <c r="Q2758" s="82"/>
      <c r="R2758" s="82"/>
      <c r="S2758" s="82"/>
      <c r="T2758" s="140"/>
      <c r="U2758" s="82"/>
      <c r="V2758" s="82"/>
      <c r="W2758" s="82"/>
      <c r="X2758" s="82"/>
      <c r="Y2758" s="82"/>
      <c r="AA2758" s="82"/>
      <c r="AB2758" s="82"/>
      <c r="AC2758" s="82"/>
      <c r="AD2758" s="82"/>
      <c r="AE2758" s="82"/>
      <c r="AF2758" s="82"/>
      <c r="AG2758" s="82"/>
    </row>
    <row r="2759" spans="3:33" x14ac:dyDescent="0.2">
      <c r="C2759" s="82"/>
      <c r="D2759" s="82"/>
      <c r="E2759" s="82"/>
      <c r="F2759" s="82"/>
      <c r="G2759" s="82"/>
      <c r="H2759" s="82"/>
      <c r="I2759" s="82"/>
      <c r="J2759" s="82"/>
      <c r="K2759" s="82"/>
      <c r="L2759" s="82"/>
      <c r="M2759" s="82"/>
      <c r="N2759" s="140"/>
      <c r="O2759" s="140"/>
      <c r="P2759" s="82"/>
      <c r="Q2759" s="82"/>
      <c r="R2759" s="82"/>
      <c r="S2759" s="82"/>
      <c r="T2759" s="140"/>
      <c r="U2759" s="82"/>
      <c r="V2759" s="82"/>
      <c r="W2759" s="82"/>
      <c r="X2759" s="82"/>
      <c r="Y2759" s="82"/>
      <c r="AA2759" s="82"/>
      <c r="AB2759" s="82"/>
      <c r="AC2759" s="82"/>
      <c r="AD2759" s="82"/>
      <c r="AE2759" s="82"/>
      <c r="AF2759" s="82"/>
      <c r="AG2759" s="82"/>
    </row>
    <row r="2760" spans="3:33" x14ac:dyDescent="0.2">
      <c r="C2760" s="82"/>
      <c r="D2760" s="82"/>
      <c r="E2760" s="82"/>
      <c r="F2760" s="82"/>
      <c r="G2760" s="82"/>
      <c r="H2760" s="82"/>
      <c r="I2760" s="82"/>
      <c r="J2760" s="82"/>
      <c r="K2760" s="82"/>
      <c r="L2760" s="82"/>
      <c r="M2760" s="82"/>
      <c r="N2760" s="140"/>
      <c r="O2760" s="140"/>
      <c r="P2760" s="82"/>
      <c r="Q2760" s="82"/>
      <c r="R2760" s="82"/>
      <c r="S2760" s="82"/>
      <c r="T2760" s="140"/>
      <c r="U2760" s="82"/>
      <c r="V2760" s="82"/>
      <c r="W2760" s="82"/>
      <c r="X2760" s="82"/>
      <c r="Y2760" s="82"/>
      <c r="AA2760" s="82"/>
      <c r="AB2760" s="82"/>
      <c r="AC2760" s="82"/>
      <c r="AD2760" s="82"/>
      <c r="AE2760" s="82"/>
      <c r="AF2760" s="82"/>
      <c r="AG2760" s="82"/>
    </row>
    <row r="2761" spans="3:33" x14ac:dyDescent="0.2">
      <c r="C2761" s="82"/>
      <c r="D2761" s="82"/>
      <c r="E2761" s="82"/>
      <c r="F2761" s="82"/>
      <c r="G2761" s="82"/>
      <c r="H2761" s="82"/>
      <c r="I2761" s="82"/>
      <c r="J2761" s="82"/>
      <c r="K2761" s="82"/>
      <c r="L2761" s="82"/>
      <c r="M2761" s="82"/>
      <c r="N2761" s="140"/>
      <c r="O2761" s="140"/>
      <c r="P2761" s="82"/>
      <c r="Q2761" s="82"/>
      <c r="R2761" s="82"/>
      <c r="S2761" s="82"/>
      <c r="T2761" s="140"/>
      <c r="U2761" s="82"/>
      <c r="V2761" s="82"/>
      <c r="W2761" s="82"/>
      <c r="X2761" s="82"/>
      <c r="Y2761" s="82"/>
      <c r="AA2761" s="82"/>
      <c r="AB2761" s="82"/>
      <c r="AC2761" s="82"/>
      <c r="AD2761" s="82"/>
      <c r="AE2761" s="82"/>
      <c r="AF2761" s="82"/>
      <c r="AG2761" s="82"/>
    </row>
    <row r="2762" spans="3:33" x14ac:dyDescent="0.2">
      <c r="C2762" s="82"/>
      <c r="D2762" s="82"/>
      <c r="E2762" s="82"/>
      <c r="F2762" s="82"/>
      <c r="G2762" s="82"/>
      <c r="H2762" s="82"/>
      <c r="I2762" s="82"/>
      <c r="J2762" s="82"/>
      <c r="K2762" s="82"/>
      <c r="L2762" s="82"/>
      <c r="M2762" s="82"/>
      <c r="N2762" s="140"/>
      <c r="O2762" s="140"/>
      <c r="P2762" s="82"/>
      <c r="Q2762" s="82"/>
      <c r="R2762" s="82"/>
      <c r="S2762" s="82"/>
      <c r="T2762" s="140"/>
      <c r="U2762" s="82"/>
      <c r="V2762" s="82"/>
      <c r="W2762" s="82"/>
      <c r="X2762" s="82"/>
      <c r="Y2762" s="82"/>
      <c r="AA2762" s="82"/>
      <c r="AB2762" s="82"/>
      <c r="AC2762" s="82"/>
      <c r="AD2762" s="82"/>
      <c r="AE2762" s="82"/>
      <c r="AF2762" s="82"/>
      <c r="AG2762" s="82"/>
    </row>
    <row r="2763" spans="3:33" x14ac:dyDescent="0.2">
      <c r="C2763" s="82"/>
      <c r="D2763" s="82"/>
      <c r="E2763" s="82"/>
      <c r="F2763" s="82"/>
      <c r="G2763" s="82"/>
      <c r="H2763" s="82"/>
      <c r="I2763" s="82"/>
      <c r="J2763" s="82"/>
      <c r="K2763" s="82"/>
      <c r="L2763" s="82"/>
      <c r="M2763" s="82"/>
      <c r="N2763" s="140"/>
      <c r="O2763" s="140"/>
      <c r="P2763" s="82"/>
      <c r="Q2763" s="82"/>
      <c r="R2763" s="82"/>
      <c r="S2763" s="82"/>
      <c r="T2763" s="140"/>
      <c r="U2763" s="82"/>
      <c r="V2763" s="82"/>
      <c r="W2763" s="82"/>
      <c r="X2763" s="82"/>
      <c r="Y2763" s="82"/>
      <c r="AA2763" s="82"/>
      <c r="AB2763" s="82"/>
      <c r="AC2763" s="82"/>
      <c r="AD2763" s="82"/>
      <c r="AE2763" s="82"/>
      <c r="AF2763" s="82"/>
      <c r="AG2763" s="82"/>
    </row>
    <row r="2764" spans="3:33" x14ac:dyDescent="0.2">
      <c r="C2764" s="82"/>
      <c r="D2764" s="82"/>
      <c r="E2764" s="82"/>
      <c r="F2764" s="82"/>
      <c r="G2764" s="82"/>
      <c r="H2764" s="82"/>
      <c r="I2764" s="82"/>
      <c r="J2764" s="82"/>
      <c r="K2764" s="82"/>
      <c r="L2764" s="82"/>
      <c r="M2764" s="82"/>
      <c r="N2764" s="140"/>
      <c r="O2764" s="140"/>
      <c r="P2764" s="82"/>
      <c r="Q2764" s="82"/>
      <c r="R2764" s="82"/>
      <c r="S2764" s="82"/>
      <c r="T2764" s="140"/>
      <c r="U2764" s="82"/>
      <c r="V2764" s="82"/>
      <c r="W2764" s="82"/>
      <c r="X2764" s="82"/>
      <c r="Y2764" s="82"/>
      <c r="AA2764" s="82"/>
      <c r="AB2764" s="82"/>
      <c r="AC2764" s="82"/>
      <c r="AD2764" s="82"/>
      <c r="AE2764" s="82"/>
      <c r="AF2764" s="82"/>
      <c r="AG2764" s="82"/>
    </row>
    <row r="2765" spans="3:33" x14ac:dyDescent="0.2">
      <c r="C2765" s="82"/>
      <c r="D2765" s="82"/>
      <c r="E2765" s="82"/>
      <c r="F2765" s="82"/>
      <c r="G2765" s="82"/>
      <c r="H2765" s="82"/>
      <c r="I2765" s="82"/>
      <c r="J2765" s="82"/>
      <c r="K2765" s="82"/>
      <c r="L2765" s="82"/>
      <c r="M2765" s="82"/>
      <c r="N2765" s="140"/>
      <c r="O2765" s="140"/>
      <c r="P2765" s="82"/>
      <c r="Q2765" s="82"/>
      <c r="R2765" s="82"/>
      <c r="S2765" s="82"/>
      <c r="T2765" s="140"/>
      <c r="U2765" s="82"/>
      <c r="V2765" s="82"/>
      <c r="W2765" s="82"/>
      <c r="X2765" s="82"/>
      <c r="Y2765" s="82"/>
      <c r="AA2765" s="82"/>
      <c r="AB2765" s="82"/>
      <c r="AC2765" s="82"/>
      <c r="AD2765" s="82"/>
      <c r="AE2765" s="82"/>
      <c r="AF2765" s="82"/>
      <c r="AG2765" s="82"/>
    </row>
    <row r="2766" spans="3:33" x14ac:dyDescent="0.2">
      <c r="C2766" s="82"/>
      <c r="D2766" s="82"/>
      <c r="E2766" s="82"/>
      <c r="F2766" s="82"/>
      <c r="G2766" s="82"/>
      <c r="H2766" s="82"/>
      <c r="I2766" s="82"/>
      <c r="J2766" s="82"/>
      <c r="K2766" s="82"/>
      <c r="L2766" s="82"/>
      <c r="M2766" s="82"/>
      <c r="N2766" s="140"/>
      <c r="O2766" s="140"/>
      <c r="P2766" s="82"/>
      <c r="Q2766" s="82"/>
      <c r="R2766" s="82"/>
      <c r="S2766" s="82"/>
      <c r="T2766" s="140"/>
      <c r="U2766" s="82"/>
      <c r="V2766" s="82"/>
      <c r="W2766" s="82"/>
      <c r="X2766" s="82"/>
      <c r="Y2766" s="82"/>
      <c r="AA2766" s="82"/>
      <c r="AB2766" s="82"/>
      <c r="AC2766" s="82"/>
      <c r="AD2766" s="82"/>
      <c r="AE2766" s="82"/>
      <c r="AF2766" s="82"/>
      <c r="AG2766" s="82"/>
    </row>
    <row r="2767" spans="3:33" x14ac:dyDescent="0.2">
      <c r="C2767" s="82"/>
      <c r="D2767" s="82"/>
      <c r="E2767" s="82"/>
      <c r="F2767" s="82"/>
      <c r="G2767" s="82"/>
      <c r="H2767" s="82"/>
      <c r="I2767" s="82"/>
      <c r="J2767" s="82"/>
      <c r="K2767" s="82"/>
      <c r="L2767" s="82"/>
      <c r="M2767" s="82"/>
      <c r="N2767" s="140"/>
      <c r="O2767" s="140"/>
      <c r="P2767" s="82"/>
      <c r="Q2767" s="82"/>
      <c r="R2767" s="82"/>
      <c r="S2767" s="82"/>
      <c r="T2767" s="140"/>
      <c r="U2767" s="82"/>
      <c r="V2767" s="82"/>
      <c r="W2767" s="82"/>
      <c r="X2767" s="82"/>
      <c r="Y2767" s="82"/>
      <c r="AA2767" s="82"/>
      <c r="AB2767" s="82"/>
      <c r="AC2767" s="82"/>
      <c r="AD2767" s="82"/>
      <c r="AE2767" s="82"/>
      <c r="AF2767" s="82"/>
      <c r="AG2767" s="82"/>
    </row>
    <row r="2768" spans="3:33" x14ac:dyDescent="0.2">
      <c r="C2768" s="82"/>
      <c r="D2768" s="82"/>
      <c r="E2768" s="82"/>
      <c r="F2768" s="82"/>
      <c r="G2768" s="82"/>
      <c r="H2768" s="82"/>
      <c r="I2768" s="82"/>
      <c r="J2768" s="82"/>
      <c r="K2768" s="82"/>
      <c r="L2768" s="82"/>
      <c r="M2768" s="82"/>
      <c r="N2768" s="140"/>
      <c r="O2768" s="140"/>
      <c r="P2768" s="82"/>
      <c r="Q2768" s="82"/>
      <c r="R2768" s="82"/>
      <c r="S2768" s="82"/>
      <c r="T2768" s="140"/>
      <c r="U2768" s="82"/>
      <c r="V2768" s="82"/>
      <c r="W2768" s="82"/>
      <c r="X2768" s="82"/>
      <c r="Y2768" s="82"/>
      <c r="AA2768" s="82"/>
      <c r="AB2768" s="82"/>
      <c r="AC2768" s="82"/>
      <c r="AD2768" s="82"/>
      <c r="AE2768" s="82"/>
      <c r="AF2768" s="82"/>
      <c r="AG2768" s="82"/>
    </row>
    <row r="2769" spans="3:33" x14ac:dyDescent="0.2">
      <c r="C2769" s="82"/>
      <c r="D2769" s="82"/>
      <c r="E2769" s="82"/>
      <c r="F2769" s="82"/>
      <c r="G2769" s="82"/>
      <c r="H2769" s="82"/>
      <c r="I2769" s="82"/>
      <c r="J2769" s="82"/>
      <c r="K2769" s="82"/>
      <c r="L2769" s="82"/>
      <c r="M2769" s="82"/>
      <c r="N2769" s="140"/>
      <c r="O2769" s="140"/>
      <c r="P2769" s="82"/>
      <c r="Q2769" s="82"/>
      <c r="R2769" s="82"/>
      <c r="S2769" s="82"/>
      <c r="T2769" s="140"/>
      <c r="U2769" s="82"/>
      <c r="V2769" s="82"/>
      <c r="W2769" s="82"/>
      <c r="X2769" s="82"/>
      <c r="Y2769" s="82"/>
      <c r="AA2769" s="82"/>
      <c r="AB2769" s="82"/>
      <c r="AC2769" s="82"/>
      <c r="AD2769" s="82"/>
      <c r="AE2769" s="82"/>
      <c r="AF2769" s="82"/>
      <c r="AG2769" s="82"/>
    </row>
    <row r="2770" spans="3:33" x14ac:dyDescent="0.2">
      <c r="C2770" s="82"/>
      <c r="D2770" s="82"/>
      <c r="E2770" s="82"/>
      <c r="F2770" s="82"/>
      <c r="G2770" s="82"/>
      <c r="H2770" s="82"/>
      <c r="I2770" s="82"/>
      <c r="J2770" s="82"/>
      <c r="K2770" s="82"/>
      <c r="L2770" s="82"/>
      <c r="M2770" s="82"/>
      <c r="N2770" s="140"/>
      <c r="O2770" s="140"/>
      <c r="P2770" s="82"/>
      <c r="Q2770" s="82"/>
      <c r="R2770" s="82"/>
      <c r="S2770" s="82"/>
      <c r="T2770" s="140"/>
      <c r="U2770" s="82"/>
      <c r="V2770" s="82"/>
      <c r="W2770" s="82"/>
      <c r="X2770" s="82"/>
      <c r="Y2770" s="82"/>
      <c r="AA2770" s="82"/>
      <c r="AB2770" s="82"/>
      <c r="AC2770" s="82"/>
      <c r="AD2770" s="82"/>
      <c r="AE2770" s="82"/>
      <c r="AF2770" s="82"/>
      <c r="AG2770" s="82"/>
    </row>
    <row r="2771" spans="3:33" x14ac:dyDescent="0.2">
      <c r="C2771" s="82"/>
      <c r="D2771" s="82"/>
      <c r="E2771" s="82"/>
      <c r="F2771" s="82"/>
      <c r="G2771" s="82"/>
      <c r="H2771" s="82"/>
      <c r="I2771" s="82"/>
      <c r="J2771" s="82"/>
      <c r="K2771" s="82"/>
      <c r="L2771" s="82"/>
      <c r="M2771" s="82"/>
      <c r="N2771" s="140"/>
      <c r="O2771" s="140"/>
      <c r="P2771" s="82"/>
      <c r="Q2771" s="82"/>
      <c r="R2771" s="82"/>
      <c r="S2771" s="82"/>
      <c r="T2771" s="140"/>
      <c r="U2771" s="82"/>
      <c r="V2771" s="82"/>
      <c r="W2771" s="82"/>
      <c r="X2771" s="82"/>
      <c r="Y2771" s="82"/>
      <c r="AA2771" s="82"/>
      <c r="AB2771" s="82"/>
      <c r="AC2771" s="82"/>
      <c r="AD2771" s="82"/>
      <c r="AE2771" s="82"/>
      <c r="AF2771" s="82"/>
      <c r="AG2771" s="82"/>
    </row>
    <row r="2772" spans="3:33" x14ac:dyDescent="0.2">
      <c r="C2772" s="82"/>
      <c r="D2772" s="82"/>
      <c r="E2772" s="82"/>
      <c r="F2772" s="82"/>
      <c r="G2772" s="82"/>
      <c r="H2772" s="82"/>
      <c r="I2772" s="82"/>
      <c r="J2772" s="82"/>
      <c r="K2772" s="82"/>
      <c r="L2772" s="82"/>
      <c r="M2772" s="82"/>
      <c r="N2772" s="140"/>
      <c r="O2772" s="140"/>
      <c r="P2772" s="82"/>
      <c r="Q2772" s="82"/>
      <c r="R2772" s="82"/>
      <c r="S2772" s="82"/>
      <c r="T2772" s="140"/>
      <c r="U2772" s="82"/>
      <c r="V2772" s="82"/>
      <c r="W2772" s="82"/>
      <c r="X2772" s="82"/>
      <c r="Y2772" s="82"/>
      <c r="AA2772" s="82"/>
      <c r="AB2772" s="82"/>
      <c r="AC2772" s="82"/>
      <c r="AD2772" s="82"/>
      <c r="AE2772" s="82"/>
      <c r="AF2772" s="82"/>
      <c r="AG2772" s="82"/>
    </row>
    <row r="2773" spans="3:33" x14ac:dyDescent="0.2">
      <c r="C2773" s="82"/>
      <c r="D2773" s="82"/>
      <c r="E2773" s="82"/>
      <c r="F2773" s="82"/>
      <c r="G2773" s="82"/>
      <c r="H2773" s="82"/>
      <c r="I2773" s="82"/>
      <c r="J2773" s="82"/>
      <c r="K2773" s="82"/>
      <c r="L2773" s="82"/>
      <c r="M2773" s="82"/>
      <c r="N2773" s="140"/>
      <c r="O2773" s="140"/>
      <c r="P2773" s="82"/>
      <c r="Q2773" s="82"/>
      <c r="R2773" s="82"/>
      <c r="S2773" s="82"/>
      <c r="T2773" s="140"/>
      <c r="U2773" s="82"/>
      <c r="V2773" s="82"/>
      <c r="W2773" s="82"/>
      <c r="X2773" s="82"/>
      <c r="Y2773" s="82"/>
      <c r="AA2773" s="82"/>
      <c r="AB2773" s="82"/>
      <c r="AC2773" s="82"/>
      <c r="AD2773" s="82"/>
      <c r="AE2773" s="82"/>
      <c r="AF2773" s="82"/>
      <c r="AG2773" s="82"/>
    </row>
    <row r="2774" spans="3:33" x14ac:dyDescent="0.2">
      <c r="C2774" s="82"/>
      <c r="D2774" s="82"/>
      <c r="E2774" s="82"/>
      <c r="F2774" s="82"/>
      <c r="G2774" s="82"/>
      <c r="H2774" s="82"/>
      <c r="I2774" s="82"/>
      <c r="J2774" s="82"/>
      <c r="K2774" s="82"/>
      <c r="L2774" s="82"/>
      <c r="M2774" s="82"/>
      <c r="N2774" s="140"/>
      <c r="O2774" s="140"/>
      <c r="P2774" s="82"/>
      <c r="Q2774" s="82"/>
      <c r="R2774" s="82"/>
      <c r="S2774" s="82"/>
      <c r="T2774" s="140"/>
      <c r="U2774" s="82"/>
      <c r="V2774" s="82"/>
      <c r="W2774" s="82"/>
      <c r="X2774" s="82"/>
      <c r="Y2774" s="82"/>
      <c r="AA2774" s="82"/>
      <c r="AB2774" s="82"/>
      <c r="AC2774" s="82"/>
      <c r="AD2774" s="82"/>
      <c r="AE2774" s="82"/>
      <c r="AF2774" s="82"/>
      <c r="AG2774" s="82"/>
    </row>
    <row r="2775" spans="3:33" x14ac:dyDescent="0.2">
      <c r="C2775" s="82"/>
      <c r="D2775" s="82"/>
      <c r="E2775" s="82"/>
      <c r="F2775" s="82"/>
      <c r="G2775" s="82"/>
      <c r="H2775" s="82"/>
      <c r="I2775" s="82"/>
      <c r="J2775" s="82"/>
      <c r="K2775" s="82"/>
      <c r="L2775" s="82"/>
      <c r="M2775" s="82"/>
      <c r="N2775" s="140"/>
      <c r="O2775" s="140"/>
      <c r="P2775" s="82"/>
      <c r="Q2775" s="82"/>
      <c r="R2775" s="82"/>
      <c r="S2775" s="82"/>
      <c r="T2775" s="140"/>
      <c r="U2775" s="82"/>
      <c r="V2775" s="82"/>
      <c r="W2775" s="82"/>
      <c r="X2775" s="82"/>
      <c r="Y2775" s="82"/>
      <c r="AA2775" s="82"/>
      <c r="AB2775" s="82"/>
      <c r="AC2775" s="82"/>
      <c r="AD2775" s="82"/>
      <c r="AE2775" s="82"/>
      <c r="AF2775" s="82"/>
      <c r="AG2775" s="82"/>
    </row>
    <row r="2776" spans="3:33" x14ac:dyDescent="0.2">
      <c r="C2776" s="82"/>
      <c r="D2776" s="82"/>
      <c r="E2776" s="82"/>
      <c r="F2776" s="82"/>
      <c r="G2776" s="82"/>
      <c r="H2776" s="82"/>
      <c r="I2776" s="82"/>
      <c r="J2776" s="82"/>
      <c r="K2776" s="82"/>
      <c r="L2776" s="82"/>
      <c r="M2776" s="82"/>
      <c r="N2776" s="140"/>
      <c r="O2776" s="140"/>
      <c r="P2776" s="82"/>
      <c r="Q2776" s="82"/>
      <c r="R2776" s="82"/>
      <c r="S2776" s="82"/>
      <c r="T2776" s="140"/>
      <c r="U2776" s="82"/>
      <c r="V2776" s="82"/>
      <c r="W2776" s="82"/>
      <c r="X2776" s="82"/>
      <c r="Y2776" s="82"/>
      <c r="AA2776" s="82"/>
      <c r="AB2776" s="82"/>
      <c r="AC2776" s="82"/>
      <c r="AD2776" s="82"/>
      <c r="AE2776" s="82"/>
      <c r="AF2776" s="82"/>
      <c r="AG2776" s="82"/>
    </row>
    <row r="2777" spans="3:33" x14ac:dyDescent="0.2">
      <c r="C2777" s="82"/>
      <c r="D2777" s="82"/>
      <c r="E2777" s="82"/>
      <c r="F2777" s="82"/>
      <c r="G2777" s="82"/>
      <c r="H2777" s="82"/>
      <c r="I2777" s="82"/>
      <c r="J2777" s="82"/>
      <c r="K2777" s="82"/>
      <c r="L2777" s="82"/>
      <c r="M2777" s="82"/>
      <c r="N2777" s="140"/>
      <c r="O2777" s="140"/>
      <c r="P2777" s="82"/>
      <c r="Q2777" s="82"/>
      <c r="R2777" s="82"/>
      <c r="S2777" s="82"/>
      <c r="T2777" s="140"/>
      <c r="U2777" s="82"/>
      <c r="V2777" s="82"/>
      <c r="W2777" s="82"/>
      <c r="X2777" s="82"/>
      <c r="Y2777" s="82"/>
      <c r="AA2777" s="82"/>
      <c r="AB2777" s="82"/>
      <c r="AC2777" s="82"/>
      <c r="AD2777" s="82"/>
      <c r="AE2777" s="82"/>
      <c r="AF2777" s="82"/>
      <c r="AG2777" s="82"/>
    </row>
    <row r="2778" spans="3:33" x14ac:dyDescent="0.2">
      <c r="C2778" s="82"/>
      <c r="D2778" s="82"/>
      <c r="E2778" s="82"/>
      <c r="F2778" s="82"/>
      <c r="G2778" s="82"/>
      <c r="H2778" s="82"/>
      <c r="I2778" s="82"/>
      <c r="J2778" s="82"/>
      <c r="K2778" s="82"/>
      <c r="L2778" s="82"/>
      <c r="M2778" s="82"/>
      <c r="N2778" s="140"/>
      <c r="O2778" s="140"/>
      <c r="P2778" s="82"/>
      <c r="Q2778" s="82"/>
      <c r="R2778" s="82"/>
      <c r="S2778" s="82"/>
      <c r="T2778" s="140"/>
      <c r="U2778" s="82"/>
      <c r="V2778" s="82"/>
      <c r="W2778" s="82"/>
      <c r="X2778" s="82"/>
      <c r="Y2778" s="82"/>
      <c r="AA2778" s="82"/>
      <c r="AB2778" s="82"/>
      <c r="AC2778" s="82"/>
      <c r="AD2778" s="82"/>
      <c r="AE2778" s="82"/>
      <c r="AF2778" s="82"/>
      <c r="AG2778" s="82"/>
    </row>
    <row r="2779" spans="3:33" x14ac:dyDescent="0.2">
      <c r="C2779" s="82"/>
      <c r="D2779" s="82"/>
      <c r="E2779" s="82"/>
      <c r="F2779" s="82"/>
      <c r="G2779" s="82"/>
      <c r="H2779" s="82"/>
      <c r="I2779" s="82"/>
      <c r="J2779" s="82"/>
      <c r="K2779" s="82"/>
      <c r="L2779" s="82"/>
      <c r="M2779" s="82"/>
      <c r="N2779" s="140"/>
      <c r="O2779" s="140"/>
      <c r="P2779" s="82"/>
      <c r="Q2779" s="82"/>
      <c r="R2779" s="82"/>
      <c r="S2779" s="82"/>
      <c r="T2779" s="140"/>
      <c r="U2779" s="82"/>
      <c r="V2779" s="82"/>
      <c r="W2779" s="82"/>
      <c r="X2779" s="82"/>
      <c r="Y2779" s="82"/>
      <c r="AA2779" s="82"/>
      <c r="AB2779" s="82"/>
      <c r="AC2779" s="82"/>
      <c r="AD2779" s="82"/>
      <c r="AE2779" s="82"/>
      <c r="AF2779" s="82"/>
      <c r="AG2779" s="82"/>
    </row>
    <row r="2780" spans="3:33" x14ac:dyDescent="0.2">
      <c r="C2780" s="82"/>
      <c r="D2780" s="82"/>
      <c r="E2780" s="82"/>
      <c r="F2780" s="82"/>
      <c r="G2780" s="82"/>
      <c r="H2780" s="82"/>
      <c r="I2780" s="82"/>
      <c r="J2780" s="82"/>
      <c r="K2780" s="82"/>
      <c r="L2780" s="82"/>
      <c r="M2780" s="82"/>
      <c r="N2780" s="140"/>
      <c r="O2780" s="140"/>
      <c r="P2780" s="82"/>
      <c r="Q2780" s="82"/>
      <c r="R2780" s="82"/>
      <c r="S2780" s="82"/>
      <c r="T2780" s="140"/>
      <c r="U2780" s="82"/>
      <c r="V2780" s="82"/>
      <c r="W2780" s="82"/>
      <c r="X2780" s="82"/>
      <c r="Y2780" s="82"/>
      <c r="AA2780" s="82"/>
      <c r="AB2780" s="82"/>
      <c r="AC2780" s="82"/>
      <c r="AD2780" s="82"/>
      <c r="AE2780" s="82"/>
      <c r="AF2780" s="82"/>
      <c r="AG2780" s="82"/>
    </row>
    <row r="2781" spans="3:33" x14ac:dyDescent="0.2">
      <c r="C2781" s="82"/>
      <c r="D2781" s="82"/>
      <c r="E2781" s="82"/>
      <c r="F2781" s="82"/>
      <c r="G2781" s="82"/>
      <c r="H2781" s="82"/>
      <c r="I2781" s="82"/>
      <c r="J2781" s="82"/>
      <c r="K2781" s="82"/>
      <c r="L2781" s="82"/>
      <c r="M2781" s="82"/>
      <c r="N2781" s="140"/>
      <c r="O2781" s="140"/>
      <c r="P2781" s="82"/>
      <c r="Q2781" s="82"/>
      <c r="R2781" s="82"/>
      <c r="S2781" s="82"/>
      <c r="T2781" s="140"/>
      <c r="U2781" s="82"/>
      <c r="V2781" s="82"/>
      <c r="W2781" s="82"/>
      <c r="X2781" s="82"/>
      <c r="Y2781" s="82"/>
      <c r="AA2781" s="82"/>
      <c r="AB2781" s="82"/>
      <c r="AC2781" s="82"/>
      <c r="AD2781" s="82"/>
      <c r="AE2781" s="82"/>
      <c r="AF2781" s="82"/>
      <c r="AG2781" s="82"/>
    </row>
    <row r="2782" spans="3:33" x14ac:dyDescent="0.2">
      <c r="C2782" s="82"/>
      <c r="D2782" s="82"/>
      <c r="E2782" s="82"/>
      <c r="F2782" s="82"/>
      <c r="G2782" s="82"/>
      <c r="H2782" s="82"/>
      <c r="I2782" s="82"/>
      <c r="J2782" s="82"/>
      <c r="K2782" s="82"/>
      <c r="L2782" s="82"/>
      <c r="M2782" s="82"/>
      <c r="N2782" s="140"/>
      <c r="O2782" s="140"/>
      <c r="P2782" s="82"/>
      <c r="Q2782" s="82"/>
      <c r="R2782" s="82"/>
      <c r="S2782" s="82"/>
      <c r="T2782" s="140"/>
      <c r="U2782" s="82"/>
      <c r="V2782" s="82"/>
      <c r="W2782" s="82"/>
      <c r="X2782" s="82"/>
      <c r="Y2782" s="82"/>
      <c r="AA2782" s="82"/>
      <c r="AB2782" s="82"/>
      <c r="AC2782" s="82"/>
      <c r="AD2782" s="82"/>
      <c r="AE2782" s="82"/>
      <c r="AF2782" s="82"/>
      <c r="AG2782" s="82"/>
    </row>
    <row r="2783" spans="3:33" x14ac:dyDescent="0.2">
      <c r="C2783" s="82"/>
      <c r="D2783" s="82"/>
      <c r="E2783" s="82"/>
      <c r="F2783" s="82"/>
      <c r="G2783" s="82"/>
      <c r="H2783" s="82"/>
      <c r="I2783" s="82"/>
      <c r="J2783" s="82"/>
      <c r="K2783" s="82"/>
      <c r="L2783" s="82"/>
      <c r="M2783" s="82"/>
      <c r="N2783" s="140"/>
      <c r="O2783" s="140"/>
      <c r="P2783" s="82"/>
      <c r="Q2783" s="82"/>
      <c r="R2783" s="82"/>
      <c r="S2783" s="82"/>
      <c r="T2783" s="140"/>
      <c r="U2783" s="82"/>
      <c r="V2783" s="82"/>
      <c r="W2783" s="82"/>
      <c r="X2783" s="82"/>
      <c r="Y2783" s="82"/>
      <c r="AA2783" s="82"/>
      <c r="AB2783" s="82"/>
      <c r="AC2783" s="82"/>
      <c r="AD2783" s="82"/>
      <c r="AE2783" s="82"/>
      <c r="AF2783" s="82"/>
      <c r="AG2783" s="82"/>
    </row>
    <row r="2784" spans="3:33" x14ac:dyDescent="0.2">
      <c r="C2784" s="82"/>
      <c r="D2784" s="82"/>
      <c r="E2784" s="82"/>
      <c r="F2784" s="82"/>
      <c r="G2784" s="82"/>
      <c r="H2784" s="82"/>
      <c r="I2784" s="82"/>
      <c r="J2784" s="82"/>
      <c r="K2784" s="82"/>
      <c r="L2784" s="82"/>
      <c r="M2784" s="82"/>
      <c r="N2784" s="140"/>
      <c r="O2784" s="140"/>
      <c r="P2784" s="82"/>
      <c r="Q2784" s="82"/>
      <c r="R2784" s="82"/>
      <c r="S2784" s="82"/>
      <c r="T2784" s="140"/>
      <c r="U2784" s="82"/>
      <c r="V2784" s="82"/>
      <c r="W2784" s="82"/>
      <c r="X2784" s="82"/>
      <c r="Y2784" s="82"/>
      <c r="AA2784" s="82"/>
      <c r="AB2784" s="82"/>
      <c r="AC2784" s="82"/>
      <c r="AD2784" s="82"/>
      <c r="AE2784" s="82"/>
      <c r="AF2784" s="82"/>
      <c r="AG2784" s="82"/>
    </row>
    <row r="2785" spans="3:33" x14ac:dyDescent="0.2">
      <c r="C2785" s="82"/>
      <c r="D2785" s="82"/>
      <c r="E2785" s="82"/>
      <c r="F2785" s="82"/>
      <c r="G2785" s="82"/>
      <c r="H2785" s="82"/>
      <c r="I2785" s="82"/>
      <c r="J2785" s="82"/>
      <c r="K2785" s="82"/>
      <c r="L2785" s="82"/>
      <c r="M2785" s="82"/>
      <c r="N2785" s="140"/>
      <c r="O2785" s="140"/>
      <c r="P2785" s="82"/>
      <c r="Q2785" s="82"/>
      <c r="R2785" s="82"/>
      <c r="S2785" s="82"/>
      <c r="T2785" s="140"/>
      <c r="U2785" s="82"/>
      <c r="V2785" s="82"/>
      <c r="W2785" s="82"/>
      <c r="X2785" s="82"/>
      <c r="Y2785" s="82"/>
      <c r="AA2785" s="82"/>
      <c r="AB2785" s="82"/>
      <c r="AC2785" s="82"/>
      <c r="AD2785" s="82"/>
      <c r="AE2785" s="82"/>
      <c r="AF2785" s="82"/>
      <c r="AG2785" s="82"/>
    </row>
    <row r="2786" spans="3:33" x14ac:dyDescent="0.2">
      <c r="C2786" s="82"/>
      <c r="D2786" s="82"/>
      <c r="E2786" s="82"/>
      <c r="F2786" s="82"/>
      <c r="G2786" s="82"/>
      <c r="H2786" s="82"/>
      <c r="I2786" s="82"/>
      <c r="J2786" s="82"/>
      <c r="K2786" s="82"/>
      <c r="L2786" s="82"/>
      <c r="M2786" s="82"/>
      <c r="N2786" s="140"/>
      <c r="O2786" s="140"/>
      <c r="P2786" s="82"/>
      <c r="Q2786" s="82"/>
      <c r="R2786" s="82"/>
      <c r="S2786" s="82"/>
      <c r="T2786" s="140"/>
      <c r="U2786" s="82"/>
      <c r="V2786" s="82"/>
      <c r="W2786" s="82"/>
      <c r="X2786" s="82"/>
      <c r="Y2786" s="82"/>
      <c r="AA2786" s="82"/>
      <c r="AB2786" s="82"/>
      <c r="AC2786" s="82"/>
      <c r="AD2786" s="82"/>
      <c r="AE2786" s="82"/>
      <c r="AF2786" s="82"/>
      <c r="AG2786" s="82"/>
    </row>
    <row r="2787" spans="3:33" x14ac:dyDescent="0.2">
      <c r="C2787" s="82"/>
      <c r="D2787" s="82"/>
      <c r="E2787" s="82"/>
      <c r="F2787" s="82"/>
      <c r="G2787" s="82"/>
      <c r="H2787" s="82"/>
      <c r="I2787" s="82"/>
      <c r="J2787" s="82"/>
      <c r="K2787" s="82"/>
      <c r="L2787" s="82"/>
      <c r="M2787" s="82"/>
      <c r="N2787" s="140"/>
      <c r="O2787" s="140"/>
      <c r="P2787" s="82"/>
      <c r="Q2787" s="82"/>
      <c r="R2787" s="82"/>
      <c r="S2787" s="82"/>
      <c r="T2787" s="140"/>
      <c r="U2787" s="82"/>
      <c r="V2787" s="82"/>
      <c r="W2787" s="82"/>
      <c r="X2787" s="82"/>
      <c r="Y2787" s="82"/>
      <c r="AA2787" s="82"/>
      <c r="AB2787" s="82"/>
      <c r="AC2787" s="82"/>
      <c r="AD2787" s="82"/>
      <c r="AE2787" s="82"/>
      <c r="AF2787" s="82"/>
      <c r="AG2787" s="82"/>
    </row>
    <row r="2788" spans="3:33" x14ac:dyDescent="0.2">
      <c r="C2788" s="82"/>
      <c r="D2788" s="82"/>
      <c r="E2788" s="82"/>
      <c r="F2788" s="82"/>
      <c r="G2788" s="82"/>
      <c r="H2788" s="82"/>
      <c r="I2788" s="82"/>
      <c r="J2788" s="82"/>
      <c r="K2788" s="82"/>
      <c r="L2788" s="82"/>
      <c r="M2788" s="82"/>
      <c r="N2788" s="140"/>
      <c r="O2788" s="140"/>
      <c r="P2788" s="82"/>
      <c r="Q2788" s="82"/>
      <c r="R2788" s="82"/>
      <c r="S2788" s="82"/>
      <c r="T2788" s="140"/>
      <c r="U2788" s="82"/>
      <c r="V2788" s="82"/>
      <c r="W2788" s="82"/>
      <c r="X2788" s="82"/>
      <c r="Y2788" s="82"/>
      <c r="AA2788" s="82"/>
      <c r="AB2788" s="82"/>
      <c r="AC2788" s="82"/>
      <c r="AD2788" s="82"/>
      <c r="AE2788" s="82"/>
      <c r="AF2788" s="82"/>
      <c r="AG2788" s="82"/>
    </row>
    <row r="2789" spans="3:33" x14ac:dyDescent="0.2">
      <c r="C2789" s="82"/>
      <c r="D2789" s="82"/>
      <c r="E2789" s="82"/>
      <c r="F2789" s="82"/>
      <c r="G2789" s="82"/>
      <c r="H2789" s="82"/>
      <c r="I2789" s="82"/>
      <c r="J2789" s="82"/>
      <c r="K2789" s="82"/>
      <c r="L2789" s="82"/>
      <c r="M2789" s="82"/>
      <c r="N2789" s="140"/>
      <c r="O2789" s="140"/>
      <c r="P2789" s="82"/>
      <c r="Q2789" s="82"/>
      <c r="R2789" s="82"/>
      <c r="S2789" s="82"/>
      <c r="T2789" s="140"/>
      <c r="U2789" s="82"/>
      <c r="V2789" s="82"/>
      <c r="W2789" s="82"/>
      <c r="X2789" s="82"/>
      <c r="Y2789" s="82"/>
      <c r="AA2789" s="82"/>
      <c r="AB2789" s="82"/>
      <c r="AC2789" s="82"/>
      <c r="AD2789" s="82"/>
      <c r="AE2789" s="82"/>
      <c r="AF2789" s="82"/>
      <c r="AG2789" s="82"/>
    </row>
    <row r="2790" spans="3:33" x14ac:dyDescent="0.2">
      <c r="C2790" s="82"/>
      <c r="D2790" s="82"/>
      <c r="E2790" s="82"/>
      <c r="F2790" s="82"/>
      <c r="G2790" s="82"/>
      <c r="H2790" s="82"/>
      <c r="I2790" s="82"/>
      <c r="J2790" s="82"/>
      <c r="K2790" s="82"/>
      <c r="L2790" s="82"/>
      <c r="M2790" s="82"/>
      <c r="N2790" s="140"/>
      <c r="O2790" s="140"/>
      <c r="P2790" s="82"/>
      <c r="Q2790" s="82"/>
      <c r="R2790" s="82"/>
      <c r="S2790" s="82"/>
      <c r="T2790" s="140"/>
      <c r="U2790" s="82"/>
      <c r="V2790" s="82"/>
      <c r="W2790" s="82"/>
      <c r="X2790" s="82"/>
      <c r="Y2790" s="82"/>
      <c r="AA2790" s="82"/>
      <c r="AB2790" s="82"/>
      <c r="AC2790" s="82"/>
      <c r="AD2790" s="82"/>
      <c r="AE2790" s="82"/>
      <c r="AF2790" s="82"/>
      <c r="AG2790" s="82"/>
    </row>
    <row r="2791" spans="3:33" x14ac:dyDescent="0.2">
      <c r="C2791" s="82"/>
      <c r="D2791" s="82"/>
      <c r="E2791" s="82"/>
      <c r="F2791" s="82"/>
      <c r="G2791" s="82"/>
      <c r="H2791" s="82"/>
      <c r="I2791" s="82"/>
      <c r="J2791" s="82"/>
      <c r="K2791" s="82"/>
      <c r="L2791" s="82"/>
      <c r="M2791" s="82"/>
      <c r="N2791" s="140"/>
      <c r="O2791" s="140"/>
      <c r="P2791" s="82"/>
      <c r="Q2791" s="82"/>
      <c r="R2791" s="82"/>
      <c r="S2791" s="82"/>
      <c r="T2791" s="140"/>
      <c r="U2791" s="82"/>
      <c r="V2791" s="82"/>
      <c r="W2791" s="82"/>
      <c r="X2791" s="82"/>
      <c r="Y2791" s="82"/>
      <c r="AA2791" s="82"/>
      <c r="AB2791" s="82"/>
      <c r="AC2791" s="82"/>
      <c r="AD2791" s="82"/>
      <c r="AE2791" s="82"/>
      <c r="AF2791" s="82"/>
      <c r="AG2791" s="82"/>
    </row>
    <row r="2792" spans="3:33" x14ac:dyDescent="0.2">
      <c r="C2792" s="82"/>
      <c r="D2792" s="82"/>
      <c r="E2792" s="82"/>
      <c r="F2792" s="82"/>
      <c r="G2792" s="82"/>
      <c r="H2792" s="82"/>
      <c r="I2792" s="82"/>
      <c r="J2792" s="82"/>
      <c r="K2792" s="82"/>
      <c r="L2792" s="82"/>
      <c r="M2792" s="82"/>
      <c r="N2792" s="140"/>
      <c r="O2792" s="140"/>
      <c r="P2792" s="82"/>
      <c r="Q2792" s="82"/>
      <c r="R2792" s="82"/>
      <c r="S2792" s="82"/>
      <c r="T2792" s="140"/>
      <c r="U2792" s="82"/>
      <c r="V2792" s="82"/>
      <c r="W2792" s="82"/>
      <c r="X2792" s="82"/>
      <c r="Y2792" s="82"/>
      <c r="AA2792" s="82"/>
      <c r="AB2792" s="82"/>
      <c r="AC2792" s="82"/>
      <c r="AD2792" s="82"/>
      <c r="AE2792" s="82"/>
      <c r="AF2792" s="82"/>
      <c r="AG2792" s="82"/>
    </row>
    <row r="2793" spans="3:33" x14ac:dyDescent="0.2">
      <c r="C2793" s="82"/>
      <c r="D2793" s="82"/>
      <c r="E2793" s="82"/>
      <c r="F2793" s="82"/>
      <c r="G2793" s="82"/>
      <c r="H2793" s="82"/>
      <c r="I2793" s="82"/>
      <c r="J2793" s="82"/>
      <c r="K2793" s="82"/>
      <c r="L2793" s="82"/>
      <c r="M2793" s="82"/>
      <c r="N2793" s="140"/>
      <c r="O2793" s="140"/>
      <c r="P2793" s="82"/>
      <c r="Q2793" s="82"/>
      <c r="R2793" s="82"/>
      <c r="S2793" s="82"/>
      <c r="T2793" s="140"/>
      <c r="U2793" s="82"/>
      <c r="V2793" s="82"/>
      <c r="W2793" s="82"/>
      <c r="X2793" s="82"/>
      <c r="Y2793" s="82"/>
      <c r="AA2793" s="82"/>
      <c r="AB2793" s="82"/>
      <c r="AC2793" s="82"/>
      <c r="AD2793" s="82"/>
      <c r="AE2793" s="82"/>
      <c r="AF2793" s="82"/>
      <c r="AG2793" s="82"/>
    </row>
    <row r="2794" spans="3:33" x14ac:dyDescent="0.2">
      <c r="C2794" s="82"/>
      <c r="D2794" s="82"/>
      <c r="E2794" s="82"/>
      <c r="F2794" s="82"/>
      <c r="G2794" s="82"/>
      <c r="H2794" s="82"/>
      <c r="I2794" s="82"/>
      <c r="J2794" s="82"/>
      <c r="K2794" s="82"/>
      <c r="L2794" s="82"/>
      <c r="M2794" s="82"/>
      <c r="N2794" s="140"/>
      <c r="O2794" s="140"/>
      <c r="P2794" s="82"/>
      <c r="Q2794" s="82"/>
      <c r="R2794" s="82"/>
      <c r="S2794" s="82"/>
      <c r="T2794" s="140"/>
      <c r="U2794" s="82"/>
      <c r="V2794" s="82"/>
      <c r="W2794" s="82"/>
      <c r="X2794" s="82"/>
      <c r="Y2794" s="82"/>
      <c r="AA2794" s="82"/>
      <c r="AB2794" s="82"/>
      <c r="AC2794" s="82"/>
      <c r="AD2794" s="82"/>
      <c r="AE2794" s="82"/>
      <c r="AF2794" s="82"/>
      <c r="AG2794" s="82"/>
    </row>
    <row r="2795" spans="3:33" x14ac:dyDescent="0.2">
      <c r="C2795" s="82"/>
      <c r="D2795" s="82"/>
      <c r="E2795" s="82"/>
      <c r="F2795" s="82"/>
      <c r="G2795" s="82"/>
      <c r="H2795" s="82"/>
      <c r="I2795" s="82"/>
      <c r="J2795" s="82"/>
      <c r="K2795" s="82"/>
      <c r="L2795" s="82"/>
      <c r="M2795" s="82"/>
      <c r="N2795" s="140"/>
      <c r="O2795" s="140"/>
      <c r="P2795" s="82"/>
      <c r="Q2795" s="82"/>
      <c r="R2795" s="82"/>
      <c r="S2795" s="82"/>
      <c r="T2795" s="140"/>
      <c r="U2795" s="82"/>
      <c r="V2795" s="82"/>
      <c r="W2795" s="82"/>
      <c r="X2795" s="82"/>
      <c r="Y2795" s="82"/>
      <c r="AA2795" s="82"/>
      <c r="AB2795" s="82"/>
      <c r="AC2795" s="82"/>
      <c r="AD2795" s="82"/>
      <c r="AE2795" s="82"/>
      <c r="AF2795" s="82"/>
      <c r="AG2795" s="82"/>
    </row>
    <row r="2796" spans="3:33" x14ac:dyDescent="0.2">
      <c r="C2796" s="82"/>
      <c r="D2796" s="82"/>
      <c r="E2796" s="82"/>
      <c r="F2796" s="82"/>
      <c r="G2796" s="82"/>
      <c r="H2796" s="82"/>
      <c r="I2796" s="82"/>
      <c r="J2796" s="82"/>
      <c r="K2796" s="82"/>
      <c r="L2796" s="82"/>
      <c r="M2796" s="82"/>
      <c r="N2796" s="140"/>
      <c r="O2796" s="140"/>
      <c r="P2796" s="82"/>
      <c r="Q2796" s="82"/>
      <c r="R2796" s="82"/>
      <c r="S2796" s="82"/>
      <c r="T2796" s="140"/>
      <c r="U2796" s="82"/>
      <c r="V2796" s="82"/>
      <c r="W2796" s="82"/>
      <c r="X2796" s="82"/>
      <c r="Y2796" s="82"/>
      <c r="AA2796" s="82"/>
      <c r="AB2796" s="82"/>
      <c r="AC2796" s="82"/>
      <c r="AD2796" s="82"/>
      <c r="AE2796" s="82"/>
      <c r="AF2796" s="82"/>
      <c r="AG2796" s="82"/>
    </row>
    <row r="2797" spans="3:33" x14ac:dyDescent="0.2">
      <c r="C2797" s="82"/>
      <c r="D2797" s="82"/>
      <c r="E2797" s="82"/>
      <c r="F2797" s="82"/>
      <c r="G2797" s="82"/>
      <c r="H2797" s="82"/>
      <c r="I2797" s="82"/>
      <c r="J2797" s="82"/>
      <c r="K2797" s="82"/>
      <c r="L2797" s="82"/>
      <c r="M2797" s="82"/>
      <c r="N2797" s="140"/>
      <c r="O2797" s="140"/>
      <c r="P2797" s="82"/>
      <c r="Q2797" s="82"/>
      <c r="R2797" s="82"/>
      <c r="S2797" s="82"/>
      <c r="T2797" s="140"/>
      <c r="U2797" s="82"/>
      <c r="V2797" s="82"/>
      <c r="W2797" s="82"/>
      <c r="X2797" s="82"/>
      <c r="Y2797" s="82"/>
      <c r="AA2797" s="82"/>
      <c r="AB2797" s="82"/>
      <c r="AC2797" s="82"/>
      <c r="AD2797" s="82"/>
      <c r="AE2797" s="82"/>
      <c r="AF2797" s="82"/>
      <c r="AG2797" s="82"/>
    </row>
    <row r="2798" spans="3:33" x14ac:dyDescent="0.2">
      <c r="C2798" s="82"/>
      <c r="D2798" s="82"/>
      <c r="E2798" s="82"/>
      <c r="F2798" s="82"/>
      <c r="G2798" s="82"/>
      <c r="H2798" s="82"/>
      <c r="I2798" s="82"/>
      <c r="J2798" s="82"/>
      <c r="K2798" s="82"/>
      <c r="L2798" s="82"/>
      <c r="M2798" s="82"/>
      <c r="N2798" s="140"/>
      <c r="O2798" s="140"/>
      <c r="P2798" s="82"/>
      <c r="Q2798" s="82"/>
      <c r="R2798" s="82"/>
      <c r="S2798" s="82"/>
      <c r="T2798" s="140"/>
      <c r="U2798" s="82"/>
      <c r="V2798" s="82"/>
      <c r="W2798" s="82"/>
      <c r="X2798" s="82"/>
      <c r="Y2798" s="82"/>
      <c r="AA2798" s="82"/>
      <c r="AB2798" s="82"/>
      <c r="AC2798" s="82"/>
      <c r="AD2798" s="82"/>
      <c r="AE2798" s="82"/>
      <c r="AF2798" s="82"/>
      <c r="AG2798" s="82"/>
    </row>
    <row r="2799" spans="3:33" x14ac:dyDescent="0.2">
      <c r="C2799" s="82"/>
      <c r="D2799" s="82"/>
      <c r="E2799" s="82"/>
      <c r="F2799" s="82"/>
      <c r="G2799" s="82"/>
      <c r="H2799" s="82"/>
      <c r="I2799" s="82"/>
      <c r="J2799" s="82"/>
      <c r="K2799" s="82"/>
      <c r="L2799" s="82"/>
      <c r="M2799" s="82"/>
      <c r="N2799" s="140"/>
      <c r="O2799" s="140"/>
      <c r="P2799" s="82"/>
      <c r="Q2799" s="82"/>
      <c r="R2799" s="82"/>
      <c r="S2799" s="82"/>
      <c r="T2799" s="140"/>
      <c r="U2799" s="82"/>
      <c r="V2799" s="82"/>
      <c r="W2799" s="82"/>
      <c r="X2799" s="82"/>
      <c r="Y2799" s="82"/>
      <c r="AA2799" s="82"/>
      <c r="AB2799" s="82"/>
      <c r="AC2799" s="82"/>
      <c r="AD2799" s="82"/>
      <c r="AE2799" s="82"/>
      <c r="AF2799" s="82"/>
      <c r="AG2799" s="82"/>
    </row>
    <row r="2800" spans="3:33" x14ac:dyDescent="0.2">
      <c r="C2800" s="82"/>
      <c r="D2800" s="82"/>
      <c r="E2800" s="82"/>
      <c r="F2800" s="82"/>
      <c r="G2800" s="82"/>
      <c r="H2800" s="82"/>
      <c r="I2800" s="82"/>
      <c r="J2800" s="82"/>
      <c r="K2800" s="82"/>
      <c r="L2800" s="82"/>
      <c r="M2800" s="82"/>
      <c r="N2800" s="140"/>
      <c r="O2800" s="140"/>
      <c r="P2800" s="82"/>
      <c r="Q2800" s="82"/>
      <c r="R2800" s="82"/>
      <c r="S2800" s="82"/>
      <c r="T2800" s="140"/>
      <c r="U2800" s="82"/>
      <c r="V2800" s="82"/>
      <c r="W2800" s="82"/>
      <c r="X2800" s="82"/>
      <c r="Y2800" s="82"/>
      <c r="AA2800" s="82"/>
      <c r="AB2800" s="82"/>
      <c r="AC2800" s="82"/>
      <c r="AD2800" s="82"/>
      <c r="AE2800" s="82"/>
      <c r="AF2800" s="82"/>
      <c r="AG2800" s="82"/>
    </row>
    <row r="2801" spans="3:33" x14ac:dyDescent="0.2">
      <c r="C2801" s="82"/>
      <c r="D2801" s="82"/>
      <c r="E2801" s="82"/>
      <c r="F2801" s="82"/>
      <c r="G2801" s="82"/>
      <c r="H2801" s="82"/>
      <c r="I2801" s="82"/>
      <c r="J2801" s="82"/>
      <c r="K2801" s="82"/>
      <c r="L2801" s="82"/>
      <c r="M2801" s="82"/>
      <c r="N2801" s="140"/>
      <c r="O2801" s="140"/>
      <c r="P2801" s="82"/>
      <c r="Q2801" s="82"/>
      <c r="R2801" s="82"/>
      <c r="S2801" s="82"/>
      <c r="T2801" s="140"/>
      <c r="U2801" s="82"/>
      <c r="V2801" s="82"/>
      <c r="W2801" s="82"/>
      <c r="X2801" s="82"/>
      <c r="Y2801" s="82"/>
      <c r="AA2801" s="82"/>
      <c r="AB2801" s="82"/>
      <c r="AC2801" s="82"/>
      <c r="AD2801" s="82"/>
      <c r="AE2801" s="82"/>
      <c r="AF2801" s="82"/>
      <c r="AG2801" s="82"/>
    </row>
    <row r="2802" spans="3:33" x14ac:dyDescent="0.2">
      <c r="C2802" s="82"/>
      <c r="D2802" s="82"/>
      <c r="E2802" s="82"/>
      <c r="F2802" s="82"/>
      <c r="G2802" s="82"/>
      <c r="H2802" s="82"/>
      <c r="I2802" s="82"/>
      <c r="J2802" s="82"/>
      <c r="K2802" s="82"/>
      <c r="L2802" s="82"/>
      <c r="M2802" s="82"/>
      <c r="N2802" s="140"/>
      <c r="O2802" s="140"/>
      <c r="P2802" s="82"/>
      <c r="Q2802" s="82"/>
      <c r="R2802" s="82"/>
      <c r="S2802" s="82"/>
      <c r="T2802" s="140"/>
      <c r="U2802" s="82"/>
      <c r="V2802" s="82"/>
      <c r="W2802" s="82"/>
      <c r="X2802" s="82"/>
      <c r="Y2802" s="82"/>
      <c r="AA2802" s="82"/>
      <c r="AB2802" s="82"/>
      <c r="AC2802" s="82"/>
      <c r="AD2802" s="82"/>
      <c r="AE2802" s="82"/>
      <c r="AF2802" s="82"/>
      <c r="AG2802" s="82"/>
    </row>
    <row r="2803" spans="3:33" x14ac:dyDescent="0.2">
      <c r="C2803" s="82"/>
      <c r="D2803" s="82"/>
      <c r="E2803" s="82"/>
      <c r="F2803" s="82"/>
      <c r="G2803" s="82"/>
      <c r="H2803" s="82"/>
      <c r="I2803" s="82"/>
      <c r="J2803" s="82"/>
      <c r="K2803" s="82"/>
      <c r="L2803" s="82"/>
      <c r="M2803" s="82"/>
      <c r="N2803" s="140"/>
      <c r="O2803" s="140"/>
      <c r="P2803" s="82"/>
      <c r="Q2803" s="82"/>
      <c r="R2803" s="82"/>
      <c r="S2803" s="82"/>
      <c r="T2803" s="140"/>
      <c r="U2803" s="82"/>
      <c r="V2803" s="82"/>
      <c r="W2803" s="82"/>
      <c r="X2803" s="82"/>
      <c r="Y2803" s="82"/>
      <c r="AA2803" s="82"/>
      <c r="AB2803" s="82"/>
      <c r="AC2803" s="82"/>
      <c r="AD2803" s="82"/>
      <c r="AE2803" s="82"/>
      <c r="AF2803" s="82"/>
      <c r="AG2803" s="82"/>
    </row>
    <row r="2804" spans="3:33" x14ac:dyDescent="0.2">
      <c r="C2804" s="82"/>
      <c r="D2804" s="82"/>
      <c r="E2804" s="82"/>
      <c r="F2804" s="82"/>
      <c r="G2804" s="82"/>
      <c r="H2804" s="82"/>
      <c r="I2804" s="82"/>
      <c r="J2804" s="82"/>
      <c r="K2804" s="82"/>
      <c r="L2804" s="82"/>
      <c r="M2804" s="82"/>
      <c r="N2804" s="140"/>
      <c r="O2804" s="140"/>
      <c r="P2804" s="82"/>
      <c r="Q2804" s="82"/>
      <c r="R2804" s="82"/>
      <c r="S2804" s="82"/>
      <c r="T2804" s="140"/>
      <c r="U2804" s="82"/>
      <c r="V2804" s="82"/>
      <c r="W2804" s="82"/>
      <c r="X2804" s="82"/>
      <c r="Y2804" s="82"/>
      <c r="AA2804" s="82"/>
      <c r="AB2804" s="82"/>
      <c r="AC2804" s="82"/>
      <c r="AD2804" s="82"/>
      <c r="AE2804" s="82"/>
      <c r="AF2804" s="82"/>
      <c r="AG2804" s="82"/>
    </row>
    <row r="2805" spans="3:33" x14ac:dyDescent="0.2">
      <c r="C2805" s="82"/>
      <c r="D2805" s="82"/>
      <c r="E2805" s="82"/>
      <c r="F2805" s="82"/>
      <c r="G2805" s="82"/>
      <c r="H2805" s="82"/>
      <c r="I2805" s="82"/>
      <c r="J2805" s="82"/>
      <c r="K2805" s="82"/>
      <c r="L2805" s="82"/>
      <c r="M2805" s="82"/>
      <c r="N2805" s="140"/>
      <c r="O2805" s="140"/>
      <c r="P2805" s="82"/>
      <c r="Q2805" s="82"/>
      <c r="R2805" s="82"/>
      <c r="S2805" s="82"/>
      <c r="T2805" s="140"/>
      <c r="U2805" s="82"/>
      <c r="V2805" s="82"/>
      <c r="W2805" s="82"/>
      <c r="X2805" s="82"/>
      <c r="Y2805" s="82"/>
      <c r="AA2805" s="82"/>
      <c r="AB2805" s="82"/>
      <c r="AC2805" s="82"/>
      <c r="AD2805" s="82"/>
      <c r="AE2805" s="82"/>
      <c r="AF2805" s="82"/>
      <c r="AG2805" s="82"/>
    </row>
    <row r="2806" spans="3:33" x14ac:dyDescent="0.2">
      <c r="C2806" s="82"/>
      <c r="D2806" s="82"/>
      <c r="E2806" s="82"/>
      <c r="F2806" s="82"/>
      <c r="G2806" s="82"/>
      <c r="H2806" s="82"/>
      <c r="I2806" s="82"/>
      <c r="J2806" s="82"/>
      <c r="K2806" s="82"/>
      <c r="L2806" s="82"/>
      <c r="M2806" s="82"/>
      <c r="N2806" s="140"/>
      <c r="O2806" s="140"/>
      <c r="P2806" s="82"/>
      <c r="Q2806" s="82"/>
      <c r="R2806" s="82"/>
      <c r="S2806" s="82"/>
      <c r="T2806" s="140"/>
      <c r="U2806" s="82"/>
      <c r="V2806" s="82"/>
      <c r="W2806" s="82"/>
      <c r="X2806" s="82"/>
      <c r="Y2806" s="82"/>
      <c r="AA2806" s="82"/>
      <c r="AB2806" s="82"/>
      <c r="AC2806" s="82"/>
      <c r="AD2806" s="82"/>
      <c r="AE2806" s="82"/>
      <c r="AF2806" s="82"/>
      <c r="AG2806" s="82"/>
    </row>
    <row r="2807" spans="3:33" x14ac:dyDescent="0.2">
      <c r="C2807" s="82"/>
      <c r="D2807" s="82"/>
      <c r="E2807" s="82"/>
      <c r="F2807" s="82"/>
      <c r="G2807" s="82"/>
      <c r="H2807" s="82"/>
      <c r="I2807" s="82"/>
      <c r="J2807" s="82"/>
      <c r="K2807" s="82"/>
      <c r="L2807" s="82"/>
      <c r="M2807" s="82"/>
      <c r="N2807" s="140"/>
      <c r="O2807" s="140"/>
      <c r="P2807" s="82"/>
      <c r="Q2807" s="82"/>
      <c r="R2807" s="82"/>
      <c r="S2807" s="82"/>
      <c r="T2807" s="140"/>
      <c r="U2807" s="82"/>
      <c r="V2807" s="82"/>
      <c r="W2807" s="82"/>
      <c r="X2807" s="82"/>
      <c r="Y2807" s="82"/>
      <c r="AA2807" s="82"/>
      <c r="AB2807" s="82"/>
      <c r="AC2807" s="82"/>
      <c r="AD2807" s="82"/>
      <c r="AE2807" s="82"/>
      <c r="AF2807" s="82"/>
      <c r="AG2807" s="82"/>
    </row>
    <row r="2808" spans="3:33" x14ac:dyDescent="0.2">
      <c r="C2808" s="82"/>
      <c r="D2808" s="82"/>
      <c r="E2808" s="82"/>
      <c r="F2808" s="82"/>
      <c r="G2808" s="82"/>
      <c r="H2808" s="82"/>
      <c r="I2808" s="82"/>
      <c r="J2808" s="82"/>
      <c r="K2808" s="82"/>
      <c r="L2808" s="82"/>
      <c r="M2808" s="82"/>
      <c r="N2808" s="140"/>
      <c r="O2808" s="140"/>
      <c r="P2808" s="82"/>
      <c r="Q2808" s="82"/>
      <c r="R2808" s="82"/>
      <c r="S2808" s="82"/>
      <c r="T2808" s="140"/>
      <c r="U2808" s="82"/>
      <c r="V2808" s="82"/>
      <c r="W2808" s="82"/>
      <c r="X2808" s="82"/>
      <c r="Y2808" s="82"/>
      <c r="AA2808" s="82"/>
      <c r="AB2808" s="82"/>
      <c r="AC2808" s="82"/>
      <c r="AD2808" s="82"/>
      <c r="AE2808" s="82"/>
      <c r="AF2808" s="82"/>
      <c r="AG2808" s="82"/>
    </row>
    <row r="2809" spans="3:33" x14ac:dyDescent="0.2">
      <c r="C2809" s="82"/>
      <c r="D2809" s="82"/>
      <c r="E2809" s="82"/>
      <c r="F2809" s="82"/>
      <c r="G2809" s="82"/>
      <c r="H2809" s="82"/>
      <c r="I2809" s="82"/>
      <c r="J2809" s="82"/>
      <c r="K2809" s="82"/>
      <c r="L2809" s="82"/>
      <c r="M2809" s="82"/>
      <c r="N2809" s="140"/>
      <c r="O2809" s="140"/>
      <c r="P2809" s="82"/>
      <c r="Q2809" s="82"/>
      <c r="R2809" s="82"/>
      <c r="S2809" s="82"/>
      <c r="T2809" s="140"/>
      <c r="U2809" s="82"/>
      <c r="V2809" s="82"/>
      <c r="W2809" s="82"/>
      <c r="X2809" s="82"/>
      <c r="Y2809" s="82"/>
      <c r="AA2809" s="82"/>
      <c r="AB2809" s="82"/>
      <c r="AC2809" s="82"/>
      <c r="AD2809" s="82"/>
      <c r="AE2809" s="82"/>
      <c r="AF2809" s="82"/>
      <c r="AG2809" s="82"/>
    </row>
    <row r="2810" spans="3:33" x14ac:dyDescent="0.2">
      <c r="C2810" s="82"/>
      <c r="D2810" s="82"/>
      <c r="E2810" s="82"/>
      <c r="F2810" s="82"/>
      <c r="G2810" s="82"/>
      <c r="H2810" s="82"/>
      <c r="I2810" s="82"/>
      <c r="J2810" s="82"/>
      <c r="K2810" s="82"/>
      <c r="L2810" s="82"/>
      <c r="M2810" s="82"/>
      <c r="N2810" s="140"/>
      <c r="O2810" s="140"/>
      <c r="P2810" s="82"/>
      <c r="Q2810" s="82"/>
      <c r="R2810" s="82"/>
      <c r="S2810" s="82"/>
      <c r="T2810" s="140"/>
      <c r="U2810" s="82"/>
      <c r="V2810" s="82"/>
      <c r="W2810" s="82"/>
      <c r="X2810" s="82"/>
      <c r="Y2810" s="82"/>
      <c r="AA2810" s="82"/>
      <c r="AB2810" s="82"/>
      <c r="AC2810" s="82"/>
      <c r="AD2810" s="82"/>
      <c r="AE2810" s="82"/>
      <c r="AF2810" s="82"/>
      <c r="AG2810" s="82"/>
    </row>
    <row r="2811" spans="3:33" x14ac:dyDescent="0.2">
      <c r="C2811" s="82"/>
      <c r="D2811" s="82"/>
      <c r="E2811" s="82"/>
      <c r="F2811" s="82"/>
      <c r="G2811" s="82"/>
      <c r="H2811" s="82"/>
      <c r="I2811" s="82"/>
      <c r="J2811" s="82"/>
      <c r="K2811" s="82"/>
      <c r="L2811" s="82"/>
      <c r="M2811" s="82"/>
      <c r="N2811" s="140"/>
      <c r="O2811" s="140"/>
      <c r="P2811" s="82"/>
      <c r="Q2811" s="82"/>
      <c r="R2811" s="82"/>
      <c r="S2811" s="82"/>
      <c r="T2811" s="140"/>
      <c r="U2811" s="82"/>
      <c r="V2811" s="82"/>
      <c r="W2811" s="82"/>
      <c r="X2811" s="82"/>
      <c r="Y2811" s="82"/>
      <c r="AA2811" s="82"/>
      <c r="AB2811" s="82"/>
      <c r="AC2811" s="82"/>
      <c r="AD2811" s="82"/>
      <c r="AE2811" s="82"/>
      <c r="AF2811" s="82"/>
      <c r="AG2811" s="82"/>
    </row>
    <row r="2812" spans="3:33" x14ac:dyDescent="0.2">
      <c r="C2812" s="82"/>
      <c r="D2812" s="82"/>
      <c r="E2812" s="82"/>
      <c r="F2812" s="82"/>
      <c r="G2812" s="82"/>
      <c r="H2812" s="82"/>
      <c r="I2812" s="82"/>
      <c r="J2812" s="82"/>
      <c r="K2812" s="82"/>
      <c r="L2812" s="82"/>
      <c r="M2812" s="82"/>
      <c r="N2812" s="140"/>
      <c r="O2812" s="140"/>
      <c r="P2812" s="82"/>
      <c r="Q2812" s="82"/>
      <c r="R2812" s="82"/>
      <c r="S2812" s="82"/>
      <c r="T2812" s="140"/>
      <c r="U2812" s="82"/>
      <c r="V2812" s="82"/>
      <c r="W2812" s="82"/>
      <c r="X2812" s="82"/>
      <c r="Y2812" s="82"/>
      <c r="AA2812" s="82"/>
      <c r="AB2812" s="82"/>
      <c r="AC2812" s="82"/>
      <c r="AD2812" s="82"/>
      <c r="AE2812" s="82"/>
      <c r="AF2812" s="82"/>
      <c r="AG2812" s="82"/>
    </row>
    <row r="2813" spans="3:33" x14ac:dyDescent="0.2">
      <c r="C2813" s="82"/>
      <c r="D2813" s="82"/>
      <c r="E2813" s="82"/>
      <c r="F2813" s="82"/>
      <c r="G2813" s="82"/>
      <c r="H2813" s="82"/>
      <c r="I2813" s="82"/>
      <c r="J2813" s="82"/>
      <c r="K2813" s="82"/>
      <c r="L2813" s="82"/>
      <c r="M2813" s="82"/>
      <c r="N2813" s="140"/>
      <c r="O2813" s="140"/>
      <c r="P2813" s="82"/>
      <c r="Q2813" s="82"/>
      <c r="R2813" s="82"/>
      <c r="S2813" s="82"/>
      <c r="T2813" s="140"/>
      <c r="U2813" s="82"/>
      <c r="V2813" s="82"/>
      <c r="W2813" s="82"/>
      <c r="X2813" s="82"/>
      <c r="Y2813" s="82"/>
      <c r="AA2813" s="82"/>
      <c r="AB2813" s="82"/>
      <c r="AC2813" s="82"/>
      <c r="AD2813" s="82"/>
      <c r="AE2813" s="82"/>
      <c r="AF2813" s="82"/>
      <c r="AG2813" s="82"/>
    </row>
    <row r="2814" spans="3:33" x14ac:dyDescent="0.2">
      <c r="C2814" s="82"/>
      <c r="D2814" s="82"/>
      <c r="E2814" s="82"/>
      <c r="F2814" s="82"/>
      <c r="G2814" s="82"/>
      <c r="H2814" s="82"/>
      <c r="I2814" s="82"/>
      <c r="J2814" s="82"/>
      <c r="K2814" s="82"/>
      <c r="L2814" s="82"/>
      <c r="M2814" s="82"/>
      <c r="N2814" s="140"/>
      <c r="O2814" s="140"/>
      <c r="P2814" s="82"/>
      <c r="Q2814" s="82"/>
      <c r="R2814" s="82"/>
      <c r="S2814" s="82"/>
      <c r="T2814" s="140"/>
      <c r="U2814" s="82"/>
      <c r="V2814" s="82"/>
      <c r="W2814" s="82"/>
      <c r="X2814" s="82"/>
      <c r="Y2814" s="82"/>
      <c r="AA2814" s="82"/>
      <c r="AB2814" s="82"/>
      <c r="AC2814" s="82"/>
      <c r="AD2814" s="82"/>
      <c r="AE2814" s="82"/>
      <c r="AF2814" s="82"/>
      <c r="AG2814" s="82"/>
    </row>
    <row r="2815" spans="3:33" x14ac:dyDescent="0.2">
      <c r="C2815" s="82"/>
      <c r="D2815" s="82"/>
      <c r="E2815" s="82"/>
      <c r="F2815" s="82"/>
      <c r="G2815" s="82"/>
      <c r="H2815" s="82"/>
      <c r="I2815" s="82"/>
      <c r="J2815" s="82"/>
      <c r="K2815" s="82"/>
      <c r="L2815" s="82"/>
      <c r="M2815" s="82"/>
      <c r="N2815" s="140"/>
      <c r="O2815" s="140"/>
      <c r="P2815" s="82"/>
      <c r="Q2815" s="82"/>
      <c r="R2815" s="82"/>
      <c r="S2815" s="82"/>
      <c r="T2815" s="140"/>
      <c r="U2815" s="82"/>
      <c r="V2815" s="82"/>
      <c r="W2815" s="82"/>
      <c r="X2815" s="82"/>
      <c r="Y2815" s="82"/>
      <c r="AA2815" s="82"/>
      <c r="AB2815" s="82"/>
      <c r="AC2815" s="82"/>
      <c r="AD2815" s="82"/>
      <c r="AE2815" s="82"/>
      <c r="AF2815" s="82"/>
      <c r="AG2815" s="82"/>
    </row>
    <row r="2816" spans="3:33" x14ac:dyDescent="0.2">
      <c r="C2816" s="82"/>
      <c r="D2816" s="82"/>
      <c r="E2816" s="82"/>
      <c r="F2816" s="82"/>
      <c r="G2816" s="82"/>
      <c r="H2816" s="82"/>
      <c r="I2816" s="82"/>
      <c r="J2816" s="82"/>
      <c r="K2816" s="82"/>
      <c r="L2816" s="82"/>
      <c r="M2816" s="82"/>
      <c r="N2816" s="140"/>
      <c r="O2816" s="140"/>
      <c r="P2816" s="82"/>
      <c r="Q2816" s="82"/>
      <c r="R2816" s="82"/>
      <c r="S2816" s="82"/>
      <c r="T2816" s="140"/>
      <c r="U2816" s="82"/>
      <c r="V2816" s="82"/>
      <c r="W2816" s="82"/>
      <c r="X2816" s="82"/>
      <c r="Y2816" s="82"/>
      <c r="AA2816" s="82"/>
      <c r="AB2816" s="82"/>
      <c r="AC2816" s="82"/>
      <c r="AD2816" s="82"/>
      <c r="AE2816" s="82"/>
      <c r="AF2816" s="82"/>
      <c r="AG2816" s="82"/>
    </row>
    <row r="2817" spans="3:33" x14ac:dyDescent="0.2">
      <c r="C2817" s="82"/>
      <c r="D2817" s="82"/>
      <c r="E2817" s="82"/>
      <c r="F2817" s="82"/>
      <c r="G2817" s="82"/>
      <c r="H2817" s="82"/>
      <c r="I2817" s="82"/>
      <c r="J2817" s="82"/>
      <c r="K2817" s="82"/>
      <c r="L2817" s="82"/>
      <c r="M2817" s="82"/>
      <c r="N2817" s="140"/>
      <c r="O2817" s="140"/>
      <c r="P2817" s="82"/>
      <c r="Q2817" s="82"/>
      <c r="R2817" s="82"/>
      <c r="S2817" s="82"/>
      <c r="T2817" s="140"/>
      <c r="U2817" s="82"/>
      <c r="V2817" s="82"/>
      <c r="W2817" s="82"/>
      <c r="X2817" s="82"/>
      <c r="Y2817" s="82"/>
      <c r="AA2817" s="82"/>
      <c r="AB2817" s="82"/>
      <c r="AC2817" s="82"/>
      <c r="AD2817" s="82"/>
      <c r="AE2817" s="82"/>
      <c r="AF2817" s="82"/>
      <c r="AG2817" s="82"/>
    </row>
    <row r="2818" spans="3:33" x14ac:dyDescent="0.2">
      <c r="C2818" s="82"/>
      <c r="D2818" s="82"/>
      <c r="E2818" s="82"/>
      <c r="F2818" s="82"/>
      <c r="G2818" s="82"/>
      <c r="H2818" s="82"/>
      <c r="I2818" s="82"/>
      <c r="J2818" s="82"/>
      <c r="K2818" s="82"/>
      <c r="L2818" s="82"/>
      <c r="M2818" s="82"/>
      <c r="N2818" s="140"/>
      <c r="O2818" s="140"/>
      <c r="P2818" s="82"/>
      <c r="Q2818" s="82"/>
      <c r="R2818" s="82"/>
      <c r="S2818" s="82"/>
      <c r="T2818" s="140"/>
      <c r="U2818" s="82"/>
      <c r="V2818" s="82"/>
      <c r="W2818" s="82"/>
      <c r="X2818" s="82"/>
      <c r="Y2818" s="82"/>
      <c r="AA2818" s="82"/>
      <c r="AB2818" s="82"/>
      <c r="AC2818" s="82"/>
      <c r="AD2818" s="82"/>
      <c r="AE2818" s="82"/>
      <c r="AF2818" s="82"/>
      <c r="AG2818" s="82"/>
    </row>
    <row r="2819" spans="3:33" x14ac:dyDescent="0.2">
      <c r="C2819" s="82"/>
      <c r="D2819" s="82"/>
      <c r="E2819" s="82"/>
      <c r="F2819" s="82"/>
      <c r="G2819" s="82"/>
      <c r="H2819" s="82"/>
      <c r="I2819" s="82"/>
      <c r="J2819" s="82"/>
      <c r="K2819" s="82"/>
      <c r="L2819" s="82"/>
      <c r="M2819" s="82"/>
      <c r="N2819" s="140"/>
      <c r="O2819" s="140"/>
      <c r="P2819" s="82"/>
      <c r="Q2819" s="82"/>
      <c r="R2819" s="82"/>
      <c r="S2819" s="82"/>
      <c r="T2819" s="140"/>
      <c r="U2819" s="82"/>
      <c r="V2819" s="82"/>
      <c r="W2819" s="82"/>
      <c r="X2819" s="82"/>
      <c r="Y2819" s="82"/>
      <c r="AA2819" s="82"/>
      <c r="AB2819" s="82"/>
      <c r="AC2819" s="82"/>
      <c r="AD2819" s="82"/>
      <c r="AE2819" s="82"/>
      <c r="AF2819" s="82"/>
      <c r="AG2819" s="82"/>
    </row>
    <row r="2820" spans="3:33" x14ac:dyDescent="0.2">
      <c r="C2820" s="82"/>
      <c r="D2820" s="82"/>
      <c r="E2820" s="82"/>
      <c r="F2820" s="82"/>
      <c r="G2820" s="82"/>
      <c r="H2820" s="82"/>
      <c r="I2820" s="82"/>
      <c r="J2820" s="82"/>
      <c r="K2820" s="82"/>
      <c r="L2820" s="82"/>
      <c r="M2820" s="82"/>
      <c r="N2820" s="140"/>
      <c r="O2820" s="140"/>
      <c r="P2820" s="82"/>
      <c r="Q2820" s="82"/>
      <c r="R2820" s="82"/>
      <c r="S2820" s="82"/>
      <c r="T2820" s="140"/>
      <c r="U2820" s="82"/>
      <c r="V2820" s="82"/>
      <c r="W2820" s="82"/>
      <c r="X2820" s="82"/>
      <c r="Y2820" s="82"/>
      <c r="AA2820" s="82"/>
      <c r="AB2820" s="82"/>
      <c r="AC2820" s="82"/>
      <c r="AD2820" s="82"/>
      <c r="AE2820" s="82"/>
      <c r="AF2820" s="82"/>
      <c r="AG2820" s="82"/>
    </row>
    <row r="2821" spans="3:33" x14ac:dyDescent="0.2">
      <c r="C2821" s="82"/>
      <c r="D2821" s="82"/>
      <c r="E2821" s="82"/>
      <c r="F2821" s="82"/>
      <c r="G2821" s="82"/>
      <c r="H2821" s="82"/>
      <c r="I2821" s="82"/>
      <c r="J2821" s="82"/>
      <c r="K2821" s="82"/>
      <c r="L2821" s="82"/>
      <c r="M2821" s="82"/>
      <c r="N2821" s="140"/>
      <c r="O2821" s="140"/>
      <c r="P2821" s="82"/>
      <c r="Q2821" s="82"/>
      <c r="R2821" s="82"/>
      <c r="S2821" s="82"/>
      <c r="T2821" s="140"/>
      <c r="U2821" s="82"/>
      <c r="V2821" s="82"/>
      <c r="W2821" s="82"/>
      <c r="X2821" s="82"/>
      <c r="Y2821" s="82"/>
      <c r="AA2821" s="82"/>
      <c r="AB2821" s="82"/>
      <c r="AC2821" s="82"/>
      <c r="AD2821" s="82"/>
      <c r="AE2821" s="82"/>
      <c r="AF2821" s="82"/>
      <c r="AG2821" s="82"/>
    </row>
    <row r="2822" spans="3:33" x14ac:dyDescent="0.2">
      <c r="C2822" s="82"/>
      <c r="D2822" s="82"/>
      <c r="E2822" s="82"/>
      <c r="F2822" s="82"/>
      <c r="G2822" s="82"/>
      <c r="H2822" s="82"/>
      <c r="I2822" s="82"/>
      <c r="J2822" s="82"/>
      <c r="K2822" s="82"/>
      <c r="L2822" s="82"/>
      <c r="M2822" s="82"/>
      <c r="N2822" s="140"/>
      <c r="O2822" s="140"/>
      <c r="P2822" s="82"/>
      <c r="Q2822" s="82"/>
      <c r="R2822" s="82"/>
      <c r="S2822" s="82"/>
      <c r="T2822" s="140"/>
      <c r="U2822" s="82"/>
      <c r="V2822" s="82"/>
      <c r="W2822" s="82"/>
      <c r="X2822" s="82"/>
      <c r="Y2822" s="82"/>
      <c r="AA2822" s="82"/>
      <c r="AB2822" s="82"/>
      <c r="AC2822" s="82"/>
      <c r="AD2822" s="82"/>
      <c r="AE2822" s="82"/>
      <c r="AF2822" s="82"/>
      <c r="AG2822" s="82"/>
    </row>
    <row r="2823" spans="3:33" x14ac:dyDescent="0.2">
      <c r="C2823" s="82"/>
      <c r="D2823" s="82"/>
      <c r="E2823" s="82"/>
      <c r="F2823" s="82"/>
      <c r="G2823" s="82"/>
      <c r="H2823" s="82"/>
      <c r="I2823" s="82"/>
      <c r="J2823" s="82"/>
      <c r="K2823" s="82"/>
      <c r="L2823" s="82"/>
      <c r="M2823" s="82"/>
      <c r="N2823" s="140"/>
      <c r="O2823" s="140"/>
      <c r="P2823" s="82"/>
      <c r="Q2823" s="82"/>
      <c r="R2823" s="82"/>
      <c r="S2823" s="82"/>
      <c r="T2823" s="140"/>
      <c r="U2823" s="82"/>
      <c r="V2823" s="82"/>
      <c r="W2823" s="82"/>
      <c r="X2823" s="82"/>
      <c r="Y2823" s="82"/>
      <c r="AA2823" s="82"/>
      <c r="AB2823" s="82"/>
      <c r="AC2823" s="82"/>
      <c r="AD2823" s="82"/>
      <c r="AE2823" s="82"/>
      <c r="AF2823" s="82"/>
      <c r="AG2823" s="82"/>
    </row>
    <row r="2824" spans="3:33" x14ac:dyDescent="0.2">
      <c r="C2824" s="82"/>
      <c r="D2824" s="82"/>
      <c r="E2824" s="82"/>
      <c r="F2824" s="82"/>
      <c r="G2824" s="82"/>
      <c r="H2824" s="82"/>
      <c r="I2824" s="82"/>
      <c r="J2824" s="82"/>
      <c r="K2824" s="82"/>
      <c r="L2824" s="82"/>
      <c r="M2824" s="82"/>
      <c r="N2824" s="140"/>
      <c r="O2824" s="140"/>
      <c r="P2824" s="82"/>
      <c r="Q2824" s="82"/>
      <c r="R2824" s="82"/>
      <c r="S2824" s="82"/>
      <c r="T2824" s="140"/>
      <c r="U2824" s="82"/>
      <c r="V2824" s="82"/>
      <c r="W2824" s="82"/>
      <c r="X2824" s="82"/>
      <c r="Y2824" s="82"/>
      <c r="AA2824" s="82"/>
      <c r="AB2824" s="82"/>
      <c r="AC2824" s="82"/>
      <c r="AD2824" s="82"/>
      <c r="AE2824" s="82"/>
      <c r="AF2824" s="82"/>
      <c r="AG2824" s="82"/>
    </row>
    <row r="2825" spans="3:33" x14ac:dyDescent="0.2">
      <c r="C2825" s="82"/>
      <c r="D2825" s="82"/>
      <c r="E2825" s="82"/>
      <c r="F2825" s="82"/>
      <c r="G2825" s="82"/>
      <c r="H2825" s="82"/>
      <c r="I2825" s="82"/>
      <c r="J2825" s="82"/>
      <c r="K2825" s="82"/>
      <c r="L2825" s="82"/>
      <c r="M2825" s="82"/>
      <c r="N2825" s="140"/>
      <c r="O2825" s="140"/>
      <c r="P2825" s="82"/>
      <c r="Q2825" s="82"/>
      <c r="R2825" s="82"/>
      <c r="S2825" s="82"/>
      <c r="T2825" s="140"/>
      <c r="U2825" s="82"/>
      <c r="V2825" s="82"/>
      <c r="W2825" s="82"/>
      <c r="X2825" s="82"/>
      <c r="Y2825" s="82"/>
      <c r="AA2825" s="82"/>
      <c r="AB2825" s="82"/>
      <c r="AC2825" s="82"/>
      <c r="AD2825" s="82"/>
      <c r="AE2825" s="82"/>
      <c r="AF2825" s="82"/>
      <c r="AG2825" s="82"/>
    </row>
    <row r="2826" spans="3:33" x14ac:dyDescent="0.2">
      <c r="C2826" s="82"/>
      <c r="D2826" s="82"/>
      <c r="E2826" s="82"/>
      <c r="F2826" s="82"/>
      <c r="G2826" s="82"/>
      <c r="H2826" s="82"/>
      <c r="I2826" s="82"/>
      <c r="J2826" s="82"/>
      <c r="K2826" s="82"/>
      <c r="L2826" s="82"/>
      <c r="M2826" s="82"/>
      <c r="N2826" s="140"/>
      <c r="O2826" s="140"/>
      <c r="P2826" s="82"/>
      <c r="Q2826" s="82"/>
      <c r="R2826" s="82"/>
      <c r="S2826" s="82"/>
      <c r="T2826" s="140"/>
      <c r="U2826" s="82"/>
      <c r="V2826" s="82"/>
      <c r="W2826" s="82"/>
      <c r="X2826" s="82"/>
      <c r="Y2826" s="82"/>
      <c r="AA2826" s="82"/>
      <c r="AB2826" s="82"/>
      <c r="AC2826" s="82"/>
      <c r="AD2826" s="82"/>
      <c r="AE2826" s="82"/>
      <c r="AF2826" s="82"/>
      <c r="AG2826" s="82"/>
    </row>
    <row r="2827" spans="3:33" x14ac:dyDescent="0.2">
      <c r="C2827" s="82"/>
      <c r="D2827" s="82"/>
      <c r="E2827" s="82"/>
      <c r="F2827" s="82"/>
      <c r="G2827" s="82"/>
      <c r="H2827" s="82"/>
      <c r="I2827" s="82"/>
      <c r="J2827" s="82"/>
      <c r="K2827" s="82"/>
      <c r="L2827" s="82"/>
      <c r="M2827" s="82"/>
      <c r="N2827" s="140"/>
      <c r="O2827" s="140"/>
      <c r="P2827" s="82"/>
      <c r="Q2827" s="82"/>
      <c r="R2827" s="82"/>
      <c r="S2827" s="82"/>
      <c r="T2827" s="140"/>
      <c r="U2827" s="82"/>
      <c r="V2827" s="82"/>
      <c r="W2827" s="82"/>
      <c r="X2827" s="82"/>
      <c r="Y2827" s="82"/>
      <c r="AA2827" s="82"/>
      <c r="AB2827" s="82"/>
      <c r="AC2827" s="82"/>
      <c r="AD2827" s="82"/>
      <c r="AE2827" s="82"/>
      <c r="AF2827" s="82"/>
      <c r="AG2827" s="82"/>
    </row>
    <row r="2828" spans="3:33" x14ac:dyDescent="0.2">
      <c r="C2828" s="82"/>
      <c r="D2828" s="82"/>
      <c r="E2828" s="82"/>
      <c r="F2828" s="82"/>
      <c r="G2828" s="82"/>
      <c r="H2828" s="82"/>
      <c r="I2828" s="82"/>
      <c r="J2828" s="82"/>
      <c r="K2828" s="82"/>
      <c r="L2828" s="82"/>
      <c r="M2828" s="82"/>
      <c r="N2828" s="140"/>
      <c r="O2828" s="140"/>
      <c r="P2828" s="82"/>
      <c r="Q2828" s="82"/>
      <c r="R2828" s="82"/>
      <c r="S2828" s="82"/>
      <c r="T2828" s="140"/>
      <c r="U2828" s="82"/>
      <c r="V2828" s="82"/>
      <c r="W2828" s="82"/>
      <c r="X2828" s="82"/>
      <c r="Y2828" s="82"/>
      <c r="AA2828" s="82"/>
      <c r="AB2828" s="82"/>
      <c r="AC2828" s="82"/>
      <c r="AD2828" s="82"/>
      <c r="AE2828" s="82"/>
      <c r="AF2828" s="82"/>
      <c r="AG2828" s="82"/>
    </row>
    <row r="2829" spans="3:33" x14ac:dyDescent="0.2">
      <c r="C2829" s="82"/>
      <c r="D2829" s="82"/>
      <c r="E2829" s="82"/>
      <c r="F2829" s="82"/>
      <c r="G2829" s="82"/>
      <c r="H2829" s="82"/>
      <c r="I2829" s="82"/>
      <c r="J2829" s="82"/>
      <c r="K2829" s="82"/>
      <c r="L2829" s="82"/>
      <c r="M2829" s="82"/>
      <c r="N2829" s="140"/>
      <c r="O2829" s="140"/>
      <c r="P2829" s="82"/>
      <c r="Q2829" s="82"/>
      <c r="R2829" s="82"/>
      <c r="S2829" s="82"/>
      <c r="T2829" s="140"/>
      <c r="U2829" s="82"/>
      <c r="V2829" s="82"/>
      <c r="W2829" s="82"/>
      <c r="X2829" s="82"/>
      <c r="Y2829" s="82"/>
      <c r="AA2829" s="82"/>
      <c r="AB2829" s="82"/>
      <c r="AC2829" s="82"/>
      <c r="AD2829" s="82"/>
      <c r="AE2829" s="82"/>
      <c r="AF2829" s="82"/>
      <c r="AG2829" s="82"/>
    </row>
    <row r="2830" spans="3:33" x14ac:dyDescent="0.2">
      <c r="C2830" s="82"/>
      <c r="D2830" s="82"/>
      <c r="E2830" s="82"/>
      <c r="F2830" s="82"/>
      <c r="G2830" s="82"/>
      <c r="H2830" s="82"/>
      <c r="I2830" s="82"/>
      <c r="J2830" s="82"/>
      <c r="K2830" s="82"/>
      <c r="L2830" s="82"/>
      <c r="M2830" s="82"/>
      <c r="N2830" s="140"/>
      <c r="O2830" s="140"/>
      <c r="P2830" s="82"/>
      <c r="Q2830" s="82"/>
      <c r="R2830" s="82"/>
      <c r="S2830" s="82"/>
      <c r="T2830" s="140"/>
      <c r="U2830" s="82"/>
      <c r="V2830" s="82"/>
      <c r="W2830" s="82"/>
      <c r="X2830" s="82"/>
      <c r="Y2830" s="82"/>
      <c r="AA2830" s="82"/>
      <c r="AB2830" s="82"/>
      <c r="AC2830" s="82"/>
      <c r="AD2830" s="82"/>
      <c r="AE2830" s="82"/>
      <c r="AF2830" s="82"/>
      <c r="AG2830" s="82"/>
    </row>
    <row r="2831" spans="3:33" x14ac:dyDescent="0.2">
      <c r="C2831" s="82"/>
      <c r="D2831" s="82"/>
      <c r="E2831" s="82"/>
      <c r="F2831" s="82"/>
      <c r="G2831" s="82"/>
      <c r="H2831" s="82"/>
      <c r="I2831" s="82"/>
      <c r="J2831" s="82"/>
      <c r="K2831" s="82"/>
      <c r="L2831" s="82"/>
      <c r="M2831" s="82"/>
      <c r="N2831" s="140"/>
      <c r="O2831" s="140"/>
      <c r="P2831" s="82"/>
      <c r="Q2831" s="82"/>
      <c r="R2831" s="82"/>
      <c r="S2831" s="82"/>
      <c r="T2831" s="140"/>
      <c r="U2831" s="82"/>
      <c r="V2831" s="82"/>
      <c r="W2831" s="82"/>
      <c r="X2831" s="82"/>
      <c r="Y2831" s="82"/>
      <c r="AA2831" s="82"/>
      <c r="AB2831" s="82"/>
      <c r="AC2831" s="82"/>
      <c r="AD2831" s="82"/>
      <c r="AE2831" s="82"/>
      <c r="AF2831" s="82"/>
      <c r="AG2831" s="82"/>
    </row>
    <row r="2832" spans="3:33" x14ac:dyDescent="0.2">
      <c r="C2832" s="82"/>
      <c r="D2832" s="82"/>
      <c r="E2832" s="82"/>
      <c r="F2832" s="82"/>
      <c r="G2832" s="82"/>
      <c r="H2832" s="82"/>
      <c r="I2832" s="82"/>
      <c r="J2832" s="82"/>
      <c r="K2832" s="82"/>
      <c r="L2832" s="82"/>
      <c r="M2832" s="82"/>
      <c r="N2832" s="140"/>
      <c r="O2832" s="140"/>
      <c r="P2832" s="82"/>
      <c r="Q2832" s="82"/>
      <c r="R2832" s="82"/>
      <c r="S2832" s="82"/>
      <c r="T2832" s="140"/>
      <c r="U2832" s="82"/>
      <c r="V2832" s="82"/>
      <c r="W2832" s="82"/>
      <c r="X2832" s="82"/>
      <c r="Y2832" s="82"/>
      <c r="AA2832" s="82"/>
      <c r="AB2832" s="82"/>
      <c r="AC2832" s="82"/>
      <c r="AD2832" s="82"/>
      <c r="AE2832" s="82"/>
      <c r="AF2832" s="82"/>
      <c r="AG2832" s="82"/>
    </row>
    <row r="2833" spans="3:33" x14ac:dyDescent="0.2">
      <c r="C2833" s="82"/>
      <c r="D2833" s="82"/>
      <c r="E2833" s="82"/>
      <c r="F2833" s="82"/>
      <c r="G2833" s="82"/>
      <c r="H2833" s="82"/>
      <c r="I2833" s="82"/>
      <c r="J2833" s="82"/>
      <c r="K2833" s="82"/>
      <c r="L2833" s="82"/>
      <c r="M2833" s="82"/>
      <c r="N2833" s="140"/>
      <c r="O2833" s="140"/>
      <c r="P2833" s="82"/>
      <c r="Q2833" s="82"/>
      <c r="R2833" s="82"/>
      <c r="S2833" s="82"/>
      <c r="T2833" s="140"/>
      <c r="U2833" s="82"/>
      <c r="V2833" s="82"/>
      <c r="W2833" s="82"/>
      <c r="X2833" s="82"/>
      <c r="Y2833" s="82"/>
      <c r="AA2833" s="82"/>
      <c r="AB2833" s="82"/>
      <c r="AC2833" s="82"/>
      <c r="AD2833" s="82"/>
      <c r="AE2833" s="82"/>
      <c r="AF2833" s="82"/>
      <c r="AG2833" s="82"/>
    </row>
    <row r="2834" spans="3:33" x14ac:dyDescent="0.2">
      <c r="C2834" s="82"/>
      <c r="D2834" s="82"/>
      <c r="E2834" s="82"/>
      <c r="F2834" s="82"/>
      <c r="G2834" s="82"/>
      <c r="H2834" s="82"/>
      <c r="I2834" s="82"/>
      <c r="J2834" s="82"/>
      <c r="K2834" s="82"/>
      <c r="L2834" s="82"/>
      <c r="M2834" s="82"/>
      <c r="N2834" s="140"/>
      <c r="O2834" s="140"/>
      <c r="P2834" s="82"/>
      <c r="Q2834" s="82"/>
      <c r="R2834" s="82"/>
      <c r="S2834" s="82"/>
      <c r="T2834" s="140"/>
      <c r="U2834" s="82"/>
      <c r="V2834" s="82"/>
      <c r="W2834" s="82"/>
      <c r="X2834" s="82"/>
      <c r="Y2834" s="82"/>
      <c r="AA2834" s="82"/>
      <c r="AB2834" s="82"/>
      <c r="AC2834" s="82"/>
      <c r="AD2834" s="82"/>
      <c r="AE2834" s="82"/>
      <c r="AF2834" s="82"/>
      <c r="AG2834" s="82"/>
    </row>
    <row r="2835" spans="3:33" x14ac:dyDescent="0.2">
      <c r="C2835" s="82"/>
      <c r="D2835" s="82"/>
      <c r="E2835" s="82"/>
      <c r="F2835" s="82"/>
      <c r="G2835" s="82"/>
      <c r="H2835" s="82"/>
      <c r="I2835" s="82"/>
      <c r="J2835" s="82"/>
      <c r="K2835" s="82"/>
      <c r="L2835" s="82"/>
      <c r="M2835" s="82"/>
      <c r="N2835" s="140"/>
      <c r="O2835" s="140"/>
      <c r="P2835" s="82"/>
      <c r="Q2835" s="82"/>
      <c r="R2835" s="82"/>
      <c r="S2835" s="82"/>
      <c r="T2835" s="140"/>
      <c r="U2835" s="82"/>
      <c r="V2835" s="82"/>
      <c r="W2835" s="82"/>
      <c r="X2835" s="82"/>
      <c r="Y2835" s="82"/>
      <c r="AA2835" s="82"/>
      <c r="AB2835" s="82"/>
      <c r="AC2835" s="82"/>
      <c r="AD2835" s="82"/>
      <c r="AE2835" s="82"/>
      <c r="AF2835" s="82"/>
      <c r="AG2835" s="82"/>
    </row>
    <row r="2836" spans="3:33" x14ac:dyDescent="0.2">
      <c r="C2836" s="82"/>
      <c r="D2836" s="82"/>
      <c r="E2836" s="82"/>
      <c r="F2836" s="82"/>
      <c r="G2836" s="82"/>
      <c r="H2836" s="82"/>
      <c r="I2836" s="82"/>
      <c r="J2836" s="82"/>
      <c r="K2836" s="82"/>
      <c r="L2836" s="82"/>
      <c r="M2836" s="82"/>
      <c r="N2836" s="140"/>
      <c r="O2836" s="140"/>
      <c r="P2836" s="82"/>
      <c r="Q2836" s="82"/>
      <c r="R2836" s="82"/>
      <c r="S2836" s="82"/>
      <c r="T2836" s="140"/>
      <c r="U2836" s="82"/>
      <c r="V2836" s="82"/>
      <c r="W2836" s="82"/>
      <c r="X2836" s="82"/>
      <c r="Y2836" s="82"/>
      <c r="AA2836" s="82"/>
      <c r="AB2836" s="82"/>
      <c r="AC2836" s="82"/>
      <c r="AD2836" s="82"/>
      <c r="AE2836" s="82"/>
      <c r="AF2836" s="82"/>
      <c r="AG2836" s="82"/>
    </row>
    <row r="2837" spans="3:33" x14ac:dyDescent="0.2">
      <c r="C2837" s="82"/>
      <c r="D2837" s="82"/>
      <c r="E2837" s="82"/>
      <c r="F2837" s="82"/>
      <c r="G2837" s="82"/>
      <c r="H2837" s="82"/>
      <c r="I2837" s="82"/>
      <c r="J2837" s="82"/>
      <c r="K2837" s="82"/>
      <c r="L2837" s="82"/>
      <c r="M2837" s="82"/>
      <c r="N2837" s="140"/>
      <c r="O2837" s="140"/>
      <c r="P2837" s="82"/>
      <c r="Q2837" s="82"/>
      <c r="R2837" s="82"/>
      <c r="S2837" s="82"/>
      <c r="T2837" s="140"/>
      <c r="U2837" s="82"/>
      <c r="V2837" s="82"/>
      <c r="W2837" s="82"/>
      <c r="X2837" s="82"/>
      <c r="Y2837" s="82"/>
      <c r="AA2837" s="82"/>
      <c r="AB2837" s="82"/>
      <c r="AC2837" s="82"/>
      <c r="AD2837" s="82"/>
      <c r="AE2837" s="82"/>
      <c r="AF2837" s="82"/>
      <c r="AG2837" s="82"/>
    </row>
    <row r="2838" spans="3:33" x14ac:dyDescent="0.2">
      <c r="C2838" s="82"/>
      <c r="D2838" s="82"/>
      <c r="E2838" s="82"/>
      <c r="F2838" s="82"/>
      <c r="G2838" s="82"/>
      <c r="H2838" s="82"/>
      <c r="I2838" s="82"/>
      <c r="J2838" s="82"/>
      <c r="K2838" s="82"/>
      <c r="L2838" s="82"/>
      <c r="M2838" s="82"/>
      <c r="N2838" s="140"/>
      <c r="O2838" s="140"/>
      <c r="P2838" s="82"/>
      <c r="Q2838" s="82"/>
      <c r="R2838" s="82"/>
      <c r="S2838" s="82"/>
      <c r="T2838" s="140"/>
      <c r="U2838" s="82"/>
      <c r="V2838" s="82"/>
      <c r="W2838" s="82"/>
      <c r="X2838" s="82"/>
      <c r="Y2838" s="82"/>
      <c r="AA2838" s="82"/>
      <c r="AB2838" s="82"/>
      <c r="AC2838" s="82"/>
      <c r="AD2838" s="82"/>
      <c r="AE2838" s="82"/>
      <c r="AF2838" s="82"/>
      <c r="AG2838" s="82"/>
    </row>
    <row r="2839" spans="3:33" x14ac:dyDescent="0.2">
      <c r="C2839" s="82"/>
      <c r="D2839" s="82"/>
      <c r="E2839" s="82"/>
      <c r="F2839" s="82"/>
      <c r="G2839" s="82"/>
      <c r="H2839" s="82"/>
      <c r="I2839" s="82"/>
      <c r="J2839" s="82"/>
      <c r="K2839" s="82"/>
      <c r="L2839" s="82"/>
      <c r="M2839" s="82"/>
      <c r="N2839" s="140"/>
      <c r="O2839" s="140"/>
      <c r="P2839" s="82"/>
      <c r="Q2839" s="82"/>
      <c r="R2839" s="82"/>
      <c r="S2839" s="82"/>
      <c r="T2839" s="140"/>
      <c r="U2839" s="82"/>
      <c r="V2839" s="82"/>
      <c r="W2839" s="82"/>
      <c r="X2839" s="82"/>
      <c r="Y2839" s="82"/>
      <c r="AA2839" s="82"/>
      <c r="AB2839" s="82"/>
      <c r="AC2839" s="82"/>
      <c r="AD2839" s="82"/>
      <c r="AE2839" s="82"/>
      <c r="AF2839" s="82"/>
      <c r="AG2839" s="82"/>
    </row>
    <row r="2840" spans="3:33" x14ac:dyDescent="0.2">
      <c r="C2840" s="82"/>
      <c r="D2840" s="82"/>
      <c r="E2840" s="82"/>
      <c r="F2840" s="82"/>
      <c r="G2840" s="82"/>
      <c r="H2840" s="82"/>
      <c r="I2840" s="82"/>
      <c r="J2840" s="82"/>
      <c r="K2840" s="82"/>
      <c r="L2840" s="82"/>
      <c r="M2840" s="82"/>
      <c r="N2840" s="140"/>
      <c r="O2840" s="140"/>
      <c r="P2840" s="82"/>
      <c r="Q2840" s="82"/>
      <c r="R2840" s="82"/>
      <c r="S2840" s="82"/>
      <c r="T2840" s="140"/>
      <c r="U2840" s="82"/>
      <c r="V2840" s="82"/>
      <c r="W2840" s="82"/>
      <c r="X2840" s="82"/>
      <c r="Y2840" s="82"/>
      <c r="AA2840" s="82"/>
      <c r="AB2840" s="82"/>
      <c r="AC2840" s="82"/>
      <c r="AD2840" s="82"/>
      <c r="AE2840" s="82"/>
      <c r="AF2840" s="82"/>
      <c r="AG2840" s="82"/>
    </row>
    <row r="2841" spans="3:33" x14ac:dyDescent="0.2">
      <c r="C2841" s="82"/>
      <c r="D2841" s="82"/>
      <c r="E2841" s="82"/>
      <c r="F2841" s="82"/>
      <c r="G2841" s="82"/>
      <c r="H2841" s="82"/>
      <c r="I2841" s="82"/>
      <c r="J2841" s="82"/>
      <c r="K2841" s="82"/>
      <c r="L2841" s="82"/>
      <c r="M2841" s="82"/>
      <c r="N2841" s="140"/>
      <c r="O2841" s="140"/>
      <c r="P2841" s="82"/>
      <c r="Q2841" s="82"/>
      <c r="R2841" s="82"/>
      <c r="S2841" s="82"/>
      <c r="T2841" s="140"/>
      <c r="U2841" s="82"/>
      <c r="V2841" s="82"/>
      <c r="W2841" s="82"/>
      <c r="X2841" s="82"/>
      <c r="Y2841" s="82"/>
      <c r="AA2841" s="82"/>
      <c r="AB2841" s="82"/>
      <c r="AC2841" s="82"/>
      <c r="AD2841" s="82"/>
      <c r="AE2841" s="82"/>
      <c r="AF2841" s="82"/>
      <c r="AG2841" s="82"/>
    </row>
    <row r="2842" spans="3:33" x14ac:dyDescent="0.2">
      <c r="C2842" s="82"/>
      <c r="D2842" s="82"/>
      <c r="E2842" s="82"/>
      <c r="F2842" s="82"/>
      <c r="G2842" s="82"/>
      <c r="H2842" s="82"/>
      <c r="I2842" s="82"/>
      <c r="J2842" s="82"/>
      <c r="K2842" s="82"/>
      <c r="L2842" s="82"/>
      <c r="M2842" s="82"/>
      <c r="N2842" s="140"/>
      <c r="O2842" s="140"/>
      <c r="P2842" s="82"/>
      <c r="Q2842" s="82"/>
      <c r="R2842" s="82"/>
      <c r="S2842" s="82"/>
      <c r="T2842" s="140"/>
      <c r="U2842" s="82"/>
      <c r="V2842" s="82"/>
      <c r="W2842" s="82"/>
      <c r="X2842" s="82"/>
      <c r="Y2842" s="82"/>
      <c r="AA2842" s="82"/>
      <c r="AB2842" s="82"/>
      <c r="AC2842" s="82"/>
      <c r="AD2842" s="82"/>
      <c r="AE2842" s="82"/>
      <c r="AF2842" s="82"/>
      <c r="AG2842" s="82"/>
    </row>
    <row r="2843" spans="3:33" x14ac:dyDescent="0.2">
      <c r="C2843" s="82"/>
      <c r="D2843" s="82"/>
      <c r="E2843" s="82"/>
      <c r="F2843" s="82"/>
      <c r="G2843" s="82"/>
      <c r="H2843" s="82"/>
      <c r="I2843" s="82"/>
      <c r="J2843" s="82"/>
      <c r="K2843" s="82"/>
      <c r="L2843" s="82"/>
      <c r="M2843" s="82"/>
      <c r="N2843" s="140"/>
      <c r="O2843" s="140"/>
      <c r="P2843" s="82"/>
      <c r="Q2843" s="82"/>
      <c r="R2843" s="82"/>
      <c r="S2843" s="82"/>
      <c r="T2843" s="140"/>
      <c r="U2843" s="82"/>
      <c r="V2843" s="82"/>
      <c r="W2843" s="82"/>
      <c r="X2843" s="82"/>
      <c r="Y2843" s="82"/>
      <c r="AA2843" s="82"/>
      <c r="AB2843" s="82"/>
      <c r="AC2843" s="82"/>
      <c r="AD2843" s="82"/>
      <c r="AE2843" s="82"/>
      <c r="AF2843" s="82"/>
      <c r="AG2843" s="82"/>
    </row>
    <row r="2844" spans="3:33" x14ac:dyDescent="0.2">
      <c r="C2844" s="82"/>
      <c r="D2844" s="82"/>
      <c r="E2844" s="82"/>
      <c r="F2844" s="82"/>
      <c r="G2844" s="82"/>
      <c r="H2844" s="82"/>
      <c r="I2844" s="82"/>
      <c r="J2844" s="82"/>
      <c r="K2844" s="82"/>
      <c r="L2844" s="82"/>
      <c r="M2844" s="82"/>
      <c r="N2844" s="140"/>
      <c r="O2844" s="140"/>
      <c r="P2844" s="82"/>
      <c r="Q2844" s="82"/>
      <c r="R2844" s="82"/>
      <c r="S2844" s="82"/>
      <c r="T2844" s="140"/>
      <c r="U2844" s="82"/>
      <c r="V2844" s="82"/>
      <c r="W2844" s="82"/>
      <c r="X2844" s="82"/>
      <c r="Y2844" s="82"/>
      <c r="AA2844" s="82"/>
      <c r="AB2844" s="82"/>
      <c r="AC2844" s="82"/>
      <c r="AD2844" s="82"/>
      <c r="AE2844" s="82"/>
      <c r="AF2844" s="82"/>
      <c r="AG2844" s="82"/>
    </row>
    <row r="2845" spans="3:33" x14ac:dyDescent="0.2">
      <c r="C2845" s="82"/>
      <c r="D2845" s="82"/>
      <c r="E2845" s="82"/>
      <c r="F2845" s="82"/>
      <c r="G2845" s="82"/>
      <c r="H2845" s="82"/>
      <c r="I2845" s="82"/>
      <c r="J2845" s="82"/>
      <c r="K2845" s="82"/>
      <c r="L2845" s="82"/>
      <c r="M2845" s="82"/>
      <c r="N2845" s="140"/>
      <c r="O2845" s="140"/>
      <c r="P2845" s="82"/>
      <c r="Q2845" s="82"/>
      <c r="R2845" s="82"/>
      <c r="S2845" s="82"/>
      <c r="T2845" s="140"/>
      <c r="U2845" s="82"/>
      <c r="V2845" s="82"/>
      <c r="W2845" s="82"/>
      <c r="X2845" s="82"/>
      <c r="Y2845" s="82"/>
      <c r="AA2845" s="82"/>
      <c r="AB2845" s="82"/>
      <c r="AC2845" s="82"/>
      <c r="AD2845" s="82"/>
      <c r="AE2845" s="82"/>
      <c r="AF2845" s="82"/>
      <c r="AG2845" s="82"/>
    </row>
    <row r="2846" spans="3:33" x14ac:dyDescent="0.2">
      <c r="C2846" s="82"/>
      <c r="D2846" s="82"/>
      <c r="E2846" s="82"/>
      <c r="F2846" s="82"/>
      <c r="G2846" s="82"/>
      <c r="H2846" s="82"/>
      <c r="I2846" s="82"/>
      <c r="J2846" s="82"/>
      <c r="K2846" s="82"/>
      <c r="L2846" s="82"/>
      <c r="M2846" s="82"/>
      <c r="N2846" s="140"/>
      <c r="O2846" s="140"/>
      <c r="P2846" s="82"/>
      <c r="Q2846" s="82"/>
      <c r="R2846" s="82"/>
      <c r="S2846" s="82"/>
      <c r="T2846" s="140"/>
      <c r="U2846" s="82"/>
      <c r="V2846" s="82"/>
      <c r="W2846" s="82"/>
      <c r="X2846" s="82"/>
      <c r="Y2846" s="82"/>
      <c r="AA2846" s="82"/>
      <c r="AB2846" s="82"/>
      <c r="AC2846" s="82"/>
      <c r="AD2846" s="82"/>
      <c r="AE2846" s="82"/>
      <c r="AF2846" s="82"/>
      <c r="AG2846" s="82"/>
    </row>
    <row r="2847" spans="3:33" x14ac:dyDescent="0.2">
      <c r="C2847" s="82"/>
      <c r="D2847" s="82"/>
      <c r="E2847" s="82"/>
      <c r="F2847" s="82"/>
      <c r="G2847" s="82"/>
      <c r="H2847" s="82"/>
      <c r="I2847" s="82"/>
      <c r="J2847" s="82"/>
      <c r="K2847" s="82"/>
      <c r="L2847" s="82"/>
      <c r="M2847" s="82"/>
      <c r="N2847" s="140"/>
      <c r="O2847" s="140"/>
      <c r="P2847" s="82"/>
      <c r="Q2847" s="82"/>
      <c r="R2847" s="82"/>
      <c r="S2847" s="82"/>
      <c r="T2847" s="140"/>
      <c r="U2847" s="82"/>
      <c r="V2847" s="82"/>
      <c r="W2847" s="82"/>
      <c r="X2847" s="82"/>
      <c r="Y2847" s="82"/>
      <c r="AA2847" s="82"/>
      <c r="AB2847" s="82"/>
      <c r="AC2847" s="82"/>
      <c r="AD2847" s="82"/>
      <c r="AE2847" s="82"/>
      <c r="AF2847" s="82"/>
      <c r="AG2847" s="82"/>
    </row>
    <row r="2848" spans="3:33" x14ac:dyDescent="0.2">
      <c r="C2848" s="82"/>
      <c r="D2848" s="82"/>
      <c r="E2848" s="82"/>
      <c r="F2848" s="82"/>
      <c r="G2848" s="82"/>
      <c r="H2848" s="82"/>
      <c r="I2848" s="82"/>
      <c r="J2848" s="82"/>
      <c r="K2848" s="82"/>
      <c r="L2848" s="82"/>
      <c r="M2848" s="82"/>
      <c r="N2848" s="140"/>
      <c r="O2848" s="140"/>
      <c r="P2848" s="82"/>
      <c r="Q2848" s="82"/>
      <c r="R2848" s="82"/>
      <c r="S2848" s="82"/>
      <c r="T2848" s="140"/>
      <c r="U2848" s="82"/>
      <c r="V2848" s="82"/>
      <c r="W2848" s="82"/>
      <c r="X2848" s="82"/>
      <c r="Y2848" s="82"/>
      <c r="AA2848" s="82"/>
      <c r="AB2848" s="82"/>
      <c r="AC2848" s="82"/>
      <c r="AD2848" s="82"/>
      <c r="AE2848" s="82"/>
      <c r="AF2848" s="82"/>
      <c r="AG2848" s="82"/>
    </row>
    <row r="2849" spans="3:33" x14ac:dyDescent="0.2">
      <c r="C2849" s="82"/>
      <c r="D2849" s="82"/>
      <c r="E2849" s="82"/>
      <c r="F2849" s="82"/>
      <c r="G2849" s="82"/>
      <c r="H2849" s="82"/>
      <c r="I2849" s="82"/>
      <c r="J2849" s="82"/>
      <c r="K2849" s="82"/>
      <c r="L2849" s="82"/>
      <c r="M2849" s="82"/>
      <c r="N2849" s="140"/>
      <c r="O2849" s="140"/>
      <c r="P2849" s="82"/>
      <c r="Q2849" s="82"/>
      <c r="R2849" s="82"/>
      <c r="S2849" s="82"/>
      <c r="T2849" s="140"/>
      <c r="U2849" s="82"/>
      <c r="V2849" s="82"/>
      <c r="W2849" s="82"/>
      <c r="X2849" s="82"/>
      <c r="Y2849" s="82"/>
      <c r="AA2849" s="82"/>
      <c r="AB2849" s="82"/>
      <c r="AC2849" s="82"/>
      <c r="AD2849" s="82"/>
      <c r="AE2849" s="82"/>
      <c r="AF2849" s="82"/>
      <c r="AG2849" s="82"/>
    </row>
    <row r="2850" spans="3:33" x14ac:dyDescent="0.2">
      <c r="C2850" s="82"/>
      <c r="D2850" s="82"/>
      <c r="E2850" s="82"/>
      <c r="F2850" s="82"/>
      <c r="G2850" s="82"/>
      <c r="H2850" s="82"/>
      <c r="I2850" s="82"/>
      <c r="J2850" s="82"/>
      <c r="K2850" s="82"/>
      <c r="L2850" s="82"/>
      <c r="M2850" s="82"/>
      <c r="N2850" s="140"/>
      <c r="O2850" s="140"/>
      <c r="P2850" s="82"/>
      <c r="Q2850" s="82"/>
      <c r="R2850" s="82"/>
      <c r="S2850" s="82"/>
      <c r="T2850" s="140"/>
      <c r="U2850" s="82"/>
      <c r="V2850" s="82"/>
      <c r="W2850" s="82"/>
      <c r="X2850" s="82"/>
      <c r="Y2850" s="82"/>
      <c r="AA2850" s="82"/>
      <c r="AB2850" s="82"/>
      <c r="AC2850" s="82"/>
      <c r="AD2850" s="82"/>
      <c r="AE2850" s="82"/>
      <c r="AF2850" s="82"/>
      <c r="AG2850" s="82"/>
    </row>
    <row r="2851" spans="3:33" x14ac:dyDescent="0.2">
      <c r="C2851" s="82"/>
      <c r="D2851" s="82"/>
      <c r="E2851" s="82"/>
      <c r="F2851" s="82"/>
      <c r="G2851" s="82"/>
      <c r="H2851" s="82"/>
      <c r="I2851" s="82"/>
      <c r="J2851" s="82"/>
      <c r="K2851" s="82"/>
      <c r="L2851" s="82"/>
      <c r="M2851" s="82"/>
      <c r="N2851" s="140"/>
      <c r="O2851" s="140"/>
      <c r="P2851" s="82"/>
      <c r="Q2851" s="82"/>
      <c r="R2851" s="82"/>
      <c r="S2851" s="82"/>
      <c r="T2851" s="140"/>
      <c r="U2851" s="82"/>
      <c r="V2851" s="82"/>
      <c r="W2851" s="82"/>
      <c r="X2851" s="82"/>
      <c r="Y2851" s="82"/>
      <c r="AA2851" s="82"/>
      <c r="AB2851" s="82"/>
      <c r="AC2851" s="82"/>
      <c r="AD2851" s="82"/>
      <c r="AE2851" s="82"/>
      <c r="AF2851" s="82"/>
      <c r="AG2851" s="82"/>
    </row>
    <row r="2852" spans="3:33" x14ac:dyDescent="0.2">
      <c r="C2852" s="82"/>
      <c r="D2852" s="82"/>
      <c r="E2852" s="82"/>
      <c r="F2852" s="82"/>
      <c r="G2852" s="82"/>
      <c r="H2852" s="82"/>
      <c r="I2852" s="82"/>
      <c r="J2852" s="82"/>
      <c r="K2852" s="82"/>
      <c r="L2852" s="82"/>
      <c r="M2852" s="82"/>
      <c r="N2852" s="140"/>
      <c r="O2852" s="140"/>
      <c r="P2852" s="82"/>
      <c r="Q2852" s="82"/>
      <c r="R2852" s="82"/>
      <c r="S2852" s="82"/>
      <c r="T2852" s="140"/>
      <c r="U2852" s="82"/>
      <c r="V2852" s="82"/>
      <c r="W2852" s="82"/>
      <c r="X2852" s="82"/>
      <c r="Y2852" s="82"/>
      <c r="AA2852" s="82"/>
      <c r="AB2852" s="82"/>
      <c r="AC2852" s="82"/>
      <c r="AD2852" s="82"/>
      <c r="AE2852" s="82"/>
      <c r="AF2852" s="82"/>
      <c r="AG2852" s="82"/>
    </row>
    <row r="2853" spans="3:33" x14ac:dyDescent="0.2">
      <c r="C2853" s="82"/>
      <c r="D2853" s="82"/>
      <c r="E2853" s="82"/>
      <c r="F2853" s="82"/>
      <c r="G2853" s="82"/>
      <c r="H2853" s="82"/>
      <c r="I2853" s="82"/>
      <c r="J2853" s="82"/>
      <c r="K2853" s="82"/>
      <c r="L2853" s="82"/>
      <c r="M2853" s="82"/>
      <c r="N2853" s="140"/>
      <c r="O2853" s="140"/>
      <c r="P2853" s="82"/>
      <c r="Q2853" s="82"/>
      <c r="R2853" s="82"/>
      <c r="S2853" s="82"/>
      <c r="T2853" s="140"/>
      <c r="U2853" s="82"/>
      <c r="V2853" s="82"/>
      <c r="W2853" s="82"/>
      <c r="X2853" s="82"/>
      <c r="Y2853" s="82"/>
      <c r="AA2853" s="82"/>
      <c r="AB2853" s="82"/>
      <c r="AC2853" s="82"/>
      <c r="AD2853" s="82"/>
      <c r="AE2853" s="82"/>
      <c r="AF2853" s="82"/>
      <c r="AG2853" s="82"/>
    </row>
    <row r="2854" spans="3:33" x14ac:dyDescent="0.2">
      <c r="C2854" s="82"/>
      <c r="D2854" s="82"/>
      <c r="E2854" s="82"/>
      <c r="F2854" s="82"/>
      <c r="G2854" s="82"/>
      <c r="H2854" s="82"/>
      <c r="I2854" s="82"/>
      <c r="J2854" s="82"/>
      <c r="K2854" s="82"/>
      <c r="L2854" s="82"/>
      <c r="M2854" s="82"/>
      <c r="N2854" s="140"/>
      <c r="O2854" s="140"/>
      <c r="P2854" s="82"/>
      <c r="Q2854" s="82"/>
      <c r="R2854" s="82"/>
      <c r="S2854" s="82"/>
      <c r="T2854" s="140"/>
      <c r="U2854" s="82"/>
      <c r="V2854" s="82"/>
      <c r="W2854" s="82"/>
      <c r="X2854" s="82"/>
      <c r="Y2854" s="82"/>
      <c r="AA2854" s="82"/>
      <c r="AB2854" s="82"/>
      <c r="AC2854" s="82"/>
      <c r="AD2854" s="82"/>
      <c r="AE2854" s="82"/>
      <c r="AF2854" s="82"/>
      <c r="AG2854" s="82"/>
    </row>
    <row r="2855" spans="3:33" x14ac:dyDescent="0.2">
      <c r="C2855" s="82"/>
      <c r="D2855" s="82"/>
      <c r="E2855" s="82"/>
      <c r="F2855" s="82"/>
      <c r="G2855" s="82"/>
      <c r="H2855" s="82"/>
      <c r="I2855" s="82"/>
      <c r="J2855" s="82"/>
      <c r="K2855" s="82"/>
      <c r="L2855" s="82"/>
      <c r="M2855" s="82"/>
      <c r="N2855" s="140"/>
      <c r="O2855" s="140"/>
      <c r="P2855" s="82"/>
      <c r="Q2855" s="82"/>
      <c r="R2855" s="82"/>
      <c r="S2855" s="82"/>
      <c r="T2855" s="140"/>
      <c r="U2855" s="82"/>
      <c r="V2855" s="82"/>
      <c r="W2855" s="82"/>
      <c r="X2855" s="82"/>
      <c r="Y2855" s="82"/>
      <c r="AA2855" s="82"/>
      <c r="AB2855" s="82"/>
      <c r="AC2855" s="82"/>
      <c r="AD2855" s="82"/>
      <c r="AE2855" s="82"/>
      <c r="AF2855" s="82"/>
      <c r="AG2855" s="82"/>
    </row>
    <row r="2856" spans="3:33" x14ac:dyDescent="0.2">
      <c r="C2856" s="82"/>
      <c r="D2856" s="82"/>
      <c r="E2856" s="82"/>
      <c r="F2856" s="82"/>
      <c r="G2856" s="82"/>
      <c r="H2856" s="82"/>
      <c r="I2856" s="82"/>
      <c r="J2856" s="82"/>
      <c r="K2856" s="82"/>
      <c r="L2856" s="82"/>
      <c r="M2856" s="82"/>
      <c r="N2856" s="140"/>
      <c r="O2856" s="140"/>
      <c r="P2856" s="82"/>
      <c r="Q2856" s="82"/>
      <c r="R2856" s="82"/>
      <c r="S2856" s="82"/>
      <c r="T2856" s="140"/>
      <c r="U2856" s="82"/>
      <c r="V2856" s="82"/>
      <c r="W2856" s="82"/>
      <c r="X2856" s="82"/>
      <c r="Y2856" s="82"/>
      <c r="AA2856" s="82"/>
      <c r="AB2856" s="82"/>
      <c r="AC2856" s="82"/>
      <c r="AD2856" s="82"/>
      <c r="AE2856" s="82"/>
      <c r="AF2856" s="82"/>
      <c r="AG2856" s="82"/>
    </row>
    <row r="2857" spans="3:33" x14ac:dyDescent="0.2">
      <c r="C2857" s="82"/>
      <c r="D2857" s="82"/>
      <c r="E2857" s="82"/>
      <c r="F2857" s="82"/>
      <c r="G2857" s="82"/>
      <c r="H2857" s="82"/>
      <c r="I2857" s="82"/>
      <c r="J2857" s="82"/>
      <c r="K2857" s="82"/>
      <c r="L2857" s="82"/>
      <c r="M2857" s="82"/>
      <c r="N2857" s="140"/>
      <c r="O2857" s="140"/>
      <c r="P2857" s="82"/>
      <c r="Q2857" s="82"/>
      <c r="R2857" s="82"/>
      <c r="S2857" s="82"/>
      <c r="T2857" s="140"/>
      <c r="U2857" s="82"/>
      <c r="V2857" s="82"/>
      <c r="W2857" s="82"/>
      <c r="X2857" s="82"/>
      <c r="Y2857" s="82"/>
      <c r="AA2857" s="82"/>
      <c r="AB2857" s="82"/>
      <c r="AC2857" s="82"/>
      <c r="AD2857" s="82"/>
      <c r="AE2857" s="82"/>
      <c r="AF2857" s="82"/>
      <c r="AG2857" s="82"/>
    </row>
    <row r="2858" spans="3:33" x14ac:dyDescent="0.2">
      <c r="C2858" s="82"/>
      <c r="D2858" s="82"/>
      <c r="E2858" s="82"/>
      <c r="F2858" s="82"/>
      <c r="G2858" s="82"/>
      <c r="H2858" s="82"/>
      <c r="I2858" s="82"/>
      <c r="J2858" s="82"/>
      <c r="K2858" s="82"/>
      <c r="L2858" s="82"/>
      <c r="M2858" s="82"/>
      <c r="N2858" s="140"/>
      <c r="O2858" s="140"/>
      <c r="P2858" s="82"/>
      <c r="Q2858" s="82"/>
      <c r="R2858" s="82"/>
      <c r="S2858" s="82"/>
      <c r="T2858" s="140"/>
      <c r="U2858" s="82"/>
      <c r="V2858" s="82"/>
      <c r="W2858" s="82"/>
      <c r="X2858" s="82"/>
      <c r="Y2858" s="82"/>
      <c r="AA2858" s="82"/>
      <c r="AB2858" s="82"/>
      <c r="AC2858" s="82"/>
      <c r="AD2858" s="82"/>
      <c r="AE2858" s="82"/>
      <c r="AF2858" s="82"/>
      <c r="AG2858" s="82"/>
    </row>
    <row r="2859" spans="3:33" x14ac:dyDescent="0.2">
      <c r="C2859" s="82"/>
      <c r="D2859" s="82"/>
      <c r="E2859" s="82"/>
      <c r="F2859" s="82"/>
      <c r="G2859" s="82"/>
      <c r="H2859" s="82"/>
      <c r="I2859" s="82"/>
      <c r="J2859" s="82"/>
      <c r="K2859" s="82"/>
      <c r="L2859" s="82"/>
      <c r="M2859" s="82"/>
      <c r="N2859" s="140"/>
      <c r="O2859" s="140"/>
      <c r="P2859" s="82"/>
      <c r="Q2859" s="82"/>
      <c r="R2859" s="82"/>
      <c r="S2859" s="82"/>
      <c r="T2859" s="140"/>
      <c r="U2859" s="82"/>
      <c r="V2859" s="82"/>
      <c r="W2859" s="82"/>
      <c r="X2859" s="82"/>
      <c r="Y2859" s="82"/>
      <c r="AA2859" s="82"/>
      <c r="AB2859" s="82"/>
      <c r="AC2859" s="82"/>
      <c r="AD2859" s="82"/>
      <c r="AE2859" s="82"/>
      <c r="AF2859" s="82"/>
      <c r="AG2859" s="82"/>
    </row>
    <row r="2860" spans="3:33" x14ac:dyDescent="0.2">
      <c r="C2860" s="82"/>
      <c r="D2860" s="82"/>
      <c r="E2860" s="82"/>
      <c r="F2860" s="82"/>
      <c r="G2860" s="82"/>
      <c r="H2860" s="82"/>
      <c r="I2860" s="82"/>
      <c r="J2860" s="82"/>
      <c r="K2860" s="82"/>
      <c r="L2860" s="82"/>
      <c r="M2860" s="82"/>
      <c r="N2860" s="140"/>
      <c r="O2860" s="140"/>
      <c r="P2860" s="82"/>
      <c r="Q2860" s="82"/>
      <c r="R2860" s="82"/>
      <c r="S2860" s="82"/>
      <c r="T2860" s="140"/>
      <c r="U2860" s="82"/>
      <c r="V2860" s="82"/>
      <c r="W2860" s="82"/>
      <c r="X2860" s="82"/>
      <c r="Y2860" s="82"/>
      <c r="AA2860" s="82"/>
      <c r="AB2860" s="82"/>
      <c r="AC2860" s="82"/>
      <c r="AD2860" s="82"/>
      <c r="AE2860" s="82"/>
      <c r="AF2860" s="82"/>
      <c r="AG2860" s="82"/>
    </row>
    <row r="2861" spans="3:33" x14ac:dyDescent="0.2">
      <c r="C2861" s="82"/>
      <c r="D2861" s="82"/>
      <c r="E2861" s="82"/>
      <c r="F2861" s="82"/>
      <c r="G2861" s="82"/>
      <c r="H2861" s="82"/>
      <c r="I2861" s="82"/>
      <c r="J2861" s="82"/>
      <c r="K2861" s="82"/>
      <c r="L2861" s="82"/>
      <c r="M2861" s="82"/>
      <c r="N2861" s="140"/>
      <c r="O2861" s="140"/>
      <c r="P2861" s="82"/>
      <c r="Q2861" s="82"/>
      <c r="R2861" s="82"/>
      <c r="S2861" s="82"/>
      <c r="T2861" s="140"/>
      <c r="U2861" s="82"/>
      <c r="V2861" s="82"/>
      <c r="W2861" s="82"/>
      <c r="X2861" s="82"/>
      <c r="Y2861" s="82"/>
      <c r="AA2861" s="82"/>
      <c r="AB2861" s="82"/>
      <c r="AC2861" s="82"/>
      <c r="AD2861" s="82"/>
      <c r="AE2861" s="82"/>
      <c r="AF2861" s="82"/>
      <c r="AG2861" s="82"/>
    </row>
    <row r="2862" spans="3:33" x14ac:dyDescent="0.2">
      <c r="C2862" s="82"/>
      <c r="D2862" s="82"/>
      <c r="E2862" s="82"/>
      <c r="F2862" s="82"/>
      <c r="G2862" s="82"/>
      <c r="H2862" s="82"/>
      <c r="I2862" s="82"/>
      <c r="J2862" s="82"/>
      <c r="K2862" s="82"/>
      <c r="L2862" s="82"/>
      <c r="M2862" s="82"/>
      <c r="N2862" s="140"/>
      <c r="O2862" s="140"/>
      <c r="P2862" s="82"/>
      <c r="Q2862" s="82"/>
      <c r="R2862" s="82"/>
      <c r="S2862" s="82"/>
      <c r="T2862" s="140"/>
      <c r="U2862" s="82"/>
      <c r="V2862" s="82"/>
      <c r="W2862" s="82"/>
      <c r="X2862" s="82"/>
      <c r="Y2862" s="82"/>
      <c r="AA2862" s="82"/>
      <c r="AB2862" s="82"/>
      <c r="AC2862" s="82"/>
      <c r="AD2862" s="82"/>
      <c r="AE2862" s="82"/>
      <c r="AF2862" s="82"/>
      <c r="AG2862" s="82"/>
    </row>
    <row r="2863" spans="3:33" x14ac:dyDescent="0.2">
      <c r="C2863" s="82"/>
      <c r="D2863" s="82"/>
      <c r="E2863" s="82"/>
      <c r="F2863" s="82"/>
      <c r="G2863" s="82"/>
      <c r="H2863" s="82"/>
      <c r="I2863" s="82"/>
      <c r="J2863" s="82"/>
      <c r="K2863" s="82"/>
      <c r="L2863" s="82"/>
      <c r="M2863" s="82"/>
      <c r="N2863" s="140"/>
      <c r="O2863" s="140"/>
      <c r="P2863" s="82"/>
      <c r="Q2863" s="82"/>
      <c r="R2863" s="82"/>
      <c r="S2863" s="82"/>
      <c r="T2863" s="140"/>
      <c r="U2863" s="82"/>
      <c r="V2863" s="82"/>
      <c r="W2863" s="82"/>
      <c r="X2863" s="82"/>
      <c r="Y2863" s="82"/>
      <c r="AA2863" s="82"/>
      <c r="AB2863" s="82"/>
      <c r="AC2863" s="82"/>
      <c r="AD2863" s="82"/>
      <c r="AE2863" s="82"/>
      <c r="AF2863" s="82"/>
      <c r="AG2863" s="82"/>
    </row>
    <row r="2864" spans="3:33" x14ac:dyDescent="0.2">
      <c r="C2864" s="82"/>
      <c r="D2864" s="82"/>
      <c r="E2864" s="82"/>
      <c r="F2864" s="82"/>
      <c r="G2864" s="82"/>
      <c r="H2864" s="82"/>
      <c r="I2864" s="82"/>
      <c r="J2864" s="82"/>
      <c r="K2864" s="82"/>
      <c r="L2864" s="82"/>
      <c r="M2864" s="82"/>
      <c r="N2864" s="140"/>
      <c r="O2864" s="140"/>
      <c r="P2864" s="82"/>
      <c r="Q2864" s="82"/>
      <c r="R2864" s="82"/>
      <c r="S2864" s="82"/>
      <c r="T2864" s="140"/>
      <c r="U2864" s="82"/>
      <c r="V2864" s="82"/>
      <c r="W2864" s="82"/>
      <c r="X2864" s="82"/>
      <c r="Y2864" s="82"/>
      <c r="AA2864" s="82"/>
      <c r="AB2864" s="82"/>
      <c r="AC2864" s="82"/>
      <c r="AD2864" s="82"/>
      <c r="AE2864" s="82"/>
      <c r="AF2864" s="82"/>
      <c r="AG2864" s="82"/>
    </row>
    <row r="2865" spans="3:33" x14ac:dyDescent="0.2">
      <c r="C2865" s="82"/>
      <c r="D2865" s="82"/>
      <c r="E2865" s="82"/>
      <c r="F2865" s="82"/>
      <c r="G2865" s="82"/>
      <c r="H2865" s="82"/>
      <c r="I2865" s="82"/>
      <c r="J2865" s="82"/>
      <c r="K2865" s="82"/>
      <c r="L2865" s="82"/>
      <c r="M2865" s="82"/>
      <c r="N2865" s="140"/>
      <c r="O2865" s="140"/>
      <c r="P2865" s="82"/>
      <c r="Q2865" s="82"/>
      <c r="R2865" s="82"/>
      <c r="S2865" s="82"/>
      <c r="T2865" s="140"/>
      <c r="U2865" s="82"/>
      <c r="V2865" s="82"/>
      <c r="W2865" s="82"/>
      <c r="X2865" s="82"/>
      <c r="Y2865" s="82"/>
      <c r="AA2865" s="82"/>
      <c r="AB2865" s="82"/>
      <c r="AC2865" s="82"/>
      <c r="AD2865" s="82"/>
      <c r="AE2865" s="82"/>
      <c r="AF2865" s="82"/>
      <c r="AG2865" s="82"/>
    </row>
    <row r="2866" spans="3:33" x14ac:dyDescent="0.2">
      <c r="C2866" s="82"/>
      <c r="D2866" s="82"/>
      <c r="E2866" s="82"/>
      <c r="F2866" s="82"/>
      <c r="G2866" s="82"/>
      <c r="H2866" s="82"/>
      <c r="I2866" s="82"/>
      <c r="J2866" s="82"/>
      <c r="K2866" s="82"/>
      <c r="L2866" s="82"/>
      <c r="M2866" s="82"/>
      <c r="N2866" s="140"/>
      <c r="O2866" s="140"/>
      <c r="P2866" s="82"/>
      <c r="Q2866" s="82"/>
      <c r="R2866" s="82"/>
      <c r="S2866" s="82"/>
      <c r="T2866" s="140"/>
      <c r="U2866" s="82"/>
      <c r="V2866" s="82"/>
      <c r="W2866" s="82"/>
      <c r="X2866" s="82"/>
      <c r="Y2866" s="82"/>
      <c r="AA2866" s="82"/>
      <c r="AB2866" s="82"/>
      <c r="AC2866" s="82"/>
      <c r="AD2866" s="82"/>
      <c r="AE2866" s="82"/>
      <c r="AF2866" s="82"/>
      <c r="AG2866" s="82"/>
    </row>
    <row r="2867" spans="3:33" x14ac:dyDescent="0.2">
      <c r="C2867" s="82"/>
      <c r="D2867" s="82"/>
      <c r="E2867" s="82"/>
      <c r="F2867" s="82"/>
      <c r="G2867" s="82"/>
      <c r="H2867" s="82"/>
      <c r="I2867" s="82"/>
      <c r="J2867" s="82"/>
      <c r="K2867" s="82"/>
      <c r="L2867" s="82"/>
      <c r="M2867" s="82"/>
      <c r="N2867" s="140"/>
      <c r="O2867" s="140"/>
      <c r="P2867" s="82"/>
      <c r="Q2867" s="82"/>
      <c r="R2867" s="82"/>
      <c r="S2867" s="82"/>
      <c r="T2867" s="140"/>
      <c r="U2867" s="82"/>
      <c r="V2867" s="82"/>
      <c r="W2867" s="82"/>
      <c r="X2867" s="82"/>
      <c r="Y2867" s="82"/>
      <c r="AA2867" s="82"/>
      <c r="AB2867" s="82"/>
      <c r="AC2867" s="82"/>
      <c r="AD2867" s="82"/>
      <c r="AE2867" s="82"/>
      <c r="AF2867" s="82"/>
      <c r="AG2867" s="82"/>
    </row>
    <row r="2868" spans="3:33" x14ac:dyDescent="0.2">
      <c r="C2868" s="82"/>
      <c r="D2868" s="82"/>
      <c r="E2868" s="82"/>
      <c r="F2868" s="82"/>
      <c r="G2868" s="82"/>
      <c r="H2868" s="82"/>
      <c r="I2868" s="82"/>
      <c r="J2868" s="82"/>
      <c r="K2868" s="82"/>
      <c r="L2868" s="82"/>
      <c r="M2868" s="82"/>
      <c r="N2868" s="140"/>
      <c r="O2868" s="140"/>
      <c r="P2868" s="82"/>
      <c r="Q2868" s="82"/>
      <c r="R2868" s="82"/>
      <c r="S2868" s="82"/>
      <c r="T2868" s="140"/>
      <c r="U2868" s="82"/>
      <c r="V2868" s="82"/>
      <c r="W2868" s="82"/>
      <c r="X2868" s="82"/>
      <c r="Y2868" s="82"/>
      <c r="AA2868" s="82"/>
      <c r="AB2868" s="82"/>
      <c r="AC2868" s="82"/>
      <c r="AD2868" s="82"/>
      <c r="AE2868" s="82"/>
      <c r="AF2868" s="82"/>
      <c r="AG2868" s="82"/>
    </row>
    <row r="2869" spans="3:33" x14ac:dyDescent="0.2">
      <c r="C2869" s="82"/>
      <c r="D2869" s="82"/>
      <c r="E2869" s="82"/>
      <c r="F2869" s="82"/>
      <c r="G2869" s="82"/>
      <c r="H2869" s="82"/>
      <c r="I2869" s="82"/>
      <c r="J2869" s="82"/>
      <c r="K2869" s="82"/>
      <c r="L2869" s="82"/>
      <c r="M2869" s="82"/>
      <c r="N2869" s="140"/>
      <c r="O2869" s="140"/>
      <c r="P2869" s="82"/>
      <c r="Q2869" s="82"/>
      <c r="R2869" s="82"/>
      <c r="S2869" s="82"/>
      <c r="T2869" s="140"/>
      <c r="U2869" s="82"/>
      <c r="V2869" s="82"/>
      <c r="W2869" s="82"/>
      <c r="X2869" s="82"/>
      <c r="Y2869" s="82"/>
      <c r="AA2869" s="82"/>
      <c r="AB2869" s="82"/>
      <c r="AC2869" s="82"/>
      <c r="AD2869" s="82"/>
      <c r="AE2869" s="82"/>
      <c r="AF2869" s="82"/>
      <c r="AG2869" s="82"/>
    </row>
    <row r="2870" spans="3:33" x14ac:dyDescent="0.2">
      <c r="C2870" s="82"/>
      <c r="D2870" s="82"/>
      <c r="E2870" s="82"/>
      <c r="F2870" s="82"/>
      <c r="G2870" s="82"/>
      <c r="H2870" s="82"/>
      <c r="I2870" s="82"/>
      <c r="J2870" s="82"/>
      <c r="K2870" s="82"/>
      <c r="L2870" s="82"/>
      <c r="M2870" s="82"/>
      <c r="N2870" s="140"/>
      <c r="O2870" s="140"/>
      <c r="P2870" s="82"/>
      <c r="Q2870" s="82"/>
      <c r="R2870" s="82"/>
      <c r="S2870" s="82"/>
      <c r="T2870" s="140"/>
      <c r="U2870" s="82"/>
      <c r="V2870" s="82"/>
      <c r="W2870" s="82"/>
      <c r="X2870" s="82"/>
      <c r="Y2870" s="82"/>
      <c r="AA2870" s="82"/>
      <c r="AB2870" s="82"/>
      <c r="AC2870" s="82"/>
      <c r="AD2870" s="82"/>
      <c r="AE2870" s="82"/>
      <c r="AF2870" s="82"/>
      <c r="AG2870" s="82"/>
    </row>
    <row r="2871" spans="3:33" x14ac:dyDescent="0.2">
      <c r="C2871" s="82"/>
      <c r="D2871" s="82"/>
      <c r="E2871" s="82"/>
      <c r="F2871" s="82"/>
      <c r="G2871" s="82"/>
      <c r="H2871" s="82"/>
      <c r="I2871" s="82"/>
      <c r="J2871" s="82"/>
      <c r="K2871" s="82"/>
      <c r="L2871" s="82"/>
      <c r="M2871" s="82"/>
      <c r="N2871" s="140"/>
      <c r="O2871" s="140"/>
      <c r="P2871" s="82"/>
      <c r="Q2871" s="82"/>
      <c r="R2871" s="82"/>
      <c r="S2871" s="82"/>
      <c r="T2871" s="140"/>
      <c r="U2871" s="82"/>
      <c r="V2871" s="82"/>
      <c r="W2871" s="82"/>
      <c r="X2871" s="82"/>
      <c r="Y2871" s="82"/>
      <c r="AA2871" s="82"/>
      <c r="AB2871" s="82"/>
      <c r="AC2871" s="82"/>
      <c r="AD2871" s="82"/>
      <c r="AE2871" s="82"/>
      <c r="AF2871" s="82"/>
      <c r="AG2871" s="82"/>
    </row>
    <row r="2872" spans="3:33" x14ac:dyDescent="0.2">
      <c r="C2872" s="82"/>
      <c r="D2872" s="82"/>
      <c r="E2872" s="82"/>
      <c r="F2872" s="82"/>
      <c r="G2872" s="82"/>
      <c r="H2872" s="82"/>
      <c r="I2872" s="82"/>
      <c r="J2872" s="82"/>
      <c r="K2872" s="82"/>
      <c r="L2872" s="82"/>
      <c r="M2872" s="82"/>
      <c r="N2872" s="140"/>
      <c r="O2872" s="140"/>
      <c r="P2872" s="82"/>
      <c r="Q2872" s="82"/>
      <c r="R2872" s="82"/>
      <c r="S2872" s="82"/>
      <c r="T2872" s="140"/>
      <c r="U2872" s="82"/>
      <c r="V2872" s="82"/>
      <c r="W2872" s="82"/>
      <c r="X2872" s="82"/>
      <c r="Y2872" s="82"/>
      <c r="AA2872" s="82"/>
      <c r="AB2872" s="82"/>
      <c r="AC2872" s="82"/>
      <c r="AD2872" s="82"/>
      <c r="AE2872" s="82"/>
      <c r="AF2872" s="82"/>
      <c r="AG2872" s="82"/>
    </row>
    <row r="2873" spans="3:33" x14ac:dyDescent="0.2">
      <c r="C2873" s="82"/>
      <c r="D2873" s="82"/>
      <c r="E2873" s="82"/>
      <c r="F2873" s="82"/>
      <c r="G2873" s="82"/>
      <c r="H2873" s="82"/>
      <c r="I2873" s="82"/>
      <c r="J2873" s="82"/>
      <c r="K2873" s="82"/>
      <c r="L2873" s="82"/>
      <c r="M2873" s="82"/>
      <c r="N2873" s="140"/>
      <c r="O2873" s="140"/>
      <c r="P2873" s="82"/>
      <c r="Q2873" s="82"/>
      <c r="R2873" s="82"/>
      <c r="S2873" s="82"/>
      <c r="T2873" s="140"/>
      <c r="U2873" s="82"/>
      <c r="V2873" s="82"/>
      <c r="W2873" s="82"/>
      <c r="X2873" s="82"/>
      <c r="Y2873" s="82"/>
      <c r="AA2873" s="82"/>
      <c r="AB2873" s="82"/>
      <c r="AC2873" s="82"/>
      <c r="AD2873" s="82"/>
      <c r="AE2873" s="82"/>
      <c r="AF2873" s="82"/>
      <c r="AG2873" s="82"/>
    </row>
    <row r="2874" spans="3:33" x14ac:dyDescent="0.2">
      <c r="C2874" s="82"/>
      <c r="D2874" s="82"/>
      <c r="E2874" s="82"/>
      <c r="F2874" s="82"/>
      <c r="G2874" s="82"/>
      <c r="H2874" s="82"/>
      <c r="I2874" s="82"/>
      <c r="J2874" s="82"/>
      <c r="K2874" s="82"/>
      <c r="L2874" s="82"/>
      <c r="M2874" s="82"/>
      <c r="N2874" s="140"/>
      <c r="O2874" s="140"/>
      <c r="P2874" s="82"/>
      <c r="Q2874" s="82"/>
      <c r="R2874" s="82"/>
      <c r="S2874" s="82"/>
      <c r="T2874" s="140"/>
      <c r="U2874" s="82"/>
      <c r="V2874" s="82"/>
      <c r="W2874" s="82"/>
      <c r="X2874" s="82"/>
      <c r="Y2874" s="82"/>
      <c r="AA2874" s="82"/>
      <c r="AB2874" s="82"/>
      <c r="AC2874" s="82"/>
      <c r="AD2874" s="82"/>
      <c r="AE2874" s="82"/>
      <c r="AF2874" s="82"/>
      <c r="AG2874" s="82"/>
    </row>
    <row r="2875" spans="3:33" x14ac:dyDescent="0.2">
      <c r="C2875" s="82"/>
      <c r="D2875" s="82"/>
      <c r="E2875" s="82"/>
      <c r="F2875" s="82"/>
      <c r="G2875" s="82"/>
      <c r="H2875" s="82"/>
      <c r="I2875" s="82"/>
      <c r="J2875" s="82"/>
      <c r="K2875" s="82"/>
      <c r="L2875" s="82"/>
      <c r="M2875" s="82"/>
      <c r="N2875" s="140"/>
      <c r="O2875" s="140"/>
      <c r="P2875" s="82"/>
      <c r="Q2875" s="82"/>
      <c r="R2875" s="82"/>
      <c r="S2875" s="82"/>
      <c r="T2875" s="140"/>
      <c r="U2875" s="82"/>
      <c r="V2875" s="82"/>
      <c r="W2875" s="82"/>
      <c r="X2875" s="82"/>
      <c r="Y2875" s="82"/>
      <c r="AA2875" s="82"/>
      <c r="AB2875" s="82"/>
      <c r="AC2875" s="82"/>
      <c r="AD2875" s="82"/>
      <c r="AE2875" s="82"/>
      <c r="AF2875" s="82"/>
      <c r="AG2875" s="82"/>
    </row>
    <row r="2876" spans="3:33" x14ac:dyDescent="0.2">
      <c r="C2876" s="82"/>
      <c r="D2876" s="82"/>
      <c r="E2876" s="82"/>
      <c r="F2876" s="82"/>
      <c r="G2876" s="82"/>
      <c r="H2876" s="82"/>
      <c r="I2876" s="82"/>
      <c r="J2876" s="82"/>
      <c r="K2876" s="82"/>
      <c r="L2876" s="82"/>
      <c r="M2876" s="82"/>
      <c r="N2876" s="140"/>
      <c r="O2876" s="140"/>
      <c r="P2876" s="82"/>
      <c r="Q2876" s="82"/>
      <c r="R2876" s="82"/>
      <c r="S2876" s="82"/>
      <c r="T2876" s="140"/>
      <c r="U2876" s="82"/>
      <c r="V2876" s="82"/>
      <c r="W2876" s="82"/>
      <c r="X2876" s="82"/>
      <c r="Y2876" s="82"/>
      <c r="AA2876" s="82"/>
      <c r="AB2876" s="82"/>
      <c r="AC2876" s="82"/>
      <c r="AD2876" s="82"/>
      <c r="AE2876" s="82"/>
      <c r="AF2876" s="82"/>
      <c r="AG2876" s="82"/>
    </row>
    <row r="2877" spans="3:33" x14ac:dyDescent="0.2">
      <c r="C2877" s="82"/>
      <c r="D2877" s="82"/>
      <c r="E2877" s="82"/>
      <c r="F2877" s="82"/>
      <c r="G2877" s="82"/>
      <c r="H2877" s="82"/>
      <c r="I2877" s="82"/>
      <c r="J2877" s="82"/>
      <c r="K2877" s="82"/>
      <c r="L2877" s="82"/>
      <c r="M2877" s="82"/>
      <c r="N2877" s="140"/>
      <c r="O2877" s="140"/>
      <c r="P2877" s="82"/>
      <c r="Q2877" s="82"/>
      <c r="R2877" s="82"/>
      <c r="S2877" s="82"/>
      <c r="T2877" s="140"/>
      <c r="U2877" s="82"/>
      <c r="V2877" s="82"/>
      <c r="W2877" s="82"/>
      <c r="X2877" s="82"/>
      <c r="Y2877" s="82"/>
      <c r="AA2877" s="82"/>
      <c r="AB2877" s="82"/>
      <c r="AC2877" s="82"/>
      <c r="AD2877" s="82"/>
      <c r="AE2877" s="82"/>
      <c r="AF2877" s="82"/>
      <c r="AG2877" s="82"/>
    </row>
    <row r="2878" spans="3:33" x14ac:dyDescent="0.2">
      <c r="C2878" s="82"/>
      <c r="D2878" s="82"/>
      <c r="E2878" s="82"/>
      <c r="F2878" s="82"/>
      <c r="G2878" s="82"/>
      <c r="H2878" s="82"/>
      <c r="I2878" s="82"/>
      <c r="J2878" s="82"/>
      <c r="K2878" s="82"/>
      <c r="L2878" s="82"/>
      <c r="M2878" s="82"/>
      <c r="N2878" s="140"/>
      <c r="O2878" s="140"/>
      <c r="P2878" s="82"/>
      <c r="Q2878" s="82"/>
      <c r="R2878" s="82"/>
      <c r="S2878" s="82"/>
      <c r="T2878" s="140"/>
      <c r="U2878" s="82"/>
      <c r="V2878" s="82"/>
      <c r="W2878" s="82"/>
      <c r="X2878" s="82"/>
      <c r="Y2878" s="82"/>
      <c r="AA2878" s="82"/>
      <c r="AB2878" s="82"/>
      <c r="AC2878" s="82"/>
      <c r="AD2878" s="82"/>
      <c r="AE2878" s="82"/>
      <c r="AF2878" s="82"/>
      <c r="AG2878" s="82"/>
    </row>
    <row r="2879" spans="3:33" x14ac:dyDescent="0.2">
      <c r="C2879" s="82"/>
      <c r="D2879" s="82"/>
      <c r="E2879" s="82"/>
      <c r="F2879" s="82"/>
      <c r="G2879" s="82"/>
      <c r="H2879" s="82"/>
      <c r="I2879" s="82"/>
      <c r="J2879" s="82"/>
      <c r="K2879" s="82"/>
      <c r="L2879" s="82"/>
      <c r="M2879" s="82"/>
      <c r="N2879" s="140"/>
      <c r="O2879" s="140"/>
      <c r="P2879" s="82"/>
      <c r="Q2879" s="82"/>
      <c r="R2879" s="82"/>
      <c r="S2879" s="82"/>
      <c r="T2879" s="140"/>
      <c r="U2879" s="82"/>
      <c r="V2879" s="82"/>
      <c r="W2879" s="82"/>
      <c r="X2879" s="82"/>
      <c r="Y2879" s="82"/>
      <c r="AA2879" s="82"/>
      <c r="AB2879" s="82"/>
      <c r="AC2879" s="82"/>
      <c r="AD2879" s="82"/>
      <c r="AE2879" s="82"/>
      <c r="AF2879" s="82"/>
      <c r="AG2879" s="82"/>
    </row>
    <row r="2880" spans="3:33" x14ac:dyDescent="0.2">
      <c r="C2880" s="82"/>
      <c r="D2880" s="82"/>
      <c r="E2880" s="82"/>
      <c r="F2880" s="82"/>
      <c r="G2880" s="82"/>
      <c r="H2880" s="82"/>
      <c r="I2880" s="82"/>
      <c r="J2880" s="82"/>
      <c r="K2880" s="82"/>
      <c r="L2880" s="82"/>
      <c r="M2880" s="82"/>
      <c r="N2880" s="140"/>
      <c r="O2880" s="140"/>
      <c r="P2880" s="82"/>
      <c r="Q2880" s="82"/>
      <c r="R2880" s="82"/>
      <c r="S2880" s="82"/>
      <c r="T2880" s="140"/>
      <c r="U2880" s="82"/>
      <c r="V2880" s="82"/>
      <c r="W2880" s="82"/>
      <c r="X2880" s="82"/>
      <c r="Y2880" s="82"/>
      <c r="AA2880" s="82"/>
      <c r="AB2880" s="82"/>
      <c r="AC2880" s="82"/>
      <c r="AD2880" s="82"/>
      <c r="AE2880" s="82"/>
      <c r="AF2880" s="82"/>
      <c r="AG2880" s="82"/>
    </row>
    <row r="2881" spans="3:33" x14ac:dyDescent="0.2">
      <c r="C2881" s="82"/>
      <c r="D2881" s="82"/>
      <c r="E2881" s="82"/>
      <c r="F2881" s="82"/>
      <c r="G2881" s="82"/>
      <c r="H2881" s="82"/>
      <c r="I2881" s="82"/>
      <c r="J2881" s="82"/>
      <c r="K2881" s="82"/>
      <c r="L2881" s="82"/>
      <c r="M2881" s="82"/>
      <c r="N2881" s="140"/>
      <c r="O2881" s="140"/>
      <c r="P2881" s="82"/>
      <c r="Q2881" s="82"/>
      <c r="R2881" s="82"/>
      <c r="S2881" s="82"/>
      <c r="T2881" s="140"/>
      <c r="U2881" s="82"/>
      <c r="V2881" s="82"/>
      <c r="W2881" s="82"/>
      <c r="X2881" s="82"/>
      <c r="Y2881" s="82"/>
      <c r="AA2881" s="82"/>
      <c r="AB2881" s="82"/>
      <c r="AC2881" s="82"/>
      <c r="AD2881" s="82"/>
      <c r="AE2881" s="82"/>
      <c r="AF2881" s="82"/>
      <c r="AG2881" s="82"/>
    </row>
    <row r="2882" spans="3:33" x14ac:dyDescent="0.2">
      <c r="C2882" s="82"/>
      <c r="D2882" s="82"/>
      <c r="E2882" s="82"/>
      <c r="F2882" s="82"/>
      <c r="G2882" s="82"/>
      <c r="H2882" s="82"/>
      <c r="I2882" s="82"/>
      <c r="J2882" s="82"/>
      <c r="K2882" s="82"/>
      <c r="L2882" s="82"/>
      <c r="M2882" s="82"/>
      <c r="N2882" s="140"/>
      <c r="O2882" s="140"/>
      <c r="P2882" s="82"/>
      <c r="Q2882" s="82"/>
      <c r="R2882" s="82"/>
      <c r="S2882" s="82"/>
      <c r="T2882" s="140"/>
      <c r="U2882" s="82"/>
      <c r="V2882" s="82"/>
      <c r="W2882" s="82"/>
      <c r="X2882" s="82"/>
      <c r="Y2882" s="82"/>
      <c r="AA2882" s="82"/>
      <c r="AB2882" s="82"/>
      <c r="AC2882" s="82"/>
      <c r="AD2882" s="82"/>
      <c r="AE2882" s="82"/>
      <c r="AF2882" s="82"/>
      <c r="AG2882" s="82"/>
    </row>
    <row r="2883" spans="3:33" x14ac:dyDescent="0.2">
      <c r="C2883" s="82"/>
      <c r="D2883" s="82"/>
      <c r="E2883" s="82"/>
      <c r="F2883" s="82"/>
      <c r="G2883" s="82"/>
      <c r="H2883" s="82"/>
      <c r="I2883" s="82"/>
      <c r="J2883" s="82"/>
      <c r="K2883" s="82"/>
      <c r="L2883" s="82"/>
      <c r="M2883" s="82"/>
      <c r="N2883" s="140"/>
      <c r="O2883" s="140"/>
      <c r="P2883" s="82"/>
      <c r="Q2883" s="82"/>
      <c r="R2883" s="82"/>
      <c r="S2883" s="82"/>
      <c r="T2883" s="140"/>
      <c r="U2883" s="82"/>
      <c r="V2883" s="82"/>
      <c r="W2883" s="82"/>
      <c r="X2883" s="82"/>
      <c r="Y2883" s="82"/>
      <c r="AA2883" s="82"/>
      <c r="AB2883" s="82"/>
      <c r="AC2883" s="82"/>
      <c r="AD2883" s="82"/>
      <c r="AE2883" s="82"/>
      <c r="AF2883" s="82"/>
      <c r="AG2883" s="82"/>
    </row>
    <row r="2884" spans="3:33" x14ac:dyDescent="0.2">
      <c r="C2884" s="82"/>
      <c r="D2884" s="82"/>
      <c r="E2884" s="82"/>
      <c r="F2884" s="82"/>
      <c r="G2884" s="82"/>
      <c r="H2884" s="82"/>
      <c r="I2884" s="82"/>
      <c r="J2884" s="82"/>
      <c r="K2884" s="82"/>
      <c r="L2884" s="82"/>
      <c r="M2884" s="82"/>
      <c r="N2884" s="140"/>
      <c r="O2884" s="140"/>
      <c r="P2884" s="82"/>
      <c r="Q2884" s="82"/>
      <c r="R2884" s="82"/>
      <c r="S2884" s="82"/>
      <c r="T2884" s="140"/>
      <c r="U2884" s="82"/>
      <c r="V2884" s="82"/>
      <c r="W2884" s="82"/>
      <c r="X2884" s="82"/>
      <c r="Y2884" s="82"/>
      <c r="AA2884" s="82"/>
      <c r="AB2884" s="82"/>
      <c r="AC2884" s="82"/>
      <c r="AD2884" s="82"/>
      <c r="AE2884" s="82"/>
      <c r="AF2884" s="82"/>
      <c r="AG2884" s="82"/>
    </row>
    <row r="2885" spans="3:33" x14ac:dyDescent="0.2">
      <c r="C2885" s="82"/>
      <c r="D2885" s="82"/>
      <c r="E2885" s="82"/>
      <c r="F2885" s="82"/>
      <c r="G2885" s="82"/>
      <c r="H2885" s="82"/>
      <c r="I2885" s="82"/>
      <c r="J2885" s="82"/>
      <c r="K2885" s="82"/>
      <c r="L2885" s="82"/>
      <c r="M2885" s="82"/>
      <c r="N2885" s="140"/>
      <c r="O2885" s="140"/>
      <c r="P2885" s="82"/>
      <c r="Q2885" s="82"/>
      <c r="R2885" s="82"/>
      <c r="S2885" s="82"/>
      <c r="T2885" s="140"/>
      <c r="U2885" s="82"/>
      <c r="V2885" s="82"/>
      <c r="W2885" s="82"/>
      <c r="X2885" s="82"/>
      <c r="Y2885" s="82"/>
      <c r="AA2885" s="82"/>
      <c r="AB2885" s="82"/>
      <c r="AC2885" s="82"/>
      <c r="AD2885" s="82"/>
      <c r="AE2885" s="82"/>
      <c r="AF2885" s="82"/>
      <c r="AG2885" s="82"/>
    </row>
    <row r="2886" spans="3:33" x14ac:dyDescent="0.2">
      <c r="C2886" s="82"/>
      <c r="D2886" s="82"/>
      <c r="E2886" s="82"/>
      <c r="F2886" s="82"/>
      <c r="G2886" s="82"/>
      <c r="H2886" s="82"/>
      <c r="I2886" s="82"/>
      <c r="J2886" s="82"/>
      <c r="K2886" s="82"/>
      <c r="L2886" s="82"/>
      <c r="M2886" s="82"/>
      <c r="N2886" s="140"/>
      <c r="O2886" s="140"/>
      <c r="P2886" s="82"/>
      <c r="Q2886" s="82"/>
      <c r="R2886" s="82"/>
      <c r="S2886" s="82"/>
      <c r="T2886" s="140"/>
      <c r="U2886" s="82"/>
      <c r="V2886" s="82"/>
      <c r="W2886" s="82"/>
      <c r="X2886" s="82"/>
      <c r="Y2886" s="82"/>
      <c r="AA2886" s="82"/>
      <c r="AB2886" s="82"/>
      <c r="AC2886" s="82"/>
      <c r="AD2886" s="82"/>
      <c r="AE2886" s="82"/>
      <c r="AF2886" s="82"/>
      <c r="AG2886" s="82"/>
    </row>
    <row r="2887" spans="3:33" x14ac:dyDescent="0.2">
      <c r="C2887" s="82"/>
      <c r="D2887" s="82"/>
      <c r="E2887" s="82"/>
      <c r="F2887" s="82"/>
      <c r="G2887" s="82"/>
      <c r="H2887" s="82"/>
      <c r="I2887" s="82"/>
      <c r="J2887" s="82"/>
      <c r="K2887" s="82"/>
      <c r="L2887" s="82"/>
      <c r="M2887" s="82"/>
      <c r="N2887" s="140"/>
      <c r="O2887" s="140"/>
      <c r="P2887" s="82"/>
      <c r="Q2887" s="82"/>
      <c r="R2887" s="82"/>
      <c r="S2887" s="82"/>
      <c r="T2887" s="140"/>
      <c r="U2887" s="82"/>
      <c r="V2887" s="82"/>
      <c r="W2887" s="82"/>
      <c r="X2887" s="82"/>
      <c r="Y2887" s="82"/>
      <c r="AA2887" s="82"/>
      <c r="AB2887" s="82"/>
      <c r="AC2887" s="82"/>
      <c r="AD2887" s="82"/>
      <c r="AE2887" s="82"/>
      <c r="AF2887" s="82"/>
      <c r="AG2887" s="82"/>
    </row>
    <row r="2888" spans="3:33" x14ac:dyDescent="0.2">
      <c r="C2888" s="82"/>
      <c r="D2888" s="82"/>
      <c r="E2888" s="82"/>
      <c r="F2888" s="82"/>
      <c r="G2888" s="82"/>
      <c r="H2888" s="82"/>
      <c r="I2888" s="82"/>
      <c r="J2888" s="82"/>
      <c r="K2888" s="82"/>
      <c r="L2888" s="82"/>
      <c r="M2888" s="82"/>
      <c r="N2888" s="140"/>
      <c r="O2888" s="140"/>
      <c r="P2888" s="82"/>
      <c r="Q2888" s="82"/>
      <c r="R2888" s="82"/>
      <c r="S2888" s="82"/>
      <c r="T2888" s="140"/>
      <c r="U2888" s="82"/>
      <c r="V2888" s="82"/>
      <c r="W2888" s="82"/>
      <c r="X2888" s="82"/>
      <c r="Y2888" s="82"/>
      <c r="AA2888" s="82"/>
      <c r="AB2888" s="82"/>
      <c r="AC2888" s="82"/>
      <c r="AD2888" s="82"/>
      <c r="AE2888" s="82"/>
      <c r="AF2888" s="82"/>
      <c r="AG2888" s="82"/>
    </row>
    <row r="2889" spans="3:33" x14ac:dyDescent="0.2">
      <c r="C2889" s="82"/>
      <c r="D2889" s="82"/>
      <c r="E2889" s="82"/>
      <c r="F2889" s="82"/>
      <c r="G2889" s="82"/>
      <c r="H2889" s="82"/>
      <c r="I2889" s="82"/>
      <c r="J2889" s="82"/>
      <c r="K2889" s="82"/>
      <c r="L2889" s="82"/>
      <c r="M2889" s="82"/>
      <c r="N2889" s="140"/>
      <c r="O2889" s="140"/>
      <c r="P2889" s="82"/>
      <c r="Q2889" s="82"/>
      <c r="R2889" s="82"/>
      <c r="S2889" s="82"/>
      <c r="T2889" s="140"/>
      <c r="U2889" s="82"/>
      <c r="V2889" s="82"/>
      <c r="W2889" s="82"/>
      <c r="X2889" s="82"/>
      <c r="Y2889" s="82"/>
      <c r="AA2889" s="82"/>
      <c r="AB2889" s="82"/>
      <c r="AC2889" s="82"/>
      <c r="AD2889" s="82"/>
      <c r="AE2889" s="82"/>
      <c r="AF2889" s="82"/>
      <c r="AG2889" s="82"/>
    </row>
    <row r="2890" spans="3:33" x14ac:dyDescent="0.2">
      <c r="C2890" s="82"/>
      <c r="D2890" s="82"/>
      <c r="E2890" s="82"/>
      <c r="F2890" s="82"/>
      <c r="G2890" s="82"/>
      <c r="H2890" s="82"/>
      <c r="I2890" s="82"/>
      <c r="J2890" s="82"/>
      <c r="K2890" s="82"/>
      <c r="L2890" s="82"/>
      <c r="M2890" s="82"/>
      <c r="N2890" s="140"/>
      <c r="O2890" s="140"/>
      <c r="P2890" s="82"/>
      <c r="Q2890" s="82"/>
      <c r="R2890" s="82"/>
      <c r="S2890" s="82"/>
      <c r="T2890" s="140"/>
      <c r="U2890" s="82"/>
      <c r="V2890" s="82"/>
      <c r="W2890" s="82"/>
      <c r="X2890" s="82"/>
      <c r="Y2890" s="82"/>
      <c r="AA2890" s="82"/>
      <c r="AB2890" s="82"/>
      <c r="AC2890" s="82"/>
      <c r="AD2890" s="82"/>
      <c r="AE2890" s="82"/>
      <c r="AF2890" s="82"/>
      <c r="AG2890" s="82"/>
    </row>
    <row r="2891" spans="3:33" x14ac:dyDescent="0.2">
      <c r="C2891" s="82"/>
      <c r="D2891" s="82"/>
      <c r="E2891" s="82"/>
      <c r="F2891" s="82"/>
      <c r="G2891" s="82"/>
      <c r="H2891" s="82"/>
      <c r="I2891" s="82"/>
      <c r="J2891" s="82"/>
      <c r="K2891" s="82"/>
      <c r="L2891" s="82"/>
      <c r="M2891" s="82"/>
      <c r="N2891" s="140"/>
      <c r="O2891" s="140"/>
      <c r="P2891" s="82"/>
      <c r="Q2891" s="82"/>
      <c r="R2891" s="82"/>
      <c r="S2891" s="82"/>
      <c r="T2891" s="140"/>
      <c r="U2891" s="82"/>
      <c r="V2891" s="82"/>
      <c r="W2891" s="82"/>
      <c r="X2891" s="82"/>
      <c r="Y2891" s="82"/>
      <c r="AA2891" s="82"/>
      <c r="AB2891" s="82"/>
      <c r="AC2891" s="82"/>
      <c r="AD2891" s="82"/>
      <c r="AE2891" s="82"/>
      <c r="AF2891" s="82"/>
      <c r="AG2891" s="82"/>
    </row>
    <row r="2892" spans="3:33" x14ac:dyDescent="0.2">
      <c r="C2892" s="82"/>
      <c r="D2892" s="82"/>
      <c r="E2892" s="82"/>
      <c r="F2892" s="82"/>
      <c r="G2892" s="82"/>
      <c r="H2892" s="82"/>
      <c r="I2892" s="82"/>
      <c r="J2892" s="82"/>
      <c r="K2892" s="82"/>
      <c r="L2892" s="82"/>
      <c r="M2892" s="82"/>
      <c r="N2892" s="140"/>
      <c r="O2892" s="140"/>
      <c r="P2892" s="82"/>
      <c r="Q2892" s="82"/>
      <c r="R2892" s="82"/>
      <c r="S2892" s="82"/>
      <c r="T2892" s="140"/>
      <c r="U2892" s="82"/>
      <c r="V2892" s="82"/>
      <c r="W2892" s="82"/>
      <c r="X2892" s="82"/>
      <c r="Y2892" s="82"/>
      <c r="AA2892" s="82"/>
      <c r="AB2892" s="82"/>
      <c r="AC2892" s="82"/>
      <c r="AD2892" s="82"/>
      <c r="AE2892" s="82"/>
      <c r="AF2892" s="82"/>
      <c r="AG2892" s="82"/>
    </row>
    <row r="2893" spans="3:33" x14ac:dyDescent="0.2">
      <c r="C2893" s="82"/>
      <c r="D2893" s="82"/>
      <c r="E2893" s="82"/>
      <c r="F2893" s="82"/>
      <c r="G2893" s="82"/>
      <c r="H2893" s="82"/>
      <c r="I2893" s="82"/>
      <c r="J2893" s="82"/>
      <c r="K2893" s="82"/>
      <c r="L2893" s="82"/>
      <c r="M2893" s="82"/>
      <c r="N2893" s="140"/>
      <c r="O2893" s="140"/>
      <c r="P2893" s="82"/>
      <c r="Q2893" s="82"/>
      <c r="R2893" s="82"/>
      <c r="S2893" s="82"/>
      <c r="T2893" s="140"/>
      <c r="U2893" s="82"/>
      <c r="V2893" s="82"/>
      <c r="W2893" s="82"/>
      <c r="X2893" s="82"/>
      <c r="Y2893" s="82"/>
      <c r="AA2893" s="82"/>
      <c r="AB2893" s="82"/>
      <c r="AC2893" s="82"/>
      <c r="AD2893" s="82"/>
      <c r="AE2893" s="82"/>
      <c r="AF2893" s="82"/>
      <c r="AG2893" s="82"/>
    </row>
    <row r="2894" spans="3:33" x14ac:dyDescent="0.2">
      <c r="C2894" s="82"/>
      <c r="D2894" s="82"/>
      <c r="E2894" s="82"/>
      <c r="F2894" s="82"/>
      <c r="G2894" s="82"/>
      <c r="H2894" s="82"/>
      <c r="I2894" s="82"/>
      <c r="J2894" s="82"/>
      <c r="K2894" s="82"/>
      <c r="L2894" s="82"/>
      <c r="M2894" s="82"/>
      <c r="N2894" s="140"/>
      <c r="O2894" s="140"/>
      <c r="P2894" s="82"/>
      <c r="Q2894" s="82"/>
      <c r="R2894" s="82"/>
      <c r="S2894" s="82"/>
      <c r="T2894" s="140"/>
      <c r="U2894" s="82"/>
      <c r="V2894" s="82"/>
      <c r="W2894" s="82"/>
      <c r="X2894" s="82"/>
      <c r="Y2894" s="82"/>
      <c r="AA2894" s="82"/>
      <c r="AB2894" s="82"/>
      <c r="AC2894" s="82"/>
      <c r="AD2894" s="82"/>
      <c r="AE2894" s="82"/>
      <c r="AF2894" s="82"/>
      <c r="AG2894" s="82"/>
    </row>
    <row r="2895" spans="3:33" x14ac:dyDescent="0.2">
      <c r="C2895" s="82"/>
      <c r="D2895" s="82"/>
      <c r="E2895" s="82"/>
      <c r="F2895" s="82"/>
      <c r="G2895" s="82"/>
      <c r="H2895" s="82"/>
      <c r="I2895" s="82"/>
      <c r="J2895" s="82"/>
      <c r="K2895" s="82"/>
      <c r="L2895" s="82"/>
      <c r="M2895" s="82"/>
      <c r="N2895" s="140"/>
      <c r="O2895" s="140"/>
      <c r="P2895" s="82"/>
      <c r="Q2895" s="82"/>
      <c r="R2895" s="82"/>
      <c r="S2895" s="82"/>
      <c r="T2895" s="140"/>
      <c r="U2895" s="82"/>
      <c r="V2895" s="82"/>
      <c r="W2895" s="82"/>
      <c r="X2895" s="82"/>
      <c r="Y2895" s="82"/>
      <c r="AA2895" s="82"/>
      <c r="AB2895" s="82"/>
      <c r="AC2895" s="82"/>
      <c r="AD2895" s="82"/>
      <c r="AE2895" s="82"/>
      <c r="AF2895" s="82"/>
      <c r="AG2895" s="82"/>
    </row>
    <row r="2896" spans="3:33" x14ac:dyDescent="0.2">
      <c r="C2896" s="82"/>
      <c r="D2896" s="82"/>
      <c r="E2896" s="82"/>
      <c r="F2896" s="82"/>
      <c r="G2896" s="82"/>
      <c r="H2896" s="82"/>
      <c r="I2896" s="82"/>
      <c r="J2896" s="82"/>
      <c r="K2896" s="82"/>
      <c r="L2896" s="82"/>
      <c r="M2896" s="82"/>
      <c r="N2896" s="140"/>
      <c r="O2896" s="140"/>
      <c r="P2896" s="82"/>
      <c r="Q2896" s="82"/>
      <c r="R2896" s="82"/>
      <c r="S2896" s="82"/>
      <c r="T2896" s="140"/>
      <c r="U2896" s="82"/>
      <c r="V2896" s="82"/>
      <c r="W2896" s="82"/>
      <c r="X2896" s="82"/>
      <c r="Y2896" s="82"/>
      <c r="AA2896" s="82"/>
      <c r="AB2896" s="82"/>
      <c r="AC2896" s="82"/>
      <c r="AD2896" s="82"/>
      <c r="AE2896" s="82"/>
      <c r="AF2896" s="82"/>
      <c r="AG2896" s="82"/>
    </row>
    <row r="2897" spans="3:33" x14ac:dyDescent="0.2">
      <c r="C2897" s="82"/>
      <c r="D2897" s="82"/>
      <c r="E2897" s="82"/>
      <c r="F2897" s="82"/>
      <c r="G2897" s="82"/>
      <c r="H2897" s="82"/>
      <c r="I2897" s="82"/>
      <c r="J2897" s="82"/>
      <c r="K2897" s="82"/>
      <c r="L2897" s="82"/>
      <c r="M2897" s="82"/>
      <c r="N2897" s="140"/>
      <c r="O2897" s="140"/>
      <c r="P2897" s="82"/>
      <c r="Q2897" s="82"/>
      <c r="R2897" s="82"/>
      <c r="S2897" s="82"/>
      <c r="T2897" s="140"/>
      <c r="U2897" s="82"/>
      <c r="V2897" s="82"/>
      <c r="W2897" s="82"/>
      <c r="X2897" s="82"/>
      <c r="Y2897" s="82"/>
      <c r="AA2897" s="82"/>
      <c r="AB2897" s="82"/>
      <c r="AC2897" s="82"/>
      <c r="AD2897" s="82"/>
      <c r="AE2897" s="82"/>
      <c r="AF2897" s="82"/>
      <c r="AG2897" s="82"/>
    </row>
    <row r="2898" spans="3:33" x14ac:dyDescent="0.2">
      <c r="C2898" s="82"/>
      <c r="D2898" s="82"/>
      <c r="E2898" s="82"/>
      <c r="F2898" s="82"/>
      <c r="G2898" s="82"/>
      <c r="H2898" s="82"/>
      <c r="I2898" s="82"/>
      <c r="J2898" s="82"/>
      <c r="K2898" s="82"/>
      <c r="L2898" s="82"/>
      <c r="M2898" s="82"/>
      <c r="N2898" s="140"/>
      <c r="O2898" s="140"/>
      <c r="P2898" s="82"/>
      <c r="Q2898" s="82"/>
      <c r="R2898" s="82"/>
      <c r="S2898" s="82"/>
      <c r="T2898" s="140"/>
      <c r="U2898" s="82"/>
      <c r="V2898" s="82"/>
      <c r="W2898" s="82"/>
      <c r="X2898" s="82"/>
      <c r="Y2898" s="82"/>
      <c r="AA2898" s="82"/>
      <c r="AB2898" s="82"/>
      <c r="AC2898" s="82"/>
      <c r="AD2898" s="82"/>
      <c r="AE2898" s="82"/>
      <c r="AF2898" s="82"/>
      <c r="AG2898" s="82"/>
    </row>
    <row r="2899" spans="3:33" x14ac:dyDescent="0.2">
      <c r="C2899" s="82"/>
      <c r="D2899" s="82"/>
      <c r="E2899" s="82"/>
      <c r="F2899" s="82"/>
      <c r="G2899" s="82"/>
      <c r="H2899" s="82"/>
      <c r="I2899" s="82"/>
      <c r="J2899" s="82"/>
      <c r="K2899" s="82"/>
      <c r="L2899" s="82"/>
      <c r="M2899" s="82"/>
      <c r="N2899" s="140"/>
      <c r="O2899" s="140"/>
      <c r="P2899" s="82"/>
      <c r="Q2899" s="82"/>
      <c r="R2899" s="82"/>
      <c r="S2899" s="82"/>
      <c r="T2899" s="140"/>
      <c r="U2899" s="82"/>
      <c r="V2899" s="82"/>
      <c r="W2899" s="82"/>
      <c r="X2899" s="82"/>
      <c r="Y2899" s="82"/>
      <c r="AA2899" s="82"/>
      <c r="AB2899" s="82"/>
      <c r="AC2899" s="82"/>
      <c r="AD2899" s="82"/>
      <c r="AE2899" s="82"/>
      <c r="AF2899" s="82"/>
      <c r="AG2899" s="82"/>
    </row>
    <row r="2900" spans="3:33" x14ac:dyDescent="0.2">
      <c r="C2900" s="82"/>
      <c r="D2900" s="82"/>
      <c r="E2900" s="82"/>
      <c r="F2900" s="82"/>
      <c r="G2900" s="82"/>
      <c r="H2900" s="82"/>
      <c r="I2900" s="82"/>
      <c r="J2900" s="82"/>
      <c r="K2900" s="82"/>
      <c r="L2900" s="82"/>
      <c r="M2900" s="82"/>
      <c r="N2900" s="140"/>
      <c r="O2900" s="140"/>
      <c r="P2900" s="82"/>
      <c r="Q2900" s="82"/>
      <c r="R2900" s="82"/>
      <c r="S2900" s="82"/>
      <c r="T2900" s="140"/>
      <c r="U2900" s="82"/>
      <c r="V2900" s="82"/>
      <c r="W2900" s="82"/>
      <c r="X2900" s="82"/>
      <c r="Y2900" s="82"/>
      <c r="AA2900" s="82"/>
      <c r="AB2900" s="82"/>
      <c r="AC2900" s="82"/>
      <c r="AD2900" s="82"/>
      <c r="AE2900" s="82"/>
      <c r="AF2900" s="82"/>
      <c r="AG2900" s="82"/>
    </row>
    <row r="2901" spans="3:33" x14ac:dyDescent="0.2">
      <c r="C2901" s="82"/>
      <c r="D2901" s="82"/>
      <c r="E2901" s="82"/>
      <c r="F2901" s="82"/>
      <c r="G2901" s="82"/>
      <c r="H2901" s="82"/>
      <c r="I2901" s="82"/>
      <c r="J2901" s="82"/>
      <c r="K2901" s="82"/>
      <c r="L2901" s="82"/>
      <c r="M2901" s="82"/>
      <c r="N2901" s="140"/>
      <c r="O2901" s="140"/>
      <c r="P2901" s="82"/>
      <c r="Q2901" s="82"/>
      <c r="R2901" s="82"/>
      <c r="S2901" s="82"/>
      <c r="T2901" s="140"/>
      <c r="U2901" s="82"/>
      <c r="V2901" s="82"/>
      <c r="W2901" s="82"/>
      <c r="X2901" s="82"/>
      <c r="Y2901" s="82"/>
      <c r="AA2901" s="82"/>
      <c r="AB2901" s="82"/>
      <c r="AC2901" s="82"/>
      <c r="AD2901" s="82"/>
      <c r="AE2901" s="82"/>
      <c r="AF2901" s="82"/>
      <c r="AG2901" s="82"/>
    </row>
    <row r="2902" spans="3:33" x14ac:dyDescent="0.2">
      <c r="C2902" s="82"/>
      <c r="D2902" s="82"/>
      <c r="E2902" s="82"/>
      <c r="F2902" s="82"/>
      <c r="G2902" s="82"/>
      <c r="H2902" s="82"/>
      <c r="I2902" s="82"/>
      <c r="J2902" s="82"/>
      <c r="K2902" s="82"/>
      <c r="L2902" s="82"/>
      <c r="M2902" s="82"/>
      <c r="N2902" s="140"/>
      <c r="O2902" s="140"/>
      <c r="P2902" s="82"/>
      <c r="Q2902" s="82"/>
      <c r="R2902" s="82"/>
      <c r="S2902" s="82"/>
      <c r="T2902" s="140"/>
      <c r="U2902" s="82"/>
      <c r="V2902" s="82"/>
      <c r="W2902" s="82"/>
      <c r="X2902" s="82"/>
      <c r="Y2902" s="82"/>
      <c r="AA2902" s="82"/>
      <c r="AB2902" s="82"/>
      <c r="AC2902" s="82"/>
      <c r="AD2902" s="82"/>
      <c r="AE2902" s="82"/>
      <c r="AF2902" s="82"/>
      <c r="AG2902" s="82"/>
    </row>
    <row r="2903" spans="3:33" x14ac:dyDescent="0.2">
      <c r="C2903" s="82"/>
      <c r="D2903" s="82"/>
      <c r="E2903" s="82"/>
      <c r="F2903" s="82"/>
      <c r="G2903" s="82"/>
      <c r="H2903" s="82"/>
      <c r="I2903" s="82"/>
      <c r="J2903" s="82"/>
      <c r="K2903" s="82"/>
      <c r="L2903" s="82"/>
      <c r="M2903" s="82"/>
      <c r="N2903" s="140"/>
      <c r="O2903" s="140"/>
      <c r="P2903" s="82"/>
      <c r="Q2903" s="82"/>
      <c r="R2903" s="82"/>
      <c r="S2903" s="82"/>
      <c r="T2903" s="140"/>
      <c r="U2903" s="82"/>
      <c r="V2903" s="82"/>
      <c r="W2903" s="82"/>
      <c r="X2903" s="82"/>
      <c r="Y2903" s="82"/>
      <c r="AA2903" s="82"/>
      <c r="AB2903" s="82"/>
      <c r="AC2903" s="82"/>
      <c r="AD2903" s="82"/>
      <c r="AE2903" s="82"/>
      <c r="AF2903" s="82"/>
      <c r="AG2903" s="82"/>
    </row>
    <row r="2904" spans="3:33" x14ac:dyDescent="0.2">
      <c r="C2904" s="82"/>
      <c r="D2904" s="82"/>
      <c r="E2904" s="82"/>
      <c r="F2904" s="82"/>
      <c r="G2904" s="82"/>
      <c r="H2904" s="82"/>
      <c r="I2904" s="82"/>
      <c r="J2904" s="82"/>
      <c r="K2904" s="82"/>
      <c r="L2904" s="82"/>
      <c r="M2904" s="82"/>
      <c r="N2904" s="140"/>
      <c r="O2904" s="140"/>
      <c r="P2904" s="82"/>
      <c r="Q2904" s="82"/>
      <c r="R2904" s="82"/>
      <c r="S2904" s="82"/>
      <c r="T2904" s="140"/>
      <c r="U2904" s="82"/>
      <c r="V2904" s="82"/>
      <c r="W2904" s="82"/>
      <c r="X2904" s="82"/>
      <c r="Y2904" s="82"/>
      <c r="AA2904" s="82"/>
      <c r="AB2904" s="82"/>
      <c r="AC2904" s="82"/>
      <c r="AD2904" s="82"/>
      <c r="AE2904" s="82"/>
      <c r="AF2904" s="82"/>
      <c r="AG2904" s="82"/>
    </row>
    <row r="2905" spans="3:33" x14ac:dyDescent="0.2">
      <c r="C2905" s="82"/>
      <c r="D2905" s="82"/>
      <c r="E2905" s="82"/>
      <c r="F2905" s="82"/>
      <c r="G2905" s="82"/>
      <c r="H2905" s="82"/>
      <c r="I2905" s="82"/>
      <c r="J2905" s="82"/>
      <c r="K2905" s="82"/>
      <c r="L2905" s="82"/>
      <c r="M2905" s="82"/>
      <c r="N2905" s="140"/>
      <c r="O2905" s="140"/>
      <c r="P2905" s="82"/>
      <c r="Q2905" s="82"/>
      <c r="R2905" s="82"/>
      <c r="S2905" s="82"/>
      <c r="T2905" s="140"/>
      <c r="U2905" s="82"/>
      <c r="V2905" s="82"/>
      <c r="W2905" s="82"/>
      <c r="X2905" s="82"/>
      <c r="Y2905" s="82"/>
      <c r="AA2905" s="82"/>
      <c r="AB2905" s="82"/>
      <c r="AC2905" s="82"/>
      <c r="AD2905" s="82"/>
      <c r="AE2905" s="82"/>
      <c r="AF2905" s="82"/>
      <c r="AG2905" s="82"/>
    </row>
    <row r="2906" spans="3:33" x14ac:dyDescent="0.2">
      <c r="C2906" s="82"/>
      <c r="D2906" s="82"/>
      <c r="E2906" s="82"/>
      <c r="F2906" s="82"/>
      <c r="G2906" s="82"/>
      <c r="H2906" s="82"/>
      <c r="I2906" s="82"/>
      <c r="J2906" s="82"/>
      <c r="K2906" s="82"/>
      <c r="L2906" s="82"/>
      <c r="M2906" s="82"/>
      <c r="N2906" s="140"/>
      <c r="O2906" s="140"/>
      <c r="P2906" s="82"/>
      <c r="Q2906" s="82"/>
      <c r="R2906" s="82"/>
      <c r="S2906" s="82"/>
      <c r="T2906" s="140"/>
      <c r="U2906" s="82"/>
      <c r="V2906" s="82"/>
      <c r="W2906" s="82"/>
      <c r="X2906" s="82"/>
      <c r="Y2906" s="82"/>
      <c r="AA2906" s="82"/>
      <c r="AB2906" s="82"/>
      <c r="AC2906" s="82"/>
      <c r="AD2906" s="82"/>
      <c r="AE2906" s="82"/>
      <c r="AF2906" s="82"/>
      <c r="AG2906" s="82"/>
    </row>
    <row r="2907" spans="3:33" x14ac:dyDescent="0.2">
      <c r="C2907" s="82"/>
      <c r="D2907" s="82"/>
      <c r="E2907" s="82"/>
      <c r="F2907" s="82"/>
      <c r="G2907" s="82"/>
      <c r="H2907" s="82"/>
      <c r="I2907" s="82"/>
      <c r="J2907" s="82"/>
      <c r="K2907" s="82"/>
      <c r="L2907" s="82"/>
      <c r="M2907" s="82"/>
      <c r="N2907" s="140"/>
      <c r="O2907" s="140"/>
      <c r="P2907" s="82"/>
      <c r="Q2907" s="82"/>
      <c r="R2907" s="82"/>
      <c r="S2907" s="82"/>
      <c r="T2907" s="140"/>
      <c r="U2907" s="82"/>
      <c r="V2907" s="82"/>
      <c r="W2907" s="82"/>
      <c r="X2907" s="82"/>
      <c r="Y2907" s="82"/>
      <c r="AA2907" s="82"/>
      <c r="AB2907" s="82"/>
      <c r="AC2907" s="82"/>
      <c r="AD2907" s="82"/>
      <c r="AE2907" s="82"/>
      <c r="AF2907" s="82"/>
      <c r="AG2907" s="82"/>
    </row>
    <row r="2908" spans="3:33" x14ac:dyDescent="0.2">
      <c r="C2908" s="82"/>
      <c r="D2908" s="82"/>
      <c r="E2908" s="82"/>
      <c r="F2908" s="82"/>
      <c r="G2908" s="82"/>
      <c r="H2908" s="82"/>
      <c r="I2908" s="82"/>
      <c r="J2908" s="82"/>
      <c r="K2908" s="82"/>
      <c r="L2908" s="82"/>
      <c r="M2908" s="82"/>
      <c r="N2908" s="140"/>
      <c r="O2908" s="140"/>
      <c r="P2908" s="82"/>
      <c r="Q2908" s="82"/>
      <c r="R2908" s="82"/>
      <c r="S2908" s="82"/>
      <c r="T2908" s="140"/>
      <c r="U2908" s="82"/>
      <c r="V2908" s="82"/>
      <c r="W2908" s="82"/>
      <c r="X2908" s="82"/>
      <c r="Y2908" s="82"/>
      <c r="AA2908" s="82"/>
      <c r="AB2908" s="82"/>
      <c r="AC2908" s="82"/>
      <c r="AD2908" s="82"/>
      <c r="AE2908" s="82"/>
      <c r="AF2908" s="82"/>
      <c r="AG2908" s="82"/>
    </row>
    <row r="2909" spans="3:33" x14ac:dyDescent="0.2">
      <c r="C2909" s="82"/>
      <c r="D2909" s="82"/>
      <c r="E2909" s="82"/>
      <c r="F2909" s="82"/>
      <c r="G2909" s="82"/>
      <c r="H2909" s="82"/>
      <c r="I2909" s="82"/>
      <c r="J2909" s="82"/>
      <c r="K2909" s="82"/>
      <c r="L2909" s="82"/>
      <c r="M2909" s="82"/>
      <c r="N2909" s="140"/>
      <c r="O2909" s="140"/>
      <c r="P2909" s="82"/>
      <c r="Q2909" s="82"/>
      <c r="R2909" s="82"/>
      <c r="S2909" s="82"/>
      <c r="T2909" s="140"/>
      <c r="U2909" s="82"/>
      <c r="V2909" s="82"/>
      <c r="W2909" s="82"/>
      <c r="X2909" s="82"/>
      <c r="Y2909" s="82"/>
      <c r="AA2909" s="82"/>
      <c r="AB2909" s="82"/>
      <c r="AC2909" s="82"/>
      <c r="AD2909" s="82"/>
      <c r="AE2909" s="82"/>
      <c r="AF2909" s="82"/>
      <c r="AG2909" s="82"/>
    </row>
    <row r="2910" spans="3:33" x14ac:dyDescent="0.2">
      <c r="C2910" s="82"/>
      <c r="D2910" s="82"/>
      <c r="E2910" s="82"/>
      <c r="F2910" s="82"/>
      <c r="G2910" s="82"/>
      <c r="H2910" s="82"/>
      <c r="I2910" s="82"/>
      <c r="J2910" s="82"/>
      <c r="K2910" s="82"/>
      <c r="L2910" s="82"/>
      <c r="M2910" s="82"/>
      <c r="N2910" s="140"/>
      <c r="O2910" s="140"/>
      <c r="P2910" s="82"/>
      <c r="Q2910" s="82"/>
      <c r="R2910" s="82"/>
      <c r="S2910" s="82"/>
      <c r="T2910" s="140"/>
      <c r="U2910" s="82"/>
      <c r="V2910" s="82"/>
      <c r="W2910" s="82"/>
      <c r="X2910" s="82"/>
      <c r="Y2910" s="82"/>
      <c r="AA2910" s="82"/>
      <c r="AB2910" s="82"/>
      <c r="AC2910" s="82"/>
      <c r="AD2910" s="82"/>
      <c r="AE2910" s="82"/>
      <c r="AF2910" s="82"/>
      <c r="AG2910" s="82"/>
    </row>
    <row r="2911" spans="3:33" x14ac:dyDescent="0.2">
      <c r="C2911" s="82"/>
      <c r="D2911" s="82"/>
      <c r="E2911" s="82"/>
      <c r="F2911" s="82"/>
      <c r="G2911" s="82"/>
      <c r="H2911" s="82"/>
      <c r="I2911" s="82"/>
      <c r="J2911" s="82"/>
      <c r="K2911" s="82"/>
      <c r="L2911" s="82"/>
      <c r="M2911" s="82"/>
      <c r="N2911" s="140"/>
      <c r="O2911" s="140"/>
      <c r="P2911" s="82"/>
      <c r="Q2911" s="82"/>
      <c r="R2911" s="82"/>
      <c r="S2911" s="82"/>
      <c r="T2911" s="140"/>
      <c r="U2911" s="82"/>
      <c r="V2911" s="82"/>
      <c r="W2911" s="82"/>
      <c r="X2911" s="82"/>
      <c r="Y2911" s="82"/>
      <c r="AA2911" s="82"/>
      <c r="AB2911" s="82"/>
      <c r="AC2911" s="82"/>
      <c r="AD2911" s="82"/>
      <c r="AE2911" s="82"/>
      <c r="AF2911" s="82"/>
      <c r="AG2911" s="82"/>
    </row>
    <row r="2912" spans="3:33" x14ac:dyDescent="0.2">
      <c r="C2912" s="82"/>
      <c r="D2912" s="82"/>
      <c r="E2912" s="82"/>
      <c r="F2912" s="82"/>
      <c r="G2912" s="82"/>
      <c r="H2912" s="82"/>
      <c r="I2912" s="82"/>
      <c r="J2912" s="82"/>
      <c r="K2912" s="82"/>
      <c r="L2912" s="82"/>
      <c r="M2912" s="82"/>
      <c r="N2912" s="140"/>
      <c r="O2912" s="140"/>
      <c r="P2912" s="82"/>
      <c r="Q2912" s="82"/>
      <c r="R2912" s="82"/>
      <c r="S2912" s="82"/>
      <c r="T2912" s="140"/>
      <c r="U2912" s="82"/>
      <c r="V2912" s="82"/>
      <c r="W2912" s="82"/>
      <c r="X2912" s="82"/>
      <c r="Y2912" s="82"/>
      <c r="AA2912" s="82"/>
      <c r="AB2912" s="82"/>
      <c r="AC2912" s="82"/>
      <c r="AD2912" s="82"/>
      <c r="AE2912" s="82"/>
      <c r="AF2912" s="82"/>
      <c r="AG2912" s="82"/>
    </row>
    <row r="2913" spans="3:33" x14ac:dyDescent="0.2">
      <c r="C2913" s="82"/>
      <c r="D2913" s="82"/>
      <c r="E2913" s="82"/>
      <c r="F2913" s="82"/>
      <c r="G2913" s="82"/>
      <c r="H2913" s="82"/>
      <c r="I2913" s="82"/>
      <c r="J2913" s="82"/>
      <c r="K2913" s="82"/>
      <c r="L2913" s="82"/>
      <c r="M2913" s="82"/>
      <c r="N2913" s="140"/>
      <c r="O2913" s="140"/>
      <c r="P2913" s="82"/>
      <c r="Q2913" s="82"/>
      <c r="R2913" s="82"/>
      <c r="S2913" s="82"/>
      <c r="T2913" s="140"/>
      <c r="U2913" s="82"/>
      <c r="V2913" s="82"/>
      <c r="W2913" s="82"/>
      <c r="X2913" s="82"/>
      <c r="Y2913" s="82"/>
      <c r="AA2913" s="82"/>
      <c r="AB2913" s="82"/>
      <c r="AC2913" s="82"/>
      <c r="AD2913" s="82"/>
      <c r="AE2913" s="82"/>
      <c r="AF2913" s="82"/>
      <c r="AG2913" s="82"/>
    </row>
    <row r="2914" spans="3:33" x14ac:dyDescent="0.2">
      <c r="C2914" s="82"/>
      <c r="D2914" s="82"/>
      <c r="E2914" s="82"/>
      <c r="F2914" s="82"/>
      <c r="G2914" s="82"/>
      <c r="H2914" s="82"/>
      <c r="I2914" s="82"/>
      <c r="J2914" s="82"/>
      <c r="K2914" s="82"/>
      <c r="L2914" s="82"/>
      <c r="M2914" s="82"/>
      <c r="N2914" s="140"/>
      <c r="O2914" s="140"/>
      <c r="P2914" s="82"/>
      <c r="Q2914" s="82"/>
      <c r="R2914" s="82"/>
      <c r="S2914" s="82"/>
      <c r="T2914" s="140"/>
      <c r="U2914" s="82"/>
      <c r="V2914" s="82"/>
      <c r="W2914" s="82"/>
      <c r="X2914" s="82"/>
      <c r="Y2914" s="82"/>
      <c r="AA2914" s="82"/>
      <c r="AB2914" s="82"/>
      <c r="AC2914" s="82"/>
      <c r="AD2914" s="82"/>
      <c r="AE2914" s="82"/>
      <c r="AF2914" s="82"/>
      <c r="AG2914" s="82"/>
    </row>
    <row r="2915" spans="3:33" x14ac:dyDescent="0.2">
      <c r="C2915" s="82"/>
      <c r="D2915" s="82"/>
      <c r="E2915" s="82"/>
      <c r="F2915" s="82"/>
      <c r="G2915" s="82"/>
      <c r="H2915" s="82"/>
      <c r="I2915" s="82"/>
      <c r="J2915" s="82"/>
      <c r="K2915" s="82"/>
      <c r="L2915" s="82"/>
      <c r="M2915" s="82"/>
      <c r="N2915" s="140"/>
      <c r="O2915" s="140"/>
      <c r="P2915" s="82"/>
      <c r="Q2915" s="82"/>
      <c r="R2915" s="82"/>
      <c r="S2915" s="82"/>
      <c r="T2915" s="140"/>
      <c r="U2915" s="82"/>
      <c r="V2915" s="82"/>
      <c r="W2915" s="82"/>
      <c r="X2915" s="82"/>
      <c r="Y2915" s="82"/>
      <c r="AA2915" s="82"/>
      <c r="AB2915" s="82"/>
      <c r="AC2915" s="82"/>
      <c r="AD2915" s="82"/>
      <c r="AE2915" s="82"/>
      <c r="AF2915" s="82"/>
      <c r="AG2915" s="82"/>
    </row>
    <row r="2916" spans="3:33" x14ac:dyDescent="0.2">
      <c r="C2916" s="82"/>
      <c r="D2916" s="82"/>
      <c r="E2916" s="82"/>
      <c r="F2916" s="82"/>
      <c r="G2916" s="82"/>
      <c r="H2916" s="82"/>
      <c r="I2916" s="82"/>
      <c r="J2916" s="82"/>
      <c r="K2916" s="82"/>
      <c r="L2916" s="82"/>
      <c r="M2916" s="82"/>
      <c r="N2916" s="140"/>
      <c r="O2916" s="140"/>
      <c r="P2916" s="82"/>
      <c r="Q2916" s="82"/>
      <c r="R2916" s="82"/>
      <c r="S2916" s="82"/>
      <c r="T2916" s="140"/>
      <c r="U2916" s="82"/>
      <c r="V2916" s="82"/>
      <c r="W2916" s="82"/>
      <c r="X2916" s="82"/>
      <c r="Y2916" s="82"/>
      <c r="AA2916" s="82"/>
      <c r="AB2916" s="82"/>
      <c r="AC2916" s="82"/>
      <c r="AD2916" s="82"/>
      <c r="AE2916" s="82"/>
      <c r="AF2916" s="82"/>
      <c r="AG2916" s="82"/>
    </row>
    <row r="2917" spans="3:33" x14ac:dyDescent="0.2">
      <c r="C2917" s="82"/>
      <c r="D2917" s="82"/>
      <c r="E2917" s="82"/>
      <c r="F2917" s="82"/>
      <c r="G2917" s="82"/>
      <c r="H2917" s="82"/>
      <c r="I2917" s="82"/>
      <c r="J2917" s="82"/>
      <c r="K2917" s="82"/>
      <c r="L2917" s="82"/>
      <c r="M2917" s="82"/>
      <c r="N2917" s="140"/>
      <c r="O2917" s="140"/>
      <c r="P2917" s="82"/>
      <c r="Q2917" s="82"/>
      <c r="R2917" s="82"/>
      <c r="S2917" s="82"/>
      <c r="T2917" s="140"/>
      <c r="U2917" s="82"/>
      <c r="V2917" s="82"/>
      <c r="W2917" s="82"/>
      <c r="X2917" s="82"/>
      <c r="Y2917" s="82"/>
      <c r="AA2917" s="82"/>
      <c r="AB2917" s="82"/>
      <c r="AC2917" s="82"/>
      <c r="AD2917" s="82"/>
      <c r="AE2917" s="82"/>
      <c r="AF2917" s="82"/>
      <c r="AG2917" s="82"/>
    </row>
    <row r="2918" spans="3:33" x14ac:dyDescent="0.2">
      <c r="C2918" s="82"/>
      <c r="D2918" s="82"/>
      <c r="E2918" s="82"/>
      <c r="F2918" s="82"/>
      <c r="G2918" s="82"/>
      <c r="H2918" s="82"/>
      <c r="I2918" s="82"/>
      <c r="J2918" s="82"/>
      <c r="K2918" s="82"/>
      <c r="L2918" s="82"/>
      <c r="M2918" s="82"/>
      <c r="N2918" s="140"/>
      <c r="O2918" s="140"/>
      <c r="P2918" s="82"/>
      <c r="Q2918" s="82"/>
      <c r="R2918" s="82"/>
      <c r="S2918" s="82"/>
      <c r="T2918" s="140"/>
      <c r="U2918" s="82"/>
      <c r="V2918" s="82"/>
      <c r="W2918" s="82"/>
      <c r="X2918" s="82"/>
      <c r="Y2918" s="82"/>
      <c r="AA2918" s="82"/>
      <c r="AB2918" s="82"/>
      <c r="AC2918" s="82"/>
      <c r="AD2918" s="82"/>
      <c r="AE2918" s="82"/>
      <c r="AF2918" s="82"/>
      <c r="AG2918" s="82"/>
    </row>
    <row r="2919" spans="3:33" x14ac:dyDescent="0.2">
      <c r="C2919" s="82"/>
      <c r="D2919" s="82"/>
      <c r="E2919" s="82"/>
      <c r="F2919" s="82"/>
      <c r="G2919" s="82"/>
      <c r="H2919" s="82"/>
      <c r="I2919" s="82"/>
      <c r="J2919" s="82"/>
      <c r="K2919" s="82"/>
      <c r="L2919" s="82"/>
      <c r="M2919" s="82"/>
      <c r="N2919" s="140"/>
      <c r="O2919" s="140"/>
      <c r="P2919" s="82"/>
      <c r="Q2919" s="82"/>
      <c r="R2919" s="82"/>
      <c r="S2919" s="82"/>
      <c r="T2919" s="140"/>
      <c r="U2919" s="82"/>
      <c r="V2919" s="82"/>
      <c r="W2919" s="82"/>
      <c r="X2919" s="82"/>
      <c r="Y2919" s="82"/>
      <c r="AA2919" s="82"/>
      <c r="AB2919" s="82"/>
      <c r="AC2919" s="82"/>
      <c r="AD2919" s="82"/>
      <c r="AE2919" s="82"/>
      <c r="AF2919" s="82"/>
      <c r="AG2919" s="82"/>
    </row>
    <row r="2920" spans="3:33" x14ac:dyDescent="0.2">
      <c r="C2920" s="82"/>
      <c r="D2920" s="82"/>
      <c r="E2920" s="82"/>
      <c r="F2920" s="82"/>
      <c r="G2920" s="82"/>
      <c r="H2920" s="82"/>
      <c r="I2920" s="82"/>
      <c r="J2920" s="82"/>
      <c r="K2920" s="82"/>
      <c r="L2920" s="82"/>
      <c r="M2920" s="82"/>
      <c r="N2920" s="140"/>
      <c r="O2920" s="140"/>
      <c r="P2920" s="82"/>
      <c r="Q2920" s="82"/>
      <c r="R2920" s="82"/>
      <c r="S2920" s="82"/>
      <c r="T2920" s="140"/>
      <c r="U2920" s="82"/>
      <c r="V2920" s="82"/>
      <c r="W2920" s="82"/>
      <c r="X2920" s="82"/>
      <c r="Y2920" s="82"/>
      <c r="AA2920" s="82"/>
      <c r="AB2920" s="82"/>
      <c r="AC2920" s="82"/>
      <c r="AD2920" s="82"/>
      <c r="AE2920" s="82"/>
      <c r="AF2920" s="82"/>
      <c r="AG2920" s="82"/>
    </row>
    <row r="2921" spans="3:33" x14ac:dyDescent="0.2">
      <c r="C2921" s="82"/>
      <c r="D2921" s="82"/>
      <c r="E2921" s="82"/>
      <c r="F2921" s="82"/>
      <c r="G2921" s="82"/>
      <c r="H2921" s="82"/>
      <c r="I2921" s="82"/>
      <c r="J2921" s="82"/>
      <c r="K2921" s="82"/>
      <c r="L2921" s="82"/>
      <c r="M2921" s="82"/>
      <c r="N2921" s="140"/>
      <c r="O2921" s="140"/>
      <c r="P2921" s="82"/>
      <c r="Q2921" s="82"/>
      <c r="R2921" s="82"/>
      <c r="S2921" s="82"/>
      <c r="T2921" s="140"/>
      <c r="U2921" s="82"/>
      <c r="V2921" s="82"/>
      <c r="W2921" s="82"/>
      <c r="X2921" s="82"/>
      <c r="Y2921" s="82"/>
      <c r="AA2921" s="82"/>
      <c r="AB2921" s="82"/>
      <c r="AC2921" s="82"/>
      <c r="AD2921" s="82"/>
      <c r="AE2921" s="82"/>
      <c r="AF2921" s="82"/>
      <c r="AG2921" s="82"/>
    </row>
    <row r="2922" spans="3:33" x14ac:dyDescent="0.2">
      <c r="C2922" s="82"/>
      <c r="D2922" s="82"/>
      <c r="E2922" s="82"/>
      <c r="F2922" s="82"/>
      <c r="G2922" s="82"/>
      <c r="H2922" s="82"/>
      <c r="I2922" s="82"/>
      <c r="J2922" s="82"/>
      <c r="K2922" s="82"/>
      <c r="L2922" s="82"/>
      <c r="M2922" s="82"/>
      <c r="N2922" s="140"/>
      <c r="O2922" s="140"/>
      <c r="P2922" s="82"/>
      <c r="Q2922" s="82"/>
      <c r="R2922" s="82"/>
      <c r="S2922" s="82"/>
      <c r="T2922" s="140"/>
      <c r="U2922" s="82"/>
      <c r="V2922" s="82"/>
      <c r="W2922" s="82"/>
      <c r="X2922" s="82"/>
      <c r="Y2922" s="82"/>
      <c r="AA2922" s="82"/>
      <c r="AB2922" s="82"/>
      <c r="AC2922" s="82"/>
      <c r="AD2922" s="82"/>
      <c r="AE2922" s="82"/>
      <c r="AF2922" s="82"/>
      <c r="AG2922" s="82"/>
    </row>
    <row r="2923" spans="3:33" x14ac:dyDescent="0.2">
      <c r="C2923" s="82"/>
      <c r="D2923" s="82"/>
      <c r="E2923" s="82"/>
      <c r="F2923" s="82"/>
      <c r="G2923" s="82"/>
      <c r="H2923" s="82"/>
      <c r="I2923" s="82"/>
      <c r="J2923" s="82"/>
      <c r="K2923" s="82"/>
      <c r="L2923" s="82"/>
      <c r="M2923" s="82"/>
      <c r="N2923" s="140"/>
      <c r="O2923" s="140"/>
      <c r="P2923" s="82"/>
      <c r="Q2923" s="82"/>
      <c r="R2923" s="82"/>
      <c r="S2923" s="82"/>
      <c r="T2923" s="140"/>
      <c r="U2923" s="82"/>
      <c r="V2923" s="82"/>
      <c r="W2923" s="82"/>
      <c r="X2923" s="82"/>
      <c r="Y2923" s="82"/>
      <c r="AA2923" s="82"/>
      <c r="AB2923" s="82"/>
      <c r="AC2923" s="82"/>
      <c r="AD2923" s="82"/>
      <c r="AE2923" s="82"/>
      <c r="AF2923" s="82"/>
      <c r="AG2923" s="82"/>
    </row>
    <row r="2924" spans="3:33" x14ac:dyDescent="0.2">
      <c r="C2924" s="82"/>
      <c r="D2924" s="82"/>
      <c r="E2924" s="82"/>
      <c r="F2924" s="82"/>
      <c r="G2924" s="82"/>
      <c r="H2924" s="82"/>
      <c r="I2924" s="82"/>
      <c r="J2924" s="82"/>
      <c r="K2924" s="82"/>
      <c r="L2924" s="82"/>
      <c r="M2924" s="82"/>
      <c r="N2924" s="140"/>
      <c r="O2924" s="140"/>
      <c r="P2924" s="82"/>
      <c r="Q2924" s="82"/>
      <c r="R2924" s="82"/>
      <c r="S2924" s="82"/>
      <c r="T2924" s="140"/>
      <c r="U2924" s="82"/>
      <c r="V2924" s="82"/>
      <c r="W2924" s="82"/>
      <c r="X2924" s="82"/>
      <c r="Y2924" s="82"/>
      <c r="AA2924" s="82"/>
      <c r="AB2924" s="82"/>
      <c r="AC2924" s="82"/>
      <c r="AD2924" s="82"/>
      <c r="AE2924" s="82"/>
      <c r="AF2924" s="82"/>
      <c r="AG2924" s="82"/>
    </row>
    <row r="2925" spans="3:33" x14ac:dyDescent="0.2">
      <c r="C2925" s="82"/>
      <c r="D2925" s="82"/>
      <c r="E2925" s="82"/>
      <c r="F2925" s="82"/>
      <c r="G2925" s="82"/>
      <c r="H2925" s="82"/>
      <c r="I2925" s="82"/>
      <c r="J2925" s="82"/>
      <c r="K2925" s="82"/>
      <c r="L2925" s="82"/>
      <c r="M2925" s="82"/>
      <c r="N2925" s="140"/>
      <c r="O2925" s="140"/>
      <c r="P2925" s="82"/>
      <c r="Q2925" s="82"/>
      <c r="R2925" s="82"/>
      <c r="S2925" s="82"/>
      <c r="T2925" s="140"/>
      <c r="U2925" s="82"/>
      <c r="V2925" s="82"/>
      <c r="W2925" s="82"/>
      <c r="X2925" s="82"/>
      <c r="Y2925" s="82"/>
      <c r="AA2925" s="82"/>
      <c r="AB2925" s="82"/>
      <c r="AC2925" s="82"/>
      <c r="AD2925" s="82"/>
      <c r="AE2925" s="82"/>
      <c r="AF2925" s="82"/>
      <c r="AG2925" s="82"/>
    </row>
    <row r="2926" spans="3:33" x14ac:dyDescent="0.2">
      <c r="C2926" s="82"/>
      <c r="D2926" s="82"/>
      <c r="E2926" s="82"/>
      <c r="F2926" s="82"/>
      <c r="G2926" s="82"/>
      <c r="H2926" s="82"/>
      <c r="I2926" s="82"/>
      <c r="J2926" s="82"/>
      <c r="K2926" s="82"/>
      <c r="L2926" s="82"/>
      <c r="M2926" s="82"/>
      <c r="N2926" s="140"/>
      <c r="O2926" s="140"/>
      <c r="P2926" s="82"/>
      <c r="Q2926" s="82"/>
      <c r="R2926" s="82"/>
      <c r="S2926" s="82"/>
      <c r="T2926" s="140"/>
      <c r="U2926" s="82"/>
      <c r="V2926" s="82"/>
      <c r="W2926" s="82"/>
      <c r="X2926" s="82"/>
      <c r="Y2926" s="82"/>
      <c r="AA2926" s="82"/>
      <c r="AB2926" s="82"/>
      <c r="AC2926" s="82"/>
      <c r="AD2926" s="82"/>
      <c r="AE2926" s="82"/>
      <c r="AF2926" s="82"/>
      <c r="AG2926" s="82"/>
    </row>
    <row r="2927" spans="3:33" x14ac:dyDescent="0.2">
      <c r="C2927" s="82"/>
      <c r="D2927" s="82"/>
      <c r="E2927" s="82"/>
      <c r="F2927" s="82"/>
      <c r="G2927" s="82"/>
      <c r="H2927" s="82"/>
      <c r="I2927" s="82"/>
      <c r="J2927" s="82"/>
      <c r="K2927" s="82"/>
      <c r="L2927" s="82"/>
      <c r="M2927" s="82"/>
      <c r="N2927" s="140"/>
      <c r="O2927" s="140"/>
      <c r="P2927" s="82"/>
      <c r="Q2927" s="82"/>
      <c r="R2927" s="82"/>
      <c r="S2927" s="82"/>
      <c r="T2927" s="140"/>
      <c r="U2927" s="82"/>
      <c r="V2927" s="82"/>
      <c r="W2927" s="82"/>
      <c r="X2927" s="82"/>
      <c r="Y2927" s="82"/>
      <c r="AA2927" s="82"/>
      <c r="AB2927" s="82"/>
      <c r="AC2927" s="82"/>
      <c r="AD2927" s="82"/>
      <c r="AE2927" s="82"/>
      <c r="AF2927" s="82"/>
      <c r="AG2927" s="82"/>
    </row>
    <row r="2928" spans="3:33" x14ac:dyDescent="0.2">
      <c r="C2928" s="82"/>
      <c r="D2928" s="82"/>
      <c r="E2928" s="82"/>
      <c r="F2928" s="82"/>
      <c r="G2928" s="82"/>
      <c r="H2928" s="82"/>
      <c r="I2928" s="82"/>
      <c r="J2928" s="82"/>
      <c r="K2928" s="82"/>
      <c r="L2928" s="82"/>
      <c r="M2928" s="82"/>
      <c r="N2928" s="140"/>
      <c r="O2928" s="140"/>
      <c r="P2928" s="82"/>
      <c r="Q2928" s="82"/>
      <c r="R2928" s="82"/>
      <c r="S2928" s="82"/>
      <c r="T2928" s="140"/>
      <c r="U2928" s="82"/>
      <c r="V2928" s="82"/>
      <c r="W2928" s="82"/>
      <c r="X2928" s="82"/>
      <c r="Y2928" s="82"/>
      <c r="AA2928" s="82"/>
      <c r="AB2928" s="82"/>
      <c r="AC2928" s="82"/>
      <c r="AD2928" s="82"/>
      <c r="AE2928" s="82"/>
      <c r="AF2928" s="82"/>
      <c r="AG2928" s="82"/>
    </row>
    <row r="2929" spans="3:33" x14ac:dyDescent="0.2">
      <c r="C2929" s="82"/>
      <c r="D2929" s="82"/>
      <c r="E2929" s="82"/>
      <c r="F2929" s="82"/>
      <c r="G2929" s="82"/>
      <c r="H2929" s="82"/>
      <c r="I2929" s="82"/>
      <c r="J2929" s="82"/>
      <c r="K2929" s="82"/>
      <c r="L2929" s="82"/>
      <c r="M2929" s="82"/>
      <c r="N2929" s="140"/>
      <c r="O2929" s="140"/>
      <c r="P2929" s="82"/>
      <c r="Q2929" s="82"/>
      <c r="R2929" s="82"/>
      <c r="S2929" s="82"/>
      <c r="T2929" s="140"/>
      <c r="U2929" s="82"/>
      <c r="V2929" s="82"/>
      <c r="W2929" s="82"/>
      <c r="X2929" s="82"/>
      <c r="Y2929" s="82"/>
      <c r="AA2929" s="82"/>
      <c r="AB2929" s="82"/>
      <c r="AC2929" s="82"/>
      <c r="AD2929" s="82"/>
      <c r="AE2929" s="82"/>
      <c r="AF2929" s="82"/>
      <c r="AG2929" s="82"/>
    </row>
    <row r="2930" spans="3:33" x14ac:dyDescent="0.2">
      <c r="C2930" s="82"/>
      <c r="D2930" s="82"/>
      <c r="E2930" s="82"/>
      <c r="F2930" s="82"/>
      <c r="G2930" s="82"/>
      <c r="H2930" s="82"/>
      <c r="I2930" s="82"/>
      <c r="J2930" s="82"/>
      <c r="K2930" s="82"/>
      <c r="L2930" s="82"/>
      <c r="M2930" s="82"/>
      <c r="N2930" s="140"/>
      <c r="O2930" s="140"/>
      <c r="P2930" s="82"/>
      <c r="Q2930" s="82"/>
      <c r="R2930" s="82"/>
      <c r="S2930" s="82"/>
      <c r="T2930" s="140"/>
      <c r="U2930" s="82"/>
      <c r="V2930" s="82"/>
      <c r="W2930" s="82"/>
      <c r="X2930" s="82"/>
      <c r="Y2930" s="82"/>
      <c r="AA2930" s="82"/>
      <c r="AB2930" s="82"/>
      <c r="AC2930" s="82"/>
      <c r="AD2930" s="82"/>
      <c r="AE2930" s="82"/>
      <c r="AF2930" s="82"/>
      <c r="AG2930" s="82"/>
    </row>
    <row r="2931" spans="3:33" x14ac:dyDescent="0.2">
      <c r="C2931" s="82"/>
      <c r="D2931" s="82"/>
      <c r="E2931" s="82"/>
      <c r="F2931" s="82"/>
      <c r="G2931" s="82"/>
      <c r="H2931" s="82"/>
      <c r="I2931" s="82"/>
      <c r="J2931" s="82"/>
      <c r="K2931" s="82"/>
      <c r="L2931" s="82"/>
      <c r="M2931" s="82"/>
      <c r="N2931" s="140"/>
      <c r="O2931" s="140"/>
      <c r="P2931" s="82"/>
      <c r="Q2931" s="82"/>
      <c r="R2931" s="82"/>
      <c r="S2931" s="82"/>
      <c r="T2931" s="140"/>
      <c r="U2931" s="82"/>
      <c r="V2931" s="82"/>
      <c r="W2931" s="82"/>
      <c r="X2931" s="82"/>
      <c r="Y2931" s="82"/>
      <c r="AA2931" s="82"/>
      <c r="AB2931" s="82"/>
      <c r="AC2931" s="82"/>
      <c r="AD2931" s="82"/>
      <c r="AE2931" s="82"/>
      <c r="AF2931" s="82"/>
      <c r="AG2931" s="82"/>
    </row>
    <row r="2932" spans="3:33" x14ac:dyDescent="0.2">
      <c r="C2932" s="82"/>
      <c r="D2932" s="82"/>
      <c r="E2932" s="82"/>
      <c r="F2932" s="82"/>
      <c r="G2932" s="82"/>
      <c r="H2932" s="82"/>
      <c r="I2932" s="82"/>
      <c r="J2932" s="82"/>
      <c r="K2932" s="82"/>
      <c r="L2932" s="82"/>
      <c r="M2932" s="82"/>
      <c r="N2932" s="140"/>
      <c r="O2932" s="140"/>
      <c r="P2932" s="82"/>
      <c r="Q2932" s="82"/>
      <c r="R2932" s="82"/>
      <c r="S2932" s="82"/>
      <c r="T2932" s="140"/>
      <c r="U2932" s="82"/>
      <c r="V2932" s="82"/>
      <c r="W2932" s="82"/>
      <c r="X2932" s="82"/>
      <c r="Y2932" s="82"/>
      <c r="AA2932" s="82"/>
      <c r="AB2932" s="82"/>
      <c r="AC2932" s="82"/>
      <c r="AD2932" s="82"/>
      <c r="AE2932" s="82"/>
      <c r="AF2932" s="82"/>
      <c r="AG2932" s="82"/>
    </row>
    <row r="2933" spans="3:33" x14ac:dyDescent="0.2">
      <c r="C2933" s="82"/>
      <c r="D2933" s="82"/>
      <c r="E2933" s="82"/>
      <c r="F2933" s="82"/>
      <c r="G2933" s="82"/>
      <c r="H2933" s="82"/>
      <c r="I2933" s="82"/>
      <c r="J2933" s="82"/>
      <c r="K2933" s="82"/>
      <c r="L2933" s="82"/>
      <c r="M2933" s="82"/>
      <c r="N2933" s="140"/>
      <c r="O2933" s="140"/>
      <c r="P2933" s="82"/>
      <c r="Q2933" s="82"/>
      <c r="R2933" s="82"/>
      <c r="S2933" s="82"/>
      <c r="T2933" s="140"/>
      <c r="U2933" s="82"/>
      <c r="V2933" s="82"/>
      <c r="W2933" s="82"/>
      <c r="X2933" s="82"/>
      <c r="Y2933" s="82"/>
      <c r="AA2933" s="82"/>
      <c r="AB2933" s="82"/>
      <c r="AC2933" s="82"/>
      <c r="AD2933" s="82"/>
      <c r="AE2933" s="82"/>
      <c r="AF2933" s="82"/>
      <c r="AG2933" s="82"/>
    </row>
    <row r="2934" spans="3:33" x14ac:dyDescent="0.2">
      <c r="C2934" s="82"/>
      <c r="D2934" s="82"/>
      <c r="E2934" s="82"/>
      <c r="F2934" s="82"/>
      <c r="G2934" s="82"/>
      <c r="H2934" s="82"/>
      <c r="I2934" s="82"/>
      <c r="J2934" s="82"/>
      <c r="K2934" s="82"/>
      <c r="L2934" s="82"/>
      <c r="M2934" s="82"/>
      <c r="N2934" s="140"/>
      <c r="O2934" s="140"/>
      <c r="P2934" s="82"/>
      <c r="Q2934" s="82"/>
      <c r="R2934" s="82"/>
      <c r="S2934" s="82"/>
      <c r="T2934" s="140"/>
      <c r="U2934" s="82"/>
      <c r="V2934" s="82"/>
      <c r="W2934" s="82"/>
      <c r="X2934" s="82"/>
      <c r="Y2934" s="82"/>
      <c r="AA2934" s="82"/>
      <c r="AB2934" s="82"/>
      <c r="AC2934" s="82"/>
      <c r="AD2934" s="82"/>
      <c r="AE2934" s="82"/>
      <c r="AF2934" s="82"/>
      <c r="AG2934" s="82"/>
    </row>
    <row r="2935" spans="3:33" x14ac:dyDescent="0.2">
      <c r="C2935" s="82"/>
      <c r="D2935" s="82"/>
      <c r="E2935" s="82"/>
      <c r="F2935" s="82"/>
      <c r="G2935" s="82"/>
      <c r="H2935" s="82"/>
      <c r="I2935" s="82"/>
      <c r="J2935" s="82"/>
      <c r="K2935" s="82"/>
      <c r="L2935" s="82"/>
      <c r="M2935" s="82"/>
      <c r="N2935" s="140"/>
      <c r="O2935" s="140"/>
      <c r="P2935" s="82"/>
      <c r="Q2935" s="82"/>
      <c r="R2935" s="82"/>
      <c r="S2935" s="82"/>
      <c r="T2935" s="140"/>
      <c r="U2935" s="82"/>
      <c r="V2935" s="82"/>
      <c r="W2935" s="82"/>
      <c r="X2935" s="82"/>
      <c r="Y2935" s="82"/>
      <c r="AA2935" s="82"/>
      <c r="AB2935" s="82"/>
      <c r="AC2935" s="82"/>
      <c r="AD2935" s="82"/>
      <c r="AE2935" s="82"/>
      <c r="AF2935" s="82"/>
      <c r="AG2935" s="82"/>
    </row>
    <row r="2936" spans="3:33" x14ac:dyDescent="0.2">
      <c r="C2936" s="82"/>
      <c r="D2936" s="82"/>
      <c r="E2936" s="82"/>
      <c r="F2936" s="82"/>
      <c r="G2936" s="82"/>
      <c r="H2936" s="82"/>
      <c r="I2936" s="82"/>
      <c r="J2936" s="82"/>
      <c r="K2936" s="82"/>
      <c r="L2936" s="82"/>
      <c r="M2936" s="82"/>
      <c r="N2936" s="140"/>
      <c r="O2936" s="140"/>
      <c r="P2936" s="82"/>
      <c r="Q2936" s="82"/>
      <c r="R2936" s="82"/>
      <c r="S2936" s="82"/>
      <c r="T2936" s="140"/>
      <c r="U2936" s="82"/>
      <c r="V2936" s="82"/>
      <c r="W2936" s="82"/>
      <c r="X2936" s="82"/>
      <c r="Y2936" s="82"/>
      <c r="AA2936" s="82"/>
      <c r="AB2936" s="82"/>
      <c r="AC2936" s="82"/>
      <c r="AD2936" s="82"/>
      <c r="AE2936" s="82"/>
      <c r="AF2936" s="82"/>
      <c r="AG2936" s="82"/>
    </row>
    <row r="2937" spans="3:33" x14ac:dyDescent="0.2">
      <c r="C2937" s="82"/>
      <c r="D2937" s="82"/>
      <c r="E2937" s="82"/>
      <c r="F2937" s="82"/>
      <c r="G2937" s="82"/>
      <c r="H2937" s="82"/>
      <c r="I2937" s="82"/>
      <c r="J2937" s="82"/>
      <c r="K2937" s="82"/>
      <c r="L2937" s="82"/>
      <c r="M2937" s="82"/>
      <c r="N2937" s="140"/>
      <c r="O2937" s="140"/>
      <c r="P2937" s="82"/>
      <c r="Q2937" s="82"/>
      <c r="R2937" s="82"/>
      <c r="S2937" s="82"/>
      <c r="T2937" s="140"/>
      <c r="U2937" s="82"/>
      <c r="V2937" s="82"/>
      <c r="W2937" s="82"/>
      <c r="X2937" s="82"/>
      <c r="Y2937" s="82"/>
      <c r="AA2937" s="82"/>
      <c r="AB2937" s="82"/>
      <c r="AC2937" s="82"/>
      <c r="AD2937" s="82"/>
      <c r="AE2937" s="82"/>
      <c r="AF2937" s="82"/>
      <c r="AG2937" s="82"/>
    </row>
    <row r="2938" spans="3:33" x14ac:dyDescent="0.2">
      <c r="C2938" s="82"/>
      <c r="D2938" s="82"/>
      <c r="E2938" s="82"/>
      <c r="F2938" s="82"/>
      <c r="G2938" s="82"/>
      <c r="H2938" s="82"/>
      <c r="I2938" s="82"/>
      <c r="J2938" s="82"/>
      <c r="K2938" s="82"/>
      <c r="L2938" s="82"/>
      <c r="M2938" s="82"/>
      <c r="N2938" s="140"/>
      <c r="O2938" s="140"/>
      <c r="P2938" s="82"/>
      <c r="Q2938" s="82"/>
      <c r="R2938" s="82"/>
      <c r="S2938" s="82"/>
      <c r="T2938" s="140"/>
      <c r="U2938" s="82"/>
      <c r="V2938" s="82"/>
      <c r="W2938" s="82"/>
      <c r="X2938" s="82"/>
      <c r="Y2938" s="82"/>
      <c r="AA2938" s="82"/>
      <c r="AB2938" s="82"/>
      <c r="AC2938" s="82"/>
      <c r="AD2938" s="82"/>
      <c r="AE2938" s="82"/>
      <c r="AF2938" s="82"/>
      <c r="AG2938" s="82"/>
    </row>
    <row r="2939" spans="3:33" x14ac:dyDescent="0.2">
      <c r="C2939" s="82"/>
      <c r="D2939" s="82"/>
      <c r="E2939" s="82"/>
      <c r="F2939" s="82"/>
      <c r="G2939" s="82"/>
      <c r="H2939" s="82"/>
      <c r="I2939" s="82"/>
      <c r="J2939" s="82"/>
      <c r="K2939" s="82"/>
      <c r="L2939" s="82"/>
      <c r="M2939" s="82"/>
      <c r="N2939" s="140"/>
      <c r="O2939" s="140"/>
      <c r="P2939" s="82"/>
      <c r="Q2939" s="82"/>
      <c r="R2939" s="82"/>
      <c r="S2939" s="82"/>
      <c r="T2939" s="140"/>
      <c r="U2939" s="82"/>
      <c r="V2939" s="82"/>
      <c r="W2939" s="82"/>
      <c r="X2939" s="82"/>
      <c r="Y2939" s="82"/>
      <c r="AA2939" s="82"/>
      <c r="AB2939" s="82"/>
      <c r="AC2939" s="82"/>
      <c r="AD2939" s="82"/>
      <c r="AE2939" s="82"/>
      <c r="AF2939" s="82"/>
      <c r="AG2939" s="82"/>
    </row>
    <row r="2940" spans="3:33" x14ac:dyDescent="0.2">
      <c r="C2940" s="82"/>
      <c r="D2940" s="82"/>
      <c r="E2940" s="82"/>
      <c r="F2940" s="82"/>
      <c r="G2940" s="82"/>
      <c r="H2940" s="82"/>
      <c r="I2940" s="82"/>
      <c r="J2940" s="82"/>
      <c r="K2940" s="82"/>
      <c r="L2940" s="82"/>
      <c r="M2940" s="82"/>
      <c r="N2940" s="140"/>
      <c r="O2940" s="140"/>
      <c r="P2940" s="82"/>
      <c r="Q2940" s="82"/>
      <c r="R2940" s="82"/>
      <c r="S2940" s="82"/>
      <c r="T2940" s="140"/>
      <c r="U2940" s="82"/>
      <c r="V2940" s="82"/>
      <c r="W2940" s="82"/>
      <c r="X2940" s="82"/>
      <c r="Y2940" s="82"/>
      <c r="AA2940" s="82"/>
      <c r="AB2940" s="82"/>
      <c r="AC2940" s="82"/>
      <c r="AD2940" s="82"/>
      <c r="AE2940" s="82"/>
      <c r="AF2940" s="82"/>
      <c r="AG2940" s="82"/>
    </row>
    <row r="2941" spans="3:33" x14ac:dyDescent="0.2">
      <c r="C2941" s="82"/>
      <c r="D2941" s="82"/>
      <c r="E2941" s="82"/>
      <c r="F2941" s="82"/>
      <c r="G2941" s="82"/>
      <c r="H2941" s="82"/>
      <c r="I2941" s="82"/>
      <c r="J2941" s="82"/>
      <c r="K2941" s="82"/>
      <c r="L2941" s="82"/>
      <c r="M2941" s="82"/>
      <c r="N2941" s="140"/>
      <c r="O2941" s="140"/>
      <c r="P2941" s="82"/>
      <c r="Q2941" s="82"/>
      <c r="R2941" s="82"/>
      <c r="S2941" s="82"/>
      <c r="T2941" s="140"/>
      <c r="U2941" s="82"/>
      <c r="V2941" s="82"/>
      <c r="W2941" s="82"/>
      <c r="X2941" s="82"/>
      <c r="Y2941" s="82"/>
      <c r="AA2941" s="82"/>
      <c r="AB2941" s="82"/>
      <c r="AC2941" s="82"/>
      <c r="AD2941" s="82"/>
      <c r="AE2941" s="82"/>
      <c r="AF2941" s="82"/>
      <c r="AG2941" s="82"/>
    </row>
    <row r="2942" spans="3:33" x14ac:dyDescent="0.2">
      <c r="C2942" s="82"/>
      <c r="D2942" s="82"/>
      <c r="E2942" s="82"/>
      <c r="F2942" s="82"/>
      <c r="G2942" s="82"/>
      <c r="H2942" s="82"/>
      <c r="I2942" s="82"/>
      <c r="J2942" s="82"/>
      <c r="K2942" s="82"/>
      <c r="L2942" s="82"/>
      <c r="M2942" s="82"/>
      <c r="N2942" s="140"/>
      <c r="O2942" s="140"/>
      <c r="P2942" s="82"/>
      <c r="Q2942" s="82"/>
      <c r="R2942" s="82"/>
      <c r="S2942" s="82"/>
      <c r="T2942" s="140"/>
      <c r="U2942" s="82"/>
      <c r="V2942" s="82"/>
      <c r="W2942" s="82"/>
      <c r="X2942" s="82"/>
      <c r="Y2942" s="82"/>
      <c r="AA2942" s="82"/>
      <c r="AB2942" s="82"/>
      <c r="AC2942" s="82"/>
      <c r="AD2942" s="82"/>
      <c r="AE2942" s="82"/>
      <c r="AF2942" s="82"/>
      <c r="AG2942" s="82"/>
    </row>
    <row r="2943" spans="3:33" x14ac:dyDescent="0.2">
      <c r="C2943" s="82"/>
      <c r="D2943" s="82"/>
      <c r="E2943" s="82"/>
      <c r="F2943" s="82"/>
      <c r="G2943" s="82"/>
      <c r="H2943" s="82"/>
      <c r="I2943" s="82"/>
      <c r="J2943" s="82"/>
      <c r="K2943" s="82"/>
      <c r="L2943" s="82"/>
      <c r="M2943" s="82"/>
      <c r="N2943" s="140"/>
      <c r="O2943" s="140"/>
      <c r="P2943" s="82"/>
      <c r="Q2943" s="82"/>
      <c r="R2943" s="82"/>
      <c r="S2943" s="82"/>
      <c r="T2943" s="140"/>
      <c r="U2943" s="82"/>
      <c r="V2943" s="82"/>
      <c r="W2943" s="82"/>
      <c r="X2943" s="82"/>
      <c r="Y2943" s="82"/>
      <c r="AA2943" s="82"/>
      <c r="AB2943" s="82"/>
      <c r="AC2943" s="82"/>
      <c r="AD2943" s="82"/>
      <c r="AE2943" s="82"/>
      <c r="AF2943" s="82"/>
      <c r="AG2943" s="82"/>
    </row>
    <row r="2944" spans="3:33" x14ac:dyDescent="0.2">
      <c r="C2944" s="82"/>
      <c r="D2944" s="82"/>
      <c r="E2944" s="82"/>
      <c r="F2944" s="82"/>
      <c r="G2944" s="82"/>
      <c r="H2944" s="82"/>
      <c r="I2944" s="82"/>
      <c r="J2944" s="82"/>
      <c r="K2944" s="82"/>
      <c r="L2944" s="82"/>
      <c r="M2944" s="82"/>
      <c r="N2944" s="140"/>
      <c r="O2944" s="140"/>
      <c r="P2944" s="82"/>
      <c r="Q2944" s="82"/>
      <c r="R2944" s="82"/>
      <c r="S2944" s="82"/>
      <c r="T2944" s="140"/>
      <c r="U2944" s="82"/>
      <c r="V2944" s="82"/>
      <c r="W2944" s="82"/>
      <c r="X2944" s="82"/>
      <c r="Y2944" s="82"/>
      <c r="AA2944" s="82"/>
      <c r="AB2944" s="82"/>
      <c r="AC2944" s="82"/>
      <c r="AD2944" s="82"/>
      <c r="AE2944" s="82"/>
      <c r="AF2944" s="82"/>
      <c r="AG2944" s="82"/>
    </row>
    <row r="2945" spans="3:33" x14ac:dyDescent="0.2">
      <c r="C2945" s="82"/>
      <c r="D2945" s="82"/>
      <c r="E2945" s="82"/>
      <c r="F2945" s="82"/>
      <c r="G2945" s="82"/>
      <c r="H2945" s="82"/>
      <c r="I2945" s="82"/>
      <c r="J2945" s="82"/>
      <c r="K2945" s="82"/>
      <c r="L2945" s="82"/>
      <c r="M2945" s="82"/>
      <c r="N2945" s="140"/>
      <c r="O2945" s="140"/>
      <c r="P2945" s="82"/>
      <c r="Q2945" s="82"/>
      <c r="R2945" s="82"/>
      <c r="S2945" s="82"/>
      <c r="T2945" s="140"/>
      <c r="U2945" s="82"/>
      <c r="V2945" s="82"/>
      <c r="W2945" s="82"/>
      <c r="X2945" s="82"/>
      <c r="Y2945" s="82"/>
      <c r="AA2945" s="82"/>
      <c r="AB2945" s="82"/>
      <c r="AC2945" s="82"/>
      <c r="AD2945" s="82"/>
      <c r="AE2945" s="82"/>
      <c r="AF2945" s="82"/>
      <c r="AG2945" s="82"/>
    </row>
    <row r="2946" spans="3:33" x14ac:dyDescent="0.2">
      <c r="C2946" s="82"/>
      <c r="D2946" s="82"/>
      <c r="E2946" s="82"/>
      <c r="F2946" s="82"/>
      <c r="G2946" s="82"/>
      <c r="H2946" s="82"/>
      <c r="I2946" s="82"/>
      <c r="J2946" s="82"/>
      <c r="K2946" s="82"/>
      <c r="L2946" s="82"/>
      <c r="M2946" s="82"/>
      <c r="N2946" s="140"/>
      <c r="O2946" s="140"/>
      <c r="P2946" s="82"/>
      <c r="Q2946" s="82"/>
      <c r="R2946" s="82"/>
      <c r="S2946" s="82"/>
      <c r="T2946" s="140"/>
      <c r="U2946" s="82"/>
      <c r="V2946" s="82"/>
      <c r="W2946" s="82"/>
      <c r="X2946" s="82"/>
      <c r="Y2946" s="82"/>
      <c r="AA2946" s="82"/>
      <c r="AB2946" s="82"/>
      <c r="AC2946" s="82"/>
      <c r="AD2946" s="82"/>
      <c r="AE2946" s="82"/>
      <c r="AF2946" s="82"/>
      <c r="AG2946" s="82"/>
    </row>
    <row r="2947" spans="3:33" x14ac:dyDescent="0.2">
      <c r="C2947" s="82"/>
      <c r="D2947" s="82"/>
      <c r="E2947" s="82"/>
      <c r="F2947" s="82"/>
      <c r="G2947" s="82"/>
      <c r="H2947" s="82"/>
      <c r="I2947" s="82"/>
      <c r="J2947" s="82"/>
      <c r="K2947" s="82"/>
      <c r="L2947" s="82"/>
      <c r="M2947" s="82"/>
      <c r="N2947" s="140"/>
      <c r="O2947" s="140"/>
      <c r="P2947" s="82"/>
      <c r="Q2947" s="82"/>
      <c r="R2947" s="82"/>
      <c r="S2947" s="82"/>
      <c r="T2947" s="140"/>
      <c r="U2947" s="82"/>
      <c r="V2947" s="82"/>
      <c r="W2947" s="82"/>
      <c r="X2947" s="82"/>
      <c r="Y2947" s="82"/>
      <c r="AA2947" s="82"/>
      <c r="AB2947" s="82"/>
      <c r="AC2947" s="82"/>
      <c r="AD2947" s="82"/>
      <c r="AE2947" s="82"/>
      <c r="AF2947" s="82"/>
      <c r="AG2947" s="82"/>
    </row>
    <row r="2948" spans="3:33" x14ac:dyDescent="0.2">
      <c r="C2948" s="82"/>
      <c r="D2948" s="82"/>
      <c r="E2948" s="82"/>
      <c r="F2948" s="82"/>
      <c r="G2948" s="82"/>
      <c r="H2948" s="82"/>
      <c r="I2948" s="82"/>
      <c r="J2948" s="82"/>
      <c r="K2948" s="82"/>
      <c r="L2948" s="82"/>
      <c r="M2948" s="82"/>
      <c r="N2948" s="140"/>
      <c r="O2948" s="140"/>
      <c r="P2948" s="82"/>
      <c r="Q2948" s="82"/>
      <c r="R2948" s="82"/>
      <c r="S2948" s="82"/>
      <c r="T2948" s="140"/>
      <c r="U2948" s="82"/>
      <c r="V2948" s="82"/>
      <c r="W2948" s="82"/>
      <c r="X2948" s="82"/>
      <c r="Y2948" s="82"/>
      <c r="AA2948" s="82"/>
      <c r="AB2948" s="82"/>
      <c r="AC2948" s="82"/>
      <c r="AD2948" s="82"/>
      <c r="AE2948" s="82"/>
      <c r="AF2948" s="82"/>
      <c r="AG2948" s="82"/>
    </row>
    <row r="2949" spans="3:33" x14ac:dyDescent="0.2">
      <c r="C2949" s="82"/>
      <c r="D2949" s="82"/>
      <c r="E2949" s="82"/>
      <c r="F2949" s="82"/>
      <c r="G2949" s="82"/>
      <c r="H2949" s="82"/>
      <c r="I2949" s="82"/>
      <c r="J2949" s="82"/>
      <c r="K2949" s="82"/>
      <c r="L2949" s="82"/>
      <c r="M2949" s="82"/>
      <c r="N2949" s="140"/>
      <c r="O2949" s="140"/>
      <c r="P2949" s="82"/>
      <c r="Q2949" s="82"/>
      <c r="R2949" s="82"/>
      <c r="S2949" s="82"/>
      <c r="T2949" s="140"/>
      <c r="U2949" s="82"/>
      <c r="V2949" s="82"/>
      <c r="W2949" s="82"/>
      <c r="X2949" s="82"/>
      <c r="Y2949" s="82"/>
      <c r="AA2949" s="82"/>
      <c r="AB2949" s="82"/>
      <c r="AC2949" s="82"/>
      <c r="AD2949" s="82"/>
      <c r="AE2949" s="82"/>
      <c r="AF2949" s="82"/>
      <c r="AG2949" s="82"/>
    </row>
    <row r="2950" spans="3:33" x14ac:dyDescent="0.2">
      <c r="C2950" s="82"/>
      <c r="D2950" s="82"/>
      <c r="E2950" s="82"/>
      <c r="F2950" s="82"/>
      <c r="G2950" s="82"/>
      <c r="H2950" s="82"/>
      <c r="I2950" s="82"/>
      <c r="J2950" s="82"/>
      <c r="K2950" s="82"/>
      <c r="L2950" s="82"/>
      <c r="M2950" s="82"/>
      <c r="N2950" s="140"/>
      <c r="O2950" s="140"/>
      <c r="P2950" s="82"/>
      <c r="Q2950" s="82"/>
      <c r="R2950" s="82"/>
      <c r="S2950" s="82"/>
      <c r="T2950" s="140"/>
      <c r="U2950" s="82"/>
      <c r="V2950" s="82"/>
      <c r="W2950" s="82"/>
      <c r="X2950" s="82"/>
      <c r="Y2950" s="82"/>
      <c r="AA2950" s="82"/>
      <c r="AB2950" s="82"/>
      <c r="AC2950" s="82"/>
      <c r="AD2950" s="82"/>
      <c r="AE2950" s="82"/>
      <c r="AF2950" s="82"/>
      <c r="AG2950" s="82"/>
    </row>
    <row r="2951" spans="3:33" x14ac:dyDescent="0.2">
      <c r="C2951" s="82"/>
      <c r="D2951" s="82"/>
      <c r="E2951" s="82"/>
      <c r="F2951" s="82"/>
      <c r="G2951" s="82"/>
      <c r="H2951" s="82"/>
      <c r="I2951" s="82"/>
      <c r="J2951" s="82"/>
      <c r="K2951" s="82"/>
      <c r="L2951" s="82"/>
      <c r="M2951" s="82"/>
      <c r="N2951" s="140"/>
      <c r="O2951" s="140"/>
      <c r="P2951" s="82"/>
      <c r="Q2951" s="82"/>
      <c r="R2951" s="82"/>
      <c r="S2951" s="82"/>
      <c r="T2951" s="140"/>
      <c r="U2951" s="82"/>
      <c r="V2951" s="82"/>
      <c r="W2951" s="82"/>
      <c r="X2951" s="82"/>
      <c r="Y2951" s="82"/>
      <c r="AA2951" s="82"/>
      <c r="AB2951" s="82"/>
      <c r="AC2951" s="82"/>
      <c r="AD2951" s="82"/>
      <c r="AE2951" s="82"/>
      <c r="AF2951" s="82"/>
      <c r="AG2951" s="82"/>
    </row>
    <row r="2952" spans="3:33" x14ac:dyDescent="0.2">
      <c r="C2952" s="82"/>
      <c r="D2952" s="82"/>
      <c r="E2952" s="82"/>
      <c r="F2952" s="82"/>
      <c r="G2952" s="82"/>
      <c r="H2952" s="82"/>
      <c r="I2952" s="82"/>
      <c r="J2952" s="82"/>
      <c r="K2952" s="82"/>
      <c r="L2952" s="82"/>
      <c r="M2952" s="82"/>
      <c r="N2952" s="140"/>
      <c r="O2952" s="140"/>
      <c r="P2952" s="82"/>
      <c r="Q2952" s="82"/>
      <c r="R2952" s="82"/>
      <c r="S2952" s="82"/>
      <c r="T2952" s="140"/>
      <c r="U2952" s="82"/>
      <c r="V2952" s="82"/>
      <c r="W2952" s="82"/>
      <c r="X2952" s="82"/>
      <c r="Y2952" s="82"/>
      <c r="AA2952" s="82"/>
      <c r="AB2952" s="82"/>
      <c r="AC2952" s="82"/>
      <c r="AD2952" s="82"/>
      <c r="AE2952" s="82"/>
      <c r="AF2952" s="82"/>
      <c r="AG2952" s="82"/>
    </row>
    <row r="2953" spans="3:33" x14ac:dyDescent="0.2">
      <c r="C2953" s="82"/>
      <c r="D2953" s="82"/>
      <c r="E2953" s="82"/>
      <c r="F2953" s="82"/>
      <c r="G2953" s="82"/>
      <c r="H2953" s="82"/>
      <c r="I2953" s="82"/>
      <c r="J2953" s="82"/>
      <c r="K2953" s="82"/>
      <c r="L2953" s="82"/>
      <c r="M2953" s="82"/>
      <c r="N2953" s="140"/>
      <c r="O2953" s="140"/>
      <c r="P2953" s="82"/>
      <c r="Q2953" s="82"/>
      <c r="R2953" s="82"/>
      <c r="S2953" s="82"/>
      <c r="T2953" s="140"/>
      <c r="U2953" s="82"/>
      <c r="V2953" s="82"/>
      <c r="W2953" s="82"/>
      <c r="X2953" s="82"/>
      <c r="Y2953" s="82"/>
      <c r="AA2953" s="82"/>
      <c r="AB2953" s="82"/>
      <c r="AC2953" s="82"/>
      <c r="AD2953" s="82"/>
      <c r="AE2953" s="82"/>
      <c r="AF2953" s="82"/>
      <c r="AG2953" s="82"/>
    </row>
    <row r="2954" spans="3:33" x14ac:dyDescent="0.2">
      <c r="C2954" s="82"/>
      <c r="D2954" s="82"/>
      <c r="E2954" s="82"/>
      <c r="F2954" s="82"/>
      <c r="G2954" s="82"/>
      <c r="H2954" s="82"/>
      <c r="I2954" s="82"/>
      <c r="J2954" s="82"/>
      <c r="K2954" s="82"/>
      <c r="L2954" s="82"/>
      <c r="M2954" s="82"/>
      <c r="N2954" s="140"/>
      <c r="O2954" s="140"/>
      <c r="P2954" s="82"/>
      <c r="Q2954" s="82"/>
      <c r="R2954" s="82"/>
      <c r="S2954" s="82"/>
      <c r="T2954" s="140"/>
      <c r="U2954" s="82"/>
      <c r="V2954" s="82"/>
      <c r="W2954" s="82"/>
      <c r="X2954" s="82"/>
      <c r="Y2954" s="82"/>
      <c r="AA2954" s="82"/>
      <c r="AB2954" s="82"/>
      <c r="AC2954" s="82"/>
      <c r="AD2954" s="82"/>
      <c r="AE2954" s="82"/>
      <c r="AF2954" s="82"/>
      <c r="AG2954" s="82"/>
    </row>
    <row r="2955" spans="3:33" x14ac:dyDescent="0.2">
      <c r="C2955" s="82"/>
      <c r="D2955" s="82"/>
      <c r="E2955" s="82"/>
      <c r="F2955" s="82"/>
      <c r="G2955" s="82"/>
      <c r="H2955" s="82"/>
      <c r="I2955" s="82"/>
      <c r="J2955" s="82"/>
      <c r="K2955" s="82"/>
      <c r="L2955" s="82"/>
      <c r="M2955" s="82"/>
      <c r="N2955" s="140"/>
      <c r="O2955" s="140"/>
      <c r="P2955" s="82"/>
      <c r="Q2955" s="82"/>
      <c r="R2955" s="82"/>
      <c r="S2955" s="82"/>
      <c r="T2955" s="140"/>
      <c r="U2955" s="82"/>
      <c r="V2955" s="82"/>
      <c r="W2955" s="82"/>
      <c r="X2955" s="82"/>
      <c r="Y2955" s="82"/>
      <c r="AA2955" s="82"/>
      <c r="AB2955" s="82"/>
      <c r="AC2955" s="82"/>
      <c r="AD2955" s="82"/>
      <c r="AE2955" s="82"/>
      <c r="AF2955" s="82"/>
      <c r="AG2955" s="82"/>
    </row>
    <row r="2956" spans="3:33" x14ac:dyDescent="0.2">
      <c r="C2956" s="82"/>
      <c r="D2956" s="82"/>
      <c r="E2956" s="82"/>
      <c r="F2956" s="82"/>
      <c r="G2956" s="82"/>
      <c r="H2956" s="82"/>
      <c r="I2956" s="82"/>
      <c r="J2956" s="82"/>
      <c r="K2956" s="82"/>
      <c r="L2956" s="82"/>
      <c r="M2956" s="82"/>
      <c r="N2956" s="140"/>
      <c r="O2956" s="140"/>
      <c r="P2956" s="82"/>
      <c r="Q2956" s="82"/>
      <c r="R2956" s="82"/>
      <c r="S2956" s="82"/>
      <c r="T2956" s="140"/>
      <c r="U2956" s="82"/>
      <c r="V2956" s="82"/>
      <c r="W2956" s="82"/>
      <c r="X2956" s="82"/>
      <c r="Y2956" s="82"/>
      <c r="AA2956" s="82"/>
      <c r="AB2956" s="82"/>
      <c r="AC2956" s="82"/>
      <c r="AD2956" s="82"/>
      <c r="AE2956" s="82"/>
      <c r="AF2956" s="82"/>
      <c r="AG2956" s="82"/>
    </row>
    <row r="2957" spans="3:33" x14ac:dyDescent="0.2">
      <c r="C2957" s="82"/>
      <c r="D2957" s="82"/>
      <c r="E2957" s="82"/>
      <c r="F2957" s="82"/>
      <c r="G2957" s="82"/>
      <c r="H2957" s="82"/>
      <c r="I2957" s="82"/>
      <c r="J2957" s="82"/>
      <c r="K2957" s="82"/>
      <c r="L2957" s="82"/>
      <c r="M2957" s="82"/>
      <c r="N2957" s="140"/>
      <c r="O2957" s="140"/>
      <c r="P2957" s="82"/>
      <c r="Q2957" s="82"/>
      <c r="R2957" s="82"/>
      <c r="S2957" s="82"/>
      <c r="T2957" s="140"/>
      <c r="U2957" s="82"/>
      <c r="V2957" s="82"/>
      <c r="W2957" s="82"/>
      <c r="X2957" s="82"/>
      <c r="Y2957" s="82"/>
      <c r="AA2957" s="82"/>
      <c r="AB2957" s="82"/>
      <c r="AC2957" s="82"/>
      <c r="AD2957" s="82"/>
      <c r="AE2957" s="82"/>
      <c r="AF2957" s="82"/>
      <c r="AG2957" s="82"/>
    </row>
    <row r="2958" spans="3:33" x14ac:dyDescent="0.2">
      <c r="C2958" s="82"/>
      <c r="D2958" s="82"/>
      <c r="E2958" s="82"/>
      <c r="F2958" s="82"/>
      <c r="G2958" s="82"/>
      <c r="H2958" s="82"/>
      <c r="I2958" s="82"/>
      <c r="J2958" s="82"/>
      <c r="K2958" s="82"/>
      <c r="L2958" s="82"/>
      <c r="M2958" s="82"/>
      <c r="N2958" s="140"/>
      <c r="O2958" s="140"/>
      <c r="P2958" s="82"/>
      <c r="Q2958" s="82"/>
      <c r="R2958" s="82"/>
      <c r="S2958" s="82"/>
      <c r="T2958" s="140"/>
      <c r="U2958" s="82"/>
      <c r="V2958" s="82"/>
      <c r="W2958" s="82"/>
      <c r="X2958" s="82"/>
      <c r="Y2958" s="82"/>
      <c r="AA2958" s="82"/>
      <c r="AB2958" s="82"/>
      <c r="AC2958" s="82"/>
      <c r="AD2958" s="82"/>
      <c r="AE2958" s="82"/>
      <c r="AF2958" s="82"/>
      <c r="AG2958" s="82"/>
    </row>
    <row r="2959" spans="3:33" x14ac:dyDescent="0.2">
      <c r="C2959" s="82"/>
      <c r="D2959" s="82"/>
      <c r="E2959" s="82"/>
      <c r="F2959" s="82"/>
      <c r="G2959" s="82"/>
      <c r="H2959" s="82"/>
      <c r="I2959" s="82"/>
      <c r="J2959" s="82"/>
      <c r="K2959" s="82"/>
      <c r="L2959" s="82"/>
      <c r="M2959" s="82"/>
      <c r="N2959" s="140"/>
      <c r="O2959" s="140"/>
      <c r="P2959" s="82"/>
      <c r="Q2959" s="82"/>
      <c r="R2959" s="82"/>
      <c r="S2959" s="82"/>
      <c r="T2959" s="140"/>
      <c r="U2959" s="82"/>
      <c r="V2959" s="82"/>
      <c r="W2959" s="82"/>
      <c r="X2959" s="82"/>
      <c r="Y2959" s="82"/>
      <c r="AA2959" s="82"/>
      <c r="AB2959" s="82"/>
      <c r="AC2959" s="82"/>
      <c r="AD2959" s="82"/>
      <c r="AE2959" s="82"/>
      <c r="AF2959" s="82"/>
      <c r="AG2959" s="82"/>
    </row>
    <row r="2960" spans="3:33" x14ac:dyDescent="0.2">
      <c r="C2960" s="82"/>
      <c r="D2960" s="82"/>
      <c r="E2960" s="82"/>
      <c r="F2960" s="82"/>
      <c r="G2960" s="82"/>
      <c r="H2960" s="82"/>
      <c r="I2960" s="82"/>
      <c r="J2960" s="82"/>
      <c r="K2960" s="82"/>
      <c r="L2960" s="82"/>
      <c r="M2960" s="82"/>
      <c r="N2960" s="140"/>
      <c r="O2960" s="140"/>
      <c r="P2960" s="82"/>
      <c r="Q2960" s="82"/>
      <c r="R2960" s="82"/>
      <c r="S2960" s="82"/>
      <c r="T2960" s="140"/>
      <c r="U2960" s="82"/>
      <c r="V2960" s="82"/>
      <c r="W2960" s="82"/>
      <c r="X2960" s="82"/>
      <c r="Y2960" s="82"/>
      <c r="AA2960" s="82"/>
      <c r="AB2960" s="82"/>
      <c r="AC2960" s="82"/>
      <c r="AD2960" s="82"/>
      <c r="AE2960" s="82"/>
      <c r="AF2960" s="82"/>
      <c r="AG2960" s="82"/>
    </row>
    <row r="2961" spans="3:33" x14ac:dyDescent="0.2">
      <c r="C2961" s="82"/>
      <c r="D2961" s="82"/>
      <c r="E2961" s="82"/>
      <c r="F2961" s="82"/>
      <c r="G2961" s="82"/>
      <c r="H2961" s="82"/>
      <c r="I2961" s="82"/>
      <c r="J2961" s="82"/>
      <c r="K2961" s="82"/>
      <c r="L2961" s="82"/>
      <c r="M2961" s="82"/>
      <c r="N2961" s="140"/>
      <c r="O2961" s="140"/>
      <c r="P2961" s="82"/>
      <c r="Q2961" s="82"/>
      <c r="R2961" s="82"/>
      <c r="S2961" s="82"/>
      <c r="T2961" s="140"/>
      <c r="U2961" s="82"/>
      <c r="V2961" s="82"/>
      <c r="W2961" s="82"/>
      <c r="X2961" s="82"/>
      <c r="Y2961" s="82"/>
      <c r="AA2961" s="82"/>
      <c r="AB2961" s="82"/>
      <c r="AC2961" s="82"/>
      <c r="AD2961" s="82"/>
      <c r="AE2961" s="82"/>
      <c r="AF2961" s="82"/>
      <c r="AG2961" s="82"/>
    </row>
    <row r="2962" spans="3:33" x14ac:dyDescent="0.2">
      <c r="C2962" s="82"/>
      <c r="D2962" s="82"/>
      <c r="E2962" s="82"/>
      <c r="F2962" s="82"/>
      <c r="G2962" s="82"/>
      <c r="H2962" s="82"/>
      <c r="I2962" s="82"/>
      <c r="J2962" s="82"/>
      <c r="K2962" s="82"/>
      <c r="L2962" s="82"/>
      <c r="M2962" s="82"/>
      <c r="N2962" s="140"/>
      <c r="O2962" s="140"/>
      <c r="P2962" s="82"/>
      <c r="Q2962" s="82"/>
      <c r="R2962" s="82"/>
      <c r="S2962" s="82"/>
      <c r="T2962" s="140"/>
      <c r="U2962" s="82"/>
      <c r="V2962" s="82"/>
      <c r="W2962" s="82"/>
      <c r="X2962" s="82"/>
      <c r="Y2962" s="82"/>
      <c r="AA2962" s="82"/>
      <c r="AB2962" s="82"/>
      <c r="AC2962" s="82"/>
      <c r="AD2962" s="82"/>
      <c r="AE2962" s="82"/>
      <c r="AF2962" s="82"/>
      <c r="AG2962" s="82"/>
    </row>
    <row r="2963" spans="3:33" x14ac:dyDescent="0.2">
      <c r="C2963" s="82"/>
      <c r="D2963" s="82"/>
      <c r="E2963" s="82"/>
      <c r="F2963" s="82"/>
      <c r="G2963" s="82"/>
      <c r="H2963" s="82"/>
      <c r="I2963" s="82"/>
      <c r="J2963" s="82"/>
      <c r="K2963" s="82"/>
      <c r="L2963" s="82"/>
      <c r="M2963" s="82"/>
      <c r="N2963" s="140"/>
      <c r="O2963" s="140"/>
      <c r="P2963" s="82"/>
      <c r="Q2963" s="82"/>
      <c r="R2963" s="82"/>
      <c r="S2963" s="82"/>
      <c r="T2963" s="140"/>
      <c r="U2963" s="82"/>
      <c r="V2963" s="82"/>
      <c r="W2963" s="82"/>
      <c r="X2963" s="82"/>
      <c r="Y2963" s="82"/>
      <c r="AA2963" s="82"/>
      <c r="AB2963" s="82"/>
      <c r="AC2963" s="82"/>
      <c r="AD2963" s="82"/>
      <c r="AE2963" s="82"/>
      <c r="AF2963" s="82"/>
      <c r="AG2963" s="82"/>
    </row>
    <row r="2964" spans="3:33" x14ac:dyDescent="0.2">
      <c r="C2964" s="82"/>
      <c r="D2964" s="82"/>
      <c r="E2964" s="82"/>
      <c r="F2964" s="82"/>
      <c r="G2964" s="82"/>
      <c r="H2964" s="82"/>
      <c r="I2964" s="82"/>
      <c r="J2964" s="82"/>
      <c r="K2964" s="82"/>
      <c r="L2964" s="82"/>
      <c r="M2964" s="82"/>
      <c r="N2964" s="140"/>
      <c r="O2964" s="140"/>
      <c r="P2964" s="82"/>
      <c r="Q2964" s="82"/>
      <c r="R2964" s="82"/>
      <c r="S2964" s="82"/>
      <c r="T2964" s="140"/>
      <c r="U2964" s="82"/>
      <c r="V2964" s="82"/>
      <c r="W2964" s="82"/>
      <c r="X2964" s="82"/>
      <c r="Y2964" s="82"/>
      <c r="AA2964" s="82"/>
      <c r="AB2964" s="82"/>
      <c r="AC2964" s="82"/>
      <c r="AD2964" s="82"/>
      <c r="AE2964" s="82"/>
      <c r="AF2964" s="82"/>
      <c r="AG2964" s="82"/>
    </row>
    <row r="2965" spans="3:33" x14ac:dyDescent="0.2">
      <c r="C2965" s="82"/>
      <c r="D2965" s="82"/>
      <c r="E2965" s="82"/>
      <c r="F2965" s="82"/>
      <c r="G2965" s="82"/>
      <c r="H2965" s="82"/>
      <c r="I2965" s="82"/>
      <c r="J2965" s="82"/>
      <c r="K2965" s="82"/>
      <c r="L2965" s="82"/>
      <c r="M2965" s="82"/>
      <c r="N2965" s="140"/>
      <c r="O2965" s="140"/>
      <c r="P2965" s="82"/>
      <c r="Q2965" s="82"/>
      <c r="R2965" s="82"/>
      <c r="S2965" s="82"/>
      <c r="T2965" s="140"/>
      <c r="U2965" s="82"/>
      <c r="V2965" s="82"/>
      <c r="W2965" s="82"/>
      <c r="X2965" s="82"/>
      <c r="Y2965" s="82"/>
      <c r="AA2965" s="82"/>
      <c r="AB2965" s="82"/>
      <c r="AC2965" s="82"/>
      <c r="AD2965" s="82"/>
      <c r="AE2965" s="82"/>
      <c r="AF2965" s="82"/>
      <c r="AG2965" s="82"/>
    </row>
    <row r="2966" spans="3:33" x14ac:dyDescent="0.2">
      <c r="C2966" s="82"/>
      <c r="D2966" s="82"/>
      <c r="E2966" s="82"/>
      <c r="F2966" s="82"/>
      <c r="G2966" s="82"/>
      <c r="H2966" s="82"/>
      <c r="I2966" s="82"/>
      <c r="J2966" s="82"/>
      <c r="K2966" s="82"/>
      <c r="L2966" s="82"/>
      <c r="M2966" s="82"/>
      <c r="N2966" s="140"/>
      <c r="O2966" s="140"/>
      <c r="P2966" s="82"/>
      <c r="Q2966" s="82"/>
      <c r="R2966" s="82"/>
      <c r="S2966" s="82"/>
      <c r="T2966" s="140"/>
      <c r="U2966" s="82"/>
      <c r="V2966" s="82"/>
      <c r="W2966" s="82"/>
      <c r="X2966" s="82"/>
      <c r="Y2966" s="82"/>
      <c r="AA2966" s="82"/>
      <c r="AB2966" s="82"/>
      <c r="AC2966" s="82"/>
      <c r="AD2966" s="82"/>
      <c r="AE2966" s="82"/>
      <c r="AF2966" s="82"/>
      <c r="AG2966" s="82"/>
    </row>
    <row r="2967" spans="3:33" x14ac:dyDescent="0.2">
      <c r="C2967" s="82"/>
      <c r="D2967" s="82"/>
      <c r="E2967" s="82"/>
      <c r="F2967" s="82"/>
      <c r="G2967" s="82"/>
      <c r="H2967" s="82"/>
      <c r="I2967" s="82"/>
      <c r="J2967" s="82"/>
      <c r="K2967" s="82"/>
      <c r="L2967" s="82"/>
      <c r="M2967" s="82"/>
      <c r="N2967" s="140"/>
      <c r="O2967" s="140"/>
      <c r="P2967" s="82"/>
      <c r="Q2967" s="82"/>
      <c r="R2967" s="82"/>
      <c r="S2967" s="82"/>
      <c r="T2967" s="140"/>
      <c r="U2967" s="82"/>
      <c r="V2967" s="82"/>
      <c r="W2967" s="82"/>
      <c r="X2967" s="82"/>
      <c r="Y2967" s="82"/>
      <c r="AA2967" s="82"/>
      <c r="AB2967" s="82"/>
      <c r="AC2967" s="82"/>
      <c r="AD2967" s="82"/>
      <c r="AE2967" s="82"/>
      <c r="AF2967" s="82"/>
      <c r="AG2967" s="82"/>
    </row>
    <row r="2968" spans="3:33" x14ac:dyDescent="0.2">
      <c r="C2968" s="82"/>
      <c r="D2968" s="82"/>
      <c r="E2968" s="82"/>
      <c r="F2968" s="82"/>
      <c r="G2968" s="82"/>
      <c r="H2968" s="82"/>
      <c r="I2968" s="82"/>
      <c r="J2968" s="82"/>
      <c r="K2968" s="82"/>
      <c r="L2968" s="82"/>
      <c r="M2968" s="82"/>
      <c r="N2968" s="140"/>
      <c r="O2968" s="140"/>
      <c r="P2968" s="82"/>
      <c r="Q2968" s="82"/>
      <c r="R2968" s="82"/>
      <c r="S2968" s="82"/>
      <c r="T2968" s="140"/>
      <c r="U2968" s="82"/>
      <c r="V2968" s="82"/>
      <c r="W2968" s="82"/>
      <c r="X2968" s="82"/>
      <c r="Y2968" s="82"/>
      <c r="AA2968" s="82"/>
      <c r="AB2968" s="82"/>
      <c r="AC2968" s="82"/>
      <c r="AD2968" s="82"/>
      <c r="AE2968" s="82"/>
      <c r="AF2968" s="82"/>
      <c r="AG2968" s="82"/>
    </row>
    <row r="2969" spans="3:33" x14ac:dyDescent="0.2">
      <c r="C2969" s="82"/>
      <c r="D2969" s="82"/>
      <c r="E2969" s="82"/>
      <c r="F2969" s="82"/>
      <c r="G2969" s="82"/>
      <c r="H2969" s="82"/>
      <c r="I2969" s="82"/>
      <c r="J2969" s="82"/>
      <c r="K2969" s="82"/>
      <c r="L2969" s="82"/>
      <c r="M2969" s="82"/>
      <c r="N2969" s="140"/>
      <c r="O2969" s="140"/>
      <c r="P2969" s="82"/>
      <c r="Q2969" s="82"/>
      <c r="R2969" s="82"/>
      <c r="S2969" s="82"/>
      <c r="T2969" s="140"/>
      <c r="U2969" s="82"/>
      <c r="V2969" s="82"/>
      <c r="W2969" s="82"/>
      <c r="X2969" s="82"/>
      <c r="Y2969" s="82"/>
      <c r="AA2969" s="82"/>
      <c r="AB2969" s="82"/>
      <c r="AC2969" s="82"/>
      <c r="AD2969" s="82"/>
      <c r="AE2969" s="82"/>
      <c r="AF2969" s="82"/>
      <c r="AG2969" s="82"/>
    </row>
    <row r="2970" spans="3:33" x14ac:dyDescent="0.2">
      <c r="C2970" s="82"/>
      <c r="D2970" s="82"/>
      <c r="E2970" s="82"/>
      <c r="F2970" s="82"/>
      <c r="G2970" s="82"/>
      <c r="H2970" s="82"/>
      <c r="I2970" s="82"/>
      <c r="J2970" s="82"/>
      <c r="K2970" s="82"/>
      <c r="L2970" s="82"/>
      <c r="M2970" s="82"/>
      <c r="N2970" s="140"/>
      <c r="O2970" s="140"/>
      <c r="P2970" s="82"/>
      <c r="Q2970" s="82"/>
      <c r="R2970" s="82"/>
      <c r="S2970" s="82"/>
      <c r="T2970" s="140"/>
      <c r="U2970" s="82"/>
      <c r="V2970" s="82"/>
      <c r="W2970" s="82"/>
      <c r="X2970" s="82"/>
      <c r="Y2970" s="82"/>
      <c r="AA2970" s="82"/>
      <c r="AB2970" s="82"/>
      <c r="AC2970" s="82"/>
      <c r="AD2970" s="82"/>
      <c r="AE2970" s="82"/>
      <c r="AF2970" s="82"/>
      <c r="AG2970" s="82"/>
    </row>
    <row r="2971" spans="3:33" x14ac:dyDescent="0.2">
      <c r="C2971" s="82"/>
      <c r="D2971" s="82"/>
      <c r="E2971" s="82"/>
      <c r="F2971" s="82"/>
      <c r="G2971" s="82"/>
      <c r="H2971" s="82"/>
      <c r="I2971" s="82"/>
      <c r="J2971" s="82"/>
      <c r="K2971" s="82"/>
      <c r="L2971" s="82"/>
      <c r="M2971" s="82"/>
      <c r="N2971" s="140"/>
      <c r="O2971" s="140"/>
      <c r="P2971" s="82"/>
      <c r="Q2971" s="82"/>
      <c r="R2971" s="82"/>
      <c r="S2971" s="82"/>
      <c r="T2971" s="140"/>
      <c r="U2971" s="82"/>
      <c r="V2971" s="82"/>
      <c r="W2971" s="82"/>
      <c r="X2971" s="82"/>
      <c r="Y2971" s="82"/>
      <c r="AA2971" s="82"/>
      <c r="AB2971" s="82"/>
      <c r="AC2971" s="82"/>
      <c r="AD2971" s="82"/>
      <c r="AE2971" s="82"/>
      <c r="AF2971" s="82"/>
      <c r="AG2971" s="82"/>
    </row>
    <row r="2972" spans="3:33" x14ac:dyDescent="0.2">
      <c r="C2972" s="82"/>
      <c r="D2972" s="82"/>
      <c r="E2972" s="82"/>
      <c r="F2972" s="82"/>
      <c r="G2972" s="82"/>
      <c r="H2972" s="82"/>
      <c r="I2972" s="82"/>
      <c r="J2972" s="82"/>
      <c r="K2972" s="82"/>
      <c r="L2972" s="82"/>
      <c r="M2972" s="82"/>
      <c r="N2972" s="140"/>
      <c r="O2972" s="140"/>
      <c r="P2972" s="82"/>
      <c r="Q2972" s="82"/>
      <c r="R2972" s="82"/>
      <c r="S2972" s="82"/>
      <c r="T2972" s="140"/>
      <c r="U2972" s="82"/>
      <c r="V2972" s="82"/>
      <c r="W2972" s="82"/>
      <c r="X2972" s="82"/>
      <c r="Y2972" s="82"/>
      <c r="AA2972" s="82"/>
      <c r="AB2972" s="82"/>
      <c r="AC2972" s="82"/>
      <c r="AD2972" s="82"/>
      <c r="AE2972" s="82"/>
      <c r="AF2972" s="82"/>
      <c r="AG2972" s="82"/>
    </row>
    <row r="2973" spans="3:33" x14ac:dyDescent="0.2">
      <c r="C2973" s="82"/>
      <c r="D2973" s="82"/>
      <c r="E2973" s="82"/>
      <c r="F2973" s="82"/>
      <c r="G2973" s="82"/>
      <c r="H2973" s="82"/>
      <c r="I2973" s="82"/>
      <c r="J2973" s="82"/>
      <c r="K2973" s="82"/>
      <c r="L2973" s="82"/>
      <c r="M2973" s="82"/>
      <c r="N2973" s="140"/>
      <c r="O2973" s="140"/>
      <c r="P2973" s="82"/>
      <c r="Q2973" s="82"/>
      <c r="R2973" s="82"/>
      <c r="S2973" s="82"/>
      <c r="T2973" s="140"/>
      <c r="U2973" s="82"/>
      <c r="V2973" s="82"/>
      <c r="W2973" s="82"/>
      <c r="X2973" s="82"/>
      <c r="Y2973" s="82"/>
      <c r="AA2973" s="82"/>
      <c r="AB2973" s="82"/>
      <c r="AC2973" s="82"/>
      <c r="AD2973" s="82"/>
      <c r="AE2973" s="82"/>
      <c r="AF2973" s="82"/>
      <c r="AG2973" s="82"/>
    </row>
    <row r="2974" spans="3:33" x14ac:dyDescent="0.2">
      <c r="C2974" s="82"/>
      <c r="D2974" s="82"/>
      <c r="E2974" s="82"/>
      <c r="F2974" s="82"/>
      <c r="G2974" s="82"/>
      <c r="H2974" s="82"/>
      <c r="I2974" s="82"/>
      <c r="J2974" s="82"/>
      <c r="K2974" s="82"/>
      <c r="L2974" s="82"/>
      <c r="M2974" s="82"/>
      <c r="N2974" s="140"/>
      <c r="O2974" s="140"/>
      <c r="P2974" s="82"/>
      <c r="Q2974" s="82"/>
      <c r="R2974" s="82"/>
      <c r="S2974" s="82"/>
      <c r="T2974" s="140"/>
      <c r="U2974" s="82"/>
      <c r="V2974" s="82"/>
      <c r="W2974" s="82"/>
      <c r="X2974" s="82"/>
      <c r="Y2974" s="82"/>
      <c r="AA2974" s="82"/>
      <c r="AB2974" s="82"/>
      <c r="AC2974" s="82"/>
      <c r="AD2974" s="82"/>
      <c r="AE2974" s="82"/>
      <c r="AF2974" s="82"/>
      <c r="AG2974" s="82"/>
    </row>
    <row r="2975" spans="3:33" x14ac:dyDescent="0.2">
      <c r="C2975" s="82"/>
      <c r="D2975" s="82"/>
      <c r="E2975" s="82"/>
      <c r="F2975" s="82"/>
      <c r="G2975" s="82"/>
      <c r="H2975" s="82"/>
      <c r="I2975" s="82"/>
      <c r="J2975" s="82"/>
      <c r="K2975" s="82"/>
      <c r="L2975" s="82"/>
      <c r="M2975" s="82"/>
      <c r="N2975" s="140"/>
      <c r="O2975" s="140"/>
      <c r="P2975" s="82"/>
      <c r="Q2975" s="82"/>
      <c r="R2975" s="82"/>
      <c r="S2975" s="82"/>
      <c r="T2975" s="140"/>
      <c r="U2975" s="82"/>
      <c r="V2975" s="82"/>
      <c r="W2975" s="82"/>
      <c r="X2975" s="82"/>
      <c r="Y2975" s="82"/>
      <c r="AA2975" s="82"/>
      <c r="AB2975" s="82"/>
      <c r="AC2975" s="82"/>
      <c r="AD2975" s="82"/>
      <c r="AE2975" s="82"/>
      <c r="AF2975" s="82"/>
      <c r="AG2975" s="82"/>
    </row>
    <row r="2976" spans="3:33" x14ac:dyDescent="0.2">
      <c r="C2976" s="82"/>
      <c r="D2976" s="82"/>
      <c r="E2976" s="82"/>
      <c r="F2976" s="82"/>
      <c r="G2976" s="82"/>
      <c r="H2976" s="82"/>
      <c r="I2976" s="82"/>
      <c r="J2976" s="82"/>
      <c r="K2976" s="82"/>
      <c r="L2976" s="82"/>
      <c r="M2976" s="82"/>
      <c r="N2976" s="140"/>
      <c r="O2976" s="140"/>
      <c r="P2976" s="82"/>
      <c r="Q2976" s="82"/>
      <c r="R2976" s="82"/>
      <c r="S2976" s="82"/>
      <c r="T2976" s="140"/>
      <c r="U2976" s="82"/>
      <c r="V2976" s="82"/>
      <c r="W2976" s="82"/>
      <c r="X2976" s="82"/>
      <c r="Y2976" s="82"/>
      <c r="AA2976" s="82"/>
      <c r="AB2976" s="82"/>
      <c r="AC2976" s="82"/>
      <c r="AD2976" s="82"/>
      <c r="AE2976" s="82"/>
      <c r="AF2976" s="82"/>
      <c r="AG2976" s="82"/>
    </row>
    <row r="2977" spans="3:33" x14ac:dyDescent="0.2">
      <c r="C2977" s="82"/>
      <c r="D2977" s="82"/>
      <c r="E2977" s="82"/>
      <c r="F2977" s="82"/>
      <c r="G2977" s="82"/>
      <c r="H2977" s="82"/>
      <c r="I2977" s="82"/>
      <c r="J2977" s="82"/>
      <c r="K2977" s="82"/>
      <c r="L2977" s="82"/>
      <c r="M2977" s="82"/>
      <c r="N2977" s="140"/>
      <c r="O2977" s="140"/>
      <c r="P2977" s="82"/>
      <c r="Q2977" s="82"/>
      <c r="R2977" s="82"/>
      <c r="S2977" s="82"/>
      <c r="T2977" s="140"/>
      <c r="U2977" s="82"/>
      <c r="V2977" s="82"/>
      <c r="W2977" s="82"/>
      <c r="X2977" s="82"/>
      <c r="Y2977" s="82"/>
      <c r="AA2977" s="82"/>
      <c r="AB2977" s="82"/>
      <c r="AC2977" s="82"/>
      <c r="AD2977" s="82"/>
      <c r="AE2977" s="82"/>
      <c r="AF2977" s="82"/>
      <c r="AG2977" s="82"/>
    </row>
    <row r="2978" spans="3:33" x14ac:dyDescent="0.2">
      <c r="C2978" s="82"/>
      <c r="D2978" s="82"/>
      <c r="E2978" s="82"/>
      <c r="F2978" s="82"/>
      <c r="G2978" s="82"/>
      <c r="H2978" s="82"/>
      <c r="I2978" s="82"/>
      <c r="J2978" s="82"/>
      <c r="K2978" s="82"/>
      <c r="L2978" s="82"/>
      <c r="M2978" s="82"/>
      <c r="N2978" s="140"/>
      <c r="O2978" s="140"/>
      <c r="P2978" s="82"/>
      <c r="Q2978" s="82"/>
      <c r="R2978" s="82"/>
      <c r="S2978" s="82"/>
      <c r="T2978" s="140"/>
      <c r="U2978" s="82"/>
      <c r="V2978" s="82"/>
      <c r="W2978" s="82"/>
      <c r="X2978" s="82"/>
      <c r="Y2978" s="82"/>
      <c r="AA2978" s="82"/>
      <c r="AB2978" s="82"/>
      <c r="AC2978" s="82"/>
      <c r="AD2978" s="82"/>
      <c r="AE2978" s="82"/>
      <c r="AF2978" s="82"/>
      <c r="AG2978" s="82"/>
    </row>
    <row r="2979" spans="3:33" x14ac:dyDescent="0.2">
      <c r="C2979" s="82"/>
      <c r="D2979" s="82"/>
      <c r="E2979" s="82"/>
      <c r="F2979" s="82"/>
      <c r="G2979" s="82"/>
      <c r="H2979" s="82"/>
      <c r="I2979" s="82"/>
      <c r="J2979" s="82"/>
      <c r="K2979" s="82"/>
      <c r="L2979" s="82"/>
      <c r="M2979" s="82"/>
      <c r="N2979" s="140"/>
      <c r="O2979" s="140"/>
      <c r="P2979" s="82"/>
      <c r="Q2979" s="82"/>
      <c r="R2979" s="82"/>
      <c r="S2979" s="82"/>
      <c r="T2979" s="140"/>
      <c r="U2979" s="82"/>
      <c r="V2979" s="82"/>
      <c r="W2979" s="82"/>
      <c r="X2979" s="82"/>
      <c r="Y2979" s="82"/>
      <c r="AA2979" s="82"/>
      <c r="AB2979" s="82"/>
      <c r="AC2979" s="82"/>
      <c r="AD2979" s="82"/>
      <c r="AE2979" s="82"/>
      <c r="AF2979" s="82"/>
      <c r="AG2979" s="82"/>
    </row>
    <row r="2980" spans="3:33" x14ac:dyDescent="0.2">
      <c r="C2980" s="82"/>
      <c r="D2980" s="82"/>
      <c r="E2980" s="82"/>
      <c r="F2980" s="82"/>
      <c r="G2980" s="82"/>
      <c r="H2980" s="82"/>
      <c r="I2980" s="82"/>
      <c r="J2980" s="82"/>
      <c r="K2980" s="82"/>
      <c r="L2980" s="82"/>
      <c r="M2980" s="82"/>
      <c r="N2980" s="140"/>
      <c r="O2980" s="140"/>
      <c r="P2980" s="82"/>
      <c r="Q2980" s="82"/>
      <c r="R2980" s="82"/>
      <c r="S2980" s="82"/>
      <c r="T2980" s="140"/>
      <c r="U2980" s="82"/>
      <c r="V2980" s="82"/>
      <c r="W2980" s="82"/>
      <c r="X2980" s="82"/>
      <c r="Y2980" s="82"/>
      <c r="AA2980" s="82"/>
      <c r="AB2980" s="82"/>
      <c r="AC2980" s="82"/>
      <c r="AD2980" s="82"/>
      <c r="AE2980" s="82"/>
      <c r="AF2980" s="82"/>
      <c r="AG2980" s="82"/>
    </row>
    <row r="2981" spans="3:33" x14ac:dyDescent="0.2">
      <c r="C2981" s="82"/>
      <c r="D2981" s="82"/>
      <c r="E2981" s="82"/>
      <c r="F2981" s="82"/>
      <c r="G2981" s="82"/>
      <c r="H2981" s="82"/>
      <c r="I2981" s="82"/>
      <c r="J2981" s="82"/>
      <c r="K2981" s="82"/>
      <c r="L2981" s="82"/>
      <c r="M2981" s="82"/>
      <c r="N2981" s="140"/>
      <c r="O2981" s="140"/>
      <c r="P2981" s="82"/>
      <c r="Q2981" s="82"/>
      <c r="R2981" s="82"/>
      <c r="S2981" s="82"/>
      <c r="T2981" s="140"/>
      <c r="U2981" s="82"/>
      <c r="V2981" s="82"/>
      <c r="W2981" s="82"/>
      <c r="X2981" s="82"/>
      <c r="Y2981" s="82"/>
      <c r="AA2981" s="82"/>
      <c r="AB2981" s="82"/>
      <c r="AC2981" s="82"/>
      <c r="AD2981" s="82"/>
      <c r="AE2981" s="82"/>
      <c r="AF2981" s="82"/>
      <c r="AG2981" s="82"/>
    </row>
    <row r="2982" spans="3:33" x14ac:dyDescent="0.2">
      <c r="C2982" s="82"/>
      <c r="D2982" s="82"/>
      <c r="E2982" s="82"/>
      <c r="F2982" s="82"/>
      <c r="G2982" s="82"/>
      <c r="H2982" s="82"/>
      <c r="I2982" s="82"/>
      <c r="J2982" s="82"/>
      <c r="K2982" s="82"/>
      <c r="L2982" s="82"/>
      <c r="M2982" s="82"/>
      <c r="N2982" s="140"/>
      <c r="O2982" s="140"/>
      <c r="P2982" s="82"/>
      <c r="Q2982" s="82"/>
      <c r="R2982" s="82"/>
      <c r="S2982" s="82"/>
      <c r="T2982" s="140"/>
      <c r="U2982" s="82"/>
      <c r="V2982" s="82"/>
      <c r="W2982" s="82"/>
      <c r="X2982" s="82"/>
      <c r="Y2982" s="82"/>
      <c r="AA2982" s="82"/>
      <c r="AB2982" s="82"/>
      <c r="AC2982" s="82"/>
      <c r="AD2982" s="82"/>
      <c r="AE2982" s="82"/>
      <c r="AF2982" s="82"/>
      <c r="AG2982" s="82"/>
    </row>
    <row r="2983" spans="3:33" x14ac:dyDescent="0.2">
      <c r="C2983" s="82"/>
      <c r="D2983" s="82"/>
      <c r="E2983" s="82"/>
      <c r="F2983" s="82"/>
      <c r="G2983" s="82"/>
      <c r="H2983" s="82"/>
      <c r="I2983" s="82"/>
      <c r="J2983" s="82"/>
      <c r="K2983" s="82"/>
      <c r="L2983" s="82"/>
      <c r="M2983" s="82"/>
      <c r="N2983" s="140"/>
      <c r="O2983" s="140"/>
      <c r="P2983" s="82"/>
      <c r="Q2983" s="82"/>
      <c r="R2983" s="82"/>
      <c r="S2983" s="82"/>
      <c r="T2983" s="140"/>
      <c r="U2983" s="82"/>
      <c r="V2983" s="82"/>
      <c r="W2983" s="82"/>
      <c r="X2983" s="82"/>
      <c r="Y2983" s="82"/>
      <c r="AA2983" s="82"/>
      <c r="AB2983" s="82"/>
      <c r="AC2983" s="82"/>
      <c r="AD2983" s="82"/>
      <c r="AE2983" s="82"/>
      <c r="AF2983" s="82"/>
      <c r="AG2983" s="82"/>
    </row>
    <row r="2984" spans="3:33" x14ac:dyDescent="0.2">
      <c r="C2984" s="82"/>
      <c r="D2984" s="82"/>
      <c r="E2984" s="82"/>
      <c r="F2984" s="82"/>
      <c r="G2984" s="82"/>
      <c r="H2984" s="82"/>
      <c r="I2984" s="82"/>
      <c r="J2984" s="82"/>
      <c r="K2984" s="82"/>
      <c r="L2984" s="82"/>
      <c r="M2984" s="82"/>
      <c r="N2984" s="140"/>
      <c r="O2984" s="140"/>
      <c r="P2984" s="82"/>
      <c r="Q2984" s="82"/>
      <c r="R2984" s="82"/>
      <c r="S2984" s="82"/>
      <c r="T2984" s="140"/>
      <c r="U2984" s="82"/>
      <c r="V2984" s="82"/>
      <c r="W2984" s="82"/>
      <c r="X2984" s="82"/>
      <c r="Y2984" s="82"/>
      <c r="AA2984" s="82"/>
      <c r="AB2984" s="82"/>
      <c r="AC2984" s="82"/>
      <c r="AD2984" s="82"/>
      <c r="AE2984" s="82"/>
      <c r="AF2984" s="82"/>
      <c r="AG2984" s="82"/>
    </row>
    <row r="2985" spans="3:33" x14ac:dyDescent="0.2">
      <c r="C2985" s="82"/>
      <c r="D2985" s="82"/>
      <c r="E2985" s="82"/>
      <c r="F2985" s="82"/>
      <c r="G2985" s="82"/>
      <c r="H2985" s="82"/>
      <c r="I2985" s="82"/>
      <c r="J2985" s="82"/>
      <c r="K2985" s="82"/>
      <c r="L2985" s="82"/>
      <c r="M2985" s="82"/>
      <c r="N2985" s="140"/>
      <c r="O2985" s="140"/>
      <c r="P2985" s="82"/>
      <c r="Q2985" s="82"/>
      <c r="R2985" s="82"/>
      <c r="S2985" s="82"/>
      <c r="T2985" s="140"/>
      <c r="U2985" s="82"/>
      <c r="V2985" s="82"/>
      <c r="W2985" s="82"/>
      <c r="X2985" s="82"/>
      <c r="Y2985" s="82"/>
      <c r="AA2985" s="82"/>
      <c r="AB2985" s="82"/>
      <c r="AC2985" s="82"/>
      <c r="AD2985" s="82"/>
      <c r="AE2985" s="82"/>
      <c r="AF2985" s="82"/>
      <c r="AG2985" s="82"/>
    </row>
    <row r="2986" spans="3:33" x14ac:dyDescent="0.2">
      <c r="C2986" s="82"/>
      <c r="D2986" s="82"/>
      <c r="E2986" s="82"/>
      <c r="F2986" s="82"/>
      <c r="G2986" s="82"/>
      <c r="H2986" s="82"/>
      <c r="I2986" s="82"/>
      <c r="J2986" s="82"/>
      <c r="K2986" s="82"/>
      <c r="L2986" s="82"/>
      <c r="M2986" s="82"/>
      <c r="N2986" s="140"/>
      <c r="O2986" s="140"/>
      <c r="P2986" s="82"/>
      <c r="Q2986" s="82"/>
      <c r="R2986" s="82"/>
      <c r="S2986" s="82"/>
      <c r="T2986" s="140"/>
      <c r="U2986" s="82"/>
      <c r="V2986" s="82"/>
      <c r="W2986" s="82"/>
      <c r="X2986" s="82"/>
      <c r="Y2986" s="82"/>
      <c r="AA2986" s="82"/>
      <c r="AB2986" s="82"/>
      <c r="AC2986" s="82"/>
      <c r="AD2986" s="82"/>
      <c r="AE2986" s="82"/>
      <c r="AF2986" s="82"/>
      <c r="AG2986" s="82"/>
    </row>
    <row r="2987" spans="3:33" x14ac:dyDescent="0.2">
      <c r="C2987" s="82"/>
      <c r="D2987" s="82"/>
      <c r="E2987" s="82"/>
      <c r="F2987" s="82"/>
      <c r="G2987" s="82"/>
      <c r="H2987" s="82"/>
      <c r="I2987" s="82"/>
      <c r="J2987" s="82"/>
      <c r="K2987" s="82"/>
      <c r="L2987" s="82"/>
      <c r="M2987" s="82"/>
      <c r="N2987" s="140"/>
      <c r="O2987" s="140"/>
      <c r="P2987" s="82"/>
      <c r="Q2987" s="82"/>
      <c r="R2987" s="82"/>
      <c r="S2987" s="82"/>
      <c r="T2987" s="140"/>
      <c r="U2987" s="82"/>
      <c r="V2987" s="82"/>
      <c r="W2987" s="82"/>
      <c r="X2987" s="82"/>
      <c r="Y2987" s="82"/>
      <c r="AA2987" s="82"/>
      <c r="AB2987" s="82"/>
      <c r="AC2987" s="82"/>
      <c r="AD2987" s="82"/>
      <c r="AE2987" s="82"/>
      <c r="AF2987" s="82"/>
      <c r="AG2987" s="82"/>
    </row>
    <row r="2988" spans="3:33" x14ac:dyDescent="0.2">
      <c r="C2988" s="82"/>
      <c r="D2988" s="82"/>
      <c r="E2988" s="82"/>
      <c r="F2988" s="82"/>
      <c r="G2988" s="82"/>
      <c r="H2988" s="82"/>
      <c r="I2988" s="82"/>
      <c r="J2988" s="82"/>
      <c r="K2988" s="82"/>
      <c r="L2988" s="82"/>
      <c r="M2988" s="82"/>
      <c r="N2988" s="140"/>
      <c r="O2988" s="140"/>
      <c r="P2988" s="82"/>
      <c r="Q2988" s="82"/>
      <c r="R2988" s="82"/>
      <c r="S2988" s="82"/>
      <c r="T2988" s="140"/>
      <c r="U2988" s="82"/>
      <c r="V2988" s="82"/>
      <c r="W2988" s="82"/>
      <c r="X2988" s="82"/>
      <c r="Y2988" s="82"/>
      <c r="AA2988" s="82"/>
      <c r="AB2988" s="82"/>
      <c r="AC2988" s="82"/>
      <c r="AD2988" s="82"/>
      <c r="AE2988" s="82"/>
      <c r="AF2988" s="82"/>
      <c r="AG2988" s="82"/>
    </row>
    <row r="2989" spans="3:33" x14ac:dyDescent="0.2">
      <c r="C2989" s="82"/>
      <c r="D2989" s="82"/>
      <c r="E2989" s="82"/>
      <c r="F2989" s="82"/>
      <c r="G2989" s="82"/>
      <c r="H2989" s="82"/>
      <c r="I2989" s="82"/>
      <c r="J2989" s="82"/>
      <c r="K2989" s="82"/>
      <c r="L2989" s="82"/>
      <c r="M2989" s="82"/>
      <c r="N2989" s="140"/>
      <c r="O2989" s="140"/>
      <c r="P2989" s="82"/>
      <c r="Q2989" s="82"/>
      <c r="R2989" s="82"/>
      <c r="S2989" s="82"/>
      <c r="T2989" s="140"/>
      <c r="U2989" s="82"/>
      <c r="V2989" s="82"/>
      <c r="W2989" s="82"/>
      <c r="X2989" s="82"/>
      <c r="Y2989" s="82"/>
      <c r="AA2989" s="82"/>
      <c r="AB2989" s="82"/>
      <c r="AC2989" s="82"/>
      <c r="AD2989" s="82"/>
      <c r="AE2989" s="82"/>
      <c r="AF2989" s="82"/>
      <c r="AG2989" s="82"/>
    </row>
    <row r="2990" spans="3:33" x14ac:dyDescent="0.2">
      <c r="C2990" s="82"/>
      <c r="D2990" s="82"/>
      <c r="E2990" s="82"/>
      <c r="F2990" s="82"/>
      <c r="G2990" s="82"/>
      <c r="H2990" s="82"/>
      <c r="I2990" s="82"/>
      <c r="J2990" s="82"/>
      <c r="K2990" s="82"/>
      <c r="L2990" s="82"/>
      <c r="M2990" s="82"/>
      <c r="N2990" s="140"/>
      <c r="O2990" s="140"/>
      <c r="P2990" s="82"/>
      <c r="Q2990" s="82"/>
      <c r="R2990" s="82"/>
      <c r="S2990" s="82"/>
      <c r="T2990" s="140"/>
      <c r="U2990" s="82"/>
      <c r="V2990" s="82"/>
      <c r="W2990" s="82"/>
      <c r="X2990" s="82"/>
      <c r="Y2990" s="82"/>
      <c r="AA2990" s="82"/>
      <c r="AB2990" s="82"/>
      <c r="AC2990" s="82"/>
      <c r="AD2990" s="82"/>
      <c r="AE2990" s="82"/>
      <c r="AF2990" s="82"/>
      <c r="AG2990" s="82"/>
    </row>
    <row r="2991" spans="3:33" x14ac:dyDescent="0.2">
      <c r="C2991" s="82"/>
      <c r="D2991" s="82"/>
      <c r="E2991" s="82"/>
      <c r="F2991" s="82"/>
      <c r="G2991" s="82"/>
      <c r="H2991" s="82"/>
      <c r="I2991" s="82"/>
      <c r="J2991" s="82"/>
      <c r="K2991" s="82"/>
      <c r="L2991" s="82"/>
      <c r="M2991" s="82"/>
      <c r="N2991" s="140"/>
      <c r="O2991" s="140"/>
      <c r="P2991" s="82"/>
      <c r="Q2991" s="82"/>
      <c r="R2991" s="82"/>
      <c r="S2991" s="82"/>
      <c r="T2991" s="140"/>
      <c r="U2991" s="82"/>
      <c r="V2991" s="82"/>
      <c r="W2991" s="82"/>
      <c r="X2991" s="82"/>
      <c r="Y2991" s="82"/>
      <c r="AA2991" s="82"/>
      <c r="AB2991" s="82"/>
      <c r="AC2991" s="82"/>
      <c r="AD2991" s="82"/>
      <c r="AE2991" s="82"/>
      <c r="AF2991" s="82"/>
      <c r="AG2991" s="82"/>
    </row>
    <row r="2992" spans="3:33" x14ac:dyDescent="0.2">
      <c r="C2992" s="82"/>
      <c r="D2992" s="82"/>
      <c r="E2992" s="82"/>
      <c r="F2992" s="82"/>
      <c r="G2992" s="82"/>
      <c r="H2992" s="82"/>
      <c r="I2992" s="82"/>
      <c r="J2992" s="82"/>
      <c r="K2992" s="82"/>
      <c r="L2992" s="82"/>
      <c r="M2992" s="82"/>
      <c r="N2992" s="140"/>
      <c r="O2992" s="140"/>
      <c r="P2992" s="82"/>
      <c r="Q2992" s="82"/>
      <c r="R2992" s="82"/>
      <c r="S2992" s="82"/>
      <c r="T2992" s="140"/>
      <c r="U2992" s="82"/>
      <c r="V2992" s="82"/>
      <c r="W2992" s="82"/>
      <c r="X2992" s="82"/>
      <c r="Y2992" s="82"/>
      <c r="AA2992" s="82"/>
      <c r="AB2992" s="82"/>
      <c r="AC2992" s="82"/>
      <c r="AD2992" s="82"/>
      <c r="AE2992" s="82"/>
      <c r="AF2992" s="82"/>
      <c r="AG2992" s="82"/>
    </row>
    <row r="2993" spans="3:33" x14ac:dyDescent="0.2">
      <c r="C2993" s="82"/>
      <c r="D2993" s="82"/>
      <c r="E2993" s="82"/>
      <c r="F2993" s="82"/>
      <c r="G2993" s="82"/>
      <c r="H2993" s="82"/>
      <c r="I2993" s="82"/>
      <c r="J2993" s="82"/>
      <c r="K2993" s="82"/>
      <c r="L2993" s="82"/>
      <c r="M2993" s="82"/>
      <c r="N2993" s="140"/>
      <c r="O2993" s="140"/>
      <c r="P2993" s="82"/>
      <c r="Q2993" s="82"/>
      <c r="R2993" s="82"/>
      <c r="S2993" s="82"/>
      <c r="T2993" s="140"/>
      <c r="U2993" s="82"/>
      <c r="V2993" s="82"/>
      <c r="W2993" s="82"/>
      <c r="X2993" s="82"/>
      <c r="Y2993" s="82"/>
      <c r="AA2993" s="82"/>
      <c r="AB2993" s="82"/>
      <c r="AC2993" s="82"/>
      <c r="AD2993" s="82"/>
      <c r="AE2993" s="82"/>
      <c r="AF2993" s="82"/>
      <c r="AG2993" s="82"/>
    </row>
    <row r="2994" spans="3:33" x14ac:dyDescent="0.2">
      <c r="C2994" s="82"/>
      <c r="D2994" s="82"/>
      <c r="E2994" s="82"/>
      <c r="F2994" s="82"/>
      <c r="G2994" s="82"/>
      <c r="H2994" s="82"/>
      <c r="I2994" s="82"/>
      <c r="J2994" s="82"/>
      <c r="K2994" s="82"/>
      <c r="L2994" s="82"/>
      <c r="M2994" s="82"/>
      <c r="N2994" s="140"/>
      <c r="O2994" s="140"/>
      <c r="P2994" s="82"/>
      <c r="Q2994" s="82"/>
      <c r="R2994" s="82"/>
      <c r="S2994" s="82"/>
      <c r="T2994" s="140"/>
      <c r="U2994" s="82"/>
      <c r="V2994" s="82"/>
      <c r="W2994" s="82"/>
      <c r="X2994" s="82"/>
      <c r="Y2994" s="82"/>
      <c r="AA2994" s="82"/>
      <c r="AB2994" s="82"/>
      <c r="AC2994" s="82"/>
      <c r="AD2994" s="82"/>
      <c r="AE2994" s="82"/>
      <c r="AF2994" s="82"/>
      <c r="AG2994" s="82"/>
    </row>
    <row r="2995" spans="3:33" x14ac:dyDescent="0.2">
      <c r="C2995" s="82"/>
      <c r="D2995" s="82"/>
      <c r="E2995" s="82"/>
      <c r="F2995" s="82"/>
      <c r="G2995" s="82"/>
      <c r="H2995" s="82"/>
      <c r="I2995" s="82"/>
      <c r="J2995" s="82"/>
      <c r="K2995" s="82"/>
      <c r="L2995" s="82"/>
      <c r="M2995" s="82"/>
      <c r="N2995" s="140"/>
      <c r="O2995" s="140"/>
      <c r="P2995" s="82"/>
      <c r="Q2995" s="82"/>
      <c r="R2995" s="82"/>
      <c r="S2995" s="82"/>
      <c r="T2995" s="140"/>
      <c r="U2995" s="82"/>
      <c r="V2995" s="82"/>
      <c r="W2995" s="82"/>
      <c r="X2995" s="82"/>
      <c r="Y2995" s="82"/>
      <c r="AA2995" s="82"/>
      <c r="AB2995" s="82"/>
      <c r="AC2995" s="82"/>
      <c r="AD2995" s="82"/>
      <c r="AE2995" s="82"/>
      <c r="AF2995" s="82"/>
      <c r="AG2995" s="82"/>
    </row>
    <row r="2996" spans="3:33" x14ac:dyDescent="0.2">
      <c r="C2996" s="82"/>
      <c r="D2996" s="82"/>
      <c r="E2996" s="82"/>
      <c r="F2996" s="82"/>
      <c r="G2996" s="82"/>
      <c r="H2996" s="82"/>
      <c r="I2996" s="82"/>
      <c r="J2996" s="82"/>
      <c r="K2996" s="82"/>
      <c r="L2996" s="82"/>
      <c r="M2996" s="82"/>
      <c r="N2996" s="140"/>
      <c r="O2996" s="140"/>
      <c r="P2996" s="82"/>
      <c r="Q2996" s="82"/>
      <c r="R2996" s="82"/>
      <c r="S2996" s="82"/>
      <c r="T2996" s="140"/>
      <c r="U2996" s="82"/>
      <c r="V2996" s="82"/>
      <c r="W2996" s="82"/>
      <c r="X2996" s="82"/>
      <c r="Y2996" s="82"/>
      <c r="AA2996" s="82"/>
      <c r="AB2996" s="82"/>
      <c r="AC2996" s="82"/>
      <c r="AD2996" s="82"/>
      <c r="AE2996" s="82"/>
      <c r="AF2996" s="82"/>
      <c r="AG2996" s="82"/>
    </row>
    <row r="2997" spans="3:33" x14ac:dyDescent="0.2">
      <c r="C2997" s="82"/>
      <c r="D2997" s="82"/>
      <c r="E2997" s="82"/>
      <c r="F2997" s="82"/>
      <c r="G2997" s="82"/>
      <c r="H2997" s="82"/>
      <c r="I2997" s="82"/>
      <c r="J2997" s="82"/>
      <c r="K2997" s="82"/>
      <c r="L2997" s="82"/>
      <c r="M2997" s="82"/>
      <c r="N2997" s="140"/>
      <c r="O2997" s="140"/>
      <c r="P2997" s="82"/>
      <c r="Q2997" s="82"/>
      <c r="R2997" s="82"/>
      <c r="S2997" s="82"/>
      <c r="T2997" s="140"/>
      <c r="U2997" s="82"/>
      <c r="V2997" s="82"/>
      <c r="W2997" s="82"/>
      <c r="X2997" s="82"/>
      <c r="Y2997" s="82"/>
      <c r="AA2997" s="82"/>
      <c r="AB2997" s="82"/>
      <c r="AC2997" s="82"/>
      <c r="AD2997" s="82"/>
      <c r="AE2997" s="82"/>
      <c r="AF2997" s="82"/>
      <c r="AG2997" s="82"/>
    </row>
    <row r="2998" spans="3:33" x14ac:dyDescent="0.2">
      <c r="C2998" s="82"/>
      <c r="D2998" s="82"/>
      <c r="E2998" s="82"/>
      <c r="F2998" s="82"/>
      <c r="G2998" s="82"/>
      <c r="H2998" s="82"/>
      <c r="I2998" s="82"/>
      <c r="J2998" s="82"/>
      <c r="K2998" s="82"/>
      <c r="L2998" s="82"/>
      <c r="M2998" s="82"/>
      <c r="N2998" s="140"/>
      <c r="O2998" s="140"/>
      <c r="P2998" s="82"/>
      <c r="Q2998" s="82"/>
      <c r="R2998" s="82"/>
      <c r="S2998" s="82"/>
      <c r="T2998" s="140"/>
      <c r="U2998" s="82"/>
      <c r="V2998" s="82"/>
      <c r="W2998" s="82"/>
      <c r="X2998" s="82"/>
      <c r="Y2998" s="82"/>
      <c r="AA2998" s="82"/>
      <c r="AB2998" s="82"/>
      <c r="AC2998" s="82"/>
      <c r="AD2998" s="82"/>
      <c r="AE2998" s="82"/>
      <c r="AF2998" s="82"/>
      <c r="AG2998" s="82"/>
    </row>
    <row r="2999" spans="3:33" x14ac:dyDescent="0.2">
      <c r="C2999" s="82"/>
      <c r="D2999" s="82"/>
      <c r="E2999" s="82"/>
      <c r="F2999" s="82"/>
      <c r="G2999" s="82"/>
      <c r="H2999" s="82"/>
      <c r="I2999" s="82"/>
      <c r="J2999" s="82"/>
      <c r="K2999" s="82"/>
      <c r="L2999" s="82"/>
      <c r="M2999" s="82"/>
      <c r="N2999" s="140"/>
      <c r="O2999" s="140"/>
      <c r="P2999" s="82"/>
      <c r="Q2999" s="82"/>
      <c r="R2999" s="82"/>
      <c r="S2999" s="82"/>
      <c r="T2999" s="140"/>
      <c r="U2999" s="82"/>
      <c r="V2999" s="82"/>
      <c r="W2999" s="82"/>
      <c r="X2999" s="82"/>
      <c r="Y2999" s="82"/>
      <c r="AA2999" s="82"/>
      <c r="AB2999" s="82"/>
      <c r="AC2999" s="82"/>
      <c r="AD2999" s="82"/>
      <c r="AE2999" s="82"/>
      <c r="AF2999" s="82"/>
      <c r="AG2999" s="82"/>
    </row>
    <row r="3000" spans="3:33" x14ac:dyDescent="0.2">
      <c r="C3000" s="82"/>
      <c r="D3000" s="82"/>
      <c r="E3000" s="82"/>
      <c r="F3000" s="82"/>
      <c r="G3000" s="82"/>
      <c r="H3000" s="82"/>
      <c r="I3000" s="82"/>
      <c r="J3000" s="82"/>
      <c r="K3000" s="82"/>
      <c r="L3000" s="82"/>
      <c r="M3000" s="82"/>
      <c r="N3000" s="140"/>
      <c r="O3000" s="140"/>
      <c r="P3000" s="82"/>
      <c r="Q3000" s="82"/>
      <c r="R3000" s="82"/>
      <c r="S3000" s="82"/>
      <c r="T3000" s="140"/>
      <c r="U3000" s="82"/>
      <c r="V3000" s="82"/>
      <c r="W3000" s="82"/>
      <c r="X3000" s="82"/>
      <c r="Y3000" s="82"/>
      <c r="AA3000" s="82"/>
      <c r="AB3000" s="82"/>
      <c r="AC3000" s="82"/>
      <c r="AD3000" s="82"/>
      <c r="AE3000" s="82"/>
      <c r="AF3000" s="82"/>
      <c r="AG3000" s="82"/>
    </row>
    <row r="3001" spans="3:33" x14ac:dyDescent="0.2">
      <c r="C3001" s="82"/>
      <c r="D3001" s="82"/>
      <c r="E3001" s="82"/>
      <c r="F3001" s="82"/>
      <c r="G3001" s="82"/>
      <c r="H3001" s="82"/>
      <c r="I3001" s="82"/>
      <c r="J3001" s="82"/>
      <c r="K3001" s="82"/>
      <c r="L3001" s="82"/>
      <c r="M3001" s="82"/>
      <c r="N3001" s="140"/>
      <c r="O3001" s="140"/>
      <c r="P3001" s="82"/>
      <c r="Q3001" s="82"/>
      <c r="R3001" s="82"/>
      <c r="S3001" s="82"/>
      <c r="T3001" s="140"/>
      <c r="U3001" s="82"/>
      <c r="V3001" s="82"/>
      <c r="W3001" s="82"/>
      <c r="X3001" s="82"/>
      <c r="Y3001" s="82"/>
      <c r="AA3001" s="82"/>
      <c r="AB3001" s="82"/>
      <c r="AC3001" s="82"/>
      <c r="AD3001" s="82"/>
      <c r="AE3001" s="82"/>
      <c r="AF3001" s="82"/>
      <c r="AG3001" s="82"/>
    </row>
    <row r="3002" spans="3:33" x14ac:dyDescent="0.2">
      <c r="C3002" s="82"/>
      <c r="D3002" s="82"/>
      <c r="E3002" s="82"/>
      <c r="F3002" s="82"/>
      <c r="G3002" s="82"/>
      <c r="H3002" s="82"/>
      <c r="I3002" s="82"/>
      <c r="J3002" s="82"/>
      <c r="K3002" s="82"/>
      <c r="L3002" s="82"/>
      <c r="M3002" s="82"/>
      <c r="N3002" s="140"/>
      <c r="O3002" s="140"/>
      <c r="P3002" s="82"/>
      <c r="Q3002" s="82"/>
      <c r="R3002" s="82"/>
      <c r="S3002" s="82"/>
      <c r="T3002" s="140"/>
      <c r="U3002" s="82"/>
      <c r="V3002" s="82"/>
      <c r="W3002" s="82"/>
      <c r="X3002" s="82"/>
      <c r="Y3002" s="82"/>
      <c r="AA3002" s="82"/>
      <c r="AB3002" s="82"/>
      <c r="AC3002" s="82"/>
      <c r="AD3002" s="82"/>
      <c r="AE3002" s="82"/>
      <c r="AF3002" s="82"/>
      <c r="AG3002" s="82"/>
    </row>
    <row r="3003" spans="3:33" x14ac:dyDescent="0.2">
      <c r="C3003" s="82"/>
      <c r="D3003" s="82"/>
      <c r="E3003" s="82"/>
      <c r="F3003" s="82"/>
      <c r="G3003" s="82"/>
      <c r="H3003" s="82"/>
      <c r="I3003" s="82"/>
      <c r="J3003" s="82"/>
      <c r="K3003" s="82"/>
      <c r="L3003" s="82"/>
      <c r="M3003" s="82"/>
      <c r="N3003" s="140"/>
      <c r="O3003" s="140"/>
      <c r="P3003" s="82"/>
      <c r="Q3003" s="82"/>
      <c r="R3003" s="82"/>
      <c r="S3003" s="82"/>
      <c r="T3003" s="140"/>
      <c r="U3003" s="82"/>
      <c r="V3003" s="82"/>
      <c r="W3003" s="82"/>
      <c r="X3003" s="82"/>
      <c r="Y3003" s="82"/>
      <c r="AA3003" s="82"/>
      <c r="AB3003" s="82"/>
      <c r="AC3003" s="82"/>
      <c r="AD3003" s="82"/>
      <c r="AE3003" s="82"/>
      <c r="AF3003" s="82"/>
      <c r="AG3003" s="82"/>
    </row>
    <row r="3004" spans="3:33" x14ac:dyDescent="0.2">
      <c r="C3004" s="82"/>
      <c r="D3004" s="82"/>
      <c r="E3004" s="82"/>
      <c r="F3004" s="82"/>
      <c r="G3004" s="82"/>
      <c r="H3004" s="82"/>
      <c r="I3004" s="82"/>
      <c r="J3004" s="82"/>
      <c r="K3004" s="82"/>
      <c r="L3004" s="82"/>
      <c r="M3004" s="82"/>
      <c r="N3004" s="140"/>
      <c r="O3004" s="140"/>
      <c r="P3004" s="82"/>
      <c r="Q3004" s="82"/>
      <c r="R3004" s="82"/>
      <c r="S3004" s="82"/>
      <c r="T3004" s="140"/>
      <c r="U3004" s="82"/>
      <c r="V3004" s="82"/>
      <c r="W3004" s="82"/>
      <c r="X3004" s="82"/>
      <c r="Y3004" s="82"/>
      <c r="AA3004" s="82"/>
      <c r="AB3004" s="82"/>
      <c r="AC3004" s="82"/>
      <c r="AD3004" s="82"/>
      <c r="AE3004" s="82"/>
      <c r="AF3004" s="82"/>
      <c r="AG3004" s="82"/>
    </row>
    <row r="3005" spans="3:33" x14ac:dyDescent="0.2">
      <c r="C3005" s="82"/>
      <c r="D3005" s="82"/>
      <c r="E3005" s="82"/>
      <c r="F3005" s="82"/>
      <c r="G3005" s="82"/>
      <c r="H3005" s="82"/>
      <c r="I3005" s="82"/>
      <c r="J3005" s="82"/>
      <c r="K3005" s="82"/>
      <c r="L3005" s="82"/>
      <c r="M3005" s="82"/>
      <c r="N3005" s="140"/>
      <c r="O3005" s="140"/>
      <c r="P3005" s="82"/>
      <c r="Q3005" s="82"/>
      <c r="R3005" s="82"/>
      <c r="S3005" s="82"/>
      <c r="T3005" s="140"/>
      <c r="U3005" s="82"/>
      <c r="V3005" s="82"/>
      <c r="W3005" s="82"/>
      <c r="X3005" s="82"/>
      <c r="Y3005" s="82"/>
      <c r="AA3005" s="82"/>
      <c r="AB3005" s="82"/>
      <c r="AC3005" s="82"/>
      <c r="AD3005" s="82"/>
      <c r="AE3005" s="82"/>
      <c r="AF3005" s="82"/>
      <c r="AG3005" s="82"/>
    </row>
    <row r="3006" spans="3:33" x14ac:dyDescent="0.2">
      <c r="C3006" s="82"/>
      <c r="D3006" s="82"/>
      <c r="E3006" s="82"/>
      <c r="F3006" s="82"/>
      <c r="G3006" s="82"/>
      <c r="H3006" s="82"/>
      <c r="I3006" s="82"/>
      <c r="J3006" s="82"/>
      <c r="K3006" s="82"/>
      <c r="L3006" s="82"/>
      <c r="M3006" s="82"/>
      <c r="N3006" s="140"/>
      <c r="O3006" s="140"/>
      <c r="P3006" s="82"/>
      <c r="Q3006" s="82"/>
      <c r="R3006" s="82"/>
      <c r="S3006" s="82"/>
      <c r="T3006" s="140"/>
      <c r="U3006" s="82"/>
      <c r="V3006" s="82"/>
      <c r="W3006" s="82"/>
      <c r="X3006" s="82"/>
      <c r="Y3006" s="82"/>
      <c r="AA3006" s="82"/>
      <c r="AB3006" s="82"/>
      <c r="AC3006" s="82"/>
      <c r="AD3006" s="82"/>
      <c r="AE3006" s="82"/>
      <c r="AF3006" s="82"/>
      <c r="AG3006" s="82"/>
    </row>
    <row r="3007" spans="3:33" x14ac:dyDescent="0.2">
      <c r="C3007" s="82"/>
      <c r="D3007" s="82"/>
      <c r="E3007" s="82"/>
      <c r="F3007" s="82"/>
      <c r="G3007" s="82"/>
      <c r="H3007" s="82"/>
      <c r="I3007" s="82"/>
      <c r="J3007" s="82"/>
      <c r="K3007" s="82"/>
      <c r="L3007" s="82"/>
      <c r="M3007" s="82"/>
      <c r="N3007" s="140"/>
      <c r="O3007" s="140"/>
      <c r="P3007" s="82"/>
      <c r="Q3007" s="82"/>
      <c r="R3007" s="82"/>
      <c r="S3007" s="82"/>
      <c r="T3007" s="140"/>
      <c r="U3007" s="82"/>
      <c r="V3007" s="82"/>
      <c r="W3007" s="82"/>
      <c r="X3007" s="82"/>
      <c r="Y3007" s="82"/>
      <c r="AA3007" s="82"/>
      <c r="AB3007" s="82"/>
      <c r="AC3007" s="82"/>
      <c r="AD3007" s="82"/>
      <c r="AE3007" s="82"/>
      <c r="AF3007" s="82"/>
      <c r="AG3007" s="82"/>
    </row>
    <row r="3008" spans="3:33" x14ac:dyDescent="0.2">
      <c r="C3008" s="82"/>
      <c r="D3008" s="82"/>
      <c r="E3008" s="82"/>
      <c r="F3008" s="82"/>
      <c r="G3008" s="82"/>
      <c r="H3008" s="82"/>
      <c r="I3008" s="82"/>
      <c r="J3008" s="82"/>
      <c r="K3008" s="82"/>
      <c r="L3008" s="82"/>
      <c r="M3008" s="82"/>
      <c r="N3008" s="140"/>
      <c r="O3008" s="140"/>
      <c r="P3008" s="82"/>
      <c r="Q3008" s="82"/>
      <c r="R3008" s="82"/>
      <c r="S3008" s="82"/>
      <c r="T3008" s="140"/>
      <c r="U3008" s="82"/>
      <c r="V3008" s="82"/>
      <c r="W3008" s="82"/>
      <c r="X3008" s="82"/>
      <c r="Y3008" s="82"/>
      <c r="AA3008" s="82"/>
      <c r="AB3008" s="82"/>
      <c r="AC3008" s="82"/>
      <c r="AD3008" s="82"/>
      <c r="AE3008" s="82"/>
      <c r="AF3008" s="82"/>
      <c r="AG3008" s="82"/>
    </row>
    <row r="3009" spans="3:33" x14ac:dyDescent="0.2">
      <c r="C3009" s="82"/>
      <c r="D3009" s="82"/>
      <c r="E3009" s="82"/>
      <c r="F3009" s="82"/>
      <c r="G3009" s="82"/>
      <c r="H3009" s="82"/>
      <c r="I3009" s="82"/>
      <c r="J3009" s="82"/>
      <c r="K3009" s="82"/>
      <c r="L3009" s="82"/>
      <c r="M3009" s="82"/>
      <c r="N3009" s="140"/>
      <c r="O3009" s="140"/>
      <c r="P3009" s="82"/>
      <c r="Q3009" s="82"/>
      <c r="R3009" s="82"/>
      <c r="S3009" s="82"/>
      <c r="T3009" s="140"/>
      <c r="U3009" s="82"/>
      <c r="V3009" s="82"/>
      <c r="W3009" s="82"/>
      <c r="X3009" s="82"/>
      <c r="Y3009" s="82"/>
      <c r="AA3009" s="82"/>
      <c r="AB3009" s="82"/>
      <c r="AC3009" s="82"/>
      <c r="AD3009" s="82"/>
      <c r="AE3009" s="82"/>
      <c r="AF3009" s="82"/>
      <c r="AG3009" s="82"/>
    </row>
    <row r="3010" spans="3:33" x14ac:dyDescent="0.2">
      <c r="C3010" s="82"/>
      <c r="D3010" s="82"/>
      <c r="E3010" s="82"/>
      <c r="F3010" s="82"/>
      <c r="G3010" s="82"/>
      <c r="H3010" s="82"/>
      <c r="I3010" s="82"/>
      <c r="J3010" s="82"/>
      <c r="K3010" s="82"/>
      <c r="L3010" s="82"/>
      <c r="M3010" s="82"/>
      <c r="N3010" s="140"/>
      <c r="O3010" s="140"/>
      <c r="P3010" s="82"/>
      <c r="Q3010" s="82"/>
      <c r="R3010" s="82"/>
      <c r="S3010" s="82"/>
      <c r="T3010" s="140"/>
      <c r="U3010" s="82"/>
      <c r="V3010" s="82"/>
      <c r="W3010" s="82"/>
      <c r="X3010" s="82"/>
      <c r="Y3010" s="82"/>
      <c r="AA3010" s="82"/>
      <c r="AB3010" s="82"/>
      <c r="AC3010" s="82"/>
      <c r="AD3010" s="82"/>
      <c r="AE3010" s="82"/>
      <c r="AF3010" s="82"/>
      <c r="AG3010" s="82"/>
    </row>
    <row r="3011" spans="3:33" x14ac:dyDescent="0.2">
      <c r="C3011" s="82"/>
      <c r="D3011" s="82"/>
      <c r="E3011" s="82"/>
      <c r="F3011" s="82"/>
      <c r="G3011" s="82"/>
      <c r="H3011" s="82"/>
      <c r="I3011" s="82"/>
      <c r="J3011" s="82"/>
      <c r="K3011" s="82"/>
      <c r="L3011" s="82"/>
      <c r="M3011" s="82"/>
      <c r="N3011" s="140"/>
      <c r="O3011" s="140"/>
      <c r="P3011" s="82"/>
      <c r="Q3011" s="82"/>
      <c r="R3011" s="82"/>
      <c r="S3011" s="82"/>
      <c r="T3011" s="140"/>
      <c r="U3011" s="82"/>
      <c r="V3011" s="82"/>
      <c r="W3011" s="82"/>
      <c r="X3011" s="82"/>
      <c r="Y3011" s="82"/>
      <c r="AA3011" s="82"/>
      <c r="AB3011" s="82"/>
      <c r="AC3011" s="82"/>
      <c r="AD3011" s="82"/>
      <c r="AE3011" s="82"/>
      <c r="AF3011" s="82"/>
      <c r="AG3011" s="82"/>
    </row>
    <row r="3012" spans="3:33" x14ac:dyDescent="0.2">
      <c r="C3012" s="82"/>
      <c r="D3012" s="82"/>
      <c r="E3012" s="82"/>
      <c r="F3012" s="82"/>
      <c r="G3012" s="82"/>
      <c r="H3012" s="82"/>
      <c r="I3012" s="82"/>
      <c r="J3012" s="82"/>
      <c r="K3012" s="82"/>
      <c r="L3012" s="82"/>
      <c r="M3012" s="82"/>
      <c r="N3012" s="140"/>
      <c r="O3012" s="140"/>
      <c r="P3012" s="82"/>
      <c r="Q3012" s="82"/>
      <c r="R3012" s="82"/>
      <c r="S3012" s="82"/>
      <c r="T3012" s="140"/>
      <c r="U3012" s="82"/>
      <c r="V3012" s="82"/>
      <c r="W3012" s="82"/>
      <c r="X3012" s="82"/>
      <c r="Y3012" s="82"/>
      <c r="AA3012" s="82"/>
      <c r="AB3012" s="82"/>
      <c r="AC3012" s="82"/>
      <c r="AD3012" s="82"/>
      <c r="AE3012" s="82"/>
      <c r="AF3012" s="82"/>
      <c r="AG3012" s="82"/>
    </row>
    <row r="3013" spans="3:33" x14ac:dyDescent="0.2">
      <c r="C3013" s="82"/>
      <c r="D3013" s="82"/>
      <c r="E3013" s="82"/>
      <c r="F3013" s="82"/>
      <c r="G3013" s="82"/>
      <c r="H3013" s="82"/>
      <c r="I3013" s="82"/>
      <c r="J3013" s="82"/>
      <c r="K3013" s="82"/>
      <c r="L3013" s="82"/>
      <c r="M3013" s="82"/>
      <c r="N3013" s="140"/>
      <c r="O3013" s="140"/>
      <c r="P3013" s="82"/>
      <c r="Q3013" s="82"/>
      <c r="R3013" s="82"/>
      <c r="S3013" s="82"/>
      <c r="T3013" s="140"/>
      <c r="U3013" s="82"/>
      <c r="V3013" s="82"/>
      <c r="W3013" s="82"/>
      <c r="X3013" s="82"/>
      <c r="Y3013" s="82"/>
      <c r="AA3013" s="82"/>
      <c r="AB3013" s="82"/>
      <c r="AC3013" s="82"/>
      <c r="AD3013" s="82"/>
      <c r="AE3013" s="82"/>
      <c r="AF3013" s="82"/>
      <c r="AG3013" s="82"/>
    </row>
    <row r="3014" spans="3:33" x14ac:dyDescent="0.2">
      <c r="C3014" s="82"/>
      <c r="D3014" s="82"/>
      <c r="E3014" s="82"/>
      <c r="F3014" s="82"/>
      <c r="G3014" s="82"/>
      <c r="H3014" s="82"/>
      <c r="I3014" s="82"/>
      <c r="J3014" s="82"/>
      <c r="K3014" s="82"/>
      <c r="L3014" s="82"/>
      <c r="M3014" s="82"/>
      <c r="N3014" s="140"/>
      <c r="O3014" s="140"/>
      <c r="P3014" s="82"/>
      <c r="Q3014" s="82"/>
      <c r="R3014" s="82"/>
      <c r="S3014" s="82"/>
      <c r="T3014" s="140"/>
      <c r="U3014" s="82"/>
      <c r="V3014" s="82"/>
      <c r="W3014" s="82"/>
      <c r="X3014" s="82"/>
      <c r="Y3014" s="82"/>
      <c r="AA3014" s="82"/>
      <c r="AB3014" s="82"/>
      <c r="AC3014" s="82"/>
      <c r="AD3014" s="82"/>
      <c r="AE3014" s="82"/>
      <c r="AF3014" s="82"/>
      <c r="AG3014" s="82"/>
    </row>
    <row r="3015" spans="3:33" x14ac:dyDescent="0.2">
      <c r="C3015" s="82"/>
      <c r="D3015" s="82"/>
      <c r="E3015" s="82"/>
      <c r="F3015" s="82"/>
      <c r="G3015" s="82"/>
      <c r="H3015" s="82"/>
      <c r="I3015" s="82"/>
      <c r="J3015" s="82"/>
      <c r="K3015" s="82"/>
      <c r="L3015" s="82"/>
      <c r="M3015" s="82"/>
      <c r="N3015" s="140"/>
      <c r="O3015" s="140"/>
      <c r="P3015" s="82"/>
      <c r="Q3015" s="82"/>
      <c r="R3015" s="82"/>
      <c r="S3015" s="82"/>
      <c r="T3015" s="140"/>
      <c r="U3015" s="82"/>
      <c r="V3015" s="82"/>
      <c r="W3015" s="82"/>
      <c r="X3015" s="82"/>
      <c r="Y3015" s="82"/>
      <c r="AA3015" s="82"/>
      <c r="AB3015" s="82"/>
      <c r="AC3015" s="82"/>
      <c r="AD3015" s="82"/>
      <c r="AE3015" s="82"/>
      <c r="AF3015" s="82"/>
      <c r="AG3015" s="82"/>
    </row>
    <row r="3016" spans="3:33" x14ac:dyDescent="0.2">
      <c r="C3016" s="82"/>
      <c r="D3016" s="82"/>
      <c r="E3016" s="82"/>
      <c r="F3016" s="82"/>
      <c r="G3016" s="82"/>
      <c r="H3016" s="82"/>
      <c r="I3016" s="82"/>
      <c r="J3016" s="82"/>
      <c r="K3016" s="82"/>
      <c r="L3016" s="82"/>
      <c r="M3016" s="82"/>
      <c r="N3016" s="140"/>
      <c r="O3016" s="140"/>
      <c r="P3016" s="82"/>
      <c r="Q3016" s="82"/>
      <c r="R3016" s="82"/>
      <c r="S3016" s="82"/>
      <c r="T3016" s="140"/>
      <c r="U3016" s="82"/>
      <c r="V3016" s="82"/>
      <c r="W3016" s="82"/>
      <c r="X3016" s="82"/>
      <c r="Y3016" s="82"/>
      <c r="AA3016" s="82"/>
      <c r="AB3016" s="82"/>
      <c r="AC3016" s="82"/>
      <c r="AD3016" s="82"/>
      <c r="AE3016" s="82"/>
      <c r="AF3016" s="82"/>
      <c r="AG3016" s="82"/>
    </row>
    <row r="3017" spans="3:33" x14ac:dyDescent="0.2">
      <c r="C3017" s="82"/>
      <c r="D3017" s="82"/>
      <c r="E3017" s="82"/>
      <c r="F3017" s="82"/>
      <c r="G3017" s="82"/>
      <c r="H3017" s="82"/>
      <c r="I3017" s="82"/>
      <c r="J3017" s="82"/>
      <c r="K3017" s="82"/>
      <c r="L3017" s="82"/>
      <c r="M3017" s="82"/>
      <c r="N3017" s="140"/>
      <c r="O3017" s="140"/>
      <c r="P3017" s="82"/>
      <c r="Q3017" s="82"/>
      <c r="R3017" s="82"/>
      <c r="S3017" s="82"/>
      <c r="T3017" s="140"/>
      <c r="U3017" s="82"/>
      <c r="V3017" s="82"/>
      <c r="W3017" s="82"/>
      <c r="X3017" s="82"/>
      <c r="Y3017" s="82"/>
      <c r="AA3017" s="82"/>
      <c r="AB3017" s="82"/>
      <c r="AC3017" s="82"/>
      <c r="AD3017" s="82"/>
      <c r="AE3017" s="82"/>
      <c r="AF3017" s="82"/>
      <c r="AG3017" s="82"/>
    </row>
    <row r="3018" spans="3:33" x14ac:dyDescent="0.2">
      <c r="C3018" s="82"/>
      <c r="D3018" s="82"/>
      <c r="E3018" s="82"/>
      <c r="F3018" s="82"/>
      <c r="G3018" s="82"/>
      <c r="H3018" s="82"/>
      <c r="I3018" s="82"/>
      <c r="J3018" s="82"/>
      <c r="K3018" s="82"/>
      <c r="L3018" s="82"/>
      <c r="M3018" s="82"/>
      <c r="N3018" s="140"/>
      <c r="O3018" s="140"/>
      <c r="P3018" s="82"/>
      <c r="Q3018" s="82"/>
      <c r="R3018" s="82"/>
      <c r="S3018" s="82"/>
      <c r="T3018" s="140"/>
      <c r="U3018" s="82"/>
      <c r="V3018" s="82"/>
      <c r="W3018" s="82"/>
      <c r="X3018" s="82"/>
      <c r="Y3018" s="82"/>
      <c r="AA3018" s="82"/>
      <c r="AB3018" s="82"/>
      <c r="AC3018" s="82"/>
      <c r="AD3018" s="82"/>
      <c r="AE3018" s="82"/>
      <c r="AF3018" s="82"/>
      <c r="AG3018" s="82"/>
    </row>
    <row r="3019" spans="3:33" x14ac:dyDescent="0.2">
      <c r="C3019" s="82"/>
      <c r="D3019" s="82"/>
      <c r="E3019" s="82"/>
      <c r="F3019" s="82"/>
      <c r="G3019" s="82"/>
      <c r="H3019" s="82"/>
      <c r="I3019" s="82"/>
      <c r="J3019" s="82"/>
      <c r="K3019" s="82"/>
      <c r="L3019" s="82"/>
      <c r="M3019" s="82"/>
      <c r="N3019" s="140"/>
      <c r="O3019" s="140"/>
      <c r="P3019" s="82"/>
      <c r="Q3019" s="82"/>
      <c r="R3019" s="82"/>
      <c r="S3019" s="82"/>
      <c r="T3019" s="140"/>
      <c r="U3019" s="82"/>
      <c r="V3019" s="82"/>
      <c r="W3019" s="82"/>
      <c r="X3019" s="82"/>
      <c r="Y3019" s="82"/>
      <c r="AA3019" s="82"/>
      <c r="AB3019" s="82"/>
      <c r="AC3019" s="82"/>
      <c r="AD3019" s="82"/>
      <c r="AE3019" s="82"/>
      <c r="AF3019" s="82"/>
      <c r="AG3019" s="82"/>
    </row>
    <row r="3020" spans="3:33" x14ac:dyDescent="0.2">
      <c r="C3020" s="82"/>
      <c r="D3020" s="82"/>
      <c r="E3020" s="82"/>
      <c r="F3020" s="82"/>
      <c r="G3020" s="82"/>
      <c r="H3020" s="82"/>
      <c r="I3020" s="82"/>
      <c r="J3020" s="82"/>
      <c r="K3020" s="82"/>
      <c r="L3020" s="82"/>
      <c r="M3020" s="82"/>
      <c r="N3020" s="140"/>
      <c r="O3020" s="140"/>
      <c r="P3020" s="82"/>
      <c r="Q3020" s="82"/>
      <c r="R3020" s="82"/>
      <c r="S3020" s="82"/>
      <c r="T3020" s="140"/>
      <c r="U3020" s="82"/>
      <c r="V3020" s="82"/>
      <c r="W3020" s="82"/>
      <c r="X3020" s="82"/>
      <c r="Y3020" s="82"/>
      <c r="AA3020" s="82"/>
      <c r="AB3020" s="82"/>
      <c r="AC3020" s="82"/>
      <c r="AD3020" s="82"/>
      <c r="AE3020" s="82"/>
      <c r="AF3020" s="82"/>
      <c r="AG3020" s="82"/>
    </row>
    <row r="3021" spans="3:33" x14ac:dyDescent="0.2">
      <c r="C3021" s="82"/>
      <c r="D3021" s="82"/>
      <c r="E3021" s="82"/>
      <c r="F3021" s="82"/>
      <c r="G3021" s="82"/>
      <c r="H3021" s="82"/>
      <c r="I3021" s="82"/>
      <c r="J3021" s="82"/>
      <c r="K3021" s="82"/>
      <c r="L3021" s="82"/>
      <c r="M3021" s="82"/>
      <c r="N3021" s="140"/>
      <c r="O3021" s="140"/>
      <c r="P3021" s="82"/>
      <c r="Q3021" s="82"/>
      <c r="R3021" s="82"/>
      <c r="S3021" s="82"/>
      <c r="T3021" s="140"/>
      <c r="U3021" s="82"/>
      <c r="V3021" s="82"/>
      <c r="W3021" s="82"/>
      <c r="X3021" s="82"/>
      <c r="Y3021" s="82"/>
      <c r="AA3021" s="82"/>
      <c r="AB3021" s="82"/>
      <c r="AC3021" s="82"/>
      <c r="AD3021" s="82"/>
      <c r="AE3021" s="82"/>
      <c r="AF3021" s="82"/>
      <c r="AG3021" s="82"/>
    </row>
    <row r="3022" spans="3:33" x14ac:dyDescent="0.2">
      <c r="C3022" s="82"/>
      <c r="D3022" s="82"/>
      <c r="E3022" s="82"/>
      <c r="F3022" s="82"/>
      <c r="G3022" s="82"/>
      <c r="H3022" s="82"/>
      <c r="I3022" s="82"/>
      <c r="J3022" s="82"/>
      <c r="K3022" s="82"/>
      <c r="L3022" s="82"/>
      <c r="M3022" s="82"/>
      <c r="N3022" s="140"/>
      <c r="O3022" s="140"/>
      <c r="P3022" s="82"/>
      <c r="Q3022" s="82"/>
      <c r="R3022" s="82"/>
      <c r="S3022" s="82"/>
      <c r="T3022" s="140"/>
      <c r="U3022" s="82"/>
      <c r="V3022" s="82"/>
      <c r="W3022" s="82"/>
      <c r="X3022" s="82"/>
      <c r="Y3022" s="82"/>
      <c r="AA3022" s="82"/>
      <c r="AB3022" s="82"/>
      <c r="AC3022" s="82"/>
      <c r="AD3022" s="82"/>
      <c r="AE3022" s="82"/>
      <c r="AF3022" s="82"/>
      <c r="AG3022" s="82"/>
    </row>
    <row r="3023" spans="3:33" x14ac:dyDescent="0.2">
      <c r="C3023" s="82"/>
      <c r="D3023" s="82"/>
      <c r="E3023" s="82"/>
      <c r="F3023" s="82"/>
      <c r="G3023" s="82"/>
      <c r="H3023" s="82"/>
      <c r="I3023" s="82"/>
      <c r="J3023" s="82"/>
      <c r="K3023" s="82"/>
      <c r="L3023" s="82"/>
      <c r="M3023" s="82"/>
      <c r="N3023" s="140"/>
      <c r="O3023" s="140"/>
      <c r="P3023" s="82"/>
      <c r="Q3023" s="82"/>
      <c r="R3023" s="82"/>
      <c r="S3023" s="82"/>
      <c r="T3023" s="140"/>
      <c r="U3023" s="82"/>
      <c r="V3023" s="82"/>
      <c r="W3023" s="82"/>
      <c r="X3023" s="82"/>
      <c r="Y3023" s="82"/>
      <c r="AA3023" s="82"/>
      <c r="AB3023" s="82"/>
      <c r="AC3023" s="82"/>
      <c r="AD3023" s="82"/>
      <c r="AE3023" s="82"/>
      <c r="AF3023" s="82"/>
      <c r="AG3023" s="82"/>
    </row>
    <row r="3024" spans="3:33" x14ac:dyDescent="0.2">
      <c r="C3024" s="82"/>
      <c r="D3024" s="82"/>
      <c r="E3024" s="82"/>
      <c r="F3024" s="82"/>
      <c r="G3024" s="82"/>
      <c r="H3024" s="82"/>
      <c r="I3024" s="82"/>
      <c r="J3024" s="82"/>
      <c r="K3024" s="82"/>
      <c r="L3024" s="82"/>
      <c r="M3024" s="82"/>
      <c r="N3024" s="140"/>
      <c r="O3024" s="140"/>
      <c r="P3024" s="82"/>
      <c r="Q3024" s="82"/>
      <c r="R3024" s="82"/>
      <c r="S3024" s="82"/>
      <c r="T3024" s="140"/>
      <c r="U3024" s="82"/>
      <c r="V3024" s="82"/>
      <c r="W3024" s="82"/>
      <c r="X3024" s="82"/>
      <c r="Y3024" s="82"/>
      <c r="AA3024" s="82"/>
      <c r="AB3024" s="82"/>
      <c r="AC3024" s="82"/>
      <c r="AD3024" s="82"/>
      <c r="AE3024" s="82"/>
      <c r="AF3024" s="82"/>
      <c r="AG3024" s="82"/>
    </row>
    <row r="3025" spans="3:33" x14ac:dyDescent="0.2">
      <c r="C3025" s="82"/>
      <c r="D3025" s="82"/>
      <c r="E3025" s="82"/>
      <c r="F3025" s="82"/>
      <c r="G3025" s="82"/>
      <c r="H3025" s="82"/>
      <c r="I3025" s="82"/>
      <c r="J3025" s="82"/>
      <c r="K3025" s="82"/>
      <c r="L3025" s="82"/>
      <c r="M3025" s="82"/>
      <c r="N3025" s="140"/>
      <c r="O3025" s="140"/>
      <c r="P3025" s="82"/>
      <c r="Q3025" s="82"/>
      <c r="R3025" s="82"/>
      <c r="S3025" s="82"/>
      <c r="T3025" s="140"/>
      <c r="U3025" s="82"/>
      <c r="V3025" s="82"/>
      <c r="W3025" s="82"/>
      <c r="X3025" s="82"/>
      <c r="Y3025" s="82"/>
      <c r="AA3025" s="82"/>
      <c r="AB3025" s="82"/>
      <c r="AC3025" s="82"/>
      <c r="AD3025" s="82"/>
      <c r="AE3025" s="82"/>
      <c r="AF3025" s="82"/>
      <c r="AG3025" s="82"/>
    </row>
    <row r="3026" spans="3:33" x14ac:dyDescent="0.2">
      <c r="C3026" s="82"/>
      <c r="D3026" s="82"/>
      <c r="E3026" s="82"/>
      <c r="F3026" s="82"/>
      <c r="G3026" s="82"/>
      <c r="H3026" s="82"/>
      <c r="I3026" s="82"/>
      <c r="J3026" s="82"/>
      <c r="K3026" s="82"/>
      <c r="L3026" s="82"/>
      <c r="M3026" s="82"/>
      <c r="N3026" s="140"/>
      <c r="O3026" s="140"/>
      <c r="P3026" s="82"/>
      <c r="Q3026" s="82"/>
      <c r="R3026" s="82"/>
      <c r="S3026" s="82"/>
      <c r="T3026" s="140"/>
      <c r="U3026" s="82"/>
      <c r="V3026" s="82"/>
      <c r="W3026" s="82"/>
      <c r="X3026" s="82"/>
      <c r="Y3026" s="82"/>
      <c r="AA3026" s="82"/>
      <c r="AB3026" s="82"/>
      <c r="AC3026" s="82"/>
      <c r="AD3026" s="82"/>
      <c r="AE3026" s="82"/>
      <c r="AF3026" s="82"/>
      <c r="AG3026" s="82"/>
    </row>
    <row r="3027" spans="3:33" x14ac:dyDescent="0.2">
      <c r="C3027" s="82"/>
      <c r="D3027" s="82"/>
      <c r="E3027" s="82"/>
      <c r="F3027" s="82"/>
      <c r="G3027" s="82"/>
      <c r="H3027" s="82"/>
      <c r="I3027" s="82"/>
      <c r="J3027" s="82"/>
      <c r="K3027" s="82"/>
      <c r="L3027" s="82"/>
      <c r="M3027" s="82"/>
      <c r="N3027" s="140"/>
      <c r="O3027" s="140"/>
      <c r="P3027" s="82"/>
      <c r="Q3027" s="82"/>
      <c r="R3027" s="82"/>
      <c r="S3027" s="82"/>
      <c r="T3027" s="140"/>
      <c r="U3027" s="82"/>
      <c r="V3027" s="82"/>
      <c r="W3027" s="82"/>
      <c r="X3027" s="82"/>
      <c r="Y3027" s="82"/>
      <c r="AA3027" s="82"/>
      <c r="AB3027" s="82"/>
      <c r="AC3027" s="82"/>
      <c r="AD3027" s="82"/>
      <c r="AE3027" s="82"/>
      <c r="AF3027" s="82"/>
      <c r="AG3027" s="82"/>
    </row>
    <row r="3028" spans="3:33" x14ac:dyDescent="0.2">
      <c r="C3028" s="82"/>
      <c r="D3028" s="82"/>
      <c r="E3028" s="82"/>
      <c r="F3028" s="82"/>
      <c r="G3028" s="82"/>
      <c r="H3028" s="82"/>
      <c r="I3028" s="82"/>
      <c r="J3028" s="82"/>
      <c r="K3028" s="82"/>
      <c r="L3028" s="82"/>
      <c r="M3028" s="82"/>
      <c r="N3028" s="140"/>
      <c r="O3028" s="140"/>
      <c r="P3028" s="82"/>
      <c r="Q3028" s="82"/>
      <c r="R3028" s="82"/>
      <c r="S3028" s="82"/>
      <c r="T3028" s="140"/>
      <c r="U3028" s="82"/>
      <c r="V3028" s="82"/>
      <c r="W3028" s="82"/>
      <c r="X3028" s="82"/>
      <c r="Y3028" s="82"/>
      <c r="AA3028" s="82"/>
      <c r="AB3028" s="82"/>
      <c r="AC3028" s="82"/>
      <c r="AD3028" s="82"/>
      <c r="AE3028" s="82"/>
      <c r="AF3028" s="82"/>
      <c r="AG3028" s="82"/>
    </row>
    <row r="3029" spans="3:33" x14ac:dyDescent="0.2">
      <c r="C3029" s="82"/>
      <c r="D3029" s="82"/>
      <c r="E3029" s="82"/>
      <c r="F3029" s="82"/>
      <c r="G3029" s="82"/>
      <c r="H3029" s="82"/>
      <c r="I3029" s="82"/>
      <c r="J3029" s="82"/>
      <c r="K3029" s="82"/>
      <c r="L3029" s="82"/>
      <c r="M3029" s="82"/>
      <c r="N3029" s="140"/>
      <c r="O3029" s="140"/>
      <c r="P3029" s="82"/>
      <c r="Q3029" s="82"/>
      <c r="R3029" s="82"/>
      <c r="S3029" s="82"/>
      <c r="T3029" s="140"/>
      <c r="U3029" s="82"/>
      <c r="V3029" s="82"/>
      <c r="W3029" s="82"/>
      <c r="X3029" s="82"/>
      <c r="Y3029" s="82"/>
      <c r="AA3029" s="82"/>
      <c r="AB3029" s="82"/>
      <c r="AC3029" s="82"/>
      <c r="AD3029" s="82"/>
      <c r="AE3029" s="82"/>
      <c r="AF3029" s="82"/>
      <c r="AG3029" s="82"/>
    </row>
    <row r="3030" spans="3:33" x14ac:dyDescent="0.2">
      <c r="C3030" s="82"/>
      <c r="D3030" s="82"/>
      <c r="E3030" s="82"/>
      <c r="F3030" s="82"/>
      <c r="G3030" s="82"/>
      <c r="H3030" s="82"/>
      <c r="I3030" s="82"/>
      <c r="J3030" s="82"/>
      <c r="K3030" s="82"/>
      <c r="L3030" s="82"/>
      <c r="M3030" s="82"/>
      <c r="N3030" s="140"/>
      <c r="O3030" s="140"/>
      <c r="P3030" s="82"/>
      <c r="Q3030" s="82"/>
      <c r="R3030" s="82"/>
      <c r="S3030" s="82"/>
      <c r="T3030" s="140"/>
      <c r="U3030" s="82"/>
      <c r="V3030" s="82"/>
      <c r="W3030" s="82"/>
      <c r="X3030" s="82"/>
      <c r="Y3030" s="82"/>
      <c r="AA3030" s="82"/>
      <c r="AB3030" s="82"/>
      <c r="AC3030" s="82"/>
      <c r="AD3030" s="82"/>
      <c r="AE3030" s="82"/>
      <c r="AF3030" s="82"/>
      <c r="AG3030" s="82"/>
    </row>
    <row r="3031" spans="3:33" x14ac:dyDescent="0.2">
      <c r="C3031" s="82"/>
      <c r="D3031" s="82"/>
      <c r="E3031" s="82"/>
      <c r="F3031" s="82"/>
      <c r="G3031" s="82"/>
      <c r="H3031" s="82"/>
      <c r="I3031" s="82"/>
      <c r="J3031" s="82"/>
      <c r="K3031" s="82"/>
      <c r="L3031" s="82"/>
      <c r="M3031" s="82"/>
      <c r="N3031" s="140"/>
      <c r="O3031" s="140"/>
      <c r="P3031" s="82"/>
      <c r="Q3031" s="82"/>
      <c r="R3031" s="82"/>
      <c r="S3031" s="82"/>
      <c r="T3031" s="140"/>
      <c r="U3031" s="82"/>
      <c r="V3031" s="82"/>
      <c r="W3031" s="82"/>
      <c r="X3031" s="82"/>
      <c r="Y3031" s="82"/>
      <c r="AA3031" s="82"/>
      <c r="AB3031" s="82"/>
      <c r="AC3031" s="82"/>
      <c r="AD3031" s="82"/>
      <c r="AE3031" s="82"/>
      <c r="AF3031" s="82"/>
      <c r="AG3031" s="82"/>
    </row>
    <row r="3032" spans="3:33" x14ac:dyDescent="0.2">
      <c r="C3032" s="82"/>
      <c r="D3032" s="82"/>
      <c r="E3032" s="82"/>
      <c r="F3032" s="82"/>
      <c r="G3032" s="82"/>
      <c r="H3032" s="82"/>
      <c r="I3032" s="82"/>
      <c r="J3032" s="82"/>
      <c r="K3032" s="82"/>
      <c r="L3032" s="82"/>
      <c r="M3032" s="82"/>
      <c r="N3032" s="140"/>
      <c r="O3032" s="140"/>
      <c r="P3032" s="82"/>
      <c r="Q3032" s="82"/>
      <c r="R3032" s="82"/>
      <c r="S3032" s="82"/>
      <c r="T3032" s="140"/>
      <c r="U3032" s="82"/>
      <c r="V3032" s="82"/>
      <c r="W3032" s="82"/>
      <c r="X3032" s="82"/>
      <c r="Y3032" s="82"/>
      <c r="AA3032" s="82"/>
      <c r="AB3032" s="82"/>
      <c r="AC3032" s="82"/>
      <c r="AD3032" s="82"/>
      <c r="AE3032" s="82"/>
      <c r="AF3032" s="82"/>
      <c r="AG3032" s="82"/>
    </row>
    <row r="3033" spans="3:33" x14ac:dyDescent="0.2">
      <c r="C3033" s="82"/>
      <c r="D3033" s="82"/>
      <c r="E3033" s="82"/>
      <c r="F3033" s="82"/>
      <c r="G3033" s="82"/>
      <c r="H3033" s="82"/>
      <c r="I3033" s="82"/>
      <c r="J3033" s="82"/>
      <c r="K3033" s="82"/>
      <c r="L3033" s="82"/>
      <c r="M3033" s="82"/>
      <c r="N3033" s="140"/>
      <c r="O3033" s="140"/>
      <c r="P3033" s="82"/>
      <c r="Q3033" s="82"/>
      <c r="R3033" s="82"/>
      <c r="S3033" s="82"/>
      <c r="T3033" s="140"/>
      <c r="U3033" s="82"/>
      <c r="V3033" s="82"/>
      <c r="W3033" s="82"/>
      <c r="X3033" s="82"/>
      <c r="Y3033" s="82"/>
      <c r="AA3033" s="82"/>
      <c r="AB3033" s="82"/>
      <c r="AC3033" s="82"/>
      <c r="AD3033" s="82"/>
      <c r="AE3033" s="82"/>
      <c r="AF3033" s="82"/>
      <c r="AG3033" s="82"/>
    </row>
    <row r="3034" spans="3:33" x14ac:dyDescent="0.2">
      <c r="C3034" s="82"/>
      <c r="D3034" s="82"/>
      <c r="E3034" s="82"/>
      <c r="F3034" s="82"/>
      <c r="G3034" s="82"/>
      <c r="H3034" s="82"/>
      <c r="I3034" s="82"/>
      <c r="J3034" s="82"/>
      <c r="K3034" s="82"/>
      <c r="L3034" s="82"/>
      <c r="M3034" s="82"/>
      <c r="N3034" s="140"/>
      <c r="O3034" s="140"/>
      <c r="P3034" s="82"/>
      <c r="Q3034" s="82"/>
      <c r="R3034" s="82"/>
      <c r="S3034" s="82"/>
      <c r="T3034" s="140"/>
      <c r="U3034" s="82"/>
      <c r="V3034" s="82"/>
      <c r="W3034" s="82"/>
      <c r="X3034" s="82"/>
      <c r="Y3034" s="82"/>
      <c r="AA3034" s="82"/>
      <c r="AB3034" s="82"/>
      <c r="AC3034" s="82"/>
      <c r="AD3034" s="82"/>
      <c r="AE3034" s="82"/>
      <c r="AF3034" s="82"/>
      <c r="AG3034" s="82"/>
    </row>
    <row r="3035" spans="3:33" x14ac:dyDescent="0.2">
      <c r="C3035" s="82"/>
      <c r="D3035" s="82"/>
      <c r="E3035" s="82"/>
      <c r="F3035" s="82"/>
      <c r="G3035" s="82"/>
      <c r="H3035" s="82"/>
      <c r="I3035" s="82"/>
      <c r="J3035" s="82"/>
      <c r="K3035" s="82"/>
      <c r="L3035" s="82"/>
      <c r="M3035" s="82"/>
      <c r="N3035" s="140"/>
      <c r="O3035" s="140"/>
      <c r="P3035" s="82"/>
      <c r="Q3035" s="82"/>
      <c r="R3035" s="82"/>
      <c r="S3035" s="82"/>
      <c r="T3035" s="140"/>
      <c r="U3035" s="82"/>
      <c r="V3035" s="82"/>
      <c r="W3035" s="82"/>
      <c r="X3035" s="82"/>
      <c r="Y3035" s="82"/>
      <c r="AA3035" s="82"/>
      <c r="AB3035" s="82"/>
      <c r="AC3035" s="82"/>
      <c r="AD3035" s="82"/>
      <c r="AE3035" s="82"/>
      <c r="AF3035" s="82"/>
      <c r="AG3035" s="82"/>
    </row>
    <row r="3036" spans="3:33" x14ac:dyDescent="0.2">
      <c r="C3036" s="82"/>
      <c r="D3036" s="82"/>
      <c r="E3036" s="82"/>
      <c r="F3036" s="82"/>
      <c r="G3036" s="82"/>
      <c r="H3036" s="82"/>
      <c r="I3036" s="82"/>
      <c r="J3036" s="82"/>
      <c r="K3036" s="82"/>
      <c r="L3036" s="82"/>
      <c r="M3036" s="82"/>
      <c r="N3036" s="140"/>
      <c r="O3036" s="140"/>
      <c r="P3036" s="82"/>
      <c r="Q3036" s="82"/>
      <c r="R3036" s="82"/>
      <c r="S3036" s="82"/>
      <c r="T3036" s="140"/>
      <c r="U3036" s="82"/>
      <c r="V3036" s="82"/>
      <c r="W3036" s="82"/>
      <c r="X3036" s="82"/>
      <c r="Y3036" s="82"/>
      <c r="AA3036" s="82"/>
      <c r="AB3036" s="82"/>
      <c r="AC3036" s="82"/>
      <c r="AD3036" s="82"/>
      <c r="AE3036" s="82"/>
      <c r="AF3036" s="82"/>
      <c r="AG3036" s="82"/>
    </row>
    <row r="3037" spans="3:33" x14ac:dyDescent="0.2">
      <c r="C3037" s="82"/>
      <c r="D3037" s="82"/>
      <c r="E3037" s="82"/>
      <c r="F3037" s="82"/>
      <c r="G3037" s="82"/>
      <c r="H3037" s="82"/>
      <c r="I3037" s="82"/>
      <c r="J3037" s="82"/>
      <c r="K3037" s="82"/>
      <c r="L3037" s="82"/>
      <c r="M3037" s="82"/>
      <c r="N3037" s="140"/>
      <c r="O3037" s="140"/>
      <c r="P3037" s="82"/>
      <c r="Q3037" s="82"/>
      <c r="R3037" s="82"/>
      <c r="S3037" s="82"/>
      <c r="T3037" s="140"/>
      <c r="U3037" s="82"/>
      <c r="V3037" s="82"/>
      <c r="W3037" s="82"/>
      <c r="X3037" s="82"/>
      <c r="Y3037" s="82"/>
      <c r="AA3037" s="82"/>
      <c r="AB3037" s="82"/>
      <c r="AC3037" s="82"/>
      <c r="AD3037" s="82"/>
      <c r="AE3037" s="82"/>
      <c r="AF3037" s="82"/>
      <c r="AG3037" s="82"/>
    </row>
    <row r="3038" spans="3:33" x14ac:dyDescent="0.2">
      <c r="C3038" s="82"/>
      <c r="D3038" s="82"/>
      <c r="E3038" s="82"/>
      <c r="F3038" s="82"/>
      <c r="G3038" s="82"/>
      <c r="H3038" s="82"/>
      <c r="I3038" s="82"/>
      <c r="J3038" s="82"/>
      <c r="K3038" s="82"/>
      <c r="L3038" s="82"/>
      <c r="M3038" s="82"/>
      <c r="N3038" s="140"/>
      <c r="O3038" s="140"/>
      <c r="P3038" s="82"/>
      <c r="Q3038" s="82"/>
      <c r="R3038" s="82"/>
      <c r="S3038" s="82"/>
      <c r="T3038" s="140"/>
      <c r="U3038" s="82"/>
      <c r="V3038" s="82"/>
      <c r="W3038" s="82"/>
      <c r="X3038" s="82"/>
      <c r="Y3038" s="82"/>
      <c r="AA3038" s="82"/>
      <c r="AB3038" s="82"/>
      <c r="AC3038" s="82"/>
      <c r="AD3038" s="82"/>
      <c r="AE3038" s="82"/>
      <c r="AF3038" s="82"/>
      <c r="AG3038" s="82"/>
    </row>
    <row r="3039" spans="3:33" x14ac:dyDescent="0.2">
      <c r="C3039" s="82"/>
      <c r="D3039" s="82"/>
      <c r="E3039" s="82"/>
      <c r="F3039" s="82"/>
      <c r="G3039" s="82"/>
      <c r="H3039" s="82"/>
      <c r="I3039" s="82"/>
      <c r="J3039" s="82"/>
      <c r="K3039" s="82"/>
      <c r="L3039" s="82"/>
      <c r="M3039" s="82"/>
      <c r="N3039" s="140"/>
      <c r="O3039" s="140"/>
      <c r="P3039" s="82"/>
      <c r="Q3039" s="82"/>
      <c r="R3039" s="82"/>
      <c r="S3039" s="82"/>
      <c r="T3039" s="140"/>
      <c r="U3039" s="82"/>
      <c r="V3039" s="82"/>
      <c r="W3039" s="82"/>
      <c r="X3039" s="82"/>
      <c r="Y3039" s="82"/>
      <c r="AA3039" s="82"/>
      <c r="AB3039" s="82"/>
      <c r="AC3039" s="82"/>
      <c r="AD3039" s="82"/>
      <c r="AE3039" s="82"/>
      <c r="AF3039" s="82"/>
      <c r="AG3039" s="82"/>
    </row>
    <row r="3040" spans="3:33" x14ac:dyDescent="0.2">
      <c r="C3040" s="82"/>
      <c r="D3040" s="82"/>
      <c r="E3040" s="82"/>
      <c r="F3040" s="82"/>
      <c r="G3040" s="82"/>
      <c r="H3040" s="82"/>
      <c r="I3040" s="82"/>
      <c r="J3040" s="82"/>
      <c r="K3040" s="82"/>
      <c r="L3040" s="82"/>
      <c r="M3040" s="82"/>
      <c r="N3040" s="140"/>
      <c r="O3040" s="140"/>
      <c r="P3040" s="82"/>
      <c r="Q3040" s="82"/>
      <c r="R3040" s="82"/>
      <c r="S3040" s="82"/>
      <c r="T3040" s="140"/>
      <c r="U3040" s="82"/>
      <c r="V3040" s="82"/>
      <c r="W3040" s="82"/>
      <c r="X3040" s="82"/>
      <c r="Y3040" s="82"/>
      <c r="AA3040" s="82"/>
      <c r="AB3040" s="82"/>
      <c r="AC3040" s="82"/>
      <c r="AD3040" s="82"/>
      <c r="AE3040" s="82"/>
      <c r="AF3040" s="82"/>
      <c r="AG3040" s="82"/>
    </row>
    <row r="3041" spans="3:33" x14ac:dyDescent="0.2">
      <c r="C3041" s="82"/>
      <c r="D3041" s="82"/>
      <c r="E3041" s="82"/>
      <c r="F3041" s="82"/>
      <c r="G3041" s="82"/>
      <c r="H3041" s="82"/>
      <c r="I3041" s="82"/>
      <c r="J3041" s="82"/>
      <c r="K3041" s="82"/>
      <c r="L3041" s="82"/>
      <c r="M3041" s="82"/>
      <c r="N3041" s="140"/>
      <c r="O3041" s="140"/>
      <c r="P3041" s="82"/>
      <c r="Q3041" s="82"/>
      <c r="R3041" s="82"/>
      <c r="S3041" s="82"/>
      <c r="T3041" s="140"/>
      <c r="U3041" s="82"/>
      <c r="V3041" s="82"/>
      <c r="W3041" s="82"/>
      <c r="X3041" s="82"/>
      <c r="Y3041" s="82"/>
      <c r="AA3041" s="82"/>
      <c r="AB3041" s="82"/>
      <c r="AC3041" s="82"/>
      <c r="AD3041" s="82"/>
      <c r="AE3041" s="82"/>
      <c r="AF3041" s="82"/>
      <c r="AG3041" s="82"/>
    </row>
    <row r="3042" spans="3:33" x14ac:dyDescent="0.2">
      <c r="C3042" s="82"/>
      <c r="D3042" s="82"/>
      <c r="E3042" s="82"/>
      <c r="F3042" s="82"/>
      <c r="G3042" s="82"/>
      <c r="H3042" s="82"/>
      <c r="I3042" s="82"/>
      <c r="J3042" s="82"/>
      <c r="K3042" s="82"/>
      <c r="L3042" s="82"/>
      <c r="M3042" s="82"/>
      <c r="N3042" s="140"/>
      <c r="O3042" s="140"/>
      <c r="P3042" s="82"/>
      <c r="Q3042" s="82"/>
      <c r="R3042" s="82"/>
      <c r="S3042" s="82"/>
      <c r="T3042" s="140"/>
      <c r="U3042" s="82"/>
      <c r="V3042" s="82"/>
      <c r="W3042" s="82"/>
      <c r="X3042" s="82"/>
      <c r="Y3042" s="82"/>
      <c r="AA3042" s="82"/>
      <c r="AB3042" s="82"/>
      <c r="AC3042" s="82"/>
      <c r="AD3042" s="82"/>
      <c r="AE3042" s="82"/>
      <c r="AF3042" s="82"/>
      <c r="AG3042" s="82"/>
    </row>
    <row r="3043" spans="3:33" x14ac:dyDescent="0.2">
      <c r="C3043" s="82"/>
      <c r="D3043" s="82"/>
      <c r="E3043" s="82"/>
      <c r="F3043" s="82"/>
      <c r="G3043" s="82"/>
      <c r="H3043" s="82"/>
      <c r="I3043" s="82"/>
      <c r="J3043" s="82"/>
      <c r="K3043" s="82"/>
      <c r="L3043" s="82"/>
      <c r="M3043" s="82"/>
      <c r="N3043" s="140"/>
      <c r="O3043" s="140"/>
      <c r="P3043" s="82"/>
      <c r="Q3043" s="82"/>
      <c r="R3043" s="82"/>
      <c r="S3043" s="82"/>
      <c r="T3043" s="140"/>
      <c r="U3043" s="82"/>
      <c r="V3043" s="82"/>
      <c r="W3043" s="82"/>
      <c r="X3043" s="82"/>
      <c r="Y3043" s="82"/>
      <c r="AA3043" s="82"/>
      <c r="AB3043" s="82"/>
      <c r="AC3043" s="82"/>
      <c r="AD3043" s="82"/>
      <c r="AE3043" s="82"/>
      <c r="AF3043" s="82"/>
      <c r="AG3043" s="82"/>
    </row>
    <row r="3044" spans="3:33" x14ac:dyDescent="0.2">
      <c r="C3044" s="82"/>
      <c r="D3044" s="82"/>
      <c r="E3044" s="82"/>
      <c r="F3044" s="82"/>
      <c r="G3044" s="82"/>
      <c r="H3044" s="82"/>
      <c r="I3044" s="82"/>
      <c r="J3044" s="82"/>
      <c r="K3044" s="82"/>
      <c r="L3044" s="82"/>
      <c r="M3044" s="82"/>
      <c r="N3044" s="140"/>
      <c r="O3044" s="140"/>
      <c r="P3044" s="82"/>
      <c r="Q3044" s="82"/>
      <c r="R3044" s="82"/>
      <c r="S3044" s="82"/>
      <c r="T3044" s="140"/>
      <c r="U3044" s="82"/>
      <c r="V3044" s="82"/>
      <c r="W3044" s="82"/>
      <c r="X3044" s="82"/>
      <c r="Y3044" s="82"/>
      <c r="AA3044" s="82"/>
      <c r="AB3044" s="82"/>
      <c r="AC3044" s="82"/>
      <c r="AD3044" s="82"/>
      <c r="AE3044" s="82"/>
      <c r="AF3044" s="82"/>
      <c r="AG3044" s="82"/>
    </row>
    <row r="3045" spans="3:33" x14ac:dyDescent="0.2">
      <c r="C3045" s="82"/>
      <c r="D3045" s="82"/>
      <c r="E3045" s="82"/>
      <c r="F3045" s="82"/>
      <c r="G3045" s="82"/>
      <c r="H3045" s="82"/>
      <c r="I3045" s="82"/>
      <c r="J3045" s="82"/>
      <c r="K3045" s="82"/>
      <c r="L3045" s="82"/>
      <c r="M3045" s="82"/>
      <c r="N3045" s="140"/>
      <c r="O3045" s="140"/>
      <c r="P3045" s="82"/>
      <c r="Q3045" s="82"/>
      <c r="R3045" s="82"/>
      <c r="S3045" s="82"/>
      <c r="T3045" s="140"/>
      <c r="U3045" s="82"/>
      <c r="V3045" s="82"/>
      <c r="W3045" s="82"/>
      <c r="X3045" s="82"/>
      <c r="Y3045" s="82"/>
      <c r="AA3045" s="82"/>
      <c r="AB3045" s="82"/>
      <c r="AC3045" s="82"/>
      <c r="AD3045" s="82"/>
      <c r="AE3045" s="82"/>
      <c r="AF3045" s="82"/>
      <c r="AG3045" s="82"/>
    </row>
    <row r="3046" spans="3:33" x14ac:dyDescent="0.2">
      <c r="C3046" s="82"/>
      <c r="D3046" s="82"/>
      <c r="E3046" s="82"/>
      <c r="F3046" s="82"/>
      <c r="G3046" s="82"/>
      <c r="H3046" s="82"/>
      <c r="I3046" s="82"/>
      <c r="J3046" s="82"/>
      <c r="K3046" s="82"/>
      <c r="L3046" s="82"/>
      <c r="M3046" s="82"/>
      <c r="N3046" s="140"/>
      <c r="O3046" s="140"/>
      <c r="P3046" s="82"/>
      <c r="Q3046" s="82"/>
      <c r="R3046" s="82"/>
      <c r="S3046" s="82"/>
      <c r="T3046" s="140"/>
      <c r="U3046" s="82"/>
      <c r="V3046" s="82"/>
      <c r="W3046" s="82"/>
      <c r="X3046" s="82"/>
      <c r="Y3046" s="82"/>
      <c r="AA3046" s="82"/>
      <c r="AB3046" s="82"/>
      <c r="AC3046" s="82"/>
      <c r="AD3046" s="82"/>
      <c r="AE3046" s="82"/>
      <c r="AF3046" s="82"/>
      <c r="AG3046" s="82"/>
    </row>
    <row r="3047" spans="3:33" x14ac:dyDescent="0.2">
      <c r="C3047" s="82"/>
      <c r="D3047" s="82"/>
      <c r="E3047" s="82"/>
      <c r="F3047" s="82"/>
      <c r="G3047" s="82"/>
      <c r="H3047" s="82"/>
      <c r="I3047" s="82"/>
      <c r="J3047" s="82"/>
      <c r="K3047" s="82"/>
      <c r="L3047" s="82"/>
      <c r="M3047" s="82"/>
      <c r="N3047" s="140"/>
      <c r="O3047" s="140"/>
      <c r="P3047" s="82"/>
      <c r="Q3047" s="82"/>
      <c r="R3047" s="82"/>
      <c r="S3047" s="82"/>
      <c r="T3047" s="140"/>
      <c r="U3047" s="82"/>
      <c r="V3047" s="82"/>
      <c r="W3047" s="82"/>
      <c r="X3047" s="82"/>
      <c r="Y3047" s="82"/>
      <c r="AA3047" s="82"/>
      <c r="AB3047" s="82"/>
      <c r="AC3047" s="82"/>
      <c r="AD3047" s="82"/>
      <c r="AE3047" s="82"/>
      <c r="AF3047" s="82"/>
      <c r="AG3047" s="82"/>
    </row>
    <row r="3048" spans="3:33" x14ac:dyDescent="0.2">
      <c r="C3048" s="82"/>
      <c r="D3048" s="82"/>
      <c r="E3048" s="82"/>
      <c r="F3048" s="82"/>
      <c r="G3048" s="82"/>
      <c r="H3048" s="82"/>
      <c r="I3048" s="82"/>
      <c r="J3048" s="82"/>
      <c r="K3048" s="82"/>
      <c r="L3048" s="82"/>
      <c r="M3048" s="82"/>
      <c r="N3048" s="140"/>
      <c r="O3048" s="140"/>
      <c r="P3048" s="82"/>
      <c r="Q3048" s="82"/>
      <c r="R3048" s="82"/>
      <c r="S3048" s="82"/>
      <c r="T3048" s="140"/>
      <c r="U3048" s="82"/>
      <c r="V3048" s="82"/>
      <c r="W3048" s="82"/>
      <c r="X3048" s="82"/>
      <c r="Y3048" s="82"/>
      <c r="AA3048" s="82"/>
      <c r="AB3048" s="82"/>
      <c r="AC3048" s="82"/>
      <c r="AD3048" s="82"/>
      <c r="AE3048" s="82"/>
      <c r="AF3048" s="82"/>
      <c r="AG3048" s="82"/>
    </row>
    <row r="3049" spans="3:33" x14ac:dyDescent="0.2">
      <c r="C3049" s="82"/>
      <c r="D3049" s="82"/>
      <c r="E3049" s="82"/>
      <c r="F3049" s="82"/>
      <c r="G3049" s="82"/>
      <c r="H3049" s="82"/>
      <c r="I3049" s="82"/>
      <c r="J3049" s="82"/>
      <c r="K3049" s="82"/>
      <c r="L3049" s="82"/>
      <c r="M3049" s="82"/>
      <c r="N3049" s="140"/>
      <c r="O3049" s="140"/>
      <c r="P3049" s="82"/>
      <c r="Q3049" s="82"/>
      <c r="R3049" s="82"/>
      <c r="S3049" s="82"/>
      <c r="T3049" s="140"/>
      <c r="U3049" s="82"/>
      <c r="V3049" s="82"/>
      <c r="W3049" s="82"/>
      <c r="X3049" s="82"/>
      <c r="Y3049" s="82"/>
      <c r="AA3049" s="82"/>
      <c r="AB3049" s="82"/>
      <c r="AC3049" s="82"/>
      <c r="AD3049" s="82"/>
      <c r="AE3049" s="82"/>
      <c r="AF3049" s="82"/>
      <c r="AG3049" s="82"/>
    </row>
    <row r="3050" spans="3:33" x14ac:dyDescent="0.2">
      <c r="C3050" s="82"/>
      <c r="D3050" s="82"/>
      <c r="E3050" s="82"/>
      <c r="F3050" s="82"/>
      <c r="G3050" s="82"/>
      <c r="H3050" s="82"/>
      <c r="I3050" s="82"/>
      <c r="J3050" s="82"/>
      <c r="K3050" s="82"/>
      <c r="L3050" s="82"/>
      <c r="M3050" s="82"/>
      <c r="N3050" s="140"/>
      <c r="O3050" s="140"/>
      <c r="P3050" s="82"/>
      <c r="Q3050" s="82"/>
      <c r="R3050" s="82"/>
      <c r="S3050" s="82"/>
      <c r="T3050" s="140"/>
      <c r="U3050" s="82"/>
      <c r="V3050" s="82"/>
      <c r="W3050" s="82"/>
      <c r="X3050" s="82"/>
      <c r="Y3050" s="82"/>
      <c r="AA3050" s="82"/>
      <c r="AB3050" s="82"/>
      <c r="AC3050" s="82"/>
      <c r="AD3050" s="82"/>
      <c r="AE3050" s="82"/>
      <c r="AF3050" s="82"/>
      <c r="AG3050" s="82"/>
    </row>
    <row r="3051" spans="3:33" x14ac:dyDescent="0.2">
      <c r="C3051" s="82"/>
      <c r="D3051" s="82"/>
      <c r="E3051" s="82"/>
      <c r="F3051" s="82"/>
      <c r="G3051" s="82"/>
      <c r="H3051" s="82"/>
      <c r="I3051" s="82"/>
      <c r="J3051" s="82"/>
      <c r="K3051" s="82"/>
      <c r="L3051" s="82"/>
      <c r="M3051" s="82"/>
      <c r="N3051" s="140"/>
      <c r="O3051" s="140"/>
      <c r="P3051" s="82"/>
      <c r="Q3051" s="82"/>
      <c r="R3051" s="82"/>
      <c r="S3051" s="82"/>
      <c r="T3051" s="140"/>
      <c r="U3051" s="82"/>
      <c r="V3051" s="82"/>
      <c r="W3051" s="82"/>
      <c r="X3051" s="82"/>
      <c r="Y3051" s="82"/>
      <c r="AA3051" s="82"/>
      <c r="AB3051" s="82"/>
      <c r="AC3051" s="82"/>
      <c r="AD3051" s="82"/>
      <c r="AE3051" s="82"/>
      <c r="AF3051" s="82"/>
      <c r="AG3051" s="82"/>
    </row>
    <row r="3052" spans="3:33" x14ac:dyDescent="0.2">
      <c r="C3052" s="82"/>
      <c r="D3052" s="82"/>
      <c r="E3052" s="82"/>
      <c r="F3052" s="82"/>
      <c r="G3052" s="82"/>
      <c r="H3052" s="82"/>
      <c r="I3052" s="82"/>
      <c r="J3052" s="82"/>
      <c r="K3052" s="82"/>
      <c r="L3052" s="82"/>
      <c r="M3052" s="82"/>
      <c r="N3052" s="140"/>
      <c r="O3052" s="140"/>
      <c r="P3052" s="82"/>
      <c r="Q3052" s="82"/>
      <c r="R3052" s="82"/>
      <c r="S3052" s="82"/>
      <c r="T3052" s="140"/>
      <c r="U3052" s="82"/>
      <c r="V3052" s="82"/>
      <c r="W3052" s="82"/>
      <c r="X3052" s="82"/>
      <c r="Y3052" s="82"/>
      <c r="AA3052" s="82"/>
      <c r="AB3052" s="82"/>
      <c r="AC3052" s="82"/>
      <c r="AD3052" s="82"/>
      <c r="AE3052" s="82"/>
      <c r="AF3052" s="82"/>
      <c r="AG3052" s="82"/>
    </row>
    <row r="3053" spans="3:33" x14ac:dyDescent="0.2">
      <c r="C3053" s="82"/>
      <c r="D3053" s="82"/>
      <c r="E3053" s="82"/>
      <c r="F3053" s="82"/>
      <c r="G3053" s="82"/>
      <c r="H3053" s="82"/>
      <c r="I3053" s="82"/>
      <c r="J3053" s="82"/>
      <c r="K3053" s="82"/>
      <c r="L3053" s="82"/>
      <c r="M3053" s="82"/>
      <c r="N3053" s="140"/>
      <c r="O3053" s="140"/>
      <c r="P3053" s="82"/>
      <c r="Q3053" s="82"/>
      <c r="R3053" s="82"/>
      <c r="S3053" s="82"/>
      <c r="T3053" s="140"/>
      <c r="U3053" s="82"/>
      <c r="V3053" s="82"/>
      <c r="W3053" s="82"/>
      <c r="X3053" s="82"/>
      <c r="Y3053" s="82"/>
      <c r="AA3053" s="82"/>
      <c r="AB3053" s="82"/>
      <c r="AC3053" s="82"/>
      <c r="AD3053" s="82"/>
      <c r="AE3053" s="82"/>
      <c r="AF3053" s="82"/>
      <c r="AG3053" s="82"/>
    </row>
    <row r="3054" spans="3:33" x14ac:dyDescent="0.2">
      <c r="C3054" s="82"/>
      <c r="D3054" s="82"/>
      <c r="E3054" s="82"/>
      <c r="F3054" s="82"/>
      <c r="G3054" s="82"/>
      <c r="H3054" s="82"/>
      <c r="I3054" s="82"/>
      <c r="J3054" s="82"/>
      <c r="K3054" s="82"/>
      <c r="L3054" s="82"/>
      <c r="M3054" s="82"/>
      <c r="N3054" s="140"/>
      <c r="O3054" s="140"/>
      <c r="P3054" s="82"/>
      <c r="Q3054" s="82"/>
      <c r="R3054" s="82"/>
      <c r="S3054" s="82"/>
      <c r="T3054" s="140"/>
      <c r="U3054" s="82"/>
      <c r="V3054" s="82"/>
      <c r="W3054" s="82"/>
      <c r="X3054" s="82"/>
      <c r="Y3054" s="82"/>
      <c r="AA3054" s="82"/>
      <c r="AB3054" s="82"/>
      <c r="AC3054" s="82"/>
      <c r="AD3054" s="82"/>
      <c r="AE3054" s="82"/>
      <c r="AF3054" s="82"/>
      <c r="AG3054" s="82"/>
    </row>
    <row r="3055" spans="3:33" x14ac:dyDescent="0.2">
      <c r="C3055" s="82"/>
      <c r="D3055" s="82"/>
      <c r="E3055" s="82"/>
      <c r="F3055" s="82"/>
      <c r="G3055" s="82"/>
      <c r="H3055" s="82"/>
      <c r="I3055" s="82"/>
      <c r="J3055" s="82"/>
      <c r="K3055" s="82"/>
      <c r="L3055" s="82"/>
      <c r="M3055" s="82"/>
      <c r="N3055" s="140"/>
      <c r="O3055" s="140"/>
      <c r="P3055" s="82"/>
      <c r="Q3055" s="82"/>
      <c r="R3055" s="82"/>
      <c r="S3055" s="82"/>
      <c r="T3055" s="140"/>
      <c r="U3055" s="82"/>
      <c r="V3055" s="82"/>
      <c r="W3055" s="82"/>
      <c r="X3055" s="82"/>
      <c r="Y3055" s="82"/>
      <c r="AA3055" s="82"/>
      <c r="AB3055" s="82"/>
      <c r="AC3055" s="82"/>
      <c r="AD3055" s="82"/>
      <c r="AE3055" s="82"/>
      <c r="AF3055" s="82"/>
      <c r="AG3055" s="82"/>
    </row>
    <row r="3056" spans="3:33" x14ac:dyDescent="0.2">
      <c r="C3056" s="82"/>
      <c r="D3056" s="82"/>
      <c r="E3056" s="82"/>
      <c r="F3056" s="82"/>
      <c r="G3056" s="82"/>
      <c r="H3056" s="82"/>
      <c r="I3056" s="82"/>
      <c r="J3056" s="82"/>
      <c r="K3056" s="82"/>
      <c r="L3056" s="82"/>
      <c r="M3056" s="82"/>
      <c r="N3056" s="140"/>
      <c r="O3056" s="140"/>
      <c r="P3056" s="82"/>
      <c r="Q3056" s="82"/>
      <c r="R3056" s="82"/>
      <c r="S3056" s="82"/>
      <c r="T3056" s="140"/>
      <c r="U3056" s="82"/>
      <c r="V3056" s="82"/>
      <c r="W3056" s="82"/>
      <c r="X3056" s="82"/>
      <c r="Y3056" s="82"/>
      <c r="AA3056" s="82"/>
      <c r="AB3056" s="82"/>
      <c r="AC3056" s="82"/>
      <c r="AD3056" s="82"/>
      <c r="AE3056" s="82"/>
      <c r="AF3056" s="82"/>
      <c r="AG3056" s="82"/>
    </row>
    <row r="3057" spans="3:33" x14ac:dyDescent="0.2">
      <c r="C3057" s="82"/>
      <c r="D3057" s="82"/>
      <c r="E3057" s="82"/>
      <c r="F3057" s="82"/>
      <c r="G3057" s="82"/>
      <c r="H3057" s="82"/>
      <c r="I3057" s="82"/>
      <c r="J3057" s="82"/>
      <c r="K3057" s="82"/>
      <c r="L3057" s="82"/>
      <c r="M3057" s="82"/>
      <c r="N3057" s="140"/>
      <c r="O3057" s="140"/>
      <c r="P3057" s="82"/>
      <c r="Q3057" s="82"/>
      <c r="R3057" s="82"/>
      <c r="S3057" s="82"/>
      <c r="T3057" s="140"/>
      <c r="U3057" s="82"/>
      <c r="V3057" s="82"/>
      <c r="W3057" s="82"/>
      <c r="X3057" s="82"/>
      <c r="Y3057" s="82"/>
      <c r="AA3057" s="82"/>
      <c r="AB3057" s="82"/>
      <c r="AC3057" s="82"/>
      <c r="AD3057" s="82"/>
      <c r="AE3057" s="82"/>
      <c r="AF3057" s="82"/>
      <c r="AG3057" s="82"/>
    </row>
    <row r="3058" spans="3:33" x14ac:dyDescent="0.2">
      <c r="C3058" s="82"/>
      <c r="D3058" s="82"/>
      <c r="E3058" s="82"/>
      <c r="F3058" s="82"/>
      <c r="G3058" s="82"/>
      <c r="H3058" s="82"/>
      <c r="I3058" s="82"/>
      <c r="J3058" s="82"/>
      <c r="K3058" s="82"/>
      <c r="L3058" s="82"/>
      <c r="M3058" s="82"/>
      <c r="N3058" s="140"/>
      <c r="O3058" s="140"/>
      <c r="P3058" s="82"/>
      <c r="Q3058" s="82"/>
      <c r="R3058" s="82"/>
      <c r="S3058" s="82"/>
      <c r="T3058" s="140"/>
      <c r="U3058" s="82"/>
      <c r="V3058" s="82"/>
      <c r="W3058" s="82"/>
      <c r="X3058" s="82"/>
      <c r="Y3058" s="82"/>
      <c r="AA3058" s="82"/>
      <c r="AB3058" s="82"/>
      <c r="AC3058" s="82"/>
      <c r="AD3058" s="82"/>
      <c r="AE3058" s="82"/>
      <c r="AF3058" s="82"/>
      <c r="AG3058" s="82"/>
    </row>
    <row r="3059" spans="3:33" x14ac:dyDescent="0.2">
      <c r="C3059" s="82"/>
      <c r="D3059" s="82"/>
      <c r="E3059" s="82"/>
      <c r="F3059" s="82"/>
      <c r="G3059" s="82"/>
      <c r="H3059" s="82"/>
      <c r="I3059" s="82"/>
      <c r="J3059" s="82"/>
      <c r="K3059" s="82"/>
      <c r="L3059" s="82"/>
      <c r="M3059" s="82"/>
      <c r="N3059" s="140"/>
      <c r="O3059" s="140"/>
      <c r="P3059" s="82"/>
      <c r="Q3059" s="82"/>
      <c r="R3059" s="82"/>
      <c r="S3059" s="82"/>
      <c r="T3059" s="140"/>
      <c r="U3059" s="82"/>
      <c r="V3059" s="82"/>
      <c r="W3059" s="82"/>
      <c r="X3059" s="82"/>
      <c r="Y3059" s="82"/>
      <c r="AA3059" s="82"/>
      <c r="AB3059" s="82"/>
      <c r="AC3059" s="82"/>
      <c r="AD3059" s="82"/>
      <c r="AE3059" s="82"/>
      <c r="AF3059" s="82"/>
      <c r="AG3059" s="82"/>
    </row>
    <row r="3060" spans="3:33" x14ac:dyDescent="0.2">
      <c r="C3060" s="82"/>
      <c r="D3060" s="82"/>
      <c r="E3060" s="82"/>
      <c r="F3060" s="82"/>
      <c r="G3060" s="82"/>
      <c r="H3060" s="82"/>
      <c r="I3060" s="82"/>
      <c r="J3060" s="82"/>
      <c r="K3060" s="82"/>
      <c r="L3060" s="82"/>
      <c r="M3060" s="82"/>
      <c r="N3060" s="140"/>
      <c r="O3060" s="140"/>
      <c r="P3060" s="82"/>
      <c r="Q3060" s="82"/>
      <c r="R3060" s="82"/>
      <c r="S3060" s="82"/>
      <c r="T3060" s="140"/>
      <c r="U3060" s="82"/>
      <c r="V3060" s="82"/>
      <c r="W3060" s="82"/>
      <c r="X3060" s="82"/>
      <c r="Y3060" s="82"/>
      <c r="AA3060" s="82"/>
      <c r="AB3060" s="82"/>
      <c r="AC3060" s="82"/>
      <c r="AD3060" s="82"/>
      <c r="AE3060" s="82"/>
      <c r="AF3060" s="82"/>
      <c r="AG3060" s="82"/>
    </row>
    <row r="3061" spans="3:33" x14ac:dyDescent="0.2">
      <c r="C3061" s="82"/>
      <c r="D3061" s="82"/>
      <c r="E3061" s="82"/>
      <c r="F3061" s="82"/>
      <c r="G3061" s="82"/>
      <c r="H3061" s="82"/>
      <c r="I3061" s="82"/>
      <c r="J3061" s="82"/>
      <c r="K3061" s="82"/>
      <c r="L3061" s="82"/>
      <c r="M3061" s="82"/>
      <c r="N3061" s="140"/>
      <c r="O3061" s="140"/>
      <c r="P3061" s="82"/>
      <c r="Q3061" s="82"/>
      <c r="R3061" s="82"/>
      <c r="S3061" s="82"/>
      <c r="T3061" s="140"/>
      <c r="U3061" s="82"/>
      <c r="V3061" s="82"/>
      <c r="W3061" s="82"/>
      <c r="X3061" s="82"/>
      <c r="Y3061" s="82"/>
      <c r="AA3061" s="82"/>
      <c r="AB3061" s="82"/>
      <c r="AC3061" s="82"/>
      <c r="AD3061" s="82"/>
      <c r="AE3061" s="82"/>
      <c r="AF3061" s="82"/>
      <c r="AG3061" s="82"/>
    </row>
    <row r="3062" spans="3:33" x14ac:dyDescent="0.2">
      <c r="C3062" s="82"/>
      <c r="D3062" s="82"/>
      <c r="E3062" s="82"/>
      <c r="F3062" s="82"/>
      <c r="G3062" s="82"/>
      <c r="H3062" s="82"/>
      <c r="I3062" s="82"/>
      <c r="J3062" s="82"/>
      <c r="K3062" s="82"/>
      <c r="L3062" s="82"/>
      <c r="M3062" s="82"/>
      <c r="N3062" s="140"/>
      <c r="O3062" s="140"/>
      <c r="P3062" s="82"/>
      <c r="Q3062" s="82"/>
      <c r="R3062" s="82"/>
      <c r="S3062" s="82"/>
      <c r="T3062" s="140"/>
      <c r="U3062" s="82"/>
      <c r="V3062" s="82"/>
      <c r="W3062" s="82"/>
      <c r="X3062" s="82"/>
      <c r="Y3062" s="82"/>
      <c r="AA3062" s="82"/>
      <c r="AB3062" s="82"/>
      <c r="AC3062" s="82"/>
      <c r="AD3062" s="82"/>
      <c r="AE3062" s="82"/>
      <c r="AF3062" s="82"/>
      <c r="AG3062" s="82"/>
    </row>
    <row r="3063" spans="3:33" x14ac:dyDescent="0.2">
      <c r="C3063" s="82"/>
      <c r="D3063" s="82"/>
      <c r="E3063" s="82"/>
      <c r="F3063" s="82"/>
      <c r="G3063" s="82"/>
      <c r="H3063" s="82"/>
      <c r="I3063" s="82"/>
      <c r="J3063" s="82"/>
      <c r="K3063" s="82"/>
      <c r="L3063" s="82"/>
      <c r="M3063" s="82"/>
      <c r="N3063" s="140"/>
      <c r="O3063" s="140"/>
      <c r="P3063" s="82"/>
      <c r="Q3063" s="82"/>
      <c r="R3063" s="82"/>
      <c r="S3063" s="82"/>
      <c r="T3063" s="140"/>
      <c r="U3063" s="82"/>
      <c r="V3063" s="82"/>
      <c r="W3063" s="82"/>
      <c r="X3063" s="82"/>
      <c r="Y3063" s="82"/>
      <c r="AA3063" s="82"/>
      <c r="AB3063" s="82"/>
      <c r="AC3063" s="82"/>
      <c r="AD3063" s="82"/>
      <c r="AE3063" s="82"/>
      <c r="AF3063" s="82"/>
      <c r="AG3063" s="82"/>
    </row>
    <row r="3064" spans="3:33" x14ac:dyDescent="0.2">
      <c r="C3064" s="82"/>
      <c r="D3064" s="82"/>
      <c r="E3064" s="82"/>
      <c r="F3064" s="82"/>
      <c r="G3064" s="82"/>
      <c r="H3064" s="82"/>
      <c r="I3064" s="82"/>
      <c r="J3064" s="82"/>
      <c r="K3064" s="82"/>
      <c r="L3064" s="82"/>
      <c r="M3064" s="82"/>
      <c r="N3064" s="140"/>
      <c r="O3064" s="140"/>
      <c r="P3064" s="82"/>
      <c r="Q3064" s="82"/>
      <c r="R3064" s="82"/>
      <c r="S3064" s="82"/>
      <c r="T3064" s="140"/>
      <c r="U3064" s="82"/>
      <c r="V3064" s="82"/>
      <c r="W3064" s="82"/>
      <c r="X3064" s="82"/>
      <c r="Y3064" s="82"/>
      <c r="AA3064" s="82"/>
      <c r="AB3064" s="82"/>
      <c r="AC3064" s="82"/>
      <c r="AD3064" s="82"/>
      <c r="AE3064" s="82"/>
      <c r="AF3064" s="82"/>
      <c r="AG3064" s="82"/>
    </row>
    <row r="3065" spans="3:33" x14ac:dyDescent="0.2">
      <c r="C3065" s="82"/>
      <c r="D3065" s="82"/>
      <c r="E3065" s="82"/>
      <c r="F3065" s="82"/>
      <c r="G3065" s="82"/>
      <c r="H3065" s="82"/>
      <c r="I3065" s="82"/>
      <c r="J3065" s="82"/>
      <c r="K3065" s="82"/>
      <c r="L3065" s="82"/>
      <c r="M3065" s="82"/>
      <c r="N3065" s="140"/>
      <c r="O3065" s="140"/>
      <c r="P3065" s="82"/>
      <c r="Q3065" s="82"/>
      <c r="R3065" s="82"/>
      <c r="S3065" s="82"/>
      <c r="T3065" s="140"/>
      <c r="U3065" s="82"/>
      <c r="V3065" s="82"/>
      <c r="W3065" s="82"/>
      <c r="X3065" s="82"/>
      <c r="Y3065" s="82"/>
      <c r="AA3065" s="82"/>
      <c r="AB3065" s="82"/>
      <c r="AC3065" s="82"/>
      <c r="AD3065" s="82"/>
      <c r="AE3065" s="82"/>
      <c r="AF3065" s="82"/>
      <c r="AG3065" s="82"/>
    </row>
    <row r="3066" spans="3:33" x14ac:dyDescent="0.2">
      <c r="C3066" s="82"/>
      <c r="D3066" s="82"/>
      <c r="E3066" s="82"/>
      <c r="F3066" s="82"/>
      <c r="G3066" s="82"/>
      <c r="H3066" s="82"/>
      <c r="I3066" s="82"/>
      <c r="J3066" s="82"/>
      <c r="K3066" s="82"/>
      <c r="L3066" s="82"/>
      <c r="M3066" s="82"/>
      <c r="N3066" s="140"/>
      <c r="O3066" s="140"/>
      <c r="P3066" s="82"/>
      <c r="Q3066" s="82"/>
      <c r="R3066" s="82"/>
      <c r="S3066" s="82"/>
      <c r="T3066" s="140"/>
      <c r="U3066" s="82"/>
      <c r="V3066" s="82"/>
      <c r="W3066" s="82"/>
      <c r="X3066" s="82"/>
      <c r="Y3066" s="82"/>
      <c r="AA3066" s="82"/>
      <c r="AB3066" s="82"/>
      <c r="AC3066" s="82"/>
      <c r="AD3066" s="82"/>
      <c r="AE3066" s="82"/>
      <c r="AF3066" s="82"/>
      <c r="AG3066" s="82"/>
    </row>
    <row r="3067" spans="3:33" x14ac:dyDescent="0.2">
      <c r="C3067" s="82"/>
      <c r="D3067" s="82"/>
      <c r="E3067" s="82"/>
      <c r="F3067" s="82"/>
      <c r="G3067" s="82"/>
      <c r="H3067" s="82"/>
      <c r="I3067" s="82"/>
      <c r="J3067" s="82"/>
      <c r="K3067" s="82"/>
      <c r="L3067" s="82"/>
      <c r="M3067" s="82"/>
      <c r="N3067" s="140"/>
      <c r="O3067" s="140"/>
      <c r="P3067" s="82"/>
      <c r="Q3067" s="82"/>
      <c r="R3067" s="82"/>
      <c r="S3067" s="82"/>
      <c r="T3067" s="140"/>
      <c r="U3067" s="82"/>
      <c r="V3067" s="82"/>
      <c r="W3067" s="82"/>
      <c r="X3067" s="82"/>
      <c r="Y3067" s="82"/>
      <c r="AA3067" s="82"/>
      <c r="AB3067" s="82"/>
      <c r="AC3067" s="82"/>
      <c r="AD3067" s="82"/>
      <c r="AE3067" s="82"/>
      <c r="AF3067" s="82"/>
      <c r="AG3067" s="82"/>
    </row>
    <row r="3068" spans="3:33" x14ac:dyDescent="0.2">
      <c r="C3068" s="82"/>
      <c r="D3068" s="82"/>
      <c r="E3068" s="82"/>
      <c r="F3068" s="82"/>
      <c r="G3068" s="82"/>
      <c r="H3068" s="82"/>
      <c r="I3068" s="82"/>
      <c r="J3068" s="82"/>
      <c r="K3068" s="82"/>
      <c r="L3068" s="82"/>
      <c r="M3068" s="82"/>
      <c r="N3068" s="140"/>
      <c r="O3068" s="140"/>
      <c r="P3068" s="82"/>
      <c r="Q3068" s="82"/>
      <c r="R3068" s="82"/>
      <c r="S3068" s="82"/>
      <c r="T3068" s="140"/>
      <c r="U3068" s="82"/>
      <c r="V3068" s="82"/>
      <c r="W3068" s="82"/>
      <c r="X3068" s="82"/>
      <c r="Y3068" s="82"/>
      <c r="AA3068" s="82"/>
      <c r="AB3068" s="82"/>
      <c r="AC3068" s="82"/>
      <c r="AD3068" s="82"/>
      <c r="AE3068" s="82"/>
      <c r="AF3068" s="82"/>
      <c r="AG3068" s="82"/>
    </row>
    <row r="3069" spans="3:33" x14ac:dyDescent="0.2">
      <c r="C3069" s="82"/>
      <c r="D3069" s="82"/>
      <c r="E3069" s="82"/>
      <c r="F3069" s="82"/>
      <c r="G3069" s="82"/>
      <c r="H3069" s="82"/>
      <c r="I3069" s="82"/>
      <c r="J3069" s="82"/>
      <c r="K3069" s="82"/>
      <c r="L3069" s="82"/>
      <c r="M3069" s="82"/>
      <c r="N3069" s="140"/>
      <c r="O3069" s="140"/>
      <c r="P3069" s="82"/>
      <c r="Q3069" s="82"/>
      <c r="R3069" s="82"/>
      <c r="S3069" s="82"/>
      <c r="T3069" s="140"/>
      <c r="U3069" s="82"/>
      <c r="V3069" s="82"/>
      <c r="W3069" s="82"/>
      <c r="X3069" s="82"/>
      <c r="Y3069" s="82"/>
      <c r="AA3069" s="82"/>
      <c r="AB3069" s="82"/>
      <c r="AC3069" s="82"/>
      <c r="AD3069" s="82"/>
      <c r="AE3069" s="82"/>
      <c r="AF3069" s="82"/>
      <c r="AG3069" s="82"/>
    </row>
    <row r="3070" spans="3:33" x14ac:dyDescent="0.2">
      <c r="C3070" s="82"/>
      <c r="D3070" s="82"/>
      <c r="E3070" s="82"/>
      <c r="F3070" s="82"/>
      <c r="G3070" s="82"/>
      <c r="H3070" s="82"/>
      <c r="I3070" s="82"/>
      <c r="J3070" s="82"/>
      <c r="K3070" s="82"/>
      <c r="L3070" s="82"/>
      <c r="M3070" s="82"/>
      <c r="N3070" s="140"/>
      <c r="O3070" s="140"/>
      <c r="P3070" s="82"/>
      <c r="Q3070" s="82"/>
      <c r="R3070" s="82"/>
      <c r="S3070" s="82"/>
      <c r="T3070" s="140"/>
      <c r="U3070" s="82"/>
      <c r="V3070" s="82"/>
      <c r="W3070" s="82"/>
      <c r="X3070" s="82"/>
      <c r="Y3070" s="82"/>
      <c r="AA3070" s="82"/>
      <c r="AB3070" s="82"/>
      <c r="AC3070" s="82"/>
      <c r="AD3070" s="82"/>
      <c r="AE3070" s="82"/>
      <c r="AF3070" s="82"/>
      <c r="AG3070" s="82"/>
    </row>
    <row r="3071" spans="3:33" x14ac:dyDescent="0.2">
      <c r="C3071" s="82"/>
      <c r="D3071" s="82"/>
      <c r="E3071" s="82"/>
      <c r="F3071" s="82"/>
      <c r="G3071" s="82"/>
      <c r="H3071" s="82"/>
      <c r="I3071" s="82"/>
      <c r="J3071" s="82"/>
      <c r="K3071" s="82"/>
      <c r="L3071" s="82"/>
      <c r="M3071" s="82"/>
      <c r="N3071" s="140"/>
      <c r="O3071" s="140"/>
      <c r="P3071" s="82"/>
      <c r="Q3071" s="82"/>
      <c r="R3071" s="82"/>
      <c r="S3071" s="82"/>
      <c r="T3071" s="140"/>
      <c r="U3071" s="82"/>
      <c r="V3071" s="82"/>
      <c r="W3071" s="82"/>
      <c r="X3071" s="82"/>
      <c r="Y3071" s="82"/>
      <c r="AA3071" s="82"/>
      <c r="AB3071" s="82"/>
      <c r="AC3071" s="82"/>
      <c r="AD3071" s="82"/>
      <c r="AE3071" s="82"/>
      <c r="AF3071" s="82"/>
      <c r="AG3071" s="82"/>
    </row>
    <row r="3072" spans="3:33" x14ac:dyDescent="0.2">
      <c r="C3072" s="82"/>
      <c r="D3072" s="82"/>
      <c r="E3072" s="82"/>
      <c r="F3072" s="82"/>
      <c r="G3072" s="82"/>
      <c r="H3072" s="82"/>
      <c r="I3072" s="82"/>
      <c r="J3072" s="82"/>
      <c r="K3072" s="82"/>
      <c r="L3072" s="82"/>
      <c r="M3072" s="82"/>
      <c r="N3072" s="140"/>
      <c r="O3072" s="140"/>
      <c r="P3072" s="82"/>
      <c r="Q3072" s="82"/>
      <c r="R3072" s="82"/>
      <c r="S3072" s="82"/>
      <c r="T3072" s="140"/>
      <c r="U3072" s="82"/>
      <c r="V3072" s="82"/>
      <c r="W3072" s="82"/>
      <c r="X3072" s="82"/>
      <c r="Y3072" s="82"/>
      <c r="AA3072" s="82"/>
      <c r="AB3072" s="82"/>
      <c r="AC3072" s="82"/>
      <c r="AD3072" s="82"/>
      <c r="AE3072" s="82"/>
      <c r="AF3072" s="82"/>
      <c r="AG3072" s="82"/>
    </row>
    <row r="3073" spans="3:33" x14ac:dyDescent="0.2">
      <c r="C3073" s="82"/>
      <c r="D3073" s="82"/>
      <c r="E3073" s="82"/>
      <c r="F3073" s="82"/>
      <c r="G3073" s="82"/>
      <c r="H3073" s="82"/>
      <c r="I3073" s="82"/>
      <c r="J3073" s="82"/>
      <c r="K3073" s="82"/>
      <c r="L3073" s="82"/>
      <c r="M3073" s="82"/>
      <c r="N3073" s="140"/>
      <c r="O3073" s="140"/>
      <c r="P3073" s="82"/>
      <c r="Q3073" s="82"/>
      <c r="R3073" s="82"/>
      <c r="S3073" s="82"/>
      <c r="T3073" s="140"/>
      <c r="U3073" s="82"/>
      <c r="V3073" s="82"/>
      <c r="W3073" s="82"/>
      <c r="X3073" s="82"/>
      <c r="Y3073" s="82"/>
      <c r="AA3073" s="82"/>
      <c r="AB3073" s="82"/>
      <c r="AC3073" s="82"/>
      <c r="AD3073" s="82"/>
      <c r="AE3073" s="82"/>
      <c r="AF3073" s="82"/>
      <c r="AG3073" s="82"/>
    </row>
    <row r="3074" spans="3:33" x14ac:dyDescent="0.2">
      <c r="C3074" s="82"/>
      <c r="D3074" s="82"/>
      <c r="E3074" s="82"/>
      <c r="F3074" s="82"/>
      <c r="G3074" s="82"/>
      <c r="H3074" s="82"/>
      <c r="I3074" s="82"/>
      <c r="J3074" s="82"/>
      <c r="K3074" s="82"/>
      <c r="L3074" s="82"/>
      <c r="M3074" s="82"/>
      <c r="N3074" s="140"/>
      <c r="O3074" s="140"/>
      <c r="P3074" s="82"/>
      <c r="Q3074" s="82"/>
      <c r="R3074" s="82"/>
      <c r="S3074" s="82"/>
      <c r="T3074" s="140"/>
      <c r="U3074" s="82"/>
      <c r="V3074" s="82"/>
      <c r="W3074" s="82"/>
      <c r="X3074" s="82"/>
      <c r="Y3074" s="82"/>
      <c r="AA3074" s="82"/>
      <c r="AB3074" s="82"/>
      <c r="AC3074" s="82"/>
      <c r="AD3074" s="82"/>
      <c r="AE3074" s="82"/>
      <c r="AF3074" s="82"/>
      <c r="AG3074" s="82"/>
    </row>
    <row r="3075" spans="3:33" x14ac:dyDescent="0.2">
      <c r="C3075" s="82"/>
      <c r="D3075" s="82"/>
      <c r="E3075" s="82"/>
      <c r="F3075" s="82"/>
      <c r="G3075" s="82"/>
      <c r="H3075" s="82"/>
      <c r="I3075" s="82"/>
      <c r="J3075" s="82"/>
      <c r="K3075" s="82"/>
      <c r="L3075" s="82"/>
      <c r="M3075" s="82"/>
      <c r="N3075" s="140"/>
      <c r="O3075" s="140"/>
      <c r="P3075" s="82"/>
      <c r="Q3075" s="82"/>
      <c r="R3075" s="82"/>
      <c r="S3075" s="82"/>
      <c r="T3075" s="140"/>
      <c r="U3075" s="82"/>
      <c r="V3075" s="82"/>
      <c r="W3075" s="82"/>
      <c r="X3075" s="82"/>
      <c r="Y3075" s="82"/>
      <c r="AA3075" s="82"/>
      <c r="AB3075" s="82"/>
      <c r="AC3075" s="82"/>
      <c r="AD3075" s="82"/>
      <c r="AE3075" s="82"/>
      <c r="AF3075" s="82"/>
      <c r="AG3075" s="82"/>
    </row>
    <row r="3076" spans="3:33" x14ac:dyDescent="0.2">
      <c r="C3076" s="82"/>
      <c r="D3076" s="82"/>
      <c r="E3076" s="82"/>
      <c r="F3076" s="82"/>
      <c r="G3076" s="82"/>
      <c r="H3076" s="82"/>
      <c r="I3076" s="82"/>
      <c r="J3076" s="82"/>
      <c r="K3076" s="82"/>
      <c r="L3076" s="82"/>
      <c r="M3076" s="82"/>
      <c r="N3076" s="140"/>
      <c r="O3076" s="140"/>
      <c r="P3076" s="82"/>
      <c r="Q3076" s="82"/>
      <c r="R3076" s="82"/>
      <c r="S3076" s="82"/>
      <c r="T3076" s="140"/>
      <c r="U3076" s="82"/>
      <c r="V3076" s="82"/>
      <c r="W3076" s="82"/>
      <c r="X3076" s="82"/>
      <c r="Y3076" s="82"/>
      <c r="AA3076" s="82"/>
      <c r="AB3076" s="82"/>
      <c r="AC3076" s="82"/>
      <c r="AD3076" s="82"/>
      <c r="AE3076" s="82"/>
      <c r="AF3076" s="82"/>
      <c r="AG3076" s="82"/>
    </row>
    <row r="3077" spans="3:33" x14ac:dyDescent="0.2">
      <c r="C3077" s="82"/>
      <c r="D3077" s="82"/>
      <c r="E3077" s="82"/>
      <c r="F3077" s="82"/>
      <c r="G3077" s="82"/>
      <c r="H3077" s="82"/>
      <c r="I3077" s="82"/>
      <c r="J3077" s="82"/>
      <c r="K3077" s="82"/>
      <c r="L3077" s="82"/>
      <c r="M3077" s="82"/>
      <c r="N3077" s="140"/>
      <c r="O3077" s="140"/>
      <c r="P3077" s="82"/>
      <c r="Q3077" s="82"/>
      <c r="R3077" s="82"/>
      <c r="S3077" s="82"/>
      <c r="T3077" s="140"/>
      <c r="U3077" s="82"/>
      <c r="V3077" s="82"/>
      <c r="W3077" s="82"/>
      <c r="X3077" s="82"/>
      <c r="Y3077" s="82"/>
      <c r="AA3077" s="82"/>
      <c r="AB3077" s="82"/>
      <c r="AC3077" s="82"/>
      <c r="AD3077" s="82"/>
      <c r="AE3077" s="82"/>
      <c r="AF3077" s="82"/>
      <c r="AG3077" s="82"/>
    </row>
    <row r="3078" spans="3:33" x14ac:dyDescent="0.2">
      <c r="C3078" s="82"/>
      <c r="D3078" s="82"/>
      <c r="E3078" s="82"/>
      <c r="F3078" s="82"/>
      <c r="G3078" s="82"/>
      <c r="H3078" s="82"/>
      <c r="I3078" s="82"/>
      <c r="J3078" s="82"/>
      <c r="K3078" s="82"/>
      <c r="L3078" s="82"/>
      <c r="M3078" s="82"/>
      <c r="N3078" s="140"/>
      <c r="O3078" s="140"/>
      <c r="P3078" s="82"/>
      <c r="Q3078" s="82"/>
      <c r="R3078" s="82"/>
      <c r="S3078" s="82"/>
      <c r="T3078" s="140"/>
      <c r="U3078" s="82"/>
      <c r="V3078" s="82"/>
      <c r="W3078" s="82"/>
      <c r="X3078" s="82"/>
      <c r="Y3078" s="82"/>
      <c r="AA3078" s="82"/>
      <c r="AB3078" s="82"/>
      <c r="AC3078" s="82"/>
      <c r="AD3078" s="82"/>
      <c r="AE3078" s="82"/>
      <c r="AF3078" s="82"/>
      <c r="AG3078" s="82"/>
    </row>
    <row r="3079" spans="3:33" x14ac:dyDescent="0.2">
      <c r="C3079" s="82"/>
      <c r="D3079" s="82"/>
      <c r="E3079" s="82"/>
      <c r="F3079" s="82"/>
      <c r="G3079" s="82"/>
      <c r="H3079" s="82"/>
      <c r="I3079" s="82"/>
      <c r="J3079" s="82"/>
      <c r="K3079" s="82"/>
      <c r="L3079" s="82"/>
      <c r="M3079" s="82"/>
      <c r="N3079" s="140"/>
      <c r="O3079" s="140"/>
      <c r="P3079" s="82"/>
      <c r="Q3079" s="82"/>
      <c r="R3079" s="82"/>
      <c r="S3079" s="82"/>
      <c r="T3079" s="140"/>
      <c r="U3079" s="82"/>
      <c r="V3079" s="82"/>
      <c r="W3079" s="82"/>
      <c r="X3079" s="82"/>
      <c r="Y3079" s="82"/>
      <c r="AA3079" s="82"/>
      <c r="AB3079" s="82"/>
      <c r="AC3079" s="82"/>
      <c r="AD3079" s="82"/>
      <c r="AE3079" s="82"/>
      <c r="AF3079" s="82"/>
      <c r="AG3079" s="82"/>
    </row>
    <row r="3080" spans="3:33" x14ac:dyDescent="0.2">
      <c r="C3080" s="82"/>
      <c r="D3080" s="82"/>
      <c r="E3080" s="82"/>
      <c r="F3080" s="82"/>
      <c r="G3080" s="82"/>
      <c r="H3080" s="82"/>
      <c r="I3080" s="82"/>
      <c r="J3080" s="82"/>
      <c r="K3080" s="82"/>
      <c r="L3080" s="82"/>
      <c r="M3080" s="82"/>
      <c r="N3080" s="140"/>
      <c r="O3080" s="140"/>
      <c r="P3080" s="82"/>
      <c r="Q3080" s="82"/>
      <c r="R3080" s="82"/>
      <c r="S3080" s="82"/>
      <c r="T3080" s="140"/>
      <c r="U3080" s="82"/>
      <c r="V3080" s="82"/>
      <c r="W3080" s="82"/>
      <c r="X3080" s="82"/>
      <c r="Y3080" s="82"/>
      <c r="AA3080" s="82"/>
      <c r="AB3080" s="82"/>
      <c r="AC3080" s="82"/>
      <c r="AD3080" s="82"/>
      <c r="AE3080" s="82"/>
      <c r="AF3080" s="82"/>
      <c r="AG3080" s="82"/>
    </row>
    <row r="3081" spans="3:33" x14ac:dyDescent="0.2">
      <c r="C3081" s="82"/>
      <c r="D3081" s="82"/>
      <c r="E3081" s="82"/>
      <c r="F3081" s="82"/>
      <c r="G3081" s="82"/>
      <c r="H3081" s="82"/>
      <c r="I3081" s="82"/>
      <c r="J3081" s="82"/>
      <c r="K3081" s="82"/>
      <c r="L3081" s="82"/>
      <c r="M3081" s="82"/>
      <c r="N3081" s="140"/>
      <c r="O3081" s="140"/>
      <c r="P3081" s="82"/>
      <c r="Q3081" s="82"/>
      <c r="R3081" s="82"/>
      <c r="S3081" s="82"/>
      <c r="T3081" s="140"/>
      <c r="U3081" s="82"/>
      <c r="V3081" s="82"/>
      <c r="W3081" s="82"/>
      <c r="X3081" s="82"/>
      <c r="Y3081" s="82"/>
      <c r="AA3081" s="82"/>
      <c r="AB3081" s="82"/>
      <c r="AC3081" s="82"/>
      <c r="AD3081" s="82"/>
      <c r="AE3081" s="82"/>
      <c r="AF3081" s="82"/>
      <c r="AG3081" s="82"/>
    </row>
    <row r="3082" spans="3:33" x14ac:dyDescent="0.2">
      <c r="C3082" s="82"/>
      <c r="D3082" s="82"/>
      <c r="E3082" s="82"/>
      <c r="F3082" s="82"/>
      <c r="G3082" s="82"/>
      <c r="H3082" s="82"/>
      <c r="I3082" s="82"/>
      <c r="J3082" s="82"/>
      <c r="K3082" s="82"/>
      <c r="L3082" s="82"/>
      <c r="M3082" s="82"/>
      <c r="N3082" s="140"/>
      <c r="O3082" s="140"/>
      <c r="P3082" s="82"/>
      <c r="Q3082" s="82"/>
      <c r="R3082" s="82"/>
      <c r="S3082" s="82"/>
      <c r="T3082" s="140"/>
      <c r="U3082" s="82"/>
      <c r="V3082" s="82"/>
      <c r="W3082" s="82"/>
      <c r="X3082" s="82"/>
      <c r="Y3082" s="82"/>
      <c r="AA3082" s="82"/>
      <c r="AB3082" s="82"/>
      <c r="AC3082" s="82"/>
      <c r="AD3082" s="82"/>
      <c r="AE3082" s="82"/>
      <c r="AF3082" s="82"/>
      <c r="AG3082" s="82"/>
    </row>
    <row r="3083" spans="3:33" x14ac:dyDescent="0.2">
      <c r="C3083" s="82"/>
      <c r="D3083" s="82"/>
      <c r="E3083" s="82"/>
      <c r="F3083" s="82"/>
      <c r="G3083" s="82"/>
      <c r="H3083" s="82"/>
      <c r="I3083" s="82"/>
      <c r="J3083" s="82"/>
      <c r="K3083" s="82"/>
      <c r="L3083" s="82"/>
      <c r="M3083" s="82"/>
      <c r="N3083" s="140"/>
      <c r="O3083" s="140"/>
      <c r="P3083" s="82"/>
      <c r="Q3083" s="82"/>
      <c r="R3083" s="82"/>
      <c r="S3083" s="82"/>
      <c r="T3083" s="140"/>
      <c r="U3083" s="82"/>
      <c r="V3083" s="82"/>
      <c r="W3083" s="82"/>
      <c r="X3083" s="82"/>
      <c r="Y3083" s="82"/>
      <c r="AA3083" s="82"/>
      <c r="AB3083" s="82"/>
      <c r="AC3083" s="82"/>
      <c r="AD3083" s="82"/>
      <c r="AE3083" s="82"/>
      <c r="AF3083" s="82"/>
      <c r="AG3083" s="82"/>
    </row>
    <row r="3084" spans="3:33" x14ac:dyDescent="0.2">
      <c r="C3084" s="82"/>
      <c r="D3084" s="82"/>
      <c r="E3084" s="82"/>
      <c r="F3084" s="82"/>
      <c r="G3084" s="82"/>
      <c r="H3084" s="82"/>
      <c r="I3084" s="82"/>
      <c r="J3084" s="82"/>
      <c r="K3084" s="82"/>
      <c r="L3084" s="82"/>
      <c r="M3084" s="82"/>
      <c r="N3084" s="140"/>
      <c r="O3084" s="140"/>
      <c r="P3084" s="82"/>
      <c r="Q3084" s="82"/>
      <c r="R3084" s="82"/>
      <c r="S3084" s="82"/>
      <c r="T3084" s="140"/>
      <c r="U3084" s="82"/>
      <c r="V3084" s="82"/>
      <c r="W3084" s="82"/>
      <c r="X3084" s="82"/>
      <c r="Y3084" s="82"/>
      <c r="AA3084" s="82"/>
      <c r="AB3084" s="82"/>
      <c r="AC3084" s="82"/>
      <c r="AD3084" s="82"/>
      <c r="AE3084" s="82"/>
      <c r="AF3084" s="82"/>
      <c r="AG3084" s="82"/>
    </row>
    <row r="3085" spans="3:33" x14ac:dyDescent="0.2">
      <c r="C3085" s="82"/>
      <c r="D3085" s="82"/>
      <c r="E3085" s="82"/>
      <c r="F3085" s="82"/>
      <c r="G3085" s="82"/>
      <c r="H3085" s="82"/>
      <c r="I3085" s="82"/>
      <c r="J3085" s="82"/>
      <c r="K3085" s="82"/>
      <c r="L3085" s="82"/>
      <c r="M3085" s="82"/>
      <c r="N3085" s="140"/>
      <c r="O3085" s="140"/>
      <c r="P3085" s="82"/>
      <c r="Q3085" s="82"/>
      <c r="R3085" s="82"/>
      <c r="S3085" s="82"/>
      <c r="T3085" s="140"/>
      <c r="U3085" s="82"/>
      <c r="V3085" s="82"/>
      <c r="W3085" s="82"/>
      <c r="X3085" s="82"/>
      <c r="Y3085" s="82"/>
      <c r="AA3085" s="82"/>
      <c r="AB3085" s="82"/>
      <c r="AC3085" s="82"/>
      <c r="AD3085" s="82"/>
      <c r="AE3085" s="82"/>
      <c r="AF3085" s="82"/>
      <c r="AG3085" s="82"/>
    </row>
    <row r="3086" spans="3:33" x14ac:dyDescent="0.2">
      <c r="C3086" s="82"/>
      <c r="D3086" s="82"/>
      <c r="E3086" s="82"/>
      <c r="F3086" s="82"/>
      <c r="G3086" s="82"/>
      <c r="H3086" s="82"/>
      <c r="I3086" s="82"/>
      <c r="J3086" s="82"/>
      <c r="K3086" s="82"/>
      <c r="L3086" s="82"/>
      <c r="M3086" s="82"/>
      <c r="N3086" s="140"/>
      <c r="O3086" s="140"/>
      <c r="P3086" s="82"/>
      <c r="Q3086" s="82"/>
      <c r="R3086" s="82"/>
      <c r="S3086" s="82"/>
      <c r="T3086" s="140"/>
      <c r="U3086" s="82"/>
      <c r="V3086" s="82"/>
      <c r="W3086" s="82"/>
      <c r="X3086" s="82"/>
      <c r="Y3086" s="82"/>
      <c r="AA3086" s="82"/>
      <c r="AB3086" s="82"/>
      <c r="AC3086" s="82"/>
      <c r="AD3086" s="82"/>
      <c r="AE3086" s="82"/>
      <c r="AF3086" s="82"/>
      <c r="AG3086" s="82"/>
    </row>
    <row r="3087" spans="3:33" x14ac:dyDescent="0.2">
      <c r="C3087" s="82"/>
      <c r="D3087" s="82"/>
      <c r="E3087" s="82"/>
      <c r="F3087" s="82"/>
      <c r="G3087" s="82"/>
      <c r="H3087" s="82"/>
      <c r="I3087" s="82"/>
      <c r="J3087" s="82"/>
      <c r="K3087" s="82"/>
      <c r="L3087" s="82"/>
      <c r="M3087" s="82"/>
      <c r="N3087" s="140"/>
      <c r="O3087" s="140"/>
      <c r="P3087" s="82"/>
      <c r="Q3087" s="82"/>
      <c r="R3087" s="82"/>
      <c r="S3087" s="82"/>
      <c r="T3087" s="140"/>
      <c r="U3087" s="82"/>
      <c r="V3087" s="82"/>
      <c r="W3087" s="82"/>
      <c r="X3087" s="82"/>
      <c r="Y3087" s="82"/>
      <c r="AA3087" s="82"/>
      <c r="AB3087" s="82"/>
      <c r="AC3087" s="82"/>
      <c r="AD3087" s="82"/>
      <c r="AE3087" s="82"/>
      <c r="AF3087" s="82"/>
      <c r="AG3087" s="82"/>
    </row>
    <row r="3088" spans="3:33" x14ac:dyDescent="0.2">
      <c r="C3088" s="82"/>
      <c r="D3088" s="82"/>
      <c r="E3088" s="82"/>
      <c r="F3088" s="82"/>
      <c r="G3088" s="82"/>
      <c r="H3088" s="82"/>
      <c r="I3088" s="82"/>
      <c r="J3088" s="82"/>
      <c r="K3088" s="82"/>
      <c r="L3088" s="82"/>
      <c r="M3088" s="82"/>
      <c r="N3088" s="140"/>
      <c r="O3088" s="140"/>
      <c r="P3088" s="82"/>
      <c r="Q3088" s="82"/>
      <c r="R3088" s="82"/>
      <c r="S3088" s="82"/>
      <c r="T3088" s="140"/>
      <c r="U3088" s="82"/>
      <c r="V3088" s="82"/>
      <c r="W3088" s="82"/>
      <c r="X3088" s="82"/>
      <c r="Y3088" s="82"/>
      <c r="AA3088" s="82"/>
      <c r="AB3088" s="82"/>
      <c r="AC3088" s="82"/>
      <c r="AD3088" s="82"/>
      <c r="AE3088" s="82"/>
      <c r="AF3088" s="82"/>
      <c r="AG3088" s="82"/>
    </row>
    <row r="3089" spans="3:33" x14ac:dyDescent="0.2">
      <c r="C3089" s="82"/>
      <c r="D3089" s="82"/>
      <c r="E3089" s="82"/>
      <c r="F3089" s="82"/>
      <c r="G3089" s="82"/>
      <c r="H3089" s="82"/>
      <c r="I3089" s="82"/>
      <c r="J3089" s="82"/>
      <c r="K3089" s="82"/>
      <c r="L3089" s="82"/>
      <c r="M3089" s="82"/>
      <c r="N3089" s="140"/>
      <c r="O3089" s="140"/>
      <c r="P3089" s="82"/>
      <c r="Q3089" s="82"/>
      <c r="R3089" s="82"/>
      <c r="S3089" s="82"/>
      <c r="T3089" s="140"/>
      <c r="U3089" s="82"/>
      <c r="V3089" s="82"/>
      <c r="W3089" s="82"/>
      <c r="X3089" s="82"/>
      <c r="Y3089" s="82"/>
      <c r="AA3089" s="82"/>
      <c r="AB3089" s="82"/>
      <c r="AC3089" s="82"/>
      <c r="AD3089" s="82"/>
      <c r="AE3089" s="82"/>
      <c r="AF3089" s="82"/>
      <c r="AG3089" s="82"/>
    </row>
    <row r="3090" spans="3:33" x14ac:dyDescent="0.2">
      <c r="C3090" s="82"/>
      <c r="D3090" s="82"/>
      <c r="E3090" s="82"/>
      <c r="F3090" s="82"/>
      <c r="G3090" s="82"/>
      <c r="H3090" s="82"/>
      <c r="I3090" s="82"/>
      <c r="J3090" s="82"/>
      <c r="K3090" s="82"/>
      <c r="L3090" s="82"/>
      <c r="M3090" s="82"/>
      <c r="N3090" s="140"/>
      <c r="O3090" s="140"/>
      <c r="P3090" s="82"/>
      <c r="Q3090" s="82"/>
      <c r="R3090" s="82"/>
      <c r="S3090" s="82"/>
      <c r="T3090" s="140"/>
      <c r="U3090" s="82"/>
      <c r="V3090" s="82"/>
      <c r="W3090" s="82"/>
      <c r="X3090" s="82"/>
      <c r="Y3090" s="82"/>
      <c r="AA3090" s="82"/>
      <c r="AB3090" s="82"/>
      <c r="AC3090" s="82"/>
      <c r="AD3090" s="82"/>
      <c r="AE3090" s="82"/>
      <c r="AF3090" s="82"/>
      <c r="AG3090" s="82"/>
    </row>
    <row r="3091" spans="3:33" x14ac:dyDescent="0.2">
      <c r="C3091" s="82"/>
      <c r="D3091" s="82"/>
      <c r="E3091" s="82"/>
      <c r="F3091" s="82"/>
      <c r="G3091" s="82"/>
      <c r="H3091" s="82"/>
      <c r="I3091" s="82"/>
      <c r="J3091" s="82"/>
      <c r="K3091" s="82"/>
      <c r="L3091" s="82"/>
      <c r="M3091" s="82"/>
      <c r="N3091" s="140"/>
      <c r="O3091" s="140"/>
      <c r="P3091" s="82"/>
      <c r="Q3091" s="82"/>
      <c r="R3091" s="82"/>
      <c r="S3091" s="82"/>
      <c r="T3091" s="140"/>
      <c r="U3091" s="82"/>
      <c r="V3091" s="82"/>
      <c r="W3091" s="82"/>
      <c r="X3091" s="82"/>
      <c r="Y3091" s="82"/>
      <c r="AA3091" s="82"/>
      <c r="AB3091" s="82"/>
      <c r="AC3091" s="82"/>
      <c r="AD3091" s="82"/>
      <c r="AE3091" s="82"/>
      <c r="AF3091" s="82"/>
      <c r="AG3091" s="82"/>
    </row>
    <row r="3092" spans="3:33" x14ac:dyDescent="0.2">
      <c r="C3092" s="82"/>
      <c r="D3092" s="82"/>
      <c r="E3092" s="82"/>
      <c r="F3092" s="82"/>
      <c r="G3092" s="82"/>
      <c r="H3092" s="82"/>
      <c r="I3092" s="82"/>
      <c r="J3092" s="82"/>
      <c r="K3092" s="82"/>
      <c r="L3092" s="82"/>
      <c r="M3092" s="82"/>
      <c r="N3092" s="140"/>
      <c r="O3092" s="140"/>
      <c r="P3092" s="82"/>
      <c r="Q3092" s="82"/>
      <c r="R3092" s="82"/>
      <c r="S3092" s="82"/>
      <c r="T3092" s="140"/>
      <c r="U3092" s="82"/>
      <c r="V3092" s="82"/>
      <c r="W3092" s="82"/>
      <c r="X3092" s="82"/>
      <c r="Y3092" s="82"/>
      <c r="AA3092" s="82"/>
      <c r="AB3092" s="82"/>
      <c r="AC3092" s="82"/>
      <c r="AD3092" s="82"/>
      <c r="AE3092" s="82"/>
      <c r="AF3092" s="82"/>
      <c r="AG3092" s="82"/>
    </row>
    <row r="3093" spans="3:33" x14ac:dyDescent="0.2">
      <c r="C3093" s="82"/>
      <c r="D3093" s="82"/>
      <c r="E3093" s="82"/>
      <c r="F3093" s="82"/>
      <c r="G3093" s="82"/>
      <c r="H3093" s="82"/>
      <c r="I3093" s="82"/>
      <c r="J3093" s="82"/>
      <c r="K3093" s="82"/>
      <c r="L3093" s="82"/>
      <c r="M3093" s="82"/>
      <c r="N3093" s="140"/>
      <c r="O3093" s="140"/>
      <c r="P3093" s="82"/>
      <c r="Q3093" s="82"/>
      <c r="R3093" s="82"/>
      <c r="S3093" s="82"/>
      <c r="T3093" s="140"/>
      <c r="U3093" s="82"/>
      <c r="V3093" s="82"/>
      <c r="W3093" s="82"/>
      <c r="X3093" s="82"/>
      <c r="Y3093" s="82"/>
      <c r="AA3093" s="82"/>
      <c r="AB3093" s="82"/>
      <c r="AC3093" s="82"/>
      <c r="AD3093" s="82"/>
      <c r="AE3093" s="82"/>
      <c r="AF3093" s="82"/>
      <c r="AG3093" s="82"/>
    </row>
    <row r="3094" spans="3:33" x14ac:dyDescent="0.2">
      <c r="C3094" s="82"/>
      <c r="D3094" s="82"/>
      <c r="E3094" s="82"/>
      <c r="F3094" s="82"/>
      <c r="G3094" s="82"/>
      <c r="H3094" s="82"/>
      <c r="I3094" s="82"/>
      <c r="J3094" s="82"/>
      <c r="K3094" s="82"/>
      <c r="L3094" s="82"/>
      <c r="M3094" s="82"/>
      <c r="N3094" s="140"/>
      <c r="O3094" s="140"/>
      <c r="P3094" s="82"/>
      <c r="Q3094" s="82"/>
      <c r="R3094" s="82"/>
      <c r="S3094" s="82"/>
      <c r="T3094" s="140"/>
      <c r="U3094" s="82"/>
      <c r="V3094" s="82"/>
      <c r="W3094" s="82"/>
      <c r="X3094" s="82"/>
      <c r="Y3094" s="82"/>
      <c r="AA3094" s="82"/>
      <c r="AB3094" s="82"/>
      <c r="AC3094" s="82"/>
      <c r="AD3094" s="82"/>
      <c r="AE3094" s="82"/>
      <c r="AF3094" s="82"/>
      <c r="AG3094" s="82"/>
    </row>
    <row r="3095" spans="3:33" x14ac:dyDescent="0.2">
      <c r="C3095" s="82"/>
      <c r="D3095" s="82"/>
      <c r="E3095" s="82"/>
      <c r="F3095" s="82"/>
      <c r="G3095" s="82"/>
      <c r="H3095" s="82"/>
      <c r="I3095" s="82"/>
      <c r="J3095" s="82"/>
      <c r="K3095" s="82"/>
      <c r="L3095" s="82"/>
      <c r="M3095" s="82"/>
      <c r="N3095" s="140"/>
      <c r="O3095" s="140"/>
      <c r="P3095" s="82"/>
      <c r="Q3095" s="82"/>
      <c r="R3095" s="82"/>
      <c r="S3095" s="82"/>
      <c r="T3095" s="140"/>
      <c r="U3095" s="82"/>
      <c r="V3095" s="82"/>
      <c r="W3095" s="82"/>
      <c r="X3095" s="82"/>
      <c r="Y3095" s="82"/>
      <c r="AA3095" s="82"/>
      <c r="AB3095" s="82"/>
      <c r="AC3095" s="82"/>
      <c r="AD3095" s="82"/>
      <c r="AE3095" s="82"/>
      <c r="AF3095" s="82"/>
      <c r="AG3095" s="82"/>
    </row>
    <row r="3096" spans="3:33" x14ac:dyDescent="0.2">
      <c r="C3096" s="82"/>
      <c r="D3096" s="82"/>
      <c r="E3096" s="82"/>
      <c r="F3096" s="82"/>
      <c r="G3096" s="82"/>
      <c r="H3096" s="82"/>
      <c r="I3096" s="82"/>
      <c r="J3096" s="82"/>
      <c r="K3096" s="82"/>
      <c r="L3096" s="82"/>
      <c r="M3096" s="82"/>
      <c r="N3096" s="140"/>
      <c r="O3096" s="140"/>
      <c r="P3096" s="82"/>
      <c r="Q3096" s="82"/>
      <c r="R3096" s="82"/>
      <c r="S3096" s="82"/>
      <c r="T3096" s="140"/>
      <c r="U3096" s="82"/>
      <c r="V3096" s="82"/>
      <c r="W3096" s="82"/>
      <c r="X3096" s="82"/>
      <c r="Y3096" s="82"/>
      <c r="AA3096" s="82"/>
      <c r="AB3096" s="82"/>
      <c r="AC3096" s="82"/>
      <c r="AD3096" s="82"/>
      <c r="AE3096" s="82"/>
      <c r="AF3096" s="82"/>
      <c r="AG3096" s="82"/>
    </row>
    <row r="3097" spans="3:33" x14ac:dyDescent="0.2">
      <c r="C3097" s="82"/>
      <c r="D3097" s="82"/>
      <c r="E3097" s="82"/>
      <c r="F3097" s="82"/>
      <c r="G3097" s="82"/>
      <c r="H3097" s="82"/>
      <c r="I3097" s="82"/>
      <c r="J3097" s="82"/>
      <c r="K3097" s="82"/>
      <c r="L3097" s="82"/>
      <c r="M3097" s="82"/>
      <c r="N3097" s="140"/>
      <c r="O3097" s="140"/>
      <c r="P3097" s="82"/>
      <c r="Q3097" s="82"/>
      <c r="R3097" s="82"/>
      <c r="S3097" s="82"/>
      <c r="T3097" s="140"/>
      <c r="U3097" s="82"/>
      <c r="V3097" s="82"/>
      <c r="W3097" s="82"/>
      <c r="X3097" s="82"/>
      <c r="Y3097" s="82"/>
      <c r="AA3097" s="82"/>
      <c r="AB3097" s="82"/>
      <c r="AC3097" s="82"/>
      <c r="AD3097" s="82"/>
      <c r="AE3097" s="82"/>
      <c r="AF3097" s="82"/>
      <c r="AG3097" s="82"/>
    </row>
    <row r="3098" spans="3:33" x14ac:dyDescent="0.2">
      <c r="C3098" s="82"/>
      <c r="D3098" s="82"/>
      <c r="E3098" s="82"/>
      <c r="F3098" s="82"/>
      <c r="G3098" s="82"/>
      <c r="H3098" s="82"/>
      <c r="I3098" s="82"/>
      <c r="J3098" s="82"/>
      <c r="K3098" s="82"/>
      <c r="L3098" s="82"/>
      <c r="M3098" s="82"/>
      <c r="N3098" s="140"/>
      <c r="O3098" s="140"/>
      <c r="P3098" s="82"/>
      <c r="Q3098" s="82"/>
      <c r="R3098" s="82"/>
      <c r="S3098" s="82"/>
      <c r="T3098" s="140"/>
      <c r="U3098" s="82"/>
      <c r="V3098" s="82"/>
      <c r="W3098" s="82"/>
      <c r="X3098" s="82"/>
      <c r="Y3098" s="82"/>
      <c r="AA3098" s="82"/>
      <c r="AB3098" s="82"/>
      <c r="AC3098" s="82"/>
      <c r="AD3098" s="82"/>
      <c r="AE3098" s="82"/>
      <c r="AF3098" s="82"/>
      <c r="AG3098" s="82"/>
    </row>
    <row r="3099" spans="3:33" x14ac:dyDescent="0.2">
      <c r="C3099" s="82"/>
      <c r="D3099" s="82"/>
      <c r="E3099" s="82"/>
      <c r="F3099" s="82"/>
      <c r="G3099" s="82"/>
      <c r="H3099" s="82"/>
      <c r="I3099" s="82"/>
      <c r="J3099" s="82"/>
      <c r="K3099" s="82"/>
      <c r="L3099" s="82"/>
      <c r="M3099" s="82"/>
      <c r="N3099" s="140"/>
      <c r="O3099" s="140"/>
      <c r="P3099" s="82"/>
      <c r="Q3099" s="82"/>
      <c r="R3099" s="82"/>
      <c r="S3099" s="82"/>
      <c r="T3099" s="140"/>
      <c r="U3099" s="82"/>
      <c r="V3099" s="82"/>
      <c r="W3099" s="82"/>
      <c r="X3099" s="82"/>
      <c r="Y3099" s="82"/>
      <c r="AA3099" s="82"/>
      <c r="AB3099" s="82"/>
      <c r="AC3099" s="82"/>
      <c r="AD3099" s="82"/>
      <c r="AE3099" s="82"/>
      <c r="AF3099" s="82"/>
      <c r="AG3099" s="82"/>
    </row>
    <row r="3100" spans="3:33" x14ac:dyDescent="0.2">
      <c r="C3100" s="82"/>
      <c r="D3100" s="82"/>
      <c r="E3100" s="82"/>
      <c r="F3100" s="82"/>
      <c r="G3100" s="82"/>
      <c r="H3100" s="82"/>
      <c r="I3100" s="82"/>
      <c r="J3100" s="82"/>
      <c r="K3100" s="82"/>
      <c r="L3100" s="82"/>
      <c r="M3100" s="82"/>
      <c r="N3100" s="140"/>
      <c r="O3100" s="140"/>
      <c r="P3100" s="82"/>
      <c r="Q3100" s="82"/>
      <c r="R3100" s="82"/>
      <c r="S3100" s="82"/>
      <c r="T3100" s="140"/>
      <c r="U3100" s="82"/>
      <c r="V3100" s="82"/>
      <c r="W3100" s="82"/>
      <c r="X3100" s="82"/>
      <c r="Y3100" s="82"/>
      <c r="AA3100" s="82"/>
      <c r="AB3100" s="82"/>
      <c r="AC3100" s="82"/>
      <c r="AD3100" s="82"/>
      <c r="AE3100" s="82"/>
      <c r="AF3100" s="82"/>
      <c r="AG3100" s="82"/>
    </row>
    <row r="3101" spans="3:33" x14ac:dyDescent="0.2">
      <c r="C3101" s="82"/>
      <c r="D3101" s="82"/>
      <c r="E3101" s="82"/>
      <c r="F3101" s="82"/>
      <c r="G3101" s="82"/>
      <c r="H3101" s="82"/>
      <c r="I3101" s="82"/>
      <c r="J3101" s="82"/>
      <c r="K3101" s="82"/>
      <c r="L3101" s="82"/>
      <c r="M3101" s="82"/>
      <c r="N3101" s="140"/>
      <c r="O3101" s="140"/>
      <c r="P3101" s="82"/>
      <c r="Q3101" s="82"/>
      <c r="R3101" s="82"/>
      <c r="S3101" s="82"/>
      <c r="T3101" s="140"/>
      <c r="U3101" s="82"/>
      <c r="V3101" s="82"/>
      <c r="W3101" s="82"/>
      <c r="X3101" s="82"/>
      <c r="Y3101" s="82"/>
      <c r="AA3101" s="82"/>
      <c r="AB3101" s="82"/>
      <c r="AC3101" s="82"/>
      <c r="AD3101" s="82"/>
      <c r="AE3101" s="82"/>
      <c r="AF3101" s="82"/>
      <c r="AG3101" s="82"/>
    </row>
    <row r="3102" spans="3:33" x14ac:dyDescent="0.2">
      <c r="C3102" s="82"/>
      <c r="D3102" s="82"/>
      <c r="E3102" s="82"/>
      <c r="F3102" s="82"/>
      <c r="G3102" s="82"/>
      <c r="H3102" s="82"/>
      <c r="I3102" s="82"/>
      <c r="J3102" s="82"/>
      <c r="K3102" s="82"/>
      <c r="L3102" s="82"/>
      <c r="M3102" s="82"/>
      <c r="N3102" s="140"/>
      <c r="O3102" s="140"/>
      <c r="P3102" s="82"/>
      <c r="Q3102" s="82"/>
      <c r="R3102" s="82"/>
      <c r="S3102" s="82"/>
      <c r="T3102" s="140"/>
      <c r="U3102" s="82"/>
      <c r="V3102" s="82"/>
      <c r="W3102" s="82"/>
      <c r="X3102" s="82"/>
      <c r="Y3102" s="82"/>
      <c r="AA3102" s="82"/>
      <c r="AB3102" s="82"/>
      <c r="AC3102" s="82"/>
      <c r="AD3102" s="82"/>
      <c r="AE3102" s="82"/>
      <c r="AF3102" s="82"/>
      <c r="AG3102" s="82"/>
    </row>
    <row r="3103" spans="3:33" x14ac:dyDescent="0.2">
      <c r="C3103" s="82"/>
      <c r="D3103" s="82"/>
      <c r="E3103" s="82"/>
      <c r="F3103" s="82"/>
      <c r="G3103" s="82"/>
      <c r="H3103" s="82"/>
      <c r="I3103" s="82"/>
      <c r="J3103" s="82"/>
      <c r="K3103" s="82"/>
      <c r="L3103" s="82"/>
      <c r="M3103" s="82"/>
      <c r="N3103" s="140"/>
      <c r="O3103" s="140"/>
      <c r="P3103" s="82"/>
      <c r="Q3103" s="82"/>
      <c r="R3103" s="82"/>
      <c r="S3103" s="82"/>
      <c r="T3103" s="140"/>
      <c r="U3103" s="82"/>
      <c r="V3103" s="82"/>
      <c r="W3103" s="82"/>
      <c r="X3103" s="82"/>
      <c r="Y3103" s="82"/>
      <c r="AA3103" s="82"/>
      <c r="AB3103" s="82"/>
      <c r="AC3103" s="82"/>
      <c r="AD3103" s="82"/>
      <c r="AE3103" s="82"/>
      <c r="AF3103" s="82"/>
      <c r="AG3103" s="82"/>
    </row>
    <row r="3104" spans="3:33" x14ac:dyDescent="0.2">
      <c r="C3104" s="82"/>
      <c r="D3104" s="82"/>
      <c r="E3104" s="82"/>
      <c r="F3104" s="82"/>
      <c r="G3104" s="82"/>
      <c r="H3104" s="82"/>
      <c r="I3104" s="82"/>
      <c r="J3104" s="82"/>
      <c r="K3104" s="82"/>
      <c r="L3104" s="82"/>
      <c r="M3104" s="82"/>
      <c r="N3104" s="140"/>
      <c r="O3104" s="140"/>
      <c r="P3104" s="82"/>
      <c r="Q3104" s="82"/>
      <c r="R3104" s="82"/>
      <c r="S3104" s="82"/>
      <c r="T3104" s="140"/>
      <c r="U3104" s="82"/>
      <c r="V3104" s="82"/>
      <c r="W3104" s="82"/>
      <c r="X3104" s="82"/>
      <c r="Y3104" s="82"/>
      <c r="AA3104" s="82"/>
      <c r="AB3104" s="82"/>
      <c r="AC3104" s="82"/>
      <c r="AD3104" s="82"/>
      <c r="AE3104" s="82"/>
      <c r="AF3104" s="82"/>
      <c r="AG3104" s="82"/>
    </row>
    <row r="3105" spans="3:33" x14ac:dyDescent="0.2">
      <c r="C3105" s="82"/>
      <c r="D3105" s="82"/>
      <c r="E3105" s="82"/>
      <c r="F3105" s="82"/>
      <c r="G3105" s="82"/>
      <c r="H3105" s="82"/>
      <c r="I3105" s="82"/>
      <c r="J3105" s="82"/>
      <c r="K3105" s="82"/>
      <c r="L3105" s="82"/>
      <c r="M3105" s="82"/>
      <c r="N3105" s="140"/>
      <c r="O3105" s="140"/>
      <c r="P3105" s="82"/>
      <c r="Q3105" s="82"/>
      <c r="R3105" s="82"/>
      <c r="S3105" s="82"/>
      <c r="T3105" s="140"/>
      <c r="U3105" s="82"/>
      <c r="V3105" s="82"/>
      <c r="W3105" s="82"/>
      <c r="X3105" s="82"/>
      <c r="Y3105" s="82"/>
      <c r="AA3105" s="82"/>
      <c r="AB3105" s="82"/>
      <c r="AC3105" s="82"/>
      <c r="AD3105" s="82"/>
      <c r="AE3105" s="82"/>
      <c r="AF3105" s="82"/>
      <c r="AG3105" s="82"/>
    </row>
    <row r="3106" spans="3:33" x14ac:dyDescent="0.2">
      <c r="C3106" s="82"/>
      <c r="D3106" s="82"/>
      <c r="E3106" s="82"/>
      <c r="F3106" s="82"/>
      <c r="G3106" s="82"/>
      <c r="H3106" s="82"/>
      <c r="I3106" s="82"/>
      <c r="J3106" s="82"/>
      <c r="K3106" s="82"/>
      <c r="L3106" s="82"/>
      <c r="M3106" s="82"/>
      <c r="N3106" s="140"/>
      <c r="O3106" s="140"/>
      <c r="P3106" s="82"/>
      <c r="Q3106" s="82"/>
      <c r="R3106" s="82"/>
      <c r="S3106" s="82"/>
      <c r="T3106" s="140"/>
      <c r="U3106" s="82"/>
      <c r="V3106" s="82"/>
      <c r="W3106" s="82"/>
      <c r="X3106" s="82"/>
      <c r="Y3106" s="82"/>
      <c r="AA3106" s="82"/>
      <c r="AB3106" s="82"/>
      <c r="AC3106" s="82"/>
      <c r="AD3106" s="82"/>
      <c r="AE3106" s="82"/>
      <c r="AF3106" s="82"/>
      <c r="AG3106" s="82"/>
    </row>
    <row r="3107" spans="3:33" x14ac:dyDescent="0.2">
      <c r="C3107" s="82"/>
      <c r="D3107" s="82"/>
      <c r="E3107" s="82"/>
      <c r="F3107" s="82"/>
      <c r="G3107" s="82"/>
      <c r="H3107" s="82"/>
      <c r="I3107" s="82"/>
      <c r="J3107" s="82"/>
      <c r="K3107" s="82"/>
      <c r="L3107" s="82"/>
      <c r="M3107" s="82"/>
      <c r="N3107" s="140"/>
      <c r="O3107" s="140"/>
      <c r="P3107" s="82"/>
      <c r="Q3107" s="82"/>
      <c r="R3107" s="82"/>
      <c r="S3107" s="82"/>
      <c r="T3107" s="140"/>
      <c r="U3107" s="82"/>
      <c r="V3107" s="82"/>
      <c r="W3107" s="82"/>
      <c r="X3107" s="82"/>
      <c r="Y3107" s="82"/>
      <c r="AA3107" s="82"/>
      <c r="AB3107" s="82"/>
      <c r="AC3107" s="82"/>
      <c r="AD3107" s="82"/>
      <c r="AE3107" s="82"/>
      <c r="AF3107" s="82"/>
      <c r="AG3107" s="82"/>
    </row>
    <row r="3108" spans="3:33" x14ac:dyDescent="0.2">
      <c r="C3108" s="82"/>
      <c r="D3108" s="82"/>
      <c r="E3108" s="82"/>
      <c r="F3108" s="82"/>
      <c r="G3108" s="82"/>
      <c r="H3108" s="82"/>
      <c r="I3108" s="82"/>
      <c r="J3108" s="82"/>
      <c r="K3108" s="82"/>
      <c r="L3108" s="82"/>
      <c r="M3108" s="82"/>
      <c r="N3108" s="140"/>
      <c r="O3108" s="140"/>
      <c r="P3108" s="82"/>
      <c r="Q3108" s="82"/>
      <c r="R3108" s="82"/>
      <c r="S3108" s="82"/>
      <c r="T3108" s="140"/>
      <c r="U3108" s="82"/>
      <c r="V3108" s="82"/>
      <c r="W3108" s="82"/>
      <c r="X3108" s="82"/>
      <c r="Y3108" s="82"/>
      <c r="AA3108" s="82"/>
      <c r="AB3108" s="82"/>
      <c r="AC3108" s="82"/>
      <c r="AD3108" s="82"/>
      <c r="AE3108" s="82"/>
      <c r="AF3108" s="82"/>
      <c r="AG3108" s="82"/>
    </row>
    <row r="3109" spans="3:33" x14ac:dyDescent="0.2">
      <c r="C3109" s="82"/>
      <c r="D3109" s="82"/>
      <c r="E3109" s="82"/>
      <c r="F3109" s="82"/>
      <c r="G3109" s="82"/>
      <c r="H3109" s="82"/>
      <c r="I3109" s="82"/>
      <c r="J3109" s="82"/>
      <c r="K3109" s="82"/>
      <c r="L3109" s="82"/>
      <c r="M3109" s="82"/>
      <c r="N3109" s="140"/>
      <c r="O3109" s="140"/>
      <c r="P3109" s="82"/>
      <c r="Q3109" s="82"/>
      <c r="R3109" s="82"/>
      <c r="S3109" s="82"/>
      <c r="T3109" s="140"/>
      <c r="U3109" s="82"/>
      <c r="V3109" s="82"/>
      <c r="W3109" s="82"/>
      <c r="X3109" s="82"/>
      <c r="Y3109" s="82"/>
      <c r="AA3109" s="82"/>
      <c r="AB3109" s="82"/>
      <c r="AC3109" s="82"/>
      <c r="AD3109" s="82"/>
      <c r="AE3109" s="82"/>
      <c r="AF3109" s="82"/>
      <c r="AG3109" s="82"/>
    </row>
    <row r="3110" spans="3:33" x14ac:dyDescent="0.2">
      <c r="C3110" s="82"/>
      <c r="D3110" s="82"/>
      <c r="E3110" s="82"/>
      <c r="F3110" s="82"/>
      <c r="G3110" s="82"/>
      <c r="H3110" s="82"/>
      <c r="I3110" s="82"/>
      <c r="J3110" s="82"/>
      <c r="K3110" s="82"/>
      <c r="L3110" s="82"/>
      <c r="M3110" s="82"/>
      <c r="N3110" s="140"/>
      <c r="O3110" s="140"/>
      <c r="P3110" s="82"/>
      <c r="Q3110" s="82"/>
      <c r="R3110" s="82"/>
      <c r="S3110" s="82"/>
      <c r="T3110" s="140"/>
      <c r="U3110" s="82"/>
      <c r="V3110" s="82"/>
      <c r="W3110" s="82"/>
      <c r="X3110" s="82"/>
      <c r="Y3110" s="82"/>
      <c r="AA3110" s="82"/>
      <c r="AB3110" s="82"/>
      <c r="AC3110" s="82"/>
      <c r="AD3110" s="82"/>
      <c r="AE3110" s="82"/>
      <c r="AF3110" s="82"/>
      <c r="AG3110" s="82"/>
    </row>
    <row r="3111" spans="3:33" x14ac:dyDescent="0.2">
      <c r="C3111" s="82"/>
      <c r="D3111" s="82"/>
      <c r="E3111" s="82"/>
      <c r="F3111" s="82"/>
      <c r="G3111" s="82"/>
      <c r="H3111" s="82"/>
      <c r="I3111" s="82"/>
      <c r="J3111" s="82"/>
      <c r="K3111" s="82"/>
      <c r="L3111" s="82"/>
      <c r="M3111" s="82"/>
      <c r="N3111" s="140"/>
      <c r="O3111" s="140"/>
      <c r="P3111" s="82"/>
      <c r="Q3111" s="82"/>
      <c r="R3111" s="82"/>
      <c r="S3111" s="82"/>
      <c r="T3111" s="140"/>
      <c r="U3111" s="82"/>
      <c r="V3111" s="82"/>
      <c r="W3111" s="82"/>
      <c r="X3111" s="82"/>
      <c r="Y3111" s="82"/>
      <c r="AA3111" s="82"/>
      <c r="AB3111" s="82"/>
      <c r="AC3111" s="82"/>
      <c r="AD3111" s="82"/>
      <c r="AE3111" s="82"/>
      <c r="AF3111" s="82"/>
      <c r="AG3111" s="82"/>
    </row>
    <row r="3112" spans="3:33" x14ac:dyDescent="0.2">
      <c r="C3112" s="82"/>
      <c r="D3112" s="82"/>
      <c r="E3112" s="82"/>
      <c r="F3112" s="82"/>
      <c r="G3112" s="82"/>
      <c r="H3112" s="82"/>
      <c r="I3112" s="82"/>
      <c r="J3112" s="82"/>
      <c r="K3112" s="82"/>
      <c r="L3112" s="82"/>
      <c r="M3112" s="82"/>
      <c r="N3112" s="140"/>
      <c r="O3112" s="140"/>
      <c r="P3112" s="82"/>
      <c r="Q3112" s="82"/>
      <c r="R3112" s="82"/>
      <c r="S3112" s="82"/>
      <c r="T3112" s="140"/>
      <c r="U3112" s="82"/>
      <c r="V3112" s="82"/>
      <c r="W3112" s="82"/>
      <c r="X3112" s="82"/>
      <c r="Y3112" s="82"/>
      <c r="AA3112" s="82"/>
      <c r="AB3112" s="82"/>
      <c r="AC3112" s="82"/>
      <c r="AD3112" s="82"/>
      <c r="AE3112" s="82"/>
      <c r="AF3112" s="82"/>
      <c r="AG3112" s="82"/>
    </row>
    <row r="3113" spans="3:33" x14ac:dyDescent="0.2">
      <c r="C3113" s="82"/>
      <c r="D3113" s="82"/>
      <c r="E3113" s="82"/>
      <c r="F3113" s="82"/>
      <c r="G3113" s="82"/>
      <c r="H3113" s="82"/>
      <c r="I3113" s="82"/>
      <c r="J3113" s="82"/>
      <c r="K3113" s="82"/>
      <c r="L3113" s="82"/>
      <c r="M3113" s="82"/>
      <c r="N3113" s="140"/>
      <c r="O3113" s="140"/>
      <c r="P3113" s="82"/>
      <c r="Q3113" s="82"/>
      <c r="R3113" s="82"/>
      <c r="S3113" s="82"/>
      <c r="T3113" s="140"/>
      <c r="U3113" s="82"/>
      <c r="V3113" s="82"/>
      <c r="W3113" s="82"/>
      <c r="X3113" s="82"/>
      <c r="Y3113" s="82"/>
      <c r="AA3113" s="82"/>
      <c r="AB3113" s="82"/>
      <c r="AC3113" s="82"/>
      <c r="AD3113" s="82"/>
      <c r="AE3113" s="82"/>
      <c r="AF3113" s="82"/>
      <c r="AG3113" s="82"/>
    </row>
    <row r="3114" spans="3:33" x14ac:dyDescent="0.2">
      <c r="C3114" s="82"/>
      <c r="D3114" s="82"/>
      <c r="E3114" s="82"/>
      <c r="F3114" s="82"/>
      <c r="G3114" s="82"/>
      <c r="H3114" s="82"/>
      <c r="I3114" s="82"/>
      <c r="J3114" s="82"/>
      <c r="K3114" s="82"/>
      <c r="L3114" s="82"/>
      <c r="M3114" s="82"/>
      <c r="N3114" s="140"/>
      <c r="O3114" s="140"/>
      <c r="P3114" s="82"/>
      <c r="Q3114" s="82"/>
      <c r="R3114" s="82"/>
      <c r="S3114" s="82"/>
      <c r="T3114" s="140"/>
      <c r="U3114" s="82"/>
      <c r="V3114" s="82"/>
      <c r="W3114" s="82"/>
      <c r="X3114" s="82"/>
      <c r="Y3114" s="82"/>
      <c r="AA3114" s="82"/>
      <c r="AB3114" s="82"/>
      <c r="AC3114" s="82"/>
      <c r="AD3114" s="82"/>
      <c r="AE3114" s="82"/>
      <c r="AF3114" s="82"/>
      <c r="AG3114" s="82"/>
    </row>
    <row r="3115" spans="3:33" x14ac:dyDescent="0.2">
      <c r="C3115" s="82"/>
      <c r="D3115" s="82"/>
      <c r="E3115" s="82"/>
      <c r="F3115" s="82"/>
      <c r="G3115" s="82"/>
      <c r="H3115" s="82"/>
      <c r="I3115" s="82"/>
      <c r="J3115" s="82"/>
      <c r="K3115" s="82"/>
      <c r="L3115" s="82"/>
      <c r="M3115" s="82"/>
      <c r="N3115" s="140"/>
      <c r="O3115" s="140"/>
      <c r="P3115" s="82"/>
      <c r="Q3115" s="82"/>
      <c r="R3115" s="82"/>
      <c r="S3115" s="82"/>
      <c r="T3115" s="140"/>
      <c r="U3115" s="82"/>
      <c r="V3115" s="82"/>
      <c r="W3115" s="82"/>
      <c r="X3115" s="82"/>
      <c r="Y3115" s="82"/>
      <c r="AA3115" s="82"/>
      <c r="AB3115" s="82"/>
      <c r="AC3115" s="82"/>
      <c r="AD3115" s="82"/>
      <c r="AE3115" s="82"/>
      <c r="AF3115" s="82"/>
      <c r="AG3115" s="82"/>
    </row>
    <row r="3116" spans="3:33" x14ac:dyDescent="0.2">
      <c r="C3116" s="82"/>
      <c r="D3116" s="82"/>
      <c r="E3116" s="82"/>
      <c r="F3116" s="82"/>
      <c r="G3116" s="82"/>
      <c r="H3116" s="82"/>
      <c r="I3116" s="82"/>
      <c r="J3116" s="82"/>
      <c r="K3116" s="82"/>
      <c r="L3116" s="82"/>
      <c r="M3116" s="82"/>
      <c r="N3116" s="140"/>
      <c r="O3116" s="140"/>
      <c r="P3116" s="82"/>
      <c r="Q3116" s="82"/>
      <c r="R3116" s="82"/>
      <c r="S3116" s="82"/>
      <c r="T3116" s="140"/>
      <c r="U3116" s="82"/>
      <c r="V3116" s="82"/>
      <c r="W3116" s="82"/>
      <c r="X3116" s="82"/>
      <c r="Y3116" s="82"/>
      <c r="AA3116" s="82"/>
      <c r="AB3116" s="82"/>
      <c r="AC3116" s="82"/>
      <c r="AD3116" s="82"/>
      <c r="AE3116" s="82"/>
      <c r="AF3116" s="82"/>
      <c r="AG3116" s="82"/>
    </row>
    <row r="3117" spans="3:33" x14ac:dyDescent="0.2">
      <c r="C3117" s="82"/>
      <c r="D3117" s="82"/>
      <c r="E3117" s="82"/>
      <c r="F3117" s="82"/>
      <c r="G3117" s="82"/>
      <c r="H3117" s="82"/>
      <c r="I3117" s="82"/>
      <c r="J3117" s="82"/>
      <c r="K3117" s="82"/>
      <c r="L3117" s="82"/>
      <c r="M3117" s="82"/>
      <c r="N3117" s="140"/>
      <c r="O3117" s="140"/>
      <c r="P3117" s="82"/>
      <c r="Q3117" s="82"/>
      <c r="R3117" s="82"/>
      <c r="S3117" s="82"/>
      <c r="T3117" s="140"/>
      <c r="U3117" s="82"/>
      <c r="V3117" s="82"/>
      <c r="W3117" s="82"/>
      <c r="X3117" s="82"/>
      <c r="Y3117" s="82"/>
      <c r="AA3117" s="82"/>
      <c r="AB3117" s="82"/>
      <c r="AC3117" s="82"/>
      <c r="AD3117" s="82"/>
      <c r="AE3117" s="82"/>
      <c r="AF3117" s="82"/>
      <c r="AG3117" s="82"/>
    </row>
    <row r="3118" spans="3:33" x14ac:dyDescent="0.2">
      <c r="C3118" s="82"/>
      <c r="D3118" s="82"/>
      <c r="E3118" s="82"/>
      <c r="F3118" s="82"/>
      <c r="G3118" s="82"/>
      <c r="H3118" s="82"/>
      <c r="I3118" s="82"/>
      <c r="J3118" s="82"/>
      <c r="K3118" s="82"/>
      <c r="L3118" s="82"/>
      <c r="M3118" s="82"/>
      <c r="N3118" s="140"/>
      <c r="O3118" s="140"/>
      <c r="P3118" s="82"/>
      <c r="Q3118" s="82"/>
      <c r="R3118" s="82"/>
      <c r="S3118" s="82"/>
      <c r="T3118" s="140"/>
      <c r="U3118" s="82"/>
      <c r="V3118" s="82"/>
      <c r="W3118" s="82"/>
      <c r="X3118" s="82"/>
      <c r="Y3118" s="82"/>
      <c r="AA3118" s="82"/>
      <c r="AB3118" s="82"/>
      <c r="AC3118" s="82"/>
      <c r="AD3118" s="82"/>
      <c r="AE3118" s="82"/>
      <c r="AF3118" s="82"/>
      <c r="AG3118" s="82"/>
    </row>
    <row r="3119" spans="3:33" x14ac:dyDescent="0.2">
      <c r="C3119" s="82"/>
      <c r="D3119" s="82"/>
      <c r="E3119" s="82"/>
      <c r="F3119" s="82"/>
      <c r="G3119" s="82"/>
      <c r="H3119" s="82"/>
      <c r="I3119" s="82"/>
      <c r="J3119" s="82"/>
      <c r="K3119" s="82"/>
      <c r="L3119" s="82"/>
      <c r="M3119" s="82"/>
      <c r="N3119" s="140"/>
      <c r="O3119" s="140"/>
      <c r="P3119" s="82"/>
      <c r="Q3119" s="82"/>
      <c r="R3119" s="82"/>
      <c r="S3119" s="82"/>
      <c r="T3119" s="140"/>
      <c r="U3119" s="82"/>
      <c r="V3119" s="82"/>
      <c r="W3119" s="82"/>
      <c r="X3119" s="82"/>
      <c r="Y3119" s="82"/>
      <c r="AA3119" s="82"/>
      <c r="AB3119" s="82"/>
      <c r="AC3119" s="82"/>
      <c r="AD3119" s="82"/>
      <c r="AE3119" s="82"/>
      <c r="AF3119" s="82"/>
      <c r="AG3119" s="82"/>
    </row>
    <row r="3120" spans="3:33" x14ac:dyDescent="0.2">
      <c r="C3120" s="82"/>
      <c r="D3120" s="82"/>
      <c r="E3120" s="82"/>
      <c r="F3120" s="82"/>
      <c r="G3120" s="82"/>
      <c r="H3120" s="82"/>
      <c r="I3120" s="82"/>
      <c r="J3120" s="82"/>
      <c r="K3120" s="82"/>
      <c r="L3120" s="82"/>
      <c r="M3120" s="82"/>
      <c r="N3120" s="140"/>
      <c r="O3120" s="140"/>
      <c r="P3120" s="82"/>
      <c r="Q3120" s="82"/>
      <c r="R3120" s="82"/>
      <c r="S3120" s="82"/>
      <c r="T3120" s="140"/>
      <c r="U3120" s="82"/>
      <c r="V3120" s="82"/>
      <c r="W3120" s="82"/>
      <c r="X3120" s="82"/>
      <c r="Y3120" s="82"/>
      <c r="AA3120" s="82"/>
      <c r="AB3120" s="82"/>
      <c r="AC3120" s="82"/>
      <c r="AD3120" s="82"/>
      <c r="AE3120" s="82"/>
      <c r="AF3120" s="82"/>
      <c r="AG3120" s="82"/>
    </row>
    <row r="3121" spans="3:33" x14ac:dyDescent="0.2">
      <c r="C3121" s="82"/>
      <c r="D3121" s="82"/>
      <c r="E3121" s="82"/>
      <c r="F3121" s="82"/>
      <c r="G3121" s="82"/>
      <c r="H3121" s="82"/>
      <c r="I3121" s="82"/>
      <c r="J3121" s="82"/>
      <c r="K3121" s="82"/>
      <c r="L3121" s="82"/>
      <c r="M3121" s="82"/>
      <c r="N3121" s="140"/>
      <c r="O3121" s="140"/>
      <c r="P3121" s="82"/>
      <c r="Q3121" s="82"/>
      <c r="R3121" s="82"/>
      <c r="S3121" s="82"/>
      <c r="T3121" s="140"/>
      <c r="U3121" s="82"/>
      <c r="V3121" s="82"/>
      <c r="W3121" s="82"/>
      <c r="X3121" s="82"/>
      <c r="Y3121" s="82"/>
      <c r="AA3121" s="82"/>
      <c r="AB3121" s="82"/>
      <c r="AC3121" s="82"/>
      <c r="AD3121" s="82"/>
      <c r="AE3121" s="82"/>
      <c r="AF3121" s="82"/>
      <c r="AG3121" s="82"/>
    </row>
    <row r="3122" spans="3:33" x14ac:dyDescent="0.2">
      <c r="C3122" s="82"/>
      <c r="D3122" s="82"/>
      <c r="E3122" s="82"/>
      <c r="F3122" s="82"/>
      <c r="G3122" s="82"/>
      <c r="H3122" s="82"/>
      <c r="I3122" s="82"/>
      <c r="J3122" s="82"/>
      <c r="K3122" s="82"/>
      <c r="L3122" s="82"/>
      <c r="M3122" s="82"/>
      <c r="N3122" s="140"/>
      <c r="O3122" s="140"/>
      <c r="P3122" s="82"/>
      <c r="Q3122" s="82"/>
      <c r="R3122" s="82"/>
      <c r="S3122" s="82"/>
      <c r="T3122" s="140"/>
      <c r="U3122" s="82"/>
      <c r="V3122" s="82"/>
      <c r="W3122" s="82"/>
      <c r="X3122" s="82"/>
      <c r="Y3122" s="82"/>
      <c r="AA3122" s="82"/>
      <c r="AB3122" s="82"/>
      <c r="AC3122" s="82"/>
      <c r="AD3122" s="82"/>
      <c r="AE3122" s="82"/>
      <c r="AF3122" s="82"/>
      <c r="AG3122" s="82"/>
    </row>
    <row r="3123" spans="3:33" x14ac:dyDescent="0.2">
      <c r="C3123" s="82"/>
      <c r="D3123" s="82"/>
      <c r="E3123" s="82"/>
      <c r="F3123" s="82"/>
      <c r="G3123" s="82"/>
      <c r="H3123" s="82"/>
      <c r="I3123" s="82"/>
      <c r="J3123" s="82"/>
      <c r="K3123" s="82"/>
      <c r="L3123" s="82"/>
      <c r="M3123" s="82"/>
      <c r="N3123" s="140"/>
      <c r="O3123" s="140"/>
      <c r="P3123" s="82"/>
      <c r="Q3123" s="82"/>
      <c r="R3123" s="82"/>
      <c r="S3123" s="82"/>
      <c r="T3123" s="140"/>
      <c r="U3123" s="82"/>
      <c r="V3123" s="82"/>
      <c r="W3123" s="82"/>
      <c r="X3123" s="82"/>
      <c r="Y3123" s="82"/>
      <c r="AA3123" s="82"/>
      <c r="AB3123" s="82"/>
      <c r="AC3123" s="82"/>
      <c r="AD3123" s="82"/>
      <c r="AE3123" s="82"/>
      <c r="AF3123" s="82"/>
      <c r="AG3123" s="82"/>
    </row>
    <row r="3124" spans="3:33" x14ac:dyDescent="0.2">
      <c r="C3124" s="82"/>
      <c r="D3124" s="82"/>
      <c r="E3124" s="82"/>
      <c r="F3124" s="82"/>
      <c r="G3124" s="82"/>
      <c r="H3124" s="82"/>
      <c r="I3124" s="82"/>
      <c r="J3124" s="82"/>
      <c r="K3124" s="82"/>
      <c r="L3124" s="82"/>
      <c r="M3124" s="82"/>
      <c r="N3124" s="140"/>
      <c r="O3124" s="140"/>
      <c r="P3124" s="82"/>
      <c r="Q3124" s="82"/>
      <c r="R3124" s="82"/>
      <c r="S3124" s="82"/>
      <c r="T3124" s="140"/>
      <c r="U3124" s="82"/>
      <c r="V3124" s="82"/>
      <c r="W3124" s="82"/>
      <c r="X3124" s="82"/>
      <c r="Y3124" s="82"/>
      <c r="AA3124" s="82"/>
      <c r="AB3124" s="82"/>
      <c r="AC3124" s="82"/>
      <c r="AD3124" s="82"/>
      <c r="AE3124" s="82"/>
      <c r="AF3124" s="82"/>
      <c r="AG3124" s="82"/>
    </row>
    <row r="3125" spans="3:33" x14ac:dyDescent="0.2">
      <c r="C3125" s="82"/>
      <c r="D3125" s="82"/>
      <c r="E3125" s="82"/>
      <c r="F3125" s="82"/>
      <c r="G3125" s="82"/>
      <c r="H3125" s="82"/>
      <c r="I3125" s="82"/>
      <c r="J3125" s="82"/>
      <c r="K3125" s="82"/>
      <c r="L3125" s="82"/>
      <c r="M3125" s="82"/>
      <c r="N3125" s="140"/>
      <c r="O3125" s="140"/>
      <c r="P3125" s="82"/>
      <c r="Q3125" s="82"/>
      <c r="R3125" s="82"/>
      <c r="S3125" s="82"/>
      <c r="T3125" s="140"/>
      <c r="U3125" s="82"/>
      <c r="V3125" s="82"/>
      <c r="W3125" s="82"/>
      <c r="X3125" s="82"/>
      <c r="Y3125" s="82"/>
      <c r="AA3125" s="82"/>
      <c r="AB3125" s="82"/>
      <c r="AC3125" s="82"/>
      <c r="AD3125" s="82"/>
      <c r="AE3125" s="82"/>
      <c r="AF3125" s="82"/>
      <c r="AG3125" s="82"/>
    </row>
    <row r="3126" spans="3:33" x14ac:dyDescent="0.2">
      <c r="C3126" s="82"/>
      <c r="D3126" s="82"/>
      <c r="E3126" s="82"/>
      <c r="F3126" s="82"/>
      <c r="G3126" s="82"/>
      <c r="H3126" s="82"/>
      <c r="I3126" s="82"/>
      <c r="J3126" s="82"/>
      <c r="K3126" s="82"/>
      <c r="L3126" s="82"/>
      <c r="M3126" s="82"/>
      <c r="N3126" s="140"/>
      <c r="O3126" s="140"/>
      <c r="P3126" s="82"/>
      <c r="Q3126" s="82"/>
      <c r="R3126" s="82"/>
      <c r="S3126" s="82"/>
      <c r="T3126" s="140"/>
      <c r="U3126" s="82"/>
      <c r="V3126" s="82"/>
      <c r="W3126" s="82"/>
      <c r="X3126" s="82"/>
      <c r="Y3126" s="82"/>
      <c r="AA3126" s="82"/>
      <c r="AB3126" s="82"/>
      <c r="AC3126" s="82"/>
      <c r="AD3126" s="82"/>
      <c r="AE3126" s="82"/>
      <c r="AF3126" s="82"/>
      <c r="AG3126" s="82"/>
    </row>
    <row r="3127" spans="3:33" x14ac:dyDescent="0.2">
      <c r="C3127" s="82"/>
      <c r="D3127" s="82"/>
      <c r="E3127" s="82"/>
      <c r="F3127" s="82"/>
      <c r="G3127" s="82"/>
      <c r="H3127" s="82"/>
      <c r="I3127" s="82"/>
      <c r="J3127" s="82"/>
      <c r="K3127" s="82"/>
      <c r="L3127" s="82"/>
      <c r="M3127" s="82"/>
      <c r="N3127" s="140"/>
      <c r="O3127" s="140"/>
      <c r="P3127" s="82"/>
      <c r="Q3127" s="82"/>
      <c r="R3127" s="82"/>
      <c r="S3127" s="82"/>
      <c r="T3127" s="140"/>
      <c r="U3127" s="82"/>
      <c r="V3127" s="82"/>
      <c r="W3127" s="82"/>
      <c r="X3127" s="82"/>
      <c r="Y3127" s="82"/>
      <c r="AA3127" s="82"/>
      <c r="AB3127" s="82"/>
      <c r="AC3127" s="82"/>
      <c r="AD3127" s="82"/>
      <c r="AE3127" s="82"/>
      <c r="AF3127" s="82"/>
      <c r="AG3127" s="82"/>
    </row>
    <row r="3128" spans="3:33" x14ac:dyDescent="0.2">
      <c r="C3128" s="82"/>
      <c r="D3128" s="82"/>
      <c r="E3128" s="82"/>
      <c r="F3128" s="82"/>
      <c r="G3128" s="82"/>
      <c r="H3128" s="82"/>
      <c r="I3128" s="82"/>
      <c r="J3128" s="82"/>
      <c r="K3128" s="82"/>
      <c r="L3128" s="82"/>
      <c r="M3128" s="82"/>
      <c r="N3128" s="140"/>
      <c r="O3128" s="140"/>
      <c r="P3128" s="82"/>
      <c r="Q3128" s="82"/>
      <c r="R3128" s="82"/>
      <c r="S3128" s="82"/>
      <c r="T3128" s="140"/>
      <c r="U3128" s="82"/>
      <c r="V3128" s="82"/>
      <c r="W3128" s="82"/>
      <c r="X3128" s="82"/>
      <c r="Y3128" s="82"/>
      <c r="AA3128" s="82"/>
      <c r="AB3128" s="82"/>
      <c r="AC3128" s="82"/>
      <c r="AD3128" s="82"/>
      <c r="AE3128" s="82"/>
      <c r="AF3128" s="82"/>
      <c r="AG3128" s="82"/>
    </row>
    <row r="3129" spans="3:33" x14ac:dyDescent="0.2">
      <c r="C3129" s="82"/>
      <c r="D3129" s="82"/>
      <c r="E3129" s="82"/>
      <c r="F3129" s="82"/>
      <c r="G3129" s="82"/>
      <c r="H3129" s="82"/>
      <c r="I3129" s="82"/>
      <c r="J3129" s="82"/>
      <c r="K3129" s="82"/>
      <c r="L3129" s="82"/>
      <c r="M3129" s="82"/>
      <c r="N3129" s="140"/>
      <c r="O3129" s="140"/>
      <c r="P3129" s="82"/>
      <c r="Q3129" s="82"/>
      <c r="R3129" s="82"/>
      <c r="S3129" s="82"/>
      <c r="T3129" s="140"/>
      <c r="U3129" s="82"/>
      <c r="V3129" s="82"/>
      <c r="W3129" s="82"/>
      <c r="X3129" s="82"/>
      <c r="Y3129" s="82"/>
      <c r="AA3129" s="82"/>
      <c r="AB3129" s="82"/>
      <c r="AC3129" s="82"/>
      <c r="AD3129" s="82"/>
      <c r="AE3129" s="82"/>
      <c r="AF3129" s="82"/>
      <c r="AG3129" s="82"/>
    </row>
    <row r="3130" spans="3:33" x14ac:dyDescent="0.2">
      <c r="C3130" s="82"/>
      <c r="D3130" s="82"/>
      <c r="E3130" s="82"/>
      <c r="F3130" s="82"/>
      <c r="G3130" s="82"/>
      <c r="H3130" s="82"/>
      <c r="I3130" s="82"/>
      <c r="J3130" s="82"/>
      <c r="K3130" s="82"/>
      <c r="L3130" s="82"/>
      <c r="M3130" s="82"/>
      <c r="N3130" s="140"/>
      <c r="O3130" s="140"/>
      <c r="P3130" s="82"/>
      <c r="Q3130" s="82"/>
      <c r="R3130" s="82"/>
      <c r="S3130" s="82"/>
      <c r="T3130" s="140"/>
      <c r="U3130" s="82"/>
      <c r="V3130" s="82"/>
      <c r="W3130" s="82"/>
      <c r="X3130" s="82"/>
      <c r="Y3130" s="82"/>
      <c r="AA3130" s="82"/>
      <c r="AB3130" s="82"/>
      <c r="AC3130" s="82"/>
      <c r="AD3130" s="82"/>
      <c r="AE3130" s="82"/>
      <c r="AF3130" s="82"/>
      <c r="AG3130" s="82"/>
    </row>
    <row r="3131" spans="3:33" x14ac:dyDescent="0.2">
      <c r="C3131" s="82"/>
      <c r="D3131" s="82"/>
      <c r="E3131" s="82"/>
      <c r="F3131" s="82"/>
      <c r="G3131" s="82"/>
      <c r="H3131" s="82"/>
      <c r="I3131" s="82"/>
      <c r="J3131" s="82"/>
      <c r="K3131" s="82"/>
      <c r="L3131" s="82"/>
      <c r="M3131" s="82"/>
      <c r="N3131" s="140"/>
      <c r="O3131" s="140"/>
      <c r="P3131" s="82"/>
      <c r="Q3131" s="82"/>
      <c r="R3131" s="82"/>
      <c r="S3131" s="82"/>
      <c r="T3131" s="140"/>
      <c r="U3131" s="82"/>
      <c r="V3131" s="82"/>
      <c r="W3131" s="82"/>
      <c r="X3131" s="82"/>
      <c r="Y3131" s="82"/>
      <c r="AA3131" s="82"/>
      <c r="AB3131" s="82"/>
      <c r="AC3131" s="82"/>
      <c r="AD3131" s="82"/>
      <c r="AE3131" s="82"/>
      <c r="AF3131" s="82"/>
      <c r="AG3131" s="82"/>
    </row>
    <row r="3132" spans="3:33" x14ac:dyDescent="0.2">
      <c r="C3132" s="82"/>
      <c r="D3132" s="82"/>
      <c r="E3132" s="82"/>
      <c r="F3132" s="82"/>
      <c r="G3132" s="82"/>
      <c r="H3132" s="82"/>
      <c r="I3132" s="82"/>
      <c r="J3132" s="82"/>
      <c r="K3132" s="82"/>
      <c r="L3132" s="82"/>
      <c r="M3132" s="82"/>
      <c r="N3132" s="140"/>
      <c r="O3132" s="140"/>
      <c r="P3132" s="82"/>
      <c r="Q3132" s="82"/>
      <c r="R3132" s="82"/>
      <c r="S3132" s="82"/>
      <c r="T3132" s="140"/>
      <c r="U3132" s="82"/>
      <c r="V3132" s="82"/>
      <c r="W3132" s="82"/>
      <c r="X3132" s="82"/>
      <c r="Y3132" s="82"/>
      <c r="AA3132" s="82"/>
      <c r="AB3132" s="82"/>
      <c r="AC3132" s="82"/>
      <c r="AD3132" s="82"/>
      <c r="AE3132" s="82"/>
      <c r="AF3132" s="82"/>
      <c r="AG3132" s="82"/>
    </row>
    <row r="3133" spans="3:33" x14ac:dyDescent="0.2">
      <c r="C3133" s="82"/>
      <c r="D3133" s="82"/>
      <c r="E3133" s="82"/>
      <c r="F3133" s="82"/>
      <c r="G3133" s="82"/>
      <c r="H3133" s="82"/>
      <c r="I3133" s="82"/>
      <c r="J3133" s="82"/>
      <c r="K3133" s="82"/>
      <c r="L3133" s="82"/>
      <c r="M3133" s="82"/>
      <c r="N3133" s="140"/>
      <c r="O3133" s="140"/>
      <c r="P3133" s="82"/>
      <c r="Q3133" s="82"/>
      <c r="R3133" s="82"/>
      <c r="S3133" s="82"/>
      <c r="T3133" s="140"/>
      <c r="U3133" s="82"/>
      <c r="V3133" s="82"/>
      <c r="W3133" s="82"/>
      <c r="X3133" s="82"/>
      <c r="Y3133" s="82"/>
      <c r="AA3133" s="82"/>
      <c r="AB3133" s="82"/>
      <c r="AC3133" s="82"/>
      <c r="AD3133" s="82"/>
      <c r="AE3133" s="82"/>
      <c r="AF3133" s="82"/>
      <c r="AG3133" s="82"/>
    </row>
    <row r="3134" spans="3:33" x14ac:dyDescent="0.2">
      <c r="C3134" s="82"/>
      <c r="D3134" s="82"/>
      <c r="E3134" s="82"/>
      <c r="F3134" s="82"/>
      <c r="G3134" s="82"/>
      <c r="H3134" s="82"/>
      <c r="I3134" s="82"/>
      <c r="J3134" s="82"/>
      <c r="K3134" s="82"/>
      <c r="L3134" s="82"/>
      <c r="M3134" s="82"/>
      <c r="N3134" s="140"/>
      <c r="O3134" s="140"/>
      <c r="P3134" s="82"/>
      <c r="Q3134" s="82"/>
      <c r="R3134" s="82"/>
      <c r="S3134" s="82"/>
      <c r="T3134" s="140"/>
      <c r="U3134" s="82"/>
      <c r="V3134" s="82"/>
      <c r="W3134" s="82"/>
      <c r="X3134" s="82"/>
      <c r="Y3134" s="82"/>
      <c r="AA3134" s="82"/>
      <c r="AB3134" s="82"/>
      <c r="AC3134" s="82"/>
      <c r="AD3134" s="82"/>
      <c r="AE3134" s="82"/>
      <c r="AF3134" s="82"/>
      <c r="AG3134" s="82"/>
    </row>
    <row r="3135" spans="3:33" x14ac:dyDescent="0.2">
      <c r="C3135" s="82"/>
      <c r="D3135" s="82"/>
      <c r="E3135" s="82"/>
      <c r="F3135" s="82"/>
      <c r="G3135" s="82"/>
      <c r="H3135" s="82"/>
      <c r="I3135" s="82"/>
      <c r="J3135" s="82"/>
      <c r="K3135" s="82"/>
      <c r="L3135" s="82"/>
      <c r="M3135" s="82"/>
      <c r="N3135" s="140"/>
      <c r="O3135" s="140"/>
      <c r="P3135" s="82"/>
      <c r="Q3135" s="82"/>
      <c r="R3135" s="82"/>
      <c r="S3135" s="82"/>
      <c r="T3135" s="140"/>
      <c r="U3135" s="82"/>
      <c r="V3135" s="82"/>
      <c r="W3135" s="82"/>
      <c r="X3135" s="82"/>
      <c r="Y3135" s="82"/>
      <c r="AA3135" s="82"/>
      <c r="AB3135" s="82"/>
      <c r="AC3135" s="82"/>
      <c r="AD3135" s="82"/>
      <c r="AE3135" s="82"/>
      <c r="AF3135" s="82"/>
      <c r="AG3135" s="82"/>
    </row>
    <row r="3136" spans="3:33" x14ac:dyDescent="0.2">
      <c r="C3136" s="82"/>
      <c r="D3136" s="82"/>
      <c r="E3136" s="82"/>
      <c r="F3136" s="82"/>
      <c r="G3136" s="82"/>
      <c r="H3136" s="82"/>
      <c r="I3136" s="82"/>
      <c r="J3136" s="82"/>
      <c r="K3136" s="82"/>
      <c r="L3136" s="82"/>
      <c r="M3136" s="82"/>
      <c r="N3136" s="140"/>
      <c r="O3136" s="140"/>
      <c r="P3136" s="82"/>
      <c r="Q3136" s="82"/>
      <c r="R3136" s="82"/>
      <c r="S3136" s="82"/>
      <c r="T3136" s="140"/>
      <c r="U3136" s="82"/>
      <c r="V3136" s="82"/>
      <c r="W3136" s="82"/>
      <c r="X3136" s="82"/>
      <c r="Y3136" s="82"/>
      <c r="AA3136" s="82"/>
      <c r="AB3136" s="82"/>
      <c r="AC3136" s="82"/>
      <c r="AD3136" s="82"/>
      <c r="AE3136" s="82"/>
      <c r="AF3136" s="82"/>
      <c r="AG3136" s="82"/>
    </row>
    <row r="3137" spans="3:33" x14ac:dyDescent="0.2">
      <c r="C3137" s="82"/>
      <c r="D3137" s="82"/>
      <c r="E3137" s="82"/>
      <c r="F3137" s="82"/>
      <c r="G3137" s="82"/>
      <c r="H3137" s="82"/>
      <c r="I3137" s="82"/>
      <c r="J3137" s="82"/>
      <c r="K3137" s="82"/>
      <c r="L3137" s="82"/>
      <c r="M3137" s="82"/>
      <c r="N3137" s="140"/>
      <c r="O3137" s="140"/>
      <c r="P3137" s="82"/>
      <c r="Q3137" s="82"/>
      <c r="R3137" s="82"/>
      <c r="S3137" s="82"/>
      <c r="T3137" s="140"/>
      <c r="U3137" s="82"/>
      <c r="V3137" s="82"/>
      <c r="W3137" s="82"/>
      <c r="X3137" s="82"/>
      <c r="Y3137" s="82"/>
      <c r="AA3137" s="82"/>
      <c r="AB3137" s="82"/>
      <c r="AC3137" s="82"/>
      <c r="AD3137" s="82"/>
      <c r="AE3137" s="82"/>
      <c r="AF3137" s="82"/>
      <c r="AG3137" s="82"/>
    </row>
    <row r="3138" spans="3:33" x14ac:dyDescent="0.2">
      <c r="C3138" s="82"/>
      <c r="D3138" s="82"/>
      <c r="E3138" s="82"/>
      <c r="F3138" s="82"/>
      <c r="G3138" s="82"/>
      <c r="H3138" s="82"/>
      <c r="I3138" s="82"/>
      <c r="J3138" s="82"/>
      <c r="K3138" s="82"/>
      <c r="L3138" s="82"/>
      <c r="M3138" s="82"/>
      <c r="N3138" s="140"/>
      <c r="O3138" s="140"/>
      <c r="P3138" s="82"/>
      <c r="Q3138" s="82"/>
      <c r="R3138" s="82"/>
      <c r="S3138" s="82"/>
      <c r="T3138" s="140"/>
      <c r="U3138" s="82"/>
      <c r="V3138" s="82"/>
      <c r="W3138" s="82"/>
      <c r="X3138" s="82"/>
      <c r="Y3138" s="82"/>
      <c r="AA3138" s="82"/>
      <c r="AB3138" s="82"/>
      <c r="AC3138" s="82"/>
      <c r="AD3138" s="82"/>
      <c r="AE3138" s="82"/>
      <c r="AF3138" s="82"/>
      <c r="AG3138" s="82"/>
    </row>
    <row r="3139" spans="3:33" x14ac:dyDescent="0.2">
      <c r="C3139" s="82"/>
      <c r="D3139" s="82"/>
      <c r="E3139" s="82"/>
      <c r="F3139" s="82"/>
      <c r="G3139" s="82"/>
      <c r="H3139" s="82"/>
      <c r="I3139" s="82"/>
      <c r="J3139" s="82"/>
      <c r="K3139" s="82"/>
      <c r="L3139" s="82"/>
      <c r="M3139" s="82"/>
      <c r="N3139" s="140"/>
      <c r="O3139" s="140"/>
      <c r="P3139" s="82"/>
      <c r="Q3139" s="82"/>
      <c r="R3139" s="82"/>
      <c r="S3139" s="82"/>
      <c r="T3139" s="140"/>
      <c r="U3139" s="82"/>
      <c r="V3139" s="82"/>
      <c r="W3139" s="82"/>
      <c r="X3139" s="82"/>
      <c r="Y3139" s="82"/>
      <c r="AA3139" s="82"/>
      <c r="AB3139" s="82"/>
      <c r="AC3139" s="82"/>
      <c r="AD3139" s="82"/>
      <c r="AE3139" s="82"/>
      <c r="AF3139" s="82"/>
      <c r="AG3139" s="82"/>
    </row>
    <row r="3140" spans="3:33" x14ac:dyDescent="0.2">
      <c r="C3140" s="82"/>
      <c r="D3140" s="82"/>
      <c r="E3140" s="82"/>
      <c r="F3140" s="82"/>
      <c r="G3140" s="82"/>
      <c r="H3140" s="82"/>
      <c r="I3140" s="82"/>
      <c r="J3140" s="82"/>
      <c r="K3140" s="82"/>
      <c r="L3140" s="82"/>
      <c r="M3140" s="82"/>
      <c r="N3140" s="140"/>
      <c r="O3140" s="140"/>
      <c r="P3140" s="82"/>
      <c r="Q3140" s="82"/>
      <c r="R3140" s="82"/>
      <c r="S3140" s="82"/>
      <c r="T3140" s="140"/>
      <c r="U3140" s="82"/>
      <c r="V3140" s="82"/>
      <c r="W3140" s="82"/>
      <c r="X3140" s="82"/>
      <c r="Y3140" s="82"/>
      <c r="AA3140" s="82"/>
      <c r="AB3140" s="82"/>
      <c r="AC3140" s="82"/>
      <c r="AD3140" s="82"/>
      <c r="AE3140" s="82"/>
      <c r="AF3140" s="82"/>
      <c r="AG3140" s="82"/>
    </row>
    <row r="3141" spans="3:33" x14ac:dyDescent="0.2">
      <c r="C3141" s="82"/>
      <c r="D3141" s="82"/>
      <c r="E3141" s="82"/>
      <c r="F3141" s="82"/>
      <c r="G3141" s="82"/>
      <c r="H3141" s="82"/>
      <c r="I3141" s="82"/>
      <c r="J3141" s="82"/>
      <c r="K3141" s="82"/>
      <c r="L3141" s="82"/>
      <c r="M3141" s="82"/>
      <c r="N3141" s="140"/>
      <c r="O3141" s="140"/>
      <c r="P3141" s="82"/>
      <c r="Q3141" s="82"/>
      <c r="R3141" s="82"/>
      <c r="S3141" s="82"/>
      <c r="T3141" s="140"/>
      <c r="U3141" s="82"/>
      <c r="V3141" s="82"/>
      <c r="W3141" s="82"/>
      <c r="X3141" s="82"/>
      <c r="Y3141" s="82"/>
      <c r="AA3141" s="82"/>
      <c r="AB3141" s="82"/>
      <c r="AC3141" s="82"/>
      <c r="AD3141" s="82"/>
      <c r="AE3141" s="82"/>
      <c r="AF3141" s="82"/>
      <c r="AG3141" s="82"/>
    </row>
    <row r="3142" spans="3:33" x14ac:dyDescent="0.2">
      <c r="C3142" s="82"/>
      <c r="D3142" s="82"/>
      <c r="E3142" s="82"/>
      <c r="F3142" s="82"/>
      <c r="G3142" s="82"/>
      <c r="H3142" s="82"/>
      <c r="I3142" s="82"/>
      <c r="J3142" s="82"/>
      <c r="K3142" s="82"/>
      <c r="L3142" s="82"/>
      <c r="M3142" s="82"/>
      <c r="N3142" s="140"/>
      <c r="O3142" s="140"/>
      <c r="P3142" s="82"/>
      <c r="Q3142" s="82"/>
      <c r="R3142" s="82"/>
      <c r="S3142" s="82"/>
      <c r="T3142" s="140"/>
      <c r="U3142" s="82"/>
      <c r="V3142" s="82"/>
      <c r="W3142" s="82"/>
      <c r="X3142" s="82"/>
      <c r="Y3142" s="82"/>
      <c r="AA3142" s="82"/>
      <c r="AB3142" s="82"/>
      <c r="AC3142" s="82"/>
      <c r="AD3142" s="82"/>
      <c r="AE3142" s="82"/>
      <c r="AF3142" s="82"/>
      <c r="AG3142" s="82"/>
    </row>
    <row r="3143" spans="3:33" x14ac:dyDescent="0.2">
      <c r="C3143" s="82"/>
      <c r="D3143" s="82"/>
      <c r="E3143" s="82"/>
      <c r="F3143" s="82"/>
      <c r="G3143" s="82"/>
      <c r="H3143" s="82"/>
      <c r="I3143" s="82"/>
      <c r="J3143" s="82"/>
      <c r="K3143" s="82"/>
      <c r="L3143" s="82"/>
      <c r="M3143" s="82"/>
      <c r="N3143" s="140"/>
      <c r="O3143" s="140"/>
      <c r="P3143" s="82"/>
      <c r="Q3143" s="82"/>
      <c r="R3143" s="82"/>
      <c r="S3143" s="82"/>
      <c r="T3143" s="140"/>
      <c r="U3143" s="82"/>
      <c r="V3143" s="82"/>
      <c r="W3143" s="82"/>
      <c r="X3143" s="82"/>
      <c r="Y3143" s="82"/>
      <c r="AA3143" s="82"/>
      <c r="AB3143" s="82"/>
      <c r="AC3143" s="82"/>
      <c r="AD3143" s="82"/>
      <c r="AE3143" s="82"/>
      <c r="AF3143" s="82"/>
      <c r="AG3143" s="82"/>
    </row>
    <row r="3144" spans="3:33" x14ac:dyDescent="0.2">
      <c r="C3144" s="82"/>
      <c r="D3144" s="82"/>
      <c r="E3144" s="82"/>
      <c r="F3144" s="82"/>
      <c r="G3144" s="82"/>
      <c r="H3144" s="82"/>
      <c r="I3144" s="82"/>
      <c r="J3144" s="82"/>
      <c r="K3144" s="82"/>
      <c r="L3144" s="82"/>
      <c r="M3144" s="82"/>
      <c r="N3144" s="140"/>
      <c r="O3144" s="140"/>
      <c r="P3144" s="82"/>
      <c r="Q3144" s="82"/>
      <c r="R3144" s="82"/>
      <c r="S3144" s="82"/>
      <c r="T3144" s="140"/>
      <c r="U3144" s="82"/>
      <c r="V3144" s="82"/>
      <c r="W3144" s="82"/>
      <c r="X3144" s="82"/>
      <c r="Y3144" s="82"/>
      <c r="AA3144" s="82"/>
      <c r="AB3144" s="82"/>
      <c r="AC3144" s="82"/>
      <c r="AD3144" s="82"/>
      <c r="AE3144" s="82"/>
      <c r="AF3144" s="82"/>
      <c r="AG3144" s="82"/>
    </row>
    <row r="3145" spans="3:33" x14ac:dyDescent="0.2">
      <c r="C3145" s="82"/>
      <c r="D3145" s="82"/>
      <c r="E3145" s="82"/>
      <c r="F3145" s="82"/>
      <c r="G3145" s="82"/>
      <c r="H3145" s="82"/>
      <c r="I3145" s="82"/>
      <c r="J3145" s="82"/>
      <c r="K3145" s="82"/>
      <c r="L3145" s="82"/>
      <c r="M3145" s="82"/>
      <c r="N3145" s="140"/>
      <c r="O3145" s="140"/>
      <c r="P3145" s="82"/>
      <c r="Q3145" s="82"/>
      <c r="R3145" s="82"/>
      <c r="S3145" s="82"/>
      <c r="T3145" s="140"/>
      <c r="U3145" s="82"/>
      <c r="V3145" s="82"/>
      <c r="W3145" s="82"/>
      <c r="X3145" s="82"/>
      <c r="Y3145" s="82"/>
      <c r="AA3145" s="82"/>
      <c r="AB3145" s="82"/>
      <c r="AC3145" s="82"/>
      <c r="AD3145" s="82"/>
      <c r="AE3145" s="82"/>
      <c r="AF3145" s="82"/>
      <c r="AG3145" s="82"/>
    </row>
    <row r="3146" spans="3:33" x14ac:dyDescent="0.2">
      <c r="C3146" s="82"/>
      <c r="D3146" s="82"/>
      <c r="E3146" s="82"/>
      <c r="F3146" s="82"/>
      <c r="G3146" s="82"/>
      <c r="H3146" s="82"/>
      <c r="I3146" s="82"/>
      <c r="J3146" s="82"/>
      <c r="K3146" s="82"/>
      <c r="L3146" s="82"/>
      <c r="M3146" s="82"/>
      <c r="N3146" s="140"/>
      <c r="O3146" s="140"/>
      <c r="P3146" s="82"/>
      <c r="Q3146" s="82"/>
      <c r="R3146" s="82"/>
      <c r="S3146" s="82"/>
      <c r="T3146" s="140"/>
      <c r="U3146" s="82"/>
      <c r="V3146" s="82"/>
      <c r="W3146" s="82"/>
      <c r="X3146" s="82"/>
      <c r="Y3146" s="82"/>
      <c r="AA3146" s="82"/>
      <c r="AB3146" s="82"/>
      <c r="AC3146" s="82"/>
      <c r="AD3146" s="82"/>
      <c r="AE3146" s="82"/>
      <c r="AF3146" s="82"/>
      <c r="AG3146" s="82"/>
    </row>
    <row r="3147" spans="3:33" x14ac:dyDescent="0.2">
      <c r="C3147" s="82"/>
      <c r="D3147" s="82"/>
      <c r="E3147" s="82"/>
      <c r="F3147" s="82"/>
      <c r="G3147" s="82"/>
      <c r="H3147" s="82"/>
      <c r="I3147" s="82"/>
      <c r="J3147" s="82"/>
      <c r="K3147" s="82"/>
      <c r="L3147" s="82"/>
      <c r="M3147" s="82"/>
      <c r="N3147" s="140"/>
      <c r="O3147" s="140"/>
      <c r="P3147" s="82"/>
      <c r="Q3147" s="82"/>
      <c r="R3147" s="82"/>
      <c r="S3147" s="82"/>
      <c r="T3147" s="140"/>
      <c r="U3147" s="82"/>
      <c r="V3147" s="82"/>
      <c r="W3147" s="82"/>
      <c r="X3147" s="82"/>
      <c r="Y3147" s="82"/>
      <c r="AA3147" s="82"/>
      <c r="AB3147" s="82"/>
      <c r="AC3147" s="82"/>
      <c r="AD3147" s="82"/>
      <c r="AE3147" s="82"/>
      <c r="AF3147" s="82"/>
      <c r="AG3147" s="82"/>
    </row>
    <row r="3148" spans="3:33" x14ac:dyDescent="0.2">
      <c r="C3148" s="82"/>
      <c r="D3148" s="82"/>
      <c r="E3148" s="82"/>
      <c r="F3148" s="82"/>
      <c r="G3148" s="82"/>
      <c r="H3148" s="82"/>
      <c r="I3148" s="82"/>
      <c r="J3148" s="82"/>
      <c r="K3148" s="82"/>
      <c r="L3148" s="82"/>
      <c r="M3148" s="82"/>
      <c r="N3148" s="140"/>
      <c r="O3148" s="140"/>
      <c r="P3148" s="82"/>
      <c r="Q3148" s="82"/>
      <c r="R3148" s="82"/>
      <c r="S3148" s="82"/>
      <c r="T3148" s="140"/>
      <c r="U3148" s="82"/>
      <c r="V3148" s="82"/>
      <c r="W3148" s="82"/>
      <c r="X3148" s="82"/>
      <c r="Y3148" s="82"/>
      <c r="AA3148" s="82"/>
      <c r="AB3148" s="82"/>
      <c r="AC3148" s="82"/>
      <c r="AD3148" s="82"/>
      <c r="AE3148" s="82"/>
      <c r="AF3148" s="82"/>
      <c r="AG3148" s="82"/>
    </row>
    <row r="3149" spans="3:33" x14ac:dyDescent="0.2">
      <c r="C3149" s="82"/>
      <c r="D3149" s="82"/>
      <c r="E3149" s="82"/>
      <c r="F3149" s="82"/>
      <c r="G3149" s="82"/>
      <c r="H3149" s="82"/>
      <c r="I3149" s="82"/>
      <c r="J3149" s="82"/>
      <c r="K3149" s="82"/>
      <c r="L3149" s="82"/>
      <c r="M3149" s="82"/>
      <c r="N3149" s="140"/>
      <c r="O3149" s="140"/>
      <c r="P3149" s="82"/>
      <c r="Q3149" s="82"/>
      <c r="R3149" s="82"/>
      <c r="S3149" s="82"/>
      <c r="T3149" s="140"/>
      <c r="U3149" s="82"/>
      <c r="V3149" s="82"/>
      <c r="W3149" s="82"/>
      <c r="X3149" s="82"/>
      <c r="Y3149" s="82"/>
      <c r="AA3149" s="82"/>
      <c r="AB3149" s="82"/>
      <c r="AC3149" s="82"/>
      <c r="AD3149" s="82"/>
      <c r="AE3149" s="82"/>
      <c r="AF3149" s="82"/>
      <c r="AG3149" s="82"/>
    </row>
    <row r="3150" spans="3:33" x14ac:dyDescent="0.2">
      <c r="C3150" s="82"/>
      <c r="D3150" s="82"/>
      <c r="E3150" s="82"/>
      <c r="F3150" s="82"/>
      <c r="G3150" s="82"/>
      <c r="H3150" s="82"/>
      <c r="I3150" s="82"/>
      <c r="J3150" s="82"/>
      <c r="K3150" s="82"/>
      <c r="L3150" s="82"/>
      <c r="M3150" s="82"/>
      <c r="N3150" s="140"/>
      <c r="O3150" s="140"/>
      <c r="P3150" s="82"/>
      <c r="Q3150" s="82"/>
      <c r="R3150" s="82"/>
      <c r="S3150" s="82"/>
      <c r="T3150" s="140"/>
      <c r="U3150" s="82"/>
      <c r="V3150" s="82"/>
      <c r="W3150" s="82"/>
      <c r="X3150" s="82"/>
      <c r="Y3150" s="82"/>
      <c r="AA3150" s="82"/>
      <c r="AB3150" s="82"/>
      <c r="AC3150" s="82"/>
      <c r="AD3150" s="82"/>
      <c r="AE3150" s="82"/>
      <c r="AF3150" s="82"/>
      <c r="AG3150" s="82"/>
    </row>
    <row r="3151" spans="3:33" x14ac:dyDescent="0.2">
      <c r="C3151" s="82"/>
      <c r="D3151" s="82"/>
      <c r="E3151" s="82"/>
      <c r="F3151" s="82"/>
      <c r="G3151" s="82"/>
      <c r="H3151" s="82"/>
      <c r="I3151" s="82"/>
      <c r="J3151" s="82"/>
      <c r="K3151" s="82"/>
      <c r="L3151" s="82"/>
      <c r="M3151" s="82"/>
      <c r="N3151" s="140"/>
      <c r="O3151" s="140"/>
      <c r="P3151" s="82"/>
      <c r="Q3151" s="82"/>
      <c r="R3151" s="82"/>
      <c r="S3151" s="82"/>
      <c r="T3151" s="140"/>
      <c r="U3151" s="82"/>
      <c r="V3151" s="82"/>
      <c r="W3151" s="82"/>
      <c r="X3151" s="82"/>
      <c r="Y3151" s="82"/>
      <c r="AA3151" s="82"/>
      <c r="AB3151" s="82"/>
      <c r="AC3151" s="82"/>
      <c r="AD3151" s="82"/>
      <c r="AE3151" s="82"/>
      <c r="AF3151" s="82"/>
      <c r="AG3151" s="82"/>
    </row>
    <row r="3152" spans="3:33" x14ac:dyDescent="0.2">
      <c r="C3152" s="82"/>
      <c r="D3152" s="82"/>
      <c r="E3152" s="82"/>
      <c r="F3152" s="82"/>
      <c r="G3152" s="82"/>
      <c r="H3152" s="82"/>
      <c r="I3152" s="82"/>
      <c r="J3152" s="82"/>
      <c r="K3152" s="82"/>
      <c r="L3152" s="82"/>
      <c r="M3152" s="82"/>
      <c r="N3152" s="140"/>
      <c r="O3152" s="140"/>
      <c r="P3152" s="82"/>
      <c r="Q3152" s="82"/>
      <c r="R3152" s="82"/>
      <c r="S3152" s="82"/>
      <c r="T3152" s="140"/>
      <c r="U3152" s="82"/>
      <c r="V3152" s="82"/>
      <c r="W3152" s="82"/>
      <c r="X3152" s="82"/>
      <c r="Y3152" s="82"/>
      <c r="AA3152" s="82"/>
      <c r="AB3152" s="82"/>
      <c r="AC3152" s="82"/>
      <c r="AD3152" s="82"/>
      <c r="AE3152" s="82"/>
      <c r="AF3152" s="82"/>
      <c r="AG3152" s="82"/>
    </row>
    <row r="3153" spans="3:33" x14ac:dyDescent="0.2">
      <c r="C3153" s="82"/>
      <c r="D3153" s="82"/>
      <c r="E3153" s="82"/>
      <c r="F3153" s="82"/>
      <c r="G3153" s="82"/>
      <c r="H3153" s="82"/>
      <c r="I3153" s="82"/>
      <c r="J3153" s="82"/>
      <c r="K3153" s="82"/>
      <c r="L3153" s="82"/>
      <c r="M3153" s="82"/>
      <c r="N3153" s="140"/>
      <c r="O3153" s="140"/>
      <c r="P3153" s="82"/>
      <c r="Q3153" s="82"/>
      <c r="R3153" s="82"/>
      <c r="S3153" s="82"/>
      <c r="T3153" s="140"/>
      <c r="U3153" s="82"/>
      <c r="V3153" s="82"/>
      <c r="W3153" s="82"/>
      <c r="X3153" s="82"/>
      <c r="Y3153" s="82"/>
      <c r="AA3153" s="82"/>
      <c r="AB3153" s="82"/>
      <c r="AC3153" s="82"/>
      <c r="AD3153" s="82"/>
      <c r="AE3153" s="82"/>
      <c r="AF3153" s="82"/>
      <c r="AG3153" s="82"/>
    </row>
    <row r="3154" spans="3:33" x14ac:dyDescent="0.2">
      <c r="C3154" s="82"/>
      <c r="D3154" s="82"/>
      <c r="E3154" s="82"/>
      <c r="F3154" s="82"/>
      <c r="G3154" s="82"/>
      <c r="H3154" s="82"/>
      <c r="I3154" s="82"/>
      <c r="J3154" s="82"/>
      <c r="K3154" s="82"/>
      <c r="L3154" s="82"/>
      <c r="M3154" s="82"/>
      <c r="N3154" s="140"/>
      <c r="O3154" s="140"/>
      <c r="P3154" s="82"/>
      <c r="Q3154" s="82"/>
      <c r="R3154" s="82"/>
      <c r="S3154" s="82"/>
      <c r="T3154" s="140"/>
      <c r="U3154" s="82"/>
      <c r="V3154" s="82"/>
      <c r="W3154" s="82"/>
      <c r="X3154" s="82"/>
      <c r="Y3154" s="82"/>
      <c r="AA3154" s="82"/>
      <c r="AB3154" s="82"/>
      <c r="AC3154" s="82"/>
      <c r="AD3154" s="82"/>
      <c r="AE3154" s="82"/>
      <c r="AF3154" s="82"/>
      <c r="AG3154" s="82"/>
    </row>
    <row r="3155" spans="3:33" x14ac:dyDescent="0.2">
      <c r="C3155" s="82"/>
      <c r="D3155" s="82"/>
      <c r="E3155" s="82"/>
      <c r="F3155" s="82"/>
      <c r="G3155" s="82"/>
      <c r="H3155" s="82"/>
      <c r="I3155" s="82"/>
      <c r="J3155" s="82"/>
      <c r="K3155" s="82"/>
      <c r="L3155" s="82"/>
      <c r="M3155" s="82"/>
      <c r="N3155" s="140"/>
      <c r="O3155" s="140"/>
      <c r="P3155" s="82"/>
      <c r="Q3155" s="82"/>
      <c r="R3155" s="82"/>
      <c r="S3155" s="82"/>
      <c r="T3155" s="140"/>
      <c r="U3155" s="82"/>
      <c r="V3155" s="82"/>
      <c r="W3155" s="82"/>
      <c r="X3155" s="82"/>
      <c r="Y3155" s="82"/>
      <c r="AA3155" s="82"/>
      <c r="AB3155" s="82"/>
      <c r="AC3155" s="82"/>
      <c r="AD3155" s="82"/>
      <c r="AE3155" s="82"/>
      <c r="AF3155" s="82"/>
      <c r="AG3155" s="82"/>
    </row>
    <row r="3156" spans="3:33" x14ac:dyDescent="0.2">
      <c r="C3156" s="82"/>
      <c r="D3156" s="82"/>
      <c r="E3156" s="82"/>
      <c r="F3156" s="82"/>
      <c r="G3156" s="82"/>
      <c r="H3156" s="82"/>
      <c r="I3156" s="82"/>
      <c r="J3156" s="82"/>
      <c r="K3156" s="82"/>
      <c r="L3156" s="82"/>
      <c r="M3156" s="82"/>
      <c r="N3156" s="140"/>
      <c r="O3156" s="140"/>
      <c r="P3156" s="82"/>
      <c r="Q3156" s="82"/>
      <c r="R3156" s="82"/>
      <c r="S3156" s="82"/>
      <c r="T3156" s="140"/>
      <c r="U3156" s="82"/>
      <c r="V3156" s="82"/>
      <c r="W3156" s="82"/>
      <c r="X3156" s="82"/>
      <c r="Y3156" s="82"/>
      <c r="AA3156" s="82"/>
      <c r="AB3156" s="82"/>
      <c r="AC3156" s="82"/>
      <c r="AD3156" s="82"/>
      <c r="AE3156" s="82"/>
      <c r="AF3156" s="82"/>
      <c r="AG3156" s="82"/>
    </row>
    <row r="3157" spans="3:33" x14ac:dyDescent="0.2">
      <c r="C3157" s="82"/>
      <c r="D3157" s="82"/>
      <c r="E3157" s="82"/>
      <c r="F3157" s="82"/>
      <c r="G3157" s="82"/>
      <c r="H3157" s="82"/>
      <c r="I3157" s="82"/>
      <c r="J3157" s="82"/>
      <c r="K3157" s="82"/>
      <c r="L3157" s="82"/>
      <c r="M3157" s="82"/>
      <c r="N3157" s="140"/>
      <c r="O3157" s="140"/>
      <c r="P3157" s="82"/>
      <c r="Q3157" s="82"/>
      <c r="R3157" s="82"/>
      <c r="S3157" s="82"/>
      <c r="T3157" s="140"/>
      <c r="U3157" s="82"/>
      <c r="V3157" s="82"/>
      <c r="W3157" s="82"/>
      <c r="X3157" s="82"/>
      <c r="Y3157" s="82"/>
      <c r="AA3157" s="82"/>
      <c r="AB3157" s="82"/>
      <c r="AC3157" s="82"/>
      <c r="AD3157" s="82"/>
      <c r="AE3157" s="82"/>
      <c r="AF3157" s="82"/>
      <c r="AG3157" s="82"/>
    </row>
    <row r="3158" spans="3:33" x14ac:dyDescent="0.2">
      <c r="C3158" s="82"/>
      <c r="D3158" s="82"/>
      <c r="E3158" s="82"/>
      <c r="F3158" s="82"/>
      <c r="G3158" s="82"/>
      <c r="H3158" s="82"/>
      <c r="I3158" s="82"/>
      <c r="J3158" s="82"/>
      <c r="K3158" s="82"/>
      <c r="L3158" s="82"/>
      <c r="M3158" s="82"/>
      <c r="N3158" s="140"/>
      <c r="O3158" s="140"/>
      <c r="P3158" s="82"/>
      <c r="Q3158" s="82"/>
      <c r="R3158" s="82"/>
      <c r="S3158" s="82"/>
      <c r="T3158" s="140"/>
      <c r="U3158" s="82"/>
      <c r="V3158" s="82"/>
      <c r="W3158" s="82"/>
      <c r="X3158" s="82"/>
      <c r="Y3158" s="82"/>
      <c r="AA3158" s="82"/>
      <c r="AB3158" s="82"/>
      <c r="AC3158" s="82"/>
      <c r="AD3158" s="82"/>
      <c r="AE3158" s="82"/>
      <c r="AF3158" s="82"/>
      <c r="AG3158" s="82"/>
    </row>
    <row r="3159" spans="3:33" x14ac:dyDescent="0.2">
      <c r="C3159" s="82"/>
      <c r="D3159" s="82"/>
      <c r="E3159" s="82"/>
      <c r="F3159" s="82"/>
      <c r="G3159" s="82"/>
      <c r="H3159" s="82"/>
      <c r="I3159" s="82"/>
      <c r="J3159" s="82"/>
      <c r="K3159" s="82"/>
      <c r="L3159" s="82"/>
      <c r="M3159" s="82"/>
      <c r="N3159" s="140"/>
      <c r="O3159" s="140"/>
      <c r="P3159" s="82"/>
      <c r="Q3159" s="82"/>
      <c r="R3159" s="82"/>
      <c r="S3159" s="82"/>
      <c r="T3159" s="140"/>
      <c r="U3159" s="82"/>
      <c r="V3159" s="82"/>
      <c r="W3159" s="82"/>
      <c r="X3159" s="82"/>
      <c r="Y3159" s="82"/>
      <c r="AA3159" s="82"/>
      <c r="AB3159" s="82"/>
      <c r="AC3159" s="82"/>
      <c r="AD3159" s="82"/>
      <c r="AE3159" s="82"/>
      <c r="AF3159" s="82"/>
      <c r="AG3159" s="82"/>
    </row>
    <row r="3160" spans="3:33" x14ac:dyDescent="0.2">
      <c r="C3160" s="82"/>
      <c r="D3160" s="82"/>
      <c r="E3160" s="82"/>
      <c r="F3160" s="82"/>
      <c r="G3160" s="82"/>
      <c r="H3160" s="82"/>
      <c r="I3160" s="82"/>
      <c r="J3160" s="82"/>
      <c r="K3160" s="82"/>
      <c r="L3160" s="82"/>
      <c r="M3160" s="82"/>
      <c r="N3160" s="140"/>
      <c r="O3160" s="140"/>
      <c r="P3160" s="82"/>
      <c r="Q3160" s="82"/>
      <c r="R3160" s="82"/>
      <c r="S3160" s="82"/>
      <c r="T3160" s="140"/>
      <c r="U3160" s="82"/>
      <c r="V3160" s="82"/>
      <c r="W3160" s="82"/>
      <c r="X3160" s="82"/>
      <c r="Y3160" s="82"/>
      <c r="AA3160" s="82"/>
      <c r="AB3160" s="82"/>
      <c r="AC3160" s="82"/>
      <c r="AD3160" s="82"/>
      <c r="AE3160" s="82"/>
      <c r="AF3160" s="82"/>
      <c r="AG3160" s="82"/>
    </row>
    <row r="3161" spans="3:33" x14ac:dyDescent="0.2">
      <c r="C3161" s="82"/>
      <c r="D3161" s="82"/>
      <c r="E3161" s="82"/>
      <c r="F3161" s="82"/>
      <c r="G3161" s="82"/>
      <c r="H3161" s="82"/>
      <c r="I3161" s="82"/>
      <c r="J3161" s="82"/>
      <c r="K3161" s="82"/>
      <c r="L3161" s="82"/>
      <c r="M3161" s="82"/>
      <c r="N3161" s="140"/>
      <c r="O3161" s="140"/>
      <c r="P3161" s="82"/>
      <c r="Q3161" s="82"/>
      <c r="R3161" s="82"/>
      <c r="S3161" s="82"/>
      <c r="T3161" s="140"/>
      <c r="U3161" s="82"/>
      <c r="V3161" s="82"/>
      <c r="W3161" s="82"/>
      <c r="X3161" s="82"/>
      <c r="Y3161" s="82"/>
      <c r="AA3161" s="82"/>
      <c r="AB3161" s="82"/>
      <c r="AC3161" s="82"/>
      <c r="AD3161" s="82"/>
      <c r="AE3161" s="82"/>
      <c r="AF3161" s="82"/>
      <c r="AG3161" s="82"/>
    </row>
    <row r="3162" spans="3:33" x14ac:dyDescent="0.2">
      <c r="C3162" s="82"/>
      <c r="D3162" s="82"/>
      <c r="E3162" s="82"/>
      <c r="F3162" s="82"/>
      <c r="G3162" s="82"/>
      <c r="H3162" s="82"/>
      <c r="I3162" s="82"/>
      <c r="J3162" s="82"/>
      <c r="K3162" s="82"/>
      <c r="L3162" s="82"/>
      <c r="M3162" s="82"/>
      <c r="N3162" s="140"/>
      <c r="O3162" s="140"/>
      <c r="P3162" s="82"/>
      <c r="Q3162" s="82"/>
      <c r="R3162" s="82"/>
      <c r="S3162" s="82"/>
      <c r="T3162" s="140"/>
      <c r="U3162" s="82"/>
      <c r="V3162" s="82"/>
      <c r="W3162" s="82"/>
      <c r="X3162" s="82"/>
      <c r="Y3162" s="82"/>
      <c r="AA3162" s="82"/>
      <c r="AB3162" s="82"/>
      <c r="AC3162" s="82"/>
      <c r="AD3162" s="82"/>
      <c r="AE3162" s="82"/>
      <c r="AF3162" s="82"/>
      <c r="AG3162" s="82"/>
    </row>
    <row r="3163" spans="3:33" x14ac:dyDescent="0.2">
      <c r="C3163" s="82"/>
      <c r="D3163" s="82"/>
      <c r="E3163" s="82"/>
      <c r="F3163" s="82"/>
      <c r="G3163" s="82"/>
      <c r="H3163" s="82"/>
      <c r="I3163" s="82"/>
      <c r="J3163" s="82"/>
      <c r="K3163" s="82"/>
      <c r="L3163" s="82"/>
      <c r="M3163" s="82"/>
      <c r="N3163" s="140"/>
      <c r="O3163" s="140"/>
      <c r="P3163" s="82"/>
      <c r="Q3163" s="82"/>
      <c r="R3163" s="82"/>
      <c r="S3163" s="82"/>
      <c r="T3163" s="140"/>
      <c r="U3163" s="82"/>
      <c r="V3163" s="82"/>
      <c r="W3163" s="82"/>
      <c r="X3163" s="82"/>
      <c r="Y3163" s="82"/>
      <c r="AA3163" s="82"/>
      <c r="AB3163" s="82"/>
      <c r="AC3163" s="82"/>
      <c r="AD3163" s="82"/>
      <c r="AE3163" s="82"/>
      <c r="AF3163" s="82"/>
      <c r="AG3163" s="82"/>
    </row>
    <row r="3164" spans="3:33" x14ac:dyDescent="0.2">
      <c r="C3164" s="82"/>
      <c r="D3164" s="82"/>
      <c r="E3164" s="82"/>
      <c r="F3164" s="82"/>
      <c r="G3164" s="82"/>
      <c r="H3164" s="82"/>
      <c r="I3164" s="82"/>
      <c r="J3164" s="82"/>
      <c r="K3164" s="82"/>
      <c r="L3164" s="82"/>
      <c r="M3164" s="82"/>
      <c r="N3164" s="140"/>
      <c r="O3164" s="140"/>
      <c r="P3164" s="82"/>
      <c r="Q3164" s="82"/>
      <c r="R3164" s="82"/>
      <c r="S3164" s="82"/>
      <c r="T3164" s="140"/>
      <c r="U3164" s="82"/>
      <c r="V3164" s="82"/>
      <c r="W3164" s="82"/>
      <c r="X3164" s="82"/>
      <c r="Y3164" s="82"/>
      <c r="AA3164" s="82"/>
      <c r="AB3164" s="82"/>
      <c r="AC3164" s="82"/>
      <c r="AD3164" s="82"/>
      <c r="AE3164" s="82"/>
      <c r="AF3164" s="82"/>
      <c r="AG3164" s="82"/>
    </row>
    <row r="3165" spans="3:33" x14ac:dyDescent="0.2">
      <c r="C3165" s="82"/>
      <c r="D3165" s="82"/>
      <c r="E3165" s="82"/>
      <c r="F3165" s="82"/>
      <c r="G3165" s="82"/>
      <c r="H3165" s="82"/>
      <c r="I3165" s="82"/>
      <c r="J3165" s="82"/>
      <c r="K3165" s="82"/>
      <c r="L3165" s="82"/>
      <c r="M3165" s="82"/>
      <c r="N3165" s="140"/>
      <c r="O3165" s="140"/>
      <c r="P3165" s="82"/>
      <c r="Q3165" s="82"/>
      <c r="R3165" s="82"/>
      <c r="S3165" s="82"/>
      <c r="T3165" s="140"/>
      <c r="U3165" s="82"/>
      <c r="V3165" s="82"/>
      <c r="W3165" s="82"/>
      <c r="X3165" s="82"/>
      <c r="Y3165" s="82"/>
      <c r="AA3165" s="82"/>
      <c r="AB3165" s="82"/>
      <c r="AC3165" s="82"/>
      <c r="AD3165" s="82"/>
      <c r="AE3165" s="82"/>
      <c r="AF3165" s="82"/>
      <c r="AG3165" s="82"/>
    </row>
    <row r="3166" spans="3:33" x14ac:dyDescent="0.2">
      <c r="C3166" s="82"/>
      <c r="D3166" s="82"/>
      <c r="E3166" s="82"/>
      <c r="F3166" s="82"/>
      <c r="G3166" s="82"/>
      <c r="H3166" s="82"/>
      <c r="I3166" s="82"/>
      <c r="J3166" s="82"/>
      <c r="K3166" s="82"/>
      <c r="L3166" s="82"/>
      <c r="M3166" s="82"/>
      <c r="N3166" s="140"/>
      <c r="O3166" s="140"/>
      <c r="P3166" s="82"/>
      <c r="Q3166" s="82"/>
      <c r="R3166" s="82"/>
      <c r="S3166" s="82"/>
      <c r="T3166" s="140"/>
      <c r="U3166" s="82"/>
      <c r="V3166" s="82"/>
      <c r="W3166" s="82"/>
      <c r="X3166" s="82"/>
      <c r="Y3166" s="82"/>
      <c r="AA3166" s="82"/>
      <c r="AB3166" s="82"/>
      <c r="AC3166" s="82"/>
      <c r="AD3166" s="82"/>
      <c r="AE3166" s="82"/>
      <c r="AF3166" s="82"/>
      <c r="AG3166" s="82"/>
    </row>
    <row r="3167" spans="3:33" x14ac:dyDescent="0.2">
      <c r="C3167" s="82"/>
      <c r="D3167" s="82"/>
      <c r="E3167" s="82"/>
      <c r="F3167" s="82"/>
      <c r="G3167" s="82"/>
      <c r="H3167" s="82"/>
      <c r="I3167" s="82"/>
      <c r="J3167" s="82"/>
      <c r="K3167" s="82"/>
      <c r="L3167" s="82"/>
      <c r="M3167" s="82"/>
      <c r="N3167" s="140"/>
      <c r="O3167" s="140"/>
      <c r="P3167" s="82"/>
      <c r="Q3167" s="82"/>
      <c r="R3167" s="82"/>
      <c r="S3167" s="82"/>
      <c r="T3167" s="140"/>
      <c r="U3167" s="82"/>
      <c r="V3167" s="82"/>
      <c r="W3167" s="82"/>
      <c r="X3167" s="82"/>
      <c r="Y3167" s="82"/>
      <c r="AA3167" s="82"/>
      <c r="AB3167" s="82"/>
      <c r="AC3167" s="82"/>
      <c r="AD3167" s="82"/>
      <c r="AE3167" s="82"/>
      <c r="AF3167" s="82"/>
      <c r="AG3167" s="82"/>
    </row>
    <row r="3168" spans="3:33" x14ac:dyDescent="0.2">
      <c r="C3168" s="82"/>
      <c r="D3168" s="82"/>
      <c r="E3168" s="82"/>
      <c r="F3168" s="82"/>
      <c r="G3168" s="82"/>
      <c r="H3168" s="82"/>
      <c r="I3168" s="82"/>
      <c r="J3168" s="82"/>
      <c r="K3168" s="82"/>
      <c r="L3168" s="82"/>
      <c r="M3168" s="82"/>
      <c r="N3168" s="140"/>
      <c r="O3168" s="140"/>
      <c r="P3168" s="82"/>
      <c r="Q3168" s="82"/>
      <c r="R3168" s="82"/>
      <c r="S3168" s="82"/>
      <c r="T3168" s="140"/>
      <c r="U3168" s="82"/>
      <c r="V3168" s="82"/>
      <c r="W3168" s="82"/>
      <c r="X3168" s="82"/>
      <c r="Y3168" s="82"/>
      <c r="AA3168" s="82"/>
      <c r="AB3168" s="82"/>
      <c r="AC3168" s="82"/>
      <c r="AD3168" s="82"/>
      <c r="AE3168" s="82"/>
      <c r="AF3168" s="82"/>
      <c r="AG3168" s="82"/>
    </row>
    <row r="3169" spans="3:33" x14ac:dyDescent="0.2">
      <c r="C3169" s="82"/>
      <c r="D3169" s="82"/>
      <c r="E3169" s="82"/>
      <c r="F3169" s="82"/>
      <c r="G3169" s="82"/>
      <c r="H3169" s="82"/>
      <c r="I3169" s="82"/>
      <c r="J3169" s="82"/>
      <c r="K3169" s="82"/>
      <c r="L3169" s="82"/>
      <c r="M3169" s="82"/>
      <c r="N3169" s="140"/>
      <c r="O3169" s="140"/>
      <c r="P3169" s="82"/>
      <c r="Q3169" s="82"/>
      <c r="R3169" s="82"/>
      <c r="S3169" s="82"/>
      <c r="T3169" s="140"/>
      <c r="U3169" s="82"/>
      <c r="V3169" s="82"/>
      <c r="W3169" s="82"/>
      <c r="X3169" s="82"/>
      <c r="Y3169" s="82"/>
      <c r="AA3169" s="82"/>
      <c r="AB3169" s="82"/>
      <c r="AC3169" s="82"/>
      <c r="AD3169" s="82"/>
      <c r="AE3169" s="82"/>
      <c r="AF3169" s="82"/>
      <c r="AG3169" s="82"/>
    </row>
    <row r="3170" spans="3:33" x14ac:dyDescent="0.2">
      <c r="C3170" s="82"/>
      <c r="D3170" s="82"/>
      <c r="E3170" s="82"/>
      <c r="F3170" s="82"/>
      <c r="G3170" s="82"/>
      <c r="H3170" s="82"/>
      <c r="I3170" s="82"/>
      <c r="J3170" s="82"/>
      <c r="K3170" s="82"/>
      <c r="L3170" s="82"/>
      <c r="M3170" s="82"/>
      <c r="N3170" s="140"/>
      <c r="O3170" s="140"/>
      <c r="P3170" s="82"/>
      <c r="Q3170" s="82"/>
      <c r="R3170" s="82"/>
      <c r="S3170" s="82"/>
      <c r="T3170" s="140"/>
      <c r="U3170" s="82"/>
      <c r="V3170" s="82"/>
      <c r="W3170" s="82"/>
      <c r="X3170" s="82"/>
      <c r="Y3170" s="82"/>
      <c r="AA3170" s="82"/>
      <c r="AB3170" s="82"/>
      <c r="AC3170" s="82"/>
      <c r="AD3170" s="82"/>
      <c r="AE3170" s="82"/>
      <c r="AF3170" s="82"/>
      <c r="AG3170" s="82"/>
    </row>
    <row r="3171" spans="3:33" x14ac:dyDescent="0.2">
      <c r="C3171" s="82"/>
      <c r="D3171" s="82"/>
      <c r="E3171" s="82"/>
      <c r="F3171" s="82"/>
      <c r="G3171" s="82"/>
      <c r="H3171" s="82"/>
      <c r="I3171" s="82"/>
      <c r="J3171" s="82"/>
      <c r="K3171" s="82"/>
      <c r="L3171" s="82"/>
      <c r="M3171" s="82"/>
      <c r="N3171" s="140"/>
      <c r="O3171" s="140"/>
      <c r="P3171" s="82"/>
      <c r="Q3171" s="82"/>
      <c r="R3171" s="82"/>
      <c r="S3171" s="82"/>
      <c r="T3171" s="140"/>
      <c r="U3171" s="82"/>
      <c r="V3171" s="82"/>
      <c r="W3171" s="82"/>
      <c r="X3171" s="82"/>
      <c r="Y3171" s="82"/>
      <c r="AA3171" s="82"/>
      <c r="AB3171" s="82"/>
      <c r="AC3171" s="82"/>
      <c r="AD3171" s="82"/>
      <c r="AE3171" s="82"/>
      <c r="AF3171" s="82"/>
      <c r="AG3171" s="82"/>
    </row>
    <row r="3172" spans="3:33" x14ac:dyDescent="0.2">
      <c r="C3172" s="82"/>
      <c r="D3172" s="82"/>
      <c r="E3172" s="82"/>
      <c r="F3172" s="82"/>
      <c r="G3172" s="82"/>
      <c r="H3172" s="82"/>
      <c r="I3172" s="82"/>
      <c r="J3172" s="82"/>
      <c r="K3172" s="82"/>
      <c r="L3172" s="82"/>
      <c r="M3172" s="82"/>
      <c r="N3172" s="140"/>
      <c r="O3172" s="140"/>
      <c r="P3172" s="82"/>
      <c r="Q3172" s="82"/>
      <c r="R3172" s="82"/>
      <c r="S3172" s="82"/>
      <c r="T3172" s="140"/>
      <c r="U3172" s="82"/>
      <c r="V3172" s="82"/>
      <c r="W3172" s="82"/>
      <c r="X3172" s="82"/>
      <c r="Y3172" s="82"/>
      <c r="AA3172" s="82"/>
      <c r="AB3172" s="82"/>
      <c r="AC3172" s="82"/>
      <c r="AD3172" s="82"/>
      <c r="AE3172" s="82"/>
      <c r="AF3172" s="82"/>
      <c r="AG3172" s="82"/>
    </row>
    <row r="3173" spans="3:33" x14ac:dyDescent="0.2">
      <c r="C3173" s="82"/>
      <c r="D3173" s="82"/>
      <c r="E3173" s="82"/>
      <c r="F3173" s="82"/>
      <c r="G3173" s="82"/>
      <c r="H3173" s="82"/>
      <c r="I3173" s="82"/>
      <c r="J3173" s="82"/>
      <c r="K3173" s="82"/>
      <c r="L3173" s="82"/>
      <c r="M3173" s="82"/>
      <c r="N3173" s="140"/>
      <c r="O3173" s="140"/>
      <c r="P3173" s="82"/>
      <c r="Q3173" s="82"/>
      <c r="R3173" s="82"/>
      <c r="S3173" s="82"/>
      <c r="T3173" s="140"/>
      <c r="U3173" s="82"/>
      <c r="V3173" s="82"/>
      <c r="W3173" s="82"/>
      <c r="X3173" s="82"/>
      <c r="Y3173" s="82"/>
      <c r="AA3173" s="82"/>
      <c r="AB3173" s="82"/>
      <c r="AC3173" s="82"/>
      <c r="AD3173" s="82"/>
      <c r="AE3173" s="82"/>
      <c r="AF3173" s="82"/>
      <c r="AG3173" s="82"/>
    </row>
    <row r="3174" spans="3:33" x14ac:dyDescent="0.2">
      <c r="C3174" s="82"/>
      <c r="D3174" s="82"/>
      <c r="E3174" s="82"/>
      <c r="F3174" s="82"/>
      <c r="G3174" s="82"/>
      <c r="H3174" s="82"/>
      <c r="I3174" s="82"/>
      <c r="J3174" s="82"/>
      <c r="K3174" s="82"/>
      <c r="L3174" s="82"/>
      <c r="M3174" s="82"/>
      <c r="N3174" s="140"/>
      <c r="O3174" s="140"/>
      <c r="P3174" s="82"/>
      <c r="Q3174" s="82"/>
      <c r="R3174" s="82"/>
      <c r="S3174" s="82"/>
      <c r="T3174" s="140"/>
      <c r="U3174" s="82"/>
      <c r="V3174" s="82"/>
      <c r="W3174" s="82"/>
      <c r="X3174" s="82"/>
      <c r="Y3174" s="82"/>
      <c r="AA3174" s="82"/>
      <c r="AB3174" s="82"/>
      <c r="AC3174" s="82"/>
      <c r="AD3174" s="82"/>
      <c r="AE3174" s="82"/>
      <c r="AF3174" s="82"/>
      <c r="AG3174" s="82"/>
    </row>
    <row r="3175" spans="3:33" x14ac:dyDescent="0.2">
      <c r="C3175" s="82"/>
      <c r="D3175" s="82"/>
      <c r="E3175" s="82"/>
      <c r="F3175" s="82"/>
      <c r="G3175" s="82"/>
      <c r="H3175" s="82"/>
      <c r="I3175" s="82"/>
      <c r="J3175" s="82"/>
      <c r="K3175" s="82"/>
      <c r="L3175" s="82"/>
      <c r="M3175" s="82"/>
      <c r="N3175" s="140"/>
      <c r="O3175" s="140"/>
      <c r="P3175" s="82"/>
      <c r="Q3175" s="82"/>
      <c r="R3175" s="82"/>
      <c r="S3175" s="82"/>
      <c r="T3175" s="140"/>
      <c r="U3175" s="82"/>
      <c r="V3175" s="82"/>
      <c r="W3175" s="82"/>
      <c r="X3175" s="82"/>
      <c r="Y3175" s="82"/>
      <c r="AA3175" s="82"/>
      <c r="AB3175" s="82"/>
      <c r="AC3175" s="82"/>
      <c r="AD3175" s="82"/>
      <c r="AE3175" s="82"/>
      <c r="AF3175" s="82"/>
      <c r="AG3175" s="82"/>
    </row>
    <row r="3176" spans="3:33" x14ac:dyDescent="0.2">
      <c r="C3176" s="82"/>
      <c r="D3176" s="82"/>
      <c r="E3176" s="82"/>
      <c r="F3176" s="82"/>
      <c r="G3176" s="82"/>
      <c r="H3176" s="82"/>
      <c r="I3176" s="82"/>
      <c r="J3176" s="82"/>
      <c r="K3176" s="82"/>
      <c r="L3176" s="82"/>
      <c r="M3176" s="82"/>
      <c r="N3176" s="140"/>
      <c r="O3176" s="140"/>
      <c r="P3176" s="82"/>
      <c r="Q3176" s="82"/>
      <c r="R3176" s="82"/>
      <c r="S3176" s="82"/>
      <c r="T3176" s="140"/>
      <c r="U3176" s="82"/>
      <c r="V3176" s="82"/>
      <c r="W3176" s="82"/>
      <c r="X3176" s="82"/>
      <c r="Y3176" s="82"/>
      <c r="AA3176" s="82"/>
      <c r="AB3176" s="82"/>
      <c r="AC3176" s="82"/>
      <c r="AD3176" s="82"/>
      <c r="AE3176" s="82"/>
      <c r="AF3176" s="82"/>
      <c r="AG3176" s="82"/>
    </row>
    <row r="3177" spans="3:33" x14ac:dyDescent="0.2">
      <c r="C3177" s="82"/>
      <c r="D3177" s="82"/>
      <c r="E3177" s="82"/>
      <c r="F3177" s="82"/>
      <c r="G3177" s="82"/>
      <c r="H3177" s="82"/>
      <c r="I3177" s="82"/>
      <c r="J3177" s="82"/>
      <c r="K3177" s="82"/>
      <c r="L3177" s="82"/>
      <c r="M3177" s="82"/>
      <c r="N3177" s="140"/>
      <c r="O3177" s="140"/>
      <c r="P3177" s="82"/>
      <c r="Q3177" s="82"/>
      <c r="R3177" s="82"/>
      <c r="S3177" s="82"/>
      <c r="T3177" s="140"/>
      <c r="U3177" s="82"/>
      <c r="V3177" s="82"/>
      <c r="W3177" s="82"/>
      <c r="X3177" s="82"/>
      <c r="Y3177" s="82"/>
      <c r="AA3177" s="82"/>
      <c r="AB3177" s="82"/>
      <c r="AC3177" s="82"/>
      <c r="AD3177" s="82"/>
      <c r="AE3177" s="82"/>
      <c r="AF3177" s="82"/>
      <c r="AG3177" s="82"/>
    </row>
    <row r="3178" spans="3:33" x14ac:dyDescent="0.2">
      <c r="C3178" s="82"/>
      <c r="D3178" s="82"/>
      <c r="E3178" s="82"/>
      <c r="F3178" s="82"/>
      <c r="G3178" s="82"/>
      <c r="H3178" s="82"/>
      <c r="I3178" s="82"/>
      <c r="J3178" s="82"/>
      <c r="K3178" s="82"/>
      <c r="L3178" s="82"/>
      <c r="M3178" s="82"/>
      <c r="N3178" s="140"/>
      <c r="O3178" s="140"/>
      <c r="P3178" s="82"/>
      <c r="Q3178" s="82"/>
      <c r="R3178" s="82"/>
      <c r="S3178" s="82"/>
      <c r="T3178" s="140"/>
      <c r="U3178" s="82"/>
      <c r="V3178" s="82"/>
      <c r="W3178" s="82"/>
      <c r="X3178" s="82"/>
      <c r="Y3178" s="82"/>
      <c r="AA3178" s="82"/>
      <c r="AB3178" s="82"/>
      <c r="AC3178" s="82"/>
      <c r="AD3178" s="82"/>
      <c r="AE3178" s="82"/>
      <c r="AF3178" s="82"/>
      <c r="AG3178" s="82"/>
    </row>
    <row r="3179" spans="3:33" x14ac:dyDescent="0.2">
      <c r="C3179" s="82"/>
      <c r="D3179" s="82"/>
      <c r="E3179" s="82"/>
      <c r="F3179" s="82"/>
      <c r="G3179" s="82"/>
      <c r="H3179" s="82"/>
      <c r="I3179" s="82"/>
      <c r="J3179" s="82"/>
      <c r="K3179" s="82"/>
      <c r="L3179" s="82"/>
      <c r="M3179" s="82"/>
      <c r="N3179" s="140"/>
      <c r="O3179" s="140"/>
      <c r="P3179" s="82"/>
      <c r="Q3179" s="82"/>
      <c r="R3179" s="82"/>
      <c r="S3179" s="82"/>
      <c r="T3179" s="140"/>
      <c r="U3179" s="82"/>
      <c r="V3179" s="82"/>
      <c r="W3179" s="82"/>
      <c r="X3179" s="82"/>
      <c r="Y3179" s="82"/>
      <c r="AA3179" s="82"/>
      <c r="AB3179" s="82"/>
      <c r="AC3179" s="82"/>
      <c r="AD3179" s="82"/>
      <c r="AE3179" s="82"/>
      <c r="AF3179" s="82"/>
      <c r="AG3179" s="82"/>
    </row>
    <row r="3180" spans="3:33" x14ac:dyDescent="0.2">
      <c r="C3180" s="82"/>
      <c r="D3180" s="82"/>
      <c r="E3180" s="82"/>
      <c r="F3180" s="82"/>
      <c r="G3180" s="82"/>
      <c r="H3180" s="82"/>
      <c r="I3180" s="82"/>
      <c r="J3180" s="82"/>
      <c r="K3180" s="82"/>
      <c r="L3180" s="82"/>
      <c r="M3180" s="82"/>
      <c r="N3180" s="140"/>
      <c r="O3180" s="140"/>
      <c r="P3180" s="82"/>
      <c r="Q3180" s="82"/>
      <c r="R3180" s="82"/>
      <c r="S3180" s="82"/>
      <c r="T3180" s="140"/>
      <c r="U3180" s="82"/>
      <c r="V3180" s="82"/>
      <c r="W3180" s="82"/>
      <c r="X3180" s="82"/>
      <c r="Y3180" s="82"/>
      <c r="AA3180" s="82"/>
      <c r="AB3180" s="82"/>
      <c r="AC3180" s="82"/>
      <c r="AD3180" s="82"/>
      <c r="AE3180" s="82"/>
      <c r="AF3180" s="82"/>
      <c r="AG3180" s="82"/>
    </row>
    <row r="3181" spans="3:33" x14ac:dyDescent="0.2">
      <c r="C3181" s="82"/>
      <c r="D3181" s="82"/>
      <c r="E3181" s="82"/>
      <c r="F3181" s="82"/>
      <c r="G3181" s="82"/>
      <c r="H3181" s="82"/>
      <c r="I3181" s="82"/>
      <c r="J3181" s="82"/>
      <c r="K3181" s="82"/>
      <c r="L3181" s="82"/>
      <c r="M3181" s="82"/>
      <c r="N3181" s="140"/>
      <c r="O3181" s="140"/>
      <c r="P3181" s="82"/>
      <c r="Q3181" s="82"/>
      <c r="R3181" s="82"/>
      <c r="S3181" s="82"/>
      <c r="T3181" s="140"/>
      <c r="U3181" s="82"/>
      <c r="V3181" s="82"/>
      <c r="W3181" s="82"/>
      <c r="X3181" s="82"/>
      <c r="Y3181" s="82"/>
      <c r="AA3181" s="82"/>
      <c r="AB3181" s="82"/>
      <c r="AC3181" s="82"/>
      <c r="AD3181" s="82"/>
      <c r="AE3181" s="82"/>
      <c r="AF3181" s="82"/>
      <c r="AG3181" s="82"/>
    </row>
    <row r="3182" spans="3:33" x14ac:dyDescent="0.2">
      <c r="C3182" s="82"/>
      <c r="D3182" s="82"/>
      <c r="E3182" s="82"/>
      <c r="F3182" s="82"/>
      <c r="G3182" s="82"/>
      <c r="H3182" s="82"/>
      <c r="I3182" s="82"/>
      <c r="J3182" s="82"/>
      <c r="K3182" s="82"/>
      <c r="L3182" s="82"/>
      <c r="M3182" s="82"/>
      <c r="N3182" s="140"/>
      <c r="O3182" s="140"/>
      <c r="P3182" s="82"/>
      <c r="Q3182" s="82"/>
      <c r="R3182" s="82"/>
      <c r="S3182" s="82"/>
      <c r="T3182" s="140"/>
      <c r="U3182" s="82"/>
      <c r="V3182" s="82"/>
      <c r="W3182" s="82"/>
      <c r="X3182" s="82"/>
      <c r="Y3182" s="82"/>
      <c r="AA3182" s="82"/>
      <c r="AB3182" s="82"/>
      <c r="AC3182" s="82"/>
      <c r="AD3182" s="82"/>
      <c r="AE3182" s="82"/>
      <c r="AF3182" s="82"/>
      <c r="AG3182" s="82"/>
    </row>
    <row r="3183" spans="3:33" x14ac:dyDescent="0.2">
      <c r="C3183" s="82"/>
      <c r="D3183" s="82"/>
      <c r="E3183" s="82"/>
      <c r="F3183" s="82"/>
      <c r="G3183" s="82"/>
      <c r="H3183" s="82"/>
      <c r="I3183" s="82"/>
      <c r="J3183" s="82"/>
      <c r="K3183" s="82"/>
      <c r="L3183" s="82"/>
      <c r="M3183" s="82"/>
      <c r="N3183" s="140"/>
      <c r="O3183" s="140"/>
      <c r="P3183" s="82"/>
      <c r="Q3183" s="82"/>
      <c r="R3183" s="82"/>
      <c r="S3183" s="82"/>
      <c r="T3183" s="140"/>
      <c r="U3183" s="82"/>
      <c r="V3183" s="82"/>
      <c r="W3183" s="82"/>
      <c r="X3183" s="82"/>
      <c r="Y3183" s="82"/>
      <c r="AA3183" s="82"/>
      <c r="AB3183" s="82"/>
      <c r="AC3183" s="82"/>
      <c r="AD3183" s="82"/>
      <c r="AE3183" s="82"/>
      <c r="AF3183" s="82"/>
      <c r="AG3183" s="82"/>
    </row>
    <row r="3184" spans="3:33" x14ac:dyDescent="0.2">
      <c r="C3184" s="82"/>
      <c r="D3184" s="82"/>
      <c r="E3184" s="82"/>
      <c r="F3184" s="82"/>
      <c r="G3184" s="82"/>
      <c r="H3184" s="82"/>
      <c r="I3184" s="82"/>
      <c r="J3184" s="82"/>
      <c r="K3184" s="82"/>
      <c r="L3184" s="82"/>
      <c r="M3184" s="82"/>
      <c r="N3184" s="140"/>
      <c r="O3184" s="140"/>
      <c r="P3184" s="82"/>
      <c r="Q3184" s="82"/>
      <c r="R3184" s="82"/>
      <c r="S3184" s="82"/>
      <c r="T3184" s="140"/>
      <c r="U3184" s="82"/>
      <c r="V3184" s="82"/>
      <c r="W3184" s="82"/>
      <c r="X3184" s="82"/>
      <c r="Y3184" s="82"/>
      <c r="AA3184" s="82"/>
      <c r="AB3184" s="82"/>
      <c r="AC3184" s="82"/>
      <c r="AD3184" s="82"/>
      <c r="AE3184" s="82"/>
      <c r="AF3184" s="82"/>
      <c r="AG3184" s="82"/>
    </row>
    <row r="3185" spans="3:33" x14ac:dyDescent="0.2">
      <c r="C3185" s="82"/>
      <c r="D3185" s="82"/>
      <c r="E3185" s="82"/>
      <c r="F3185" s="82"/>
      <c r="G3185" s="82"/>
      <c r="H3185" s="82"/>
      <c r="I3185" s="82"/>
      <c r="J3185" s="82"/>
      <c r="K3185" s="82"/>
      <c r="L3185" s="82"/>
      <c r="M3185" s="82"/>
      <c r="N3185" s="140"/>
      <c r="O3185" s="140"/>
      <c r="P3185" s="82"/>
      <c r="Q3185" s="82"/>
      <c r="R3185" s="82"/>
      <c r="S3185" s="82"/>
      <c r="T3185" s="140"/>
      <c r="U3185" s="82"/>
      <c r="V3185" s="82"/>
      <c r="W3185" s="82"/>
      <c r="X3185" s="82"/>
      <c r="Y3185" s="82"/>
      <c r="AA3185" s="82"/>
      <c r="AB3185" s="82"/>
      <c r="AC3185" s="82"/>
      <c r="AD3185" s="82"/>
      <c r="AE3185" s="82"/>
      <c r="AF3185" s="82"/>
      <c r="AG3185" s="82"/>
    </row>
    <row r="3186" spans="3:33" x14ac:dyDescent="0.2">
      <c r="C3186" s="82"/>
      <c r="D3186" s="82"/>
      <c r="E3186" s="82"/>
      <c r="F3186" s="82"/>
      <c r="G3186" s="82"/>
      <c r="H3186" s="82"/>
      <c r="I3186" s="82"/>
      <c r="J3186" s="82"/>
      <c r="K3186" s="82"/>
      <c r="L3186" s="82"/>
      <c r="M3186" s="82"/>
      <c r="N3186" s="140"/>
      <c r="O3186" s="140"/>
      <c r="P3186" s="82"/>
      <c r="Q3186" s="82"/>
      <c r="R3186" s="82"/>
      <c r="S3186" s="82"/>
      <c r="T3186" s="140"/>
      <c r="U3186" s="82"/>
      <c r="V3186" s="82"/>
      <c r="W3186" s="82"/>
      <c r="X3186" s="82"/>
      <c r="Y3186" s="82"/>
      <c r="AA3186" s="82"/>
      <c r="AB3186" s="82"/>
      <c r="AC3186" s="82"/>
      <c r="AD3186" s="82"/>
      <c r="AE3186" s="82"/>
      <c r="AF3186" s="82"/>
      <c r="AG3186" s="82"/>
    </row>
    <row r="3187" spans="3:33" x14ac:dyDescent="0.2">
      <c r="C3187" s="82"/>
      <c r="D3187" s="82"/>
      <c r="E3187" s="82"/>
      <c r="F3187" s="82"/>
      <c r="G3187" s="82"/>
      <c r="H3187" s="82"/>
      <c r="I3187" s="82"/>
      <c r="J3187" s="82"/>
      <c r="K3187" s="82"/>
      <c r="L3187" s="82"/>
      <c r="M3187" s="82"/>
      <c r="N3187" s="140"/>
      <c r="O3187" s="140"/>
      <c r="P3187" s="82"/>
      <c r="Q3187" s="82"/>
      <c r="R3187" s="82"/>
      <c r="S3187" s="82"/>
      <c r="T3187" s="140"/>
      <c r="U3187" s="82"/>
      <c r="V3187" s="82"/>
      <c r="W3187" s="82"/>
      <c r="X3187" s="82"/>
      <c r="Y3187" s="82"/>
      <c r="AA3187" s="82"/>
      <c r="AB3187" s="82"/>
      <c r="AC3187" s="82"/>
      <c r="AD3187" s="82"/>
      <c r="AE3187" s="82"/>
      <c r="AF3187" s="82"/>
      <c r="AG3187" s="82"/>
    </row>
    <row r="3188" spans="3:33" x14ac:dyDescent="0.2">
      <c r="C3188" s="82"/>
      <c r="D3188" s="82"/>
      <c r="E3188" s="82"/>
      <c r="F3188" s="82"/>
      <c r="G3188" s="82"/>
      <c r="H3188" s="82"/>
      <c r="I3188" s="82"/>
      <c r="J3188" s="82"/>
      <c r="K3188" s="82"/>
      <c r="L3188" s="82"/>
      <c r="M3188" s="82"/>
      <c r="N3188" s="140"/>
      <c r="O3188" s="140"/>
      <c r="P3188" s="82"/>
      <c r="Q3188" s="82"/>
      <c r="R3188" s="82"/>
      <c r="S3188" s="82"/>
      <c r="T3188" s="140"/>
      <c r="U3188" s="82"/>
      <c r="V3188" s="82"/>
      <c r="W3188" s="82"/>
      <c r="X3188" s="82"/>
      <c r="Y3188" s="82"/>
      <c r="AA3188" s="82"/>
      <c r="AB3188" s="82"/>
      <c r="AC3188" s="82"/>
      <c r="AD3188" s="82"/>
      <c r="AE3188" s="82"/>
      <c r="AF3188" s="82"/>
      <c r="AG3188" s="82"/>
    </row>
    <row r="3189" spans="3:33" x14ac:dyDescent="0.2">
      <c r="C3189" s="82"/>
      <c r="D3189" s="82"/>
      <c r="E3189" s="82"/>
      <c r="F3189" s="82"/>
      <c r="G3189" s="82"/>
      <c r="H3189" s="82"/>
      <c r="I3189" s="82"/>
      <c r="J3189" s="82"/>
      <c r="K3189" s="82"/>
      <c r="L3189" s="82"/>
      <c r="M3189" s="82"/>
      <c r="N3189" s="140"/>
      <c r="O3189" s="140"/>
      <c r="P3189" s="82"/>
      <c r="Q3189" s="82"/>
      <c r="R3189" s="82"/>
      <c r="S3189" s="82"/>
      <c r="T3189" s="140"/>
      <c r="U3189" s="82"/>
      <c r="V3189" s="82"/>
      <c r="W3189" s="82"/>
      <c r="X3189" s="82"/>
      <c r="Y3189" s="82"/>
      <c r="AA3189" s="82"/>
      <c r="AB3189" s="82"/>
      <c r="AC3189" s="82"/>
      <c r="AD3189" s="82"/>
      <c r="AE3189" s="82"/>
      <c r="AF3189" s="82"/>
      <c r="AG3189" s="82"/>
    </row>
    <row r="3190" spans="3:33" x14ac:dyDescent="0.2">
      <c r="C3190" s="82"/>
      <c r="D3190" s="82"/>
      <c r="E3190" s="82"/>
      <c r="F3190" s="82"/>
      <c r="G3190" s="82"/>
      <c r="H3190" s="82"/>
      <c r="I3190" s="82"/>
      <c r="J3190" s="82"/>
      <c r="K3190" s="82"/>
      <c r="L3190" s="82"/>
      <c r="M3190" s="82"/>
      <c r="N3190" s="140"/>
      <c r="O3190" s="140"/>
      <c r="P3190" s="82"/>
      <c r="Q3190" s="82"/>
      <c r="R3190" s="82"/>
      <c r="S3190" s="82"/>
      <c r="T3190" s="140"/>
      <c r="U3190" s="82"/>
      <c r="V3190" s="82"/>
      <c r="W3190" s="82"/>
      <c r="X3190" s="82"/>
      <c r="Y3190" s="82"/>
      <c r="AA3190" s="82"/>
      <c r="AB3190" s="82"/>
      <c r="AC3190" s="82"/>
      <c r="AD3190" s="82"/>
      <c r="AE3190" s="82"/>
      <c r="AF3190" s="82"/>
      <c r="AG3190" s="82"/>
    </row>
    <row r="3191" spans="3:33" x14ac:dyDescent="0.2">
      <c r="C3191" s="82"/>
      <c r="D3191" s="82"/>
      <c r="E3191" s="82"/>
      <c r="F3191" s="82"/>
      <c r="G3191" s="82"/>
      <c r="H3191" s="82"/>
      <c r="I3191" s="82"/>
      <c r="J3191" s="82"/>
      <c r="K3191" s="82"/>
      <c r="L3191" s="82"/>
      <c r="M3191" s="82"/>
      <c r="N3191" s="140"/>
      <c r="O3191" s="140"/>
      <c r="P3191" s="82"/>
      <c r="Q3191" s="82"/>
      <c r="R3191" s="82"/>
      <c r="S3191" s="82"/>
      <c r="T3191" s="140"/>
      <c r="U3191" s="82"/>
      <c r="V3191" s="82"/>
      <c r="W3191" s="82"/>
      <c r="X3191" s="82"/>
      <c r="Y3191" s="82"/>
      <c r="AA3191" s="82"/>
      <c r="AB3191" s="82"/>
      <c r="AC3191" s="82"/>
      <c r="AD3191" s="82"/>
      <c r="AE3191" s="82"/>
      <c r="AF3191" s="82"/>
      <c r="AG3191" s="82"/>
    </row>
    <row r="3192" spans="3:33" x14ac:dyDescent="0.2">
      <c r="C3192" s="82"/>
      <c r="D3192" s="82"/>
      <c r="E3192" s="82"/>
      <c r="F3192" s="82"/>
      <c r="G3192" s="82"/>
      <c r="H3192" s="82"/>
      <c r="I3192" s="82"/>
      <c r="J3192" s="82"/>
      <c r="K3192" s="82"/>
      <c r="L3192" s="82"/>
      <c r="M3192" s="82"/>
      <c r="N3192" s="140"/>
      <c r="O3192" s="140"/>
      <c r="P3192" s="82"/>
      <c r="Q3192" s="82"/>
      <c r="R3192" s="82"/>
      <c r="S3192" s="82"/>
      <c r="T3192" s="140"/>
      <c r="U3192" s="82"/>
      <c r="V3192" s="82"/>
      <c r="W3192" s="82"/>
      <c r="X3192" s="82"/>
      <c r="Y3192" s="82"/>
      <c r="AA3192" s="82"/>
      <c r="AB3192" s="82"/>
      <c r="AC3192" s="82"/>
      <c r="AD3192" s="82"/>
      <c r="AE3192" s="82"/>
      <c r="AF3192" s="82"/>
      <c r="AG3192" s="82"/>
    </row>
    <row r="3193" spans="3:33" x14ac:dyDescent="0.2">
      <c r="C3193" s="82"/>
      <c r="D3193" s="82"/>
      <c r="E3193" s="82"/>
      <c r="F3193" s="82"/>
      <c r="G3193" s="82"/>
      <c r="H3193" s="82"/>
      <c r="I3193" s="82"/>
      <c r="J3193" s="82"/>
      <c r="K3193" s="82"/>
      <c r="L3193" s="82"/>
      <c r="M3193" s="82"/>
      <c r="N3193" s="140"/>
      <c r="O3193" s="140"/>
      <c r="P3193" s="82"/>
      <c r="Q3193" s="82"/>
      <c r="R3193" s="82"/>
      <c r="S3193" s="82"/>
      <c r="T3193" s="140"/>
      <c r="U3193" s="82"/>
      <c r="V3193" s="82"/>
      <c r="W3193" s="82"/>
      <c r="X3193" s="82"/>
      <c r="Y3193" s="82"/>
      <c r="AA3193" s="82"/>
      <c r="AB3193" s="82"/>
      <c r="AC3193" s="82"/>
      <c r="AD3193" s="82"/>
      <c r="AE3193" s="82"/>
      <c r="AF3193" s="82"/>
      <c r="AG3193" s="82"/>
    </row>
    <row r="3194" spans="3:33" x14ac:dyDescent="0.2">
      <c r="C3194" s="82"/>
      <c r="D3194" s="82"/>
      <c r="E3194" s="82"/>
      <c r="F3194" s="82"/>
      <c r="G3194" s="82"/>
      <c r="H3194" s="82"/>
      <c r="I3194" s="82"/>
      <c r="J3194" s="82"/>
      <c r="K3194" s="82"/>
      <c r="L3194" s="82"/>
      <c r="M3194" s="82"/>
      <c r="N3194" s="140"/>
      <c r="O3194" s="140"/>
      <c r="P3194" s="82"/>
      <c r="Q3194" s="82"/>
      <c r="R3194" s="82"/>
      <c r="S3194" s="82"/>
      <c r="T3194" s="140"/>
      <c r="U3194" s="82"/>
      <c r="V3194" s="82"/>
      <c r="W3194" s="82"/>
      <c r="X3194" s="82"/>
      <c r="Y3194" s="82"/>
      <c r="AA3194" s="82"/>
      <c r="AB3194" s="82"/>
      <c r="AC3194" s="82"/>
      <c r="AD3194" s="82"/>
      <c r="AE3194" s="82"/>
      <c r="AF3194" s="82"/>
      <c r="AG3194" s="82"/>
    </row>
    <row r="3195" spans="3:33" x14ac:dyDescent="0.2">
      <c r="C3195" s="82"/>
      <c r="D3195" s="82"/>
      <c r="E3195" s="82"/>
      <c r="F3195" s="82"/>
      <c r="G3195" s="82"/>
      <c r="H3195" s="82"/>
      <c r="I3195" s="82"/>
      <c r="J3195" s="82"/>
      <c r="K3195" s="82"/>
      <c r="L3195" s="82"/>
      <c r="M3195" s="82"/>
      <c r="N3195" s="140"/>
      <c r="O3195" s="140"/>
      <c r="P3195" s="82"/>
      <c r="Q3195" s="82"/>
      <c r="R3195" s="82"/>
      <c r="S3195" s="82"/>
      <c r="T3195" s="140"/>
      <c r="U3195" s="82"/>
      <c r="V3195" s="82"/>
      <c r="W3195" s="82"/>
      <c r="X3195" s="82"/>
      <c r="Y3195" s="82"/>
      <c r="AA3195" s="82"/>
      <c r="AB3195" s="82"/>
      <c r="AC3195" s="82"/>
      <c r="AD3195" s="82"/>
      <c r="AE3195" s="82"/>
      <c r="AF3195" s="82"/>
      <c r="AG3195" s="82"/>
    </row>
    <row r="3196" spans="3:33" x14ac:dyDescent="0.2">
      <c r="C3196" s="82"/>
      <c r="D3196" s="82"/>
      <c r="E3196" s="82"/>
      <c r="F3196" s="82"/>
      <c r="G3196" s="82"/>
      <c r="H3196" s="82"/>
      <c r="I3196" s="82"/>
      <c r="J3196" s="82"/>
      <c r="K3196" s="82"/>
      <c r="L3196" s="82"/>
      <c r="M3196" s="82"/>
      <c r="N3196" s="140"/>
      <c r="O3196" s="140"/>
      <c r="P3196" s="82"/>
      <c r="Q3196" s="82"/>
      <c r="R3196" s="82"/>
      <c r="S3196" s="82"/>
      <c r="T3196" s="140"/>
      <c r="U3196" s="82"/>
      <c r="V3196" s="82"/>
      <c r="W3196" s="82"/>
      <c r="X3196" s="82"/>
      <c r="Y3196" s="82"/>
      <c r="AA3196" s="82"/>
      <c r="AB3196" s="82"/>
      <c r="AC3196" s="82"/>
      <c r="AD3196" s="82"/>
      <c r="AE3196" s="82"/>
      <c r="AF3196" s="82"/>
      <c r="AG3196" s="82"/>
    </row>
    <row r="3197" spans="3:33" x14ac:dyDescent="0.2">
      <c r="C3197" s="82"/>
      <c r="D3197" s="82"/>
      <c r="E3197" s="82"/>
      <c r="F3197" s="82"/>
      <c r="G3197" s="82"/>
      <c r="H3197" s="82"/>
      <c r="I3197" s="82"/>
      <c r="J3197" s="82"/>
      <c r="K3197" s="82"/>
      <c r="L3197" s="82"/>
      <c r="M3197" s="82"/>
      <c r="N3197" s="140"/>
      <c r="O3197" s="140"/>
      <c r="P3197" s="82"/>
      <c r="Q3197" s="82"/>
      <c r="R3197" s="82"/>
      <c r="S3197" s="82"/>
      <c r="T3197" s="140"/>
      <c r="U3197" s="82"/>
      <c r="V3197" s="82"/>
      <c r="W3197" s="82"/>
      <c r="X3197" s="82"/>
      <c r="Y3197" s="82"/>
      <c r="AA3197" s="82"/>
      <c r="AB3197" s="82"/>
      <c r="AC3197" s="82"/>
      <c r="AD3197" s="82"/>
      <c r="AE3197" s="82"/>
      <c r="AF3197" s="82"/>
      <c r="AG3197" s="82"/>
    </row>
    <row r="3198" spans="3:33" x14ac:dyDescent="0.2">
      <c r="C3198" s="82"/>
      <c r="D3198" s="82"/>
      <c r="E3198" s="82"/>
      <c r="F3198" s="82"/>
      <c r="G3198" s="82"/>
      <c r="H3198" s="82"/>
      <c r="I3198" s="82"/>
      <c r="J3198" s="82"/>
      <c r="K3198" s="82"/>
      <c r="L3198" s="82"/>
      <c r="M3198" s="82"/>
      <c r="N3198" s="140"/>
      <c r="O3198" s="140"/>
      <c r="P3198" s="82"/>
      <c r="Q3198" s="82"/>
      <c r="R3198" s="82"/>
      <c r="S3198" s="82"/>
      <c r="T3198" s="140"/>
      <c r="U3198" s="82"/>
      <c r="V3198" s="82"/>
      <c r="W3198" s="82"/>
      <c r="X3198" s="82"/>
      <c r="Y3198" s="82"/>
      <c r="AA3198" s="82"/>
      <c r="AB3198" s="82"/>
      <c r="AC3198" s="82"/>
      <c r="AD3198" s="82"/>
      <c r="AE3198" s="82"/>
      <c r="AF3198" s="82"/>
      <c r="AG3198" s="82"/>
    </row>
    <row r="3199" spans="3:33" x14ac:dyDescent="0.2">
      <c r="C3199" s="82"/>
      <c r="D3199" s="82"/>
      <c r="E3199" s="82"/>
      <c r="F3199" s="82"/>
      <c r="G3199" s="82"/>
      <c r="H3199" s="82"/>
      <c r="I3199" s="82"/>
      <c r="J3199" s="82"/>
      <c r="K3199" s="82"/>
      <c r="L3199" s="82"/>
      <c r="M3199" s="82"/>
      <c r="N3199" s="140"/>
      <c r="O3199" s="140"/>
      <c r="P3199" s="82"/>
      <c r="Q3199" s="82"/>
      <c r="R3199" s="82"/>
      <c r="S3199" s="82"/>
      <c r="T3199" s="140"/>
      <c r="U3199" s="82"/>
      <c r="V3199" s="82"/>
      <c r="W3199" s="82"/>
      <c r="X3199" s="82"/>
      <c r="Y3199" s="82"/>
      <c r="AA3199" s="82"/>
      <c r="AB3199" s="82"/>
      <c r="AC3199" s="82"/>
      <c r="AD3199" s="82"/>
      <c r="AE3199" s="82"/>
      <c r="AF3199" s="82"/>
      <c r="AG3199" s="82"/>
    </row>
    <row r="3200" spans="3:33" x14ac:dyDescent="0.2">
      <c r="C3200" s="82"/>
      <c r="D3200" s="82"/>
      <c r="E3200" s="82"/>
      <c r="F3200" s="82"/>
      <c r="G3200" s="82"/>
      <c r="H3200" s="82"/>
      <c r="I3200" s="82"/>
      <c r="J3200" s="82"/>
      <c r="K3200" s="82"/>
      <c r="L3200" s="82"/>
      <c r="M3200" s="82"/>
      <c r="N3200" s="140"/>
      <c r="O3200" s="140"/>
      <c r="P3200" s="82"/>
      <c r="Q3200" s="82"/>
      <c r="R3200" s="82"/>
      <c r="S3200" s="82"/>
      <c r="T3200" s="140"/>
      <c r="U3200" s="82"/>
      <c r="V3200" s="82"/>
      <c r="W3200" s="82"/>
      <c r="X3200" s="82"/>
      <c r="Y3200" s="82"/>
      <c r="AA3200" s="82"/>
      <c r="AB3200" s="82"/>
      <c r="AC3200" s="82"/>
      <c r="AD3200" s="82"/>
      <c r="AE3200" s="82"/>
      <c r="AF3200" s="82"/>
      <c r="AG3200" s="82"/>
    </row>
    <row r="3201" spans="3:33" x14ac:dyDescent="0.2">
      <c r="C3201" s="82"/>
      <c r="D3201" s="82"/>
      <c r="E3201" s="82"/>
      <c r="F3201" s="82"/>
      <c r="G3201" s="82"/>
      <c r="H3201" s="82"/>
      <c r="I3201" s="82"/>
      <c r="J3201" s="82"/>
      <c r="K3201" s="82"/>
      <c r="L3201" s="82"/>
      <c r="M3201" s="82"/>
      <c r="N3201" s="140"/>
      <c r="O3201" s="140"/>
      <c r="P3201" s="82"/>
      <c r="Q3201" s="82"/>
      <c r="R3201" s="82"/>
      <c r="S3201" s="82"/>
      <c r="T3201" s="140"/>
      <c r="U3201" s="82"/>
      <c r="V3201" s="82"/>
      <c r="W3201" s="82"/>
      <c r="X3201" s="82"/>
      <c r="Y3201" s="82"/>
      <c r="AA3201" s="82"/>
      <c r="AB3201" s="82"/>
      <c r="AC3201" s="82"/>
      <c r="AD3201" s="82"/>
      <c r="AE3201" s="82"/>
      <c r="AF3201" s="82"/>
      <c r="AG3201" s="82"/>
    </row>
    <row r="3202" spans="3:33" x14ac:dyDescent="0.2">
      <c r="C3202" s="82"/>
      <c r="D3202" s="82"/>
      <c r="E3202" s="82"/>
      <c r="F3202" s="82"/>
      <c r="G3202" s="82"/>
      <c r="H3202" s="82"/>
      <c r="I3202" s="82"/>
      <c r="J3202" s="82"/>
      <c r="K3202" s="82"/>
      <c r="L3202" s="82"/>
      <c r="M3202" s="82"/>
      <c r="N3202" s="140"/>
      <c r="O3202" s="140"/>
      <c r="P3202" s="82"/>
      <c r="Q3202" s="82"/>
      <c r="R3202" s="82"/>
      <c r="S3202" s="82"/>
      <c r="T3202" s="140"/>
      <c r="U3202" s="82"/>
      <c r="V3202" s="82"/>
      <c r="W3202" s="82"/>
      <c r="X3202" s="82"/>
      <c r="Y3202" s="82"/>
      <c r="AA3202" s="82"/>
      <c r="AB3202" s="82"/>
      <c r="AC3202" s="82"/>
      <c r="AD3202" s="82"/>
      <c r="AE3202" s="82"/>
      <c r="AF3202" s="82"/>
      <c r="AG3202" s="82"/>
    </row>
    <row r="3203" spans="3:33" x14ac:dyDescent="0.2">
      <c r="C3203" s="82"/>
      <c r="D3203" s="82"/>
      <c r="E3203" s="82"/>
      <c r="F3203" s="82"/>
      <c r="G3203" s="82"/>
      <c r="H3203" s="82"/>
      <c r="I3203" s="82"/>
      <c r="J3203" s="82"/>
      <c r="K3203" s="82"/>
      <c r="L3203" s="82"/>
      <c r="M3203" s="82"/>
      <c r="N3203" s="140"/>
      <c r="O3203" s="140"/>
      <c r="P3203" s="82"/>
      <c r="Q3203" s="82"/>
      <c r="R3203" s="82"/>
      <c r="S3203" s="82"/>
      <c r="T3203" s="140"/>
      <c r="U3203" s="82"/>
      <c r="V3203" s="82"/>
      <c r="W3203" s="82"/>
      <c r="X3203" s="82"/>
      <c r="Y3203" s="82"/>
      <c r="AA3203" s="82"/>
      <c r="AB3203" s="82"/>
      <c r="AC3203" s="82"/>
      <c r="AD3203" s="82"/>
      <c r="AE3203" s="82"/>
      <c r="AF3203" s="82"/>
      <c r="AG3203" s="82"/>
    </row>
    <row r="3204" spans="3:33" x14ac:dyDescent="0.2">
      <c r="C3204" s="82"/>
      <c r="D3204" s="82"/>
      <c r="E3204" s="82"/>
      <c r="F3204" s="82"/>
      <c r="G3204" s="82"/>
      <c r="H3204" s="82"/>
      <c r="I3204" s="82"/>
      <c r="J3204" s="82"/>
      <c r="K3204" s="82"/>
      <c r="L3204" s="82"/>
      <c r="M3204" s="82"/>
      <c r="N3204" s="140"/>
      <c r="O3204" s="140"/>
      <c r="P3204" s="82"/>
      <c r="Q3204" s="82"/>
      <c r="R3204" s="82"/>
      <c r="S3204" s="82"/>
      <c r="T3204" s="140"/>
      <c r="U3204" s="82"/>
      <c r="V3204" s="82"/>
      <c r="W3204" s="82"/>
      <c r="X3204" s="82"/>
      <c r="Y3204" s="82"/>
      <c r="AA3204" s="82"/>
      <c r="AB3204" s="82"/>
      <c r="AC3204" s="82"/>
      <c r="AD3204" s="82"/>
      <c r="AE3204" s="82"/>
      <c r="AF3204" s="82"/>
      <c r="AG3204" s="82"/>
    </row>
    <row r="3205" spans="3:33" x14ac:dyDescent="0.2">
      <c r="C3205" s="82"/>
      <c r="D3205" s="82"/>
      <c r="E3205" s="82"/>
      <c r="F3205" s="82"/>
      <c r="G3205" s="82"/>
      <c r="H3205" s="82"/>
      <c r="I3205" s="82"/>
      <c r="J3205" s="82"/>
      <c r="K3205" s="82"/>
      <c r="L3205" s="82"/>
      <c r="M3205" s="82"/>
      <c r="N3205" s="140"/>
      <c r="O3205" s="140"/>
      <c r="P3205" s="82"/>
      <c r="Q3205" s="82"/>
      <c r="R3205" s="82"/>
      <c r="S3205" s="82"/>
      <c r="T3205" s="140"/>
      <c r="U3205" s="82"/>
      <c r="V3205" s="82"/>
      <c r="W3205" s="82"/>
      <c r="X3205" s="82"/>
      <c r="Y3205" s="82"/>
      <c r="AA3205" s="82"/>
      <c r="AB3205" s="82"/>
      <c r="AC3205" s="82"/>
      <c r="AD3205" s="82"/>
      <c r="AE3205" s="82"/>
      <c r="AF3205" s="82"/>
      <c r="AG3205" s="82"/>
    </row>
    <row r="3206" spans="3:33" x14ac:dyDescent="0.2">
      <c r="C3206" s="82"/>
      <c r="D3206" s="82"/>
      <c r="E3206" s="82"/>
      <c r="F3206" s="82"/>
      <c r="G3206" s="82"/>
      <c r="H3206" s="82"/>
      <c r="I3206" s="82"/>
      <c r="J3206" s="82"/>
      <c r="K3206" s="82"/>
      <c r="L3206" s="82"/>
      <c r="M3206" s="82"/>
      <c r="N3206" s="140"/>
      <c r="O3206" s="140"/>
      <c r="P3206" s="82"/>
      <c r="Q3206" s="82"/>
      <c r="R3206" s="82"/>
      <c r="S3206" s="82"/>
      <c r="T3206" s="140"/>
      <c r="U3206" s="82"/>
      <c r="V3206" s="82"/>
      <c r="W3206" s="82"/>
      <c r="X3206" s="82"/>
      <c r="Y3206" s="82"/>
      <c r="AA3206" s="82"/>
      <c r="AB3206" s="82"/>
      <c r="AC3206" s="82"/>
      <c r="AD3206" s="82"/>
      <c r="AE3206" s="82"/>
      <c r="AF3206" s="82"/>
      <c r="AG3206" s="82"/>
    </row>
    <row r="3207" spans="3:33" x14ac:dyDescent="0.2">
      <c r="C3207" s="82"/>
      <c r="D3207" s="82"/>
      <c r="E3207" s="82"/>
      <c r="F3207" s="82"/>
      <c r="G3207" s="82"/>
      <c r="H3207" s="82"/>
      <c r="I3207" s="82"/>
      <c r="J3207" s="82"/>
      <c r="K3207" s="82"/>
      <c r="L3207" s="82"/>
      <c r="M3207" s="82"/>
      <c r="N3207" s="140"/>
      <c r="O3207" s="140"/>
      <c r="P3207" s="82"/>
      <c r="Q3207" s="82"/>
      <c r="R3207" s="82"/>
      <c r="S3207" s="82"/>
      <c r="T3207" s="140"/>
      <c r="U3207" s="82"/>
      <c r="V3207" s="82"/>
      <c r="W3207" s="82"/>
      <c r="X3207" s="82"/>
      <c r="Y3207" s="82"/>
      <c r="AA3207" s="82"/>
      <c r="AB3207" s="82"/>
      <c r="AC3207" s="82"/>
      <c r="AD3207" s="82"/>
      <c r="AE3207" s="82"/>
      <c r="AF3207" s="82"/>
      <c r="AG3207" s="82"/>
    </row>
    <row r="3208" spans="3:33" x14ac:dyDescent="0.2">
      <c r="C3208" s="82"/>
      <c r="D3208" s="82"/>
      <c r="E3208" s="82"/>
      <c r="F3208" s="82"/>
      <c r="G3208" s="82"/>
      <c r="H3208" s="82"/>
      <c r="I3208" s="82"/>
      <c r="J3208" s="82"/>
      <c r="K3208" s="82"/>
      <c r="L3208" s="82"/>
      <c r="M3208" s="82"/>
      <c r="N3208" s="140"/>
      <c r="O3208" s="140"/>
      <c r="P3208" s="82"/>
      <c r="Q3208" s="82"/>
      <c r="R3208" s="82"/>
      <c r="S3208" s="82"/>
      <c r="T3208" s="140"/>
      <c r="U3208" s="82"/>
      <c r="V3208" s="82"/>
      <c r="W3208" s="82"/>
      <c r="X3208" s="82"/>
      <c r="Y3208" s="82"/>
      <c r="AA3208" s="82"/>
      <c r="AB3208" s="82"/>
      <c r="AC3208" s="82"/>
      <c r="AD3208" s="82"/>
      <c r="AE3208" s="82"/>
      <c r="AF3208" s="82"/>
      <c r="AG3208" s="82"/>
    </row>
    <row r="3209" spans="3:33" x14ac:dyDescent="0.2">
      <c r="C3209" s="82"/>
      <c r="D3209" s="82"/>
      <c r="E3209" s="82"/>
      <c r="F3209" s="82"/>
      <c r="G3209" s="82"/>
      <c r="H3209" s="82"/>
      <c r="I3209" s="82"/>
      <c r="J3209" s="82"/>
      <c r="K3209" s="82"/>
      <c r="L3209" s="82"/>
      <c r="M3209" s="82"/>
      <c r="N3209" s="140"/>
      <c r="O3209" s="140"/>
      <c r="P3209" s="82"/>
      <c r="Q3209" s="82"/>
      <c r="R3209" s="82"/>
      <c r="S3209" s="82"/>
      <c r="T3209" s="140"/>
      <c r="U3209" s="82"/>
      <c r="V3209" s="82"/>
      <c r="W3209" s="82"/>
      <c r="X3209" s="82"/>
      <c r="Y3209" s="82"/>
      <c r="AA3209" s="82"/>
      <c r="AB3209" s="82"/>
      <c r="AC3209" s="82"/>
      <c r="AD3209" s="82"/>
      <c r="AE3209" s="82"/>
      <c r="AF3209" s="82"/>
      <c r="AG3209" s="82"/>
    </row>
    <row r="3210" spans="3:33" x14ac:dyDescent="0.2">
      <c r="C3210" s="82"/>
      <c r="D3210" s="82"/>
      <c r="E3210" s="82"/>
      <c r="F3210" s="82"/>
      <c r="G3210" s="82"/>
      <c r="H3210" s="82"/>
      <c r="I3210" s="82"/>
      <c r="J3210" s="82"/>
      <c r="K3210" s="82"/>
      <c r="L3210" s="82"/>
      <c r="M3210" s="82"/>
      <c r="N3210" s="140"/>
      <c r="O3210" s="140"/>
      <c r="P3210" s="82"/>
      <c r="Q3210" s="82"/>
      <c r="R3210" s="82"/>
      <c r="S3210" s="82"/>
      <c r="T3210" s="140"/>
      <c r="U3210" s="82"/>
      <c r="V3210" s="82"/>
      <c r="W3210" s="82"/>
      <c r="X3210" s="82"/>
      <c r="Y3210" s="82"/>
      <c r="AA3210" s="82"/>
      <c r="AB3210" s="82"/>
      <c r="AC3210" s="82"/>
      <c r="AD3210" s="82"/>
      <c r="AE3210" s="82"/>
      <c r="AF3210" s="82"/>
      <c r="AG3210" s="82"/>
    </row>
    <row r="3211" spans="3:33" x14ac:dyDescent="0.2">
      <c r="C3211" s="82"/>
      <c r="D3211" s="82"/>
      <c r="E3211" s="82"/>
      <c r="F3211" s="82"/>
      <c r="G3211" s="82"/>
      <c r="H3211" s="82"/>
      <c r="I3211" s="82"/>
      <c r="J3211" s="82"/>
      <c r="K3211" s="82"/>
      <c r="L3211" s="82"/>
      <c r="M3211" s="82"/>
      <c r="N3211" s="140"/>
      <c r="O3211" s="140"/>
      <c r="P3211" s="82"/>
      <c r="Q3211" s="82"/>
      <c r="R3211" s="82"/>
      <c r="S3211" s="82"/>
      <c r="T3211" s="140"/>
      <c r="U3211" s="82"/>
      <c r="V3211" s="82"/>
      <c r="W3211" s="82"/>
      <c r="X3211" s="82"/>
      <c r="Y3211" s="82"/>
      <c r="AA3211" s="82"/>
      <c r="AB3211" s="82"/>
      <c r="AC3211" s="82"/>
      <c r="AD3211" s="82"/>
      <c r="AE3211" s="82"/>
      <c r="AF3211" s="82"/>
      <c r="AG3211" s="82"/>
    </row>
    <row r="3212" spans="3:33" x14ac:dyDescent="0.2">
      <c r="C3212" s="82"/>
      <c r="D3212" s="82"/>
      <c r="E3212" s="82"/>
      <c r="F3212" s="82"/>
      <c r="G3212" s="82"/>
      <c r="H3212" s="82"/>
      <c r="I3212" s="82"/>
      <c r="J3212" s="82"/>
      <c r="K3212" s="82"/>
      <c r="L3212" s="82"/>
      <c r="M3212" s="82"/>
      <c r="N3212" s="140"/>
      <c r="O3212" s="140"/>
      <c r="P3212" s="82"/>
      <c r="Q3212" s="82"/>
      <c r="R3212" s="82"/>
      <c r="S3212" s="82"/>
      <c r="T3212" s="140"/>
      <c r="U3212" s="82"/>
      <c r="V3212" s="82"/>
      <c r="W3212" s="82"/>
      <c r="X3212" s="82"/>
      <c r="Y3212" s="82"/>
      <c r="AA3212" s="82"/>
      <c r="AB3212" s="82"/>
      <c r="AC3212" s="82"/>
      <c r="AD3212" s="82"/>
      <c r="AE3212" s="82"/>
      <c r="AF3212" s="82"/>
      <c r="AG3212" s="82"/>
    </row>
    <row r="3213" spans="3:33" x14ac:dyDescent="0.2">
      <c r="C3213" s="82"/>
      <c r="D3213" s="82"/>
      <c r="E3213" s="82"/>
      <c r="F3213" s="82"/>
      <c r="G3213" s="82"/>
      <c r="H3213" s="82"/>
      <c r="I3213" s="82"/>
      <c r="J3213" s="82"/>
      <c r="K3213" s="82"/>
      <c r="L3213" s="82"/>
      <c r="M3213" s="82"/>
      <c r="N3213" s="140"/>
      <c r="O3213" s="140"/>
      <c r="P3213" s="82"/>
      <c r="Q3213" s="82"/>
      <c r="R3213" s="82"/>
      <c r="S3213" s="82"/>
      <c r="T3213" s="140"/>
      <c r="U3213" s="82"/>
      <c r="V3213" s="82"/>
      <c r="W3213" s="82"/>
      <c r="X3213" s="82"/>
      <c r="Y3213" s="82"/>
      <c r="AA3213" s="82"/>
      <c r="AB3213" s="82"/>
      <c r="AC3213" s="82"/>
      <c r="AD3213" s="82"/>
      <c r="AE3213" s="82"/>
      <c r="AF3213" s="82"/>
      <c r="AG3213" s="82"/>
    </row>
    <row r="3214" spans="3:33" x14ac:dyDescent="0.2">
      <c r="C3214" s="82"/>
      <c r="D3214" s="82"/>
      <c r="E3214" s="82"/>
      <c r="F3214" s="82"/>
      <c r="G3214" s="82"/>
      <c r="H3214" s="82"/>
      <c r="I3214" s="82"/>
      <c r="J3214" s="82"/>
      <c r="K3214" s="82"/>
      <c r="L3214" s="82"/>
      <c r="M3214" s="82"/>
      <c r="N3214" s="140"/>
      <c r="O3214" s="140"/>
      <c r="P3214" s="82"/>
      <c r="Q3214" s="82"/>
      <c r="R3214" s="82"/>
      <c r="S3214" s="82"/>
      <c r="T3214" s="140"/>
      <c r="U3214" s="82"/>
      <c r="V3214" s="82"/>
      <c r="W3214" s="82"/>
      <c r="X3214" s="82"/>
      <c r="Y3214" s="82"/>
      <c r="AA3214" s="82"/>
      <c r="AB3214" s="82"/>
      <c r="AC3214" s="82"/>
      <c r="AD3214" s="82"/>
      <c r="AE3214" s="82"/>
      <c r="AF3214" s="82"/>
      <c r="AG3214" s="82"/>
    </row>
    <row r="3215" spans="3:33" x14ac:dyDescent="0.2">
      <c r="C3215" s="82"/>
      <c r="D3215" s="82"/>
      <c r="E3215" s="82"/>
      <c r="F3215" s="82"/>
      <c r="G3215" s="82"/>
      <c r="H3215" s="82"/>
      <c r="I3215" s="82"/>
      <c r="J3215" s="82"/>
      <c r="K3215" s="82"/>
      <c r="L3215" s="82"/>
      <c r="M3215" s="82"/>
      <c r="N3215" s="140"/>
      <c r="O3215" s="140"/>
      <c r="P3215" s="82"/>
      <c r="Q3215" s="82"/>
      <c r="R3215" s="82"/>
      <c r="S3215" s="82"/>
      <c r="T3215" s="140"/>
      <c r="U3215" s="82"/>
      <c r="V3215" s="82"/>
      <c r="W3215" s="82"/>
      <c r="X3215" s="82"/>
      <c r="Y3215" s="82"/>
      <c r="AA3215" s="82"/>
      <c r="AB3215" s="82"/>
      <c r="AC3215" s="82"/>
      <c r="AD3215" s="82"/>
      <c r="AE3215" s="82"/>
      <c r="AF3215" s="82"/>
      <c r="AG3215" s="82"/>
    </row>
    <row r="3216" spans="3:33" x14ac:dyDescent="0.2">
      <c r="C3216" s="82"/>
      <c r="D3216" s="82"/>
      <c r="E3216" s="82"/>
      <c r="F3216" s="82"/>
      <c r="G3216" s="82"/>
      <c r="H3216" s="82"/>
      <c r="I3216" s="82"/>
      <c r="J3216" s="82"/>
      <c r="K3216" s="82"/>
      <c r="L3216" s="82"/>
      <c r="M3216" s="82"/>
      <c r="N3216" s="140"/>
      <c r="O3216" s="140"/>
      <c r="P3216" s="82"/>
      <c r="Q3216" s="82"/>
      <c r="R3216" s="82"/>
      <c r="S3216" s="82"/>
      <c r="T3216" s="140"/>
      <c r="U3216" s="82"/>
      <c r="V3216" s="82"/>
      <c r="W3216" s="82"/>
      <c r="X3216" s="82"/>
      <c r="Y3216" s="82"/>
      <c r="AA3216" s="82"/>
      <c r="AB3216" s="82"/>
      <c r="AC3216" s="82"/>
      <c r="AD3216" s="82"/>
      <c r="AE3216" s="82"/>
      <c r="AF3216" s="82"/>
      <c r="AG3216" s="82"/>
    </row>
    <row r="3217" spans="3:33" x14ac:dyDescent="0.2">
      <c r="C3217" s="82"/>
      <c r="D3217" s="82"/>
      <c r="E3217" s="82"/>
      <c r="F3217" s="82"/>
      <c r="G3217" s="82"/>
      <c r="H3217" s="82"/>
      <c r="I3217" s="82"/>
      <c r="J3217" s="82"/>
      <c r="K3217" s="82"/>
      <c r="L3217" s="82"/>
      <c r="M3217" s="82"/>
      <c r="N3217" s="140"/>
      <c r="O3217" s="140"/>
      <c r="P3217" s="82"/>
      <c r="Q3217" s="82"/>
      <c r="R3217" s="82"/>
      <c r="S3217" s="82"/>
      <c r="T3217" s="140"/>
      <c r="U3217" s="82"/>
      <c r="V3217" s="82"/>
      <c r="W3217" s="82"/>
      <c r="X3217" s="82"/>
      <c r="Y3217" s="82"/>
      <c r="AA3217" s="82"/>
      <c r="AB3217" s="82"/>
      <c r="AC3217" s="82"/>
      <c r="AD3217" s="82"/>
      <c r="AE3217" s="82"/>
      <c r="AF3217" s="82"/>
      <c r="AG3217" s="82"/>
    </row>
    <row r="3218" spans="3:33" x14ac:dyDescent="0.2">
      <c r="C3218" s="82"/>
      <c r="D3218" s="82"/>
      <c r="E3218" s="82"/>
      <c r="F3218" s="82"/>
      <c r="G3218" s="82"/>
      <c r="H3218" s="82"/>
      <c r="I3218" s="82"/>
      <c r="J3218" s="82"/>
      <c r="K3218" s="82"/>
      <c r="L3218" s="82"/>
      <c r="M3218" s="82"/>
      <c r="N3218" s="140"/>
      <c r="O3218" s="140"/>
      <c r="P3218" s="82"/>
      <c r="Q3218" s="82"/>
      <c r="R3218" s="82"/>
      <c r="S3218" s="82"/>
      <c r="T3218" s="140"/>
      <c r="U3218" s="82"/>
      <c r="V3218" s="82"/>
      <c r="W3218" s="82"/>
      <c r="X3218" s="82"/>
      <c r="Y3218" s="82"/>
      <c r="AA3218" s="82"/>
      <c r="AB3218" s="82"/>
      <c r="AC3218" s="82"/>
      <c r="AD3218" s="82"/>
      <c r="AE3218" s="82"/>
      <c r="AF3218" s="82"/>
      <c r="AG3218" s="82"/>
    </row>
    <row r="3219" spans="3:33" x14ac:dyDescent="0.2">
      <c r="C3219" s="82"/>
      <c r="D3219" s="82"/>
      <c r="E3219" s="82"/>
      <c r="F3219" s="82"/>
      <c r="G3219" s="82"/>
      <c r="H3219" s="82"/>
      <c r="I3219" s="82"/>
      <c r="J3219" s="82"/>
      <c r="K3219" s="82"/>
      <c r="L3219" s="82"/>
      <c r="M3219" s="82"/>
      <c r="N3219" s="140"/>
      <c r="O3219" s="140"/>
      <c r="P3219" s="82"/>
      <c r="Q3219" s="82"/>
      <c r="R3219" s="82"/>
      <c r="S3219" s="82"/>
      <c r="T3219" s="140"/>
      <c r="U3219" s="82"/>
      <c r="V3219" s="82"/>
      <c r="W3219" s="82"/>
      <c r="X3219" s="82"/>
      <c r="Y3219" s="82"/>
      <c r="AA3219" s="82"/>
      <c r="AB3219" s="82"/>
      <c r="AC3219" s="82"/>
      <c r="AD3219" s="82"/>
      <c r="AE3219" s="82"/>
      <c r="AF3219" s="82"/>
      <c r="AG3219" s="82"/>
    </row>
    <row r="3220" spans="3:33" x14ac:dyDescent="0.2">
      <c r="C3220" s="82"/>
      <c r="D3220" s="82"/>
      <c r="E3220" s="82"/>
      <c r="F3220" s="82"/>
      <c r="G3220" s="82"/>
      <c r="H3220" s="82"/>
      <c r="I3220" s="82"/>
      <c r="J3220" s="82"/>
      <c r="K3220" s="82"/>
      <c r="L3220" s="82"/>
      <c r="M3220" s="82"/>
      <c r="N3220" s="140"/>
      <c r="O3220" s="140"/>
      <c r="P3220" s="82"/>
      <c r="Q3220" s="82"/>
      <c r="R3220" s="82"/>
      <c r="S3220" s="82"/>
      <c r="T3220" s="140"/>
      <c r="U3220" s="82"/>
      <c r="V3220" s="82"/>
      <c r="W3220" s="82"/>
      <c r="X3220" s="82"/>
      <c r="Y3220" s="82"/>
      <c r="AA3220" s="82"/>
      <c r="AB3220" s="82"/>
      <c r="AC3220" s="82"/>
      <c r="AD3220" s="82"/>
      <c r="AE3220" s="82"/>
      <c r="AF3220" s="82"/>
      <c r="AG3220" s="82"/>
    </row>
    <row r="3221" spans="3:33" x14ac:dyDescent="0.2">
      <c r="C3221" s="82"/>
      <c r="D3221" s="82"/>
      <c r="E3221" s="82"/>
      <c r="F3221" s="82"/>
      <c r="G3221" s="82"/>
      <c r="H3221" s="82"/>
      <c r="I3221" s="82"/>
      <c r="J3221" s="82"/>
      <c r="K3221" s="82"/>
      <c r="L3221" s="82"/>
      <c r="M3221" s="82"/>
      <c r="N3221" s="140"/>
      <c r="O3221" s="140"/>
      <c r="P3221" s="82"/>
      <c r="Q3221" s="82"/>
      <c r="R3221" s="82"/>
      <c r="S3221" s="82"/>
      <c r="T3221" s="140"/>
      <c r="U3221" s="82"/>
      <c r="V3221" s="82"/>
      <c r="W3221" s="82"/>
      <c r="X3221" s="82"/>
      <c r="Y3221" s="82"/>
      <c r="AA3221" s="82"/>
      <c r="AB3221" s="82"/>
      <c r="AC3221" s="82"/>
      <c r="AD3221" s="82"/>
      <c r="AE3221" s="82"/>
      <c r="AF3221" s="82"/>
      <c r="AG3221" s="82"/>
    </row>
    <row r="3222" spans="3:33" x14ac:dyDescent="0.2">
      <c r="C3222" s="82"/>
      <c r="D3222" s="82"/>
      <c r="E3222" s="82"/>
      <c r="F3222" s="82"/>
      <c r="G3222" s="82"/>
      <c r="H3222" s="82"/>
      <c r="I3222" s="82"/>
      <c r="J3222" s="82"/>
      <c r="K3222" s="82"/>
      <c r="L3222" s="82"/>
      <c r="M3222" s="82"/>
      <c r="N3222" s="140"/>
      <c r="O3222" s="140"/>
      <c r="P3222" s="82"/>
      <c r="Q3222" s="82"/>
      <c r="R3222" s="82"/>
      <c r="S3222" s="82"/>
      <c r="T3222" s="140"/>
      <c r="U3222" s="82"/>
      <c r="V3222" s="82"/>
      <c r="W3222" s="82"/>
      <c r="X3222" s="82"/>
      <c r="Y3222" s="82"/>
      <c r="AA3222" s="82"/>
      <c r="AB3222" s="82"/>
      <c r="AC3222" s="82"/>
      <c r="AD3222" s="82"/>
      <c r="AE3222" s="82"/>
      <c r="AF3222" s="82"/>
      <c r="AG3222" s="82"/>
    </row>
    <row r="3223" spans="3:33" x14ac:dyDescent="0.2">
      <c r="C3223" s="82"/>
      <c r="D3223" s="82"/>
      <c r="E3223" s="82"/>
      <c r="F3223" s="82"/>
      <c r="G3223" s="82"/>
      <c r="H3223" s="82"/>
      <c r="I3223" s="82"/>
      <c r="J3223" s="82"/>
      <c r="K3223" s="82"/>
      <c r="L3223" s="82"/>
      <c r="M3223" s="82"/>
      <c r="N3223" s="140"/>
      <c r="O3223" s="140"/>
      <c r="P3223" s="82"/>
      <c r="Q3223" s="82"/>
      <c r="R3223" s="82"/>
      <c r="S3223" s="82"/>
      <c r="T3223" s="140"/>
      <c r="U3223" s="82"/>
      <c r="V3223" s="82"/>
      <c r="W3223" s="82"/>
      <c r="X3223" s="82"/>
      <c r="Y3223" s="82"/>
      <c r="AA3223" s="82"/>
      <c r="AB3223" s="82"/>
      <c r="AC3223" s="82"/>
      <c r="AD3223" s="82"/>
      <c r="AE3223" s="82"/>
      <c r="AF3223" s="82"/>
      <c r="AG3223" s="82"/>
    </row>
    <row r="3224" spans="3:33" x14ac:dyDescent="0.2">
      <c r="C3224" s="82"/>
      <c r="D3224" s="82"/>
      <c r="E3224" s="82"/>
      <c r="F3224" s="82"/>
      <c r="G3224" s="82"/>
      <c r="H3224" s="82"/>
      <c r="I3224" s="82"/>
      <c r="J3224" s="82"/>
      <c r="K3224" s="82"/>
      <c r="L3224" s="82"/>
      <c r="M3224" s="82"/>
      <c r="N3224" s="140"/>
      <c r="O3224" s="140"/>
      <c r="P3224" s="82"/>
      <c r="Q3224" s="82"/>
      <c r="R3224" s="82"/>
      <c r="S3224" s="82"/>
      <c r="T3224" s="140"/>
      <c r="U3224" s="82"/>
      <c r="V3224" s="82"/>
      <c r="W3224" s="82"/>
      <c r="X3224" s="82"/>
      <c r="Y3224" s="82"/>
      <c r="AA3224" s="82"/>
      <c r="AB3224" s="82"/>
      <c r="AC3224" s="82"/>
      <c r="AD3224" s="82"/>
      <c r="AE3224" s="82"/>
      <c r="AF3224" s="82"/>
      <c r="AG3224" s="82"/>
    </row>
    <row r="3225" spans="3:33" x14ac:dyDescent="0.2">
      <c r="C3225" s="82"/>
      <c r="D3225" s="82"/>
      <c r="E3225" s="82"/>
      <c r="F3225" s="82"/>
      <c r="G3225" s="82"/>
      <c r="H3225" s="82"/>
      <c r="I3225" s="82"/>
      <c r="J3225" s="82"/>
      <c r="K3225" s="82"/>
      <c r="L3225" s="82"/>
      <c r="M3225" s="82"/>
      <c r="N3225" s="140"/>
      <c r="O3225" s="140"/>
      <c r="P3225" s="82"/>
      <c r="Q3225" s="82"/>
      <c r="R3225" s="82"/>
      <c r="S3225" s="82"/>
      <c r="T3225" s="140"/>
      <c r="U3225" s="82"/>
      <c r="V3225" s="82"/>
      <c r="W3225" s="82"/>
      <c r="X3225" s="82"/>
      <c r="Y3225" s="82"/>
      <c r="AA3225" s="82"/>
      <c r="AB3225" s="82"/>
      <c r="AC3225" s="82"/>
      <c r="AD3225" s="82"/>
      <c r="AE3225" s="82"/>
      <c r="AF3225" s="82"/>
      <c r="AG3225" s="82"/>
    </row>
    <row r="3226" spans="3:33" x14ac:dyDescent="0.2">
      <c r="C3226" s="82"/>
      <c r="D3226" s="82"/>
      <c r="E3226" s="82"/>
      <c r="F3226" s="82"/>
      <c r="G3226" s="82"/>
      <c r="H3226" s="82"/>
      <c r="I3226" s="82"/>
      <c r="J3226" s="82"/>
      <c r="K3226" s="82"/>
      <c r="L3226" s="82"/>
      <c r="M3226" s="82"/>
      <c r="N3226" s="140"/>
      <c r="O3226" s="140"/>
      <c r="P3226" s="82"/>
      <c r="Q3226" s="82"/>
      <c r="R3226" s="82"/>
      <c r="S3226" s="82"/>
      <c r="T3226" s="140"/>
      <c r="U3226" s="82"/>
      <c r="V3226" s="82"/>
      <c r="W3226" s="82"/>
      <c r="X3226" s="82"/>
      <c r="Y3226" s="82"/>
      <c r="AA3226" s="82"/>
      <c r="AB3226" s="82"/>
      <c r="AC3226" s="82"/>
      <c r="AD3226" s="82"/>
      <c r="AE3226" s="82"/>
      <c r="AF3226" s="82"/>
      <c r="AG3226" s="82"/>
    </row>
    <row r="3227" spans="3:33" x14ac:dyDescent="0.2">
      <c r="C3227" s="82"/>
      <c r="D3227" s="82"/>
      <c r="E3227" s="82"/>
      <c r="F3227" s="82"/>
      <c r="G3227" s="82"/>
      <c r="H3227" s="82"/>
      <c r="I3227" s="82"/>
      <c r="J3227" s="82"/>
      <c r="K3227" s="82"/>
      <c r="L3227" s="82"/>
      <c r="M3227" s="82"/>
      <c r="N3227" s="140"/>
      <c r="O3227" s="140"/>
      <c r="P3227" s="82"/>
      <c r="Q3227" s="82"/>
      <c r="R3227" s="82"/>
      <c r="S3227" s="82"/>
      <c r="T3227" s="140"/>
      <c r="U3227" s="82"/>
      <c r="V3227" s="82"/>
      <c r="W3227" s="82"/>
      <c r="X3227" s="82"/>
      <c r="Y3227" s="82"/>
      <c r="AA3227" s="82"/>
      <c r="AB3227" s="82"/>
      <c r="AC3227" s="82"/>
      <c r="AD3227" s="82"/>
      <c r="AE3227" s="82"/>
      <c r="AF3227" s="82"/>
      <c r="AG3227" s="82"/>
    </row>
    <row r="3228" spans="3:33" x14ac:dyDescent="0.2">
      <c r="C3228" s="82"/>
      <c r="D3228" s="82"/>
      <c r="E3228" s="82"/>
      <c r="F3228" s="82"/>
      <c r="G3228" s="82"/>
      <c r="H3228" s="82"/>
      <c r="I3228" s="82"/>
      <c r="J3228" s="82"/>
      <c r="K3228" s="82"/>
      <c r="L3228" s="82"/>
      <c r="M3228" s="82"/>
      <c r="N3228" s="140"/>
      <c r="O3228" s="140"/>
      <c r="P3228" s="82"/>
      <c r="Q3228" s="82"/>
      <c r="R3228" s="82"/>
      <c r="S3228" s="82"/>
      <c r="T3228" s="140"/>
      <c r="U3228" s="82"/>
      <c r="V3228" s="82"/>
      <c r="W3228" s="82"/>
      <c r="X3228" s="82"/>
      <c r="Y3228" s="82"/>
      <c r="AA3228" s="82"/>
      <c r="AB3228" s="82"/>
      <c r="AC3228" s="82"/>
      <c r="AD3228" s="82"/>
      <c r="AE3228" s="82"/>
      <c r="AF3228" s="82"/>
      <c r="AG3228" s="82"/>
    </row>
    <row r="3229" spans="3:33" x14ac:dyDescent="0.2">
      <c r="C3229" s="82"/>
      <c r="D3229" s="82"/>
      <c r="E3229" s="82"/>
      <c r="F3229" s="82"/>
      <c r="G3229" s="82"/>
      <c r="H3229" s="82"/>
      <c r="I3229" s="82"/>
      <c r="J3229" s="82"/>
      <c r="K3229" s="82"/>
      <c r="L3229" s="82"/>
      <c r="M3229" s="82"/>
      <c r="N3229" s="140"/>
      <c r="O3229" s="140"/>
      <c r="P3229" s="82"/>
      <c r="Q3229" s="82"/>
      <c r="R3229" s="82"/>
      <c r="S3229" s="82"/>
      <c r="T3229" s="140"/>
      <c r="U3229" s="82"/>
      <c r="V3229" s="82"/>
      <c r="W3229" s="82"/>
      <c r="X3229" s="82"/>
      <c r="Y3229" s="82"/>
      <c r="AA3229" s="82"/>
      <c r="AB3229" s="82"/>
      <c r="AC3229" s="82"/>
      <c r="AD3229" s="82"/>
      <c r="AE3229" s="82"/>
      <c r="AF3229" s="82"/>
      <c r="AG3229" s="82"/>
    </row>
    <row r="3230" spans="3:33" x14ac:dyDescent="0.2">
      <c r="C3230" s="82"/>
      <c r="D3230" s="82"/>
      <c r="E3230" s="82"/>
      <c r="F3230" s="82"/>
      <c r="G3230" s="82"/>
      <c r="H3230" s="82"/>
      <c r="I3230" s="82"/>
      <c r="J3230" s="82"/>
      <c r="K3230" s="82"/>
      <c r="L3230" s="82"/>
      <c r="M3230" s="82"/>
      <c r="N3230" s="140"/>
      <c r="O3230" s="140"/>
      <c r="P3230" s="82"/>
      <c r="Q3230" s="82"/>
      <c r="R3230" s="82"/>
      <c r="S3230" s="82"/>
      <c r="T3230" s="140"/>
      <c r="U3230" s="82"/>
      <c r="V3230" s="82"/>
      <c r="W3230" s="82"/>
      <c r="X3230" s="82"/>
      <c r="Y3230" s="82"/>
      <c r="AA3230" s="82"/>
      <c r="AB3230" s="82"/>
      <c r="AC3230" s="82"/>
      <c r="AD3230" s="82"/>
      <c r="AE3230" s="82"/>
      <c r="AF3230" s="82"/>
      <c r="AG3230" s="82"/>
    </row>
    <row r="3231" spans="3:33" x14ac:dyDescent="0.2">
      <c r="C3231" s="82"/>
      <c r="D3231" s="82"/>
      <c r="E3231" s="82"/>
      <c r="F3231" s="82"/>
      <c r="G3231" s="82"/>
      <c r="H3231" s="82"/>
      <c r="I3231" s="82"/>
      <c r="J3231" s="82"/>
      <c r="K3231" s="82"/>
      <c r="L3231" s="82"/>
      <c r="M3231" s="82"/>
      <c r="N3231" s="140"/>
      <c r="O3231" s="140"/>
      <c r="P3231" s="82"/>
      <c r="Q3231" s="82"/>
      <c r="R3231" s="82"/>
      <c r="S3231" s="82"/>
      <c r="T3231" s="140"/>
      <c r="U3231" s="82"/>
      <c r="V3231" s="82"/>
      <c r="W3231" s="82"/>
      <c r="X3231" s="82"/>
      <c r="Y3231" s="82"/>
      <c r="AA3231" s="82"/>
      <c r="AB3231" s="82"/>
      <c r="AC3231" s="82"/>
      <c r="AD3231" s="82"/>
      <c r="AE3231" s="82"/>
      <c r="AF3231" s="82"/>
      <c r="AG3231" s="82"/>
    </row>
    <row r="3232" spans="3:33" x14ac:dyDescent="0.2">
      <c r="C3232" s="82"/>
      <c r="D3232" s="82"/>
      <c r="E3232" s="82"/>
      <c r="F3232" s="82"/>
      <c r="G3232" s="82"/>
      <c r="H3232" s="82"/>
      <c r="I3232" s="82"/>
      <c r="J3232" s="82"/>
      <c r="K3232" s="82"/>
      <c r="L3232" s="82"/>
      <c r="M3232" s="82"/>
      <c r="N3232" s="140"/>
      <c r="O3232" s="140"/>
      <c r="P3232" s="82"/>
      <c r="Q3232" s="82"/>
      <c r="R3232" s="82"/>
      <c r="S3232" s="82"/>
      <c r="T3232" s="140"/>
      <c r="U3232" s="82"/>
      <c r="V3232" s="82"/>
      <c r="W3232" s="82"/>
      <c r="X3232" s="82"/>
      <c r="Y3232" s="82"/>
      <c r="AA3232" s="82"/>
      <c r="AB3232" s="82"/>
      <c r="AC3232" s="82"/>
      <c r="AD3232" s="82"/>
      <c r="AE3232" s="82"/>
      <c r="AF3232" s="82"/>
      <c r="AG3232" s="82"/>
    </row>
    <row r="3233" spans="3:33" x14ac:dyDescent="0.2">
      <c r="C3233" s="82"/>
      <c r="D3233" s="82"/>
      <c r="E3233" s="82"/>
      <c r="F3233" s="82"/>
      <c r="G3233" s="82"/>
      <c r="H3233" s="82"/>
      <c r="I3233" s="82"/>
      <c r="J3233" s="82"/>
      <c r="K3233" s="82"/>
      <c r="L3233" s="82"/>
      <c r="M3233" s="82"/>
      <c r="N3233" s="140"/>
      <c r="O3233" s="140"/>
      <c r="P3233" s="82"/>
      <c r="Q3233" s="82"/>
      <c r="R3233" s="82"/>
      <c r="S3233" s="82"/>
      <c r="T3233" s="140"/>
      <c r="U3233" s="82"/>
      <c r="V3233" s="82"/>
      <c r="W3233" s="82"/>
      <c r="X3233" s="82"/>
      <c r="Y3233" s="82"/>
      <c r="AA3233" s="82"/>
      <c r="AB3233" s="82"/>
      <c r="AC3233" s="82"/>
      <c r="AD3233" s="82"/>
      <c r="AE3233" s="82"/>
      <c r="AF3233" s="82"/>
      <c r="AG3233" s="82"/>
    </row>
    <row r="3234" spans="3:33" x14ac:dyDescent="0.2">
      <c r="C3234" s="82"/>
      <c r="D3234" s="82"/>
      <c r="E3234" s="82"/>
      <c r="F3234" s="82"/>
      <c r="G3234" s="82"/>
      <c r="H3234" s="82"/>
      <c r="I3234" s="82"/>
      <c r="J3234" s="82"/>
      <c r="K3234" s="82"/>
      <c r="L3234" s="82"/>
      <c r="M3234" s="82"/>
      <c r="N3234" s="140"/>
      <c r="O3234" s="140"/>
      <c r="P3234" s="82"/>
      <c r="Q3234" s="82"/>
      <c r="R3234" s="82"/>
      <c r="S3234" s="82"/>
      <c r="T3234" s="140"/>
      <c r="U3234" s="82"/>
      <c r="V3234" s="82"/>
      <c r="W3234" s="82"/>
      <c r="X3234" s="82"/>
      <c r="Y3234" s="82"/>
      <c r="AA3234" s="82"/>
      <c r="AB3234" s="82"/>
      <c r="AC3234" s="82"/>
      <c r="AD3234" s="82"/>
      <c r="AE3234" s="82"/>
      <c r="AF3234" s="82"/>
      <c r="AG3234" s="82"/>
    </row>
    <row r="3235" spans="3:33" x14ac:dyDescent="0.2">
      <c r="C3235" s="82"/>
      <c r="D3235" s="82"/>
      <c r="E3235" s="82"/>
      <c r="F3235" s="82"/>
      <c r="G3235" s="82"/>
      <c r="H3235" s="82"/>
      <c r="I3235" s="82"/>
      <c r="J3235" s="82"/>
      <c r="K3235" s="82"/>
      <c r="L3235" s="82"/>
      <c r="M3235" s="82"/>
      <c r="N3235" s="140"/>
      <c r="O3235" s="140"/>
      <c r="P3235" s="82"/>
      <c r="Q3235" s="82"/>
      <c r="R3235" s="82"/>
      <c r="S3235" s="82"/>
      <c r="T3235" s="140"/>
      <c r="U3235" s="82"/>
      <c r="V3235" s="82"/>
      <c r="W3235" s="82"/>
      <c r="X3235" s="82"/>
      <c r="Y3235" s="82"/>
      <c r="AA3235" s="82"/>
      <c r="AB3235" s="82"/>
      <c r="AC3235" s="82"/>
      <c r="AD3235" s="82"/>
      <c r="AE3235" s="82"/>
      <c r="AF3235" s="82"/>
      <c r="AG3235" s="82"/>
    </row>
    <row r="3236" spans="3:33" x14ac:dyDescent="0.2">
      <c r="C3236" s="82"/>
      <c r="D3236" s="82"/>
      <c r="E3236" s="82"/>
      <c r="F3236" s="82"/>
      <c r="G3236" s="82"/>
      <c r="H3236" s="82"/>
      <c r="I3236" s="82"/>
      <c r="J3236" s="82"/>
      <c r="K3236" s="82"/>
      <c r="L3236" s="82"/>
      <c r="M3236" s="82"/>
      <c r="N3236" s="140"/>
      <c r="O3236" s="140"/>
      <c r="P3236" s="82"/>
      <c r="Q3236" s="82"/>
      <c r="R3236" s="82"/>
      <c r="S3236" s="82"/>
      <c r="T3236" s="140"/>
      <c r="U3236" s="82"/>
      <c r="V3236" s="82"/>
      <c r="W3236" s="82"/>
      <c r="X3236" s="82"/>
      <c r="Y3236" s="82"/>
      <c r="AA3236" s="82"/>
      <c r="AB3236" s="82"/>
      <c r="AC3236" s="82"/>
      <c r="AD3236" s="82"/>
      <c r="AE3236" s="82"/>
      <c r="AF3236" s="82"/>
      <c r="AG3236" s="82"/>
    </row>
    <row r="3237" spans="3:33" x14ac:dyDescent="0.2">
      <c r="C3237" s="82"/>
      <c r="D3237" s="82"/>
      <c r="E3237" s="82"/>
      <c r="F3237" s="82"/>
      <c r="G3237" s="82"/>
      <c r="H3237" s="82"/>
      <c r="I3237" s="82"/>
      <c r="J3237" s="82"/>
      <c r="K3237" s="82"/>
      <c r="L3237" s="82"/>
      <c r="M3237" s="82"/>
      <c r="N3237" s="140"/>
      <c r="O3237" s="140"/>
      <c r="P3237" s="82"/>
      <c r="Q3237" s="82"/>
      <c r="R3237" s="82"/>
      <c r="S3237" s="82"/>
      <c r="T3237" s="140"/>
      <c r="U3237" s="82"/>
      <c r="V3237" s="82"/>
      <c r="W3237" s="82"/>
      <c r="X3237" s="82"/>
      <c r="Y3237" s="82"/>
      <c r="AA3237" s="82"/>
      <c r="AB3237" s="82"/>
      <c r="AC3237" s="82"/>
      <c r="AD3237" s="82"/>
      <c r="AE3237" s="82"/>
      <c r="AF3237" s="82"/>
      <c r="AG3237" s="82"/>
    </row>
    <row r="3238" spans="3:33" x14ac:dyDescent="0.2">
      <c r="C3238" s="82"/>
      <c r="D3238" s="82"/>
      <c r="E3238" s="82"/>
      <c r="F3238" s="82"/>
      <c r="G3238" s="82"/>
      <c r="H3238" s="82"/>
      <c r="I3238" s="82"/>
      <c r="J3238" s="82"/>
      <c r="K3238" s="82"/>
      <c r="L3238" s="82"/>
      <c r="M3238" s="82"/>
      <c r="N3238" s="140"/>
      <c r="O3238" s="140"/>
      <c r="P3238" s="82"/>
      <c r="Q3238" s="82"/>
      <c r="R3238" s="82"/>
      <c r="S3238" s="82"/>
      <c r="T3238" s="140"/>
      <c r="U3238" s="82"/>
      <c r="V3238" s="82"/>
      <c r="W3238" s="82"/>
      <c r="X3238" s="82"/>
      <c r="Y3238" s="82"/>
      <c r="AA3238" s="82"/>
      <c r="AB3238" s="82"/>
      <c r="AC3238" s="82"/>
      <c r="AD3238" s="82"/>
      <c r="AE3238" s="82"/>
      <c r="AF3238" s="82"/>
      <c r="AG3238" s="82"/>
    </row>
    <row r="3239" spans="3:33" x14ac:dyDescent="0.2">
      <c r="C3239" s="82"/>
      <c r="D3239" s="82"/>
      <c r="E3239" s="82"/>
      <c r="F3239" s="82"/>
      <c r="G3239" s="82"/>
      <c r="H3239" s="82"/>
      <c r="I3239" s="82"/>
      <c r="J3239" s="82"/>
      <c r="K3239" s="82"/>
      <c r="L3239" s="82"/>
      <c r="M3239" s="82"/>
      <c r="N3239" s="140"/>
      <c r="O3239" s="140"/>
      <c r="P3239" s="82"/>
      <c r="Q3239" s="82"/>
      <c r="R3239" s="82"/>
      <c r="S3239" s="82"/>
      <c r="T3239" s="140"/>
      <c r="U3239" s="82"/>
      <c r="V3239" s="82"/>
      <c r="W3239" s="82"/>
      <c r="X3239" s="82"/>
      <c r="Y3239" s="82"/>
      <c r="AA3239" s="82"/>
      <c r="AB3239" s="82"/>
      <c r="AC3239" s="82"/>
      <c r="AD3239" s="82"/>
      <c r="AE3239" s="82"/>
      <c r="AF3239" s="82"/>
      <c r="AG3239" s="82"/>
    </row>
    <row r="3240" spans="3:33" x14ac:dyDescent="0.2">
      <c r="C3240" s="82"/>
      <c r="D3240" s="82"/>
      <c r="E3240" s="82"/>
      <c r="F3240" s="82"/>
      <c r="G3240" s="82"/>
      <c r="H3240" s="82"/>
      <c r="I3240" s="82"/>
      <c r="J3240" s="82"/>
      <c r="K3240" s="82"/>
      <c r="L3240" s="82"/>
      <c r="M3240" s="82"/>
      <c r="N3240" s="140"/>
      <c r="O3240" s="140"/>
      <c r="P3240" s="82"/>
      <c r="Q3240" s="82"/>
      <c r="R3240" s="82"/>
      <c r="S3240" s="82"/>
      <c r="T3240" s="140"/>
      <c r="U3240" s="82"/>
      <c r="V3240" s="82"/>
      <c r="W3240" s="82"/>
      <c r="X3240" s="82"/>
      <c r="Y3240" s="82"/>
      <c r="AA3240" s="82"/>
      <c r="AB3240" s="82"/>
      <c r="AC3240" s="82"/>
      <c r="AD3240" s="82"/>
      <c r="AE3240" s="82"/>
      <c r="AF3240" s="82"/>
      <c r="AG3240" s="82"/>
    </row>
    <row r="3241" spans="3:33" x14ac:dyDescent="0.2">
      <c r="C3241" s="82"/>
      <c r="D3241" s="82"/>
      <c r="E3241" s="82"/>
      <c r="F3241" s="82"/>
      <c r="G3241" s="82"/>
      <c r="H3241" s="82"/>
      <c r="I3241" s="82"/>
      <c r="J3241" s="82"/>
      <c r="K3241" s="82"/>
      <c r="L3241" s="82"/>
      <c r="M3241" s="82"/>
      <c r="N3241" s="140"/>
      <c r="O3241" s="140"/>
      <c r="P3241" s="82"/>
      <c r="Q3241" s="82"/>
      <c r="R3241" s="82"/>
      <c r="S3241" s="82"/>
      <c r="T3241" s="140"/>
      <c r="U3241" s="82"/>
      <c r="V3241" s="82"/>
      <c r="W3241" s="82"/>
      <c r="X3241" s="82"/>
      <c r="Y3241" s="82"/>
      <c r="AA3241" s="82"/>
      <c r="AB3241" s="82"/>
      <c r="AC3241" s="82"/>
      <c r="AD3241" s="82"/>
      <c r="AE3241" s="82"/>
      <c r="AF3241" s="82"/>
      <c r="AG3241" s="82"/>
    </row>
    <row r="3242" spans="3:33" x14ac:dyDescent="0.2">
      <c r="C3242" s="82"/>
      <c r="D3242" s="82"/>
      <c r="E3242" s="82"/>
      <c r="F3242" s="82"/>
      <c r="G3242" s="82"/>
      <c r="H3242" s="82"/>
      <c r="I3242" s="82"/>
      <c r="J3242" s="82"/>
      <c r="K3242" s="82"/>
      <c r="L3242" s="82"/>
      <c r="M3242" s="82"/>
      <c r="N3242" s="140"/>
      <c r="O3242" s="140"/>
      <c r="P3242" s="82"/>
      <c r="Q3242" s="82"/>
      <c r="R3242" s="82"/>
      <c r="S3242" s="82"/>
      <c r="T3242" s="140"/>
      <c r="U3242" s="82"/>
      <c r="V3242" s="82"/>
      <c r="W3242" s="82"/>
      <c r="X3242" s="82"/>
      <c r="Y3242" s="82"/>
      <c r="AA3242" s="82"/>
      <c r="AB3242" s="82"/>
      <c r="AC3242" s="82"/>
      <c r="AD3242" s="82"/>
      <c r="AE3242" s="82"/>
      <c r="AF3242" s="82"/>
      <c r="AG3242" s="82"/>
    </row>
    <row r="3243" spans="3:33" x14ac:dyDescent="0.2">
      <c r="C3243" s="82"/>
      <c r="D3243" s="82"/>
      <c r="E3243" s="82"/>
      <c r="F3243" s="82"/>
      <c r="G3243" s="82"/>
      <c r="H3243" s="82"/>
      <c r="I3243" s="82"/>
      <c r="J3243" s="82"/>
      <c r="K3243" s="82"/>
      <c r="L3243" s="82"/>
      <c r="M3243" s="82"/>
      <c r="N3243" s="140"/>
      <c r="O3243" s="140"/>
      <c r="P3243" s="82"/>
      <c r="Q3243" s="82"/>
      <c r="R3243" s="82"/>
      <c r="S3243" s="82"/>
      <c r="T3243" s="140"/>
      <c r="U3243" s="82"/>
      <c r="V3243" s="82"/>
      <c r="W3243" s="82"/>
      <c r="X3243" s="82"/>
      <c r="Y3243" s="82"/>
      <c r="AA3243" s="82"/>
      <c r="AB3243" s="82"/>
      <c r="AC3243" s="82"/>
      <c r="AD3243" s="82"/>
      <c r="AE3243" s="82"/>
      <c r="AF3243" s="82"/>
      <c r="AG3243" s="82"/>
    </row>
    <row r="3244" spans="3:33" x14ac:dyDescent="0.2">
      <c r="C3244" s="82"/>
      <c r="D3244" s="82"/>
      <c r="E3244" s="82"/>
      <c r="F3244" s="82"/>
      <c r="G3244" s="82"/>
      <c r="H3244" s="82"/>
      <c r="I3244" s="82"/>
      <c r="J3244" s="82"/>
      <c r="K3244" s="82"/>
      <c r="L3244" s="82"/>
      <c r="M3244" s="82"/>
      <c r="N3244" s="140"/>
      <c r="O3244" s="140"/>
      <c r="P3244" s="82"/>
      <c r="Q3244" s="82"/>
      <c r="R3244" s="82"/>
      <c r="S3244" s="82"/>
      <c r="T3244" s="140"/>
      <c r="U3244" s="82"/>
      <c r="V3244" s="82"/>
      <c r="W3244" s="82"/>
      <c r="X3244" s="82"/>
      <c r="Y3244" s="82"/>
      <c r="AA3244" s="82"/>
      <c r="AB3244" s="82"/>
      <c r="AC3244" s="82"/>
      <c r="AD3244" s="82"/>
      <c r="AE3244" s="82"/>
      <c r="AF3244" s="82"/>
      <c r="AG3244" s="82"/>
    </row>
    <row r="3245" spans="3:33" x14ac:dyDescent="0.2">
      <c r="C3245" s="82"/>
      <c r="D3245" s="82"/>
      <c r="E3245" s="82"/>
      <c r="F3245" s="82"/>
      <c r="G3245" s="82"/>
      <c r="H3245" s="82"/>
      <c r="I3245" s="82"/>
      <c r="J3245" s="82"/>
      <c r="K3245" s="82"/>
      <c r="L3245" s="82"/>
      <c r="M3245" s="82"/>
      <c r="N3245" s="140"/>
      <c r="O3245" s="140"/>
      <c r="P3245" s="82"/>
      <c r="Q3245" s="82"/>
      <c r="R3245" s="82"/>
      <c r="S3245" s="82"/>
      <c r="T3245" s="140"/>
      <c r="U3245" s="82"/>
      <c r="V3245" s="82"/>
      <c r="W3245" s="82"/>
      <c r="X3245" s="82"/>
      <c r="Y3245" s="82"/>
      <c r="AA3245" s="82"/>
      <c r="AB3245" s="82"/>
      <c r="AC3245" s="82"/>
      <c r="AD3245" s="82"/>
      <c r="AE3245" s="82"/>
      <c r="AF3245" s="82"/>
      <c r="AG3245" s="82"/>
    </row>
    <row r="3246" spans="3:33" x14ac:dyDescent="0.2">
      <c r="C3246" s="82"/>
      <c r="D3246" s="82"/>
      <c r="E3246" s="82"/>
      <c r="F3246" s="82"/>
      <c r="G3246" s="82"/>
      <c r="H3246" s="82"/>
      <c r="I3246" s="82"/>
      <c r="J3246" s="82"/>
      <c r="K3246" s="82"/>
      <c r="L3246" s="82"/>
      <c r="M3246" s="82"/>
      <c r="N3246" s="140"/>
      <c r="O3246" s="140"/>
      <c r="P3246" s="82"/>
      <c r="Q3246" s="82"/>
      <c r="R3246" s="82"/>
      <c r="S3246" s="82"/>
      <c r="T3246" s="140"/>
      <c r="U3246" s="82"/>
      <c r="V3246" s="82"/>
      <c r="W3246" s="82"/>
      <c r="X3246" s="82"/>
      <c r="Y3246" s="82"/>
      <c r="AA3246" s="82"/>
      <c r="AB3246" s="82"/>
      <c r="AC3246" s="82"/>
      <c r="AD3246" s="82"/>
      <c r="AE3246" s="82"/>
      <c r="AF3246" s="82"/>
      <c r="AG3246" s="82"/>
    </row>
    <row r="3247" spans="3:33" x14ac:dyDescent="0.2">
      <c r="C3247" s="82"/>
      <c r="D3247" s="82"/>
      <c r="E3247" s="82"/>
      <c r="F3247" s="82"/>
      <c r="G3247" s="82"/>
      <c r="H3247" s="82"/>
      <c r="I3247" s="82"/>
      <c r="J3247" s="82"/>
      <c r="K3247" s="82"/>
      <c r="L3247" s="82"/>
      <c r="M3247" s="82"/>
      <c r="N3247" s="140"/>
      <c r="O3247" s="140"/>
      <c r="P3247" s="82"/>
      <c r="Q3247" s="82"/>
      <c r="R3247" s="82"/>
      <c r="S3247" s="82"/>
      <c r="T3247" s="140"/>
      <c r="U3247" s="82"/>
      <c r="V3247" s="82"/>
      <c r="W3247" s="82"/>
      <c r="X3247" s="82"/>
      <c r="Y3247" s="82"/>
      <c r="AA3247" s="82"/>
      <c r="AB3247" s="82"/>
      <c r="AC3247" s="82"/>
      <c r="AD3247" s="82"/>
      <c r="AE3247" s="82"/>
      <c r="AF3247" s="82"/>
      <c r="AG3247" s="82"/>
    </row>
    <row r="3248" spans="3:33" x14ac:dyDescent="0.2">
      <c r="C3248" s="82"/>
      <c r="D3248" s="82"/>
      <c r="E3248" s="82"/>
      <c r="F3248" s="82"/>
      <c r="G3248" s="82"/>
      <c r="H3248" s="82"/>
      <c r="I3248" s="82"/>
      <c r="J3248" s="82"/>
      <c r="K3248" s="82"/>
      <c r="L3248" s="82"/>
      <c r="M3248" s="82"/>
      <c r="N3248" s="140"/>
      <c r="O3248" s="140"/>
      <c r="P3248" s="82"/>
      <c r="Q3248" s="82"/>
      <c r="R3248" s="82"/>
      <c r="S3248" s="82"/>
      <c r="T3248" s="140"/>
      <c r="U3248" s="82"/>
      <c r="V3248" s="82"/>
      <c r="W3248" s="82"/>
      <c r="X3248" s="82"/>
      <c r="Y3248" s="82"/>
      <c r="AA3248" s="82"/>
      <c r="AB3248" s="82"/>
      <c r="AC3248" s="82"/>
      <c r="AD3248" s="82"/>
      <c r="AE3248" s="82"/>
      <c r="AF3248" s="82"/>
      <c r="AG3248" s="82"/>
    </row>
    <row r="3249" spans="3:33" x14ac:dyDescent="0.2">
      <c r="C3249" s="82"/>
      <c r="D3249" s="82"/>
      <c r="E3249" s="82"/>
      <c r="F3249" s="82"/>
      <c r="G3249" s="82"/>
      <c r="H3249" s="82"/>
      <c r="I3249" s="82"/>
      <c r="J3249" s="82"/>
      <c r="K3249" s="82"/>
      <c r="L3249" s="82"/>
      <c r="M3249" s="82"/>
      <c r="N3249" s="140"/>
      <c r="O3249" s="140"/>
      <c r="P3249" s="82"/>
      <c r="Q3249" s="82"/>
      <c r="R3249" s="82"/>
      <c r="S3249" s="82"/>
      <c r="T3249" s="140"/>
      <c r="U3249" s="82"/>
      <c r="V3249" s="82"/>
      <c r="W3249" s="82"/>
      <c r="X3249" s="82"/>
      <c r="Y3249" s="82"/>
      <c r="AA3249" s="82"/>
      <c r="AB3249" s="82"/>
      <c r="AC3249" s="82"/>
      <c r="AD3249" s="82"/>
      <c r="AE3249" s="82"/>
      <c r="AF3249" s="82"/>
      <c r="AG3249" s="82"/>
    </row>
    <row r="3250" spans="3:33" x14ac:dyDescent="0.2">
      <c r="C3250" s="82"/>
      <c r="D3250" s="82"/>
      <c r="E3250" s="82"/>
      <c r="F3250" s="82"/>
      <c r="G3250" s="82"/>
      <c r="H3250" s="82"/>
      <c r="I3250" s="82"/>
      <c r="J3250" s="82"/>
      <c r="K3250" s="82"/>
      <c r="L3250" s="82"/>
      <c r="M3250" s="82"/>
      <c r="N3250" s="140"/>
      <c r="O3250" s="140"/>
      <c r="P3250" s="82"/>
      <c r="Q3250" s="82"/>
      <c r="R3250" s="82"/>
      <c r="S3250" s="82"/>
      <c r="T3250" s="140"/>
      <c r="U3250" s="82"/>
      <c r="V3250" s="82"/>
      <c r="W3250" s="82"/>
      <c r="X3250" s="82"/>
      <c r="Y3250" s="82"/>
      <c r="AA3250" s="82"/>
      <c r="AB3250" s="82"/>
      <c r="AC3250" s="82"/>
      <c r="AD3250" s="82"/>
      <c r="AE3250" s="82"/>
      <c r="AF3250" s="82"/>
      <c r="AG3250" s="82"/>
    </row>
    <row r="3251" spans="3:33" x14ac:dyDescent="0.2">
      <c r="C3251" s="82"/>
      <c r="D3251" s="82"/>
      <c r="E3251" s="82"/>
      <c r="F3251" s="82"/>
      <c r="G3251" s="82"/>
      <c r="H3251" s="82"/>
      <c r="I3251" s="82"/>
      <c r="J3251" s="82"/>
      <c r="K3251" s="82"/>
      <c r="L3251" s="82"/>
      <c r="M3251" s="82"/>
      <c r="N3251" s="140"/>
      <c r="O3251" s="140"/>
      <c r="P3251" s="82"/>
      <c r="Q3251" s="82"/>
      <c r="R3251" s="82"/>
      <c r="S3251" s="82"/>
      <c r="T3251" s="140"/>
      <c r="U3251" s="82"/>
      <c r="V3251" s="82"/>
      <c r="W3251" s="82"/>
      <c r="X3251" s="82"/>
      <c r="Y3251" s="82"/>
      <c r="AA3251" s="82"/>
      <c r="AB3251" s="82"/>
      <c r="AC3251" s="82"/>
      <c r="AD3251" s="82"/>
      <c r="AE3251" s="82"/>
      <c r="AF3251" s="82"/>
      <c r="AG3251" s="82"/>
    </row>
    <row r="3252" spans="3:33" x14ac:dyDescent="0.2">
      <c r="C3252" s="82"/>
      <c r="D3252" s="82"/>
      <c r="E3252" s="82"/>
      <c r="F3252" s="82"/>
      <c r="G3252" s="82"/>
      <c r="H3252" s="82"/>
      <c r="I3252" s="82"/>
      <c r="J3252" s="82"/>
      <c r="K3252" s="82"/>
      <c r="L3252" s="82"/>
      <c r="M3252" s="82"/>
      <c r="N3252" s="140"/>
      <c r="O3252" s="140"/>
      <c r="P3252" s="82"/>
      <c r="Q3252" s="82"/>
      <c r="R3252" s="82"/>
      <c r="S3252" s="82"/>
      <c r="T3252" s="140"/>
      <c r="U3252" s="82"/>
      <c r="V3252" s="82"/>
      <c r="W3252" s="82"/>
      <c r="X3252" s="82"/>
      <c r="Y3252" s="82"/>
      <c r="AA3252" s="82"/>
      <c r="AB3252" s="82"/>
      <c r="AC3252" s="82"/>
      <c r="AD3252" s="82"/>
      <c r="AE3252" s="82"/>
      <c r="AF3252" s="82"/>
      <c r="AG3252" s="82"/>
    </row>
    <row r="3253" spans="3:33" x14ac:dyDescent="0.2">
      <c r="C3253" s="82"/>
      <c r="D3253" s="82"/>
      <c r="E3253" s="82"/>
      <c r="F3253" s="82"/>
      <c r="G3253" s="82"/>
      <c r="H3253" s="82"/>
      <c r="I3253" s="82"/>
      <c r="J3253" s="82"/>
      <c r="K3253" s="82"/>
      <c r="L3253" s="82"/>
      <c r="M3253" s="82"/>
      <c r="N3253" s="140"/>
      <c r="O3253" s="140"/>
      <c r="P3253" s="82"/>
      <c r="Q3253" s="82"/>
      <c r="R3253" s="82"/>
      <c r="S3253" s="82"/>
      <c r="T3253" s="140"/>
      <c r="U3253" s="82"/>
      <c r="V3253" s="82"/>
      <c r="W3253" s="82"/>
      <c r="X3253" s="82"/>
      <c r="Y3253" s="82"/>
      <c r="AA3253" s="82"/>
      <c r="AB3253" s="82"/>
      <c r="AC3253" s="82"/>
      <c r="AD3253" s="82"/>
      <c r="AE3253" s="82"/>
      <c r="AF3253" s="82"/>
      <c r="AG3253" s="82"/>
    </row>
    <row r="3254" spans="3:33" x14ac:dyDescent="0.2">
      <c r="C3254" s="82"/>
      <c r="D3254" s="82"/>
      <c r="E3254" s="82"/>
      <c r="F3254" s="82"/>
      <c r="G3254" s="82"/>
      <c r="H3254" s="82"/>
      <c r="I3254" s="82"/>
      <c r="J3254" s="82"/>
      <c r="K3254" s="82"/>
      <c r="L3254" s="82"/>
      <c r="M3254" s="82"/>
      <c r="N3254" s="140"/>
      <c r="O3254" s="140"/>
      <c r="P3254" s="82"/>
      <c r="Q3254" s="82"/>
      <c r="R3254" s="82"/>
      <c r="S3254" s="82"/>
      <c r="T3254" s="140"/>
      <c r="U3254" s="82"/>
      <c r="V3254" s="82"/>
      <c r="W3254" s="82"/>
      <c r="X3254" s="82"/>
      <c r="Y3254" s="82"/>
      <c r="AA3254" s="82"/>
      <c r="AB3254" s="82"/>
      <c r="AC3254" s="82"/>
      <c r="AD3254" s="82"/>
      <c r="AE3254" s="82"/>
      <c r="AF3254" s="82"/>
      <c r="AG3254" s="82"/>
    </row>
    <row r="3255" spans="3:33" x14ac:dyDescent="0.2">
      <c r="C3255" s="82"/>
      <c r="D3255" s="82"/>
      <c r="E3255" s="82"/>
      <c r="F3255" s="82"/>
      <c r="G3255" s="82"/>
      <c r="H3255" s="82"/>
      <c r="I3255" s="82"/>
      <c r="J3255" s="82"/>
      <c r="K3255" s="82"/>
      <c r="L3255" s="82"/>
      <c r="M3255" s="82"/>
      <c r="N3255" s="140"/>
      <c r="O3255" s="140"/>
      <c r="P3255" s="82"/>
      <c r="Q3255" s="82"/>
      <c r="R3255" s="82"/>
      <c r="S3255" s="82"/>
      <c r="T3255" s="140"/>
      <c r="U3255" s="82"/>
      <c r="V3255" s="82"/>
      <c r="W3255" s="82"/>
      <c r="X3255" s="82"/>
      <c r="Y3255" s="82"/>
      <c r="AA3255" s="82"/>
      <c r="AB3255" s="82"/>
      <c r="AC3255" s="82"/>
      <c r="AD3255" s="82"/>
      <c r="AE3255" s="82"/>
      <c r="AF3255" s="82"/>
      <c r="AG3255" s="82"/>
    </row>
    <row r="3256" spans="3:33" x14ac:dyDescent="0.2">
      <c r="C3256" s="82"/>
      <c r="D3256" s="82"/>
      <c r="E3256" s="82"/>
      <c r="F3256" s="82"/>
      <c r="G3256" s="82"/>
      <c r="H3256" s="82"/>
      <c r="I3256" s="82"/>
      <c r="J3256" s="82"/>
      <c r="K3256" s="82"/>
      <c r="L3256" s="82"/>
      <c r="M3256" s="82"/>
      <c r="N3256" s="140"/>
      <c r="O3256" s="140"/>
      <c r="P3256" s="82"/>
      <c r="Q3256" s="82"/>
      <c r="R3256" s="82"/>
      <c r="S3256" s="82"/>
      <c r="T3256" s="140"/>
      <c r="U3256" s="82"/>
      <c r="V3256" s="82"/>
      <c r="W3256" s="82"/>
      <c r="X3256" s="82"/>
      <c r="Y3256" s="82"/>
      <c r="AA3256" s="82"/>
      <c r="AB3256" s="82"/>
      <c r="AC3256" s="82"/>
      <c r="AD3256" s="82"/>
      <c r="AE3256" s="82"/>
      <c r="AF3256" s="82"/>
      <c r="AG3256" s="82"/>
    </row>
    <row r="3257" spans="3:33" x14ac:dyDescent="0.2">
      <c r="C3257" s="82"/>
      <c r="D3257" s="82"/>
      <c r="E3257" s="82"/>
      <c r="F3257" s="82"/>
      <c r="G3257" s="82"/>
      <c r="H3257" s="82"/>
      <c r="I3257" s="82"/>
      <c r="J3257" s="82"/>
      <c r="K3257" s="82"/>
      <c r="L3257" s="82"/>
      <c r="M3257" s="82"/>
      <c r="N3257" s="140"/>
      <c r="O3257" s="140"/>
      <c r="P3257" s="82"/>
      <c r="Q3257" s="82"/>
      <c r="R3257" s="82"/>
      <c r="S3257" s="82"/>
      <c r="T3257" s="140"/>
      <c r="U3257" s="82"/>
      <c r="V3257" s="82"/>
      <c r="W3257" s="82"/>
      <c r="X3257" s="82"/>
      <c r="Y3257" s="82"/>
      <c r="AA3257" s="82"/>
      <c r="AB3257" s="82"/>
      <c r="AC3257" s="82"/>
      <c r="AD3257" s="82"/>
      <c r="AE3257" s="82"/>
      <c r="AF3257" s="82"/>
      <c r="AG3257" s="82"/>
    </row>
    <row r="3258" spans="3:33" x14ac:dyDescent="0.2">
      <c r="C3258" s="82"/>
      <c r="D3258" s="82"/>
      <c r="E3258" s="82"/>
      <c r="F3258" s="82"/>
      <c r="G3258" s="82"/>
      <c r="H3258" s="82"/>
      <c r="I3258" s="82"/>
      <c r="J3258" s="82"/>
      <c r="K3258" s="82"/>
      <c r="L3258" s="82"/>
      <c r="M3258" s="82"/>
      <c r="N3258" s="140"/>
      <c r="O3258" s="140"/>
      <c r="P3258" s="82"/>
      <c r="Q3258" s="82"/>
      <c r="R3258" s="82"/>
      <c r="S3258" s="82"/>
      <c r="T3258" s="140"/>
      <c r="U3258" s="82"/>
      <c r="V3258" s="82"/>
      <c r="W3258" s="82"/>
      <c r="X3258" s="82"/>
      <c r="Y3258" s="82"/>
      <c r="AA3258" s="82"/>
      <c r="AB3258" s="82"/>
      <c r="AC3258" s="82"/>
      <c r="AD3258" s="82"/>
      <c r="AE3258" s="82"/>
      <c r="AF3258" s="82"/>
      <c r="AG3258" s="82"/>
    </row>
    <row r="3259" spans="3:33" x14ac:dyDescent="0.2">
      <c r="C3259" s="82"/>
      <c r="D3259" s="82"/>
      <c r="E3259" s="82"/>
      <c r="F3259" s="82"/>
      <c r="G3259" s="82"/>
      <c r="H3259" s="82"/>
      <c r="I3259" s="82"/>
      <c r="J3259" s="82"/>
      <c r="K3259" s="82"/>
      <c r="L3259" s="82"/>
      <c r="M3259" s="82"/>
      <c r="N3259" s="140"/>
      <c r="O3259" s="140"/>
      <c r="P3259" s="82"/>
      <c r="Q3259" s="82"/>
      <c r="R3259" s="82"/>
      <c r="S3259" s="82"/>
      <c r="T3259" s="140"/>
      <c r="U3259" s="82"/>
      <c r="V3259" s="82"/>
      <c r="W3259" s="82"/>
      <c r="X3259" s="82"/>
      <c r="Y3259" s="82"/>
      <c r="AA3259" s="82"/>
      <c r="AB3259" s="82"/>
      <c r="AC3259" s="82"/>
      <c r="AD3259" s="82"/>
      <c r="AE3259" s="82"/>
      <c r="AF3259" s="82"/>
      <c r="AG3259" s="82"/>
    </row>
    <row r="3260" spans="3:33" x14ac:dyDescent="0.2">
      <c r="C3260" s="82"/>
      <c r="D3260" s="82"/>
      <c r="E3260" s="82"/>
      <c r="F3260" s="82"/>
      <c r="G3260" s="82"/>
      <c r="H3260" s="82"/>
      <c r="I3260" s="82"/>
      <c r="J3260" s="82"/>
      <c r="K3260" s="82"/>
      <c r="L3260" s="82"/>
      <c r="M3260" s="82"/>
      <c r="N3260" s="140"/>
      <c r="O3260" s="140"/>
      <c r="P3260" s="82"/>
      <c r="Q3260" s="82"/>
      <c r="R3260" s="82"/>
      <c r="S3260" s="82"/>
      <c r="T3260" s="140"/>
      <c r="U3260" s="82"/>
      <c r="V3260" s="82"/>
      <c r="W3260" s="82"/>
      <c r="X3260" s="82"/>
      <c r="Y3260" s="82"/>
      <c r="AA3260" s="82"/>
      <c r="AB3260" s="82"/>
      <c r="AC3260" s="82"/>
      <c r="AD3260" s="82"/>
      <c r="AE3260" s="82"/>
      <c r="AF3260" s="82"/>
      <c r="AG3260" s="82"/>
    </row>
    <row r="3261" spans="3:33" x14ac:dyDescent="0.2">
      <c r="C3261" s="82"/>
      <c r="D3261" s="82"/>
      <c r="E3261" s="82"/>
      <c r="F3261" s="82"/>
      <c r="G3261" s="82"/>
      <c r="H3261" s="82"/>
      <c r="I3261" s="82"/>
      <c r="J3261" s="82"/>
      <c r="K3261" s="82"/>
      <c r="L3261" s="82"/>
      <c r="M3261" s="82"/>
      <c r="N3261" s="140"/>
      <c r="O3261" s="140"/>
      <c r="P3261" s="82"/>
      <c r="Q3261" s="82"/>
      <c r="R3261" s="82"/>
      <c r="S3261" s="82"/>
      <c r="T3261" s="140"/>
      <c r="U3261" s="82"/>
      <c r="V3261" s="82"/>
      <c r="W3261" s="82"/>
      <c r="X3261" s="82"/>
      <c r="Y3261" s="82"/>
      <c r="AA3261" s="82"/>
      <c r="AB3261" s="82"/>
      <c r="AC3261" s="82"/>
      <c r="AD3261" s="82"/>
      <c r="AE3261" s="82"/>
      <c r="AF3261" s="82"/>
      <c r="AG3261" s="82"/>
    </row>
    <row r="3262" spans="3:33" x14ac:dyDescent="0.2">
      <c r="C3262" s="82"/>
      <c r="D3262" s="82"/>
      <c r="E3262" s="82"/>
      <c r="F3262" s="82"/>
      <c r="G3262" s="82"/>
      <c r="H3262" s="82"/>
      <c r="I3262" s="82"/>
      <c r="J3262" s="82"/>
      <c r="K3262" s="82"/>
      <c r="L3262" s="82"/>
      <c r="M3262" s="82"/>
      <c r="N3262" s="140"/>
      <c r="O3262" s="140"/>
      <c r="P3262" s="82"/>
      <c r="Q3262" s="82"/>
      <c r="R3262" s="82"/>
      <c r="S3262" s="82"/>
      <c r="T3262" s="140"/>
      <c r="U3262" s="82"/>
      <c r="V3262" s="82"/>
      <c r="W3262" s="82"/>
      <c r="X3262" s="82"/>
      <c r="Y3262" s="82"/>
      <c r="AA3262" s="82"/>
      <c r="AB3262" s="82"/>
      <c r="AC3262" s="82"/>
      <c r="AD3262" s="82"/>
      <c r="AE3262" s="82"/>
      <c r="AF3262" s="82"/>
      <c r="AG3262" s="82"/>
    </row>
    <row r="3263" spans="3:33" x14ac:dyDescent="0.2">
      <c r="C3263" s="82"/>
      <c r="D3263" s="82"/>
      <c r="E3263" s="82"/>
      <c r="F3263" s="82"/>
      <c r="G3263" s="82"/>
      <c r="H3263" s="82"/>
      <c r="I3263" s="82"/>
      <c r="J3263" s="82"/>
      <c r="K3263" s="82"/>
      <c r="L3263" s="82"/>
      <c r="M3263" s="82"/>
      <c r="N3263" s="140"/>
      <c r="O3263" s="140"/>
      <c r="P3263" s="82"/>
      <c r="Q3263" s="82"/>
      <c r="R3263" s="82"/>
      <c r="S3263" s="82"/>
      <c r="T3263" s="140"/>
      <c r="U3263" s="82"/>
      <c r="V3263" s="82"/>
      <c r="W3263" s="82"/>
      <c r="X3263" s="82"/>
      <c r="Y3263" s="82"/>
      <c r="AA3263" s="82"/>
      <c r="AB3263" s="82"/>
      <c r="AC3263" s="82"/>
      <c r="AD3263" s="82"/>
      <c r="AE3263" s="82"/>
      <c r="AF3263" s="82"/>
      <c r="AG3263" s="82"/>
    </row>
    <row r="3264" spans="3:33" x14ac:dyDescent="0.2">
      <c r="C3264" s="82"/>
      <c r="D3264" s="82"/>
      <c r="E3264" s="82"/>
      <c r="F3264" s="82"/>
      <c r="G3264" s="82"/>
      <c r="H3264" s="82"/>
      <c r="I3264" s="82"/>
      <c r="J3264" s="82"/>
      <c r="K3264" s="82"/>
      <c r="L3264" s="82"/>
      <c r="M3264" s="82"/>
      <c r="N3264" s="140"/>
      <c r="O3264" s="140"/>
      <c r="P3264" s="82"/>
      <c r="Q3264" s="82"/>
      <c r="R3264" s="82"/>
      <c r="S3264" s="82"/>
      <c r="T3264" s="140"/>
      <c r="U3264" s="82"/>
      <c r="V3264" s="82"/>
      <c r="W3264" s="82"/>
      <c r="X3264" s="82"/>
      <c r="Y3264" s="82"/>
      <c r="AA3264" s="82"/>
      <c r="AB3264" s="82"/>
      <c r="AC3264" s="82"/>
      <c r="AD3264" s="82"/>
      <c r="AE3264" s="82"/>
      <c r="AF3264" s="82"/>
      <c r="AG3264" s="82"/>
    </row>
    <row r="3265" spans="3:33" x14ac:dyDescent="0.2">
      <c r="C3265" s="82"/>
      <c r="D3265" s="82"/>
      <c r="E3265" s="82"/>
      <c r="F3265" s="82"/>
      <c r="G3265" s="82"/>
      <c r="H3265" s="82"/>
      <c r="I3265" s="82"/>
      <c r="J3265" s="82"/>
      <c r="K3265" s="82"/>
      <c r="L3265" s="82"/>
      <c r="M3265" s="82"/>
      <c r="N3265" s="140"/>
      <c r="O3265" s="140"/>
      <c r="P3265" s="82"/>
      <c r="Q3265" s="82"/>
      <c r="R3265" s="82"/>
      <c r="S3265" s="82"/>
      <c r="T3265" s="140"/>
      <c r="U3265" s="82"/>
      <c r="V3265" s="82"/>
      <c r="W3265" s="82"/>
      <c r="X3265" s="82"/>
      <c r="Y3265" s="82"/>
      <c r="AA3265" s="82"/>
      <c r="AB3265" s="82"/>
      <c r="AC3265" s="82"/>
      <c r="AD3265" s="82"/>
      <c r="AE3265" s="82"/>
      <c r="AF3265" s="82"/>
      <c r="AG3265" s="82"/>
    </row>
    <row r="3266" spans="3:33" x14ac:dyDescent="0.2">
      <c r="C3266" s="82"/>
      <c r="D3266" s="82"/>
      <c r="E3266" s="82"/>
      <c r="F3266" s="82"/>
      <c r="G3266" s="82"/>
      <c r="H3266" s="82"/>
      <c r="I3266" s="82"/>
      <c r="J3266" s="82"/>
      <c r="K3266" s="82"/>
      <c r="L3266" s="82"/>
      <c r="M3266" s="82"/>
      <c r="N3266" s="140"/>
      <c r="O3266" s="140"/>
      <c r="P3266" s="82"/>
      <c r="Q3266" s="82"/>
      <c r="R3266" s="82"/>
      <c r="S3266" s="82"/>
      <c r="T3266" s="140"/>
      <c r="U3266" s="82"/>
      <c r="V3266" s="82"/>
      <c r="W3266" s="82"/>
      <c r="X3266" s="82"/>
      <c r="Y3266" s="82"/>
      <c r="AA3266" s="82"/>
      <c r="AB3266" s="82"/>
      <c r="AC3266" s="82"/>
      <c r="AD3266" s="82"/>
      <c r="AE3266" s="82"/>
      <c r="AF3266" s="82"/>
      <c r="AG3266" s="82"/>
    </row>
    <row r="3267" spans="3:33" x14ac:dyDescent="0.2">
      <c r="C3267" s="82"/>
      <c r="D3267" s="82"/>
      <c r="E3267" s="82"/>
      <c r="F3267" s="82"/>
      <c r="G3267" s="82"/>
      <c r="H3267" s="82"/>
      <c r="I3267" s="82"/>
      <c r="J3267" s="82"/>
      <c r="K3267" s="82"/>
      <c r="L3267" s="82"/>
      <c r="M3267" s="82"/>
      <c r="N3267" s="140"/>
      <c r="O3267" s="140"/>
      <c r="P3267" s="82"/>
      <c r="Q3267" s="82"/>
      <c r="R3267" s="82"/>
      <c r="S3267" s="82"/>
      <c r="T3267" s="140"/>
      <c r="U3267" s="82"/>
      <c r="V3267" s="82"/>
      <c r="W3267" s="82"/>
      <c r="X3267" s="82"/>
      <c r="Y3267" s="82"/>
      <c r="AA3267" s="82"/>
      <c r="AB3267" s="82"/>
      <c r="AC3267" s="82"/>
      <c r="AD3267" s="82"/>
      <c r="AE3267" s="82"/>
      <c r="AF3267" s="82"/>
      <c r="AG3267" s="82"/>
    </row>
    <row r="3268" spans="3:33" x14ac:dyDescent="0.2">
      <c r="C3268" s="82"/>
      <c r="D3268" s="82"/>
      <c r="E3268" s="82"/>
      <c r="F3268" s="82"/>
      <c r="G3268" s="82"/>
      <c r="H3268" s="82"/>
      <c r="I3268" s="82"/>
      <c r="J3268" s="82"/>
      <c r="K3268" s="82"/>
      <c r="L3268" s="82"/>
      <c r="M3268" s="82"/>
      <c r="N3268" s="140"/>
      <c r="O3268" s="140"/>
      <c r="P3268" s="82"/>
      <c r="Q3268" s="82"/>
      <c r="R3268" s="82"/>
      <c r="S3268" s="82"/>
      <c r="T3268" s="140"/>
      <c r="U3268" s="82"/>
      <c r="V3268" s="82"/>
      <c r="W3268" s="82"/>
      <c r="X3268" s="82"/>
      <c r="Y3268" s="82"/>
      <c r="AA3268" s="82"/>
      <c r="AB3268" s="82"/>
      <c r="AC3268" s="82"/>
      <c r="AD3268" s="82"/>
      <c r="AE3268" s="82"/>
      <c r="AF3268" s="82"/>
      <c r="AG3268" s="82"/>
    </row>
    <row r="3269" spans="3:33" x14ac:dyDescent="0.2">
      <c r="C3269" s="82"/>
      <c r="D3269" s="82"/>
      <c r="E3269" s="82"/>
      <c r="F3269" s="82"/>
      <c r="G3269" s="82"/>
      <c r="H3269" s="82"/>
      <c r="I3269" s="82"/>
      <c r="J3269" s="82"/>
      <c r="K3269" s="82"/>
      <c r="L3269" s="82"/>
      <c r="M3269" s="82"/>
      <c r="N3269" s="140"/>
      <c r="O3269" s="140"/>
      <c r="P3269" s="82"/>
      <c r="Q3269" s="82"/>
      <c r="R3269" s="82"/>
      <c r="S3269" s="82"/>
      <c r="T3269" s="140"/>
      <c r="U3269" s="82"/>
      <c r="V3269" s="82"/>
      <c r="W3269" s="82"/>
      <c r="X3269" s="82"/>
      <c r="Y3269" s="82"/>
      <c r="AA3269" s="82"/>
      <c r="AB3269" s="82"/>
      <c r="AC3269" s="82"/>
      <c r="AD3269" s="82"/>
      <c r="AE3269" s="82"/>
      <c r="AF3269" s="82"/>
      <c r="AG3269" s="82"/>
    </row>
    <row r="3270" spans="3:33" x14ac:dyDescent="0.2">
      <c r="C3270" s="82"/>
      <c r="D3270" s="82"/>
      <c r="E3270" s="82"/>
      <c r="F3270" s="82"/>
      <c r="G3270" s="82"/>
      <c r="H3270" s="82"/>
      <c r="I3270" s="82"/>
      <c r="J3270" s="82"/>
      <c r="K3270" s="82"/>
      <c r="L3270" s="82"/>
      <c r="M3270" s="82"/>
      <c r="N3270" s="140"/>
      <c r="O3270" s="140"/>
      <c r="P3270" s="82"/>
      <c r="Q3270" s="82"/>
      <c r="R3270" s="82"/>
      <c r="S3270" s="82"/>
      <c r="T3270" s="140"/>
      <c r="U3270" s="82"/>
      <c r="V3270" s="82"/>
      <c r="W3270" s="82"/>
      <c r="X3270" s="82"/>
      <c r="Y3270" s="82"/>
      <c r="AA3270" s="82"/>
      <c r="AB3270" s="82"/>
      <c r="AC3270" s="82"/>
      <c r="AD3270" s="82"/>
      <c r="AE3270" s="82"/>
      <c r="AF3270" s="82"/>
      <c r="AG3270" s="82"/>
    </row>
    <row r="3271" spans="3:33" x14ac:dyDescent="0.2">
      <c r="C3271" s="82"/>
      <c r="D3271" s="82"/>
      <c r="E3271" s="82"/>
      <c r="F3271" s="82"/>
      <c r="G3271" s="82"/>
      <c r="H3271" s="82"/>
      <c r="I3271" s="82"/>
      <c r="J3271" s="82"/>
      <c r="K3271" s="82"/>
      <c r="L3271" s="82"/>
      <c r="M3271" s="82"/>
      <c r="N3271" s="140"/>
      <c r="O3271" s="140"/>
      <c r="P3271" s="82"/>
      <c r="Q3271" s="82"/>
      <c r="R3271" s="82"/>
      <c r="S3271" s="82"/>
      <c r="T3271" s="140"/>
      <c r="U3271" s="82"/>
      <c r="V3271" s="82"/>
      <c r="W3271" s="82"/>
      <c r="X3271" s="82"/>
      <c r="Y3271" s="82"/>
      <c r="AA3271" s="82"/>
      <c r="AB3271" s="82"/>
      <c r="AC3271" s="82"/>
      <c r="AD3271" s="82"/>
      <c r="AE3271" s="82"/>
      <c r="AF3271" s="82"/>
      <c r="AG3271" s="82"/>
    </row>
    <row r="3272" spans="3:33" x14ac:dyDescent="0.2">
      <c r="C3272" s="82"/>
      <c r="D3272" s="82"/>
      <c r="E3272" s="82"/>
      <c r="F3272" s="82"/>
      <c r="G3272" s="82"/>
      <c r="H3272" s="82"/>
      <c r="I3272" s="82"/>
      <c r="J3272" s="82"/>
      <c r="K3272" s="82"/>
      <c r="L3272" s="82"/>
      <c r="M3272" s="82"/>
      <c r="N3272" s="140"/>
      <c r="O3272" s="140"/>
      <c r="P3272" s="82"/>
      <c r="Q3272" s="82"/>
      <c r="R3272" s="82"/>
      <c r="S3272" s="82"/>
      <c r="T3272" s="140"/>
      <c r="U3272" s="82"/>
      <c r="V3272" s="82"/>
      <c r="W3272" s="82"/>
      <c r="X3272" s="82"/>
      <c r="Y3272" s="82"/>
      <c r="AA3272" s="82"/>
      <c r="AB3272" s="82"/>
      <c r="AC3272" s="82"/>
      <c r="AD3272" s="82"/>
      <c r="AE3272" s="82"/>
      <c r="AF3272" s="82"/>
      <c r="AG3272" s="82"/>
    </row>
    <row r="3273" spans="3:33" x14ac:dyDescent="0.2">
      <c r="C3273" s="82"/>
      <c r="D3273" s="82"/>
      <c r="E3273" s="82"/>
      <c r="F3273" s="82"/>
      <c r="G3273" s="82"/>
      <c r="H3273" s="82"/>
      <c r="I3273" s="82"/>
      <c r="J3273" s="82"/>
      <c r="K3273" s="82"/>
      <c r="L3273" s="82"/>
      <c r="M3273" s="82"/>
      <c r="N3273" s="140"/>
      <c r="O3273" s="140"/>
      <c r="P3273" s="82"/>
      <c r="Q3273" s="82"/>
      <c r="R3273" s="82"/>
      <c r="S3273" s="82"/>
      <c r="T3273" s="140"/>
      <c r="U3273" s="82"/>
      <c r="V3273" s="82"/>
      <c r="W3273" s="82"/>
      <c r="X3273" s="82"/>
      <c r="Y3273" s="82"/>
      <c r="AA3273" s="82"/>
      <c r="AB3273" s="82"/>
      <c r="AC3273" s="82"/>
      <c r="AD3273" s="82"/>
      <c r="AE3273" s="82"/>
      <c r="AF3273" s="82"/>
      <c r="AG3273" s="82"/>
    </row>
    <row r="3274" spans="3:33" x14ac:dyDescent="0.2">
      <c r="C3274" s="82"/>
      <c r="D3274" s="82"/>
      <c r="E3274" s="82"/>
      <c r="F3274" s="82"/>
      <c r="G3274" s="82"/>
      <c r="H3274" s="82"/>
      <c r="I3274" s="82"/>
      <c r="J3274" s="82"/>
      <c r="K3274" s="82"/>
      <c r="L3274" s="82"/>
      <c r="M3274" s="82"/>
      <c r="N3274" s="140"/>
      <c r="O3274" s="140"/>
      <c r="P3274" s="82"/>
      <c r="Q3274" s="82"/>
      <c r="R3274" s="82"/>
      <c r="S3274" s="82"/>
      <c r="T3274" s="140"/>
      <c r="U3274" s="82"/>
      <c r="V3274" s="82"/>
      <c r="W3274" s="82"/>
      <c r="X3274" s="82"/>
      <c r="Y3274" s="82"/>
      <c r="AA3274" s="82"/>
      <c r="AB3274" s="82"/>
      <c r="AC3274" s="82"/>
      <c r="AD3274" s="82"/>
      <c r="AE3274" s="82"/>
      <c r="AF3274" s="82"/>
      <c r="AG3274" s="82"/>
    </row>
    <row r="3275" spans="3:33" x14ac:dyDescent="0.2">
      <c r="C3275" s="82"/>
      <c r="D3275" s="82"/>
      <c r="E3275" s="82"/>
      <c r="F3275" s="82"/>
      <c r="G3275" s="82"/>
      <c r="H3275" s="82"/>
      <c r="I3275" s="82"/>
      <c r="J3275" s="82"/>
      <c r="K3275" s="82"/>
      <c r="L3275" s="82"/>
      <c r="M3275" s="82"/>
      <c r="N3275" s="140"/>
      <c r="O3275" s="140"/>
      <c r="P3275" s="82"/>
      <c r="Q3275" s="82"/>
      <c r="R3275" s="82"/>
      <c r="S3275" s="82"/>
      <c r="T3275" s="140"/>
      <c r="U3275" s="82"/>
      <c r="V3275" s="82"/>
      <c r="W3275" s="82"/>
      <c r="X3275" s="82"/>
      <c r="Y3275" s="82"/>
      <c r="AA3275" s="82"/>
      <c r="AB3275" s="82"/>
      <c r="AC3275" s="82"/>
      <c r="AD3275" s="82"/>
      <c r="AE3275" s="82"/>
      <c r="AF3275" s="82"/>
      <c r="AG3275" s="82"/>
    </row>
    <row r="3276" spans="3:33" x14ac:dyDescent="0.2">
      <c r="C3276" s="82"/>
      <c r="D3276" s="82"/>
      <c r="E3276" s="82"/>
      <c r="F3276" s="82"/>
      <c r="G3276" s="82"/>
      <c r="H3276" s="82"/>
      <c r="I3276" s="82"/>
      <c r="J3276" s="82"/>
      <c r="K3276" s="82"/>
      <c r="L3276" s="82"/>
      <c r="M3276" s="82"/>
      <c r="N3276" s="140"/>
      <c r="O3276" s="140"/>
      <c r="P3276" s="82"/>
      <c r="Q3276" s="82"/>
      <c r="R3276" s="82"/>
      <c r="S3276" s="82"/>
      <c r="T3276" s="140"/>
      <c r="U3276" s="82"/>
      <c r="V3276" s="82"/>
      <c r="W3276" s="82"/>
      <c r="X3276" s="82"/>
      <c r="Y3276" s="82"/>
      <c r="AA3276" s="82"/>
      <c r="AB3276" s="82"/>
      <c r="AC3276" s="82"/>
      <c r="AD3276" s="82"/>
      <c r="AE3276" s="82"/>
      <c r="AF3276" s="82"/>
      <c r="AG3276" s="82"/>
    </row>
    <row r="3277" spans="3:33" x14ac:dyDescent="0.2">
      <c r="C3277" s="82"/>
      <c r="D3277" s="82"/>
      <c r="E3277" s="82"/>
      <c r="F3277" s="82"/>
      <c r="G3277" s="82"/>
      <c r="H3277" s="82"/>
      <c r="I3277" s="82"/>
      <c r="J3277" s="82"/>
      <c r="K3277" s="82"/>
      <c r="L3277" s="82"/>
      <c r="M3277" s="82"/>
      <c r="N3277" s="140"/>
      <c r="O3277" s="140"/>
      <c r="P3277" s="82"/>
      <c r="Q3277" s="82"/>
      <c r="R3277" s="82"/>
      <c r="S3277" s="82"/>
      <c r="T3277" s="140"/>
      <c r="U3277" s="82"/>
      <c r="V3277" s="82"/>
      <c r="W3277" s="82"/>
      <c r="X3277" s="82"/>
      <c r="Y3277" s="82"/>
      <c r="AA3277" s="82"/>
      <c r="AB3277" s="82"/>
      <c r="AC3277" s="82"/>
      <c r="AD3277" s="82"/>
      <c r="AE3277" s="82"/>
      <c r="AF3277" s="82"/>
      <c r="AG3277" s="82"/>
    </row>
    <row r="3278" spans="3:33" x14ac:dyDescent="0.2">
      <c r="C3278" s="82"/>
      <c r="D3278" s="82"/>
      <c r="E3278" s="82"/>
      <c r="F3278" s="82"/>
      <c r="G3278" s="82"/>
      <c r="H3278" s="82"/>
      <c r="I3278" s="82"/>
      <c r="J3278" s="82"/>
      <c r="K3278" s="82"/>
      <c r="L3278" s="82"/>
      <c r="M3278" s="82"/>
      <c r="N3278" s="140"/>
      <c r="O3278" s="140"/>
      <c r="P3278" s="82"/>
      <c r="Q3278" s="82"/>
      <c r="R3278" s="82"/>
      <c r="S3278" s="82"/>
      <c r="T3278" s="140"/>
      <c r="U3278" s="82"/>
      <c r="V3278" s="82"/>
      <c r="W3278" s="82"/>
      <c r="X3278" s="82"/>
      <c r="Y3278" s="82"/>
      <c r="AA3278" s="82"/>
      <c r="AB3278" s="82"/>
      <c r="AC3278" s="82"/>
      <c r="AD3278" s="82"/>
      <c r="AE3278" s="82"/>
      <c r="AF3278" s="82"/>
      <c r="AG3278" s="82"/>
    </row>
    <row r="3279" spans="3:33" x14ac:dyDescent="0.2">
      <c r="C3279" s="82"/>
      <c r="D3279" s="82"/>
      <c r="E3279" s="82"/>
      <c r="F3279" s="82"/>
      <c r="G3279" s="82"/>
      <c r="H3279" s="82"/>
      <c r="I3279" s="82"/>
      <c r="J3279" s="82"/>
      <c r="K3279" s="82"/>
      <c r="L3279" s="82"/>
      <c r="M3279" s="82"/>
      <c r="N3279" s="140"/>
      <c r="O3279" s="140"/>
      <c r="P3279" s="82"/>
      <c r="Q3279" s="82"/>
      <c r="R3279" s="82"/>
      <c r="S3279" s="82"/>
      <c r="T3279" s="140"/>
      <c r="U3279" s="82"/>
      <c r="V3279" s="82"/>
      <c r="W3279" s="82"/>
      <c r="X3279" s="82"/>
      <c r="Y3279" s="82"/>
      <c r="AA3279" s="82"/>
      <c r="AB3279" s="82"/>
      <c r="AC3279" s="82"/>
      <c r="AD3279" s="82"/>
      <c r="AE3279" s="82"/>
      <c r="AF3279" s="82"/>
      <c r="AG3279" s="82"/>
    </row>
    <row r="3280" spans="3:33" x14ac:dyDescent="0.2">
      <c r="C3280" s="82"/>
      <c r="D3280" s="82"/>
      <c r="E3280" s="82"/>
      <c r="F3280" s="82"/>
      <c r="G3280" s="82"/>
      <c r="H3280" s="82"/>
      <c r="I3280" s="82"/>
      <c r="J3280" s="82"/>
      <c r="K3280" s="82"/>
      <c r="L3280" s="82"/>
      <c r="M3280" s="82"/>
      <c r="N3280" s="140"/>
      <c r="O3280" s="140"/>
      <c r="P3280" s="82"/>
      <c r="Q3280" s="82"/>
      <c r="R3280" s="82"/>
      <c r="S3280" s="82"/>
      <c r="T3280" s="140"/>
      <c r="U3280" s="82"/>
      <c r="V3280" s="82"/>
      <c r="W3280" s="82"/>
      <c r="X3280" s="82"/>
      <c r="Y3280" s="82"/>
      <c r="AA3280" s="82"/>
      <c r="AB3280" s="82"/>
      <c r="AC3280" s="82"/>
      <c r="AD3280" s="82"/>
      <c r="AE3280" s="82"/>
      <c r="AF3280" s="82"/>
      <c r="AG3280" s="82"/>
    </row>
    <row r="3281" spans="3:33" x14ac:dyDescent="0.2">
      <c r="C3281" s="82"/>
      <c r="D3281" s="82"/>
      <c r="E3281" s="82"/>
      <c r="F3281" s="82"/>
      <c r="G3281" s="82"/>
      <c r="H3281" s="82"/>
      <c r="I3281" s="82"/>
      <c r="J3281" s="82"/>
      <c r="K3281" s="82"/>
      <c r="L3281" s="82"/>
      <c r="M3281" s="82"/>
      <c r="N3281" s="140"/>
      <c r="O3281" s="140"/>
      <c r="P3281" s="82"/>
      <c r="Q3281" s="82"/>
      <c r="R3281" s="82"/>
      <c r="S3281" s="82"/>
      <c r="T3281" s="140"/>
      <c r="U3281" s="82"/>
      <c r="V3281" s="82"/>
      <c r="W3281" s="82"/>
      <c r="X3281" s="82"/>
      <c r="Y3281" s="82"/>
      <c r="AA3281" s="82"/>
      <c r="AB3281" s="82"/>
      <c r="AC3281" s="82"/>
      <c r="AD3281" s="82"/>
      <c r="AE3281" s="82"/>
      <c r="AF3281" s="82"/>
      <c r="AG3281" s="82"/>
    </row>
    <row r="3282" spans="3:33" x14ac:dyDescent="0.2">
      <c r="C3282" s="82"/>
      <c r="D3282" s="82"/>
      <c r="E3282" s="82"/>
      <c r="F3282" s="82"/>
      <c r="G3282" s="82"/>
      <c r="H3282" s="82"/>
      <c r="I3282" s="82"/>
      <c r="J3282" s="82"/>
      <c r="K3282" s="82"/>
      <c r="L3282" s="82"/>
      <c r="M3282" s="82"/>
      <c r="N3282" s="140"/>
      <c r="O3282" s="140"/>
      <c r="P3282" s="82"/>
      <c r="Q3282" s="82"/>
      <c r="R3282" s="82"/>
      <c r="S3282" s="82"/>
      <c r="T3282" s="140"/>
      <c r="U3282" s="82"/>
      <c r="V3282" s="82"/>
      <c r="W3282" s="82"/>
      <c r="X3282" s="82"/>
      <c r="Y3282" s="82"/>
      <c r="AA3282" s="82"/>
      <c r="AB3282" s="82"/>
      <c r="AC3282" s="82"/>
      <c r="AD3282" s="82"/>
      <c r="AE3282" s="82"/>
      <c r="AF3282" s="82"/>
      <c r="AG3282" s="82"/>
    </row>
    <row r="3283" spans="3:33" x14ac:dyDescent="0.2">
      <c r="C3283" s="82"/>
      <c r="D3283" s="82"/>
      <c r="E3283" s="82"/>
      <c r="F3283" s="82"/>
      <c r="G3283" s="82"/>
      <c r="H3283" s="82"/>
      <c r="I3283" s="82"/>
      <c r="J3283" s="82"/>
      <c r="K3283" s="82"/>
      <c r="L3283" s="82"/>
      <c r="M3283" s="82"/>
      <c r="N3283" s="140"/>
      <c r="O3283" s="140"/>
      <c r="P3283" s="82"/>
      <c r="Q3283" s="82"/>
      <c r="R3283" s="82"/>
      <c r="S3283" s="82"/>
      <c r="T3283" s="140"/>
      <c r="U3283" s="82"/>
      <c r="V3283" s="82"/>
      <c r="W3283" s="82"/>
      <c r="X3283" s="82"/>
      <c r="Y3283" s="82"/>
      <c r="AA3283" s="82"/>
      <c r="AB3283" s="82"/>
      <c r="AC3283" s="82"/>
      <c r="AD3283" s="82"/>
      <c r="AE3283" s="82"/>
      <c r="AF3283" s="82"/>
      <c r="AG3283" s="82"/>
    </row>
    <row r="3284" spans="3:33" x14ac:dyDescent="0.2">
      <c r="C3284" s="82"/>
      <c r="D3284" s="82"/>
      <c r="E3284" s="82"/>
      <c r="F3284" s="82"/>
      <c r="G3284" s="82"/>
      <c r="H3284" s="82"/>
      <c r="I3284" s="82"/>
      <c r="J3284" s="82"/>
      <c r="K3284" s="82"/>
      <c r="L3284" s="82"/>
      <c r="M3284" s="82"/>
      <c r="N3284" s="140"/>
      <c r="O3284" s="140"/>
      <c r="P3284" s="82"/>
      <c r="Q3284" s="82"/>
      <c r="R3284" s="82"/>
      <c r="S3284" s="82"/>
      <c r="T3284" s="140"/>
      <c r="U3284" s="82"/>
      <c r="V3284" s="82"/>
      <c r="W3284" s="82"/>
      <c r="X3284" s="82"/>
      <c r="Y3284" s="82"/>
      <c r="AA3284" s="82"/>
      <c r="AB3284" s="82"/>
      <c r="AC3284" s="82"/>
      <c r="AD3284" s="82"/>
      <c r="AE3284" s="82"/>
      <c r="AF3284" s="82"/>
      <c r="AG3284" s="82"/>
    </row>
    <row r="3285" spans="3:33" x14ac:dyDescent="0.2">
      <c r="C3285" s="82"/>
      <c r="D3285" s="82"/>
      <c r="E3285" s="82"/>
      <c r="F3285" s="82"/>
      <c r="G3285" s="82"/>
      <c r="H3285" s="82"/>
      <c r="I3285" s="82"/>
      <c r="J3285" s="82"/>
      <c r="K3285" s="82"/>
      <c r="L3285" s="82"/>
      <c r="M3285" s="82"/>
      <c r="N3285" s="140"/>
      <c r="O3285" s="140"/>
      <c r="P3285" s="82"/>
      <c r="Q3285" s="82"/>
      <c r="R3285" s="82"/>
      <c r="S3285" s="82"/>
      <c r="T3285" s="140"/>
      <c r="U3285" s="82"/>
      <c r="V3285" s="82"/>
      <c r="W3285" s="82"/>
      <c r="X3285" s="82"/>
      <c r="Y3285" s="82"/>
      <c r="AA3285" s="82"/>
      <c r="AB3285" s="82"/>
      <c r="AC3285" s="82"/>
      <c r="AD3285" s="82"/>
      <c r="AE3285" s="82"/>
      <c r="AF3285" s="82"/>
      <c r="AG3285" s="82"/>
    </row>
    <row r="3286" spans="3:33" x14ac:dyDescent="0.2">
      <c r="C3286" s="82"/>
      <c r="D3286" s="82"/>
      <c r="E3286" s="82"/>
      <c r="F3286" s="82"/>
      <c r="G3286" s="82"/>
      <c r="H3286" s="82"/>
      <c r="I3286" s="82"/>
      <c r="J3286" s="82"/>
      <c r="K3286" s="82"/>
      <c r="L3286" s="82"/>
      <c r="M3286" s="82"/>
      <c r="N3286" s="140"/>
      <c r="O3286" s="140"/>
      <c r="P3286" s="82"/>
      <c r="Q3286" s="82"/>
      <c r="R3286" s="82"/>
      <c r="S3286" s="82"/>
      <c r="T3286" s="140"/>
      <c r="U3286" s="82"/>
      <c r="V3286" s="82"/>
      <c r="W3286" s="82"/>
      <c r="X3286" s="82"/>
      <c r="Y3286" s="82"/>
      <c r="AA3286" s="82"/>
      <c r="AB3286" s="82"/>
      <c r="AC3286" s="82"/>
      <c r="AD3286" s="82"/>
      <c r="AE3286" s="82"/>
      <c r="AF3286" s="82"/>
      <c r="AG3286" s="82"/>
    </row>
    <row r="3287" spans="3:33" x14ac:dyDescent="0.2">
      <c r="C3287" s="82"/>
      <c r="D3287" s="82"/>
      <c r="E3287" s="82"/>
      <c r="F3287" s="82"/>
      <c r="G3287" s="82"/>
      <c r="H3287" s="82"/>
      <c r="I3287" s="82"/>
      <c r="J3287" s="82"/>
      <c r="K3287" s="82"/>
      <c r="L3287" s="82"/>
      <c r="M3287" s="82"/>
      <c r="N3287" s="140"/>
      <c r="O3287" s="140"/>
      <c r="P3287" s="82"/>
      <c r="Q3287" s="82"/>
      <c r="R3287" s="82"/>
      <c r="S3287" s="82"/>
      <c r="T3287" s="140"/>
      <c r="U3287" s="82"/>
      <c r="V3287" s="82"/>
      <c r="W3287" s="82"/>
      <c r="X3287" s="82"/>
      <c r="Y3287" s="82"/>
      <c r="AA3287" s="82"/>
      <c r="AB3287" s="82"/>
      <c r="AC3287" s="82"/>
      <c r="AD3287" s="82"/>
      <c r="AE3287" s="82"/>
      <c r="AF3287" s="82"/>
      <c r="AG3287" s="82"/>
    </row>
    <row r="3288" spans="3:33" x14ac:dyDescent="0.2">
      <c r="C3288" s="82"/>
      <c r="D3288" s="82"/>
      <c r="E3288" s="82"/>
      <c r="F3288" s="82"/>
      <c r="G3288" s="82"/>
      <c r="H3288" s="82"/>
      <c r="I3288" s="82"/>
      <c r="J3288" s="82"/>
      <c r="K3288" s="82"/>
      <c r="L3288" s="82"/>
      <c r="M3288" s="82"/>
      <c r="N3288" s="140"/>
      <c r="O3288" s="140"/>
      <c r="P3288" s="82"/>
      <c r="Q3288" s="82"/>
      <c r="R3288" s="82"/>
      <c r="S3288" s="82"/>
      <c r="T3288" s="140"/>
      <c r="U3288" s="82"/>
      <c r="V3288" s="82"/>
      <c r="W3288" s="82"/>
      <c r="X3288" s="82"/>
      <c r="Y3288" s="82"/>
      <c r="AA3288" s="82"/>
      <c r="AB3288" s="82"/>
      <c r="AC3288" s="82"/>
      <c r="AD3288" s="82"/>
      <c r="AE3288" s="82"/>
      <c r="AF3288" s="82"/>
      <c r="AG3288" s="82"/>
    </row>
    <row r="3289" spans="3:33" x14ac:dyDescent="0.2">
      <c r="C3289" s="82"/>
      <c r="D3289" s="82"/>
      <c r="E3289" s="82"/>
      <c r="F3289" s="82"/>
      <c r="G3289" s="82"/>
      <c r="H3289" s="82"/>
      <c r="I3289" s="82"/>
      <c r="J3289" s="82"/>
      <c r="K3289" s="82"/>
      <c r="L3289" s="82"/>
      <c r="M3289" s="82"/>
      <c r="N3289" s="140"/>
      <c r="O3289" s="140"/>
      <c r="P3289" s="82"/>
      <c r="Q3289" s="82"/>
      <c r="R3289" s="82"/>
      <c r="S3289" s="82"/>
      <c r="T3289" s="140"/>
      <c r="U3289" s="82"/>
      <c r="V3289" s="82"/>
      <c r="W3289" s="82"/>
      <c r="X3289" s="82"/>
      <c r="Y3289" s="82"/>
      <c r="AA3289" s="82"/>
      <c r="AB3289" s="82"/>
      <c r="AC3289" s="82"/>
      <c r="AD3289" s="82"/>
      <c r="AE3289" s="82"/>
      <c r="AF3289" s="82"/>
      <c r="AG3289" s="82"/>
    </row>
    <row r="3290" spans="3:33" x14ac:dyDescent="0.2">
      <c r="C3290" s="82"/>
      <c r="D3290" s="82"/>
      <c r="E3290" s="82"/>
      <c r="F3290" s="82"/>
      <c r="G3290" s="82"/>
      <c r="H3290" s="82"/>
      <c r="I3290" s="82"/>
      <c r="J3290" s="82"/>
      <c r="K3290" s="82"/>
      <c r="L3290" s="82"/>
      <c r="M3290" s="82"/>
      <c r="N3290" s="140"/>
      <c r="O3290" s="140"/>
      <c r="P3290" s="82"/>
      <c r="Q3290" s="82"/>
      <c r="R3290" s="82"/>
      <c r="S3290" s="82"/>
      <c r="T3290" s="140"/>
      <c r="U3290" s="82"/>
      <c r="V3290" s="82"/>
      <c r="W3290" s="82"/>
      <c r="X3290" s="82"/>
      <c r="Y3290" s="82"/>
      <c r="AA3290" s="82"/>
      <c r="AB3290" s="82"/>
      <c r="AC3290" s="82"/>
      <c r="AD3290" s="82"/>
      <c r="AE3290" s="82"/>
      <c r="AF3290" s="82"/>
      <c r="AG3290" s="82"/>
    </row>
    <row r="3291" spans="3:33" x14ac:dyDescent="0.2">
      <c r="C3291" s="82"/>
      <c r="D3291" s="82"/>
      <c r="E3291" s="82"/>
      <c r="F3291" s="82"/>
      <c r="G3291" s="82"/>
      <c r="H3291" s="82"/>
      <c r="I3291" s="82"/>
      <c r="J3291" s="82"/>
      <c r="K3291" s="82"/>
      <c r="L3291" s="82"/>
      <c r="M3291" s="82"/>
      <c r="N3291" s="140"/>
      <c r="O3291" s="140"/>
      <c r="P3291" s="82"/>
      <c r="Q3291" s="82"/>
      <c r="R3291" s="82"/>
      <c r="S3291" s="82"/>
      <c r="T3291" s="140"/>
      <c r="U3291" s="82"/>
      <c r="V3291" s="82"/>
      <c r="W3291" s="82"/>
      <c r="X3291" s="82"/>
      <c r="Y3291" s="82"/>
      <c r="AA3291" s="82"/>
      <c r="AB3291" s="82"/>
      <c r="AC3291" s="82"/>
      <c r="AD3291" s="82"/>
      <c r="AE3291" s="82"/>
      <c r="AF3291" s="82"/>
      <c r="AG3291" s="82"/>
    </row>
    <row r="3292" spans="3:33" x14ac:dyDescent="0.2">
      <c r="C3292" s="82"/>
      <c r="D3292" s="82"/>
      <c r="E3292" s="82"/>
      <c r="F3292" s="82"/>
      <c r="G3292" s="82"/>
      <c r="H3292" s="82"/>
      <c r="I3292" s="82"/>
      <c r="J3292" s="82"/>
      <c r="K3292" s="82"/>
      <c r="L3292" s="82"/>
      <c r="M3292" s="82"/>
      <c r="N3292" s="140"/>
      <c r="O3292" s="140"/>
      <c r="P3292" s="82"/>
      <c r="Q3292" s="82"/>
      <c r="R3292" s="82"/>
      <c r="S3292" s="82"/>
      <c r="T3292" s="140"/>
      <c r="U3292" s="82"/>
      <c r="V3292" s="82"/>
      <c r="W3292" s="82"/>
      <c r="X3292" s="82"/>
      <c r="Y3292" s="82"/>
      <c r="AA3292" s="82"/>
      <c r="AB3292" s="82"/>
      <c r="AC3292" s="82"/>
      <c r="AD3292" s="82"/>
      <c r="AE3292" s="82"/>
      <c r="AF3292" s="82"/>
      <c r="AG3292" s="82"/>
    </row>
    <row r="3293" spans="3:33" x14ac:dyDescent="0.2">
      <c r="C3293" s="82"/>
      <c r="D3293" s="82"/>
      <c r="E3293" s="82"/>
      <c r="F3293" s="82"/>
      <c r="G3293" s="82"/>
      <c r="H3293" s="82"/>
      <c r="I3293" s="82"/>
      <c r="J3293" s="82"/>
      <c r="K3293" s="82"/>
      <c r="L3293" s="82"/>
      <c r="M3293" s="82"/>
      <c r="N3293" s="140"/>
      <c r="O3293" s="140"/>
      <c r="P3293" s="82"/>
      <c r="Q3293" s="82"/>
      <c r="R3293" s="82"/>
      <c r="S3293" s="82"/>
      <c r="T3293" s="140"/>
      <c r="U3293" s="82"/>
      <c r="V3293" s="82"/>
      <c r="W3293" s="82"/>
      <c r="X3293" s="82"/>
      <c r="Y3293" s="82"/>
      <c r="AA3293" s="82"/>
      <c r="AB3293" s="82"/>
      <c r="AC3293" s="82"/>
      <c r="AD3293" s="82"/>
      <c r="AE3293" s="82"/>
      <c r="AF3293" s="82"/>
      <c r="AG3293" s="82"/>
    </row>
    <row r="3294" spans="3:33" x14ac:dyDescent="0.2">
      <c r="C3294" s="82"/>
      <c r="D3294" s="82"/>
      <c r="E3294" s="82"/>
      <c r="F3294" s="82"/>
      <c r="G3294" s="82"/>
      <c r="H3294" s="82"/>
      <c r="I3294" s="82"/>
      <c r="J3294" s="82"/>
      <c r="K3294" s="82"/>
      <c r="L3294" s="82"/>
      <c r="M3294" s="82"/>
      <c r="N3294" s="140"/>
      <c r="O3294" s="140"/>
      <c r="P3294" s="82"/>
      <c r="Q3294" s="82"/>
      <c r="R3294" s="82"/>
      <c r="S3294" s="82"/>
      <c r="T3294" s="140"/>
      <c r="U3294" s="82"/>
      <c r="V3294" s="82"/>
      <c r="W3294" s="82"/>
      <c r="X3294" s="82"/>
      <c r="Y3294" s="82"/>
      <c r="AA3294" s="82"/>
      <c r="AB3294" s="82"/>
      <c r="AC3294" s="82"/>
      <c r="AD3294" s="82"/>
      <c r="AE3294" s="82"/>
      <c r="AF3294" s="82"/>
      <c r="AG3294" s="82"/>
    </row>
    <row r="3295" spans="3:33" x14ac:dyDescent="0.2">
      <c r="C3295" s="82"/>
      <c r="D3295" s="82"/>
      <c r="E3295" s="82"/>
      <c r="F3295" s="82"/>
      <c r="G3295" s="82"/>
      <c r="H3295" s="82"/>
      <c r="I3295" s="82"/>
      <c r="J3295" s="82"/>
      <c r="K3295" s="82"/>
      <c r="L3295" s="82"/>
      <c r="M3295" s="82"/>
      <c r="N3295" s="140"/>
      <c r="O3295" s="140"/>
      <c r="P3295" s="82"/>
      <c r="Q3295" s="82"/>
      <c r="R3295" s="82"/>
      <c r="S3295" s="82"/>
      <c r="T3295" s="140"/>
      <c r="U3295" s="82"/>
      <c r="V3295" s="82"/>
      <c r="W3295" s="82"/>
      <c r="X3295" s="82"/>
      <c r="Y3295" s="82"/>
      <c r="AA3295" s="82"/>
      <c r="AB3295" s="82"/>
      <c r="AC3295" s="82"/>
      <c r="AD3295" s="82"/>
      <c r="AE3295" s="82"/>
      <c r="AF3295" s="82"/>
      <c r="AG3295" s="82"/>
    </row>
    <row r="3296" spans="3:33" x14ac:dyDescent="0.2">
      <c r="C3296" s="82"/>
      <c r="D3296" s="82"/>
      <c r="E3296" s="82"/>
      <c r="F3296" s="82"/>
      <c r="G3296" s="82"/>
      <c r="H3296" s="82"/>
      <c r="I3296" s="82"/>
      <c r="J3296" s="82"/>
      <c r="K3296" s="82"/>
      <c r="L3296" s="82"/>
      <c r="M3296" s="82"/>
      <c r="N3296" s="140"/>
      <c r="O3296" s="140"/>
      <c r="P3296" s="82"/>
      <c r="Q3296" s="82"/>
      <c r="R3296" s="82"/>
      <c r="S3296" s="82"/>
      <c r="T3296" s="140"/>
      <c r="U3296" s="82"/>
      <c r="V3296" s="82"/>
      <c r="W3296" s="82"/>
      <c r="X3296" s="82"/>
      <c r="Y3296" s="82"/>
      <c r="AA3296" s="82"/>
      <c r="AB3296" s="82"/>
      <c r="AC3296" s="82"/>
      <c r="AD3296" s="82"/>
      <c r="AE3296" s="82"/>
      <c r="AF3296" s="82"/>
      <c r="AG3296" s="82"/>
    </row>
    <row r="3297" spans="3:33" x14ac:dyDescent="0.2">
      <c r="C3297" s="82"/>
      <c r="D3297" s="82"/>
      <c r="E3297" s="82"/>
      <c r="F3297" s="82"/>
      <c r="G3297" s="82"/>
      <c r="H3297" s="82"/>
      <c r="I3297" s="82"/>
      <c r="J3297" s="82"/>
      <c r="K3297" s="82"/>
      <c r="L3297" s="82"/>
      <c r="M3297" s="82"/>
      <c r="N3297" s="140"/>
      <c r="O3297" s="140"/>
      <c r="P3297" s="82"/>
      <c r="Q3297" s="82"/>
      <c r="R3297" s="82"/>
      <c r="S3297" s="82"/>
      <c r="T3297" s="140"/>
      <c r="U3297" s="82"/>
      <c r="V3297" s="82"/>
      <c r="W3297" s="82"/>
      <c r="X3297" s="82"/>
      <c r="Y3297" s="82"/>
      <c r="AA3297" s="82"/>
      <c r="AB3297" s="82"/>
      <c r="AC3297" s="82"/>
      <c r="AD3297" s="82"/>
      <c r="AE3297" s="82"/>
      <c r="AF3297" s="82"/>
      <c r="AG3297" s="82"/>
    </row>
    <row r="3298" spans="3:33" x14ac:dyDescent="0.2">
      <c r="C3298" s="82"/>
      <c r="D3298" s="82"/>
      <c r="E3298" s="82"/>
      <c r="F3298" s="82"/>
      <c r="G3298" s="82"/>
      <c r="H3298" s="82"/>
      <c r="I3298" s="82"/>
      <c r="J3298" s="82"/>
      <c r="K3298" s="82"/>
      <c r="L3298" s="82"/>
      <c r="M3298" s="82"/>
      <c r="N3298" s="140"/>
      <c r="O3298" s="140"/>
      <c r="P3298" s="82"/>
      <c r="Q3298" s="82"/>
      <c r="R3298" s="82"/>
      <c r="S3298" s="82"/>
      <c r="T3298" s="140"/>
      <c r="U3298" s="82"/>
      <c r="V3298" s="82"/>
      <c r="W3298" s="82"/>
      <c r="X3298" s="82"/>
      <c r="Y3298" s="82"/>
      <c r="AA3298" s="82"/>
      <c r="AB3298" s="82"/>
      <c r="AC3298" s="82"/>
      <c r="AD3298" s="82"/>
      <c r="AE3298" s="82"/>
      <c r="AF3298" s="82"/>
      <c r="AG3298" s="82"/>
    </row>
    <row r="3299" spans="3:33" x14ac:dyDescent="0.2">
      <c r="C3299" s="82"/>
      <c r="D3299" s="82"/>
      <c r="E3299" s="82"/>
      <c r="F3299" s="82"/>
      <c r="G3299" s="82"/>
      <c r="H3299" s="82"/>
      <c r="I3299" s="82"/>
      <c r="J3299" s="82"/>
      <c r="K3299" s="82"/>
      <c r="L3299" s="82"/>
      <c r="M3299" s="82"/>
      <c r="N3299" s="140"/>
      <c r="O3299" s="140"/>
      <c r="P3299" s="82"/>
      <c r="Q3299" s="82"/>
      <c r="R3299" s="82"/>
      <c r="S3299" s="82"/>
      <c r="T3299" s="140"/>
      <c r="U3299" s="82"/>
      <c r="V3299" s="82"/>
      <c r="W3299" s="82"/>
      <c r="X3299" s="82"/>
      <c r="Y3299" s="82"/>
      <c r="AA3299" s="82"/>
      <c r="AB3299" s="82"/>
      <c r="AC3299" s="82"/>
      <c r="AD3299" s="82"/>
      <c r="AE3299" s="82"/>
      <c r="AF3299" s="82"/>
      <c r="AG3299" s="82"/>
    </row>
    <row r="3300" spans="3:33" x14ac:dyDescent="0.2">
      <c r="C3300" s="82"/>
      <c r="D3300" s="82"/>
      <c r="E3300" s="82"/>
      <c r="F3300" s="82"/>
      <c r="G3300" s="82"/>
      <c r="H3300" s="82"/>
      <c r="I3300" s="82"/>
      <c r="J3300" s="82"/>
      <c r="K3300" s="82"/>
      <c r="L3300" s="82"/>
      <c r="M3300" s="82"/>
      <c r="N3300" s="140"/>
      <c r="O3300" s="140"/>
      <c r="P3300" s="82"/>
      <c r="Q3300" s="82"/>
      <c r="R3300" s="82"/>
      <c r="S3300" s="82"/>
      <c r="T3300" s="140"/>
      <c r="U3300" s="82"/>
      <c r="V3300" s="82"/>
      <c r="W3300" s="82"/>
      <c r="X3300" s="82"/>
      <c r="Y3300" s="82"/>
      <c r="AA3300" s="82"/>
      <c r="AB3300" s="82"/>
      <c r="AC3300" s="82"/>
      <c r="AD3300" s="82"/>
      <c r="AE3300" s="82"/>
      <c r="AF3300" s="82"/>
      <c r="AG3300" s="82"/>
    </row>
    <row r="3301" spans="3:33" x14ac:dyDescent="0.2">
      <c r="C3301" s="82"/>
      <c r="D3301" s="82"/>
      <c r="E3301" s="82"/>
      <c r="F3301" s="82"/>
      <c r="G3301" s="82"/>
      <c r="H3301" s="82"/>
      <c r="I3301" s="82"/>
      <c r="J3301" s="82"/>
      <c r="K3301" s="82"/>
      <c r="L3301" s="82"/>
      <c r="M3301" s="82"/>
      <c r="N3301" s="140"/>
      <c r="O3301" s="140"/>
      <c r="P3301" s="82"/>
      <c r="Q3301" s="82"/>
      <c r="R3301" s="82"/>
      <c r="S3301" s="82"/>
      <c r="T3301" s="140"/>
      <c r="U3301" s="82"/>
      <c r="V3301" s="82"/>
      <c r="W3301" s="82"/>
      <c r="X3301" s="82"/>
      <c r="Y3301" s="82"/>
      <c r="AA3301" s="82"/>
      <c r="AB3301" s="82"/>
      <c r="AC3301" s="82"/>
      <c r="AD3301" s="82"/>
      <c r="AE3301" s="82"/>
      <c r="AF3301" s="82"/>
      <c r="AG3301" s="82"/>
    </row>
    <row r="3302" spans="3:33" x14ac:dyDescent="0.2">
      <c r="C3302" s="82"/>
      <c r="D3302" s="82"/>
      <c r="E3302" s="82"/>
      <c r="F3302" s="82"/>
      <c r="G3302" s="82"/>
      <c r="H3302" s="82"/>
      <c r="I3302" s="82"/>
      <c r="J3302" s="82"/>
      <c r="K3302" s="82"/>
      <c r="L3302" s="82"/>
      <c r="M3302" s="82"/>
      <c r="N3302" s="140"/>
      <c r="O3302" s="140"/>
      <c r="P3302" s="82"/>
      <c r="Q3302" s="82"/>
      <c r="R3302" s="82"/>
      <c r="S3302" s="82"/>
      <c r="T3302" s="140"/>
      <c r="U3302" s="82"/>
      <c r="V3302" s="82"/>
      <c r="W3302" s="82"/>
      <c r="X3302" s="82"/>
      <c r="Y3302" s="82"/>
      <c r="AA3302" s="82"/>
      <c r="AB3302" s="82"/>
      <c r="AC3302" s="82"/>
      <c r="AD3302" s="82"/>
      <c r="AE3302" s="82"/>
      <c r="AF3302" s="82"/>
      <c r="AG3302" s="82"/>
    </row>
    <row r="3303" spans="3:33" x14ac:dyDescent="0.2">
      <c r="C3303" s="82"/>
      <c r="D3303" s="82"/>
      <c r="E3303" s="82"/>
      <c r="F3303" s="82"/>
      <c r="G3303" s="82"/>
      <c r="H3303" s="82"/>
      <c r="I3303" s="82"/>
      <c r="J3303" s="82"/>
      <c r="K3303" s="82"/>
      <c r="L3303" s="82"/>
      <c r="M3303" s="82"/>
      <c r="N3303" s="140"/>
      <c r="O3303" s="140"/>
      <c r="P3303" s="82"/>
      <c r="Q3303" s="82"/>
      <c r="R3303" s="82"/>
      <c r="S3303" s="82"/>
      <c r="T3303" s="140"/>
      <c r="U3303" s="82"/>
      <c r="V3303" s="82"/>
      <c r="W3303" s="82"/>
      <c r="X3303" s="82"/>
      <c r="Y3303" s="82"/>
      <c r="AA3303" s="82"/>
      <c r="AB3303" s="82"/>
      <c r="AC3303" s="82"/>
      <c r="AD3303" s="82"/>
      <c r="AE3303" s="82"/>
      <c r="AF3303" s="82"/>
      <c r="AG3303" s="82"/>
    </row>
    <row r="3304" spans="3:33" x14ac:dyDescent="0.2">
      <c r="C3304" s="82"/>
      <c r="D3304" s="82"/>
      <c r="E3304" s="82"/>
      <c r="F3304" s="82"/>
      <c r="G3304" s="82"/>
      <c r="H3304" s="82"/>
      <c r="I3304" s="82"/>
      <c r="J3304" s="82"/>
      <c r="K3304" s="82"/>
      <c r="L3304" s="82"/>
      <c r="M3304" s="82"/>
      <c r="N3304" s="140"/>
      <c r="O3304" s="140"/>
      <c r="P3304" s="82"/>
      <c r="Q3304" s="82"/>
      <c r="R3304" s="82"/>
      <c r="S3304" s="82"/>
      <c r="T3304" s="140"/>
      <c r="U3304" s="82"/>
      <c r="V3304" s="82"/>
      <c r="W3304" s="82"/>
      <c r="X3304" s="82"/>
      <c r="Y3304" s="82"/>
      <c r="AA3304" s="82"/>
      <c r="AB3304" s="82"/>
      <c r="AC3304" s="82"/>
      <c r="AD3304" s="82"/>
      <c r="AE3304" s="82"/>
      <c r="AF3304" s="82"/>
      <c r="AG3304" s="82"/>
    </row>
    <row r="3305" spans="3:33" x14ac:dyDescent="0.2">
      <c r="C3305" s="82"/>
      <c r="D3305" s="82"/>
      <c r="E3305" s="82"/>
      <c r="F3305" s="82"/>
      <c r="G3305" s="82"/>
      <c r="H3305" s="82"/>
      <c r="I3305" s="82"/>
      <c r="J3305" s="82"/>
      <c r="K3305" s="82"/>
      <c r="L3305" s="82"/>
      <c r="M3305" s="82"/>
      <c r="N3305" s="140"/>
      <c r="O3305" s="140"/>
      <c r="P3305" s="82"/>
      <c r="Q3305" s="82"/>
      <c r="R3305" s="82"/>
      <c r="S3305" s="82"/>
      <c r="T3305" s="140"/>
      <c r="U3305" s="82"/>
      <c r="V3305" s="82"/>
      <c r="W3305" s="82"/>
      <c r="X3305" s="82"/>
      <c r="Y3305" s="82"/>
      <c r="AA3305" s="82"/>
      <c r="AB3305" s="82"/>
      <c r="AC3305" s="82"/>
      <c r="AD3305" s="82"/>
      <c r="AE3305" s="82"/>
      <c r="AF3305" s="82"/>
      <c r="AG3305" s="82"/>
    </row>
    <row r="3306" spans="3:33" x14ac:dyDescent="0.2">
      <c r="C3306" s="82"/>
      <c r="D3306" s="82"/>
      <c r="E3306" s="82"/>
      <c r="F3306" s="82"/>
      <c r="G3306" s="82"/>
      <c r="H3306" s="82"/>
      <c r="I3306" s="82"/>
      <c r="J3306" s="82"/>
      <c r="K3306" s="82"/>
      <c r="L3306" s="82"/>
      <c r="M3306" s="82"/>
      <c r="N3306" s="140"/>
      <c r="O3306" s="140"/>
      <c r="P3306" s="82"/>
      <c r="Q3306" s="82"/>
      <c r="R3306" s="82"/>
      <c r="S3306" s="82"/>
      <c r="T3306" s="140"/>
      <c r="U3306" s="82"/>
      <c r="V3306" s="82"/>
      <c r="W3306" s="82"/>
      <c r="X3306" s="82"/>
      <c r="Y3306" s="82"/>
      <c r="AA3306" s="82"/>
      <c r="AB3306" s="82"/>
      <c r="AC3306" s="82"/>
      <c r="AD3306" s="82"/>
      <c r="AE3306" s="82"/>
      <c r="AF3306" s="82"/>
      <c r="AG3306" s="82"/>
    </row>
    <row r="3307" spans="3:33" x14ac:dyDescent="0.2">
      <c r="C3307" s="82"/>
      <c r="D3307" s="82"/>
      <c r="E3307" s="82"/>
      <c r="F3307" s="82"/>
      <c r="G3307" s="82"/>
      <c r="H3307" s="82"/>
      <c r="I3307" s="82"/>
      <c r="J3307" s="82"/>
      <c r="K3307" s="82"/>
      <c r="L3307" s="82"/>
      <c r="M3307" s="82"/>
      <c r="N3307" s="140"/>
      <c r="O3307" s="140"/>
      <c r="P3307" s="82"/>
      <c r="Q3307" s="82"/>
      <c r="R3307" s="82"/>
      <c r="S3307" s="82"/>
      <c r="T3307" s="140"/>
      <c r="U3307" s="82"/>
      <c r="V3307" s="82"/>
      <c r="W3307" s="82"/>
      <c r="X3307" s="82"/>
      <c r="Y3307" s="82"/>
      <c r="AA3307" s="82"/>
      <c r="AB3307" s="82"/>
      <c r="AC3307" s="82"/>
      <c r="AD3307" s="82"/>
      <c r="AE3307" s="82"/>
      <c r="AF3307" s="82"/>
      <c r="AG3307" s="82"/>
    </row>
    <row r="3308" spans="3:33" x14ac:dyDescent="0.2">
      <c r="C3308" s="82"/>
      <c r="D3308" s="82"/>
      <c r="E3308" s="82"/>
      <c r="F3308" s="82"/>
      <c r="G3308" s="82"/>
      <c r="H3308" s="82"/>
      <c r="I3308" s="82"/>
      <c r="J3308" s="82"/>
      <c r="K3308" s="82"/>
      <c r="L3308" s="82"/>
      <c r="M3308" s="82"/>
      <c r="N3308" s="140"/>
      <c r="O3308" s="140"/>
      <c r="P3308" s="82"/>
      <c r="Q3308" s="82"/>
      <c r="R3308" s="82"/>
      <c r="S3308" s="82"/>
      <c r="T3308" s="140"/>
      <c r="U3308" s="82"/>
      <c r="V3308" s="82"/>
      <c r="W3308" s="82"/>
      <c r="X3308" s="82"/>
      <c r="Y3308" s="82"/>
      <c r="AA3308" s="82"/>
      <c r="AB3308" s="82"/>
      <c r="AC3308" s="82"/>
      <c r="AD3308" s="82"/>
      <c r="AE3308" s="82"/>
      <c r="AF3308" s="82"/>
      <c r="AG3308" s="82"/>
    </row>
    <row r="3309" spans="3:33" x14ac:dyDescent="0.2">
      <c r="C3309" s="82"/>
      <c r="D3309" s="82"/>
      <c r="E3309" s="82"/>
      <c r="F3309" s="82"/>
      <c r="G3309" s="82"/>
      <c r="H3309" s="82"/>
      <c r="I3309" s="82"/>
      <c r="J3309" s="82"/>
      <c r="K3309" s="82"/>
      <c r="L3309" s="82"/>
      <c r="M3309" s="82"/>
      <c r="N3309" s="140"/>
      <c r="O3309" s="140"/>
      <c r="P3309" s="82"/>
      <c r="Q3309" s="82"/>
      <c r="R3309" s="82"/>
      <c r="S3309" s="82"/>
      <c r="T3309" s="140"/>
      <c r="U3309" s="82"/>
      <c r="V3309" s="82"/>
      <c r="W3309" s="82"/>
      <c r="X3309" s="82"/>
      <c r="Y3309" s="82"/>
      <c r="AA3309" s="82"/>
      <c r="AB3309" s="82"/>
      <c r="AC3309" s="82"/>
      <c r="AD3309" s="82"/>
      <c r="AE3309" s="82"/>
      <c r="AF3309" s="82"/>
      <c r="AG3309" s="82"/>
    </row>
    <row r="3310" spans="3:33" x14ac:dyDescent="0.2">
      <c r="C3310" s="82"/>
      <c r="D3310" s="82"/>
      <c r="E3310" s="82"/>
      <c r="F3310" s="82"/>
      <c r="G3310" s="82"/>
      <c r="H3310" s="82"/>
      <c r="I3310" s="82"/>
      <c r="J3310" s="82"/>
      <c r="K3310" s="82"/>
      <c r="L3310" s="82"/>
      <c r="M3310" s="82"/>
      <c r="N3310" s="140"/>
      <c r="O3310" s="140"/>
      <c r="P3310" s="82"/>
      <c r="Q3310" s="82"/>
      <c r="R3310" s="82"/>
      <c r="S3310" s="82"/>
      <c r="T3310" s="140"/>
      <c r="U3310" s="82"/>
      <c r="V3310" s="82"/>
      <c r="W3310" s="82"/>
      <c r="X3310" s="82"/>
      <c r="Y3310" s="82"/>
      <c r="AA3310" s="82"/>
      <c r="AB3310" s="82"/>
      <c r="AC3310" s="82"/>
      <c r="AD3310" s="82"/>
      <c r="AE3310" s="82"/>
      <c r="AF3310" s="82"/>
      <c r="AG3310" s="82"/>
    </row>
    <row r="3311" spans="3:33" x14ac:dyDescent="0.2">
      <c r="C3311" s="82"/>
      <c r="D3311" s="82"/>
      <c r="E3311" s="82"/>
      <c r="F3311" s="82"/>
      <c r="G3311" s="82"/>
      <c r="H3311" s="82"/>
      <c r="I3311" s="82"/>
      <c r="J3311" s="82"/>
      <c r="K3311" s="82"/>
      <c r="L3311" s="82"/>
      <c r="M3311" s="82"/>
      <c r="N3311" s="140"/>
      <c r="O3311" s="140"/>
      <c r="P3311" s="82"/>
      <c r="Q3311" s="82"/>
      <c r="R3311" s="82"/>
      <c r="S3311" s="82"/>
      <c r="T3311" s="140"/>
      <c r="U3311" s="82"/>
      <c r="V3311" s="82"/>
      <c r="W3311" s="82"/>
      <c r="X3311" s="82"/>
      <c r="Y3311" s="82"/>
      <c r="AA3311" s="82"/>
      <c r="AB3311" s="82"/>
      <c r="AC3311" s="82"/>
      <c r="AD3311" s="82"/>
      <c r="AE3311" s="82"/>
      <c r="AF3311" s="82"/>
      <c r="AG3311" s="82"/>
    </row>
    <row r="3312" spans="3:33" x14ac:dyDescent="0.2">
      <c r="C3312" s="82"/>
      <c r="D3312" s="82"/>
      <c r="E3312" s="82"/>
      <c r="F3312" s="82"/>
      <c r="G3312" s="82"/>
      <c r="H3312" s="82"/>
      <c r="I3312" s="82"/>
      <c r="J3312" s="82"/>
      <c r="K3312" s="82"/>
      <c r="L3312" s="82"/>
      <c r="M3312" s="82"/>
      <c r="N3312" s="140"/>
      <c r="O3312" s="140"/>
      <c r="P3312" s="82"/>
      <c r="Q3312" s="82"/>
      <c r="R3312" s="82"/>
      <c r="S3312" s="82"/>
      <c r="T3312" s="140"/>
      <c r="U3312" s="82"/>
      <c r="V3312" s="82"/>
      <c r="W3312" s="82"/>
      <c r="X3312" s="82"/>
      <c r="Y3312" s="82"/>
      <c r="AA3312" s="82"/>
      <c r="AB3312" s="82"/>
      <c r="AC3312" s="82"/>
      <c r="AD3312" s="82"/>
      <c r="AE3312" s="82"/>
      <c r="AF3312" s="82"/>
      <c r="AG3312" s="82"/>
    </row>
    <row r="3313" spans="3:33" x14ac:dyDescent="0.2">
      <c r="C3313" s="82"/>
      <c r="D3313" s="82"/>
      <c r="E3313" s="82"/>
      <c r="F3313" s="82"/>
      <c r="G3313" s="82"/>
      <c r="H3313" s="82"/>
      <c r="I3313" s="82"/>
      <c r="J3313" s="82"/>
      <c r="K3313" s="82"/>
      <c r="L3313" s="82"/>
      <c r="M3313" s="82"/>
      <c r="N3313" s="140"/>
      <c r="O3313" s="140"/>
      <c r="P3313" s="82"/>
      <c r="Q3313" s="82"/>
      <c r="R3313" s="82"/>
      <c r="S3313" s="82"/>
      <c r="T3313" s="140"/>
      <c r="U3313" s="82"/>
      <c r="V3313" s="82"/>
      <c r="W3313" s="82"/>
      <c r="X3313" s="82"/>
      <c r="Y3313" s="82"/>
      <c r="AA3313" s="82"/>
      <c r="AB3313" s="82"/>
      <c r="AC3313" s="82"/>
      <c r="AD3313" s="82"/>
      <c r="AE3313" s="82"/>
      <c r="AF3313" s="82"/>
      <c r="AG3313" s="82"/>
    </row>
    <row r="3314" spans="3:33" x14ac:dyDescent="0.2">
      <c r="C3314" s="82"/>
      <c r="D3314" s="82"/>
      <c r="E3314" s="82"/>
      <c r="F3314" s="82"/>
      <c r="G3314" s="82"/>
      <c r="H3314" s="82"/>
      <c r="I3314" s="82"/>
      <c r="J3314" s="82"/>
      <c r="K3314" s="82"/>
      <c r="L3314" s="82"/>
      <c r="M3314" s="82"/>
      <c r="N3314" s="140"/>
      <c r="O3314" s="140"/>
      <c r="P3314" s="82"/>
      <c r="Q3314" s="82"/>
      <c r="R3314" s="82"/>
      <c r="S3314" s="82"/>
      <c r="T3314" s="140"/>
      <c r="U3314" s="82"/>
      <c r="V3314" s="82"/>
      <c r="W3314" s="82"/>
      <c r="X3314" s="82"/>
      <c r="Y3314" s="82"/>
      <c r="AA3314" s="82"/>
      <c r="AB3314" s="82"/>
      <c r="AC3314" s="82"/>
      <c r="AD3314" s="82"/>
      <c r="AE3314" s="82"/>
      <c r="AF3314" s="82"/>
      <c r="AG3314" s="82"/>
    </row>
    <row r="3315" spans="3:33" x14ac:dyDescent="0.2">
      <c r="C3315" s="82"/>
      <c r="D3315" s="82"/>
      <c r="E3315" s="82"/>
      <c r="F3315" s="82"/>
      <c r="G3315" s="82"/>
      <c r="H3315" s="82"/>
      <c r="I3315" s="82"/>
      <c r="J3315" s="82"/>
      <c r="K3315" s="82"/>
      <c r="L3315" s="82"/>
      <c r="M3315" s="82"/>
      <c r="N3315" s="140"/>
      <c r="O3315" s="140"/>
      <c r="P3315" s="82"/>
      <c r="Q3315" s="82"/>
      <c r="R3315" s="82"/>
      <c r="S3315" s="82"/>
      <c r="T3315" s="140"/>
      <c r="U3315" s="82"/>
      <c r="V3315" s="82"/>
      <c r="W3315" s="82"/>
      <c r="X3315" s="82"/>
      <c r="Y3315" s="82"/>
      <c r="AA3315" s="82"/>
      <c r="AB3315" s="82"/>
      <c r="AC3315" s="82"/>
      <c r="AD3315" s="82"/>
      <c r="AE3315" s="82"/>
      <c r="AF3315" s="82"/>
      <c r="AG3315" s="82"/>
    </row>
    <row r="3316" spans="3:33" x14ac:dyDescent="0.2">
      <c r="C3316" s="82"/>
      <c r="D3316" s="82"/>
      <c r="E3316" s="82"/>
      <c r="F3316" s="82"/>
      <c r="G3316" s="82"/>
      <c r="H3316" s="82"/>
      <c r="I3316" s="82"/>
      <c r="J3316" s="82"/>
      <c r="K3316" s="82"/>
      <c r="L3316" s="82"/>
      <c r="M3316" s="82"/>
      <c r="N3316" s="140"/>
      <c r="O3316" s="140"/>
      <c r="P3316" s="82"/>
      <c r="Q3316" s="82"/>
      <c r="R3316" s="82"/>
      <c r="S3316" s="82"/>
      <c r="T3316" s="140"/>
      <c r="U3316" s="82"/>
      <c r="V3316" s="82"/>
      <c r="W3316" s="82"/>
      <c r="X3316" s="82"/>
      <c r="Y3316" s="82"/>
      <c r="AA3316" s="82"/>
      <c r="AB3316" s="82"/>
      <c r="AC3316" s="82"/>
      <c r="AD3316" s="82"/>
      <c r="AE3316" s="82"/>
      <c r="AF3316" s="82"/>
      <c r="AG3316" s="82"/>
    </row>
    <row r="3317" spans="3:33" x14ac:dyDescent="0.2">
      <c r="C3317" s="82"/>
      <c r="D3317" s="82"/>
      <c r="E3317" s="82"/>
      <c r="F3317" s="82"/>
      <c r="G3317" s="82"/>
      <c r="H3317" s="82"/>
      <c r="I3317" s="82"/>
      <c r="J3317" s="82"/>
      <c r="K3317" s="82"/>
      <c r="L3317" s="82"/>
      <c r="M3317" s="82"/>
      <c r="N3317" s="140"/>
      <c r="O3317" s="140"/>
      <c r="P3317" s="82"/>
      <c r="Q3317" s="82"/>
      <c r="R3317" s="82"/>
      <c r="S3317" s="82"/>
      <c r="T3317" s="140"/>
      <c r="U3317" s="82"/>
      <c r="V3317" s="82"/>
      <c r="W3317" s="82"/>
      <c r="X3317" s="82"/>
      <c r="Y3317" s="82"/>
      <c r="AA3317" s="82"/>
      <c r="AB3317" s="82"/>
      <c r="AC3317" s="82"/>
      <c r="AD3317" s="82"/>
      <c r="AE3317" s="82"/>
      <c r="AF3317" s="82"/>
      <c r="AG3317" s="82"/>
    </row>
    <row r="3318" spans="3:33" x14ac:dyDescent="0.2">
      <c r="C3318" s="82"/>
      <c r="D3318" s="82"/>
      <c r="E3318" s="82"/>
      <c r="F3318" s="82"/>
      <c r="G3318" s="82"/>
      <c r="H3318" s="82"/>
      <c r="I3318" s="82"/>
      <c r="J3318" s="82"/>
      <c r="K3318" s="82"/>
      <c r="L3318" s="82"/>
      <c r="M3318" s="82"/>
      <c r="N3318" s="140"/>
      <c r="O3318" s="140"/>
      <c r="P3318" s="82"/>
      <c r="Q3318" s="82"/>
      <c r="R3318" s="82"/>
      <c r="S3318" s="82"/>
      <c r="T3318" s="140"/>
      <c r="U3318" s="82"/>
      <c r="V3318" s="82"/>
      <c r="W3318" s="82"/>
      <c r="X3318" s="82"/>
      <c r="Y3318" s="82"/>
      <c r="AA3318" s="82"/>
      <c r="AB3318" s="82"/>
      <c r="AC3318" s="82"/>
      <c r="AD3318" s="82"/>
      <c r="AE3318" s="82"/>
      <c r="AF3318" s="82"/>
      <c r="AG3318" s="82"/>
    </row>
    <row r="3319" spans="3:33" x14ac:dyDescent="0.2">
      <c r="C3319" s="82"/>
      <c r="D3319" s="82"/>
      <c r="E3319" s="82"/>
      <c r="F3319" s="82"/>
      <c r="G3319" s="82"/>
      <c r="H3319" s="82"/>
      <c r="I3319" s="82"/>
      <c r="J3319" s="82"/>
      <c r="K3319" s="82"/>
      <c r="L3319" s="82"/>
      <c r="M3319" s="82"/>
      <c r="N3319" s="140"/>
      <c r="O3319" s="140"/>
      <c r="P3319" s="82"/>
      <c r="Q3319" s="82"/>
      <c r="R3319" s="82"/>
      <c r="S3319" s="82"/>
      <c r="T3319" s="140"/>
      <c r="U3319" s="82"/>
      <c r="V3319" s="82"/>
      <c r="W3319" s="82"/>
      <c r="X3319" s="82"/>
      <c r="Y3319" s="82"/>
      <c r="AA3319" s="82"/>
      <c r="AB3319" s="82"/>
      <c r="AC3319" s="82"/>
      <c r="AD3319" s="82"/>
      <c r="AE3319" s="82"/>
      <c r="AF3319" s="82"/>
      <c r="AG3319" s="82"/>
    </row>
    <row r="3320" spans="3:33" x14ac:dyDescent="0.2">
      <c r="C3320" s="82"/>
      <c r="D3320" s="82"/>
      <c r="E3320" s="82"/>
      <c r="F3320" s="82"/>
      <c r="G3320" s="82"/>
      <c r="H3320" s="82"/>
      <c r="I3320" s="82"/>
      <c r="J3320" s="82"/>
      <c r="K3320" s="82"/>
      <c r="L3320" s="82"/>
      <c r="M3320" s="82"/>
      <c r="N3320" s="140"/>
      <c r="O3320" s="140"/>
      <c r="P3320" s="82"/>
      <c r="Q3320" s="82"/>
      <c r="R3320" s="82"/>
      <c r="S3320" s="82"/>
      <c r="T3320" s="140"/>
      <c r="U3320" s="82"/>
      <c r="V3320" s="82"/>
      <c r="W3320" s="82"/>
      <c r="X3320" s="82"/>
      <c r="Y3320" s="82"/>
      <c r="AA3320" s="82"/>
      <c r="AB3320" s="82"/>
      <c r="AC3320" s="82"/>
      <c r="AD3320" s="82"/>
      <c r="AE3320" s="82"/>
      <c r="AF3320" s="82"/>
      <c r="AG3320" s="82"/>
    </row>
    <row r="3321" spans="3:33" x14ac:dyDescent="0.2">
      <c r="C3321" s="82"/>
      <c r="D3321" s="82"/>
      <c r="E3321" s="82"/>
      <c r="F3321" s="82"/>
      <c r="G3321" s="82"/>
      <c r="H3321" s="82"/>
      <c r="I3321" s="82"/>
      <c r="J3321" s="82"/>
      <c r="K3321" s="82"/>
      <c r="L3321" s="82"/>
      <c r="M3321" s="82"/>
      <c r="N3321" s="140"/>
      <c r="O3321" s="140"/>
      <c r="P3321" s="82"/>
      <c r="Q3321" s="82"/>
      <c r="R3321" s="82"/>
      <c r="S3321" s="82"/>
      <c r="T3321" s="140"/>
      <c r="U3321" s="82"/>
      <c r="V3321" s="82"/>
      <c r="W3321" s="82"/>
      <c r="X3321" s="82"/>
      <c r="Y3321" s="82"/>
      <c r="AA3321" s="82"/>
      <c r="AB3321" s="82"/>
      <c r="AC3321" s="82"/>
      <c r="AD3321" s="82"/>
      <c r="AE3321" s="82"/>
      <c r="AF3321" s="82"/>
      <c r="AG3321" s="82"/>
    </row>
    <row r="3322" spans="3:33" x14ac:dyDescent="0.2">
      <c r="C3322" s="82"/>
      <c r="D3322" s="82"/>
      <c r="E3322" s="82"/>
      <c r="F3322" s="82"/>
      <c r="G3322" s="82"/>
      <c r="H3322" s="82"/>
      <c r="I3322" s="82"/>
      <c r="J3322" s="82"/>
      <c r="K3322" s="82"/>
      <c r="L3322" s="82"/>
      <c r="M3322" s="82"/>
      <c r="N3322" s="140"/>
      <c r="O3322" s="140"/>
      <c r="P3322" s="82"/>
      <c r="Q3322" s="82"/>
      <c r="R3322" s="82"/>
      <c r="S3322" s="82"/>
      <c r="T3322" s="140"/>
      <c r="U3322" s="82"/>
      <c r="V3322" s="82"/>
      <c r="W3322" s="82"/>
      <c r="X3322" s="82"/>
      <c r="Y3322" s="82"/>
      <c r="AA3322" s="82"/>
      <c r="AB3322" s="82"/>
      <c r="AC3322" s="82"/>
      <c r="AD3322" s="82"/>
      <c r="AE3322" s="82"/>
      <c r="AF3322" s="82"/>
      <c r="AG3322" s="82"/>
    </row>
    <row r="3323" spans="3:33" x14ac:dyDescent="0.2">
      <c r="C3323" s="82"/>
      <c r="D3323" s="82"/>
      <c r="E3323" s="82"/>
      <c r="F3323" s="82"/>
      <c r="G3323" s="82"/>
      <c r="H3323" s="82"/>
      <c r="I3323" s="82"/>
      <c r="J3323" s="82"/>
      <c r="K3323" s="82"/>
      <c r="L3323" s="82"/>
      <c r="M3323" s="82"/>
      <c r="N3323" s="140"/>
      <c r="O3323" s="140"/>
      <c r="P3323" s="82"/>
      <c r="Q3323" s="82"/>
      <c r="R3323" s="82"/>
      <c r="S3323" s="82"/>
      <c r="T3323" s="140"/>
      <c r="U3323" s="82"/>
      <c r="V3323" s="82"/>
      <c r="W3323" s="82"/>
      <c r="X3323" s="82"/>
      <c r="Y3323" s="82"/>
      <c r="AA3323" s="82"/>
      <c r="AB3323" s="82"/>
      <c r="AC3323" s="82"/>
      <c r="AD3323" s="82"/>
      <c r="AE3323" s="82"/>
      <c r="AF3323" s="82"/>
      <c r="AG3323" s="82"/>
    </row>
    <row r="3324" spans="3:33" x14ac:dyDescent="0.2">
      <c r="C3324" s="82"/>
      <c r="D3324" s="82"/>
      <c r="E3324" s="82"/>
      <c r="F3324" s="82"/>
      <c r="G3324" s="82"/>
      <c r="H3324" s="82"/>
      <c r="I3324" s="82"/>
      <c r="J3324" s="82"/>
      <c r="K3324" s="82"/>
      <c r="L3324" s="82"/>
      <c r="M3324" s="82"/>
      <c r="N3324" s="140"/>
      <c r="O3324" s="140"/>
      <c r="P3324" s="82"/>
      <c r="Q3324" s="82"/>
      <c r="R3324" s="82"/>
      <c r="S3324" s="82"/>
      <c r="T3324" s="140"/>
      <c r="U3324" s="82"/>
      <c r="V3324" s="82"/>
      <c r="W3324" s="82"/>
      <c r="X3324" s="82"/>
      <c r="Y3324" s="82"/>
      <c r="AA3324" s="82"/>
      <c r="AB3324" s="82"/>
      <c r="AC3324" s="82"/>
      <c r="AD3324" s="82"/>
      <c r="AE3324" s="82"/>
      <c r="AF3324" s="82"/>
      <c r="AG3324" s="82"/>
    </row>
    <row r="3325" spans="3:33" x14ac:dyDescent="0.2">
      <c r="C3325" s="82"/>
      <c r="D3325" s="82"/>
      <c r="E3325" s="82"/>
      <c r="F3325" s="82"/>
      <c r="G3325" s="82"/>
      <c r="H3325" s="82"/>
      <c r="I3325" s="82"/>
      <c r="J3325" s="82"/>
      <c r="K3325" s="82"/>
      <c r="L3325" s="82"/>
      <c r="M3325" s="82"/>
      <c r="N3325" s="140"/>
      <c r="O3325" s="140"/>
      <c r="P3325" s="82"/>
      <c r="Q3325" s="82"/>
      <c r="R3325" s="82"/>
      <c r="S3325" s="82"/>
      <c r="T3325" s="140"/>
      <c r="U3325" s="82"/>
      <c r="V3325" s="82"/>
      <c r="W3325" s="82"/>
      <c r="X3325" s="82"/>
      <c r="Y3325" s="82"/>
      <c r="AA3325" s="82"/>
      <c r="AB3325" s="82"/>
      <c r="AC3325" s="82"/>
      <c r="AD3325" s="82"/>
      <c r="AE3325" s="82"/>
      <c r="AF3325" s="82"/>
      <c r="AG3325" s="82"/>
    </row>
    <row r="3326" spans="3:33" x14ac:dyDescent="0.2">
      <c r="C3326" s="82"/>
      <c r="D3326" s="82"/>
      <c r="E3326" s="82"/>
      <c r="F3326" s="82"/>
      <c r="G3326" s="82"/>
      <c r="H3326" s="82"/>
      <c r="I3326" s="82"/>
      <c r="J3326" s="82"/>
      <c r="K3326" s="82"/>
      <c r="L3326" s="82"/>
      <c r="M3326" s="82"/>
      <c r="N3326" s="140"/>
      <c r="O3326" s="140"/>
      <c r="P3326" s="82"/>
      <c r="Q3326" s="82"/>
      <c r="R3326" s="82"/>
      <c r="S3326" s="82"/>
      <c r="T3326" s="140"/>
      <c r="U3326" s="82"/>
      <c r="V3326" s="82"/>
      <c r="W3326" s="82"/>
      <c r="X3326" s="82"/>
      <c r="Y3326" s="82"/>
      <c r="AA3326" s="82"/>
      <c r="AB3326" s="82"/>
      <c r="AC3326" s="82"/>
      <c r="AD3326" s="82"/>
      <c r="AE3326" s="82"/>
      <c r="AF3326" s="82"/>
      <c r="AG3326" s="82"/>
    </row>
    <row r="3327" spans="3:33" x14ac:dyDescent="0.2">
      <c r="C3327" s="82"/>
      <c r="D3327" s="82"/>
      <c r="E3327" s="82"/>
      <c r="F3327" s="82"/>
      <c r="G3327" s="82"/>
      <c r="H3327" s="82"/>
      <c r="I3327" s="82"/>
      <c r="J3327" s="82"/>
      <c r="K3327" s="82"/>
      <c r="L3327" s="82"/>
      <c r="M3327" s="82"/>
      <c r="N3327" s="140"/>
      <c r="O3327" s="140"/>
      <c r="P3327" s="82"/>
      <c r="Q3327" s="82"/>
      <c r="R3327" s="82"/>
      <c r="S3327" s="82"/>
      <c r="T3327" s="140"/>
      <c r="U3327" s="82"/>
      <c r="V3327" s="82"/>
      <c r="W3327" s="82"/>
      <c r="X3327" s="82"/>
      <c r="Y3327" s="82"/>
      <c r="AA3327" s="82"/>
      <c r="AB3327" s="82"/>
      <c r="AC3327" s="82"/>
      <c r="AD3327" s="82"/>
      <c r="AE3327" s="82"/>
      <c r="AF3327" s="82"/>
      <c r="AG3327" s="82"/>
    </row>
    <row r="3328" spans="3:33" x14ac:dyDescent="0.2">
      <c r="C3328" s="82"/>
      <c r="D3328" s="82"/>
      <c r="E3328" s="82"/>
      <c r="F3328" s="82"/>
      <c r="G3328" s="82"/>
      <c r="H3328" s="82"/>
      <c r="I3328" s="82"/>
      <c r="J3328" s="82"/>
      <c r="K3328" s="82"/>
      <c r="L3328" s="82"/>
      <c r="M3328" s="82"/>
      <c r="N3328" s="140"/>
      <c r="O3328" s="140"/>
      <c r="P3328" s="82"/>
      <c r="Q3328" s="82"/>
      <c r="R3328" s="82"/>
      <c r="S3328" s="82"/>
      <c r="T3328" s="140"/>
      <c r="U3328" s="82"/>
      <c r="V3328" s="82"/>
      <c r="W3328" s="82"/>
      <c r="X3328" s="82"/>
      <c r="Y3328" s="82"/>
      <c r="AA3328" s="82"/>
      <c r="AB3328" s="82"/>
      <c r="AC3328" s="82"/>
      <c r="AD3328" s="82"/>
      <c r="AE3328" s="82"/>
      <c r="AF3328" s="82"/>
      <c r="AG3328" s="82"/>
    </row>
    <row r="3329" spans="3:33" x14ac:dyDescent="0.2">
      <c r="C3329" s="82"/>
      <c r="D3329" s="82"/>
      <c r="E3329" s="82"/>
      <c r="F3329" s="82"/>
      <c r="G3329" s="82"/>
      <c r="H3329" s="82"/>
      <c r="I3329" s="82"/>
      <c r="J3329" s="82"/>
      <c r="K3329" s="82"/>
      <c r="L3329" s="82"/>
      <c r="M3329" s="82"/>
      <c r="N3329" s="140"/>
      <c r="O3329" s="140"/>
      <c r="P3329" s="82"/>
      <c r="Q3329" s="82"/>
      <c r="R3329" s="82"/>
      <c r="S3329" s="82"/>
      <c r="T3329" s="140"/>
      <c r="U3329" s="82"/>
      <c r="V3329" s="82"/>
      <c r="W3329" s="82"/>
      <c r="X3329" s="82"/>
      <c r="Y3329" s="82"/>
      <c r="AA3329" s="82"/>
      <c r="AB3329" s="82"/>
      <c r="AC3329" s="82"/>
      <c r="AD3329" s="82"/>
      <c r="AE3329" s="82"/>
      <c r="AF3329" s="82"/>
      <c r="AG3329" s="82"/>
    </row>
    <row r="3330" spans="3:33" x14ac:dyDescent="0.2">
      <c r="C3330" s="82"/>
      <c r="D3330" s="82"/>
      <c r="E3330" s="82"/>
      <c r="F3330" s="82"/>
      <c r="G3330" s="82"/>
      <c r="H3330" s="82"/>
      <c r="I3330" s="82"/>
      <c r="J3330" s="82"/>
      <c r="K3330" s="82"/>
      <c r="L3330" s="82"/>
      <c r="M3330" s="82"/>
      <c r="N3330" s="140"/>
      <c r="O3330" s="140"/>
      <c r="P3330" s="82"/>
      <c r="Q3330" s="82"/>
      <c r="R3330" s="82"/>
      <c r="S3330" s="82"/>
      <c r="T3330" s="140"/>
      <c r="U3330" s="82"/>
      <c r="V3330" s="82"/>
      <c r="W3330" s="82"/>
      <c r="X3330" s="82"/>
      <c r="Y3330" s="82"/>
      <c r="AA3330" s="82"/>
      <c r="AB3330" s="82"/>
      <c r="AC3330" s="82"/>
      <c r="AD3330" s="82"/>
      <c r="AE3330" s="82"/>
      <c r="AF3330" s="82"/>
      <c r="AG3330" s="82"/>
    </row>
    <row r="3331" spans="3:33" x14ac:dyDescent="0.2">
      <c r="C3331" s="82"/>
      <c r="D3331" s="82"/>
      <c r="E3331" s="82"/>
      <c r="F3331" s="82"/>
      <c r="G3331" s="82"/>
      <c r="H3331" s="82"/>
      <c r="I3331" s="82"/>
      <c r="J3331" s="82"/>
      <c r="K3331" s="82"/>
      <c r="L3331" s="82"/>
      <c r="M3331" s="82"/>
      <c r="N3331" s="140"/>
      <c r="O3331" s="140"/>
      <c r="P3331" s="82"/>
      <c r="Q3331" s="82"/>
      <c r="R3331" s="82"/>
      <c r="S3331" s="82"/>
      <c r="T3331" s="140"/>
      <c r="U3331" s="82"/>
      <c r="V3331" s="82"/>
      <c r="W3331" s="82"/>
      <c r="X3331" s="82"/>
      <c r="Y3331" s="82"/>
      <c r="AA3331" s="82"/>
      <c r="AB3331" s="82"/>
      <c r="AC3331" s="82"/>
      <c r="AD3331" s="82"/>
      <c r="AE3331" s="82"/>
      <c r="AF3331" s="82"/>
      <c r="AG3331" s="82"/>
    </row>
    <row r="3332" spans="3:33" x14ac:dyDescent="0.2">
      <c r="C3332" s="82"/>
      <c r="D3332" s="82"/>
      <c r="E3332" s="82"/>
      <c r="F3332" s="82"/>
      <c r="G3332" s="82"/>
      <c r="H3332" s="82"/>
      <c r="I3332" s="82"/>
      <c r="J3332" s="82"/>
      <c r="K3332" s="82"/>
      <c r="L3332" s="82"/>
      <c r="M3332" s="82"/>
      <c r="N3332" s="140"/>
      <c r="O3332" s="140"/>
      <c r="P3332" s="82"/>
      <c r="Q3332" s="82"/>
      <c r="R3332" s="82"/>
      <c r="S3332" s="82"/>
      <c r="T3332" s="140"/>
      <c r="U3332" s="82"/>
      <c r="V3332" s="82"/>
      <c r="W3332" s="82"/>
      <c r="X3332" s="82"/>
      <c r="Y3332" s="82"/>
      <c r="AA3332" s="82"/>
      <c r="AB3332" s="82"/>
      <c r="AC3332" s="82"/>
      <c r="AD3332" s="82"/>
      <c r="AE3332" s="82"/>
      <c r="AF3332" s="82"/>
      <c r="AG3332" s="82"/>
    </row>
    <row r="3333" spans="3:33" x14ac:dyDescent="0.2">
      <c r="C3333" s="82"/>
      <c r="D3333" s="82"/>
      <c r="E3333" s="82"/>
      <c r="F3333" s="82"/>
      <c r="G3333" s="82"/>
      <c r="H3333" s="82"/>
      <c r="I3333" s="82"/>
      <c r="J3333" s="82"/>
      <c r="K3333" s="82"/>
      <c r="L3333" s="82"/>
      <c r="M3333" s="82"/>
      <c r="N3333" s="140"/>
      <c r="O3333" s="140"/>
      <c r="P3333" s="82"/>
      <c r="Q3333" s="82"/>
      <c r="R3333" s="82"/>
      <c r="S3333" s="82"/>
      <c r="T3333" s="140"/>
      <c r="U3333" s="82"/>
      <c r="V3333" s="82"/>
      <c r="W3333" s="82"/>
      <c r="X3333" s="82"/>
      <c r="Y3333" s="82"/>
      <c r="AA3333" s="82"/>
      <c r="AB3333" s="82"/>
      <c r="AC3333" s="82"/>
      <c r="AD3333" s="82"/>
      <c r="AE3333" s="82"/>
      <c r="AF3333" s="82"/>
      <c r="AG3333" s="82"/>
    </row>
    <row r="3334" spans="3:33" x14ac:dyDescent="0.2">
      <c r="C3334" s="82"/>
      <c r="D3334" s="82"/>
      <c r="E3334" s="82"/>
      <c r="F3334" s="82"/>
      <c r="G3334" s="82"/>
      <c r="H3334" s="82"/>
      <c r="I3334" s="82"/>
      <c r="J3334" s="82"/>
      <c r="K3334" s="82"/>
      <c r="L3334" s="82"/>
      <c r="M3334" s="82"/>
      <c r="N3334" s="140"/>
      <c r="O3334" s="140"/>
      <c r="P3334" s="82"/>
      <c r="Q3334" s="82"/>
      <c r="R3334" s="82"/>
      <c r="S3334" s="82"/>
      <c r="T3334" s="140"/>
      <c r="U3334" s="82"/>
      <c r="V3334" s="82"/>
      <c r="W3334" s="82"/>
      <c r="X3334" s="82"/>
      <c r="Y3334" s="82"/>
      <c r="AA3334" s="82"/>
      <c r="AB3334" s="82"/>
      <c r="AC3334" s="82"/>
      <c r="AD3334" s="82"/>
      <c r="AE3334" s="82"/>
      <c r="AF3334" s="82"/>
      <c r="AG3334" s="82"/>
    </row>
    <row r="3335" spans="3:33" x14ac:dyDescent="0.2">
      <c r="C3335" s="82"/>
      <c r="D3335" s="82"/>
      <c r="E3335" s="82"/>
      <c r="F3335" s="82"/>
      <c r="G3335" s="82"/>
      <c r="H3335" s="82"/>
      <c r="I3335" s="82"/>
      <c r="J3335" s="82"/>
      <c r="K3335" s="82"/>
      <c r="L3335" s="82"/>
      <c r="M3335" s="82"/>
      <c r="N3335" s="140"/>
      <c r="O3335" s="140"/>
      <c r="P3335" s="82"/>
      <c r="Q3335" s="82"/>
      <c r="R3335" s="82"/>
      <c r="S3335" s="82"/>
      <c r="T3335" s="140"/>
      <c r="U3335" s="82"/>
      <c r="V3335" s="82"/>
      <c r="W3335" s="82"/>
      <c r="X3335" s="82"/>
      <c r="Y3335" s="82"/>
      <c r="AA3335" s="82"/>
      <c r="AB3335" s="82"/>
      <c r="AC3335" s="82"/>
      <c r="AD3335" s="82"/>
      <c r="AE3335" s="82"/>
      <c r="AF3335" s="82"/>
      <c r="AG3335" s="82"/>
    </row>
    <row r="3336" spans="3:33" x14ac:dyDescent="0.2">
      <c r="C3336" s="82"/>
      <c r="D3336" s="82"/>
      <c r="E3336" s="82"/>
      <c r="F3336" s="82"/>
      <c r="G3336" s="82"/>
      <c r="H3336" s="82"/>
      <c r="I3336" s="82"/>
      <c r="J3336" s="82"/>
      <c r="K3336" s="82"/>
      <c r="L3336" s="82"/>
      <c r="M3336" s="82"/>
      <c r="N3336" s="140"/>
      <c r="O3336" s="140"/>
      <c r="P3336" s="82"/>
      <c r="Q3336" s="82"/>
      <c r="R3336" s="82"/>
      <c r="S3336" s="82"/>
      <c r="T3336" s="140"/>
      <c r="U3336" s="82"/>
      <c r="V3336" s="82"/>
      <c r="W3336" s="82"/>
      <c r="X3336" s="82"/>
      <c r="Y3336" s="82"/>
      <c r="AA3336" s="82"/>
      <c r="AB3336" s="82"/>
      <c r="AC3336" s="82"/>
      <c r="AD3336" s="82"/>
      <c r="AE3336" s="82"/>
      <c r="AF3336" s="82"/>
      <c r="AG3336" s="82"/>
    </row>
    <row r="3337" spans="3:33" x14ac:dyDescent="0.2">
      <c r="C3337" s="82"/>
      <c r="D3337" s="82"/>
      <c r="E3337" s="82"/>
      <c r="F3337" s="82"/>
      <c r="G3337" s="82"/>
      <c r="H3337" s="82"/>
      <c r="I3337" s="82"/>
      <c r="J3337" s="82"/>
      <c r="K3337" s="82"/>
      <c r="L3337" s="82"/>
      <c r="M3337" s="82"/>
      <c r="N3337" s="140"/>
      <c r="O3337" s="140"/>
      <c r="P3337" s="82"/>
      <c r="Q3337" s="82"/>
      <c r="R3337" s="82"/>
      <c r="S3337" s="82"/>
      <c r="T3337" s="140"/>
      <c r="U3337" s="82"/>
      <c r="V3337" s="82"/>
      <c r="W3337" s="82"/>
      <c r="X3337" s="82"/>
      <c r="Y3337" s="82"/>
      <c r="AA3337" s="82"/>
      <c r="AB3337" s="82"/>
      <c r="AC3337" s="82"/>
      <c r="AD3337" s="82"/>
      <c r="AE3337" s="82"/>
      <c r="AF3337" s="82"/>
      <c r="AG3337" s="82"/>
    </row>
    <row r="3338" spans="3:33" x14ac:dyDescent="0.2">
      <c r="C3338" s="82"/>
      <c r="D3338" s="82"/>
      <c r="E3338" s="82"/>
      <c r="F3338" s="82"/>
      <c r="G3338" s="82"/>
      <c r="H3338" s="82"/>
      <c r="I3338" s="82"/>
      <c r="J3338" s="82"/>
      <c r="K3338" s="82"/>
      <c r="L3338" s="82"/>
      <c r="M3338" s="82"/>
      <c r="N3338" s="140"/>
      <c r="O3338" s="140"/>
      <c r="P3338" s="82"/>
      <c r="Q3338" s="82"/>
      <c r="R3338" s="82"/>
      <c r="S3338" s="82"/>
      <c r="T3338" s="140"/>
      <c r="U3338" s="82"/>
      <c r="V3338" s="82"/>
      <c r="W3338" s="82"/>
      <c r="X3338" s="82"/>
      <c r="Y3338" s="82"/>
      <c r="AA3338" s="82"/>
      <c r="AB3338" s="82"/>
      <c r="AC3338" s="82"/>
      <c r="AD3338" s="82"/>
      <c r="AE3338" s="82"/>
      <c r="AF3338" s="82"/>
      <c r="AG3338" s="82"/>
    </row>
    <row r="3339" spans="3:33" x14ac:dyDescent="0.2">
      <c r="C3339" s="82"/>
      <c r="D3339" s="82"/>
      <c r="E3339" s="82"/>
      <c r="F3339" s="82"/>
      <c r="G3339" s="82"/>
      <c r="H3339" s="82"/>
      <c r="I3339" s="82"/>
      <c r="J3339" s="82"/>
      <c r="K3339" s="82"/>
      <c r="L3339" s="82"/>
      <c r="M3339" s="82"/>
      <c r="N3339" s="140"/>
      <c r="O3339" s="140"/>
      <c r="P3339" s="82"/>
      <c r="Q3339" s="82"/>
      <c r="R3339" s="82"/>
      <c r="S3339" s="82"/>
      <c r="T3339" s="140"/>
      <c r="U3339" s="82"/>
      <c r="V3339" s="82"/>
      <c r="W3339" s="82"/>
      <c r="X3339" s="82"/>
      <c r="Y3339" s="82"/>
      <c r="AA3339" s="82"/>
      <c r="AB3339" s="82"/>
      <c r="AC3339" s="82"/>
      <c r="AD3339" s="82"/>
      <c r="AE3339" s="82"/>
      <c r="AF3339" s="82"/>
      <c r="AG3339" s="82"/>
    </row>
    <row r="3340" spans="3:33" x14ac:dyDescent="0.2">
      <c r="C3340" s="82"/>
      <c r="D3340" s="82"/>
      <c r="E3340" s="82"/>
      <c r="F3340" s="82"/>
      <c r="G3340" s="82"/>
      <c r="H3340" s="82"/>
      <c r="I3340" s="82"/>
      <c r="J3340" s="82"/>
      <c r="K3340" s="82"/>
      <c r="L3340" s="82"/>
      <c r="M3340" s="82"/>
      <c r="N3340" s="140"/>
      <c r="O3340" s="140"/>
      <c r="P3340" s="82"/>
      <c r="Q3340" s="82"/>
      <c r="R3340" s="82"/>
      <c r="S3340" s="82"/>
      <c r="T3340" s="140"/>
      <c r="U3340" s="82"/>
      <c r="V3340" s="82"/>
      <c r="W3340" s="82"/>
      <c r="X3340" s="82"/>
      <c r="Y3340" s="82"/>
      <c r="AA3340" s="82"/>
      <c r="AB3340" s="82"/>
      <c r="AC3340" s="82"/>
      <c r="AD3340" s="82"/>
      <c r="AE3340" s="82"/>
      <c r="AF3340" s="82"/>
      <c r="AG3340" s="82"/>
    </row>
    <row r="3341" spans="3:33" x14ac:dyDescent="0.2">
      <c r="C3341" s="82"/>
      <c r="D3341" s="82"/>
      <c r="E3341" s="82"/>
      <c r="F3341" s="82"/>
      <c r="G3341" s="82"/>
      <c r="H3341" s="82"/>
      <c r="I3341" s="82"/>
      <c r="J3341" s="82"/>
      <c r="K3341" s="82"/>
      <c r="L3341" s="82"/>
      <c r="M3341" s="82"/>
      <c r="N3341" s="140"/>
      <c r="O3341" s="140"/>
      <c r="P3341" s="82"/>
      <c r="Q3341" s="82"/>
      <c r="R3341" s="82"/>
      <c r="S3341" s="82"/>
      <c r="T3341" s="140"/>
      <c r="U3341" s="82"/>
      <c r="V3341" s="82"/>
      <c r="W3341" s="82"/>
      <c r="X3341" s="82"/>
      <c r="Y3341" s="82"/>
      <c r="AA3341" s="82"/>
      <c r="AB3341" s="82"/>
      <c r="AC3341" s="82"/>
      <c r="AD3341" s="82"/>
      <c r="AE3341" s="82"/>
      <c r="AF3341" s="82"/>
      <c r="AG3341" s="82"/>
    </row>
    <row r="3342" spans="3:33" x14ac:dyDescent="0.2">
      <c r="C3342" s="82"/>
      <c r="D3342" s="82"/>
      <c r="E3342" s="82"/>
      <c r="F3342" s="82"/>
      <c r="G3342" s="82"/>
      <c r="H3342" s="82"/>
      <c r="I3342" s="82"/>
      <c r="J3342" s="82"/>
      <c r="K3342" s="82"/>
      <c r="L3342" s="82"/>
      <c r="M3342" s="82"/>
      <c r="N3342" s="140"/>
      <c r="O3342" s="140"/>
      <c r="P3342" s="82"/>
      <c r="Q3342" s="82"/>
      <c r="R3342" s="82"/>
      <c r="S3342" s="82"/>
      <c r="T3342" s="140"/>
      <c r="U3342" s="82"/>
      <c r="V3342" s="82"/>
      <c r="W3342" s="82"/>
      <c r="X3342" s="82"/>
      <c r="Y3342" s="82"/>
      <c r="AA3342" s="82"/>
      <c r="AB3342" s="82"/>
      <c r="AC3342" s="82"/>
      <c r="AD3342" s="82"/>
      <c r="AE3342" s="82"/>
      <c r="AF3342" s="82"/>
      <c r="AG3342" s="82"/>
    </row>
    <row r="3343" spans="3:33" x14ac:dyDescent="0.2">
      <c r="C3343" s="82"/>
      <c r="D3343" s="82"/>
      <c r="E3343" s="82"/>
      <c r="F3343" s="82"/>
      <c r="G3343" s="82"/>
      <c r="H3343" s="82"/>
      <c r="I3343" s="82"/>
      <c r="J3343" s="82"/>
      <c r="K3343" s="82"/>
      <c r="L3343" s="82"/>
      <c r="M3343" s="82"/>
      <c r="N3343" s="140"/>
      <c r="O3343" s="140"/>
      <c r="P3343" s="82"/>
      <c r="Q3343" s="82"/>
      <c r="R3343" s="82"/>
      <c r="S3343" s="82"/>
      <c r="T3343" s="140"/>
      <c r="U3343" s="82"/>
      <c r="V3343" s="82"/>
      <c r="W3343" s="82"/>
      <c r="X3343" s="82"/>
      <c r="Y3343" s="82"/>
      <c r="AA3343" s="82"/>
      <c r="AB3343" s="82"/>
      <c r="AC3343" s="82"/>
      <c r="AD3343" s="82"/>
      <c r="AE3343" s="82"/>
      <c r="AF3343" s="82"/>
      <c r="AG3343" s="82"/>
    </row>
    <row r="3344" spans="3:33" x14ac:dyDescent="0.2">
      <c r="C3344" s="82"/>
      <c r="D3344" s="82"/>
      <c r="E3344" s="82"/>
      <c r="F3344" s="82"/>
      <c r="G3344" s="82"/>
      <c r="H3344" s="82"/>
      <c r="I3344" s="82"/>
      <c r="J3344" s="82"/>
      <c r="K3344" s="82"/>
      <c r="L3344" s="82"/>
      <c r="M3344" s="82"/>
      <c r="N3344" s="140"/>
      <c r="O3344" s="140"/>
      <c r="P3344" s="82"/>
      <c r="Q3344" s="82"/>
      <c r="R3344" s="82"/>
      <c r="S3344" s="82"/>
      <c r="T3344" s="140"/>
      <c r="U3344" s="82"/>
      <c r="V3344" s="82"/>
      <c r="W3344" s="82"/>
      <c r="X3344" s="82"/>
      <c r="Y3344" s="82"/>
      <c r="AA3344" s="82"/>
      <c r="AB3344" s="82"/>
      <c r="AC3344" s="82"/>
      <c r="AD3344" s="82"/>
      <c r="AE3344" s="82"/>
      <c r="AF3344" s="82"/>
      <c r="AG3344" s="82"/>
    </row>
    <row r="3345" spans="3:33" x14ac:dyDescent="0.2">
      <c r="C3345" s="82"/>
      <c r="D3345" s="82"/>
      <c r="E3345" s="82"/>
      <c r="F3345" s="82"/>
      <c r="G3345" s="82"/>
      <c r="H3345" s="82"/>
      <c r="I3345" s="82"/>
      <c r="J3345" s="82"/>
      <c r="K3345" s="82"/>
      <c r="L3345" s="82"/>
      <c r="M3345" s="82"/>
      <c r="N3345" s="140"/>
      <c r="O3345" s="140"/>
      <c r="P3345" s="82"/>
      <c r="Q3345" s="82"/>
      <c r="R3345" s="82"/>
      <c r="S3345" s="82"/>
      <c r="T3345" s="140"/>
      <c r="U3345" s="82"/>
      <c r="V3345" s="82"/>
      <c r="W3345" s="82"/>
      <c r="X3345" s="82"/>
      <c r="Y3345" s="82"/>
      <c r="AA3345" s="82"/>
      <c r="AB3345" s="82"/>
      <c r="AC3345" s="82"/>
      <c r="AD3345" s="82"/>
      <c r="AE3345" s="82"/>
      <c r="AF3345" s="82"/>
      <c r="AG3345" s="82"/>
    </row>
    <row r="3346" spans="3:33" x14ac:dyDescent="0.2">
      <c r="C3346" s="82"/>
      <c r="D3346" s="82"/>
      <c r="E3346" s="82"/>
      <c r="F3346" s="82"/>
      <c r="G3346" s="82"/>
      <c r="H3346" s="82"/>
      <c r="I3346" s="82"/>
      <c r="J3346" s="82"/>
      <c r="K3346" s="82"/>
      <c r="L3346" s="82"/>
      <c r="M3346" s="82"/>
      <c r="N3346" s="140"/>
      <c r="O3346" s="140"/>
      <c r="P3346" s="82"/>
      <c r="Q3346" s="82"/>
      <c r="R3346" s="82"/>
      <c r="S3346" s="82"/>
      <c r="T3346" s="140"/>
      <c r="U3346" s="82"/>
      <c r="V3346" s="82"/>
      <c r="W3346" s="82"/>
      <c r="X3346" s="82"/>
      <c r="Y3346" s="82"/>
      <c r="AA3346" s="82"/>
      <c r="AB3346" s="82"/>
      <c r="AC3346" s="82"/>
      <c r="AD3346" s="82"/>
      <c r="AE3346" s="82"/>
      <c r="AF3346" s="82"/>
      <c r="AG3346" s="82"/>
    </row>
    <row r="3347" spans="3:33" x14ac:dyDescent="0.2">
      <c r="C3347" s="82"/>
      <c r="D3347" s="82"/>
      <c r="E3347" s="82"/>
      <c r="F3347" s="82"/>
      <c r="G3347" s="82"/>
      <c r="H3347" s="82"/>
      <c r="I3347" s="82"/>
      <c r="J3347" s="82"/>
      <c r="K3347" s="82"/>
      <c r="L3347" s="82"/>
      <c r="M3347" s="82"/>
      <c r="N3347" s="140"/>
      <c r="O3347" s="140"/>
      <c r="P3347" s="82"/>
      <c r="Q3347" s="82"/>
      <c r="R3347" s="82"/>
      <c r="S3347" s="82"/>
      <c r="T3347" s="140"/>
      <c r="U3347" s="82"/>
      <c r="V3347" s="82"/>
      <c r="W3347" s="82"/>
      <c r="X3347" s="82"/>
      <c r="Y3347" s="82"/>
      <c r="AA3347" s="82"/>
      <c r="AB3347" s="82"/>
      <c r="AC3347" s="82"/>
      <c r="AD3347" s="82"/>
      <c r="AE3347" s="82"/>
      <c r="AF3347" s="82"/>
      <c r="AG3347" s="82"/>
    </row>
    <row r="3348" spans="3:33" x14ac:dyDescent="0.2">
      <c r="C3348" s="82"/>
      <c r="D3348" s="82"/>
      <c r="E3348" s="82"/>
      <c r="F3348" s="82"/>
      <c r="G3348" s="82"/>
      <c r="H3348" s="82"/>
      <c r="I3348" s="82"/>
      <c r="J3348" s="82"/>
      <c r="K3348" s="82"/>
      <c r="L3348" s="82"/>
      <c r="M3348" s="82"/>
      <c r="N3348" s="140"/>
      <c r="O3348" s="140"/>
      <c r="P3348" s="82"/>
      <c r="Q3348" s="82"/>
      <c r="R3348" s="82"/>
      <c r="S3348" s="82"/>
      <c r="T3348" s="140"/>
      <c r="U3348" s="82"/>
      <c r="V3348" s="82"/>
      <c r="W3348" s="82"/>
      <c r="X3348" s="82"/>
      <c r="Y3348" s="82"/>
      <c r="AA3348" s="82"/>
      <c r="AB3348" s="82"/>
      <c r="AC3348" s="82"/>
      <c r="AD3348" s="82"/>
      <c r="AE3348" s="82"/>
      <c r="AF3348" s="82"/>
      <c r="AG3348" s="82"/>
    </row>
    <row r="3349" spans="3:33" x14ac:dyDescent="0.2">
      <c r="C3349" s="82"/>
      <c r="D3349" s="82"/>
      <c r="E3349" s="82"/>
      <c r="F3349" s="82"/>
      <c r="G3349" s="82"/>
      <c r="H3349" s="82"/>
      <c r="I3349" s="82"/>
      <c r="J3349" s="82"/>
      <c r="K3349" s="82"/>
      <c r="L3349" s="82"/>
      <c r="M3349" s="82"/>
      <c r="N3349" s="140"/>
      <c r="O3349" s="140"/>
      <c r="P3349" s="82"/>
      <c r="Q3349" s="82"/>
      <c r="R3349" s="82"/>
      <c r="S3349" s="82"/>
      <c r="T3349" s="140"/>
      <c r="U3349" s="82"/>
      <c r="V3349" s="82"/>
      <c r="W3349" s="82"/>
      <c r="X3349" s="82"/>
      <c r="Y3349" s="82"/>
      <c r="AA3349" s="82"/>
      <c r="AB3349" s="82"/>
      <c r="AC3349" s="82"/>
      <c r="AD3349" s="82"/>
      <c r="AE3349" s="82"/>
      <c r="AF3349" s="82"/>
      <c r="AG3349" s="82"/>
    </row>
    <row r="3350" spans="3:33" x14ac:dyDescent="0.2">
      <c r="C3350" s="82"/>
      <c r="D3350" s="82"/>
      <c r="E3350" s="82"/>
      <c r="F3350" s="82"/>
      <c r="G3350" s="82"/>
      <c r="H3350" s="82"/>
      <c r="I3350" s="82"/>
      <c r="J3350" s="82"/>
      <c r="K3350" s="82"/>
      <c r="L3350" s="82"/>
      <c r="M3350" s="82"/>
      <c r="N3350" s="140"/>
      <c r="O3350" s="140"/>
      <c r="P3350" s="82"/>
      <c r="Q3350" s="82"/>
      <c r="R3350" s="82"/>
      <c r="S3350" s="82"/>
      <c r="T3350" s="140"/>
      <c r="U3350" s="82"/>
      <c r="V3350" s="82"/>
      <c r="W3350" s="82"/>
      <c r="X3350" s="82"/>
      <c r="Y3350" s="82"/>
      <c r="AA3350" s="82"/>
      <c r="AB3350" s="82"/>
      <c r="AC3350" s="82"/>
      <c r="AD3350" s="82"/>
      <c r="AE3350" s="82"/>
      <c r="AF3350" s="82"/>
      <c r="AG3350" s="82"/>
    </row>
    <row r="3351" spans="3:33" x14ac:dyDescent="0.2">
      <c r="C3351" s="82"/>
      <c r="D3351" s="82"/>
      <c r="E3351" s="82"/>
      <c r="F3351" s="82"/>
      <c r="G3351" s="82"/>
      <c r="H3351" s="82"/>
      <c r="I3351" s="82"/>
      <c r="J3351" s="82"/>
      <c r="K3351" s="82"/>
      <c r="L3351" s="82"/>
      <c r="M3351" s="82"/>
      <c r="N3351" s="140"/>
      <c r="O3351" s="140"/>
      <c r="P3351" s="82"/>
      <c r="Q3351" s="82"/>
      <c r="R3351" s="82"/>
      <c r="S3351" s="82"/>
      <c r="T3351" s="140"/>
      <c r="U3351" s="82"/>
      <c r="V3351" s="82"/>
      <c r="W3351" s="82"/>
      <c r="X3351" s="82"/>
      <c r="Y3351" s="82"/>
      <c r="AA3351" s="82"/>
      <c r="AB3351" s="82"/>
      <c r="AC3351" s="82"/>
      <c r="AD3351" s="82"/>
      <c r="AE3351" s="82"/>
      <c r="AF3351" s="82"/>
      <c r="AG3351" s="82"/>
    </row>
    <row r="3352" spans="3:33" x14ac:dyDescent="0.2">
      <c r="C3352" s="82"/>
      <c r="D3352" s="82"/>
      <c r="E3352" s="82"/>
      <c r="F3352" s="82"/>
      <c r="G3352" s="82"/>
      <c r="H3352" s="82"/>
      <c r="I3352" s="82"/>
      <c r="J3352" s="82"/>
      <c r="K3352" s="82"/>
      <c r="L3352" s="82"/>
      <c r="M3352" s="82"/>
      <c r="N3352" s="140"/>
      <c r="O3352" s="140"/>
      <c r="P3352" s="82"/>
      <c r="Q3352" s="82"/>
      <c r="R3352" s="82"/>
      <c r="S3352" s="82"/>
      <c r="T3352" s="140"/>
      <c r="U3352" s="82"/>
      <c r="V3352" s="82"/>
      <c r="W3352" s="82"/>
      <c r="X3352" s="82"/>
      <c r="Y3352" s="82"/>
      <c r="AA3352" s="82"/>
      <c r="AB3352" s="82"/>
      <c r="AC3352" s="82"/>
      <c r="AD3352" s="82"/>
      <c r="AE3352" s="82"/>
      <c r="AF3352" s="82"/>
      <c r="AG3352" s="82"/>
    </row>
    <row r="3353" spans="3:33" x14ac:dyDescent="0.2">
      <c r="C3353" s="82"/>
      <c r="D3353" s="82"/>
      <c r="E3353" s="82"/>
      <c r="F3353" s="82"/>
      <c r="G3353" s="82"/>
      <c r="H3353" s="82"/>
      <c r="I3353" s="82"/>
      <c r="J3353" s="82"/>
      <c r="K3353" s="82"/>
      <c r="L3353" s="82"/>
      <c r="M3353" s="82"/>
      <c r="N3353" s="140"/>
      <c r="O3353" s="140"/>
      <c r="P3353" s="82"/>
      <c r="Q3353" s="82"/>
      <c r="R3353" s="82"/>
      <c r="S3353" s="82"/>
      <c r="T3353" s="140"/>
      <c r="U3353" s="82"/>
      <c r="V3353" s="82"/>
      <c r="W3353" s="82"/>
      <c r="X3353" s="82"/>
      <c r="Y3353" s="82"/>
      <c r="AA3353" s="82"/>
      <c r="AB3353" s="82"/>
      <c r="AC3353" s="82"/>
      <c r="AD3353" s="82"/>
      <c r="AE3353" s="82"/>
      <c r="AF3353" s="82"/>
      <c r="AG3353" s="82"/>
    </row>
    <row r="3354" spans="3:33" x14ac:dyDescent="0.2">
      <c r="C3354" s="82"/>
      <c r="D3354" s="82"/>
      <c r="E3354" s="82"/>
      <c r="F3354" s="82"/>
      <c r="G3354" s="82"/>
      <c r="H3354" s="82"/>
      <c r="I3354" s="82"/>
      <c r="J3354" s="82"/>
      <c r="K3354" s="82"/>
      <c r="L3354" s="82"/>
      <c r="M3354" s="82"/>
      <c r="N3354" s="140"/>
      <c r="O3354" s="140"/>
      <c r="P3354" s="82"/>
      <c r="Q3354" s="82"/>
      <c r="R3354" s="82"/>
      <c r="S3354" s="82"/>
      <c r="T3354" s="140"/>
      <c r="U3354" s="82"/>
      <c r="V3354" s="82"/>
      <c r="W3354" s="82"/>
      <c r="X3354" s="82"/>
      <c r="Y3354" s="82"/>
      <c r="AA3354" s="82"/>
      <c r="AB3354" s="82"/>
      <c r="AC3354" s="82"/>
      <c r="AD3354" s="82"/>
      <c r="AE3354" s="82"/>
      <c r="AF3354" s="82"/>
      <c r="AG3354" s="82"/>
    </row>
    <row r="3355" spans="3:33" x14ac:dyDescent="0.2">
      <c r="C3355" s="82"/>
      <c r="D3355" s="82"/>
      <c r="E3355" s="82"/>
      <c r="F3355" s="82"/>
      <c r="G3355" s="82"/>
      <c r="H3355" s="82"/>
      <c r="I3355" s="82"/>
      <c r="J3355" s="82"/>
      <c r="K3355" s="82"/>
      <c r="L3355" s="82"/>
      <c r="M3355" s="82"/>
      <c r="N3355" s="140"/>
      <c r="O3355" s="140"/>
      <c r="P3355" s="82"/>
      <c r="Q3355" s="82"/>
      <c r="R3355" s="82"/>
      <c r="S3355" s="82"/>
      <c r="T3355" s="140"/>
      <c r="U3355" s="82"/>
      <c r="V3355" s="82"/>
      <c r="W3355" s="82"/>
      <c r="X3355" s="82"/>
      <c r="Y3355" s="82"/>
      <c r="AA3355" s="82"/>
      <c r="AB3355" s="82"/>
      <c r="AC3355" s="82"/>
      <c r="AD3355" s="82"/>
      <c r="AE3355" s="82"/>
      <c r="AF3355" s="82"/>
      <c r="AG3355" s="82"/>
    </row>
    <row r="3356" spans="3:33" x14ac:dyDescent="0.2">
      <c r="C3356" s="82"/>
      <c r="D3356" s="82"/>
      <c r="E3356" s="82"/>
      <c r="F3356" s="82"/>
      <c r="G3356" s="82"/>
      <c r="H3356" s="82"/>
      <c r="I3356" s="82"/>
      <c r="J3356" s="82"/>
      <c r="K3356" s="82"/>
      <c r="L3356" s="82"/>
      <c r="M3356" s="82"/>
      <c r="N3356" s="140"/>
      <c r="O3356" s="140"/>
      <c r="P3356" s="82"/>
      <c r="Q3356" s="82"/>
      <c r="R3356" s="82"/>
      <c r="S3356" s="82"/>
      <c r="T3356" s="140"/>
      <c r="U3356" s="82"/>
      <c r="V3356" s="82"/>
      <c r="W3356" s="82"/>
      <c r="X3356" s="82"/>
      <c r="Y3356" s="82"/>
      <c r="AA3356" s="82"/>
      <c r="AB3356" s="82"/>
      <c r="AC3356" s="82"/>
      <c r="AD3356" s="82"/>
      <c r="AE3356" s="82"/>
      <c r="AF3356" s="82"/>
      <c r="AG3356" s="82"/>
    </row>
    <row r="3357" spans="3:33" x14ac:dyDescent="0.2">
      <c r="C3357" s="82"/>
      <c r="D3357" s="82"/>
      <c r="E3357" s="82"/>
      <c r="F3357" s="82"/>
      <c r="G3357" s="82"/>
      <c r="H3357" s="82"/>
      <c r="I3357" s="82"/>
      <c r="J3357" s="82"/>
      <c r="K3357" s="82"/>
      <c r="L3357" s="82"/>
      <c r="M3357" s="82"/>
      <c r="N3357" s="140"/>
      <c r="O3357" s="140"/>
      <c r="P3357" s="82"/>
      <c r="Q3357" s="82"/>
      <c r="R3357" s="82"/>
      <c r="S3357" s="82"/>
      <c r="T3357" s="140"/>
      <c r="U3357" s="82"/>
      <c r="V3357" s="82"/>
      <c r="W3357" s="82"/>
      <c r="X3357" s="82"/>
      <c r="Y3357" s="82"/>
      <c r="AA3357" s="82"/>
      <c r="AB3357" s="82"/>
      <c r="AC3357" s="82"/>
      <c r="AD3357" s="82"/>
      <c r="AE3357" s="82"/>
      <c r="AF3357" s="82"/>
      <c r="AG3357" s="82"/>
    </row>
    <row r="3358" spans="3:33" x14ac:dyDescent="0.2">
      <c r="C3358" s="82"/>
      <c r="D3358" s="82"/>
      <c r="E3358" s="82"/>
      <c r="F3358" s="82"/>
      <c r="G3358" s="82"/>
      <c r="H3358" s="82"/>
      <c r="I3358" s="82"/>
      <c r="J3358" s="82"/>
      <c r="K3358" s="82"/>
      <c r="L3358" s="82"/>
      <c r="M3358" s="82"/>
      <c r="N3358" s="140"/>
      <c r="O3358" s="140"/>
      <c r="P3358" s="82"/>
      <c r="Q3358" s="82"/>
      <c r="R3358" s="82"/>
      <c r="S3358" s="82"/>
      <c r="T3358" s="140"/>
      <c r="U3358" s="82"/>
      <c r="V3358" s="82"/>
      <c r="W3358" s="82"/>
      <c r="X3358" s="82"/>
      <c r="Y3358" s="82"/>
      <c r="AA3358" s="82"/>
      <c r="AB3358" s="82"/>
      <c r="AC3358" s="82"/>
      <c r="AD3358" s="82"/>
      <c r="AE3358" s="82"/>
      <c r="AF3358" s="82"/>
      <c r="AG3358" s="82"/>
    </row>
    <row r="3359" spans="3:33" x14ac:dyDescent="0.2">
      <c r="C3359" s="82"/>
      <c r="D3359" s="82"/>
      <c r="E3359" s="82"/>
      <c r="F3359" s="82"/>
      <c r="G3359" s="82"/>
      <c r="H3359" s="82"/>
      <c r="I3359" s="82"/>
      <c r="J3359" s="82"/>
      <c r="K3359" s="82"/>
      <c r="L3359" s="82"/>
      <c r="M3359" s="82"/>
      <c r="N3359" s="140"/>
      <c r="O3359" s="140"/>
      <c r="P3359" s="82"/>
      <c r="Q3359" s="82"/>
      <c r="R3359" s="82"/>
      <c r="S3359" s="82"/>
      <c r="T3359" s="140"/>
      <c r="U3359" s="82"/>
      <c r="V3359" s="82"/>
      <c r="W3359" s="82"/>
      <c r="X3359" s="82"/>
      <c r="Y3359" s="82"/>
      <c r="AA3359" s="82"/>
      <c r="AB3359" s="82"/>
      <c r="AC3359" s="82"/>
      <c r="AD3359" s="82"/>
      <c r="AE3359" s="82"/>
      <c r="AF3359" s="82"/>
      <c r="AG3359" s="82"/>
    </row>
    <row r="3360" spans="3:33" x14ac:dyDescent="0.2">
      <c r="C3360" s="82"/>
      <c r="D3360" s="82"/>
      <c r="E3360" s="82"/>
      <c r="F3360" s="82"/>
      <c r="G3360" s="82"/>
      <c r="H3360" s="82"/>
      <c r="I3360" s="82"/>
      <c r="J3360" s="82"/>
      <c r="K3360" s="82"/>
      <c r="L3360" s="82"/>
      <c r="M3360" s="82"/>
      <c r="N3360" s="140"/>
      <c r="O3360" s="140"/>
      <c r="P3360" s="82"/>
      <c r="Q3360" s="82"/>
      <c r="R3360" s="82"/>
      <c r="S3360" s="82"/>
      <c r="T3360" s="140"/>
      <c r="U3360" s="82"/>
      <c r="V3360" s="82"/>
      <c r="W3360" s="82"/>
      <c r="X3360" s="82"/>
      <c r="Y3360" s="82"/>
      <c r="AA3360" s="82"/>
      <c r="AB3360" s="82"/>
      <c r="AC3360" s="82"/>
      <c r="AD3360" s="82"/>
      <c r="AE3360" s="82"/>
      <c r="AF3360" s="82"/>
      <c r="AG3360" s="82"/>
    </row>
    <row r="3361" spans="3:33" x14ac:dyDescent="0.2">
      <c r="C3361" s="82"/>
      <c r="D3361" s="82"/>
      <c r="E3361" s="82"/>
      <c r="F3361" s="82"/>
      <c r="G3361" s="82"/>
      <c r="H3361" s="82"/>
      <c r="I3361" s="82"/>
      <c r="J3361" s="82"/>
      <c r="K3361" s="82"/>
      <c r="L3361" s="82"/>
      <c r="M3361" s="82"/>
      <c r="N3361" s="140"/>
      <c r="O3361" s="140"/>
      <c r="P3361" s="82"/>
      <c r="Q3361" s="82"/>
      <c r="R3361" s="82"/>
      <c r="S3361" s="82"/>
      <c r="T3361" s="140"/>
      <c r="U3361" s="82"/>
      <c r="V3361" s="82"/>
      <c r="W3361" s="82"/>
      <c r="X3361" s="82"/>
      <c r="Y3361" s="82"/>
      <c r="AA3361" s="82"/>
      <c r="AB3361" s="82"/>
      <c r="AC3361" s="82"/>
      <c r="AD3361" s="82"/>
      <c r="AE3361" s="82"/>
      <c r="AF3361" s="82"/>
      <c r="AG3361" s="82"/>
    </row>
    <row r="3362" spans="3:33" x14ac:dyDescent="0.2">
      <c r="C3362" s="82"/>
      <c r="D3362" s="82"/>
      <c r="E3362" s="82"/>
      <c r="F3362" s="82"/>
      <c r="G3362" s="82"/>
      <c r="H3362" s="82"/>
      <c r="I3362" s="82"/>
      <c r="J3362" s="82"/>
      <c r="K3362" s="82"/>
      <c r="L3362" s="82"/>
      <c r="M3362" s="82"/>
      <c r="N3362" s="140"/>
      <c r="O3362" s="140"/>
      <c r="P3362" s="82"/>
      <c r="Q3362" s="82"/>
      <c r="R3362" s="82"/>
      <c r="S3362" s="82"/>
      <c r="T3362" s="140"/>
      <c r="U3362" s="82"/>
      <c r="V3362" s="82"/>
      <c r="W3362" s="82"/>
      <c r="X3362" s="82"/>
      <c r="Y3362" s="82"/>
      <c r="AA3362" s="82"/>
      <c r="AB3362" s="82"/>
      <c r="AC3362" s="82"/>
      <c r="AD3362" s="82"/>
      <c r="AE3362" s="82"/>
      <c r="AF3362" s="82"/>
      <c r="AG3362" s="82"/>
    </row>
    <row r="3363" spans="3:33" x14ac:dyDescent="0.2">
      <c r="C3363" s="82"/>
      <c r="D3363" s="82"/>
      <c r="E3363" s="82"/>
      <c r="F3363" s="82"/>
      <c r="G3363" s="82"/>
      <c r="H3363" s="82"/>
      <c r="I3363" s="82"/>
      <c r="J3363" s="82"/>
      <c r="K3363" s="82"/>
      <c r="L3363" s="82"/>
      <c r="M3363" s="82"/>
      <c r="N3363" s="140"/>
      <c r="O3363" s="140"/>
      <c r="P3363" s="82"/>
      <c r="Q3363" s="82"/>
      <c r="R3363" s="82"/>
      <c r="S3363" s="82"/>
      <c r="T3363" s="140"/>
      <c r="U3363" s="82"/>
      <c r="V3363" s="82"/>
      <c r="W3363" s="82"/>
      <c r="X3363" s="82"/>
      <c r="Y3363" s="82"/>
      <c r="AA3363" s="82"/>
      <c r="AB3363" s="82"/>
      <c r="AC3363" s="82"/>
      <c r="AD3363" s="82"/>
      <c r="AE3363" s="82"/>
      <c r="AF3363" s="82"/>
      <c r="AG3363" s="82"/>
    </row>
    <row r="3364" spans="3:33" x14ac:dyDescent="0.2">
      <c r="C3364" s="82"/>
      <c r="D3364" s="82"/>
      <c r="E3364" s="82"/>
      <c r="F3364" s="82"/>
      <c r="G3364" s="82"/>
      <c r="H3364" s="82"/>
      <c r="I3364" s="82"/>
      <c r="J3364" s="82"/>
      <c r="K3364" s="82"/>
      <c r="L3364" s="82"/>
      <c r="M3364" s="82"/>
      <c r="N3364" s="140"/>
      <c r="O3364" s="140"/>
      <c r="P3364" s="82"/>
      <c r="Q3364" s="82"/>
      <c r="R3364" s="82"/>
      <c r="S3364" s="82"/>
      <c r="T3364" s="140"/>
      <c r="U3364" s="82"/>
      <c r="V3364" s="82"/>
      <c r="W3364" s="82"/>
      <c r="X3364" s="82"/>
      <c r="Y3364" s="82"/>
      <c r="AA3364" s="82"/>
      <c r="AB3364" s="82"/>
      <c r="AC3364" s="82"/>
      <c r="AD3364" s="82"/>
      <c r="AE3364" s="82"/>
      <c r="AF3364" s="82"/>
      <c r="AG3364" s="82"/>
    </row>
    <row r="3365" spans="3:33" x14ac:dyDescent="0.2">
      <c r="C3365" s="82"/>
      <c r="D3365" s="82"/>
      <c r="E3365" s="82"/>
      <c r="F3365" s="82"/>
      <c r="G3365" s="82"/>
      <c r="H3365" s="82"/>
      <c r="I3365" s="82"/>
      <c r="J3365" s="82"/>
      <c r="K3365" s="82"/>
      <c r="L3365" s="82"/>
      <c r="M3365" s="82"/>
      <c r="N3365" s="140"/>
      <c r="O3365" s="140"/>
      <c r="P3365" s="82"/>
      <c r="Q3365" s="82"/>
      <c r="R3365" s="82"/>
      <c r="S3365" s="82"/>
      <c r="T3365" s="140"/>
      <c r="U3365" s="82"/>
      <c r="V3365" s="82"/>
      <c r="W3365" s="82"/>
      <c r="X3365" s="82"/>
      <c r="Y3365" s="82"/>
      <c r="AA3365" s="82"/>
      <c r="AB3365" s="82"/>
      <c r="AC3365" s="82"/>
      <c r="AD3365" s="82"/>
      <c r="AE3365" s="82"/>
      <c r="AF3365" s="82"/>
      <c r="AG3365" s="82"/>
    </row>
    <row r="3366" spans="3:33" x14ac:dyDescent="0.2">
      <c r="C3366" s="82"/>
      <c r="D3366" s="82"/>
      <c r="E3366" s="82"/>
      <c r="F3366" s="82"/>
      <c r="G3366" s="82"/>
      <c r="H3366" s="82"/>
      <c r="I3366" s="82"/>
      <c r="J3366" s="82"/>
      <c r="K3366" s="82"/>
      <c r="L3366" s="82"/>
      <c r="M3366" s="82"/>
      <c r="N3366" s="140"/>
      <c r="O3366" s="140"/>
      <c r="P3366" s="82"/>
      <c r="Q3366" s="82"/>
      <c r="R3366" s="82"/>
      <c r="S3366" s="82"/>
      <c r="T3366" s="140"/>
      <c r="U3366" s="82"/>
      <c r="V3366" s="82"/>
      <c r="W3366" s="82"/>
      <c r="X3366" s="82"/>
      <c r="Y3366" s="82"/>
      <c r="AA3366" s="82"/>
      <c r="AB3366" s="82"/>
      <c r="AC3366" s="82"/>
      <c r="AD3366" s="82"/>
      <c r="AE3366" s="82"/>
      <c r="AF3366" s="82"/>
      <c r="AG3366" s="82"/>
    </row>
    <row r="3367" spans="3:33" x14ac:dyDescent="0.2">
      <c r="C3367" s="82"/>
      <c r="D3367" s="82"/>
      <c r="E3367" s="82"/>
      <c r="F3367" s="82"/>
      <c r="G3367" s="82"/>
      <c r="H3367" s="82"/>
      <c r="I3367" s="82"/>
      <c r="J3367" s="82"/>
      <c r="K3367" s="82"/>
      <c r="L3367" s="82"/>
      <c r="M3367" s="82"/>
      <c r="N3367" s="140"/>
      <c r="O3367" s="140"/>
      <c r="P3367" s="82"/>
      <c r="Q3367" s="82"/>
      <c r="R3367" s="82"/>
      <c r="S3367" s="82"/>
      <c r="T3367" s="140"/>
      <c r="U3367" s="82"/>
      <c r="V3367" s="82"/>
      <c r="W3367" s="82"/>
      <c r="X3367" s="82"/>
      <c r="Y3367" s="82"/>
      <c r="AA3367" s="82"/>
      <c r="AB3367" s="82"/>
      <c r="AC3367" s="82"/>
      <c r="AD3367" s="82"/>
      <c r="AE3367" s="82"/>
      <c r="AF3367" s="82"/>
      <c r="AG3367" s="82"/>
    </row>
    <row r="3368" spans="3:33" x14ac:dyDescent="0.2">
      <c r="C3368" s="82"/>
      <c r="D3368" s="82"/>
      <c r="E3368" s="82"/>
      <c r="F3368" s="82"/>
      <c r="G3368" s="82"/>
      <c r="H3368" s="82"/>
      <c r="I3368" s="82"/>
      <c r="J3368" s="82"/>
      <c r="K3368" s="82"/>
      <c r="L3368" s="82"/>
      <c r="M3368" s="82"/>
      <c r="N3368" s="140"/>
      <c r="O3368" s="140"/>
      <c r="P3368" s="82"/>
      <c r="Q3368" s="82"/>
      <c r="R3368" s="82"/>
      <c r="S3368" s="82"/>
      <c r="T3368" s="140"/>
      <c r="U3368" s="82"/>
      <c r="V3368" s="82"/>
      <c r="W3368" s="82"/>
      <c r="X3368" s="82"/>
      <c r="Y3368" s="82"/>
      <c r="AA3368" s="82"/>
      <c r="AB3368" s="82"/>
      <c r="AC3368" s="82"/>
      <c r="AD3368" s="82"/>
      <c r="AE3368" s="82"/>
      <c r="AF3368" s="82"/>
      <c r="AG3368" s="82"/>
    </row>
    <row r="3369" spans="3:33" x14ac:dyDescent="0.2">
      <c r="C3369" s="82"/>
      <c r="D3369" s="82"/>
      <c r="E3369" s="82"/>
      <c r="F3369" s="82"/>
      <c r="G3369" s="82"/>
      <c r="H3369" s="82"/>
      <c r="I3369" s="82"/>
      <c r="J3369" s="82"/>
      <c r="K3369" s="82"/>
      <c r="L3369" s="82"/>
      <c r="M3369" s="82"/>
      <c r="N3369" s="140"/>
      <c r="O3369" s="140"/>
      <c r="P3369" s="82"/>
      <c r="Q3369" s="82"/>
      <c r="R3369" s="82"/>
      <c r="S3369" s="82"/>
      <c r="T3369" s="140"/>
      <c r="U3369" s="82"/>
      <c r="V3369" s="82"/>
      <c r="W3369" s="82"/>
      <c r="X3369" s="82"/>
      <c r="Y3369" s="82"/>
      <c r="AA3369" s="82"/>
      <c r="AB3369" s="82"/>
      <c r="AC3369" s="82"/>
      <c r="AD3369" s="82"/>
      <c r="AE3369" s="82"/>
      <c r="AF3369" s="82"/>
      <c r="AG3369" s="82"/>
    </row>
    <row r="3370" spans="3:33" x14ac:dyDescent="0.2">
      <c r="C3370" s="82"/>
      <c r="D3370" s="82"/>
      <c r="E3370" s="82"/>
      <c r="F3370" s="82"/>
      <c r="G3370" s="82"/>
      <c r="H3370" s="82"/>
      <c r="I3370" s="82"/>
      <c r="J3370" s="82"/>
      <c r="K3370" s="82"/>
      <c r="L3370" s="82"/>
      <c r="M3370" s="82"/>
      <c r="N3370" s="140"/>
      <c r="O3370" s="140"/>
      <c r="P3370" s="82"/>
      <c r="Q3370" s="82"/>
      <c r="R3370" s="82"/>
      <c r="S3370" s="82"/>
      <c r="T3370" s="140"/>
      <c r="U3370" s="82"/>
      <c r="V3370" s="82"/>
      <c r="W3370" s="82"/>
      <c r="X3370" s="82"/>
      <c r="Y3370" s="82"/>
      <c r="AA3370" s="82"/>
      <c r="AB3370" s="82"/>
      <c r="AC3370" s="82"/>
      <c r="AD3370" s="82"/>
      <c r="AE3370" s="82"/>
      <c r="AF3370" s="82"/>
      <c r="AG3370" s="82"/>
    </row>
    <row r="3371" spans="3:33" x14ac:dyDescent="0.2">
      <c r="C3371" s="82"/>
      <c r="D3371" s="82"/>
      <c r="E3371" s="82"/>
      <c r="F3371" s="82"/>
      <c r="G3371" s="82"/>
      <c r="H3371" s="82"/>
      <c r="I3371" s="82"/>
      <c r="J3371" s="82"/>
      <c r="K3371" s="82"/>
      <c r="L3371" s="82"/>
      <c r="M3371" s="82"/>
      <c r="N3371" s="140"/>
      <c r="O3371" s="140"/>
      <c r="P3371" s="82"/>
      <c r="Q3371" s="82"/>
      <c r="R3371" s="82"/>
      <c r="S3371" s="82"/>
      <c r="T3371" s="140"/>
      <c r="U3371" s="82"/>
      <c r="V3371" s="82"/>
      <c r="W3371" s="82"/>
      <c r="X3371" s="82"/>
      <c r="Y3371" s="82"/>
      <c r="AA3371" s="82"/>
      <c r="AB3371" s="82"/>
      <c r="AC3371" s="82"/>
      <c r="AD3371" s="82"/>
      <c r="AE3371" s="82"/>
      <c r="AF3371" s="82"/>
      <c r="AG3371" s="82"/>
    </row>
    <row r="3372" spans="3:33" x14ac:dyDescent="0.2">
      <c r="C3372" s="82"/>
      <c r="D3372" s="82"/>
      <c r="E3372" s="82"/>
      <c r="F3372" s="82"/>
      <c r="G3372" s="82"/>
      <c r="H3372" s="82"/>
      <c r="I3372" s="82"/>
      <c r="J3372" s="82"/>
      <c r="K3372" s="82"/>
      <c r="L3372" s="82"/>
      <c r="M3372" s="82"/>
      <c r="N3372" s="140"/>
      <c r="O3372" s="140"/>
      <c r="P3372" s="82"/>
      <c r="Q3372" s="82"/>
      <c r="R3372" s="82"/>
      <c r="S3372" s="82"/>
      <c r="T3372" s="140"/>
      <c r="U3372" s="82"/>
      <c r="V3372" s="82"/>
      <c r="W3372" s="82"/>
      <c r="X3372" s="82"/>
      <c r="Y3372" s="82"/>
      <c r="AA3372" s="82"/>
      <c r="AB3372" s="82"/>
      <c r="AC3372" s="82"/>
      <c r="AD3372" s="82"/>
      <c r="AE3372" s="82"/>
      <c r="AF3372" s="82"/>
      <c r="AG3372" s="82"/>
    </row>
    <row r="3373" spans="3:33" x14ac:dyDescent="0.2">
      <c r="C3373" s="82"/>
      <c r="D3373" s="82"/>
      <c r="E3373" s="82"/>
      <c r="F3373" s="82"/>
      <c r="G3373" s="82"/>
      <c r="H3373" s="82"/>
      <c r="I3373" s="82"/>
      <c r="J3373" s="82"/>
      <c r="K3373" s="82"/>
      <c r="L3373" s="82"/>
      <c r="M3373" s="82"/>
      <c r="N3373" s="140"/>
      <c r="O3373" s="140"/>
      <c r="P3373" s="82"/>
      <c r="Q3373" s="82"/>
      <c r="R3373" s="82"/>
      <c r="S3373" s="82"/>
      <c r="T3373" s="140"/>
      <c r="U3373" s="82"/>
      <c r="V3373" s="82"/>
      <c r="W3373" s="82"/>
      <c r="X3373" s="82"/>
      <c r="Y3373" s="82"/>
      <c r="AA3373" s="82"/>
      <c r="AB3373" s="82"/>
      <c r="AC3373" s="82"/>
      <c r="AD3373" s="82"/>
      <c r="AE3373" s="82"/>
      <c r="AF3373" s="82"/>
      <c r="AG3373" s="82"/>
    </row>
    <row r="3374" spans="3:33" x14ac:dyDescent="0.2">
      <c r="C3374" s="82"/>
      <c r="D3374" s="82"/>
      <c r="E3374" s="82"/>
      <c r="F3374" s="82"/>
      <c r="G3374" s="82"/>
      <c r="H3374" s="82"/>
      <c r="I3374" s="82"/>
      <c r="J3374" s="82"/>
      <c r="K3374" s="82"/>
      <c r="L3374" s="82"/>
      <c r="M3374" s="82"/>
      <c r="N3374" s="140"/>
      <c r="O3374" s="140"/>
      <c r="P3374" s="82"/>
      <c r="Q3374" s="82"/>
      <c r="R3374" s="82"/>
      <c r="S3374" s="82"/>
      <c r="T3374" s="140"/>
      <c r="U3374" s="82"/>
      <c r="V3374" s="82"/>
      <c r="W3374" s="82"/>
      <c r="X3374" s="82"/>
      <c r="Y3374" s="82"/>
      <c r="AA3374" s="82"/>
      <c r="AB3374" s="82"/>
      <c r="AC3374" s="82"/>
      <c r="AD3374" s="82"/>
      <c r="AE3374" s="82"/>
      <c r="AF3374" s="82"/>
      <c r="AG3374" s="82"/>
    </row>
    <row r="3375" spans="3:33" x14ac:dyDescent="0.2">
      <c r="C3375" s="82"/>
      <c r="D3375" s="82"/>
      <c r="E3375" s="82"/>
      <c r="F3375" s="82"/>
      <c r="G3375" s="82"/>
      <c r="H3375" s="82"/>
      <c r="I3375" s="82"/>
      <c r="J3375" s="82"/>
      <c r="K3375" s="82"/>
      <c r="L3375" s="82"/>
      <c r="M3375" s="82"/>
      <c r="N3375" s="140"/>
      <c r="O3375" s="140"/>
      <c r="P3375" s="82"/>
      <c r="Q3375" s="82"/>
      <c r="R3375" s="82"/>
      <c r="S3375" s="82"/>
      <c r="T3375" s="140"/>
      <c r="U3375" s="82"/>
      <c r="V3375" s="82"/>
      <c r="W3375" s="82"/>
      <c r="X3375" s="82"/>
      <c r="Y3375" s="82"/>
      <c r="AA3375" s="82"/>
      <c r="AB3375" s="82"/>
      <c r="AC3375" s="82"/>
      <c r="AD3375" s="82"/>
      <c r="AE3375" s="82"/>
      <c r="AF3375" s="82"/>
      <c r="AG3375" s="82"/>
    </row>
    <row r="3376" spans="3:33" x14ac:dyDescent="0.2">
      <c r="C3376" s="82"/>
      <c r="D3376" s="82"/>
      <c r="E3376" s="82"/>
      <c r="F3376" s="82"/>
      <c r="G3376" s="82"/>
      <c r="H3376" s="82"/>
      <c r="I3376" s="82"/>
      <c r="J3376" s="82"/>
      <c r="K3376" s="82"/>
      <c r="L3376" s="82"/>
      <c r="M3376" s="82"/>
      <c r="N3376" s="140"/>
      <c r="O3376" s="140"/>
      <c r="P3376" s="82"/>
      <c r="Q3376" s="82"/>
      <c r="R3376" s="82"/>
      <c r="S3376" s="82"/>
      <c r="T3376" s="140"/>
      <c r="U3376" s="82"/>
      <c r="V3376" s="82"/>
      <c r="W3376" s="82"/>
      <c r="X3376" s="82"/>
      <c r="Y3376" s="82"/>
      <c r="AA3376" s="82"/>
      <c r="AB3376" s="82"/>
      <c r="AC3376" s="82"/>
      <c r="AD3376" s="82"/>
      <c r="AE3376" s="82"/>
      <c r="AF3376" s="82"/>
      <c r="AG3376" s="82"/>
    </row>
    <row r="3377" spans="3:33" x14ac:dyDescent="0.2">
      <c r="C3377" s="82"/>
      <c r="D3377" s="82"/>
      <c r="E3377" s="82"/>
      <c r="F3377" s="82"/>
      <c r="G3377" s="82"/>
      <c r="H3377" s="82"/>
      <c r="I3377" s="82"/>
      <c r="J3377" s="82"/>
      <c r="K3377" s="82"/>
      <c r="L3377" s="82"/>
      <c r="M3377" s="82"/>
      <c r="N3377" s="140"/>
      <c r="O3377" s="140"/>
      <c r="P3377" s="82"/>
      <c r="Q3377" s="82"/>
      <c r="R3377" s="82"/>
      <c r="S3377" s="82"/>
      <c r="T3377" s="140"/>
      <c r="U3377" s="82"/>
      <c r="V3377" s="82"/>
      <c r="W3377" s="82"/>
      <c r="X3377" s="82"/>
      <c r="Y3377" s="82"/>
      <c r="AA3377" s="82"/>
      <c r="AB3377" s="82"/>
      <c r="AC3377" s="82"/>
      <c r="AD3377" s="82"/>
      <c r="AE3377" s="82"/>
      <c r="AF3377" s="82"/>
      <c r="AG3377" s="82"/>
    </row>
    <row r="3378" spans="3:33" x14ac:dyDescent="0.2">
      <c r="C3378" s="82"/>
      <c r="D3378" s="82"/>
      <c r="E3378" s="82"/>
      <c r="F3378" s="82"/>
      <c r="G3378" s="82"/>
      <c r="H3378" s="82"/>
      <c r="I3378" s="82"/>
      <c r="J3378" s="82"/>
      <c r="K3378" s="82"/>
      <c r="L3378" s="82"/>
      <c r="M3378" s="82"/>
      <c r="N3378" s="140"/>
      <c r="O3378" s="140"/>
      <c r="P3378" s="82"/>
      <c r="Q3378" s="82"/>
      <c r="R3378" s="82"/>
      <c r="S3378" s="82"/>
      <c r="T3378" s="140"/>
      <c r="U3378" s="82"/>
      <c r="V3378" s="82"/>
      <c r="W3378" s="82"/>
      <c r="X3378" s="82"/>
      <c r="Y3378" s="82"/>
      <c r="AA3378" s="82"/>
      <c r="AB3378" s="82"/>
      <c r="AC3378" s="82"/>
      <c r="AD3378" s="82"/>
      <c r="AE3378" s="82"/>
      <c r="AF3378" s="82"/>
      <c r="AG3378" s="82"/>
    </row>
    <row r="3379" spans="3:33" x14ac:dyDescent="0.2">
      <c r="C3379" s="82"/>
      <c r="D3379" s="82"/>
      <c r="E3379" s="82"/>
      <c r="F3379" s="82"/>
      <c r="G3379" s="82"/>
      <c r="H3379" s="82"/>
      <c r="I3379" s="82"/>
      <c r="J3379" s="82"/>
      <c r="K3379" s="82"/>
      <c r="L3379" s="82"/>
      <c r="M3379" s="82"/>
      <c r="N3379" s="140"/>
      <c r="O3379" s="140"/>
      <c r="P3379" s="82"/>
      <c r="Q3379" s="82"/>
      <c r="R3379" s="82"/>
      <c r="S3379" s="82"/>
      <c r="T3379" s="140"/>
      <c r="U3379" s="82"/>
      <c r="V3379" s="82"/>
      <c r="W3379" s="82"/>
      <c r="X3379" s="82"/>
      <c r="Y3379" s="82"/>
      <c r="AA3379" s="82"/>
      <c r="AB3379" s="82"/>
      <c r="AC3379" s="82"/>
      <c r="AD3379" s="82"/>
      <c r="AE3379" s="82"/>
      <c r="AF3379" s="82"/>
      <c r="AG3379" s="82"/>
    </row>
    <row r="3380" spans="3:33" x14ac:dyDescent="0.2">
      <c r="C3380" s="82"/>
      <c r="D3380" s="82"/>
      <c r="E3380" s="82"/>
      <c r="F3380" s="82"/>
      <c r="G3380" s="82"/>
      <c r="H3380" s="82"/>
      <c r="I3380" s="82"/>
      <c r="J3380" s="82"/>
      <c r="K3380" s="82"/>
      <c r="L3380" s="82"/>
      <c r="M3380" s="82"/>
      <c r="N3380" s="140"/>
      <c r="O3380" s="140"/>
      <c r="P3380" s="82"/>
      <c r="Q3380" s="82"/>
      <c r="R3380" s="82"/>
      <c r="S3380" s="82"/>
      <c r="T3380" s="140"/>
      <c r="U3380" s="82"/>
      <c r="V3380" s="82"/>
      <c r="W3380" s="82"/>
      <c r="X3380" s="82"/>
      <c r="Y3380" s="82"/>
      <c r="AA3380" s="82"/>
      <c r="AB3380" s="82"/>
      <c r="AC3380" s="82"/>
      <c r="AD3380" s="82"/>
      <c r="AE3380" s="82"/>
      <c r="AF3380" s="82"/>
      <c r="AG3380" s="82"/>
    </row>
    <row r="3381" spans="3:33" x14ac:dyDescent="0.2">
      <c r="C3381" s="82"/>
      <c r="D3381" s="82"/>
      <c r="E3381" s="82"/>
      <c r="F3381" s="82"/>
      <c r="G3381" s="82"/>
      <c r="H3381" s="82"/>
      <c r="I3381" s="82"/>
      <c r="J3381" s="82"/>
      <c r="K3381" s="82"/>
      <c r="L3381" s="82"/>
      <c r="M3381" s="82"/>
      <c r="N3381" s="140"/>
      <c r="O3381" s="140"/>
      <c r="P3381" s="82"/>
      <c r="Q3381" s="82"/>
      <c r="R3381" s="82"/>
      <c r="S3381" s="82"/>
      <c r="T3381" s="140"/>
      <c r="U3381" s="82"/>
      <c r="V3381" s="82"/>
      <c r="W3381" s="82"/>
      <c r="X3381" s="82"/>
      <c r="Y3381" s="82"/>
      <c r="AA3381" s="82"/>
      <c r="AB3381" s="82"/>
      <c r="AC3381" s="82"/>
      <c r="AD3381" s="82"/>
      <c r="AE3381" s="82"/>
      <c r="AF3381" s="82"/>
      <c r="AG3381" s="82"/>
    </row>
    <row r="3382" spans="3:33" x14ac:dyDescent="0.2">
      <c r="C3382" s="82"/>
      <c r="D3382" s="82"/>
      <c r="E3382" s="82"/>
      <c r="F3382" s="82"/>
      <c r="G3382" s="82"/>
      <c r="H3382" s="82"/>
      <c r="I3382" s="82"/>
      <c r="J3382" s="82"/>
      <c r="K3382" s="82"/>
      <c r="L3382" s="82"/>
      <c r="M3382" s="82"/>
      <c r="N3382" s="140"/>
      <c r="O3382" s="140"/>
      <c r="P3382" s="82"/>
      <c r="Q3382" s="82"/>
      <c r="R3382" s="82"/>
      <c r="S3382" s="82"/>
      <c r="T3382" s="140"/>
      <c r="U3382" s="82"/>
      <c r="V3382" s="82"/>
      <c r="W3382" s="82"/>
      <c r="X3382" s="82"/>
      <c r="Y3382" s="82"/>
      <c r="AA3382" s="82"/>
      <c r="AB3382" s="82"/>
      <c r="AC3382" s="82"/>
      <c r="AD3382" s="82"/>
      <c r="AE3382" s="82"/>
      <c r="AF3382" s="82"/>
      <c r="AG3382" s="82"/>
    </row>
    <row r="3383" spans="3:33" x14ac:dyDescent="0.2">
      <c r="C3383" s="82"/>
      <c r="D3383" s="82"/>
      <c r="E3383" s="82"/>
      <c r="F3383" s="82"/>
      <c r="G3383" s="82"/>
      <c r="H3383" s="82"/>
      <c r="I3383" s="82"/>
      <c r="J3383" s="82"/>
      <c r="K3383" s="82"/>
      <c r="L3383" s="82"/>
      <c r="M3383" s="82"/>
      <c r="N3383" s="140"/>
      <c r="O3383" s="140"/>
      <c r="P3383" s="82"/>
      <c r="Q3383" s="82"/>
      <c r="R3383" s="82"/>
      <c r="S3383" s="82"/>
      <c r="T3383" s="140"/>
      <c r="U3383" s="82"/>
      <c r="V3383" s="82"/>
      <c r="W3383" s="82"/>
      <c r="X3383" s="82"/>
      <c r="Y3383" s="82"/>
      <c r="AA3383" s="82"/>
      <c r="AB3383" s="82"/>
      <c r="AC3383" s="82"/>
      <c r="AD3383" s="82"/>
      <c r="AE3383" s="82"/>
      <c r="AF3383" s="82"/>
      <c r="AG3383" s="82"/>
    </row>
    <row r="3384" spans="3:33" x14ac:dyDescent="0.2">
      <c r="C3384" s="82"/>
      <c r="D3384" s="82"/>
      <c r="E3384" s="82"/>
      <c r="F3384" s="82"/>
      <c r="G3384" s="82"/>
      <c r="H3384" s="82"/>
      <c r="I3384" s="82"/>
      <c r="J3384" s="82"/>
      <c r="K3384" s="82"/>
      <c r="L3384" s="82"/>
      <c r="M3384" s="82"/>
      <c r="N3384" s="140"/>
      <c r="O3384" s="140"/>
      <c r="P3384" s="82"/>
      <c r="Q3384" s="82"/>
      <c r="R3384" s="82"/>
      <c r="S3384" s="82"/>
      <c r="T3384" s="140"/>
      <c r="U3384" s="82"/>
      <c r="V3384" s="82"/>
      <c r="W3384" s="82"/>
      <c r="X3384" s="82"/>
      <c r="Y3384" s="82"/>
      <c r="AA3384" s="82"/>
      <c r="AB3384" s="82"/>
      <c r="AC3384" s="82"/>
      <c r="AD3384" s="82"/>
      <c r="AE3384" s="82"/>
      <c r="AF3384" s="82"/>
      <c r="AG3384" s="82"/>
    </row>
    <row r="3385" spans="3:33" x14ac:dyDescent="0.2">
      <c r="C3385" s="82"/>
      <c r="D3385" s="82"/>
      <c r="E3385" s="82"/>
      <c r="F3385" s="82"/>
      <c r="G3385" s="82"/>
      <c r="H3385" s="82"/>
      <c r="I3385" s="82"/>
      <c r="J3385" s="82"/>
      <c r="K3385" s="82"/>
      <c r="L3385" s="82"/>
      <c r="M3385" s="82"/>
      <c r="N3385" s="140"/>
      <c r="O3385" s="140"/>
      <c r="P3385" s="82"/>
      <c r="Q3385" s="82"/>
      <c r="R3385" s="82"/>
      <c r="S3385" s="82"/>
      <c r="T3385" s="140"/>
      <c r="U3385" s="82"/>
      <c r="V3385" s="82"/>
      <c r="W3385" s="82"/>
      <c r="X3385" s="82"/>
      <c r="Y3385" s="82"/>
      <c r="AA3385" s="82"/>
      <c r="AB3385" s="82"/>
      <c r="AC3385" s="82"/>
      <c r="AD3385" s="82"/>
      <c r="AE3385" s="82"/>
      <c r="AF3385" s="82"/>
      <c r="AG3385" s="82"/>
    </row>
    <row r="3386" spans="3:33" x14ac:dyDescent="0.2">
      <c r="C3386" s="82"/>
      <c r="D3386" s="82"/>
      <c r="E3386" s="82"/>
      <c r="F3386" s="82"/>
      <c r="G3386" s="82"/>
      <c r="H3386" s="82"/>
      <c r="I3386" s="82"/>
      <c r="J3386" s="82"/>
      <c r="K3386" s="82"/>
      <c r="L3386" s="82"/>
      <c r="M3386" s="82"/>
      <c r="N3386" s="140"/>
      <c r="O3386" s="140"/>
      <c r="P3386" s="82"/>
      <c r="Q3386" s="82"/>
      <c r="R3386" s="82"/>
      <c r="S3386" s="82"/>
      <c r="T3386" s="140"/>
      <c r="U3386" s="82"/>
      <c r="V3386" s="82"/>
      <c r="W3386" s="82"/>
      <c r="X3386" s="82"/>
      <c r="Y3386" s="82"/>
      <c r="AA3386" s="82"/>
      <c r="AB3386" s="82"/>
      <c r="AC3386" s="82"/>
      <c r="AD3386" s="82"/>
      <c r="AE3386" s="82"/>
      <c r="AF3386" s="82"/>
      <c r="AG3386" s="82"/>
    </row>
    <row r="3387" spans="3:33" x14ac:dyDescent="0.2">
      <c r="C3387" s="82"/>
      <c r="D3387" s="82"/>
      <c r="E3387" s="82"/>
      <c r="F3387" s="82"/>
      <c r="G3387" s="82"/>
      <c r="H3387" s="82"/>
      <c r="I3387" s="82"/>
      <c r="J3387" s="82"/>
      <c r="K3387" s="82"/>
      <c r="L3387" s="82"/>
      <c r="M3387" s="82"/>
      <c r="N3387" s="140"/>
      <c r="O3387" s="140"/>
      <c r="P3387" s="82"/>
      <c r="Q3387" s="82"/>
      <c r="R3387" s="82"/>
      <c r="S3387" s="82"/>
      <c r="T3387" s="140"/>
      <c r="U3387" s="82"/>
      <c r="V3387" s="82"/>
      <c r="W3387" s="82"/>
      <c r="X3387" s="82"/>
      <c r="Y3387" s="82"/>
      <c r="AA3387" s="82"/>
      <c r="AB3387" s="82"/>
      <c r="AC3387" s="82"/>
      <c r="AD3387" s="82"/>
      <c r="AE3387" s="82"/>
      <c r="AF3387" s="82"/>
      <c r="AG3387" s="82"/>
    </row>
    <row r="3388" spans="3:33" x14ac:dyDescent="0.2">
      <c r="C3388" s="82"/>
      <c r="D3388" s="82"/>
      <c r="E3388" s="82"/>
      <c r="F3388" s="82"/>
      <c r="G3388" s="82"/>
      <c r="H3388" s="82"/>
      <c r="I3388" s="82"/>
      <c r="J3388" s="82"/>
      <c r="K3388" s="82"/>
      <c r="L3388" s="82"/>
      <c r="M3388" s="82"/>
      <c r="N3388" s="140"/>
      <c r="O3388" s="140"/>
      <c r="P3388" s="82"/>
      <c r="Q3388" s="82"/>
      <c r="R3388" s="82"/>
      <c r="S3388" s="82"/>
      <c r="T3388" s="140"/>
      <c r="U3388" s="82"/>
      <c r="V3388" s="82"/>
      <c r="W3388" s="82"/>
      <c r="X3388" s="82"/>
      <c r="Y3388" s="82"/>
      <c r="AA3388" s="82"/>
      <c r="AB3388" s="82"/>
      <c r="AC3388" s="82"/>
      <c r="AD3388" s="82"/>
      <c r="AE3388" s="82"/>
      <c r="AF3388" s="82"/>
      <c r="AG3388" s="82"/>
    </row>
    <row r="3389" spans="3:33" x14ac:dyDescent="0.2">
      <c r="C3389" s="82"/>
      <c r="D3389" s="82"/>
      <c r="E3389" s="82"/>
      <c r="F3389" s="82"/>
      <c r="G3389" s="82"/>
      <c r="H3389" s="82"/>
      <c r="I3389" s="82"/>
      <c r="J3389" s="82"/>
      <c r="K3389" s="82"/>
      <c r="L3389" s="82"/>
      <c r="M3389" s="82"/>
      <c r="N3389" s="140"/>
      <c r="O3389" s="140"/>
      <c r="P3389" s="82"/>
      <c r="Q3389" s="82"/>
      <c r="R3389" s="82"/>
      <c r="S3389" s="82"/>
      <c r="T3389" s="140"/>
      <c r="U3389" s="82"/>
      <c r="V3389" s="82"/>
      <c r="W3389" s="82"/>
      <c r="X3389" s="82"/>
      <c r="Y3389" s="82"/>
      <c r="AA3389" s="82"/>
      <c r="AB3389" s="82"/>
      <c r="AC3389" s="82"/>
      <c r="AD3389" s="82"/>
      <c r="AE3389" s="82"/>
      <c r="AF3389" s="82"/>
      <c r="AG3389" s="82"/>
    </row>
    <row r="3390" spans="3:33" x14ac:dyDescent="0.2">
      <c r="C3390" s="82"/>
      <c r="D3390" s="82"/>
      <c r="E3390" s="82"/>
      <c r="F3390" s="82"/>
      <c r="G3390" s="82"/>
      <c r="H3390" s="82"/>
      <c r="I3390" s="82"/>
      <c r="J3390" s="82"/>
      <c r="K3390" s="82"/>
      <c r="L3390" s="82"/>
      <c r="M3390" s="82"/>
      <c r="N3390" s="140"/>
      <c r="O3390" s="140"/>
      <c r="P3390" s="82"/>
      <c r="Q3390" s="82"/>
      <c r="R3390" s="82"/>
      <c r="S3390" s="82"/>
      <c r="T3390" s="140"/>
      <c r="U3390" s="82"/>
      <c r="V3390" s="82"/>
      <c r="W3390" s="82"/>
      <c r="X3390" s="82"/>
      <c r="Y3390" s="82"/>
      <c r="AA3390" s="82"/>
      <c r="AB3390" s="82"/>
      <c r="AC3390" s="82"/>
      <c r="AD3390" s="82"/>
      <c r="AE3390" s="82"/>
      <c r="AF3390" s="82"/>
      <c r="AG3390" s="82"/>
    </row>
    <row r="3391" spans="3:33" x14ac:dyDescent="0.2">
      <c r="C3391" s="82"/>
      <c r="D3391" s="82"/>
      <c r="E3391" s="82"/>
      <c r="F3391" s="82"/>
      <c r="G3391" s="82"/>
      <c r="H3391" s="82"/>
      <c r="I3391" s="82"/>
      <c r="J3391" s="82"/>
      <c r="K3391" s="82"/>
      <c r="L3391" s="82"/>
      <c r="M3391" s="82"/>
      <c r="N3391" s="140"/>
      <c r="O3391" s="140"/>
      <c r="P3391" s="82"/>
      <c r="Q3391" s="82"/>
      <c r="R3391" s="82"/>
      <c r="S3391" s="82"/>
      <c r="T3391" s="140"/>
      <c r="U3391" s="82"/>
      <c r="V3391" s="82"/>
      <c r="W3391" s="82"/>
      <c r="X3391" s="82"/>
      <c r="Y3391" s="82"/>
      <c r="AA3391" s="82"/>
      <c r="AB3391" s="82"/>
      <c r="AC3391" s="82"/>
      <c r="AD3391" s="82"/>
      <c r="AE3391" s="82"/>
      <c r="AF3391" s="82"/>
      <c r="AG3391" s="82"/>
    </row>
    <row r="3392" spans="3:33" x14ac:dyDescent="0.2">
      <c r="C3392" s="82"/>
      <c r="D3392" s="82"/>
      <c r="E3392" s="82"/>
      <c r="F3392" s="82"/>
      <c r="G3392" s="82"/>
      <c r="H3392" s="82"/>
      <c r="I3392" s="82"/>
      <c r="J3392" s="82"/>
      <c r="K3392" s="82"/>
      <c r="L3392" s="82"/>
      <c r="M3392" s="82"/>
      <c r="N3392" s="140"/>
      <c r="O3392" s="140"/>
      <c r="P3392" s="82"/>
      <c r="Q3392" s="82"/>
      <c r="R3392" s="82"/>
      <c r="S3392" s="82"/>
      <c r="T3392" s="140"/>
      <c r="U3392" s="82"/>
      <c r="V3392" s="82"/>
      <c r="W3392" s="82"/>
      <c r="X3392" s="82"/>
      <c r="Y3392" s="82"/>
      <c r="AA3392" s="82"/>
      <c r="AB3392" s="82"/>
      <c r="AC3392" s="82"/>
      <c r="AD3392" s="82"/>
      <c r="AE3392" s="82"/>
      <c r="AF3392" s="82"/>
      <c r="AG3392" s="82"/>
    </row>
    <row r="3393" spans="3:33" x14ac:dyDescent="0.2">
      <c r="C3393" s="82"/>
      <c r="D3393" s="82"/>
      <c r="E3393" s="82"/>
      <c r="F3393" s="82"/>
      <c r="G3393" s="82"/>
      <c r="H3393" s="82"/>
      <c r="I3393" s="82"/>
      <c r="J3393" s="82"/>
      <c r="K3393" s="82"/>
      <c r="L3393" s="82"/>
      <c r="M3393" s="82"/>
      <c r="N3393" s="140"/>
      <c r="O3393" s="140"/>
      <c r="P3393" s="82"/>
      <c r="Q3393" s="82"/>
      <c r="R3393" s="82"/>
      <c r="S3393" s="82"/>
      <c r="T3393" s="140"/>
      <c r="U3393" s="82"/>
      <c r="V3393" s="82"/>
      <c r="W3393" s="82"/>
      <c r="X3393" s="82"/>
      <c r="Y3393" s="82"/>
      <c r="AA3393" s="82"/>
      <c r="AB3393" s="82"/>
      <c r="AC3393" s="82"/>
      <c r="AD3393" s="82"/>
      <c r="AE3393" s="82"/>
      <c r="AF3393" s="82"/>
      <c r="AG3393" s="82"/>
    </row>
    <row r="3394" spans="3:33" x14ac:dyDescent="0.2">
      <c r="C3394" s="82"/>
      <c r="D3394" s="82"/>
      <c r="E3394" s="82"/>
      <c r="F3394" s="82"/>
      <c r="G3394" s="82"/>
      <c r="H3394" s="82"/>
      <c r="I3394" s="82"/>
      <c r="J3394" s="82"/>
      <c r="K3394" s="82"/>
      <c r="L3394" s="82"/>
      <c r="M3394" s="82"/>
      <c r="N3394" s="140"/>
      <c r="O3394" s="140"/>
      <c r="P3394" s="82"/>
      <c r="Q3394" s="82"/>
      <c r="R3394" s="82"/>
      <c r="S3394" s="82"/>
      <c r="T3394" s="140"/>
      <c r="U3394" s="82"/>
      <c r="V3394" s="82"/>
      <c r="W3394" s="82"/>
      <c r="X3394" s="82"/>
      <c r="Y3394" s="82"/>
      <c r="AA3394" s="82"/>
      <c r="AB3394" s="82"/>
      <c r="AC3394" s="82"/>
      <c r="AD3394" s="82"/>
      <c r="AE3394" s="82"/>
      <c r="AF3394" s="82"/>
      <c r="AG3394" s="82"/>
    </row>
    <row r="3395" spans="3:33" x14ac:dyDescent="0.2">
      <c r="C3395" s="82"/>
      <c r="D3395" s="82"/>
      <c r="E3395" s="82"/>
      <c r="F3395" s="82"/>
      <c r="G3395" s="82"/>
      <c r="H3395" s="82"/>
      <c r="I3395" s="82"/>
      <c r="J3395" s="82"/>
      <c r="K3395" s="82"/>
      <c r="L3395" s="82"/>
      <c r="M3395" s="82"/>
      <c r="N3395" s="140"/>
      <c r="O3395" s="140"/>
      <c r="P3395" s="82"/>
      <c r="Q3395" s="82"/>
      <c r="R3395" s="82"/>
      <c r="S3395" s="82"/>
      <c r="T3395" s="140"/>
      <c r="U3395" s="82"/>
      <c r="V3395" s="82"/>
      <c r="W3395" s="82"/>
      <c r="X3395" s="82"/>
      <c r="Y3395" s="82"/>
      <c r="AA3395" s="82"/>
      <c r="AB3395" s="82"/>
      <c r="AC3395" s="82"/>
      <c r="AD3395" s="82"/>
      <c r="AE3395" s="82"/>
      <c r="AF3395" s="82"/>
      <c r="AG3395" s="82"/>
    </row>
    <row r="3396" spans="3:33" x14ac:dyDescent="0.2">
      <c r="C3396" s="82"/>
      <c r="D3396" s="82"/>
      <c r="E3396" s="82"/>
      <c r="F3396" s="82"/>
      <c r="G3396" s="82"/>
      <c r="H3396" s="82"/>
      <c r="I3396" s="82"/>
      <c r="J3396" s="82"/>
      <c r="K3396" s="82"/>
      <c r="L3396" s="82"/>
      <c r="M3396" s="82"/>
      <c r="N3396" s="140"/>
      <c r="O3396" s="140"/>
      <c r="P3396" s="82"/>
      <c r="Q3396" s="82"/>
      <c r="R3396" s="82"/>
      <c r="S3396" s="82"/>
      <c r="T3396" s="140"/>
      <c r="U3396" s="82"/>
      <c r="V3396" s="82"/>
      <c r="W3396" s="82"/>
      <c r="X3396" s="82"/>
      <c r="Y3396" s="82"/>
      <c r="AA3396" s="82"/>
      <c r="AB3396" s="82"/>
      <c r="AC3396" s="82"/>
      <c r="AD3396" s="82"/>
      <c r="AE3396" s="82"/>
      <c r="AF3396" s="82"/>
      <c r="AG3396" s="82"/>
    </row>
    <row r="3397" spans="3:33" x14ac:dyDescent="0.2">
      <c r="C3397" s="82"/>
      <c r="D3397" s="82"/>
      <c r="E3397" s="82"/>
      <c r="F3397" s="82"/>
      <c r="G3397" s="82"/>
      <c r="H3397" s="82"/>
      <c r="I3397" s="82"/>
      <c r="J3397" s="82"/>
      <c r="K3397" s="82"/>
      <c r="L3397" s="82"/>
      <c r="M3397" s="82"/>
      <c r="N3397" s="140"/>
      <c r="O3397" s="140"/>
      <c r="P3397" s="82"/>
      <c r="Q3397" s="82"/>
      <c r="R3397" s="82"/>
      <c r="S3397" s="82"/>
      <c r="T3397" s="140"/>
      <c r="U3397" s="82"/>
      <c r="V3397" s="82"/>
      <c r="W3397" s="82"/>
      <c r="X3397" s="82"/>
      <c r="Y3397" s="82"/>
      <c r="AA3397" s="82"/>
      <c r="AB3397" s="82"/>
      <c r="AC3397" s="82"/>
      <c r="AD3397" s="82"/>
      <c r="AE3397" s="82"/>
      <c r="AF3397" s="82"/>
      <c r="AG3397" s="82"/>
    </row>
    <row r="3398" spans="3:33" x14ac:dyDescent="0.2">
      <c r="C3398" s="82"/>
      <c r="D3398" s="82"/>
      <c r="E3398" s="82"/>
      <c r="F3398" s="82"/>
      <c r="G3398" s="82"/>
      <c r="H3398" s="82"/>
      <c r="I3398" s="82"/>
      <c r="J3398" s="82"/>
      <c r="K3398" s="82"/>
      <c r="L3398" s="82"/>
      <c r="M3398" s="82"/>
      <c r="N3398" s="140"/>
      <c r="O3398" s="140"/>
      <c r="P3398" s="82"/>
      <c r="Q3398" s="82"/>
      <c r="R3398" s="82"/>
      <c r="S3398" s="82"/>
      <c r="T3398" s="140"/>
      <c r="U3398" s="82"/>
      <c r="V3398" s="82"/>
      <c r="W3398" s="82"/>
      <c r="X3398" s="82"/>
      <c r="Y3398" s="82"/>
      <c r="AA3398" s="82"/>
      <c r="AB3398" s="82"/>
      <c r="AC3398" s="82"/>
      <c r="AD3398" s="82"/>
      <c r="AE3398" s="82"/>
      <c r="AF3398" s="82"/>
      <c r="AG3398" s="82"/>
    </row>
    <row r="3399" spans="3:33" x14ac:dyDescent="0.2">
      <c r="C3399" s="82"/>
      <c r="D3399" s="82"/>
      <c r="E3399" s="82"/>
      <c r="F3399" s="82"/>
      <c r="G3399" s="82"/>
      <c r="H3399" s="82"/>
      <c r="I3399" s="82"/>
      <c r="J3399" s="82"/>
      <c r="K3399" s="82"/>
      <c r="L3399" s="82"/>
      <c r="M3399" s="82"/>
      <c r="N3399" s="140"/>
      <c r="O3399" s="140"/>
      <c r="P3399" s="82"/>
      <c r="Q3399" s="82"/>
      <c r="R3399" s="82"/>
      <c r="S3399" s="82"/>
      <c r="T3399" s="140"/>
      <c r="U3399" s="82"/>
      <c r="V3399" s="82"/>
      <c r="W3399" s="82"/>
      <c r="X3399" s="82"/>
      <c r="Y3399" s="82"/>
      <c r="AA3399" s="82"/>
      <c r="AB3399" s="82"/>
      <c r="AC3399" s="82"/>
      <c r="AD3399" s="82"/>
      <c r="AE3399" s="82"/>
      <c r="AF3399" s="82"/>
      <c r="AG3399" s="82"/>
    </row>
    <row r="3400" spans="3:33" x14ac:dyDescent="0.2">
      <c r="C3400" s="82"/>
      <c r="D3400" s="82"/>
      <c r="E3400" s="82"/>
      <c r="F3400" s="82"/>
      <c r="G3400" s="82"/>
      <c r="H3400" s="82"/>
      <c r="I3400" s="82"/>
      <c r="J3400" s="82"/>
      <c r="K3400" s="82"/>
      <c r="L3400" s="82"/>
      <c r="M3400" s="82"/>
      <c r="N3400" s="140"/>
      <c r="O3400" s="140"/>
      <c r="P3400" s="82"/>
      <c r="Q3400" s="82"/>
      <c r="R3400" s="82"/>
      <c r="S3400" s="82"/>
      <c r="T3400" s="140"/>
      <c r="U3400" s="82"/>
      <c r="V3400" s="82"/>
      <c r="W3400" s="82"/>
      <c r="X3400" s="82"/>
      <c r="Y3400" s="82"/>
      <c r="AA3400" s="82"/>
      <c r="AB3400" s="82"/>
      <c r="AC3400" s="82"/>
      <c r="AD3400" s="82"/>
      <c r="AE3400" s="82"/>
      <c r="AF3400" s="82"/>
      <c r="AG3400" s="82"/>
    </row>
    <row r="3401" spans="3:33" x14ac:dyDescent="0.2">
      <c r="C3401" s="82"/>
      <c r="D3401" s="82"/>
      <c r="E3401" s="82"/>
      <c r="F3401" s="82"/>
      <c r="G3401" s="82"/>
      <c r="H3401" s="82"/>
      <c r="I3401" s="82"/>
      <c r="J3401" s="82"/>
      <c r="K3401" s="82"/>
      <c r="L3401" s="82"/>
      <c r="M3401" s="82"/>
      <c r="N3401" s="140"/>
      <c r="O3401" s="140"/>
      <c r="P3401" s="82"/>
      <c r="Q3401" s="82"/>
      <c r="R3401" s="82"/>
      <c r="S3401" s="82"/>
      <c r="T3401" s="140"/>
      <c r="U3401" s="82"/>
      <c r="V3401" s="82"/>
      <c r="W3401" s="82"/>
      <c r="X3401" s="82"/>
      <c r="Y3401" s="82"/>
      <c r="AA3401" s="82"/>
      <c r="AB3401" s="82"/>
      <c r="AC3401" s="82"/>
      <c r="AD3401" s="82"/>
      <c r="AE3401" s="82"/>
      <c r="AF3401" s="82"/>
      <c r="AG3401" s="82"/>
    </row>
    <row r="3402" spans="3:33" x14ac:dyDescent="0.2">
      <c r="C3402" s="82"/>
      <c r="D3402" s="82"/>
      <c r="E3402" s="82"/>
      <c r="F3402" s="82"/>
      <c r="G3402" s="82"/>
      <c r="H3402" s="82"/>
      <c r="I3402" s="82"/>
      <c r="J3402" s="82"/>
      <c r="K3402" s="82"/>
      <c r="L3402" s="82"/>
      <c r="M3402" s="82"/>
      <c r="N3402" s="140"/>
      <c r="O3402" s="140"/>
      <c r="P3402" s="82"/>
      <c r="Q3402" s="82"/>
      <c r="R3402" s="82"/>
      <c r="S3402" s="82"/>
      <c r="T3402" s="140"/>
      <c r="U3402" s="82"/>
      <c r="V3402" s="82"/>
      <c r="W3402" s="82"/>
      <c r="X3402" s="82"/>
      <c r="Y3402" s="82"/>
      <c r="AA3402" s="82"/>
      <c r="AB3402" s="82"/>
      <c r="AC3402" s="82"/>
      <c r="AD3402" s="82"/>
      <c r="AE3402" s="82"/>
      <c r="AF3402" s="82"/>
      <c r="AG3402" s="82"/>
    </row>
    <row r="3403" spans="3:33" x14ac:dyDescent="0.2">
      <c r="C3403" s="82"/>
      <c r="D3403" s="82"/>
      <c r="E3403" s="82"/>
      <c r="F3403" s="82"/>
      <c r="G3403" s="82"/>
      <c r="H3403" s="82"/>
      <c r="I3403" s="82"/>
      <c r="J3403" s="82"/>
      <c r="K3403" s="82"/>
      <c r="L3403" s="82"/>
      <c r="M3403" s="82"/>
      <c r="N3403" s="140"/>
      <c r="O3403" s="140"/>
      <c r="P3403" s="82"/>
      <c r="Q3403" s="82"/>
      <c r="R3403" s="82"/>
      <c r="S3403" s="82"/>
      <c r="T3403" s="140"/>
      <c r="U3403" s="82"/>
      <c r="V3403" s="82"/>
      <c r="W3403" s="82"/>
      <c r="X3403" s="82"/>
      <c r="Y3403" s="82"/>
      <c r="AA3403" s="82"/>
      <c r="AB3403" s="82"/>
      <c r="AC3403" s="82"/>
      <c r="AD3403" s="82"/>
      <c r="AE3403" s="82"/>
      <c r="AF3403" s="82"/>
      <c r="AG3403" s="82"/>
    </row>
    <row r="3404" spans="3:33" x14ac:dyDescent="0.2">
      <c r="C3404" s="82"/>
      <c r="D3404" s="82"/>
      <c r="E3404" s="82"/>
      <c r="F3404" s="82"/>
      <c r="G3404" s="82"/>
      <c r="H3404" s="82"/>
      <c r="I3404" s="82"/>
      <c r="J3404" s="82"/>
      <c r="K3404" s="82"/>
      <c r="L3404" s="82"/>
      <c r="M3404" s="82"/>
      <c r="N3404" s="140"/>
      <c r="O3404" s="140"/>
      <c r="P3404" s="82"/>
      <c r="Q3404" s="82"/>
      <c r="R3404" s="82"/>
      <c r="S3404" s="82"/>
      <c r="T3404" s="140"/>
      <c r="U3404" s="82"/>
      <c r="V3404" s="82"/>
      <c r="W3404" s="82"/>
      <c r="X3404" s="82"/>
      <c r="Y3404" s="82"/>
      <c r="AA3404" s="82"/>
      <c r="AB3404" s="82"/>
      <c r="AC3404" s="82"/>
      <c r="AD3404" s="82"/>
      <c r="AE3404" s="82"/>
      <c r="AF3404" s="82"/>
      <c r="AG3404" s="82"/>
    </row>
    <row r="3405" spans="3:33" x14ac:dyDescent="0.2">
      <c r="C3405" s="82"/>
      <c r="D3405" s="82"/>
      <c r="E3405" s="82"/>
      <c r="F3405" s="82"/>
      <c r="G3405" s="82"/>
      <c r="H3405" s="82"/>
      <c r="I3405" s="82"/>
      <c r="J3405" s="82"/>
      <c r="K3405" s="82"/>
      <c r="L3405" s="82"/>
      <c r="M3405" s="82"/>
      <c r="N3405" s="140"/>
      <c r="O3405" s="140"/>
      <c r="P3405" s="82"/>
      <c r="Q3405" s="82"/>
      <c r="R3405" s="82"/>
      <c r="S3405" s="82"/>
      <c r="T3405" s="140"/>
      <c r="U3405" s="82"/>
      <c r="V3405" s="82"/>
      <c r="W3405" s="82"/>
      <c r="X3405" s="82"/>
      <c r="Y3405" s="82"/>
      <c r="AA3405" s="82"/>
      <c r="AB3405" s="82"/>
      <c r="AC3405" s="82"/>
      <c r="AD3405" s="82"/>
      <c r="AE3405" s="82"/>
      <c r="AF3405" s="82"/>
      <c r="AG3405" s="82"/>
    </row>
    <row r="3406" spans="3:33" x14ac:dyDescent="0.2">
      <c r="C3406" s="82"/>
      <c r="D3406" s="82"/>
      <c r="E3406" s="82"/>
      <c r="F3406" s="82"/>
      <c r="G3406" s="82"/>
      <c r="H3406" s="82"/>
      <c r="I3406" s="82"/>
      <c r="J3406" s="82"/>
      <c r="K3406" s="82"/>
      <c r="L3406" s="82"/>
      <c r="M3406" s="82"/>
      <c r="N3406" s="140"/>
      <c r="O3406" s="140"/>
      <c r="P3406" s="82"/>
      <c r="Q3406" s="82"/>
      <c r="R3406" s="82"/>
      <c r="S3406" s="82"/>
      <c r="T3406" s="140"/>
      <c r="U3406" s="82"/>
      <c r="V3406" s="82"/>
      <c r="W3406" s="82"/>
      <c r="X3406" s="82"/>
      <c r="Y3406" s="82"/>
      <c r="AA3406" s="82"/>
      <c r="AB3406" s="82"/>
      <c r="AC3406" s="82"/>
      <c r="AD3406" s="82"/>
      <c r="AE3406" s="82"/>
      <c r="AF3406" s="82"/>
      <c r="AG3406" s="82"/>
    </row>
    <row r="3407" spans="3:33" x14ac:dyDescent="0.2">
      <c r="C3407" s="82"/>
      <c r="D3407" s="82"/>
      <c r="E3407" s="82"/>
      <c r="F3407" s="82"/>
      <c r="G3407" s="82"/>
      <c r="H3407" s="82"/>
      <c r="I3407" s="82"/>
      <c r="J3407" s="82"/>
      <c r="K3407" s="82"/>
      <c r="L3407" s="82"/>
      <c r="M3407" s="82"/>
      <c r="N3407" s="140"/>
      <c r="O3407" s="140"/>
      <c r="P3407" s="82"/>
      <c r="Q3407" s="82"/>
      <c r="R3407" s="82"/>
      <c r="S3407" s="82"/>
      <c r="T3407" s="140"/>
      <c r="U3407" s="82"/>
      <c r="V3407" s="82"/>
      <c r="W3407" s="82"/>
      <c r="X3407" s="82"/>
      <c r="Y3407" s="82"/>
      <c r="AA3407" s="82"/>
      <c r="AB3407" s="82"/>
      <c r="AC3407" s="82"/>
      <c r="AD3407" s="82"/>
      <c r="AE3407" s="82"/>
      <c r="AF3407" s="82"/>
      <c r="AG3407" s="82"/>
    </row>
    <row r="3408" spans="3:33" x14ac:dyDescent="0.2">
      <c r="C3408" s="82"/>
      <c r="D3408" s="82"/>
      <c r="E3408" s="82"/>
      <c r="F3408" s="82"/>
      <c r="G3408" s="82"/>
      <c r="H3408" s="82"/>
      <c r="I3408" s="82"/>
      <c r="J3408" s="82"/>
      <c r="K3408" s="82"/>
      <c r="L3408" s="82"/>
      <c r="M3408" s="82"/>
      <c r="N3408" s="140"/>
      <c r="O3408" s="140"/>
      <c r="P3408" s="82"/>
      <c r="Q3408" s="82"/>
      <c r="R3408" s="82"/>
      <c r="S3408" s="82"/>
      <c r="T3408" s="140"/>
      <c r="U3408" s="82"/>
      <c r="V3408" s="82"/>
      <c r="W3408" s="82"/>
      <c r="X3408" s="82"/>
      <c r="Y3408" s="82"/>
      <c r="AA3408" s="82"/>
      <c r="AB3408" s="82"/>
      <c r="AC3408" s="82"/>
      <c r="AD3408" s="82"/>
      <c r="AE3408" s="82"/>
      <c r="AF3408" s="82"/>
      <c r="AG3408" s="82"/>
    </row>
    <row r="3409" spans="3:33" x14ac:dyDescent="0.2">
      <c r="C3409" s="82"/>
      <c r="D3409" s="82"/>
      <c r="E3409" s="82"/>
      <c r="F3409" s="82"/>
      <c r="G3409" s="82"/>
      <c r="H3409" s="82"/>
      <c r="I3409" s="82"/>
      <c r="J3409" s="82"/>
      <c r="K3409" s="82"/>
      <c r="L3409" s="82"/>
      <c r="M3409" s="82"/>
      <c r="N3409" s="140"/>
      <c r="O3409" s="140"/>
      <c r="P3409" s="82"/>
      <c r="Q3409" s="82"/>
      <c r="R3409" s="82"/>
      <c r="S3409" s="82"/>
      <c r="T3409" s="140"/>
      <c r="U3409" s="82"/>
      <c r="V3409" s="82"/>
      <c r="W3409" s="82"/>
      <c r="X3409" s="82"/>
      <c r="Y3409" s="82"/>
      <c r="AA3409" s="82"/>
      <c r="AB3409" s="82"/>
      <c r="AC3409" s="82"/>
      <c r="AD3409" s="82"/>
      <c r="AE3409" s="82"/>
      <c r="AF3409" s="82"/>
      <c r="AG3409" s="82"/>
    </row>
    <row r="3410" spans="3:33" x14ac:dyDescent="0.2">
      <c r="C3410" s="82"/>
      <c r="D3410" s="82"/>
      <c r="E3410" s="82"/>
      <c r="F3410" s="82"/>
      <c r="G3410" s="82"/>
      <c r="H3410" s="82"/>
      <c r="I3410" s="82"/>
      <c r="J3410" s="82"/>
      <c r="K3410" s="82"/>
      <c r="L3410" s="82"/>
      <c r="M3410" s="82"/>
      <c r="N3410" s="140"/>
      <c r="O3410" s="140"/>
      <c r="P3410" s="82"/>
      <c r="Q3410" s="82"/>
      <c r="R3410" s="82"/>
      <c r="S3410" s="82"/>
      <c r="T3410" s="140"/>
      <c r="U3410" s="82"/>
      <c r="V3410" s="82"/>
      <c r="W3410" s="82"/>
      <c r="X3410" s="82"/>
      <c r="Y3410" s="82"/>
      <c r="AA3410" s="82"/>
      <c r="AB3410" s="82"/>
      <c r="AC3410" s="82"/>
      <c r="AD3410" s="82"/>
      <c r="AE3410" s="82"/>
      <c r="AF3410" s="82"/>
      <c r="AG3410" s="82"/>
    </row>
    <row r="3411" spans="3:33" x14ac:dyDescent="0.2">
      <c r="C3411" s="82"/>
      <c r="D3411" s="82"/>
      <c r="E3411" s="82"/>
      <c r="F3411" s="82"/>
      <c r="G3411" s="82"/>
      <c r="H3411" s="82"/>
      <c r="I3411" s="82"/>
      <c r="J3411" s="82"/>
      <c r="K3411" s="82"/>
      <c r="L3411" s="82"/>
      <c r="M3411" s="82"/>
      <c r="N3411" s="140"/>
      <c r="O3411" s="140"/>
      <c r="P3411" s="82"/>
      <c r="Q3411" s="82"/>
      <c r="R3411" s="82"/>
      <c r="S3411" s="82"/>
      <c r="T3411" s="140"/>
      <c r="U3411" s="82"/>
      <c r="V3411" s="82"/>
      <c r="W3411" s="82"/>
      <c r="X3411" s="82"/>
      <c r="Y3411" s="82"/>
      <c r="AA3411" s="82"/>
      <c r="AB3411" s="82"/>
      <c r="AC3411" s="82"/>
      <c r="AD3411" s="82"/>
      <c r="AE3411" s="82"/>
      <c r="AF3411" s="82"/>
      <c r="AG3411" s="82"/>
    </row>
    <row r="3412" spans="3:33" x14ac:dyDescent="0.2">
      <c r="C3412" s="82"/>
      <c r="D3412" s="82"/>
      <c r="E3412" s="82"/>
      <c r="F3412" s="82"/>
      <c r="G3412" s="82"/>
      <c r="H3412" s="82"/>
      <c r="I3412" s="82"/>
      <c r="J3412" s="82"/>
      <c r="K3412" s="82"/>
      <c r="L3412" s="82"/>
      <c r="M3412" s="82"/>
      <c r="N3412" s="140"/>
      <c r="O3412" s="140"/>
      <c r="P3412" s="82"/>
      <c r="Q3412" s="82"/>
      <c r="R3412" s="82"/>
      <c r="S3412" s="82"/>
      <c r="T3412" s="140"/>
      <c r="U3412" s="82"/>
      <c r="V3412" s="82"/>
      <c r="W3412" s="82"/>
      <c r="X3412" s="82"/>
      <c r="Y3412" s="82"/>
      <c r="AA3412" s="82"/>
      <c r="AB3412" s="82"/>
      <c r="AC3412" s="82"/>
      <c r="AD3412" s="82"/>
      <c r="AE3412" s="82"/>
      <c r="AF3412" s="82"/>
      <c r="AG3412" s="82"/>
    </row>
    <row r="3413" spans="3:33" x14ac:dyDescent="0.2">
      <c r="C3413" s="82"/>
      <c r="D3413" s="82"/>
      <c r="E3413" s="82"/>
      <c r="F3413" s="82"/>
      <c r="G3413" s="82"/>
      <c r="H3413" s="82"/>
      <c r="I3413" s="82"/>
      <c r="J3413" s="82"/>
      <c r="K3413" s="82"/>
      <c r="L3413" s="82"/>
      <c r="M3413" s="82"/>
      <c r="N3413" s="140"/>
      <c r="O3413" s="140"/>
      <c r="P3413" s="82"/>
      <c r="Q3413" s="82"/>
      <c r="R3413" s="82"/>
      <c r="S3413" s="82"/>
      <c r="T3413" s="140"/>
      <c r="U3413" s="82"/>
      <c r="V3413" s="82"/>
      <c r="W3413" s="82"/>
      <c r="X3413" s="82"/>
      <c r="Y3413" s="82"/>
      <c r="AA3413" s="82"/>
      <c r="AB3413" s="82"/>
      <c r="AC3413" s="82"/>
      <c r="AD3413" s="82"/>
      <c r="AE3413" s="82"/>
      <c r="AF3413" s="82"/>
      <c r="AG3413" s="82"/>
    </row>
    <row r="3414" spans="3:33" x14ac:dyDescent="0.2">
      <c r="C3414" s="82"/>
      <c r="D3414" s="82"/>
      <c r="E3414" s="82"/>
      <c r="F3414" s="82"/>
      <c r="G3414" s="82"/>
      <c r="H3414" s="82"/>
      <c r="I3414" s="82"/>
      <c r="J3414" s="82"/>
      <c r="K3414" s="82"/>
      <c r="L3414" s="82"/>
      <c r="M3414" s="82"/>
      <c r="N3414" s="140"/>
      <c r="O3414" s="140"/>
      <c r="P3414" s="82"/>
      <c r="Q3414" s="82"/>
      <c r="R3414" s="82"/>
      <c r="S3414" s="82"/>
      <c r="T3414" s="140"/>
      <c r="U3414" s="82"/>
      <c r="V3414" s="82"/>
      <c r="W3414" s="82"/>
      <c r="X3414" s="82"/>
      <c r="Y3414" s="82"/>
      <c r="AA3414" s="82"/>
      <c r="AB3414" s="82"/>
      <c r="AC3414" s="82"/>
      <c r="AD3414" s="82"/>
      <c r="AE3414" s="82"/>
      <c r="AF3414" s="82"/>
      <c r="AG3414" s="82"/>
    </row>
    <row r="3415" spans="3:33" x14ac:dyDescent="0.2">
      <c r="C3415" s="82"/>
      <c r="D3415" s="82"/>
      <c r="E3415" s="82"/>
      <c r="F3415" s="82"/>
      <c r="G3415" s="82"/>
      <c r="H3415" s="82"/>
      <c r="I3415" s="82"/>
      <c r="J3415" s="82"/>
      <c r="K3415" s="82"/>
      <c r="L3415" s="82"/>
      <c r="M3415" s="82"/>
      <c r="N3415" s="140"/>
      <c r="O3415" s="140"/>
      <c r="P3415" s="82"/>
      <c r="Q3415" s="82"/>
      <c r="R3415" s="82"/>
      <c r="S3415" s="82"/>
      <c r="T3415" s="140"/>
      <c r="U3415" s="82"/>
      <c r="V3415" s="82"/>
      <c r="W3415" s="82"/>
      <c r="X3415" s="82"/>
      <c r="Y3415" s="82"/>
      <c r="AA3415" s="82"/>
      <c r="AB3415" s="82"/>
      <c r="AC3415" s="82"/>
      <c r="AD3415" s="82"/>
      <c r="AE3415" s="82"/>
      <c r="AF3415" s="82"/>
      <c r="AG3415" s="82"/>
    </row>
    <row r="3416" spans="3:33" x14ac:dyDescent="0.2">
      <c r="C3416" s="82"/>
      <c r="D3416" s="82"/>
      <c r="E3416" s="82"/>
      <c r="F3416" s="82"/>
      <c r="G3416" s="82"/>
      <c r="H3416" s="82"/>
      <c r="I3416" s="82"/>
      <c r="J3416" s="82"/>
      <c r="K3416" s="82"/>
      <c r="L3416" s="82"/>
      <c r="M3416" s="82"/>
      <c r="N3416" s="140"/>
      <c r="O3416" s="140"/>
      <c r="P3416" s="82"/>
      <c r="Q3416" s="82"/>
      <c r="R3416" s="82"/>
      <c r="S3416" s="82"/>
      <c r="T3416" s="140"/>
      <c r="U3416" s="82"/>
      <c r="V3416" s="82"/>
      <c r="W3416" s="82"/>
      <c r="X3416" s="82"/>
      <c r="Y3416" s="82"/>
      <c r="AA3416" s="82"/>
      <c r="AB3416" s="82"/>
      <c r="AC3416" s="82"/>
      <c r="AD3416" s="82"/>
      <c r="AE3416" s="82"/>
      <c r="AF3416" s="82"/>
      <c r="AG3416" s="82"/>
    </row>
    <row r="3417" spans="3:33" x14ac:dyDescent="0.2">
      <c r="C3417" s="82"/>
      <c r="D3417" s="82"/>
      <c r="E3417" s="82"/>
      <c r="F3417" s="82"/>
      <c r="G3417" s="82"/>
      <c r="H3417" s="82"/>
      <c r="I3417" s="82"/>
      <c r="J3417" s="82"/>
      <c r="K3417" s="82"/>
      <c r="L3417" s="82"/>
      <c r="M3417" s="82"/>
      <c r="N3417" s="140"/>
      <c r="O3417" s="140"/>
      <c r="P3417" s="82"/>
      <c r="Q3417" s="82"/>
      <c r="R3417" s="82"/>
      <c r="S3417" s="82"/>
      <c r="T3417" s="140"/>
      <c r="U3417" s="82"/>
      <c r="V3417" s="82"/>
      <c r="W3417" s="82"/>
      <c r="X3417" s="82"/>
      <c r="Y3417" s="82"/>
      <c r="AA3417" s="82"/>
      <c r="AB3417" s="82"/>
      <c r="AC3417" s="82"/>
      <c r="AD3417" s="82"/>
      <c r="AE3417" s="82"/>
      <c r="AF3417" s="82"/>
      <c r="AG3417" s="82"/>
    </row>
    <row r="3418" spans="3:33" x14ac:dyDescent="0.2">
      <c r="C3418" s="82"/>
      <c r="D3418" s="82"/>
      <c r="E3418" s="82"/>
      <c r="F3418" s="82"/>
      <c r="G3418" s="82"/>
      <c r="H3418" s="82"/>
      <c r="I3418" s="82"/>
      <c r="J3418" s="82"/>
      <c r="K3418" s="82"/>
      <c r="L3418" s="82"/>
      <c r="M3418" s="82"/>
      <c r="N3418" s="140"/>
      <c r="O3418" s="140"/>
      <c r="P3418" s="82"/>
      <c r="Q3418" s="82"/>
      <c r="R3418" s="82"/>
      <c r="S3418" s="82"/>
      <c r="T3418" s="140"/>
      <c r="U3418" s="82"/>
      <c r="V3418" s="82"/>
      <c r="W3418" s="82"/>
      <c r="X3418" s="82"/>
      <c r="Y3418" s="82"/>
      <c r="AA3418" s="82"/>
      <c r="AB3418" s="82"/>
      <c r="AC3418" s="82"/>
      <c r="AD3418" s="82"/>
      <c r="AE3418" s="82"/>
      <c r="AF3418" s="82"/>
      <c r="AG3418" s="82"/>
    </row>
    <row r="3419" spans="3:33" x14ac:dyDescent="0.2">
      <c r="C3419" s="82"/>
      <c r="D3419" s="82"/>
      <c r="E3419" s="82"/>
      <c r="F3419" s="82"/>
      <c r="G3419" s="82"/>
      <c r="H3419" s="82"/>
      <c r="I3419" s="82"/>
      <c r="J3419" s="82"/>
      <c r="K3419" s="82"/>
      <c r="L3419" s="82"/>
      <c r="M3419" s="82"/>
      <c r="N3419" s="140"/>
      <c r="O3419" s="140"/>
      <c r="P3419" s="82"/>
      <c r="Q3419" s="82"/>
      <c r="R3419" s="82"/>
      <c r="S3419" s="82"/>
      <c r="T3419" s="140"/>
      <c r="U3419" s="82"/>
      <c r="V3419" s="82"/>
      <c r="W3419" s="82"/>
      <c r="X3419" s="82"/>
      <c r="Y3419" s="82"/>
      <c r="AA3419" s="82"/>
      <c r="AB3419" s="82"/>
      <c r="AC3419" s="82"/>
      <c r="AD3419" s="82"/>
      <c r="AE3419" s="82"/>
      <c r="AF3419" s="82"/>
      <c r="AG3419" s="82"/>
    </row>
    <row r="3420" spans="3:33" x14ac:dyDescent="0.2">
      <c r="C3420" s="82"/>
      <c r="D3420" s="82"/>
      <c r="E3420" s="82"/>
      <c r="F3420" s="82"/>
      <c r="G3420" s="82"/>
      <c r="H3420" s="82"/>
      <c r="I3420" s="82"/>
      <c r="J3420" s="82"/>
      <c r="K3420" s="82"/>
      <c r="L3420" s="82"/>
      <c r="M3420" s="82"/>
      <c r="N3420" s="140"/>
      <c r="O3420" s="140"/>
      <c r="P3420" s="82"/>
      <c r="Q3420" s="82"/>
      <c r="R3420" s="82"/>
      <c r="S3420" s="82"/>
      <c r="T3420" s="140"/>
      <c r="U3420" s="82"/>
      <c r="V3420" s="82"/>
      <c r="W3420" s="82"/>
      <c r="X3420" s="82"/>
      <c r="Y3420" s="82"/>
      <c r="AA3420" s="82"/>
      <c r="AB3420" s="82"/>
      <c r="AC3420" s="82"/>
      <c r="AD3420" s="82"/>
      <c r="AE3420" s="82"/>
      <c r="AF3420" s="82"/>
      <c r="AG3420" s="82"/>
    </row>
    <row r="3421" spans="3:33" x14ac:dyDescent="0.2">
      <c r="C3421" s="82"/>
      <c r="D3421" s="82"/>
      <c r="E3421" s="82"/>
      <c r="F3421" s="82"/>
      <c r="G3421" s="82"/>
      <c r="H3421" s="82"/>
      <c r="I3421" s="82"/>
      <c r="J3421" s="82"/>
      <c r="K3421" s="82"/>
      <c r="L3421" s="82"/>
      <c r="M3421" s="82"/>
      <c r="N3421" s="140"/>
      <c r="O3421" s="140"/>
      <c r="P3421" s="82"/>
      <c r="Q3421" s="82"/>
      <c r="R3421" s="82"/>
      <c r="S3421" s="82"/>
      <c r="T3421" s="140"/>
      <c r="U3421" s="82"/>
      <c r="V3421" s="82"/>
      <c r="W3421" s="82"/>
      <c r="X3421" s="82"/>
      <c r="Y3421" s="82"/>
      <c r="AA3421" s="82"/>
      <c r="AB3421" s="82"/>
      <c r="AC3421" s="82"/>
      <c r="AD3421" s="82"/>
      <c r="AE3421" s="82"/>
      <c r="AF3421" s="82"/>
      <c r="AG3421" s="82"/>
    </row>
    <row r="3422" spans="3:33" x14ac:dyDescent="0.2">
      <c r="C3422" s="82"/>
      <c r="D3422" s="82"/>
      <c r="E3422" s="82"/>
      <c r="F3422" s="82"/>
      <c r="G3422" s="82"/>
      <c r="H3422" s="82"/>
      <c r="I3422" s="82"/>
      <c r="J3422" s="82"/>
      <c r="K3422" s="82"/>
      <c r="L3422" s="82"/>
      <c r="M3422" s="82"/>
      <c r="N3422" s="140"/>
      <c r="O3422" s="140"/>
      <c r="P3422" s="82"/>
      <c r="Q3422" s="82"/>
      <c r="R3422" s="82"/>
      <c r="S3422" s="82"/>
      <c r="T3422" s="140"/>
      <c r="U3422" s="82"/>
      <c r="V3422" s="82"/>
      <c r="W3422" s="82"/>
      <c r="X3422" s="82"/>
      <c r="Y3422" s="82"/>
      <c r="AA3422" s="82"/>
      <c r="AB3422" s="82"/>
      <c r="AC3422" s="82"/>
      <c r="AD3422" s="82"/>
      <c r="AE3422" s="82"/>
      <c r="AF3422" s="82"/>
      <c r="AG3422" s="82"/>
    </row>
    <row r="3423" spans="3:33" x14ac:dyDescent="0.2">
      <c r="C3423" s="82"/>
      <c r="D3423" s="82"/>
      <c r="E3423" s="82"/>
      <c r="F3423" s="82"/>
      <c r="G3423" s="82"/>
      <c r="H3423" s="82"/>
      <c r="I3423" s="82"/>
      <c r="J3423" s="82"/>
      <c r="K3423" s="82"/>
      <c r="L3423" s="82"/>
      <c r="M3423" s="82"/>
      <c r="N3423" s="140"/>
      <c r="O3423" s="140"/>
      <c r="P3423" s="82"/>
      <c r="Q3423" s="82"/>
      <c r="R3423" s="82"/>
      <c r="S3423" s="82"/>
      <c r="T3423" s="140"/>
      <c r="U3423" s="82"/>
      <c r="V3423" s="82"/>
      <c r="W3423" s="82"/>
      <c r="X3423" s="82"/>
      <c r="Y3423" s="82"/>
      <c r="AA3423" s="82"/>
      <c r="AB3423" s="82"/>
      <c r="AC3423" s="82"/>
      <c r="AD3423" s="82"/>
      <c r="AE3423" s="82"/>
      <c r="AF3423" s="82"/>
      <c r="AG3423" s="82"/>
    </row>
    <row r="3424" spans="3:33" x14ac:dyDescent="0.2">
      <c r="C3424" s="82"/>
      <c r="D3424" s="82"/>
      <c r="E3424" s="82"/>
      <c r="F3424" s="82"/>
      <c r="G3424" s="82"/>
      <c r="H3424" s="82"/>
      <c r="I3424" s="82"/>
      <c r="J3424" s="82"/>
      <c r="K3424" s="82"/>
      <c r="L3424" s="82"/>
      <c r="M3424" s="82"/>
      <c r="N3424" s="140"/>
      <c r="O3424" s="140"/>
      <c r="P3424" s="82"/>
      <c r="Q3424" s="82"/>
      <c r="R3424" s="82"/>
      <c r="S3424" s="82"/>
      <c r="T3424" s="140"/>
      <c r="U3424" s="82"/>
      <c r="V3424" s="82"/>
      <c r="W3424" s="82"/>
      <c r="X3424" s="82"/>
      <c r="Y3424" s="82"/>
      <c r="AA3424" s="82"/>
      <c r="AB3424" s="82"/>
      <c r="AC3424" s="82"/>
      <c r="AD3424" s="82"/>
      <c r="AE3424" s="82"/>
      <c r="AF3424" s="82"/>
      <c r="AG3424" s="82"/>
    </row>
    <row r="3425" spans="3:33" x14ac:dyDescent="0.2">
      <c r="C3425" s="82"/>
      <c r="D3425" s="82"/>
      <c r="E3425" s="82"/>
      <c r="F3425" s="82"/>
      <c r="G3425" s="82"/>
      <c r="H3425" s="82"/>
      <c r="I3425" s="82"/>
      <c r="J3425" s="82"/>
      <c r="K3425" s="82"/>
      <c r="L3425" s="82"/>
      <c r="M3425" s="82"/>
      <c r="N3425" s="140"/>
      <c r="O3425" s="140"/>
      <c r="P3425" s="82"/>
      <c r="Q3425" s="82"/>
      <c r="R3425" s="82"/>
      <c r="S3425" s="82"/>
      <c r="T3425" s="140"/>
      <c r="U3425" s="82"/>
      <c r="V3425" s="82"/>
      <c r="W3425" s="82"/>
      <c r="X3425" s="82"/>
      <c r="Y3425" s="82"/>
      <c r="AA3425" s="82"/>
      <c r="AB3425" s="82"/>
      <c r="AC3425" s="82"/>
      <c r="AD3425" s="82"/>
      <c r="AE3425" s="82"/>
      <c r="AF3425" s="82"/>
      <c r="AG3425" s="82"/>
    </row>
    <row r="3426" spans="3:33" x14ac:dyDescent="0.2">
      <c r="C3426" s="82"/>
      <c r="D3426" s="82"/>
      <c r="E3426" s="82"/>
      <c r="F3426" s="82"/>
      <c r="G3426" s="82"/>
      <c r="H3426" s="82"/>
      <c r="I3426" s="82"/>
      <c r="J3426" s="82"/>
      <c r="K3426" s="82"/>
      <c r="L3426" s="82"/>
      <c r="M3426" s="82"/>
      <c r="N3426" s="140"/>
      <c r="O3426" s="140"/>
      <c r="P3426" s="82"/>
      <c r="Q3426" s="82"/>
      <c r="R3426" s="82"/>
      <c r="S3426" s="82"/>
      <c r="T3426" s="140"/>
      <c r="U3426" s="82"/>
      <c r="V3426" s="82"/>
      <c r="W3426" s="82"/>
      <c r="X3426" s="82"/>
      <c r="Y3426" s="82"/>
      <c r="AA3426" s="82"/>
      <c r="AB3426" s="82"/>
      <c r="AC3426" s="82"/>
      <c r="AD3426" s="82"/>
      <c r="AE3426" s="82"/>
      <c r="AF3426" s="82"/>
      <c r="AG3426" s="82"/>
    </row>
    <row r="3427" spans="3:33" x14ac:dyDescent="0.2">
      <c r="C3427" s="82"/>
      <c r="D3427" s="82"/>
      <c r="E3427" s="82"/>
      <c r="F3427" s="82"/>
      <c r="G3427" s="82"/>
      <c r="H3427" s="82"/>
      <c r="I3427" s="82"/>
      <c r="J3427" s="82"/>
      <c r="K3427" s="82"/>
      <c r="L3427" s="82"/>
      <c r="M3427" s="82"/>
      <c r="N3427" s="140"/>
      <c r="O3427" s="140"/>
      <c r="P3427" s="82"/>
      <c r="Q3427" s="82"/>
      <c r="R3427" s="82"/>
      <c r="S3427" s="82"/>
      <c r="T3427" s="140"/>
      <c r="U3427" s="82"/>
      <c r="V3427" s="82"/>
      <c r="W3427" s="82"/>
      <c r="X3427" s="82"/>
      <c r="Y3427" s="82"/>
      <c r="AA3427" s="82"/>
      <c r="AB3427" s="82"/>
      <c r="AC3427" s="82"/>
      <c r="AD3427" s="82"/>
      <c r="AE3427" s="82"/>
      <c r="AF3427" s="82"/>
      <c r="AG3427" s="82"/>
    </row>
    <row r="3428" spans="3:33" x14ac:dyDescent="0.2">
      <c r="C3428" s="82"/>
      <c r="D3428" s="82"/>
      <c r="E3428" s="82"/>
      <c r="F3428" s="82"/>
      <c r="G3428" s="82"/>
      <c r="H3428" s="82"/>
      <c r="I3428" s="82"/>
      <c r="J3428" s="82"/>
      <c r="K3428" s="82"/>
      <c r="L3428" s="82"/>
      <c r="M3428" s="82"/>
      <c r="N3428" s="140"/>
      <c r="O3428" s="140"/>
      <c r="P3428" s="82"/>
      <c r="Q3428" s="82"/>
      <c r="R3428" s="82"/>
      <c r="S3428" s="82"/>
      <c r="T3428" s="140"/>
      <c r="U3428" s="82"/>
      <c r="V3428" s="82"/>
      <c r="W3428" s="82"/>
      <c r="X3428" s="82"/>
      <c r="Y3428" s="82"/>
      <c r="AA3428" s="82"/>
      <c r="AB3428" s="82"/>
      <c r="AC3428" s="82"/>
      <c r="AD3428" s="82"/>
      <c r="AE3428" s="82"/>
      <c r="AF3428" s="82"/>
      <c r="AG3428" s="82"/>
    </row>
    <row r="3429" spans="3:33" x14ac:dyDescent="0.2">
      <c r="C3429" s="82"/>
      <c r="D3429" s="82"/>
      <c r="E3429" s="82"/>
      <c r="F3429" s="82"/>
      <c r="G3429" s="82"/>
      <c r="H3429" s="82"/>
      <c r="I3429" s="82"/>
      <c r="J3429" s="82"/>
      <c r="K3429" s="82"/>
      <c r="L3429" s="82"/>
      <c r="M3429" s="82"/>
      <c r="N3429" s="140"/>
      <c r="O3429" s="140"/>
      <c r="P3429" s="82"/>
      <c r="Q3429" s="82"/>
      <c r="R3429" s="82"/>
      <c r="S3429" s="82"/>
      <c r="T3429" s="140"/>
      <c r="U3429" s="82"/>
      <c r="V3429" s="82"/>
      <c r="W3429" s="82"/>
      <c r="X3429" s="82"/>
      <c r="Y3429" s="82"/>
      <c r="AA3429" s="82"/>
      <c r="AB3429" s="82"/>
      <c r="AC3429" s="82"/>
      <c r="AD3429" s="82"/>
      <c r="AE3429" s="82"/>
      <c r="AF3429" s="82"/>
      <c r="AG3429" s="82"/>
    </row>
    <row r="3430" spans="3:33" x14ac:dyDescent="0.2">
      <c r="C3430" s="82"/>
      <c r="D3430" s="82"/>
      <c r="E3430" s="82"/>
      <c r="F3430" s="82"/>
      <c r="G3430" s="82"/>
      <c r="H3430" s="82"/>
      <c r="I3430" s="82"/>
      <c r="J3430" s="82"/>
      <c r="K3430" s="82"/>
      <c r="L3430" s="82"/>
      <c r="M3430" s="82"/>
      <c r="N3430" s="140"/>
      <c r="O3430" s="140"/>
      <c r="P3430" s="82"/>
      <c r="Q3430" s="82"/>
      <c r="R3430" s="82"/>
      <c r="S3430" s="82"/>
      <c r="T3430" s="140"/>
      <c r="U3430" s="82"/>
      <c r="V3430" s="82"/>
      <c r="W3430" s="82"/>
      <c r="X3430" s="82"/>
      <c r="Y3430" s="82"/>
      <c r="AA3430" s="82"/>
      <c r="AB3430" s="82"/>
      <c r="AC3430" s="82"/>
      <c r="AD3430" s="82"/>
      <c r="AE3430" s="82"/>
      <c r="AF3430" s="82"/>
      <c r="AG3430" s="82"/>
    </row>
    <row r="3431" spans="3:33" x14ac:dyDescent="0.2">
      <c r="C3431" s="82"/>
      <c r="D3431" s="82"/>
      <c r="E3431" s="82"/>
      <c r="F3431" s="82"/>
      <c r="G3431" s="82"/>
      <c r="H3431" s="82"/>
      <c r="I3431" s="82"/>
      <c r="J3431" s="82"/>
      <c r="K3431" s="82"/>
      <c r="L3431" s="82"/>
      <c r="M3431" s="82"/>
      <c r="N3431" s="140"/>
      <c r="O3431" s="140"/>
      <c r="P3431" s="82"/>
      <c r="Q3431" s="82"/>
      <c r="R3431" s="82"/>
      <c r="S3431" s="82"/>
      <c r="T3431" s="140"/>
      <c r="U3431" s="82"/>
      <c r="V3431" s="82"/>
      <c r="W3431" s="82"/>
      <c r="X3431" s="82"/>
      <c r="Y3431" s="82"/>
      <c r="AA3431" s="82"/>
      <c r="AB3431" s="82"/>
      <c r="AC3431" s="82"/>
      <c r="AD3431" s="82"/>
      <c r="AE3431" s="82"/>
      <c r="AF3431" s="82"/>
      <c r="AG3431" s="82"/>
    </row>
    <row r="3432" spans="3:33" x14ac:dyDescent="0.2">
      <c r="C3432" s="82"/>
      <c r="D3432" s="82"/>
      <c r="E3432" s="82"/>
      <c r="F3432" s="82"/>
      <c r="G3432" s="82"/>
      <c r="H3432" s="82"/>
      <c r="I3432" s="82"/>
      <c r="J3432" s="82"/>
      <c r="K3432" s="82"/>
      <c r="L3432" s="82"/>
      <c r="M3432" s="82"/>
      <c r="N3432" s="140"/>
      <c r="O3432" s="140"/>
      <c r="P3432" s="82"/>
      <c r="Q3432" s="82"/>
      <c r="R3432" s="82"/>
      <c r="S3432" s="82"/>
      <c r="T3432" s="140"/>
      <c r="U3432" s="82"/>
      <c r="V3432" s="82"/>
      <c r="W3432" s="82"/>
      <c r="X3432" s="82"/>
      <c r="Y3432" s="82"/>
      <c r="AA3432" s="82"/>
      <c r="AB3432" s="82"/>
      <c r="AC3432" s="82"/>
      <c r="AD3432" s="82"/>
      <c r="AE3432" s="82"/>
      <c r="AF3432" s="82"/>
      <c r="AG3432" s="82"/>
    </row>
    <row r="3433" spans="3:33" x14ac:dyDescent="0.2">
      <c r="C3433" s="82"/>
      <c r="D3433" s="82"/>
      <c r="E3433" s="82"/>
      <c r="F3433" s="82"/>
      <c r="G3433" s="82"/>
      <c r="H3433" s="82"/>
      <c r="I3433" s="82"/>
      <c r="J3433" s="82"/>
      <c r="K3433" s="82"/>
      <c r="L3433" s="82"/>
      <c r="M3433" s="82"/>
      <c r="N3433" s="140"/>
      <c r="O3433" s="140"/>
      <c r="P3433" s="82"/>
      <c r="Q3433" s="82"/>
      <c r="R3433" s="82"/>
      <c r="S3433" s="82"/>
      <c r="T3433" s="140"/>
      <c r="U3433" s="82"/>
      <c r="V3433" s="82"/>
      <c r="W3433" s="82"/>
      <c r="X3433" s="82"/>
      <c r="Y3433" s="82"/>
      <c r="AA3433" s="82"/>
      <c r="AB3433" s="82"/>
      <c r="AC3433" s="82"/>
      <c r="AD3433" s="82"/>
      <c r="AE3433" s="82"/>
      <c r="AF3433" s="82"/>
      <c r="AG3433" s="82"/>
    </row>
    <row r="3434" spans="3:33" x14ac:dyDescent="0.2">
      <c r="C3434" s="82"/>
      <c r="D3434" s="82"/>
      <c r="E3434" s="82"/>
      <c r="F3434" s="82"/>
      <c r="G3434" s="82"/>
      <c r="H3434" s="82"/>
      <c r="I3434" s="82"/>
      <c r="J3434" s="82"/>
      <c r="K3434" s="82"/>
      <c r="L3434" s="82"/>
      <c r="M3434" s="82"/>
      <c r="N3434" s="140"/>
      <c r="O3434" s="140"/>
      <c r="P3434" s="82"/>
      <c r="Q3434" s="82"/>
      <c r="R3434" s="82"/>
      <c r="S3434" s="82"/>
      <c r="T3434" s="140"/>
      <c r="U3434" s="82"/>
      <c r="V3434" s="82"/>
      <c r="W3434" s="82"/>
      <c r="X3434" s="82"/>
      <c r="Y3434" s="82"/>
      <c r="AA3434" s="82"/>
      <c r="AB3434" s="82"/>
      <c r="AC3434" s="82"/>
      <c r="AD3434" s="82"/>
      <c r="AE3434" s="82"/>
      <c r="AF3434" s="82"/>
      <c r="AG3434" s="82"/>
    </row>
    <row r="3435" spans="3:33" x14ac:dyDescent="0.2">
      <c r="C3435" s="82"/>
      <c r="D3435" s="82"/>
      <c r="E3435" s="82"/>
      <c r="F3435" s="82"/>
      <c r="G3435" s="82"/>
      <c r="H3435" s="82"/>
      <c r="I3435" s="82"/>
      <c r="J3435" s="82"/>
      <c r="K3435" s="82"/>
      <c r="L3435" s="82"/>
      <c r="M3435" s="82"/>
      <c r="N3435" s="140"/>
      <c r="O3435" s="140"/>
      <c r="P3435" s="82"/>
      <c r="Q3435" s="82"/>
      <c r="R3435" s="82"/>
      <c r="S3435" s="82"/>
      <c r="T3435" s="140"/>
      <c r="U3435" s="82"/>
      <c r="V3435" s="82"/>
      <c r="W3435" s="82"/>
      <c r="X3435" s="82"/>
      <c r="Y3435" s="82"/>
      <c r="AA3435" s="82"/>
      <c r="AB3435" s="82"/>
      <c r="AC3435" s="82"/>
      <c r="AD3435" s="82"/>
      <c r="AE3435" s="82"/>
      <c r="AF3435" s="82"/>
      <c r="AG3435" s="82"/>
    </row>
    <row r="3436" spans="3:33" x14ac:dyDescent="0.2">
      <c r="C3436" s="82"/>
      <c r="D3436" s="82"/>
      <c r="E3436" s="82"/>
      <c r="F3436" s="82"/>
      <c r="G3436" s="82"/>
      <c r="H3436" s="82"/>
      <c r="I3436" s="82"/>
      <c r="J3436" s="82"/>
      <c r="K3436" s="82"/>
      <c r="L3436" s="82"/>
      <c r="M3436" s="82"/>
      <c r="N3436" s="140"/>
      <c r="O3436" s="140"/>
      <c r="P3436" s="82"/>
      <c r="Q3436" s="82"/>
      <c r="R3436" s="82"/>
      <c r="S3436" s="82"/>
      <c r="T3436" s="140"/>
      <c r="U3436" s="82"/>
      <c r="V3436" s="82"/>
      <c r="W3436" s="82"/>
      <c r="X3436" s="82"/>
      <c r="Y3436" s="82"/>
      <c r="AA3436" s="82"/>
      <c r="AB3436" s="82"/>
      <c r="AC3436" s="82"/>
      <c r="AD3436" s="82"/>
      <c r="AE3436" s="82"/>
      <c r="AF3436" s="82"/>
      <c r="AG3436" s="82"/>
    </row>
    <row r="3437" spans="3:33" x14ac:dyDescent="0.2">
      <c r="C3437" s="82"/>
      <c r="D3437" s="82"/>
      <c r="E3437" s="82"/>
      <c r="F3437" s="82"/>
      <c r="G3437" s="82"/>
      <c r="H3437" s="82"/>
      <c r="I3437" s="82"/>
      <c r="J3437" s="82"/>
      <c r="K3437" s="82"/>
      <c r="L3437" s="82"/>
      <c r="M3437" s="82"/>
      <c r="N3437" s="140"/>
      <c r="O3437" s="140"/>
      <c r="P3437" s="82"/>
      <c r="Q3437" s="82"/>
      <c r="R3437" s="82"/>
      <c r="S3437" s="82"/>
      <c r="T3437" s="140"/>
      <c r="U3437" s="82"/>
      <c r="V3437" s="82"/>
      <c r="W3437" s="82"/>
      <c r="X3437" s="82"/>
      <c r="Y3437" s="82"/>
      <c r="AA3437" s="82"/>
      <c r="AB3437" s="82"/>
      <c r="AC3437" s="82"/>
      <c r="AD3437" s="82"/>
      <c r="AE3437" s="82"/>
      <c r="AF3437" s="82"/>
      <c r="AG3437" s="82"/>
    </row>
    <row r="3438" spans="3:33" x14ac:dyDescent="0.2">
      <c r="C3438" s="82"/>
      <c r="D3438" s="82"/>
      <c r="E3438" s="82"/>
      <c r="F3438" s="82"/>
      <c r="G3438" s="82"/>
      <c r="H3438" s="82"/>
      <c r="I3438" s="82"/>
      <c r="J3438" s="82"/>
      <c r="K3438" s="82"/>
      <c r="L3438" s="82"/>
      <c r="M3438" s="82"/>
      <c r="N3438" s="140"/>
      <c r="O3438" s="140"/>
      <c r="P3438" s="82"/>
      <c r="Q3438" s="82"/>
      <c r="R3438" s="82"/>
      <c r="S3438" s="82"/>
      <c r="T3438" s="140"/>
      <c r="U3438" s="82"/>
      <c r="V3438" s="82"/>
      <c r="W3438" s="82"/>
      <c r="X3438" s="82"/>
      <c r="Y3438" s="82"/>
      <c r="AA3438" s="82"/>
      <c r="AB3438" s="82"/>
      <c r="AC3438" s="82"/>
      <c r="AD3438" s="82"/>
      <c r="AE3438" s="82"/>
      <c r="AF3438" s="82"/>
      <c r="AG3438" s="82"/>
    </row>
    <row r="3439" spans="3:33" x14ac:dyDescent="0.2">
      <c r="C3439" s="82"/>
      <c r="D3439" s="82"/>
      <c r="E3439" s="82"/>
      <c r="F3439" s="82"/>
      <c r="G3439" s="82"/>
      <c r="H3439" s="82"/>
      <c r="I3439" s="82"/>
      <c r="J3439" s="82"/>
      <c r="K3439" s="82"/>
      <c r="L3439" s="82"/>
      <c r="M3439" s="82"/>
      <c r="N3439" s="140"/>
      <c r="O3439" s="140"/>
      <c r="P3439" s="82"/>
      <c r="Q3439" s="82"/>
      <c r="R3439" s="82"/>
      <c r="S3439" s="82"/>
      <c r="T3439" s="140"/>
      <c r="U3439" s="82"/>
      <c r="V3439" s="82"/>
      <c r="W3439" s="82"/>
      <c r="X3439" s="82"/>
      <c r="Y3439" s="82"/>
      <c r="AA3439" s="82"/>
      <c r="AB3439" s="82"/>
      <c r="AC3439" s="82"/>
      <c r="AD3439" s="82"/>
      <c r="AE3439" s="82"/>
      <c r="AF3439" s="82"/>
      <c r="AG3439" s="82"/>
    </row>
    <row r="3440" spans="3:33" x14ac:dyDescent="0.2">
      <c r="C3440" s="82"/>
      <c r="D3440" s="82"/>
      <c r="E3440" s="82"/>
      <c r="F3440" s="82"/>
      <c r="G3440" s="82"/>
      <c r="H3440" s="82"/>
      <c r="I3440" s="82"/>
      <c r="J3440" s="82"/>
      <c r="K3440" s="82"/>
      <c r="L3440" s="82"/>
      <c r="M3440" s="82"/>
      <c r="N3440" s="140"/>
      <c r="O3440" s="140"/>
      <c r="P3440" s="82"/>
      <c r="Q3440" s="82"/>
      <c r="R3440" s="82"/>
      <c r="S3440" s="82"/>
      <c r="T3440" s="140"/>
      <c r="U3440" s="82"/>
      <c r="V3440" s="82"/>
      <c r="W3440" s="82"/>
      <c r="X3440" s="82"/>
      <c r="Y3440" s="82"/>
      <c r="AA3440" s="82"/>
      <c r="AB3440" s="82"/>
      <c r="AC3440" s="82"/>
      <c r="AD3440" s="82"/>
      <c r="AE3440" s="82"/>
      <c r="AF3440" s="82"/>
      <c r="AG3440" s="82"/>
    </row>
    <row r="3441" spans="3:33" x14ac:dyDescent="0.2">
      <c r="C3441" s="82"/>
      <c r="D3441" s="82"/>
      <c r="E3441" s="82"/>
      <c r="F3441" s="82"/>
      <c r="G3441" s="82"/>
      <c r="H3441" s="82"/>
      <c r="I3441" s="82"/>
      <c r="J3441" s="82"/>
      <c r="K3441" s="82"/>
      <c r="L3441" s="82"/>
      <c r="M3441" s="82"/>
      <c r="N3441" s="140"/>
      <c r="O3441" s="140"/>
      <c r="P3441" s="82"/>
      <c r="Q3441" s="82"/>
      <c r="R3441" s="82"/>
      <c r="S3441" s="82"/>
      <c r="T3441" s="140"/>
      <c r="U3441" s="82"/>
      <c r="V3441" s="82"/>
      <c r="W3441" s="82"/>
      <c r="X3441" s="82"/>
      <c r="Y3441" s="82"/>
      <c r="AA3441" s="82"/>
      <c r="AB3441" s="82"/>
      <c r="AC3441" s="82"/>
      <c r="AD3441" s="82"/>
      <c r="AE3441" s="82"/>
      <c r="AF3441" s="82"/>
      <c r="AG3441" s="82"/>
    </row>
    <row r="3442" spans="3:33" x14ac:dyDescent="0.2">
      <c r="C3442" s="82"/>
      <c r="D3442" s="82"/>
      <c r="E3442" s="82"/>
      <c r="F3442" s="82"/>
      <c r="G3442" s="82"/>
      <c r="H3442" s="82"/>
      <c r="I3442" s="82"/>
      <c r="J3442" s="82"/>
      <c r="K3442" s="82"/>
      <c r="L3442" s="82"/>
      <c r="M3442" s="82"/>
      <c r="N3442" s="140"/>
      <c r="O3442" s="140"/>
      <c r="P3442" s="82"/>
      <c r="Q3442" s="82"/>
      <c r="R3442" s="82"/>
      <c r="S3442" s="82"/>
      <c r="T3442" s="140"/>
      <c r="U3442" s="82"/>
      <c r="V3442" s="82"/>
      <c r="W3442" s="82"/>
      <c r="X3442" s="82"/>
      <c r="Y3442" s="82"/>
      <c r="AA3442" s="82"/>
      <c r="AB3442" s="82"/>
      <c r="AC3442" s="82"/>
      <c r="AD3442" s="82"/>
      <c r="AE3442" s="82"/>
      <c r="AF3442" s="82"/>
      <c r="AG3442" s="82"/>
    </row>
    <row r="3443" spans="3:33" x14ac:dyDescent="0.2">
      <c r="C3443" s="82"/>
      <c r="D3443" s="82"/>
      <c r="E3443" s="82"/>
      <c r="F3443" s="82"/>
      <c r="G3443" s="82"/>
      <c r="H3443" s="82"/>
      <c r="I3443" s="82"/>
      <c r="J3443" s="82"/>
      <c r="K3443" s="82"/>
      <c r="L3443" s="82"/>
      <c r="M3443" s="82"/>
      <c r="N3443" s="140"/>
      <c r="O3443" s="140"/>
      <c r="P3443" s="82"/>
      <c r="Q3443" s="82"/>
      <c r="R3443" s="82"/>
      <c r="S3443" s="82"/>
      <c r="T3443" s="140"/>
      <c r="U3443" s="82"/>
      <c r="V3443" s="82"/>
      <c r="W3443" s="82"/>
      <c r="X3443" s="82"/>
      <c r="Y3443" s="82"/>
      <c r="AA3443" s="82"/>
      <c r="AB3443" s="82"/>
      <c r="AC3443" s="82"/>
      <c r="AD3443" s="82"/>
      <c r="AE3443" s="82"/>
      <c r="AF3443" s="82"/>
      <c r="AG3443" s="82"/>
    </row>
    <row r="3444" spans="3:33" x14ac:dyDescent="0.2">
      <c r="C3444" s="82"/>
      <c r="D3444" s="82"/>
      <c r="E3444" s="82"/>
      <c r="F3444" s="82"/>
      <c r="G3444" s="82"/>
      <c r="H3444" s="82"/>
      <c r="I3444" s="82"/>
      <c r="J3444" s="82"/>
      <c r="K3444" s="82"/>
      <c r="L3444" s="82"/>
      <c r="M3444" s="82"/>
      <c r="N3444" s="140"/>
      <c r="O3444" s="140"/>
      <c r="P3444" s="82"/>
      <c r="Q3444" s="82"/>
      <c r="R3444" s="82"/>
      <c r="S3444" s="82"/>
      <c r="T3444" s="140"/>
      <c r="U3444" s="82"/>
      <c r="V3444" s="82"/>
      <c r="W3444" s="82"/>
      <c r="X3444" s="82"/>
      <c r="Y3444" s="82"/>
      <c r="AA3444" s="82"/>
      <c r="AB3444" s="82"/>
      <c r="AC3444" s="82"/>
      <c r="AD3444" s="82"/>
      <c r="AE3444" s="82"/>
      <c r="AF3444" s="82"/>
      <c r="AG3444" s="82"/>
    </row>
    <row r="3445" spans="3:33" x14ac:dyDescent="0.2">
      <c r="C3445" s="82"/>
      <c r="D3445" s="82"/>
      <c r="E3445" s="82"/>
      <c r="F3445" s="82"/>
      <c r="G3445" s="82"/>
      <c r="H3445" s="82"/>
      <c r="I3445" s="82"/>
      <c r="J3445" s="82"/>
      <c r="K3445" s="82"/>
      <c r="L3445" s="82"/>
      <c r="M3445" s="82"/>
      <c r="N3445" s="140"/>
      <c r="O3445" s="140"/>
      <c r="P3445" s="82"/>
      <c r="Q3445" s="82"/>
      <c r="R3445" s="82"/>
      <c r="S3445" s="82"/>
      <c r="T3445" s="140"/>
      <c r="U3445" s="82"/>
      <c r="V3445" s="82"/>
      <c r="W3445" s="82"/>
      <c r="X3445" s="82"/>
      <c r="Y3445" s="82"/>
      <c r="AA3445" s="82"/>
      <c r="AB3445" s="82"/>
      <c r="AC3445" s="82"/>
      <c r="AD3445" s="82"/>
      <c r="AE3445" s="82"/>
      <c r="AF3445" s="82"/>
      <c r="AG3445" s="82"/>
    </row>
    <row r="3446" spans="3:33" x14ac:dyDescent="0.2">
      <c r="C3446" s="82"/>
      <c r="D3446" s="82"/>
      <c r="E3446" s="82"/>
      <c r="F3446" s="82"/>
      <c r="G3446" s="82"/>
      <c r="H3446" s="82"/>
      <c r="I3446" s="82"/>
      <c r="J3446" s="82"/>
      <c r="K3446" s="82"/>
      <c r="L3446" s="82"/>
      <c r="M3446" s="82"/>
      <c r="N3446" s="140"/>
      <c r="O3446" s="140"/>
      <c r="P3446" s="82"/>
      <c r="Q3446" s="82"/>
      <c r="R3446" s="82"/>
      <c r="S3446" s="82"/>
      <c r="T3446" s="140"/>
      <c r="U3446" s="82"/>
      <c r="V3446" s="82"/>
      <c r="W3446" s="82"/>
      <c r="X3446" s="82"/>
      <c r="Y3446" s="82"/>
      <c r="AA3446" s="82"/>
      <c r="AB3446" s="82"/>
      <c r="AC3446" s="82"/>
      <c r="AD3446" s="82"/>
      <c r="AE3446" s="82"/>
      <c r="AF3446" s="82"/>
      <c r="AG3446" s="82"/>
    </row>
    <row r="3447" spans="3:33" x14ac:dyDescent="0.2">
      <c r="C3447" s="82"/>
      <c r="D3447" s="82"/>
      <c r="E3447" s="82"/>
      <c r="F3447" s="82"/>
      <c r="G3447" s="82"/>
      <c r="H3447" s="82"/>
      <c r="I3447" s="82"/>
      <c r="J3447" s="82"/>
      <c r="K3447" s="82"/>
      <c r="L3447" s="82"/>
      <c r="M3447" s="82"/>
      <c r="N3447" s="140"/>
      <c r="O3447" s="140"/>
      <c r="P3447" s="82"/>
      <c r="Q3447" s="82"/>
      <c r="R3447" s="82"/>
      <c r="S3447" s="82"/>
      <c r="T3447" s="140"/>
      <c r="U3447" s="82"/>
      <c r="V3447" s="82"/>
      <c r="W3447" s="82"/>
      <c r="X3447" s="82"/>
      <c r="Y3447" s="82"/>
      <c r="AA3447" s="82"/>
      <c r="AB3447" s="82"/>
      <c r="AC3447" s="82"/>
      <c r="AD3447" s="82"/>
      <c r="AE3447" s="82"/>
      <c r="AF3447" s="82"/>
      <c r="AG3447" s="82"/>
    </row>
    <row r="3448" spans="3:33" x14ac:dyDescent="0.2">
      <c r="C3448" s="82"/>
      <c r="D3448" s="82"/>
      <c r="E3448" s="82"/>
      <c r="F3448" s="82"/>
      <c r="G3448" s="82"/>
      <c r="H3448" s="82"/>
      <c r="I3448" s="82"/>
      <c r="J3448" s="82"/>
      <c r="K3448" s="82"/>
      <c r="L3448" s="82"/>
      <c r="M3448" s="82"/>
      <c r="N3448" s="140"/>
      <c r="O3448" s="140"/>
      <c r="P3448" s="82"/>
      <c r="Q3448" s="82"/>
      <c r="R3448" s="82"/>
      <c r="S3448" s="82"/>
      <c r="T3448" s="140"/>
      <c r="U3448" s="82"/>
      <c r="V3448" s="82"/>
      <c r="W3448" s="82"/>
      <c r="X3448" s="82"/>
      <c r="Y3448" s="82"/>
      <c r="AA3448" s="82"/>
      <c r="AB3448" s="82"/>
      <c r="AC3448" s="82"/>
      <c r="AD3448" s="82"/>
      <c r="AE3448" s="82"/>
      <c r="AF3448" s="82"/>
      <c r="AG3448" s="82"/>
    </row>
    <row r="3449" spans="3:33" x14ac:dyDescent="0.2">
      <c r="C3449" s="82"/>
      <c r="D3449" s="82"/>
      <c r="E3449" s="82"/>
      <c r="F3449" s="82"/>
      <c r="G3449" s="82"/>
      <c r="H3449" s="82"/>
      <c r="I3449" s="82"/>
      <c r="J3449" s="82"/>
      <c r="K3449" s="82"/>
      <c r="L3449" s="82"/>
      <c r="M3449" s="82"/>
      <c r="N3449" s="140"/>
      <c r="O3449" s="140"/>
      <c r="P3449" s="82"/>
      <c r="Q3449" s="82"/>
      <c r="R3449" s="82"/>
      <c r="S3449" s="82"/>
      <c r="T3449" s="140"/>
      <c r="U3449" s="82"/>
      <c r="V3449" s="82"/>
      <c r="W3449" s="82"/>
      <c r="X3449" s="82"/>
      <c r="Y3449" s="82"/>
      <c r="AA3449" s="82"/>
      <c r="AB3449" s="82"/>
      <c r="AC3449" s="82"/>
      <c r="AD3449" s="82"/>
      <c r="AE3449" s="82"/>
      <c r="AF3449" s="82"/>
      <c r="AG3449" s="82"/>
    </row>
    <row r="3450" spans="3:33" x14ac:dyDescent="0.2">
      <c r="C3450" s="82"/>
      <c r="D3450" s="82"/>
      <c r="E3450" s="82"/>
      <c r="F3450" s="82"/>
      <c r="G3450" s="82"/>
      <c r="H3450" s="82"/>
      <c r="I3450" s="82"/>
      <c r="J3450" s="82"/>
      <c r="K3450" s="82"/>
      <c r="L3450" s="82"/>
      <c r="M3450" s="82"/>
      <c r="N3450" s="140"/>
      <c r="O3450" s="140"/>
      <c r="P3450" s="82"/>
      <c r="Q3450" s="82"/>
      <c r="R3450" s="82"/>
      <c r="S3450" s="82"/>
      <c r="T3450" s="140"/>
      <c r="U3450" s="82"/>
      <c r="V3450" s="82"/>
      <c r="W3450" s="82"/>
      <c r="X3450" s="82"/>
      <c r="Y3450" s="82"/>
      <c r="AA3450" s="82"/>
      <c r="AB3450" s="82"/>
      <c r="AC3450" s="82"/>
      <c r="AD3450" s="82"/>
      <c r="AE3450" s="82"/>
      <c r="AF3450" s="82"/>
      <c r="AG3450" s="82"/>
    </row>
    <row r="3451" spans="3:33" x14ac:dyDescent="0.2">
      <c r="C3451" s="82"/>
      <c r="D3451" s="82"/>
      <c r="E3451" s="82"/>
      <c r="F3451" s="82"/>
      <c r="G3451" s="82"/>
      <c r="H3451" s="82"/>
      <c r="I3451" s="82"/>
      <c r="J3451" s="82"/>
      <c r="K3451" s="82"/>
      <c r="L3451" s="82"/>
      <c r="M3451" s="82"/>
      <c r="N3451" s="140"/>
      <c r="O3451" s="140"/>
      <c r="P3451" s="82"/>
      <c r="Q3451" s="82"/>
      <c r="R3451" s="82"/>
      <c r="S3451" s="82"/>
      <c r="T3451" s="140"/>
      <c r="U3451" s="82"/>
      <c r="V3451" s="82"/>
      <c r="W3451" s="82"/>
      <c r="X3451" s="82"/>
      <c r="Y3451" s="82"/>
      <c r="AA3451" s="82"/>
      <c r="AB3451" s="82"/>
      <c r="AC3451" s="82"/>
      <c r="AD3451" s="82"/>
      <c r="AE3451" s="82"/>
      <c r="AF3451" s="82"/>
      <c r="AG3451" s="82"/>
    </row>
    <row r="3452" spans="3:33" x14ac:dyDescent="0.2">
      <c r="C3452" s="82"/>
      <c r="D3452" s="82"/>
      <c r="E3452" s="82"/>
      <c r="F3452" s="82"/>
      <c r="G3452" s="82"/>
      <c r="H3452" s="82"/>
      <c r="I3452" s="82"/>
      <c r="J3452" s="82"/>
      <c r="K3452" s="82"/>
      <c r="L3452" s="82"/>
      <c r="M3452" s="82"/>
      <c r="N3452" s="140"/>
      <c r="O3452" s="140"/>
      <c r="P3452" s="82"/>
      <c r="Q3452" s="82"/>
      <c r="R3452" s="82"/>
      <c r="S3452" s="82"/>
      <c r="T3452" s="140"/>
      <c r="U3452" s="82"/>
      <c r="V3452" s="82"/>
      <c r="W3452" s="82"/>
      <c r="X3452" s="82"/>
      <c r="Y3452" s="82"/>
      <c r="AA3452" s="82"/>
      <c r="AB3452" s="82"/>
      <c r="AC3452" s="82"/>
      <c r="AD3452" s="82"/>
      <c r="AE3452" s="82"/>
      <c r="AF3452" s="82"/>
      <c r="AG3452" s="82"/>
    </row>
    <row r="3453" spans="3:33" x14ac:dyDescent="0.2">
      <c r="C3453" s="82"/>
      <c r="D3453" s="82"/>
      <c r="E3453" s="82"/>
      <c r="F3453" s="82"/>
      <c r="G3453" s="82"/>
      <c r="H3453" s="82"/>
      <c r="I3453" s="82"/>
      <c r="J3453" s="82"/>
      <c r="K3453" s="82"/>
      <c r="L3453" s="82"/>
      <c r="M3453" s="82"/>
      <c r="N3453" s="140"/>
      <c r="O3453" s="140"/>
      <c r="P3453" s="82"/>
      <c r="Q3453" s="82"/>
      <c r="R3453" s="82"/>
      <c r="S3453" s="82"/>
      <c r="T3453" s="140"/>
      <c r="U3453" s="82"/>
      <c r="V3453" s="82"/>
      <c r="W3453" s="82"/>
      <c r="X3453" s="82"/>
      <c r="Y3453" s="82"/>
      <c r="AA3453" s="82"/>
      <c r="AB3453" s="82"/>
      <c r="AC3453" s="82"/>
      <c r="AD3453" s="82"/>
      <c r="AE3453" s="82"/>
      <c r="AF3453" s="82"/>
      <c r="AG3453" s="82"/>
    </row>
    <row r="3454" spans="3:33" x14ac:dyDescent="0.2">
      <c r="C3454" s="82"/>
      <c r="D3454" s="82"/>
      <c r="E3454" s="82"/>
      <c r="F3454" s="82"/>
      <c r="G3454" s="82"/>
      <c r="H3454" s="82"/>
      <c r="I3454" s="82"/>
      <c r="J3454" s="82"/>
      <c r="K3454" s="82"/>
      <c r="L3454" s="82"/>
      <c r="M3454" s="82"/>
      <c r="N3454" s="140"/>
      <c r="O3454" s="140"/>
      <c r="P3454" s="82"/>
      <c r="Q3454" s="82"/>
      <c r="R3454" s="82"/>
      <c r="S3454" s="82"/>
      <c r="T3454" s="140"/>
      <c r="U3454" s="82"/>
      <c r="V3454" s="82"/>
      <c r="W3454" s="82"/>
      <c r="X3454" s="82"/>
      <c r="Y3454" s="82"/>
      <c r="AA3454" s="82"/>
      <c r="AB3454" s="82"/>
      <c r="AC3454" s="82"/>
      <c r="AD3454" s="82"/>
      <c r="AE3454" s="82"/>
      <c r="AF3454" s="82"/>
      <c r="AG3454" s="82"/>
    </row>
    <row r="3455" spans="3:33" x14ac:dyDescent="0.2">
      <c r="C3455" s="82"/>
      <c r="D3455" s="82"/>
      <c r="E3455" s="82"/>
      <c r="F3455" s="82"/>
      <c r="G3455" s="82"/>
      <c r="H3455" s="82"/>
      <c r="I3455" s="82"/>
      <c r="J3455" s="82"/>
      <c r="K3455" s="82"/>
      <c r="L3455" s="82"/>
      <c r="M3455" s="82"/>
      <c r="N3455" s="140"/>
      <c r="O3455" s="140"/>
      <c r="P3455" s="82"/>
      <c r="Q3455" s="82"/>
      <c r="R3455" s="82"/>
      <c r="S3455" s="82"/>
      <c r="T3455" s="140"/>
      <c r="U3455" s="82"/>
      <c r="V3455" s="82"/>
      <c r="W3455" s="82"/>
      <c r="X3455" s="82"/>
      <c r="Y3455" s="82"/>
      <c r="AA3455" s="82"/>
      <c r="AB3455" s="82"/>
      <c r="AC3455" s="82"/>
      <c r="AD3455" s="82"/>
      <c r="AE3455" s="82"/>
      <c r="AF3455" s="82"/>
      <c r="AG3455" s="82"/>
    </row>
    <row r="3456" spans="3:33" x14ac:dyDescent="0.2">
      <c r="C3456" s="82"/>
      <c r="D3456" s="82"/>
      <c r="E3456" s="82"/>
      <c r="F3456" s="82"/>
      <c r="G3456" s="82"/>
      <c r="H3456" s="82"/>
      <c r="I3456" s="82"/>
      <c r="J3456" s="82"/>
      <c r="K3456" s="82"/>
      <c r="L3456" s="82"/>
      <c r="M3456" s="82"/>
      <c r="N3456" s="140"/>
      <c r="O3456" s="140"/>
      <c r="P3456" s="82"/>
      <c r="Q3456" s="82"/>
      <c r="R3456" s="82"/>
      <c r="S3456" s="82"/>
      <c r="T3456" s="140"/>
      <c r="U3456" s="82"/>
      <c r="V3456" s="82"/>
      <c r="W3456" s="82"/>
      <c r="X3456" s="82"/>
      <c r="Y3456" s="82"/>
      <c r="AA3456" s="82"/>
      <c r="AB3456" s="82"/>
      <c r="AC3456" s="82"/>
      <c r="AD3456" s="82"/>
      <c r="AE3456" s="82"/>
      <c r="AF3456" s="82"/>
      <c r="AG3456" s="82"/>
    </row>
    <row r="3457" spans="3:33" x14ac:dyDescent="0.2">
      <c r="C3457" s="82"/>
      <c r="D3457" s="82"/>
      <c r="E3457" s="82"/>
      <c r="F3457" s="82"/>
      <c r="G3457" s="82"/>
      <c r="H3457" s="82"/>
      <c r="I3457" s="82"/>
      <c r="J3457" s="82"/>
      <c r="K3457" s="82"/>
      <c r="L3457" s="82"/>
      <c r="M3457" s="82"/>
      <c r="N3457" s="140"/>
      <c r="O3457" s="140"/>
      <c r="P3457" s="82"/>
      <c r="Q3457" s="82"/>
      <c r="R3457" s="82"/>
      <c r="S3457" s="82"/>
      <c r="T3457" s="140"/>
      <c r="U3457" s="82"/>
      <c r="V3457" s="82"/>
      <c r="W3457" s="82"/>
      <c r="X3457" s="82"/>
      <c r="Y3457" s="82"/>
      <c r="AA3457" s="82"/>
      <c r="AB3457" s="82"/>
      <c r="AC3457" s="82"/>
      <c r="AD3457" s="82"/>
      <c r="AE3457" s="82"/>
      <c r="AF3457" s="82"/>
      <c r="AG3457" s="82"/>
    </row>
    <row r="3458" spans="3:33" x14ac:dyDescent="0.2">
      <c r="C3458" s="82"/>
      <c r="D3458" s="82"/>
      <c r="E3458" s="82"/>
      <c r="F3458" s="82"/>
      <c r="G3458" s="82"/>
      <c r="H3458" s="82"/>
      <c r="I3458" s="82"/>
      <c r="J3458" s="82"/>
      <c r="K3458" s="82"/>
      <c r="L3458" s="82"/>
      <c r="M3458" s="82"/>
      <c r="N3458" s="140"/>
      <c r="O3458" s="140"/>
      <c r="P3458" s="82"/>
      <c r="Q3458" s="82"/>
      <c r="R3458" s="82"/>
      <c r="S3458" s="82"/>
      <c r="T3458" s="140"/>
      <c r="U3458" s="82"/>
      <c r="V3458" s="82"/>
      <c r="W3458" s="82"/>
      <c r="X3458" s="82"/>
      <c r="Y3458" s="82"/>
      <c r="AA3458" s="82"/>
      <c r="AB3458" s="82"/>
      <c r="AC3458" s="82"/>
      <c r="AD3458" s="82"/>
      <c r="AE3458" s="82"/>
      <c r="AF3458" s="82"/>
      <c r="AG3458" s="82"/>
    </row>
    <row r="3459" spans="3:33" x14ac:dyDescent="0.2">
      <c r="C3459" s="82"/>
      <c r="D3459" s="82"/>
      <c r="E3459" s="82"/>
      <c r="F3459" s="82"/>
      <c r="G3459" s="82"/>
      <c r="H3459" s="82"/>
      <c r="I3459" s="82"/>
      <c r="J3459" s="82"/>
      <c r="K3459" s="82"/>
      <c r="L3459" s="82"/>
      <c r="M3459" s="82"/>
      <c r="N3459" s="140"/>
      <c r="O3459" s="140"/>
      <c r="P3459" s="82"/>
      <c r="Q3459" s="82"/>
      <c r="R3459" s="82"/>
      <c r="S3459" s="82"/>
      <c r="T3459" s="140"/>
      <c r="U3459" s="82"/>
      <c r="V3459" s="82"/>
      <c r="W3459" s="82"/>
      <c r="X3459" s="82"/>
      <c r="Y3459" s="82"/>
      <c r="AA3459" s="82"/>
      <c r="AB3459" s="82"/>
      <c r="AC3459" s="82"/>
      <c r="AD3459" s="82"/>
      <c r="AE3459" s="82"/>
      <c r="AF3459" s="82"/>
      <c r="AG3459" s="82"/>
    </row>
    <row r="3460" spans="3:33" x14ac:dyDescent="0.2">
      <c r="C3460" s="82"/>
      <c r="D3460" s="82"/>
      <c r="E3460" s="82"/>
      <c r="F3460" s="82"/>
      <c r="G3460" s="82"/>
      <c r="H3460" s="82"/>
      <c r="I3460" s="82"/>
      <c r="J3460" s="82"/>
      <c r="K3460" s="82"/>
      <c r="L3460" s="82"/>
      <c r="M3460" s="82"/>
      <c r="N3460" s="140"/>
      <c r="O3460" s="140"/>
      <c r="P3460" s="82"/>
      <c r="Q3460" s="82"/>
      <c r="R3460" s="82"/>
      <c r="S3460" s="82"/>
      <c r="T3460" s="140"/>
      <c r="U3460" s="82"/>
      <c r="V3460" s="82"/>
      <c r="W3460" s="82"/>
      <c r="X3460" s="82"/>
      <c r="Y3460" s="82"/>
      <c r="AA3460" s="82"/>
      <c r="AB3460" s="82"/>
      <c r="AC3460" s="82"/>
      <c r="AD3460" s="82"/>
      <c r="AE3460" s="82"/>
      <c r="AF3460" s="82"/>
      <c r="AG3460" s="82"/>
    </row>
    <row r="3461" spans="3:33" x14ac:dyDescent="0.2">
      <c r="C3461" s="82"/>
      <c r="D3461" s="82"/>
      <c r="E3461" s="82"/>
      <c r="F3461" s="82"/>
      <c r="G3461" s="82"/>
      <c r="H3461" s="82"/>
      <c r="I3461" s="82"/>
      <c r="J3461" s="82"/>
      <c r="K3461" s="82"/>
      <c r="L3461" s="82"/>
      <c r="M3461" s="82"/>
      <c r="N3461" s="140"/>
      <c r="O3461" s="140"/>
      <c r="P3461" s="82"/>
      <c r="Q3461" s="82"/>
      <c r="R3461" s="82"/>
      <c r="S3461" s="82"/>
      <c r="T3461" s="140"/>
      <c r="U3461" s="82"/>
      <c r="V3461" s="82"/>
      <c r="W3461" s="82"/>
      <c r="X3461" s="82"/>
      <c r="Y3461" s="82"/>
      <c r="AA3461" s="82"/>
      <c r="AB3461" s="82"/>
      <c r="AC3461" s="82"/>
      <c r="AD3461" s="82"/>
      <c r="AE3461" s="82"/>
      <c r="AF3461" s="82"/>
      <c r="AG3461" s="82"/>
    </row>
    <row r="3462" spans="3:33" x14ac:dyDescent="0.2">
      <c r="C3462" s="82"/>
      <c r="D3462" s="82"/>
      <c r="E3462" s="82"/>
      <c r="F3462" s="82"/>
      <c r="G3462" s="82"/>
      <c r="H3462" s="82"/>
      <c r="I3462" s="82"/>
      <c r="J3462" s="82"/>
      <c r="K3462" s="82"/>
      <c r="L3462" s="82"/>
      <c r="M3462" s="82"/>
      <c r="N3462" s="140"/>
      <c r="O3462" s="140"/>
      <c r="P3462" s="82"/>
      <c r="Q3462" s="82"/>
      <c r="R3462" s="82"/>
      <c r="S3462" s="82"/>
      <c r="T3462" s="140"/>
      <c r="U3462" s="82"/>
      <c r="V3462" s="82"/>
      <c r="W3462" s="82"/>
      <c r="X3462" s="82"/>
      <c r="Y3462" s="82"/>
      <c r="AA3462" s="82"/>
      <c r="AB3462" s="82"/>
      <c r="AC3462" s="82"/>
      <c r="AD3462" s="82"/>
      <c r="AE3462" s="82"/>
      <c r="AF3462" s="82"/>
      <c r="AG3462" s="82"/>
    </row>
    <row r="3463" spans="3:33" x14ac:dyDescent="0.2">
      <c r="C3463" s="82"/>
      <c r="D3463" s="82"/>
      <c r="E3463" s="82"/>
      <c r="F3463" s="82"/>
      <c r="G3463" s="82"/>
      <c r="H3463" s="82"/>
      <c r="I3463" s="82"/>
      <c r="J3463" s="82"/>
      <c r="K3463" s="82"/>
      <c r="L3463" s="82"/>
      <c r="M3463" s="82"/>
      <c r="N3463" s="140"/>
      <c r="O3463" s="140"/>
      <c r="P3463" s="82"/>
      <c r="Q3463" s="82"/>
      <c r="R3463" s="82"/>
      <c r="S3463" s="82"/>
      <c r="T3463" s="140"/>
      <c r="U3463" s="82"/>
      <c r="V3463" s="82"/>
      <c r="W3463" s="82"/>
      <c r="X3463" s="82"/>
      <c r="Y3463" s="82"/>
      <c r="AA3463" s="82"/>
      <c r="AB3463" s="82"/>
      <c r="AC3463" s="82"/>
      <c r="AD3463" s="82"/>
      <c r="AE3463" s="82"/>
      <c r="AF3463" s="82"/>
      <c r="AG3463" s="82"/>
    </row>
    <row r="3464" spans="3:33" x14ac:dyDescent="0.2">
      <c r="C3464" s="82"/>
      <c r="D3464" s="82"/>
      <c r="E3464" s="82"/>
      <c r="F3464" s="82"/>
      <c r="G3464" s="82"/>
      <c r="H3464" s="82"/>
      <c r="I3464" s="82"/>
      <c r="J3464" s="82"/>
      <c r="K3464" s="82"/>
      <c r="L3464" s="82"/>
      <c r="M3464" s="82"/>
      <c r="N3464" s="140"/>
      <c r="O3464" s="140"/>
      <c r="P3464" s="82"/>
      <c r="Q3464" s="82"/>
      <c r="R3464" s="82"/>
      <c r="S3464" s="82"/>
      <c r="T3464" s="140"/>
      <c r="U3464" s="82"/>
      <c r="V3464" s="82"/>
      <c r="W3464" s="82"/>
      <c r="X3464" s="82"/>
      <c r="Y3464" s="82"/>
      <c r="AA3464" s="82"/>
      <c r="AB3464" s="82"/>
      <c r="AC3464" s="82"/>
      <c r="AD3464" s="82"/>
      <c r="AE3464" s="82"/>
      <c r="AF3464" s="82"/>
      <c r="AG3464" s="82"/>
    </row>
    <row r="3465" spans="3:33" x14ac:dyDescent="0.2">
      <c r="C3465" s="82"/>
      <c r="D3465" s="82"/>
      <c r="E3465" s="82"/>
      <c r="F3465" s="82"/>
      <c r="G3465" s="82"/>
      <c r="H3465" s="82"/>
      <c r="I3465" s="82"/>
      <c r="J3465" s="82"/>
      <c r="K3465" s="82"/>
      <c r="L3465" s="82"/>
      <c r="M3465" s="82"/>
      <c r="N3465" s="140"/>
      <c r="O3465" s="140"/>
      <c r="P3465" s="82"/>
      <c r="Q3465" s="82"/>
      <c r="R3465" s="82"/>
      <c r="S3465" s="82"/>
      <c r="T3465" s="140"/>
      <c r="U3465" s="82"/>
      <c r="V3465" s="82"/>
      <c r="W3465" s="82"/>
      <c r="X3465" s="82"/>
      <c r="Y3465" s="82"/>
      <c r="AA3465" s="82"/>
      <c r="AB3465" s="82"/>
      <c r="AC3465" s="82"/>
      <c r="AD3465" s="82"/>
      <c r="AE3465" s="82"/>
      <c r="AF3465" s="82"/>
      <c r="AG3465" s="82"/>
    </row>
    <row r="3466" spans="3:33" x14ac:dyDescent="0.2">
      <c r="C3466" s="82"/>
      <c r="D3466" s="82"/>
      <c r="E3466" s="82"/>
      <c r="F3466" s="82"/>
      <c r="G3466" s="82"/>
      <c r="H3466" s="82"/>
      <c r="I3466" s="82"/>
      <c r="J3466" s="82"/>
      <c r="K3466" s="82"/>
      <c r="L3466" s="82"/>
      <c r="M3466" s="82"/>
      <c r="N3466" s="140"/>
      <c r="O3466" s="140"/>
      <c r="P3466" s="82"/>
      <c r="Q3466" s="82"/>
      <c r="R3466" s="82"/>
      <c r="S3466" s="82"/>
      <c r="T3466" s="140"/>
      <c r="U3466" s="82"/>
      <c r="V3466" s="82"/>
      <c r="W3466" s="82"/>
      <c r="X3466" s="82"/>
      <c r="Y3466" s="82"/>
      <c r="AA3466" s="82"/>
      <c r="AB3466" s="82"/>
      <c r="AC3466" s="82"/>
      <c r="AD3466" s="82"/>
      <c r="AE3466" s="82"/>
      <c r="AF3466" s="82"/>
      <c r="AG3466" s="82"/>
    </row>
    <row r="3467" spans="3:33" x14ac:dyDescent="0.2">
      <c r="C3467" s="82"/>
      <c r="D3467" s="82"/>
      <c r="E3467" s="82"/>
      <c r="F3467" s="82"/>
      <c r="G3467" s="82"/>
      <c r="H3467" s="82"/>
      <c r="I3467" s="82"/>
      <c r="J3467" s="82"/>
      <c r="K3467" s="82"/>
      <c r="L3467" s="82"/>
      <c r="M3467" s="82"/>
      <c r="N3467" s="140"/>
      <c r="O3467" s="140"/>
      <c r="P3467" s="82"/>
      <c r="Q3467" s="82"/>
      <c r="R3467" s="82"/>
      <c r="S3467" s="82"/>
      <c r="T3467" s="140"/>
      <c r="U3467" s="82"/>
      <c r="V3467" s="82"/>
      <c r="W3467" s="82"/>
      <c r="X3467" s="82"/>
      <c r="Y3467" s="82"/>
      <c r="AA3467" s="82"/>
      <c r="AB3467" s="82"/>
      <c r="AC3467" s="82"/>
      <c r="AD3467" s="82"/>
      <c r="AE3467" s="82"/>
      <c r="AF3467" s="82"/>
      <c r="AG3467" s="82"/>
    </row>
    <row r="3468" spans="3:33" x14ac:dyDescent="0.2">
      <c r="C3468" s="82"/>
      <c r="D3468" s="82"/>
      <c r="E3468" s="82"/>
      <c r="F3468" s="82"/>
      <c r="G3468" s="82"/>
      <c r="H3468" s="82"/>
      <c r="I3468" s="82"/>
      <c r="J3468" s="82"/>
      <c r="K3468" s="82"/>
      <c r="L3468" s="82"/>
      <c r="M3468" s="82"/>
      <c r="N3468" s="140"/>
      <c r="O3468" s="140"/>
      <c r="P3468" s="82"/>
      <c r="Q3468" s="82"/>
      <c r="R3468" s="82"/>
      <c r="S3468" s="82"/>
      <c r="T3468" s="140"/>
      <c r="U3468" s="82"/>
      <c r="V3468" s="82"/>
      <c r="W3468" s="82"/>
      <c r="X3468" s="82"/>
      <c r="Y3468" s="82"/>
      <c r="AA3468" s="82"/>
      <c r="AB3468" s="82"/>
      <c r="AC3468" s="82"/>
      <c r="AD3468" s="82"/>
      <c r="AE3468" s="82"/>
      <c r="AF3468" s="82"/>
      <c r="AG3468" s="82"/>
    </row>
    <row r="3469" spans="3:33" x14ac:dyDescent="0.2">
      <c r="C3469" s="82"/>
      <c r="D3469" s="82"/>
      <c r="E3469" s="82"/>
      <c r="F3469" s="82"/>
      <c r="G3469" s="82"/>
      <c r="H3469" s="82"/>
      <c r="I3469" s="82"/>
      <c r="J3469" s="82"/>
      <c r="K3469" s="82"/>
      <c r="L3469" s="82"/>
      <c r="M3469" s="82"/>
      <c r="N3469" s="140"/>
      <c r="O3469" s="140"/>
      <c r="P3469" s="82"/>
      <c r="Q3469" s="82"/>
      <c r="R3469" s="82"/>
      <c r="S3469" s="82"/>
      <c r="T3469" s="140"/>
      <c r="U3469" s="82"/>
      <c r="V3469" s="82"/>
      <c r="W3469" s="82"/>
      <c r="X3469" s="82"/>
      <c r="Y3469" s="82"/>
      <c r="AA3469" s="82"/>
      <c r="AB3469" s="82"/>
      <c r="AC3469" s="82"/>
      <c r="AD3469" s="82"/>
      <c r="AE3469" s="82"/>
      <c r="AF3469" s="82"/>
      <c r="AG3469" s="82"/>
    </row>
    <row r="3470" spans="3:33" x14ac:dyDescent="0.2">
      <c r="C3470" s="82"/>
      <c r="D3470" s="82"/>
      <c r="E3470" s="82"/>
      <c r="F3470" s="82"/>
      <c r="G3470" s="82"/>
      <c r="H3470" s="82"/>
      <c r="I3470" s="82"/>
      <c r="J3470" s="82"/>
      <c r="K3470" s="82"/>
      <c r="L3470" s="82"/>
      <c r="M3470" s="82"/>
      <c r="N3470" s="140"/>
      <c r="O3470" s="140"/>
      <c r="P3470" s="82"/>
      <c r="Q3470" s="82"/>
      <c r="R3470" s="82"/>
      <c r="S3470" s="82"/>
      <c r="T3470" s="140"/>
      <c r="U3470" s="82"/>
      <c r="V3470" s="82"/>
      <c r="W3470" s="82"/>
      <c r="X3470" s="82"/>
      <c r="Y3470" s="82"/>
      <c r="AA3470" s="82"/>
      <c r="AB3470" s="82"/>
      <c r="AC3470" s="82"/>
      <c r="AD3470" s="82"/>
      <c r="AE3470" s="82"/>
      <c r="AF3470" s="82"/>
      <c r="AG3470" s="82"/>
    </row>
    <row r="3471" spans="3:33" x14ac:dyDescent="0.2">
      <c r="C3471" s="82"/>
      <c r="D3471" s="82"/>
      <c r="E3471" s="82"/>
      <c r="F3471" s="82"/>
      <c r="G3471" s="82"/>
      <c r="H3471" s="82"/>
      <c r="I3471" s="82"/>
      <c r="J3471" s="82"/>
      <c r="K3471" s="82"/>
      <c r="L3471" s="82"/>
      <c r="M3471" s="82"/>
      <c r="N3471" s="140"/>
      <c r="O3471" s="140"/>
      <c r="P3471" s="82"/>
      <c r="Q3471" s="82"/>
      <c r="R3471" s="82"/>
      <c r="S3471" s="82"/>
      <c r="T3471" s="140"/>
      <c r="U3471" s="82"/>
      <c r="V3471" s="82"/>
      <c r="W3471" s="82"/>
      <c r="X3471" s="82"/>
      <c r="Y3471" s="82"/>
      <c r="AA3471" s="82"/>
      <c r="AB3471" s="82"/>
      <c r="AC3471" s="82"/>
      <c r="AD3471" s="82"/>
      <c r="AE3471" s="82"/>
      <c r="AF3471" s="82"/>
      <c r="AG3471" s="82"/>
    </row>
    <row r="3472" spans="3:33" x14ac:dyDescent="0.2">
      <c r="C3472" s="82"/>
      <c r="D3472" s="82"/>
      <c r="E3472" s="82"/>
      <c r="F3472" s="82"/>
      <c r="G3472" s="82"/>
      <c r="H3472" s="82"/>
      <c r="I3472" s="82"/>
      <c r="J3472" s="82"/>
      <c r="K3472" s="82"/>
      <c r="L3472" s="82"/>
      <c r="M3472" s="82"/>
      <c r="N3472" s="140"/>
      <c r="O3472" s="140"/>
      <c r="P3472" s="82"/>
      <c r="Q3472" s="82"/>
      <c r="R3472" s="82"/>
      <c r="S3472" s="82"/>
      <c r="T3472" s="140"/>
      <c r="U3472" s="82"/>
      <c r="V3472" s="82"/>
      <c r="W3472" s="82"/>
      <c r="X3472" s="82"/>
      <c r="Y3472" s="82"/>
      <c r="AA3472" s="82"/>
      <c r="AB3472" s="82"/>
      <c r="AC3472" s="82"/>
      <c r="AD3472" s="82"/>
      <c r="AE3472" s="82"/>
      <c r="AF3472" s="82"/>
      <c r="AG3472" s="82"/>
    </row>
    <row r="3473" spans="3:33" x14ac:dyDescent="0.2">
      <c r="C3473" s="82"/>
      <c r="D3473" s="82"/>
      <c r="E3473" s="82"/>
      <c r="F3473" s="82"/>
      <c r="G3473" s="82"/>
      <c r="H3473" s="82"/>
      <c r="I3473" s="82"/>
      <c r="J3473" s="82"/>
      <c r="K3473" s="82"/>
      <c r="L3473" s="82"/>
      <c r="M3473" s="82"/>
      <c r="N3473" s="140"/>
      <c r="O3473" s="140"/>
      <c r="P3473" s="82"/>
      <c r="Q3473" s="82"/>
      <c r="R3473" s="82"/>
      <c r="S3473" s="82"/>
      <c r="T3473" s="140"/>
      <c r="U3473" s="82"/>
      <c r="V3473" s="82"/>
      <c r="W3473" s="82"/>
      <c r="X3473" s="82"/>
      <c r="Y3473" s="82"/>
      <c r="AA3473" s="82"/>
      <c r="AB3473" s="82"/>
      <c r="AC3473" s="82"/>
      <c r="AD3473" s="82"/>
      <c r="AE3473" s="82"/>
      <c r="AF3473" s="82"/>
      <c r="AG3473" s="82"/>
    </row>
    <row r="3474" spans="3:33" x14ac:dyDescent="0.2">
      <c r="C3474" s="82"/>
      <c r="D3474" s="82"/>
      <c r="E3474" s="82"/>
      <c r="F3474" s="82"/>
      <c r="G3474" s="82"/>
      <c r="H3474" s="82"/>
      <c r="I3474" s="82"/>
      <c r="J3474" s="82"/>
      <c r="K3474" s="82"/>
      <c r="L3474" s="82"/>
      <c r="M3474" s="82"/>
      <c r="N3474" s="140"/>
      <c r="O3474" s="140"/>
      <c r="P3474" s="82"/>
      <c r="Q3474" s="82"/>
      <c r="R3474" s="82"/>
      <c r="S3474" s="82"/>
      <c r="T3474" s="140"/>
      <c r="U3474" s="82"/>
      <c r="V3474" s="82"/>
      <c r="W3474" s="82"/>
      <c r="X3474" s="82"/>
      <c r="Y3474" s="82"/>
      <c r="AA3474" s="82"/>
      <c r="AB3474" s="82"/>
      <c r="AC3474" s="82"/>
      <c r="AD3474" s="82"/>
      <c r="AE3474" s="82"/>
      <c r="AF3474" s="82"/>
      <c r="AG3474" s="82"/>
    </row>
    <row r="3475" spans="3:33" x14ac:dyDescent="0.2">
      <c r="C3475" s="82"/>
      <c r="D3475" s="82"/>
      <c r="E3475" s="82"/>
      <c r="F3475" s="82"/>
      <c r="G3475" s="82"/>
      <c r="H3475" s="82"/>
      <c r="I3475" s="82"/>
      <c r="J3475" s="82"/>
      <c r="K3475" s="82"/>
      <c r="L3475" s="82"/>
      <c r="M3475" s="82"/>
      <c r="N3475" s="140"/>
      <c r="O3475" s="140"/>
      <c r="P3475" s="82"/>
      <c r="Q3475" s="82"/>
      <c r="R3475" s="82"/>
      <c r="S3475" s="82"/>
      <c r="T3475" s="140"/>
      <c r="U3475" s="82"/>
      <c r="V3475" s="82"/>
      <c r="W3475" s="82"/>
      <c r="X3475" s="82"/>
      <c r="Y3475" s="82"/>
      <c r="AA3475" s="82"/>
      <c r="AB3475" s="82"/>
      <c r="AC3475" s="82"/>
      <c r="AD3475" s="82"/>
      <c r="AE3475" s="82"/>
      <c r="AF3475" s="82"/>
      <c r="AG3475" s="82"/>
    </row>
    <row r="3476" spans="3:33" x14ac:dyDescent="0.2">
      <c r="C3476" s="82"/>
      <c r="D3476" s="82"/>
      <c r="E3476" s="82"/>
      <c r="F3476" s="82"/>
      <c r="G3476" s="82"/>
      <c r="H3476" s="82"/>
      <c r="I3476" s="82"/>
      <c r="J3476" s="82"/>
      <c r="K3476" s="82"/>
      <c r="L3476" s="82"/>
      <c r="M3476" s="82"/>
      <c r="N3476" s="140"/>
      <c r="O3476" s="140"/>
      <c r="P3476" s="82"/>
      <c r="Q3476" s="82"/>
      <c r="R3476" s="82"/>
      <c r="S3476" s="82"/>
      <c r="T3476" s="140"/>
      <c r="U3476" s="82"/>
      <c r="V3476" s="82"/>
      <c r="W3476" s="82"/>
      <c r="X3476" s="82"/>
      <c r="Y3476" s="82"/>
      <c r="AA3476" s="82"/>
      <c r="AB3476" s="82"/>
      <c r="AC3476" s="82"/>
      <c r="AD3476" s="82"/>
      <c r="AE3476" s="82"/>
      <c r="AF3476" s="82"/>
      <c r="AG3476" s="82"/>
    </row>
    <row r="3477" spans="3:33" x14ac:dyDescent="0.2">
      <c r="C3477" s="82"/>
      <c r="D3477" s="82"/>
      <c r="E3477" s="82"/>
      <c r="F3477" s="82"/>
      <c r="G3477" s="82"/>
      <c r="H3477" s="82"/>
      <c r="I3477" s="82"/>
      <c r="J3477" s="82"/>
      <c r="K3477" s="82"/>
      <c r="L3477" s="82"/>
      <c r="M3477" s="82"/>
      <c r="N3477" s="140"/>
      <c r="O3477" s="140"/>
      <c r="P3477" s="82"/>
      <c r="Q3477" s="82"/>
      <c r="R3477" s="82"/>
      <c r="S3477" s="82"/>
      <c r="T3477" s="140"/>
      <c r="U3477" s="82"/>
      <c r="V3477" s="82"/>
      <c r="W3477" s="82"/>
      <c r="X3477" s="82"/>
      <c r="Y3477" s="82"/>
      <c r="AA3477" s="82"/>
      <c r="AB3477" s="82"/>
      <c r="AC3477" s="82"/>
      <c r="AD3477" s="82"/>
      <c r="AE3477" s="82"/>
      <c r="AF3477" s="82"/>
      <c r="AG3477" s="82"/>
    </row>
    <row r="3478" spans="3:33" x14ac:dyDescent="0.2">
      <c r="C3478" s="82"/>
      <c r="D3478" s="82"/>
      <c r="E3478" s="82"/>
      <c r="F3478" s="82"/>
      <c r="G3478" s="82"/>
      <c r="H3478" s="82"/>
      <c r="I3478" s="82"/>
      <c r="J3478" s="82"/>
      <c r="K3478" s="82"/>
      <c r="L3478" s="82"/>
      <c r="M3478" s="82"/>
      <c r="N3478" s="140"/>
      <c r="O3478" s="140"/>
      <c r="P3478" s="82"/>
      <c r="Q3478" s="82"/>
      <c r="R3478" s="82"/>
      <c r="S3478" s="82"/>
      <c r="T3478" s="140"/>
      <c r="U3478" s="82"/>
      <c r="V3478" s="82"/>
      <c r="W3478" s="82"/>
      <c r="X3478" s="82"/>
      <c r="Y3478" s="82"/>
      <c r="AA3478" s="82"/>
      <c r="AB3478" s="82"/>
      <c r="AC3478" s="82"/>
      <c r="AD3478" s="82"/>
      <c r="AE3478" s="82"/>
      <c r="AF3478" s="82"/>
      <c r="AG3478" s="82"/>
    </row>
    <row r="3479" spans="3:33" x14ac:dyDescent="0.2">
      <c r="C3479" s="82"/>
      <c r="D3479" s="82"/>
      <c r="E3479" s="82"/>
      <c r="F3479" s="82"/>
      <c r="G3479" s="82"/>
      <c r="H3479" s="82"/>
      <c r="I3479" s="82"/>
      <c r="J3479" s="82"/>
      <c r="K3479" s="82"/>
      <c r="L3479" s="82"/>
      <c r="M3479" s="82"/>
      <c r="N3479" s="140"/>
      <c r="O3479" s="140"/>
      <c r="P3479" s="82"/>
      <c r="Q3479" s="82"/>
      <c r="R3479" s="82"/>
      <c r="S3479" s="82"/>
      <c r="T3479" s="140"/>
      <c r="U3479" s="82"/>
      <c r="V3479" s="82"/>
      <c r="W3479" s="82"/>
      <c r="X3479" s="82"/>
      <c r="Y3479" s="82"/>
      <c r="AA3479" s="82"/>
      <c r="AB3479" s="82"/>
      <c r="AC3479" s="82"/>
      <c r="AD3479" s="82"/>
      <c r="AE3479" s="82"/>
      <c r="AF3479" s="82"/>
      <c r="AG3479" s="82"/>
    </row>
    <row r="3480" spans="3:33" x14ac:dyDescent="0.2">
      <c r="C3480" s="82"/>
      <c r="D3480" s="82"/>
      <c r="E3480" s="82"/>
      <c r="F3480" s="82"/>
      <c r="G3480" s="82"/>
      <c r="H3480" s="82"/>
      <c r="I3480" s="82"/>
      <c r="J3480" s="82"/>
      <c r="K3480" s="82"/>
      <c r="L3480" s="82"/>
      <c r="M3480" s="82"/>
      <c r="N3480" s="140"/>
      <c r="O3480" s="140"/>
      <c r="P3480" s="82"/>
      <c r="Q3480" s="82"/>
      <c r="R3480" s="82"/>
      <c r="S3480" s="82"/>
      <c r="T3480" s="140"/>
      <c r="U3480" s="82"/>
      <c r="V3480" s="82"/>
      <c r="W3480" s="82"/>
      <c r="X3480" s="82"/>
      <c r="Y3480" s="82"/>
      <c r="AA3480" s="82"/>
      <c r="AB3480" s="82"/>
      <c r="AC3480" s="82"/>
      <c r="AD3480" s="82"/>
      <c r="AE3480" s="82"/>
      <c r="AF3480" s="82"/>
      <c r="AG3480" s="82"/>
    </row>
    <row r="3481" spans="3:33" x14ac:dyDescent="0.2">
      <c r="C3481" s="82"/>
      <c r="D3481" s="82"/>
      <c r="E3481" s="82"/>
      <c r="F3481" s="82"/>
      <c r="G3481" s="82"/>
      <c r="H3481" s="82"/>
      <c r="I3481" s="82"/>
      <c r="J3481" s="82"/>
      <c r="K3481" s="82"/>
      <c r="L3481" s="82"/>
      <c r="M3481" s="82"/>
      <c r="N3481" s="140"/>
      <c r="O3481" s="140"/>
      <c r="P3481" s="82"/>
      <c r="Q3481" s="82"/>
      <c r="R3481" s="82"/>
      <c r="S3481" s="82"/>
      <c r="T3481" s="140"/>
      <c r="U3481" s="82"/>
      <c r="V3481" s="82"/>
      <c r="W3481" s="82"/>
      <c r="X3481" s="82"/>
      <c r="Y3481" s="82"/>
      <c r="AA3481" s="82"/>
      <c r="AB3481" s="82"/>
      <c r="AC3481" s="82"/>
      <c r="AD3481" s="82"/>
      <c r="AE3481" s="82"/>
      <c r="AF3481" s="82"/>
      <c r="AG3481" s="82"/>
    </row>
    <row r="3482" spans="3:33" x14ac:dyDescent="0.2">
      <c r="C3482" s="82"/>
      <c r="D3482" s="82"/>
      <c r="E3482" s="82"/>
      <c r="F3482" s="82"/>
      <c r="G3482" s="82"/>
      <c r="H3482" s="82"/>
      <c r="I3482" s="82"/>
      <c r="J3482" s="82"/>
      <c r="K3482" s="82"/>
      <c r="L3482" s="82"/>
      <c r="M3482" s="82"/>
      <c r="N3482" s="140"/>
      <c r="O3482" s="140"/>
      <c r="P3482" s="82"/>
      <c r="Q3482" s="82"/>
      <c r="R3482" s="82"/>
      <c r="S3482" s="82"/>
      <c r="T3482" s="140"/>
      <c r="U3482" s="82"/>
      <c r="V3482" s="82"/>
      <c r="W3482" s="82"/>
      <c r="X3482" s="82"/>
      <c r="Y3482" s="82"/>
      <c r="AA3482" s="82"/>
      <c r="AB3482" s="82"/>
      <c r="AC3482" s="82"/>
      <c r="AD3482" s="82"/>
      <c r="AE3482" s="82"/>
      <c r="AF3482" s="82"/>
      <c r="AG3482" s="82"/>
    </row>
    <row r="3483" spans="3:33" x14ac:dyDescent="0.2">
      <c r="C3483" s="82"/>
      <c r="D3483" s="82"/>
      <c r="E3483" s="82"/>
      <c r="F3483" s="82"/>
      <c r="G3483" s="82"/>
      <c r="H3483" s="82"/>
      <c r="I3483" s="82"/>
      <c r="J3483" s="82"/>
      <c r="K3483" s="82"/>
      <c r="L3483" s="82"/>
      <c r="M3483" s="82"/>
      <c r="N3483" s="140"/>
      <c r="O3483" s="140"/>
      <c r="P3483" s="82"/>
      <c r="Q3483" s="82"/>
      <c r="R3483" s="82"/>
      <c r="S3483" s="82"/>
      <c r="T3483" s="140"/>
      <c r="U3483" s="82"/>
      <c r="V3483" s="82"/>
      <c r="W3483" s="82"/>
      <c r="X3483" s="82"/>
      <c r="Y3483" s="82"/>
      <c r="AA3483" s="82"/>
      <c r="AB3483" s="82"/>
      <c r="AC3483" s="82"/>
      <c r="AD3483" s="82"/>
      <c r="AE3483" s="82"/>
      <c r="AF3483" s="82"/>
      <c r="AG3483" s="82"/>
    </row>
    <row r="3484" spans="3:33" x14ac:dyDescent="0.2">
      <c r="C3484" s="82"/>
      <c r="D3484" s="82"/>
      <c r="E3484" s="82"/>
      <c r="F3484" s="82"/>
      <c r="G3484" s="82"/>
      <c r="H3484" s="82"/>
      <c r="I3484" s="82"/>
      <c r="J3484" s="82"/>
      <c r="K3484" s="82"/>
      <c r="L3484" s="82"/>
      <c r="M3484" s="82"/>
      <c r="N3484" s="140"/>
      <c r="O3484" s="140"/>
      <c r="P3484" s="82"/>
      <c r="Q3484" s="82"/>
      <c r="R3484" s="82"/>
      <c r="S3484" s="82"/>
      <c r="T3484" s="140"/>
      <c r="U3484" s="82"/>
      <c r="V3484" s="82"/>
      <c r="W3484" s="82"/>
      <c r="X3484" s="82"/>
      <c r="Y3484" s="82"/>
      <c r="AA3484" s="82"/>
      <c r="AB3484" s="82"/>
      <c r="AC3484" s="82"/>
      <c r="AD3484" s="82"/>
      <c r="AE3484" s="82"/>
      <c r="AF3484" s="82"/>
      <c r="AG3484" s="82"/>
    </row>
    <row r="3485" spans="3:33" x14ac:dyDescent="0.2">
      <c r="C3485" s="82"/>
      <c r="D3485" s="82"/>
      <c r="E3485" s="82"/>
      <c r="F3485" s="82"/>
      <c r="G3485" s="82"/>
      <c r="H3485" s="82"/>
      <c r="I3485" s="82"/>
      <c r="J3485" s="82"/>
      <c r="K3485" s="82"/>
      <c r="L3485" s="82"/>
      <c r="M3485" s="82"/>
      <c r="N3485" s="140"/>
      <c r="O3485" s="140"/>
      <c r="P3485" s="82"/>
      <c r="Q3485" s="82"/>
      <c r="R3485" s="82"/>
      <c r="S3485" s="82"/>
      <c r="T3485" s="140"/>
      <c r="U3485" s="82"/>
      <c r="V3485" s="82"/>
      <c r="W3485" s="82"/>
      <c r="X3485" s="82"/>
      <c r="Y3485" s="82"/>
      <c r="AA3485" s="82"/>
      <c r="AB3485" s="82"/>
      <c r="AC3485" s="82"/>
      <c r="AD3485" s="82"/>
      <c r="AE3485" s="82"/>
      <c r="AF3485" s="82"/>
      <c r="AG3485" s="82"/>
    </row>
    <row r="3486" spans="3:33" x14ac:dyDescent="0.2">
      <c r="C3486" s="82"/>
      <c r="D3486" s="82"/>
      <c r="E3486" s="82"/>
      <c r="F3486" s="82"/>
      <c r="G3486" s="82"/>
      <c r="H3486" s="82"/>
      <c r="I3486" s="82"/>
      <c r="J3486" s="82"/>
      <c r="K3486" s="82"/>
      <c r="L3486" s="82"/>
      <c r="M3486" s="82"/>
      <c r="N3486" s="140"/>
      <c r="O3486" s="140"/>
      <c r="P3486" s="82"/>
      <c r="Q3486" s="82"/>
      <c r="R3486" s="82"/>
      <c r="S3486" s="82"/>
      <c r="T3486" s="140"/>
      <c r="U3486" s="82"/>
      <c r="V3486" s="82"/>
      <c r="W3486" s="82"/>
      <c r="X3486" s="82"/>
      <c r="Y3486" s="82"/>
      <c r="AA3486" s="82"/>
      <c r="AB3486" s="82"/>
      <c r="AC3486" s="82"/>
      <c r="AD3486" s="82"/>
      <c r="AE3486" s="82"/>
      <c r="AF3486" s="82"/>
      <c r="AG3486" s="82"/>
    </row>
    <row r="3487" spans="3:33" x14ac:dyDescent="0.2">
      <c r="C3487" s="82"/>
      <c r="D3487" s="82"/>
      <c r="E3487" s="82"/>
      <c r="F3487" s="82"/>
      <c r="G3487" s="82"/>
      <c r="H3487" s="82"/>
      <c r="I3487" s="82"/>
      <c r="J3487" s="82"/>
      <c r="K3487" s="82"/>
      <c r="L3487" s="82"/>
      <c r="M3487" s="82"/>
      <c r="N3487" s="140"/>
      <c r="O3487" s="140"/>
      <c r="P3487" s="82"/>
      <c r="Q3487" s="82"/>
      <c r="R3487" s="82"/>
      <c r="S3487" s="82"/>
      <c r="T3487" s="140"/>
      <c r="U3487" s="82"/>
      <c r="V3487" s="82"/>
      <c r="W3487" s="82"/>
      <c r="X3487" s="82"/>
      <c r="Y3487" s="82"/>
      <c r="AA3487" s="82"/>
      <c r="AB3487" s="82"/>
      <c r="AC3487" s="82"/>
      <c r="AD3487" s="82"/>
      <c r="AE3487" s="82"/>
      <c r="AF3487" s="82"/>
      <c r="AG3487" s="82"/>
    </row>
    <row r="3488" spans="3:33" x14ac:dyDescent="0.2">
      <c r="C3488" s="82"/>
      <c r="D3488" s="82"/>
      <c r="E3488" s="82"/>
      <c r="F3488" s="82"/>
      <c r="G3488" s="82"/>
      <c r="H3488" s="82"/>
      <c r="I3488" s="82"/>
      <c r="J3488" s="82"/>
      <c r="K3488" s="82"/>
      <c r="L3488" s="82"/>
      <c r="M3488" s="82"/>
      <c r="N3488" s="140"/>
      <c r="O3488" s="140"/>
      <c r="P3488" s="82"/>
      <c r="Q3488" s="82"/>
      <c r="R3488" s="82"/>
      <c r="S3488" s="82"/>
      <c r="T3488" s="140"/>
      <c r="U3488" s="82"/>
      <c r="V3488" s="82"/>
      <c r="W3488" s="82"/>
      <c r="X3488" s="82"/>
      <c r="Y3488" s="82"/>
      <c r="AA3488" s="82"/>
      <c r="AB3488" s="82"/>
      <c r="AC3488" s="82"/>
      <c r="AD3488" s="82"/>
      <c r="AE3488" s="82"/>
      <c r="AF3488" s="82"/>
      <c r="AG3488" s="82"/>
    </row>
    <row r="3489" spans="3:33" x14ac:dyDescent="0.2">
      <c r="C3489" s="82"/>
      <c r="D3489" s="82"/>
      <c r="E3489" s="82"/>
      <c r="F3489" s="82"/>
      <c r="G3489" s="82"/>
      <c r="H3489" s="82"/>
      <c r="I3489" s="82"/>
      <c r="J3489" s="82"/>
      <c r="K3489" s="82"/>
      <c r="L3489" s="82"/>
      <c r="M3489" s="82"/>
      <c r="N3489" s="140"/>
      <c r="O3489" s="140"/>
      <c r="P3489" s="82"/>
      <c r="Q3489" s="82"/>
      <c r="R3489" s="82"/>
      <c r="S3489" s="82"/>
      <c r="T3489" s="140"/>
      <c r="U3489" s="82"/>
      <c r="V3489" s="82"/>
      <c r="W3489" s="82"/>
      <c r="X3489" s="82"/>
      <c r="Y3489" s="82"/>
      <c r="AA3489" s="82"/>
      <c r="AB3489" s="82"/>
      <c r="AC3489" s="82"/>
      <c r="AD3489" s="82"/>
      <c r="AE3489" s="82"/>
      <c r="AF3489" s="82"/>
      <c r="AG3489" s="82"/>
    </row>
    <row r="3490" spans="3:33" x14ac:dyDescent="0.2">
      <c r="C3490" s="82"/>
      <c r="D3490" s="82"/>
      <c r="E3490" s="82"/>
      <c r="F3490" s="82"/>
      <c r="G3490" s="82"/>
      <c r="H3490" s="82"/>
      <c r="I3490" s="82"/>
      <c r="J3490" s="82"/>
      <c r="K3490" s="82"/>
      <c r="L3490" s="82"/>
      <c r="M3490" s="82"/>
      <c r="N3490" s="140"/>
      <c r="O3490" s="140"/>
      <c r="P3490" s="82"/>
      <c r="Q3490" s="82"/>
      <c r="R3490" s="82"/>
      <c r="S3490" s="82"/>
      <c r="T3490" s="140"/>
      <c r="U3490" s="82"/>
      <c r="V3490" s="82"/>
      <c r="W3490" s="82"/>
      <c r="X3490" s="82"/>
      <c r="Y3490" s="82"/>
      <c r="AA3490" s="82"/>
      <c r="AB3490" s="82"/>
      <c r="AC3490" s="82"/>
      <c r="AD3490" s="82"/>
      <c r="AE3490" s="82"/>
      <c r="AF3490" s="82"/>
      <c r="AG3490" s="82"/>
    </row>
    <row r="3491" spans="3:33" x14ac:dyDescent="0.2">
      <c r="C3491" s="82"/>
      <c r="D3491" s="82"/>
      <c r="E3491" s="82"/>
      <c r="F3491" s="82"/>
      <c r="G3491" s="82"/>
      <c r="H3491" s="82"/>
      <c r="I3491" s="82"/>
      <c r="J3491" s="82"/>
      <c r="K3491" s="82"/>
      <c r="L3491" s="82"/>
      <c r="M3491" s="82"/>
      <c r="N3491" s="140"/>
      <c r="O3491" s="140"/>
      <c r="P3491" s="82"/>
      <c r="Q3491" s="82"/>
      <c r="R3491" s="82"/>
      <c r="S3491" s="82"/>
      <c r="T3491" s="140"/>
      <c r="U3491" s="82"/>
      <c r="V3491" s="82"/>
      <c r="W3491" s="82"/>
      <c r="X3491" s="82"/>
      <c r="Y3491" s="82"/>
      <c r="AA3491" s="82"/>
      <c r="AB3491" s="82"/>
      <c r="AC3491" s="82"/>
      <c r="AD3491" s="82"/>
      <c r="AE3491" s="82"/>
      <c r="AF3491" s="82"/>
      <c r="AG3491" s="82"/>
    </row>
    <row r="3492" spans="3:33" x14ac:dyDescent="0.2">
      <c r="C3492" s="82"/>
      <c r="D3492" s="82"/>
      <c r="E3492" s="82"/>
      <c r="F3492" s="82"/>
      <c r="G3492" s="82"/>
      <c r="H3492" s="82"/>
      <c r="I3492" s="82"/>
      <c r="J3492" s="82"/>
      <c r="K3492" s="82"/>
      <c r="L3492" s="82"/>
      <c r="M3492" s="82"/>
      <c r="N3492" s="140"/>
      <c r="O3492" s="140"/>
      <c r="P3492" s="82"/>
      <c r="Q3492" s="82"/>
      <c r="R3492" s="82"/>
      <c r="S3492" s="82"/>
      <c r="T3492" s="140"/>
      <c r="U3492" s="82"/>
      <c r="V3492" s="82"/>
      <c r="W3492" s="82"/>
      <c r="X3492" s="82"/>
      <c r="Y3492" s="82"/>
      <c r="AA3492" s="82"/>
      <c r="AB3492" s="82"/>
      <c r="AC3492" s="82"/>
      <c r="AD3492" s="82"/>
      <c r="AE3492" s="82"/>
      <c r="AF3492" s="82"/>
      <c r="AG3492" s="82"/>
    </row>
    <row r="3493" spans="3:33" x14ac:dyDescent="0.2">
      <c r="C3493" s="82"/>
      <c r="D3493" s="82"/>
      <c r="E3493" s="82"/>
      <c r="F3493" s="82"/>
      <c r="G3493" s="82"/>
      <c r="H3493" s="82"/>
      <c r="I3493" s="82"/>
      <c r="J3493" s="82"/>
      <c r="K3493" s="82"/>
      <c r="L3493" s="82"/>
      <c r="M3493" s="82"/>
      <c r="N3493" s="140"/>
      <c r="O3493" s="140"/>
      <c r="P3493" s="82"/>
      <c r="Q3493" s="82"/>
      <c r="R3493" s="82"/>
      <c r="S3493" s="82"/>
      <c r="T3493" s="140"/>
      <c r="U3493" s="82"/>
      <c r="V3493" s="82"/>
      <c r="W3493" s="82"/>
      <c r="X3493" s="82"/>
      <c r="Y3493" s="82"/>
      <c r="AA3493" s="82"/>
      <c r="AB3493" s="82"/>
      <c r="AC3493" s="82"/>
      <c r="AD3493" s="82"/>
      <c r="AE3493" s="82"/>
      <c r="AF3493" s="82"/>
      <c r="AG3493" s="82"/>
    </row>
    <row r="3494" spans="3:33" x14ac:dyDescent="0.2">
      <c r="C3494" s="82"/>
      <c r="D3494" s="82"/>
      <c r="E3494" s="82"/>
      <c r="F3494" s="82"/>
      <c r="G3494" s="82"/>
      <c r="H3494" s="82"/>
      <c r="I3494" s="82"/>
      <c r="J3494" s="82"/>
      <c r="K3494" s="82"/>
      <c r="L3494" s="82"/>
      <c r="M3494" s="82"/>
      <c r="N3494" s="140"/>
      <c r="O3494" s="140"/>
      <c r="P3494" s="82"/>
      <c r="Q3494" s="82"/>
      <c r="R3494" s="82"/>
      <c r="S3494" s="82"/>
      <c r="T3494" s="140"/>
      <c r="U3494" s="82"/>
      <c r="V3494" s="82"/>
      <c r="W3494" s="82"/>
      <c r="X3494" s="82"/>
      <c r="Y3494" s="82"/>
      <c r="AA3494" s="82"/>
      <c r="AB3494" s="82"/>
      <c r="AC3494" s="82"/>
      <c r="AD3494" s="82"/>
      <c r="AE3494" s="82"/>
      <c r="AF3494" s="82"/>
      <c r="AG3494" s="82"/>
    </row>
    <row r="3495" spans="3:33" x14ac:dyDescent="0.2">
      <c r="C3495" s="82"/>
      <c r="D3495" s="82"/>
      <c r="E3495" s="82"/>
      <c r="F3495" s="82"/>
      <c r="G3495" s="82"/>
      <c r="H3495" s="82"/>
      <c r="I3495" s="82"/>
      <c r="J3495" s="82"/>
      <c r="K3495" s="82"/>
      <c r="L3495" s="82"/>
      <c r="M3495" s="82"/>
      <c r="N3495" s="140"/>
      <c r="O3495" s="140"/>
      <c r="P3495" s="82"/>
      <c r="Q3495" s="82"/>
      <c r="R3495" s="82"/>
      <c r="S3495" s="82"/>
      <c r="T3495" s="140"/>
      <c r="U3495" s="82"/>
      <c r="V3495" s="82"/>
      <c r="W3495" s="82"/>
      <c r="X3495" s="82"/>
      <c r="Y3495" s="82"/>
      <c r="AA3495" s="82"/>
      <c r="AB3495" s="82"/>
      <c r="AC3495" s="82"/>
      <c r="AD3495" s="82"/>
      <c r="AE3495" s="82"/>
      <c r="AF3495" s="82"/>
      <c r="AG3495" s="82"/>
    </row>
    <row r="3496" spans="3:33" x14ac:dyDescent="0.2">
      <c r="C3496" s="82"/>
      <c r="D3496" s="82"/>
      <c r="E3496" s="82"/>
      <c r="F3496" s="82"/>
      <c r="G3496" s="82"/>
      <c r="H3496" s="82"/>
      <c r="I3496" s="82"/>
      <c r="J3496" s="82"/>
      <c r="K3496" s="82"/>
      <c r="L3496" s="82"/>
      <c r="M3496" s="82"/>
      <c r="N3496" s="140"/>
      <c r="O3496" s="140"/>
      <c r="P3496" s="82"/>
      <c r="Q3496" s="82"/>
      <c r="R3496" s="82"/>
      <c r="S3496" s="82"/>
      <c r="T3496" s="140"/>
      <c r="U3496" s="82"/>
      <c r="V3496" s="82"/>
      <c r="W3496" s="82"/>
      <c r="X3496" s="82"/>
      <c r="Y3496" s="82"/>
      <c r="AA3496" s="82"/>
      <c r="AB3496" s="82"/>
      <c r="AC3496" s="82"/>
      <c r="AD3496" s="82"/>
      <c r="AE3496" s="82"/>
      <c r="AF3496" s="82"/>
      <c r="AG3496" s="82"/>
    </row>
    <row r="3497" spans="3:33" x14ac:dyDescent="0.2">
      <c r="C3497" s="82"/>
      <c r="D3497" s="82"/>
      <c r="E3497" s="82"/>
      <c r="F3497" s="82"/>
      <c r="G3497" s="82"/>
      <c r="H3497" s="82"/>
      <c r="I3497" s="82"/>
      <c r="J3497" s="82"/>
      <c r="K3497" s="82"/>
      <c r="L3497" s="82"/>
      <c r="M3497" s="82"/>
      <c r="N3497" s="140"/>
      <c r="O3497" s="140"/>
      <c r="P3497" s="82"/>
      <c r="Q3497" s="82"/>
      <c r="R3497" s="82"/>
      <c r="S3497" s="82"/>
      <c r="T3497" s="140"/>
      <c r="U3497" s="82"/>
      <c r="V3497" s="82"/>
      <c r="W3497" s="82"/>
      <c r="X3497" s="82"/>
      <c r="Y3497" s="82"/>
      <c r="AA3497" s="82"/>
      <c r="AB3497" s="82"/>
      <c r="AC3497" s="82"/>
      <c r="AD3497" s="82"/>
      <c r="AE3497" s="82"/>
      <c r="AF3497" s="82"/>
      <c r="AG3497" s="82"/>
    </row>
    <row r="3498" spans="3:33" x14ac:dyDescent="0.2">
      <c r="C3498" s="82"/>
      <c r="D3498" s="82"/>
      <c r="E3498" s="82"/>
      <c r="F3498" s="82"/>
      <c r="G3498" s="82"/>
      <c r="H3498" s="82"/>
      <c r="I3498" s="82"/>
      <c r="J3498" s="82"/>
      <c r="K3498" s="82"/>
      <c r="L3498" s="82"/>
      <c r="M3498" s="82"/>
      <c r="N3498" s="140"/>
      <c r="O3498" s="140"/>
      <c r="P3498" s="82"/>
      <c r="Q3498" s="82"/>
      <c r="R3498" s="82"/>
      <c r="S3498" s="82"/>
      <c r="T3498" s="140"/>
      <c r="U3498" s="82"/>
      <c r="V3498" s="82"/>
      <c r="W3498" s="82"/>
      <c r="X3498" s="82"/>
      <c r="Y3498" s="82"/>
      <c r="AA3498" s="82"/>
      <c r="AB3498" s="82"/>
      <c r="AC3498" s="82"/>
      <c r="AD3498" s="82"/>
      <c r="AE3498" s="82"/>
      <c r="AF3498" s="82"/>
      <c r="AG3498" s="82"/>
    </row>
    <row r="3499" spans="3:33" x14ac:dyDescent="0.2">
      <c r="C3499" s="82"/>
      <c r="D3499" s="82"/>
      <c r="E3499" s="82"/>
      <c r="F3499" s="82"/>
      <c r="G3499" s="82"/>
      <c r="H3499" s="82"/>
      <c r="I3499" s="82"/>
      <c r="J3499" s="82"/>
      <c r="K3499" s="82"/>
      <c r="L3499" s="82"/>
      <c r="M3499" s="82"/>
      <c r="N3499" s="140"/>
      <c r="O3499" s="140"/>
      <c r="P3499" s="82"/>
      <c r="Q3499" s="82"/>
      <c r="R3499" s="82"/>
      <c r="S3499" s="82"/>
      <c r="T3499" s="140"/>
      <c r="U3499" s="82"/>
      <c r="V3499" s="82"/>
      <c r="W3499" s="82"/>
      <c r="X3499" s="82"/>
      <c r="Y3499" s="82"/>
      <c r="AA3499" s="82"/>
      <c r="AB3499" s="82"/>
      <c r="AC3499" s="82"/>
      <c r="AD3499" s="82"/>
      <c r="AE3499" s="82"/>
      <c r="AF3499" s="82"/>
      <c r="AG3499" s="82"/>
    </row>
    <row r="3500" spans="3:33" x14ac:dyDescent="0.2">
      <c r="C3500" s="82"/>
      <c r="D3500" s="82"/>
      <c r="E3500" s="82"/>
      <c r="F3500" s="82"/>
      <c r="G3500" s="82"/>
      <c r="H3500" s="82"/>
      <c r="I3500" s="82"/>
      <c r="J3500" s="82"/>
      <c r="K3500" s="82"/>
      <c r="L3500" s="82"/>
      <c r="M3500" s="82"/>
      <c r="N3500" s="140"/>
      <c r="O3500" s="140"/>
      <c r="P3500" s="82"/>
      <c r="Q3500" s="82"/>
      <c r="R3500" s="82"/>
      <c r="S3500" s="82"/>
      <c r="T3500" s="140"/>
      <c r="U3500" s="82"/>
      <c r="V3500" s="82"/>
      <c r="W3500" s="82"/>
      <c r="X3500" s="82"/>
      <c r="Y3500" s="82"/>
      <c r="AA3500" s="82"/>
      <c r="AB3500" s="82"/>
      <c r="AC3500" s="82"/>
      <c r="AD3500" s="82"/>
      <c r="AE3500" s="82"/>
      <c r="AF3500" s="82"/>
      <c r="AG3500" s="82"/>
    </row>
    <row r="3501" spans="3:33" x14ac:dyDescent="0.2">
      <c r="C3501" s="82"/>
      <c r="D3501" s="82"/>
      <c r="E3501" s="82"/>
      <c r="F3501" s="82"/>
      <c r="G3501" s="82"/>
      <c r="H3501" s="82"/>
      <c r="I3501" s="82"/>
      <c r="J3501" s="82"/>
      <c r="K3501" s="82"/>
      <c r="L3501" s="82"/>
      <c r="M3501" s="82"/>
      <c r="N3501" s="140"/>
      <c r="O3501" s="140"/>
      <c r="P3501" s="82"/>
      <c r="Q3501" s="82"/>
      <c r="R3501" s="82"/>
      <c r="S3501" s="82"/>
      <c r="T3501" s="140"/>
      <c r="U3501" s="82"/>
      <c r="V3501" s="82"/>
      <c r="W3501" s="82"/>
      <c r="X3501" s="82"/>
      <c r="Y3501" s="82"/>
      <c r="AA3501" s="82"/>
      <c r="AB3501" s="82"/>
      <c r="AC3501" s="82"/>
      <c r="AD3501" s="82"/>
      <c r="AE3501" s="82"/>
      <c r="AF3501" s="82"/>
      <c r="AG3501" s="82"/>
    </row>
    <row r="3502" spans="3:33" x14ac:dyDescent="0.2">
      <c r="C3502" s="82"/>
      <c r="D3502" s="82"/>
      <c r="E3502" s="82"/>
      <c r="F3502" s="82"/>
      <c r="G3502" s="82"/>
      <c r="H3502" s="82"/>
      <c r="I3502" s="82"/>
      <c r="J3502" s="82"/>
      <c r="K3502" s="82"/>
      <c r="L3502" s="82"/>
      <c r="M3502" s="82"/>
      <c r="N3502" s="140"/>
      <c r="O3502" s="140"/>
      <c r="P3502" s="82"/>
      <c r="Q3502" s="82"/>
      <c r="R3502" s="82"/>
      <c r="S3502" s="82"/>
      <c r="T3502" s="140"/>
      <c r="U3502" s="82"/>
      <c r="V3502" s="82"/>
      <c r="W3502" s="82"/>
      <c r="X3502" s="82"/>
      <c r="Y3502" s="82"/>
      <c r="AA3502" s="82"/>
      <c r="AB3502" s="82"/>
      <c r="AC3502" s="82"/>
      <c r="AD3502" s="82"/>
      <c r="AE3502" s="82"/>
      <c r="AF3502" s="82"/>
      <c r="AG3502" s="82"/>
    </row>
    <row r="3503" spans="3:33" x14ac:dyDescent="0.2">
      <c r="C3503" s="82"/>
      <c r="D3503" s="82"/>
      <c r="E3503" s="82"/>
      <c r="F3503" s="82"/>
      <c r="G3503" s="82"/>
      <c r="H3503" s="82"/>
      <c r="I3503" s="82"/>
      <c r="J3503" s="82"/>
      <c r="K3503" s="82"/>
      <c r="L3503" s="82"/>
      <c r="M3503" s="82"/>
      <c r="N3503" s="140"/>
      <c r="O3503" s="140"/>
      <c r="P3503" s="82"/>
      <c r="Q3503" s="82"/>
      <c r="R3503" s="82"/>
      <c r="S3503" s="82"/>
      <c r="T3503" s="140"/>
      <c r="U3503" s="82"/>
      <c r="V3503" s="82"/>
      <c r="W3503" s="82"/>
      <c r="X3503" s="82"/>
      <c r="Y3503" s="82"/>
      <c r="AA3503" s="82"/>
      <c r="AB3503" s="82"/>
      <c r="AC3503" s="82"/>
      <c r="AD3503" s="82"/>
      <c r="AE3503" s="82"/>
      <c r="AF3503" s="82"/>
      <c r="AG3503" s="82"/>
    </row>
    <row r="3504" spans="3:33" x14ac:dyDescent="0.2">
      <c r="C3504" s="82"/>
      <c r="D3504" s="82"/>
      <c r="E3504" s="82"/>
      <c r="F3504" s="82"/>
      <c r="G3504" s="82"/>
      <c r="H3504" s="82"/>
      <c r="I3504" s="82"/>
      <c r="J3504" s="82"/>
      <c r="K3504" s="82"/>
      <c r="L3504" s="82"/>
      <c r="M3504" s="82"/>
      <c r="N3504" s="140"/>
      <c r="O3504" s="140"/>
      <c r="P3504" s="82"/>
      <c r="Q3504" s="82"/>
      <c r="R3504" s="82"/>
      <c r="S3504" s="82"/>
      <c r="T3504" s="140"/>
      <c r="U3504" s="82"/>
      <c r="V3504" s="82"/>
      <c r="W3504" s="82"/>
      <c r="X3504" s="82"/>
      <c r="Y3504" s="82"/>
      <c r="AA3504" s="82"/>
      <c r="AB3504" s="82"/>
      <c r="AC3504" s="82"/>
      <c r="AD3504" s="82"/>
      <c r="AE3504" s="82"/>
      <c r="AF3504" s="82"/>
      <c r="AG3504" s="82"/>
    </row>
    <row r="3505" spans="3:33" x14ac:dyDescent="0.2">
      <c r="C3505" s="82"/>
      <c r="D3505" s="82"/>
      <c r="E3505" s="82"/>
      <c r="F3505" s="82"/>
      <c r="G3505" s="82"/>
      <c r="H3505" s="82"/>
      <c r="I3505" s="82"/>
      <c r="J3505" s="82"/>
      <c r="K3505" s="82"/>
      <c r="L3505" s="82"/>
      <c r="M3505" s="82"/>
      <c r="N3505" s="140"/>
      <c r="O3505" s="140"/>
      <c r="P3505" s="82"/>
      <c r="Q3505" s="82"/>
      <c r="R3505" s="82"/>
      <c r="S3505" s="82"/>
      <c r="T3505" s="140"/>
      <c r="U3505" s="82"/>
      <c r="V3505" s="82"/>
      <c r="W3505" s="82"/>
      <c r="X3505" s="82"/>
      <c r="Y3505" s="82"/>
      <c r="AA3505" s="82"/>
      <c r="AB3505" s="82"/>
      <c r="AC3505" s="82"/>
      <c r="AD3505" s="82"/>
      <c r="AE3505" s="82"/>
      <c r="AF3505" s="82"/>
      <c r="AG3505" s="82"/>
    </row>
    <row r="3506" spans="3:33" x14ac:dyDescent="0.2">
      <c r="C3506" s="82"/>
      <c r="D3506" s="82"/>
      <c r="E3506" s="82"/>
      <c r="F3506" s="82"/>
      <c r="G3506" s="82"/>
      <c r="H3506" s="82"/>
      <c r="I3506" s="82"/>
      <c r="J3506" s="82"/>
      <c r="K3506" s="82"/>
      <c r="L3506" s="82"/>
      <c r="M3506" s="82"/>
      <c r="N3506" s="140"/>
      <c r="O3506" s="140"/>
      <c r="P3506" s="82"/>
      <c r="Q3506" s="82"/>
      <c r="R3506" s="82"/>
      <c r="S3506" s="82"/>
      <c r="T3506" s="140"/>
      <c r="U3506" s="82"/>
      <c r="V3506" s="82"/>
      <c r="W3506" s="82"/>
      <c r="X3506" s="82"/>
      <c r="Y3506" s="82"/>
      <c r="AA3506" s="82"/>
      <c r="AB3506" s="82"/>
      <c r="AC3506" s="82"/>
      <c r="AD3506" s="82"/>
      <c r="AE3506" s="82"/>
      <c r="AF3506" s="82"/>
      <c r="AG3506" s="82"/>
    </row>
    <row r="3507" spans="3:33" x14ac:dyDescent="0.2">
      <c r="C3507" s="82"/>
      <c r="D3507" s="82"/>
      <c r="E3507" s="82"/>
      <c r="F3507" s="82"/>
      <c r="G3507" s="82"/>
      <c r="H3507" s="82"/>
      <c r="I3507" s="82"/>
      <c r="J3507" s="82"/>
      <c r="K3507" s="82"/>
      <c r="L3507" s="82"/>
      <c r="M3507" s="82"/>
      <c r="N3507" s="140"/>
      <c r="O3507" s="140"/>
      <c r="P3507" s="82"/>
      <c r="Q3507" s="82"/>
      <c r="R3507" s="82"/>
      <c r="S3507" s="82"/>
      <c r="T3507" s="140"/>
      <c r="U3507" s="82"/>
      <c r="V3507" s="82"/>
      <c r="W3507" s="82"/>
      <c r="X3507" s="82"/>
      <c r="Y3507" s="82"/>
      <c r="AA3507" s="82"/>
      <c r="AB3507" s="82"/>
      <c r="AC3507" s="82"/>
      <c r="AD3507" s="82"/>
      <c r="AE3507" s="82"/>
      <c r="AF3507" s="82"/>
      <c r="AG3507" s="82"/>
    </row>
    <row r="3508" spans="3:33" x14ac:dyDescent="0.2">
      <c r="C3508" s="82"/>
      <c r="D3508" s="82"/>
      <c r="E3508" s="82"/>
      <c r="F3508" s="82"/>
      <c r="G3508" s="82"/>
      <c r="H3508" s="82"/>
      <c r="I3508" s="82"/>
      <c r="J3508" s="82"/>
      <c r="K3508" s="82"/>
      <c r="L3508" s="82"/>
      <c r="M3508" s="82"/>
      <c r="N3508" s="140"/>
      <c r="O3508" s="140"/>
      <c r="P3508" s="82"/>
      <c r="Q3508" s="82"/>
      <c r="R3508" s="82"/>
      <c r="S3508" s="82"/>
      <c r="T3508" s="140"/>
      <c r="U3508" s="82"/>
      <c r="V3508" s="82"/>
      <c r="W3508" s="82"/>
      <c r="X3508" s="82"/>
      <c r="Y3508" s="82"/>
      <c r="AA3508" s="82"/>
      <c r="AB3508" s="82"/>
      <c r="AC3508" s="82"/>
      <c r="AD3508" s="82"/>
      <c r="AE3508" s="82"/>
      <c r="AF3508" s="82"/>
      <c r="AG3508" s="82"/>
    </row>
    <row r="3509" spans="3:33" x14ac:dyDescent="0.2">
      <c r="C3509" s="82"/>
      <c r="D3509" s="82"/>
      <c r="E3509" s="82"/>
      <c r="F3509" s="82"/>
      <c r="G3509" s="82"/>
      <c r="H3509" s="82"/>
      <c r="I3509" s="82"/>
      <c r="J3509" s="82"/>
      <c r="K3509" s="82"/>
      <c r="L3509" s="82"/>
      <c r="M3509" s="82"/>
      <c r="N3509" s="140"/>
      <c r="O3509" s="140"/>
      <c r="P3509" s="82"/>
      <c r="Q3509" s="82"/>
      <c r="R3509" s="82"/>
      <c r="S3509" s="82"/>
      <c r="T3509" s="140"/>
      <c r="U3509" s="82"/>
      <c r="V3509" s="82"/>
      <c r="W3509" s="82"/>
      <c r="X3509" s="82"/>
      <c r="Y3509" s="82"/>
      <c r="AA3509" s="82"/>
      <c r="AB3509" s="82"/>
      <c r="AC3509" s="82"/>
      <c r="AD3509" s="82"/>
      <c r="AE3509" s="82"/>
      <c r="AF3509" s="82"/>
      <c r="AG3509" s="82"/>
    </row>
    <row r="3510" spans="3:33" x14ac:dyDescent="0.2">
      <c r="C3510" s="82"/>
      <c r="D3510" s="82"/>
      <c r="E3510" s="82"/>
      <c r="F3510" s="82"/>
      <c r="G3510" s="82"/>
      <c r="H3510" s="82"/>
      <c r="I3510" s="82"/>
      <c r="J3510" s="82"/>
      <c r="K3510" s="82"/>
      <c r="L3510" s="82"/>
      <c r="M3510" s="82"/>
      <c r="N3510" s="140"/>
      <c r="O3510" s="140"/>
      <c r="P3510" s="82"/>
      <c r="Q3510" s="82"/>
      <c r="R3510" s="82"/>
      <c r="S3510" s="82"/>
      <c r="T3510" s="140"/>
      <c r="U3510" s="82"/>
      <c r="V3510" s="82"/>
      <c r="W3510" s="82"/>
      <c r="X3510" s="82"/>
      <c r="Y3510" s="82"/>
      <c r="AA3510" s="82"/>
      <c r="AB3510" s="82"/>
      <c r="AC3510" s="82"/>
      <c r="AD3510" s="82"/>
      <c r="AE3510" s="82"/>
      <c r="AF3510" s="82"/>
      <c r="AG3510" s="82"/>
    </row>
    <row r="3511" spans="3:33" x14ac:dyDescent="0.2">
      <c r="C3511" s="82"/>
      <c r="D3511" s="82"/>
      <c r="E3511" s="82"/>
      <c r="F3511" s="82"/>
      <c r="G3511" s="82"/>
      <c r="H3511" s="82"/>
      <c r="I3511" s="82"/>
      <c r="J3511" s="82"/>
      <c r="K3511" s="82"/>
      <c r="L3511" s="82"/>
      <c r="M3511" s="82"/>
      <c r="N3511" s="140"/>
      <c r="O3511" s="140"/>
      <c r="P3511" s="82"/>
      <c r="Q3511" s="82"/>
      <c r="R3511" s="82"/>
      <c r="S3511" s="82"/>
      <c r="T3511" s="140"/>
      <c r="U3511" s="82"/>
      <c r="V3511" s="82"/>
      <c r="W3511" s="82"/>
      <c r="X3511" s="82"/>
      <c r="Y3511" s="82"/>
      <c r="AA3511" s="82"/>
      <c r="AB3511" s="82"/>
      <c r="AC3511" s="82"/>
      <c r="AD3511" s="82"/>
      <c r="AE3511" s="82"/>
      <c r="AF3511" s="82"/>
      <c r="AG3511" s="82"/>
    </row>
    <row r="3512" spans="3:33" x14ac:dyDescent="0.2">
      <c r="C3512" s="82"/>
      <c r="D3512" s="82"/>
      <c r="E3512" s="82"/>
      <c r="F3512" s="82"/>
      <c r="G3512" s="82"/>
      <c r="H3512" s="82"/>
      <c r="I3512" s="82"/>
      <c r="J3512" s="82"/>
      <c r="K3512" s="82"/>
      <c r="L3512" s="82"/>
      <c r="M3512" s="82"/>
      <c r="N3512" s="140"/>
      <c r="O3512" s="140"/>
      <c r="P3512" s="82"/>
      <c r="Q3512" s="82"/>
      <c r="R3512" s="82"/>
      <c r="S3512" s="82"/>
      <c r="T3512" s="140"/>
      <c r="U3512" s="82"/>
      <c r="V3512" s="82"/>
      <c r="W3512" s="82"/>
      <c r="X3512" s="82"/>
      <c r="Y3512" s="82"/>
      <c r="AA3512" s="82"/>
      <c r="AB3512" s="82"/>
      <c r="AC3512" s="82"/>
      <c r="AD3512" s="82"/>
      <c r="AE3512" s="82"/>
      <c r="AF3512" s="82"/>
      <c r="AG3512" s="82"/>
    </row>
    <row r="3513" spans="3:33" x14ac:dyDescent="0.2">
      <c r="C3513" s="82"/>
      <c r="D3513" s="82"/>
      <c r="E3513" s="82"/>
      <c r="F3513" s="82"/>
      <c r="G3513" s="82"/>
      <c r="H3513" s="82"/>
      <c r="I3513" s="82"/>
      <c r="J3513" s="82"/>
      <c r="K3513" s="82"/>
      <c r="L3513" s="82"/>
      <c r="M3513" s="82"/>
      <c r="N3513" s="140"/>
      <c r="O3513" s="140"/>
      <c r="P3513" s="82"/>
      <c r="Q3513" s="82"/>
      <c r="R3513" s="82"/>
      <c r="S3513" s="82"/>
      <c r="T3513" s="140"/>
      <c r="U3513" s="82"/>
      <c r="V3513" s="82"/>
      <c r="W3513" s="82"/>
      <c r="X3513" s="82"/>
      <c r="Y3513" s="82"/>
      <c r="AA3513" s="82"/>
      <c r="AB3513" s="82"/>
      <c r="AC3513" s="82"/>
      <c r="AD3513" s="82"/>
      <c r="AE3513" s="82"/>
      <c r="AF3513" s="82"/>
      <c r="AG3513" s="82"/>
    </row>
    <row r="3514" spans="3:33" x14ac:dyDescent="0.2">
      <c r="C3514" s="82"/>
      <c r="D3514" s="82"/>
      <c r="E3514" s="82"/>
      <c r="F3514" s="82"/>
      <c r="G3514" s="82"/>
      <c r="H3514" s="82"/>
      <c r="I3514" s="82"/>
      <c r="J3514" s="82"/>
      <c r="K3514" s="82"/>
      <c r="L3514" s="82"/>
      <c r="M3514" s="82"/>
      <c r="N3514" s="140"/>
      <c r="O3514" s="140"/>
      <c r="P3514" s="82"/>
      <c r="Q3514" s="82"/>
      <c r="R3514" s="82"/>
      <c r="S3514" s="82"/>
      <c r="T3514" s="140"/>
      <c r="U3514" s="82"/>
      <c r="V3514" s="82"/>
      <c r="W3514" s="82"/>
      <c r="X3514" s="82"/>
      <c r="Y3514" s="82"/>
      <c r="AA3514" s="82"/>
      <c r="AB3514" s="82"/>
      <c r="AC3514" s="82"/>
      <c r="AD3514" s="82"/>
      <c r="AE3514" s="82"/>
      <c r="AF3514" s="82"/>
      <c r="AG3514" s="82"/>
    </row>
    <row r="3515" spans="3:33" x14ac:dyDescent="0.2">
      <c r="C3515" s="82"/>
      <c r="D3515" s="82"/>
      <c r="E3515" s="82"/>
      <c r="F3515" s="82"/>
      <c r="G3515" s="82"/>
      <c r="H3515" s="82"/>
      <c r="I3515" s="82"/>
      <c r="J3515" s="82"/>
      <c r="K3515" s="82"/>
      <c r="L3515" s="82"/>
      <c r="M3515" s="82"/>
      <c r="N3515" s="140"/>
      <c r="O3515" s="140"/>
      <c r="P3515" s="82"/>
      <c r="Q3515" s="82"/>
      <c r="R3515" s="82"/>
      <c r="S3515" s="82"/>
      <c r="T3515" s="140"/>
      <c r="U3515" s="82"/>
      <c r="V3515" s="82"/>
      <c r="W3515" s="82"/>
      <c r="X3515" s="82"/>
      <c r="Y3515" s="82"/>
      <c r="AA3515" s="82"/>
      <c r="AB3515" s="82"/>
      <c r="AC3515" s="82"/>
      <c r="AD3515" s="82"/>
      <c r="AE3515" s="82"/>
      <c r="AF3515" s="82"/>
      <c r="AG3515" s="82"/>
    </row>
    <row r="3516" spans="3:33" x14ac:dyDescent="0.2">
      <c r="C3516" s="82"/>
      <c r="D3516" s="82"/>
      <c r="E3516" s="82"/>
      <c r="F3516" s="82"/>
      <c r="G3516" s="82"/>
      <c r="H3516" s="82"/>
      <c r="I3516" s="82"/>
      <c r="J3516" s="82"/>
      <c r="K3516" s="82"/>
      <c r="L3516" s="82"/>
      <c r="M3516" s="82"/>
      <c r="N3516" s="140"/>
      <c r="O3516" s="140"/>
      <c r="P3516" s="82"/>
      <c r="Q3516" s="82"/>
      <c r="R3516" s="82"/>
      <c r="S3516" s="82"/>
      <c r="T3516" s="140"/>
      <c r="U3516" s="82"/>
      <c r="V3516" s="82"/>
      <c r="W3516" s="82"/>
      <c r="X3516" s="82"/>
      <c r="Y3516" s="82"/>
      <c r="AA3516" s="82"/>
      <c r="AB3516" s="82"/>
      <c r="AC3516" s="82"/>
      <c r="AD3516" s="82"/>
      <c r="AE3516" s="82"/>
      <c r="AF3516" s="82"/>
      <c r="AG3516" s="82"/>
    </row>
    <row r="3517" spans="3:33" x14ac:dyDescent="0.2">
      <c r="C3517" s="82"/>
      <c r="D3517" s="82"/>
      <c r="E3517" s="82"/>
      <c r="F3517" s="82"/>
      <c r="G3517" s="82"/>
      <c r="H3517" s="82"/>
      <c r="I3517" s="82"/>
      <c r="J3517" s="82"/>
      <c r="K3517" s="82"/>
      <c r="L3517" s="82"/>
      <c r="M3517" s="82"/>
      <c r="N3517" s="140"/>
      <c r="O3517" s="140"/>
      <c r="P3517" s="82"/>
      <c r="Q3517" s="82"/>
      <c r="R3517" s="82"/>
      <c r="S3517" s="82"/>
      <c r="T3517" s="140"/>
      <c r="U3517" s="82"/>
      <c r="V3517" s="82"/>
      <c r="W3517" s="82"/>
      <c r="X3517" s="82"/>
      <c r="Y3517" s="82"/>
      <c r="AA3517" s="82"/>
      <c r="AB3517" s="82"/>
      <c r="AC3517" s="82"/>
      <c r="AD3517" s="82"/>
      <c r="AE3517" s="82"/>
      <c r="AF3517" s="82"/>
      <c r="AG3517" s="82"/>
    </row>
    <row r="3518" spans="3:33" x14ac:dyDescent="0.2">
      <c r="C3518" s="82"/>
      <c r="D3518" s="82"/>
      <c r="E3518" s="82"/>
      <c r="F3518" s="82"/>
      <c r="G3518" s="82"/>
      <c r="H3518" s="82"/>
      <c r="I3518" s="82"/>
      <c r="J3518" s="82"/>
      <c r="K3518" s="82"/>
      <c r="L3518" s="82"/>
      <c r="M3518" s="82"/>
      <c r="N3518" s="140"/>
      <c r="O3518" s="140"/>
      <c r="P3518" s="82"/>
      <c r="Q3518" s="82"/>
      <c r="R3518" s="82"/>
      <c r="S3518" s="82"/>
      <c r="T3518" s="140"/>
      <c r="U3518" s="82"/>
      <c r="V3518" s="82"/>
      <c r="W3518" s="82"/>
      <c r="X3518" s="82"/>
      <c r="Y3518" s="82"/>
      <c r="AA3518" s="82"/>
      <c r="AB3518" s="82"/>
      <c r="AC3518" s="82"/>
      <c r="AD3518" s="82"/>
      <c r="AE3518" s="82"/>
      <c r="AF3518" s="82"/>
      <c r="AG3518" s="82"/>
    </row>
    <row r="3519" spans="3:33" x14ac:dyDescent="0.2">
      <c r="C3519" s="82"/>
      <c r="D3519" s="82"/>
      <c r="E3519" s="82"/>
      <c r="F3519" s="82"/>
      <c r="G3519" s="82"/>
      <c r="H3519" s="82"/>
      <c r="I3519" s="82"/>
      <c r="J3519" s="82"/>
      <c r="K3519" s="82"/>
      <c r="L3519" s="82"/>
      <c r="M3519" s="82"/>
      <c r="N3519" s="140"/>
      <c r="O3519" s="140"/>
      <c r="P3519" s="82"/>
      <c r="Q3519" s="82"/>
      <c r="R3519" s="82"/>
      <c r="S3519" s="82"/>
      <c r="T3519" s="140"/>
      <c r="U3519" s="82"/>
      <c r="V3519" s="82"/>
      <c r="W3519" s="82"/>
      <c r="X3519" s="82"/>
      <c r="Y3519" s="82"/>
      <c r="AA3519" s="82"/>
      <c r="AB3519" s="82"/>
      <c r="AC3519" s="82"/>
      <c r="AD3519" s="82"/>
      <c r="AE3519" s="82"/>
      <c r="AF3519" s="82"/>
      <c r="AG3519" s="82"/>
    </row>
    <row r="3520" spans="3:33" x14ac:dyDescent="0.2">
      <c r="C3520" s="82"/>
      <c r="D3520" s="82"/>
      <c r="E3520" s="82"/>
      <c r="F3520" s="82"/>
      <c r="G3520" s="82"/>
      <c r="H3520" s="82"/>
      <c r="I3520" s="82"/>
      <c r="J3520" s="82"/>
      <c r="K3520" s="82"/>
      <c r="L3520" s="82"/>
      <c r="M3520" s="82"/>
      <c r="N3520" s="140"/>
      <c r="O3520" s="140"/>
      <c r="P3520" s="82"/>
      <c r="Q3520" s="82"/>
      <c r="R3520" s="82"/>
      <c r="S3520" s="82"/>
      <c r="T3520" s="140"/>
      <c r="U3520" s="82"/>
      <c r="V3520" s="82"/>
      <c r="W3520" s="82"/>
      <c r="X3520" s="82"/>
      <c r="Y3520" s="82"/>
      <c r="AA3520" s="82"/>
      <c r="AB3520" s="82"/>
      <c r="AC3520" s="82"/>
      <c r="AD3520" s="82"/>
      <c r="AE3520" s="82"/>
      <c r="AF3520" s="82"/>
      <c r="AG3520" s="82"/>
    </row>
    <row r="3521" spans="3:33" x14ac:dyDescent="0.2">
      <c r="C3521" s="82"/>
      <c r="D3521" s="82"/>
      <c r="E3521" s="82"/>
      <c r="F3521" s="82"/>
      <c r="G3521" s="82"/>
      <c r="H3521" s="82"/>
      <c r="I3521" s="82"/>
      <c r="J3521" s="82"/>
      <c r="K3521" s="82"/>
      <c r="L3521" s="82"/>
      <c r="M3521" s="82"/>
      <c r="N3521" s="140"/>
      <c r="O3521" s="140"/>
      <c r="P3521" s="82"/>
      <c r="Q3521" s="82"/>
      <c r="R3521" s="82"/>
      <c r="S3521" s="82"/>
      <c r="T3521" s="140"/>
      <c r="U3521" s="82"/>
      <c r="V3521" s="82"/>
      <c r="W3521" s="82"/>
      <c r="X3521" s="82"/>
      <c r="Y3521" s="82"/>
      <c r="AA3521" s="82"/>
      <c r="AB3521" s="82"/>
      <c r="AC3521" s="82"/>
      <c r="AD3521" s="82"/>
      <c r="AE3521" s="82"/>
      <c r="AF3521" s="82"/>
      <c r="AG3521" s="82"/>
    </row>
    <row r="3522" spans="3:33" x14ac:dyDescent="0.2">
      <c r="C3522" s="82"/>
      <c r="D3522" s="82"/>
      <c r="E3522" s="82"/>
      <c r="F3522" s="82"/>
      <c r="G3522" s="82"/>
      <c r="H3522" s="82"/>
      <c r="I3522" s="82"/>
      <c r="J3522" s="82"/>
      <c r="K3522" s="82"/>
      <c r="L3522" s="82"/>
      <c r="M3522" s="82"/>
      <c r="N3522" s="140"/>
      <c r="O3522" s="140"/>
      <c r="P3522" s="82"/>
      <c r="Q3522" s="82"/>
      <c r="R3522" s="82"/>
      <c r="S3522" s="82"/>
      <c r="T3522" s="140"/>
      <c r="U3522" s="82"/>
      <c r="V3522" s="82"/>
      <c r="W3522" s="82"/>
      <c r="X3522" s="82"/>
      <c r="Y3522" s="82"/>
      <c r="AA3522" s="82"/>
      <c r="AB3522" s="82"/>
      <c r="AC3522" s="82"/>
      <c r="AD3522" s="82"/>
      <c r="AE3522" s="82"/>
      <c r="AF3522" s="82"/>
      <c r="AG3522" s="82"/>
    </row>
    <row r="3523" spans="3:33" x14ac:dyDescent="0.2">
      <c r="C3523" s="82"/>
      <c r="D3523" s="82"/>
      <c r="E3523" s="82"/>
      <c r="F3523" s="82"/>
      <c r="G3523" s="82"/>
      <c r="H3523" s="82"/>
      <c r="I3523" s="82"/>
      <c r="J3523" s="82"/>
      <c r="K3523" s="82"/>
      <c r="L3523" s="82"/>
      <c r="M3523" s="82"/>
      <c r="N3523" s="140"/>
      <c r="O3523" s="140"/>
      <c r="P3523" s="82"/>
      <c r="Q3523" s="82"/>
      <c r="R3523" s="82"/>
      <c r="S3523" s="82"/>
      <c r="T3523" s="140"/>
      <c r="U3523" s="82"/>
      <c r="V3523" s="82"/>
      <c r="W3523" s="82"/>
      <c r="X3523" s="82"/>
      <c r="Y3523" s="82"/>
      <c r="AA3523" s="82"/>
      <c r="AB3523" s="82"/>
      <c r="AC3523" s="82"/>
      <c r="AD3523" s="82"/>
      <c r="AE3523" s="82"/>
      <c r="AF3523" s="82"/>
      <c r="AG3523" s="82"/>
    </row>
    <row r="3524" spans="3:33" x14ac:dyDescent="0.2">
      <c r="C3524" s="82"/>
      <c r="D3524" s="82"/>
      <c r="E3524" s="82"/>
      <c r="F3524" s="82"/>
      <c r="G3524" s="82"/>
      <c r="H3524" s="82"/>
      <c r="I3524" s="82"/>
      <c r="J3524" s="82"/>
      <c r="K3524" s="82"/>
      <c r="L3524" s="82"/>
      <c r="M3524" s="82"/>
      <c r="N3524" s="140"/>
      <c r="O3524" s="140"/>
      <c r="P3524" s="82"/>
      <c r="Q3524" s="82"/>
      <c r="R3524" s="82"/>
      <c r="S3524" s="82"/>
      <c r="T3524" s="140"/>
      <c r="U3524" s="82"/>
      <c r="V3524" s="82"/>
      <c r="W3524" s="82"/>
      <c r="X3524" s="82"/>
      <c r="Y3524" s="82"/>
      <c r="AA3524" s="82"/>
      <c r="AB3524" s="82"/>
      <c r="AC3524" s="82"/>
      <c r="AD3524" s="82"/>
      <c r="AE3524" s="82"/>
      <c r="AF3524" s="82"/>
      <c r="AG3524" s="82"/>
    </row>
    <row r="3525" spans="3:33" x14ac:dyDescent="0.2">
      <c r="C3525" s="82"/>
      <c r="D3525" s="82"/>
      <c r="E3525" s="82"/>
      <c r="F3525" s="82"/>
      <c r="G3525" s="82"/>
      <c r="H3525" s="82"/>
      <c r="I3525" s="82"/>
      <c r="J3525" s="82"/>
      <c r="K3525" s="82"/>
      <c r="L3525" s="82"/>
      <c r="M3525" s="82"/>
      <c r="N3525" s="140"/>
      <c r="O3525" s="140"/>
      <c r="P3525" s="82"/>
      <c r="Q3525" s="82"/>
      <c r="R3525" s="82"/>
      <c r="S3525" s="82"/>
      <c r="T3525" s="140"/>
      <c r="U3525" s="82"/>
      <c r="V3525" s="82"/>
      <c r="W3525" s="82"/>
      <c r="X3525" s="82"/>
      <c r="Y3525" s="82"/>
      <c r="AA3525" s="82"/>
      <c r="AB3525" s="82"/>
      <c r="AC3525" s="82"/>
      <c r="AD3525" s="82"/>
      <c r="AE3525" s="82"/>
      <c r="AF3525" s="82"/>
      <c r="AG3525" s="82"/>
    </row>
    <row r="3526" spans="3:33" x14ac:dyDescent="0.2">
      <c r="C3526" s="82"/>
      <c r="D3526" s="82"/>
      <c r="E3526" s="82"/>
      <c r="F3526" s="82"/>
      <c r="G3526" s="82"/>
      <c r="H3526" s="82"/>
      <c r="I3526" s="82"/>
      <c r="J3526" s="82"/>
      <c r="K3526" s="82"/>
      <c r="L3526" s="82"/>
      <c r="M3526" s="82"/>
      <c r="N3526" s="140"/>
      <c r="O3526" s="140"/>
      <c r="P3526" s="82"/>
      <c r="Q3526" s="82"/>
      <c r="R3526" s="82"/>
      <c r="S3526" s="82"/>
      <c r="T3526" s="140"/>
      <c r="U3526" s="82"/>
      <c r="V3526" s="82"/>
      <c r="W3526" s="82"/>
      <c r="X3526" s="82"/>
      <c r="Y3526" s="82"/>
      <c r="AA3526" s="82"/>
      <c r="AB3526" s="82"/>
      <c r="AC3526" s="82"/>
      <c r="AD3526" s="82"/>
      <c r="AE3526" s="82"/>
      <c r="AF3526" s="82"/>
      <c r="AG3526" s="82"/>
    </row>
    <row r="3527" spans="3:33" x14ac:dyDescent="0.2">
      <c r="C3527" s="82"/>
      <c r="D3527" s="82"/>
      <c r="E3527" s="82"/>
      <c r="F3527" s="82"/>
      <c r="G3527" s="82"/>
      <c r="H3527" s="82"/>
      <c r="I3527" s="82"/>
      <c r="J3527" s="82"/>
      <c r="K3527" s="82"/>
      <c r="L3527" s="82"/>
      <c r="M3527" s="82"/>
      <c r="N3527" s="140"/>
      <c r="O3527" s="140"/>
      <c r="P3527" s="82"/>
      <c r="Q3527" s="82"/>
      <c r="R3527" s="82"/>
      <c r="S3527" s="82"/>
      <c r="T3527" s="140"/>
      <c r="U3527" s="82"/>
      <c r="V3527" s="82"/>
      <c r="W3527" s="82"/>
      <c r="X3527" s="82"/>
      <c r="Y3527" s="82"/>
      <c r="AA3527" s="82"/>
      <c r="AB3527" s="82"/>
      <c r="AC3527" s="82"/>
      <c r="AD3527" s="82"/>
      <c r="AE3527" s="82"/>
      <c r="AF3527" s="82"/>
      <c r="AG3527" s="82"/>
    </row>
    <row r="3528" spans="3:33" x14ac:dyDescent="0.2">
      <c r="C3528" s="82"/>
      <c r="D3528" s="82"/>
      <c r="E3528" s="82"/>
      <c r="F3528" s="82"/>
      <c r="G3528" s="82"/>
      <c r="H3528" s="82"/>
      <c r="I3528" s="82"/>
      <c r="J3528" s="82"/>
      <c r="K3528" s="82"/>
      <c r="L3528" s="82"/>
      <c r="M3528" s="82"/>
      <c r="N3528" s="140"/>
      <c r="O3528" s="140"/>
      <c r="P3528" s="82"/>
      <c r="Q3528" s="82"/>
      <c r="R3528" s="82"/>
      <c r="S3528" s="82"/>
      <c r="T3528" s="140"/>
      <c r="U3528" s="82"/>
      <c r="V3528" s="82"/>
      <c r="W3528" s="82"/>
      <c r="X3528" s="82"/>
      <c r="Y3528" s="82"/>
      <c r="AA3528" s="82"/>
      <c r="AB3528" s="82"/>
      <c r="AC3528" s="82"/>
      <c r="AD3528" s="82"/>
      <c r="AE3528" s="82"/>
      <c r="AF3528" s="82"/>
      <c r="AG3528" s="82"/>
    </row>
    <row r="3529" spans="3:33" x14ac:dyDescent="0.2">
      <c r="C3529" s="82"/>
      <c r="D3529" s="82"/>
      <c r="E3529" s="82"/>
      <c r="F3529" s="82"/>
      <c r="G3529" s="82"/>
      <c r="H3529" s="82"/>
      <c r="I3529" s="82"/>
      <c r="J3529" s="82"/>
      <c r="K3529" s="82"/>
      <c r="L3529" s="82"/>
      <c r="M3529" s="82"/>
      <c r="N3529" s="140"/>
      <c r="O3529" s="140"/>
      <c r="P3529" s="82"/>
      <c r="Q3529" s="82"/>
      <c r="R3529" s="82"/>
      <c r="S3529" s="82"/>
      <c r="T3529" s="140"/>
      <c r="U3529" s="82"/>
      <c r="V3529" s="82"/>
      <c r="W3529" s="82"/>
      <c r="X3529" s="82"/>
      <c r="Y3529" s="82"/>
      <c r="AA3529" s="82"/>
      <c r="AB3529" s="82"/>
      <c r="AC3529" s="82"/>
      <c r="AD3529" s="82"/>
      <c r="AE3529" s="82"/>
      <c r="AF3529" s="82"/>
      <c r="AG3529" s="82"/>
    </row>
    <row r="3530" spans="3:33" x14ac:dyDescent="0.2">
      <c r="C3530" s="82"/>
      <c r="D3530" s="82"/>
      <c r="E3530" s="82"/>
      <c r="F3530" s="82"/>
      <c r="G3530" s="82"/>
      <c r="H3530" s="82"/>
      <c r="I3530" s="82"/>
      <c r="J3530" s="82"/>
      <c r="K3530" s="82"/>
      <c r="L3530" s="82"/>
      <c r="M3530" s="82"/>
      <c r="N3530" s="140"/>
      <c r="O3530" s="140"/>
      <c r="P3530" s="82"/>
      <c r="Q3530" s="82"/>
      <c r="R3530" s="82"/>
      <c r="S3530" s="82"/>
      <c r="T3530" s="140"/>
      <c r="U3530" s="82"/>
      <c r="V3530" s="82"/>
      <c r="W3530" s="82"/>
      <c r="X3530" s="82"/>
      <c r="Y3530" s="82"/>
      <c r="AA3530" s="82"/>
      <c r="AB3530" s="82"/>
      <c r="AC3530" s="82"/>
      <c r="AD3530" s="82"/>
      <c r="AE3530" s="82"/>
      <c r="AF3530" s="82"/>
      <c r="AG3530" s="82"/>
    </row>
    <row r="3531" spans="3:33" x14ac:dyDescent="0.2">
      <c r="C3531" s="82"/>
      <c r="D3531" s="82"/>
      <c r="E3531" s="82"/>
      <c r="F3531" s="82"/>
      <c r="G3531" s="82"/>
      <c r="H3531" s="82"/>
      <c r="I3531" s="82"/>
      <c r="J3531" s="82"/>
      <c r="K3531" s="82"/>
      <c r="L3531" s="82"/>
      <c r="M3531" s="82"/>
      <c r="N3531" s="140"/>
      <c r="O3531" s="140"/>
      <c r="P3531" s="82"/>
      <c r="Q3531" s="82"/>
      <c r="R3531" s="82"/>
      <c r="S3531" s="82"/>
      <c r="T3531" s="140"/>
      <c r="U3531" s="82"/>
      <c r="V3531" s="82"/>
      <c r="W3531" s="82"/>
      <c r="X3531" s="82"/>
      <c r="Y3531" s="82"/>
      <c r="AA3531" s="82"/>
      <c r="AB3531" s="82"/>
      <c r="AC3531" s="82"/>
      <c r="AD3531" s="82"/>
      <c r="AE3531" s="82"/>
      <c r="AF3531" s="82"/>
      <c r="AG3531" s="82"/>
    </row>
    <row r="3532" spans="3:33" x14ac:dyDescent="0.2">
      <c r="C3532" s="82"/>
      <c r="D3532" s="82"/>
      <c r="E3532" s="82"/>
      <c r="F3532" s="82"/>
      <c r="G3532" s="82"/>
      <c r="H3532" s="82"/>
      <c r="I3532" s="82"/>
      <c r="J3532" s="82"/>
      <c r="K3532" s="82"/>
      <c r="L3532" s="82"/>
      <c r="M3532" s="82"/>
      <c r="N3532" s="140"/>
      <c r="O3532" s="140"/>
      <c r="P3532" s="82"/>
      <c r="Q3532" s="82"/>
      <c r="R3532" s="82"/>
      <c r="S3532" s="82"/>
      <c r="T3532" s="140"/>
      <c r="U3532" s="82"/>
      <c r="V3532" s="82"/>
      <c r="W3532" s="82"/>
      <c r="X3532" s="82"/>
      <c r="Y3532" s="82"/>
      <c r="AA3532" s="82"/>
      <c r="AB3532" s="82"/>
      <c r="AC3532" s="82"/>
      <c r="AD3532" s="82"/>
      <c r="AE3532" s="82"/>
      <c r="AF3532" s="82"/>
      <c r="AG3532" s="82"/>
    </row>
    <row r="3533" spans="3:33" x14ac:dyDescent="0.2">
      <c r="C3533" s="82"/>
      <c r="D3533" s="82"/>
      <c r="E3533" s="82"/>
      <c r="F3533" s="82"/>
      <c r="G3533" s="82"/>
      <c r="H3533" s="82"/>
      <c r="I3533" s="82"/>
      <c r="J3533" s="82"/>
      <c r="K3533" s="82"/>
      <c r="L3533" s="82"/>
      <c r="M3533" s="82"/>
      <c r="N3533" s="140"/>
      <c r="O3533" s="140"/>
      <c r="P3533" s="82"/>
      <c r="Q3533" s="82"/>
      <c r="R3533" s="82"/>
      <c r="S3533" s="82"/>
      <c r="T3533" s="140"/>
      <c r="U3533" s="82"/>
      <c r="V3533" s="82"/>
      <c r="W3533" s="82"/>
      <c r="X3533" s="82"/>
      <c r="Y3533" s="82"/>
      <c r="AA3533" s="82"/>
      <c r="AB3533" s="82"/>
      <c r="AC3533" s="82"/>
      <c r="AD3533" s="82"/>
      <c r="AE3533" s="82"/>
      <c r="AF3533" s="82"/>
      <c r="AG3533" s="82"/>
    </row>
    <row r="3534" spans="3:33" x14ac:dyDescent="0.2">
      <c r="C3534" s="82"/>
      <c r="D3534" s="82"/>
      <c r="E3534" s="82"/>
      <c r="F3534" s="82"/>
      <c r="G3534" s="82"/>
      <c r="H3534" s="82"/>
      <c r="I3534" s="82"/>
      <c r="J3534" s="82"/>
      <c r="K3534" s="82"/>
      <c r="L3534" s="82"/>
      <c r="M3534" s="82"/>
      <c r="N3534" s="140"/>
      <c r="O3534" s="140"/>
      <c r="P3534" s="82"/>
      <c r="Q3534" s="82"/>
      <c r="R3534" s="82"/>
      <c r="S3534" s="82"/>
      <c r="T3534" s="140"/>
      <c r="U3534" s="82"/>
      <c r="V3534" s="82"/>
      <c r="W3534" s="82"/>
      <c r="X3534" s="82"/>
      <c r="Y3534" s="82"/>
      <c r="AA3534" s="82"/>
      <c r="AB3534" s="82"/>
      <c r="AC3534" s="82"/>
      <c r="AD3534" s="82"/>
      <c r="AE3534" s="82"/>
      <c r="AF3534" s="82"/>
      <c r="AG3534" s="82"/>
    </row>
    <row r="3535" spans="3:33" x14ac:dyDescent="0.2">
      <c r="C3535" s="82"/>
      <c r="D3535" s="82"/>
      <c r="E3535" s="82"/>
      <c r="F3535" s="82"/>
      <c r="G3535" s="82"/>
      <c r="H3535" s="82"/>
      <c r="I3535" s="82"/>
      <c r="J3535" s="82"/>
      <c r="K3535" s="82"/>
      <c r="L3535" s="82"/>
      <c r="M3535" s="82"/>
      <c r="N3535" s="140"/>
      <c r="O3535" s="140"/>
      <c r="P3535" s="82"/>
      <c r="Q3535" s="82"/>
      <c r="R3535" s="82"/>
      <c r="S3535" s="82"/>
      <c r="T3535" s="140"/>
      <c r="U3535" s="82"/>
      <c r="V3535" s="82"/>
      <c r="W3535" s="82"/>
      <c r="X3535" s="82"/>
      <c r="Y3535" s="82"/>
      <c r="AA3535" s="82"/>
      <c r="AB3535" s="82"/>
      <c r="AC3535" s="82"/>
      <c r="AD3535" s="82"/>
      <c r="AE3535" s="82"/>
      <c r="AF3535" s="82"/>
      <c r="AG3535" s="82"/>
    </row>
    <row r="3536" spans="3:33" x14ac:dyDescent="0.2">
      <c r="C3536" s="82"/>
      <c r="D3536" s="82"/>
      <c r="E3536" s="82"/>
      <c r="F3536" s="82"/>
      <c r="G3536" s="82"/>
      <c r="H3536" s="82"/>
      <c r="I3536" s="82"/>
      <c r="J3536" s="82"/>
      <c r="K3536" s="82"/>
      <c r="L3536" s="82"/>
      <c r="M3536" s="82"/>
      <c r="N3536" s="140"/>
      <c r="O3536" s="140"/>
      <c r="P3536" s="82"/>
      <c r="Q3536" s="82"/>
      <c r="R3536" s="82"/>
      <c r="S3536" s="82"/>
      <c r="T3536" s="140"/>
      <c r="U3536" s="82"/>
      <c r="V3536" s="82"/>
      <c r="W3536" s="82"/>
      <c r="X3536" s="82"/>
      <c r="Y3536" s="82"/>
      <c r="AA3536" s="82"/>
      <c r="AB3536" s="82"/>
      <c r="AC3536" s="82"/>
      <c r="AD3536" s="82"/>
      <c r="AE3536" s="82"/>
      <c r="AF3536" s="82"/>
      <c r="AG3536" s="82"/>
    </row>
    <row r="3537" spans="3:33" x14ac:dyDescent="0.2">
      <c r="C3537" s="82"/>
      <c r="D3537" s="82"/>
      <c r="E3537" s="82"/>
      <c r="F3537" s="82"/>
      <c r="G3537" s="82"/>
      <c r="H3537" s="82"/>
      <c r="I3537" s="82"/>
      <c r="J3537" s="82"/>
      <c r="K3537" s="82"/>
      <c r="L3537" s="82"/>
      <c r="M3537" s="82"/>
      <c r="N3537" s="140"/>
      <c r="O3537" s="140"/>
      <c r="P3537" s="82"/>
      <c r="Q3537" s="82"/>
      <c r="R3537" s="82"/>
      <c r="S3537" s="82"/>
      <c r="T3537" s="140"/>
      <c r="U3537" s="82"/>
      <c r="V3537" s="82"/>
      <c r="W3537" s="82"/>
      <c r="X3537" s="82"/>
      <c r="Y3537" s="82"/>
      <c r="AA3537" s="82"/>
      <c r="AB3537" s="82"/>
      <c r="AC3537" s="82"/>
      <c r="AD3537" s="82"/>
      <c r="AE3537" s="82"/>
      <c r="AF3537" s="82"/>
      <c r="AG3537" s="82"/>
    </row>
    <row r="3538" spans="3:33" x14ac:dyDescent="0.2">
      <c r="C3538" s="82"/>
      <c r="D3538" s="82"/>
      <c r="E3538" s="82"/>
      <c r="F3538" s="82"/>
      <c r="G3538" s="82"/>
      <c r="H3538" s="82"/>
      <c r="I3538" s="82"/>
      <c r="J3538" s="82"/>
      <c r="K3538" s="82"/>
      <c r="L3538" s="82"/>
      <c r="M3538" s="82"/>
      <c r="N3538" s="140"/>
      <c r="O3538" s="140"/>
      <c r="P3538" s="82"/>
      <c r="Q3538" s="82"/>
      <c r="R3538" s="82"/>
      <c r="S3538" s="82"/>
      <c r="T3538" s="140"/>
      <c r="U3538" s="82"/>
      <c r="V3538" s="82"/>
      <c r="W3538" s="82"/>
      <c r="X3538" s="82"/>
      <c r="Y3538" s="82"/>
      <c r="AA3538" s="82"/>
      <c r="AB3538" s="82"/>
      <c r="AC3538" s="82"/>
      <c r="AD3538" s="82"/>
      <c r="AE3538" s="82"/>
      <c r="AF3538" s="82"/>
      <c r="AG3538" s="82"/>
    </row>
    <row r="3539" spans="3:33" x14ac:dyDescent="0.2">
      <c r="C3539" s="82"/>
      <c r="D3539" s="82"/>
      <c r="E3539" s="82"/>
      <c r="F3539" s="82"/>
      <c r="G3539" s="82"/>
      <c r="H3539" s="82"/>
      <c r="I3539" s="82"/>
      <c r="J3539" s="82"/>
      <c r="K3539" s="82"/>
      <c r="L3539" s="82"/>
      <c r="M3539" s="82"/>
      <c r="N3539" s="140"/>
      <c r="O3539" s="140"/>
      <c r="P3539" s="82"/>
      <c r="Q3539" s="82"/>
      <c r="R3539" s="82"/>
      <c r="S3539" s="82"/>
      <c r="T3539" s="140"/>
      <c r="U3539" s="82"/>
      <c r="V3539" s="82"/>
      <c r="W3539" s="82"/>
      <c r="X3539" s="82"/>
      <c r="Y3539" s="82"/>
      <c r="AA3539" s="82"/>
      <c r="AB3539" s="82"/>
      <c r="AC3539" s="82"/>
      <c r="AD3539" s="82"/>
      <c r="AE3539" s="82"/>
      <c r="AF3539" s="82"/>
      <c r="AG3539" s="82"/>
    </row>
    <row r="3540" spans="3:33" x14ac:dyDescent="0.2">
      <c r="C3540" s="82"/>
      <c r="D3540" s="82"/>
      <c r="E3540" s="82"/>
      <c r="F3540" s="82"/>
      <c r="G3540" s="82"/>
      <c r="H3540" s="82"/>
      <c r="I3540" s="82"/>
      <c r="J3540" s="82"/>
      <c r="K3540" s="82"/>
      <c r="L3540" s="82"/>
      <c r="M3540" s="82"/>
      <c r="N3540" s="140"/>
      <c r="O3540" s="140"/>
      <c r="P3540" s="82"/>
      <c r="Q3540" s="82"/>
      <c r="R3540" s="82"/>
      <c r="S3540" s="82"/>
      <c r="T3540" s="140"/>
      <c r="U3540" s="82"/>
      <c r="V3540" s="82"/>
      <c r="W3540" s="82"/>
      <c r="X3540" s="82"/>
      <c r="Y3540" s="82"/>
      <c r="AA3540" s="82"/>
      <c r="AB3540" s="82"/>
      <c r="AC3540" s="82"/>
      <c r="AD3540" s="82"/>
      <c r="AE3540" s="82"/>
      <c r="AF3540" s="82"/>
      <c r="AG3540" s="82"/>
    </row>
    <row r="3541" spans="3:33" x14ac:dyDescent="0.2">
      <c r="C3541" s="82"/>
      <c r="D3541" s="82"/>
      <c r="E3541" s="82"/>
      <c r="F3541" s="82"/>
      <c r="G3541" s="82"/>
      <c r="H3541" s="82"/>
      <c r="I3541" s="82"/>
      <c r="J3541" s="82"/>
      <c r="K3541" s="82"/>
      <c r="L3541" s="82"/>
      <c r="M3541" s="82"/>
      <c r="N3541" s="140"/>
      <c r="O3541" s="140"/>
      <c r="P3541" s="82"/>
      <c r="Q3541" s="82"/>
      <c r="R3541" s="82"/>
      <c r="S3541" s="82"/>
      <c r="T3541" s="140"/>
      <c r="U3541" s="82"/>
      <c r="V3541" s="82"/>
      <c r="W3541" s="82"/>
      <c r="X3541" s="82"/>
      <c r="Y3541" s="82"/>
      <c r="AA3541" s="82"/>
      <c r="AB3541" s="82"/>
      <c r="AC3541" s="82"/>
      <c r="AD3541" s="82"/>
      <c r="AE3541" s="82"/>
      <c r="AF3541" s="82"/>
      <c r="AG3541" s="82"/>
    </row>
    <row r="3542" spans="3:33" x14ac:dyDescent="0.2">
      <c r="C3542" s="82"/>
      <c r="D3542" s="82"/>
      <c r="E3542" s="82"/>
      <c r="F3542" s="82"/>
      <c r="G3542" s="82"/>
      <c r="H3542" s="82"/>
      <c r="I3542" s="82"/>
      <c r="J3542" s="82"/>
      <c r="K3542" s="82"/>
      <c r="L3542" s="82"/>
      <c r="M3542" s="82"/>
      <c r="N3542" s="140"/>
      <c r="O3542" s="140"/>
      <c r="P3542" s="82"/>
      <c r="Q3542" s="82"/>
      <c r="R3542" s="82"/>
      <c r="S3542" s="82"/>
      <c r="T3542" s="140"/>
      <c r="U3542" s="82"/>
      <c r="V3542" s="82"/>
      <c r="W3542" s="82"/>
      <c r="X3542" s="82"/>
      <c r="Y3542" s="82"/>
      <c r="AA3542" s="82"/>
      <c r="AB3542" s="82"/>
      <c r="AC3542" s="82"/>
      <c r="AD3542" s="82"/>
      <c r="AE3542" s="82"/>
      <c r="AF3542" s="82"/>
      <c r="AG3542" s="82"/>
    </row>
    <row r="3543" spans="3:33" x14ac:dyDescent="0.2">
      <c r="C3543" s="82"/>
      <c r="D3543" s="82"/>
      <c r="E3543" s="82"/>
      <c r="F3543" s="82"/>
      <c r="G3543" s="82"/>
      <c r="H3543" s="82"/>
      <c r="I3543" s="82"/>
      <c r="J3543" s="82"/>
      <c r="K3543" s="82"/>
      <c r="L3543" s="82"/>
      <c r="M3543" s="82"/>
      <c r="N3543" s="140"/>
      <c r="O3543" s="140"/>
      <c r="P3543" s="82"/>
      <c r="Q3543" s="82"/>
      <c r="R3543" s="82"/>
      <c r="S3543" s="82"/>
      <c r="T3543" s="140"/>
      <c r="U3543" s="82"/>
      <c r="V3543" s="82"/>
      <c r="W3543" s="82"/>
      <c r="X3543" s="82"/>
      <c r="Y3543" s="82"/>
      <c r="AA3543" s="82"/>
      <c r="AB3543" s="82"/>
      <c r="AC3543" s="82"/>
      <c r="AD3543" s="82"/>
      <c r="AE3543" s="82"/>
      <c r="AF3543" s="82"/>
      <c r="AG3543" s="82"/>
    </row>
    <row r="3544" spans="3:33" x14ac:dyDescent="0.2">
      <c r="C3544" s="82"/>
      <c r="D3544" s="82"/>
      <c r="E3544" s="82"/>
      <c r="F3544" s="82"/>
      <c r="G3544" s="82"/>
      <c r="H3544" s="82"/>
      <c r="I3544" s="82"/>
      <c r="J3544" s="82"/>
      <c r="K3544" s="82"/>
      <c r="L3544" s="82"/>
      <c r="M3544" s="82"/>
      <c r="N3544" s="140"/>
      <c r="O3544" s="140"/>
      <c r="P3544" s="82"/>
      <c r="Q3544" s="82"/>
      <c r="R3544" s="82"/>
      <c r="S3544" s="82"/>
      <c r="T3544" s="140"/>
      <c r="U3544" s="82"/>
      <c r="V3544" s="82"/>
      <c r="W3544" s="82"/>
      <c r="X3544" s="82"/>
      <c r="Y3544" s="82"/>
      <c r="AA3544" s="82"/>
      <c r="AB3544" s="82"/>
      <c r="AC3544" s="82"/>
      <c r="AD3544" s="82"/>
      <c r="AE3544" s="82"/>
      <c r="AF3544" s="82"/>
      <c r="AG3544" s="82"/>
    </row>
    <row r="3545" spans="3:33" x14ac:dyDescent="0.2">
      <c r="C3545" s="82"/>
      <c r="D3545" s="82"/>
      <c r="E3545" s="82"/>
      <c r="F3545" s="82"/>
      <c r="G3545" s="82"/>
      <c r="H3545" s="82"/>
      <c r="I3545" s="82"/>
      <c r="J3545" s="82"/>
      <c r="K3545" s="82"/>
      <c r="L3545" s="82"/>
      <c r="M3545" s="82"/>
      <c r="N3545" s="140"/>
      <c r="O3545" s="140"/>
      <c r="P3545" s="82"/>
      <c r="Q3545" s="82"/>
      <c r="R3545" s="82"/>
      <c r="S3545" s="82"/>
      <c r="T3545" s="140"/>
      <c r="U3545" s="82"/>
      <c r="V3545" s="82"/>
      <c r="W3545" s="82"/>
      <c r="X3545" s="82"/>
      <c r="Y3545" s="82"/>
      <c r="AA3545" s="82"/>
      <c r="AB3545" s="82"/>
      <c r="AC3545" s="82"/>
      <c r="AD3545" s="82"/>
      <c r="AE3545" s="82"/>
      <c r="AF3545" s="82"/>
      <c r="AG3545" s="82"/>
    </row>
    <row r="3546" spans="3:33" x14ac:dyDescent="0.2">
      <c r="C3546" s="82"/>
      <c r="D3546" s="82"/>
      <c r="E3546" s="82"/>
      <c r="F3546" s="82"/>
      <c r="G3546" s="82"/>
      <c r="H3546" s="82"/>
      <c r="I3546" s="82"/>
      <c r="J3546" s="82"/>
      <c r="K3546" s="82"/>
      <c r="L3546" s="82"/>
      <c r="M3546" s="82"/>
      <c r="N3546" s="140"/>
      <c r="O3546" s="140"/>
      <c r="P3546" s="82"/>
      <c r="Q3546" s="82"/>
      <c r="R3546" s="82"/>
      <c r="S3546" s="82"/>
      <c r="T3546" s="140"/>
      <c r="U3546" s="82"/>
      <c r="V3546" s="82"/>
      <c r="W3546" s="82"/>
      <c r="X3546" s="82"/>
      <c r="Y3546" s="82"/>
      <c r="AA3546" s="82"/>
      <c r="AB3546" s="82"/>
      <c r="AC3546" s="82"/>
      <c r="AD3546" s="82"/>
      <c r="AE3546" s="82"/>
      <c r="AF3546" s="82"/>
      <c r="AG3546" s="82"/>
    </row>
    <row r="3547" spans="3:33" x14ac:dyDescent="0.2">
      <c r="C3547" s="82"/>
      <c r="D3547" s="82"/>
      <c r="E3547" s="82"/>
      <c r="F3547" s="82"/>
      <c r="G3547" s="82"/>
      <c r="H3547" s="82"/>
      <c r="I3547" s="82"/>
      <c r="J3547" s="82"/>
      <c r="K3547" s="82"/>
      <c r="L3547" s="82"/>
      <c r="M3547" s="82"/>
      <c r="N3547" s="140"/>
      <c r="O3547" s="140"/>
      <c r="P3547" s="82"/>
      <c r="Q3547" s="82"/>
      <c r="R3547" s="82"/>
      <c r="S3547" s="82"/>
      <c r="T3547" s="140"/>
      <c r="U3547" s="82"/>
      <c r="V3547" s="82"/>
      <c r="W3547" s="82"/>
      <c r="X3547" s="82"/>
      <c r="Y3547" s="82"/>
      <c r="AA3547" s="82"/>
      <c r="AB3547" s="82"/>
      <c r="AC3547" s="82"/>
      <c r="AD3547" s="82"/>
      <c r="AE3547" s="82"/>
      <c r="AF3547" s="82"/>
      <c r="AG3547" s="82"/>
    </row>
    <row r="3548" spans="3:33" x14ac:dyDescent="0.2">
      <c r="C3548" s="82"/>
      <c r="D3548" s="82"/>
      <c r="E3548" s="82"/>
      <c r="F3548" s="82"/>
      <c r="G3548" s="82"/>
      <c r="H3548" s="82"/>
      <c r="I3548" s="82"/>
      <c r="J3548" s="82"/>
      <c r="K3548" s="82"/>
      <c r="L3548" s="82"/>
      <c r="M3548" s="82"/>
      <c r="N3548" s="140"/>
      <c r="O3548" s="140"/>
      <c r="P3548" s="82"/>
      <c r="Q3548" s="82"/>
      <c r="R3548" s="82"/>
      <c r="S3548" s="82"/>
      <c r="T3548" s="140"/>
      <c r="U3548" s="82"/>
      <c r="V3548" s="82"/>
      <c r="W3548" s="82"/>
      <c r="X3548" s="82"/>
      <c r="Y3548" s="82"/>
      <c r="AA3548" s="82"/>
      <c r="AB3548" s="82"/>
      <c r="AC3548" s="82"/>
      <c r="AD3548" s="82"/>
      <c r="AE3548" s="82"/>
      <c r="AF3548" s="82"/>
      <c r="AG3548" s="82"/>
    </row>
    <row r="3549" spans="3:33" x14ac:dyDescent="0.2">
      <c r="C3549" s="82"/>
      <c r="D3549" s="82"/>
      <c r="E3549" s="82"/>
      <c r="F3549" s="82"/>
      <c r="G3549" s="82"/>
      <c r="H3549" s="82"/>
      <c r="I3549" s="82"/>
      <c r="J3549" s="82"/>
      <c r="K3549" s="82"/>
      <c r="L3549" s="82"/>
      <c r="M3549" s="82"/>
      <c r="N3549" s="140"/>
      <c r="O3549" s="140"/>
      <c r="P3549" s="82"/>
      <c r="Q3549" s="82"/>
      <c r="R3549" s="82"/>
      <c r="S3549" s="82"/>
      <c r="T3549" s="140"/>
      <c r="U3549" s="82"/>
      <c r="V3549" s="82"/>
      <c r="W3549" s="82"/>
      <c r="X3549" s="82"/>
      <c r="Y3549" s="82"/>
      <c r="AA3549" s="82"/>
      <c r="AB3549" s="82"/>
      <c r="AC3549" s="82"/>
      <c r="AD3549" s="82"/>
      <c r="AE3549" s="82"/>
      <c r="AF3549" s="82"/>
      <c r="AG3549" s="82"/>
    </row>
    <row r="3550" spans="3:33" x14ac:dyDescent="0.2">
      <c r="C3550" s="82"/>
      <c r="D3550" s="82"/>
      <c r="E3550" s="82"/>
      <c r="F3550" s="82"/>
      <c r="G3550" s="82"/>
      <c r="H3550" s="82"/>
      <c r="I3550" s="82"/>
      <c r="J3550" s="82"/>
      <c r="K3550" s="82"/>
      <c r="L3550" s="82"/>
      <c r="M3550" s="82"/>
      <c r="N3550" s="140"/>
      <c r="O3550" s="140"/>
      <c r="P3550" s="82"/>
      <c r="Q3550" s="82"/>
      <c r="R3550" s="82"/>
      <c r="S3550" s="82"/>
      <c r="T3550" s="140"/>
      <c r="U3550" s="82"/>
      <c r="V3550" s="82"/>
      <c r="W3550" s="82"/>
      <c r="X3550" s="82"/>
      <c r="Y3550" s="82"/>
      <c r="AA3550" s="82"/>
      <c r="AB3550" s="82"/>
      <c r="AC3550" s="82"/>
      <c r="AD3550" s="82"/>
      <c r="AE3550" s="82"/>
      <c r="AF3550" s="82"/>
      <c r="AG3550" s="82"/>
    </row>
    <row r="3551" spans="3:33" x14ac:dyDescent="0.2">
      <c r="C3551" s="82"/>
      <c r="D3551" s="82"/>
      <c r="E3551" s="82"/>
      <c r="F3551" s="82"/>
      <c r="G3551" s="82"/>
      <c r="H3551" s="82"/>
      <c r="I3551" s="82"/>
      <c r="J3551" s="82"/>
      <c r="K3551" s="82"/>
      <c r="L3551" s="82"/>
      <c r="M3551" s="82"/>
      <c r="N3551" s="140"/>
      <c r="O3551" s="140"/>
      <c r="P3551" s="82"/>
      <c r="Q3551" s="82"/>
      <c r="R3551" s="82"/>
      <c r="S3551" s="82"/>
      <c r="T3551" s="140"/>
      <c r="U3551" s="82"/>
      <c r="V3551" s="82"/>
      <c r="W3551" s="82"/>
      <c r="X3551" s="82"/>
      <c r="Y3551" s="82"/>
      <c r="AA3551" s="82"/>
      <c r="AB3551" s="82"/>
      <c r="AC3551" s="82"/>
      <c r="AD3551" s="82"/>
      <c r="AE3551" s="82"/>
      <c r="AF3551" s="82"/>
      <c r="AG3551" s="82"/>
    </row>
    <row r="3552" spans="3:33" x14ac:dyDescent="0.2">
      <c r="C3552" s="82"/>
      <c r="D3552" s="82"/>
      <c r="E3552" s="82"/>
      <c r="F3552" s="82"/>
      <c r="G3552" s="82"/>
      <c r="H3552" s="82"/>
      <c r="I3552" s="82"/>
      <c r="J3552" s="82"/>
      <c r="K3552" s="82"/>
      <c r="L3552" s="82"/>
      <c r="M3552" s="82"/>
      <c r="N3552" s="140"/>
      <c r="O3552" s="140"/>
      <c r="P3552" s="82"/>
      <c r="Q3552" s="82"/>
      <c r="R3552" s="82"/>
      <c r="S3552" s="82"/>
      <c r="T3552" s="140"/>
      <c r="U3552" s="82"/>
      <c r="V3552" s="82"/>
      <c r="W3552" s="82"/>
      <c r="X3552" s="82"/>
      <c r="Y3552" s="82"/>
      <c r="AA3552" s="82"/>
      <c r="AB3552" s="82"/>
      <c r="AC3552" s="82"/>
      <c r="AD3552" s="82"/>
      <c r="AE3552" s="82"/>
      <c r="AF3552" s="82"/>
      <c r="AG3552" s="82"/>
    </row>
    <row r="3553" spans="3:33" x14ac:dyDescent="0.2">
      <c r="C3553" s="82"/>
      <c r="D3553" s="82"/>
      <c r="E3553" s="82"/>
      <c r="F3553" s="82"/>
      <c r="G3553" s="82"/>
      <c r="H3553" s="82"/>
      <c r="I3553" s="82"/>
      <c r="J3553" s="82"/>
      <c r="K3553" s="82"/>
      <c r="L3553" s="82"/>
      <c r="M3553" s="82"/>
      <c r="N3553" s="140"/>
      <c r="O3553" s="140"/>
      <c r="P3553" s="82"/>
      <c r="Q3553" s="82"/>
      <c r="R3553" s="82"/>
      <c r="S3553" s="82"/>
      <c r="T3553" s="140"/>
      <c r="U3553" s="82"/>
      <c r="V3553" s="82"/>
      <c r="W3553" s="82"/>
      <c r="X3553" s="82"/>
      <c r="Y3553" s="82"/>
      <c r="AA3553" s="82"/>
      <c r="AB3553" s="82"/>
      <c r="AC3553" s="82"/>
      <c r="AD3553" s="82"/>
      <c r="AE3553" s="82"/>
      <c r="AF3553" s="82"/>
      <c r="AG3553" s="82"/>
    </row>
    <row r="3554" spans="3:33" x14ac:dyDescent="0.2">
      <c r="C3554" s="82"/>
      <c r="D3554" s="82"/>
      <c r="E3554" s="82"/>
      <c r="F3554" s="82"/>
      <c r="G3554" s="82"/>
      <c r="H3554" s="82"/>
      <c r="I3554" s="82"/>
      <c r="J3554" s="82"/>
      <c r="K3554" s="82"/>
      <c r="L3554" s="82"/>
      <c r="M3554" s="82"/>
      <c r="N3554" s="140"/>
      <c r="O3554" s="140"/>
      <c r="P3554" s="82"/>
      <c r="Q3554" s="82"/>
      <c r="R3554" s="82"/>
      <c r="S3554" s="82"/>
      <c r="T3554" s="140"/>
      <c r="U3554" s="82"/>
      <c r="V3554" s="82"/>
      <c r="W3554" s="82"/>
      <c r="X3554" s="82"/>
      <c r="Y3554" s="82"/>
      <c r="AA3554" s="82"/>
      <c r="AB3554" s="82"/>
      <c r="AC3554" s="82"/>
      <c r="AD3554" s="82"/>
      <c r="AE3554" s="82"/>
      <c r="AF3554" s="82"/>
      <c r="AG3554" s="82"/>
    </row>
    <row r="3555" spans="3:33" x14ac:dyDescent="0.2">
      <c r="C3555" s="82"/>
      <c r="D3555" s="82"/>
      <c r="E3555" s="82"/>
      <c r="F3555" s="82"/>
      <c r="G3555" s="82"/>
      <c r="H3555" s="82"/>
      <c r="I3555" s="82"/>
      <c r="J3555" s="82"/>
      <c r="K3555" s="82"/>
      <c r="L3555" s="82"/>
      <c r="M3555" s="82"/>
      <c r="N3555" s="140"/>
      <c r="O3555" s="140"/>
      <c r="P3555" s="82"/>
      <c r="Q3555" s="82"/>
      <c r="R3555" s="82"/>
      <c r="S3555" s="82"/>
      <c r="T3555" s="140"/>
      <c r="U3555" s="82"/>
      <c r="V3555" s="82"/>
      <c r="W3555" s="82"/>
      <c r="X3555" s="82"/>
      <c r="Y3555" s="82"/>
      <c r="AA3555" s="82"/>
      <c r="AB3555" s="82"/>
      <c r="AC3555" s="82"/>
      <c r="AD3555" s="82"/>
      <c r="AE3555" s="82"/>
      <c r="AF3555" s="82"/>
      <c r="AG3555" s="82"/>
    </row>
    <row r="3556" spans="3:33" x14ac:dyDescent="0.2">
      <c r="C3556" s="82"/>
      <c r="D3556" s="82"/>
      <c r="E3556" s="82"/>
      <c r="F3556" s="82"/>
      <c r="G3556" s="82"/>
      <c r="H3556" s="82"/>
      <c r="I3556" s="82"/>
      <c r="J3556" s="82"/>
      <c r="K3556" s="82"/>
      <c r="L3556" s="82"/>
      <c r="M3556" s="82"/>
      <c r="N3556" s="140"/>
      <c r="O3556" s="140"/>
      <c r="P3556" s="82"/>
      <c r="Q3556" s="82"/>
      <c r="R3556" s="82"/>
      <c r="S3556" s="82"/>
      <c r="T3556" s="140"/>
      <c r="U3556" s="82"/>
      <c r="V3556" s="82"/>
      <c r="W3556" s="82"/>
      <c r="X3556" s="82"/>
      <c r="Y3556" s="82"/>
      <c r="AA3556" s="82"/>
      <c r="AB3556" s="82"/>
      <c r="AC3556" s="82"/>
      <c r="AD3556" s="82"/>
      <c r="AE3556" s="82"/>
      <c r="AF3556" s="82"/>
      <c r="AG3556" s="82"/>
    </row>
    <row r="3557" spans="3:33" x14ac:dyDescent="0.2">
      <c r="C3557" s="82"/>
      <c r="D3557" s="82"/>
      <c r="E3557" s="82"/>
      <c r="F3557" s="82"/>
      <c r="G3557" s="82"/>
      <c r="H3557" s="82"/>
      <c r="I3557" s="82"/>
      <c r="J3557" s="82"/>
      <c r="K3557" s="82"/>
      <c r="L3557" s="82"/>
      <c r="M3557" s="82"/>
      <c r="N3557" s="140"/>
      <c r="O3557" s="140"/>
      <c r="P3557" s="82"/>
      <c r="Q3557" s="82"/>
      <c r="R3557" s="82"/>
      <c r="S3557" s="82"/>
      <c r="T3557" s="140"/>
      <c r="U3557" s="82"/>
      <c r="V3557" s="82"/>
      <c r="W3557" s="82"/>
      <c r="X3557" s="82"/>
      <c r="Y3557" s="82"/>
      <c r="AA3557" s="82"/>
      <c r="AB3557" s="82"/>
      <c r="AC3557" s="82"/>
      <c r="AD3557" s="82"/>
      <c r="AE3557" s="82"/>
      <c r="AF3557" s="82"/>
      <c r="AG3557" s="82"/>
    </row>
    <row r="3558" spans="3:33" x14ac:dyDescent="0.2">
      <c r="C3558" s="82"/>
      <c r="D3558" s="82"/>
      <c r="E3558" s="82"/>
      <c r="F3558" s="82"/>
      <c r="G3558" s="82"/>
      <c r="H3558" s="82"/>
      <c r="I3558" s="82"/>
      <c r="J3558" s="82"/>
      <c r="K3558" s="82"/>
      <c r="L3558" s="82"/>
      <c r="M3558" s="82"/>
      <c r="N3558" s="140"/>
      <c r="O3558" s="140"/>
      <c r="P3558" s="82"/>
      <c r="Q3558" s="82"/>
      <c r="R3558" s="82"/>
      <c r="S3558" s="82"/>
      <c r="T3558" s="140"/>
      <c r="U3558" s="82"/>
      <c r="V3558" s="82"/>
      <c r="W3558" s="82"/>
      <c r="X3558" s="82"/>
      <c r="Y3558" s="82"/>
      <c r="AA3558" s="82"/>
      <c r="AB3558" s="82"/>
      <c r="AC3558" s="82"/>
      <c r="AD3558" s="82"/>
      <c r="AE3558" s="82"/>
      <c r="AF3558" s="82"/>
      <c r="AG3558" s="82"/>
    </row>
    <row r="3559" spans="3:33" x14ac:dyDescent="0.2">
      <c r="C3559" s="82"/>
      <c r="D3559" s="82"/>
      <c r="E3559" s="82"/>
      <c r="F3559" s="82"/>
      <c r="G3559" s="82"/>
      <c r="H3559" s="82"/>
      <c r="I3559" s="82"/>
      <c r="J3559" s="82"/>
      <c r="K3559" s="82"/>
      <c r="L3559" s="82"/>
      <c r="M3559" s="82"/>
      <c r="N3559" s="140"/>
      <c r="O3559" s="140"/>
      <c r="P3559" s="82"/>
      <c r="Q3559" s="82"/>
      <c r="R3559" s="82"/>
      <c r="S3559" s="82"/>
      <c r="T3559" s="140"/>
      <c r="U3559" s="82"/>
      <c r="V3559" s="82"/>
      <c r="W3559" s="82"/>
      <c r="X3559" s="82"/>
      <c r="Y3559" s="82"/>
      <c r="AA3559" s="82"/>
      <c r="AB3559" s="82"/>
      <c r="AC3559" s="82"/>
      <c r="AD3559" s="82"/>
      <c r="AE3559" s="82"/>
      <c r="AF3559" s="82"/>
      <c r="AG3559" s="82"/>
    </row>
    <row r="3560" spans="3:33" x14ac:dyDescent="0.2">
      <c r="C3560" s="82"/>
      <c r="D3560" s="82"/>
      <c r="E3560" s="82"/>
      <c r="F3560" s="82"/>
      <c r="G3560" s="82"/>
      <c r="H3560" s="82"/>
      <c r="I3560" s="82"/>
      <c r="J3560" s="82"/>
      <c r="K3560" s="82"/>
      <c r="L3560" s="82"/>
      <c r="M3560" s="82"/>
      <c r="N3560" s="140"/>
      <c r="O3560" s="140"/>
      <c r="P3560" s="82"/>
      <c r="Q3560" s="82"/>
      <c r="R3560" s="82"/>
      <c r="S3560" s="82"/>
      <c r="T3560" s="140"/>
      <c r="U3560" s="82"/>
      <c r="V3560" s="82"/>
      <c r="W3560" s="82"/>
      <c r="X3560" s="82"/>
      <c r="Y3560" s="82"/>
      <c r="AA3560" s="82"/>
      <c r="AB3560" s="82"/>
      <c r="AC3560" s="82"/>
      <c r="AD3560" s="82"/>
      <c r="AE3560" s="82"/>
      <c r="AF3560" s="82"/>
      <c r="AG3560" s="82"/>
    </row>
    <row r="3561" spans="3:33" x14ac:dyDescent="0.2">
      <c r="C3561" s="82"/>
      <c r="D3561" s="82"/>
      <c r="E3561" s="82"/>
      <c r="F3561" s="82"/>
      <c r="G3561" s="82"/>
      <c r="H3561" s="82"/>
      <c r="I3561" s="82"/>
      <c r="J3561" s="82"/>
      <c r="K3561" s="82"/>
      <c r="L3561" s="82"/>
      <c r="M3561" s="82"/>
      <c r="N3561" s="140"/>
      <c r="O3561" s="140"/>
      <c r="P3561" s="82"/>
      <c r="Q3561" s="82"/>
      <c r="R3561" s="82"/>
      <c r="S3561" s="82"/>
      <c r="T3561" s="140"/>
      <c r="U3561" s="82"/>
      <c r="V3561" s="82"/>
      <c r="W3561" s="82"/>
      <c r="X3561" s="82"/>
      <c r="Y3561" s="82"/>
      <c r="AA3561" s="82"/>
      <c r="AB3561" s="82"/>
      <c r="AC3561" s="82"/>
      <c r="AD3561" s="82"/>
      <c r="AE3561" s="82"/>
      <c r="AF3561" s="82"/>
      <c r="AG3561" s="82"/>
    </row>
    <row r="3562" spans="3:33" x14ac:dyDescent="0.2">
      <c r="C3562" s="82"/>
      <c r="D3562" s="82"/>
      <c r="E3562" s="82"/>
      <c r="F3562" s="82"/>
      <c r="G3562" s="82"/>
      <c r="H3562" s="82"/>
      <c r="I3562" s="82"/>
      <c r="J3562" s="82"/>
      <c r="K3562" s="82"/>
      <c r="L3562" s="82"/>
      <c r="M3562" s="82"/>
      <c r="N3562" s="140"/>
      <c r="O3562" s="140"/>
      <c r="P3562" s="82"/>
      <c r="Q3562" s="82"/>
      <c r="R3562" s="82"/>
      <c r="S3562" s="82"/>
      <c r="T3562" s="140"/>
      <c r="U3562" s="82"/>
      <c r="V3562" s="82"/>
      <c r="W3562" s="82"/>
      <c r="X3562" s="82"/>
      <c r="Y3562" s="82"/>
      <c r="AA3562" s="82"/>
      <c r="AB3562" s="82"/>
      <c r="AC3562" s="82"/>
      <c r="AD3562" s="82"/>
      <c r="AE3562" s="82"/>
      <c r="AF3562" s="82"/>
      <c r="AG3562" s="82"/>
    </row>
    <row r="3563" spans="3:33" x14ac:dyDescent="0.2">
      <c r="C3563" s="82"/>
      <c r="D3563" s="82"/>
      <c r="E3563" s="82"/>
      <c r="F3563" s="82"/>
      <c r="G3563" s="82"/>
      <c r="H3563" s="82"/>
      <c r="I3563" s="82"/>
      <c r="J3563" s="82"/>
      <c r="K3563" s="82"/>
      <c r="L3563" s="82"/>
      <c r="M3563" s="82"/>
      <c r="N3563" s="140"/>
      <c r="O3563" s="140"/>
      <c r="P3563" s="82"/>
      <c r="Q3563" s="82"/>
      <c r="R3563" s="82"/>
      <c r="S3563" s="82"/>
      <c r="T3563" s="140"/>
      <c r="U3563" s="82"/>
      <c r="V3563" s="82"/>
      <c r="W3563" s="82"/>
      <c r="X3563" s="82"/>
      <c r="Y3563" s="82"/>
      <c r="AA3563" s="82"/>
      <c r="AB3563" s="82"/>
      <c r="AC3563" s="82"/>
      <c r="AD3563" s="82"/>
      <c r="AE3563" s="82"/>
      <c r="AF3563" s="82"/>
      <c r="AG3563" s="82"/>
    </row>
    <row r="3564" spans="3:33" x14ac:dyDescent="0.2">
      <c r="C3564" s="82"/>
      <c r="D3564" s="82"/>
      <c r="E3564" s="82"/>
      <c r="F3564" s="82"/>
      <c r="G3564" s="82"/>
      <c r="H3564" s="82"/>
      <c r="I3564" s="82"/>
      <c r="J3564" s="82"/>
      <c r="K3564" s="82"/>
      <c r="L3564" s="82"/>
      <c r="M3564" s="82"/>
      <c r="N3564" s="140"/>
      <c r="O3564" s="140"/>
      <c r="P3564" s="82"/>
      <c r="Q3564" s="82"/>
      <c r="R3564" s="82"/>
      <c r="S3564" s="82"/>
      <c r="T3564" s="140"/>
      <c r="U3564" s="82"/>
      <c r="V3564" s="82"/>
      <c r="W3564" s="82"/>
      <c r="X3564" s="82"/>
      <c r="Y3564" s="82"/>
      <c r="AA3564" s="82"/>
      <c r="AB3564" s="82"/>
      <c r="AC3564" s="82"/>
      <c r="AD3564" s="82"/>
      <c r="AE3564" s="82"/>
      <c r="AF3564" s="82"/>
      <c r="AG3564" s="82"/>
    </row>
    <row r="3565" spans="3:33" x14ac:dyDescent="0.2">
      <c r="C3565" s="82"/>
      <c r="D3565" s="82"/>
      <c r="E3565" s="82"/>
      <c r="F3565" s="82"/>
      <c r="G3565" s="82"/>
      <c r="H3565" s="82"/>
      <c r="I3565" s="82"/>
      <c r="J3565" s="82"/>
      <c r="K3565" s="82"/>
      <c r="L3565" s="82"/>
      <c r="M3565" s="82"/>
      <c r="N3565" s="140"/>
      <c r="O3565" s="140"/>
      <c r="P3565" s="82"/>
      <c r="Q3565" s="82"/>
      <c r="R3565" s="82"/>
      <c r="S3565" s="82"/>
      <c r="T3565" s="140"/>
      <c r="U3565" s="82"/>
      <c r="V3565" s="82"/>
      <c r="W3565" s="82"/>
      <c r="X3565" s="82"/>
      <c r="Y3565" s="82"/>
      <c r="AA3565" s="82"/>
      <c r="AB3565" s="82"/>
      <c r="AC3565" s="82"/>
      <c r="AD3565" s="82"/>
      <c r="AE3565" s="82"/>
      <c r="AF3565" s="82"/>
      <c r="AG3565" s="82"/>
    </row>
    <row r="3566" spans="3:33" x14ac:dyDescent="0.2">
      <c r="C3566" s="82"/>
      <c r="D3566" s="82"/>
      <c r="E3566" s="82"/>
      <c r="F3566" s="82"/>
      <c r="G3566" s="82"/>
      <c r="H3566" s="82"/>
      <c r="I3566" s="82"/>
      <c r="J3566" s="82"/>
      <c r="K3566" s="82"/>
      <c r="L3566" s="82"/>
      <c r="M3566" s="82"/>
      <c r="N3566" s="140"/>
      <c r="O3566" s="140"/>
      <c r="P3566" s="82"/>
      <c r="Q3566" s="82"/>
      <c r="R3566" s="82"/>
      <c r="S3566" s="82"/>
      <c r="T3566" s="140"/>
      <c r="U3566" s="82"/>
      <c r="V3566" s="82"/>
      <c r="W3566" s="82"/>
      <c r="X3566" s="82"/>
      <c r="Y3566" s="82"/>
      <c r="AA3566" s="82"/>
      <c r="AB3566" s="82"/>
      <c r="AC3566" s="82"/>
      <c r="AD3566" s="82"/>
      <c r="AE3566" s="82"/>
      <c r="AF3566" s="82"/>
      <c r="AG3566" s="82"/>
    </row>
    <row r="3567" spans="3:33" x14ac:dyDescent="0.2">
      <c r="C3567" s="82"/>
      <c r="D3567" s="82"/>
      <c r="E3567" s="82"/>
      <c r="F3567" s="82"/>
      <c r="G3567" s="82"/>
      <c r="H3567" s="82"/>
      <c r="I3567" s="82"/>
      <c r="J3567" s="82"/>
      <c r="K3567" s="82"/>
      <c r="L3567" s="82"/>
      <c r="M3567" s="82"/>
      <c r="N3567" s="140"/>
      <c r="O3567" s="140"/>
      <c r="P3567" s="82"/>
      <c r="Q3567" s="82"/>
      <c r="R3567" s="82"/>
      <c r="S3567" s="82"/>
      <c r="T3567" s="140"/>
      <c r="U3567" s="82"/>
      <c r="V3567" s="82"/>
      <c r="W3567" s="82"/>
      <c r="X3567" s="82"/>
      <c r="Y3567" s="82"/>
      <c r="AA3567" s="82"/>
      <c r="AB3567" s="82"/>
      <c r="AC3567" s="82"/>
      <c r="AD3567" s="82"/>
      <c r="AE3567" s="82"/>
      <c r="AF3567" s="82"/>
      <c r="AG3567" s="82"/>
    </row>
    <row r="3568" spans="3:33" x14ac:dyDescent="0.2">
      <c r="C3568" s="82"/>
      <c r="D3568" s="82"/>
      <c r="E3568" s="82"/>
      <c r="F3568" s="82"/>
      <c r="G3568" s="82"/>
      <c r="H3568" s="82"/>
      <c r="I3568" s="82"/>
      <c r="J3568" s="82"/>
      <c r="K3568" s="82"/>
      <c r="L3568" s="82"/>
      <c r="M3568" s="82"/>
      <c r="N3568" s="140"/>
      <c r="O3568" s="140"/>
      <c r="P3568" s="82"/>
      <c r="Q3568" s="82"/>
      <c r="R3568" s="82"/>
      <c r="S3568" s="82"/>
      <c r="T3568" s="140"/>
      <c r="U3568" s="82"/>
      <c r="V3568" s="82"/>
      <c r="W3568" s="82"/>
      <c r="X3568" s="82"/>
      <c r="Y3568" s="82"/>
      <c r="AA3568" s="82"/>
      <c r="AB3568" s="82"/>
      <c r="AC3568" s="82"/>
      <c r="AD3568" s="82"/>
      <c r="AE3568" s="82"/>
      <c r="AF3568" s="82"/>
      <c r="AG3568" s="82"/>
    </row>
    <row r="3569" spans="3:33" x14ac:dyDescent="0.2">
      <c r="C3569" s="82"/>
      <c r="D3569" s="82"/>
      <c r="E3569" s="82"/>
      <c r="F3569" s="82"/>
      <c r="G3569" s="82"/>
      <c r="H3569" s="82"/>
      <c r="I3569" s="82"/>
      <c r="J3569" s="82"/>
      <c r="K3569" s="82"/>
      <c r="L3569" s="82"/>
      <c r="M3569" s="82"/>
      <c r="N3569" s="140"/>
      <c r="O3569" s="140"/>
      <c r="P3569" s="82"/>
      <c r="Q3569" s="82"/>
      <c r="R3569" s="82"/>
      <c r="S3569" s="82"/>
      <c r="T3569" s="140"/>
      <c r="U3569" s="82"/>
      <c r="V3569" s="82"/>
      <c r="W3569" s="82"/>
      <c r="X3569" s="82"/>
      <c r="Y3569" s="82"/>
      <c r="AA3569" s="82"/>
      <c r="AB3569" s="82"/>
      <c r="AC3569" s="82"/>
      <c r="AD3569" s="82"/>
      <c r="AE3569" s="82"/>
      <c r="AF3569" s="82"/>
      <c r="AG3569" s="82"/>
    </row>
    <row r="3570" spans="3:33" x14ac:dyDescent="0.2">
      <c r="C3570" s="82"/>
      <c r="D3570" s="82"/>
      <c r="E3570" s="82"/>
      <c r="F3570" s="82"/>
      <c r="G3570" s="82"/>
      <c r="H3570" s="82"/>
      <c r="I3570" s="82"/>
      <c r="J3570" s="82"/>
      <c r="K3570" s="82"/>
      <c r="L3570" s="82"/>
      <c r="M3570" s="82"/>
      <c r="N3570" s="140"/>
      <c r="O3570" s="140"/>
      <c r="P3570" s="82"/>
      <c r="Q3570" s="82"/>
      <c r="R3570" s="82"/>
      <c r="S3570" s="82"/>
      <c r="T3570" s="140"/>
      <c r="U3570" s="82"/>
      <c r="V3570" s="82"/>
      <c r="W3570" s="82"/>
      <c r="X3570" s="82"/>
      <c r="Y3570" s="82"/>
      <c r="AA3570" s="82"/>
      <c r="AB3570" s="82"/>
      <c r="AC3570" s="82"/>
      <c r="AD3570" s="82"/>
      <c r="AE3570" s="82"/>
      <c r="AF3570" s="82"/>
      <c r="AG3570" s="82"/>
    </row>
    <row r="3571" spans="3:33" x14ac:dyDescent="0.2">
      <c r="C3571" s="82"/>
      <c r="D3571" s="82"/>
      <c r="E3571" s="82"/>
      <c r="F3571" s="82"/>
      <c r="G3571" s="82"/>
      <c r="H3571" s="82"/>
      <c r="I3571" s="82"/>
      <c r="J3571" s="82"/>
      <c r="K3571" s="82"/>
      <c r="L3571" s="82"/>
      <c r="M3571" s="82"/>
      <c r="N3571" s="140"/>
      <c r="O3571" s="140"/>
      <c r="P3571" s="82"/>
      <c r="Q3571" s="82"/>
      <c r="R3571" s="82"/>
      <c r="S3571" s="82"/>
      <c r="T3571" s="140"/>
      <c r="U3571" s="82"/>
      <c r="V3571" s="82"/>
      <c r="W3571" s="82"/>
      <c r="X3571" s="82"/>
      <c r="Y3571" s="82"/>
      <c r="AA3571" s="82"/>
      <c r="AB3571" s="82"/>
      <c r="AC3571" s="82"/>
      <c r="AD3571" s="82"/>
      <c r="AE3571" s="82"/>
      <c r="AF3571" s="82"/>
      <c r="AG3571" s="82"/>
    </row>
    <row r="3572" spans="3:33" x14ac:dyDescent="0.2">
      <c r="C3572" s="82"/>
      <c r="D3572" s="82"/>
      <c r="E3572" s="82"/>
      <c r="F3572" s="82"/>
      <c r="G3572" s="82"/>
      <c r="H3572" s="82"/>
      <c r="I3572" s="82"/>
      <c r="J3572" s="82"/>
      <c r="K3572" s="82"/>
      <c r="L3572" s="82"/>
      <c r="M3572" s="82"/>
      <c r="N3572" s="140"/>
      <c r="O3572" s="140"/>
      <c r="P3572" s="82"/>
      <c r="Q3572" s="82"/>
      <c r="R3572" s="82"/>
      <c r="S3572" s="82"/>
      <c r="T3572" s="140"/>
      <c r="U3572" s="82"/>
      <c r="V3572" s="82"/>
      <c r="W3572" s="82"/>
      <c r="X3572" s="82"/>
      <c r="Y3572" s="82"/>
      <c r="AA3572" s="82"/>
      <c r="AB3572" s="82"/>
      <c r="AC3572" s="82"/>
      <c r="AD3572" s="82"/>
      <c r="AE3572" s="82"/>
      <c r="AF3572" s="82"/>
      <c r="AG3572" s="82"/>
    </row>
    <row r="3573" spans="3:33" x14ac:dyDescent="0.2">
      <c r="C3573" s="82"/>
      <c r="D3573" s="82"/>
      <c r="E3573" s="82"/>
      <c r="F3573" s="82"/>
      <c r="G3573" s="82"/>
      <c r="H3573" s="82"/>
      <c r="I3573" s="82"/>
      <c r="J3573" s="82"/>
      <c r="K3573" s="82"/>
      <c r="L3573" s="82"/>
      <c r="M3573" s="82"/>
      <c r="N3573" s="140"/>
      <c r="O3573" s="140"/>
      <c r="P3573" s="82"/>
      <c r="Q3573" s="82"/>
      <c r="R3573" s="82"/>
      <c r="S3573" s="82"/>
      <c r="T3573" s="140"/>
      <c r="U3573" s="82"/>
      <c r="V3573" s="82"/>
      <c r="W3573" s="82"/>
      <c r="X3573" s="82"/>
      <c r="Y3573" s="82"/>
      <c r="AA3573" s="82"/>
      <c r="AB3573" s="82"/>
      <c r="AC3573" s="82"/>
      <c r="AD3573" s="82"/>
      <c r="AE3573" s="82"/>
      <c r="AF3573" s="82"/>
      <c r="AG3573" s="82"/>
    </row>
    <row r="3574" spans="3:33" x14ac:dyDescent="0.2">
      <c r="C3574" s="82"/>
      <c r="D3574" s="82"/>
      <c r="E3574" s="82"/>
      <c r="F3574" s="82"/>
      <c r="G3574" s="82"/>
      <c r="H3574" s="82"/>
      <c r="I3574" s="82"/>
      <c r="J3574" s="82"/>
      <c r="K3574" s="82"/>
      <c r="L3574" s="82"/>
      <c r="M3574" s="82"/>
      <c r="N3574" s="140"/>
      <c r="O3574" s="140"/>
      <c r="P3574" s="82"/>
      <c r="Q3574" s="82"/>
      <c r="R3574" s="82"/>
      <c r="S3574" s="82"/>
      <c r="T3574" s="140"/>
      <c r="U3574" s="82"/>
      <c r="V3574" s="82"/>
      <c r="W3574" s="82"/>
      <c r="X3574" s="82"/>
      <c r="Y3574" s="82"/>
      <c r="AA3574" s="82"/>
      <c r="AB3574" s="82"/>
      <c r="AC3574" s="82"/>
      <c r="AD3574" s="82"/>
      <c r="AE3574" s="82"/>
      <c r="AF3574" s="82"/>
      <c r="AG3574" s="82"/>
    </row>
    <row r="3575" spans="3:33" x14ac:dyDescent="0.2">
      <c r="C3575" s="82"/>
      <c r="D3575" s="82"/>
      <c r="E3575" s="82"/>
      <c r="F3575" s="82"/>
      <c r="G3575" s="82"/>
      <c r="H3575" s="82"/>
      <c r="I3575" s="82"/>
      <c r="J3575" s="82"/>
      <c r="K3575" s="82"/>
      <c r="L3575" s="82"/>
      <c r="M3575" s="82"/>
      <c r="N3575" s="140"/>
      <c r="O3575" s="140"/>
      <c r="P3575" s="82"/>
      <c r="Q3575" s="82"/>
      <c r="R3575" s="82"/>
      <c r="S3575" s="82"/>
      <c r="T3575" s="140"/>
      <c r="U3575" s="82"/>
      <c r="V3575" s="82"/>
      <c r="W3575" s="82"/>
      <c r="X3575" s="82"/>
      <c r="Y3575" s="82"/>
      <c r="AA3575" s="82"/>
      <c r="AB3575" s="82"/>
      <c r="AC3575" s="82"/>
      <c r="AD3575" s="82"/>
      <c r="AE3575" s="82"/>
      <c r="AF3575" s="82"/>
      <c r="AG3575" s="82"/>
    </row>
    <row r="3576" spans="3:33" x14ac:dyDescent="0.2">
      <c r="C3576" s="82"/>
      <c r="D3576" s="82"/>
      <c r="E3576" s="82"/>
      <c r="F3576" s="82"/>
      <c r="G3576" s="82"/>
      <c r="H3576" s="82"/>
      <c r="I3576" s="82"/>
      <c r="J3576" s="82"/>
      <c r="K3576" s="82"/>
      <c r="L3576" s="82"/>
      <c r="M3576" s="82"/>
      <c r="N3576" s="140"/>
      <c r="O3576" s="140"/>
      <c r="P3576" s="82"/>
      <c r="Q3576" s="82"/>
      <c r="R3576" s="82"/>
      <c r="S3576" s="82"/>
      <c r="T3576" s="140"/>
      <c r="U3576" s="82"/>
      <c r="V3576" s="82"/>
      <c r="W3576" s="82"/>
      <c r="X3576" s="82"/>
      <c r="Y3576" s="82"/>
      <c r="AA3576" s="82"/>
      <c r="AB3576" s="82"/>
      <c r="AC3576" s="82"/>
      <c r="AD3576" s="82"/>
      <c r="AE3576" s="82"/>
      <c r="AF3576" s="82"/>
      <c r="AG3576" s="82"/>
    </row>
    <row r="3577" spans="3:33" x14ac:dyDescent="0.2">
      <c r="C3577" s="82"/>
      <c r="D3577" s="82"/>
      <c r="E3577" s="82"/>
      <c r="F3577" s="82"/>
      <c r="G3577" s="82"/>
      <c r="H3577" s="82"/>
      <c r="I3577" s="82"/>
      <c r="J3577" s="82"/>
      <c r="K3577" s="82"/>
      <c r="L3577" s="82"/>
      <c r="M3577" s="82"/>
      <c r="N3577" s="140"/>
      <c r="O3577" s="140"/>
      <c r="P3577" s="82"/>
      <c r="Q3577" s="82"/>
      <c r="R3577" s="82"/>
      <c r="S3577" s="82"/>
      <c r="T3577" s="140"/>
      <c r="U3577" s="82"/>
      <c r="V3577" s="82"/>
      <c r="W3577" s="82"/>
      <c r="X3577" s="82"/>
      <c r="Y3577" s="82"/>
      <c r="AA3577" s="82"/>
      <c r="AB3577" s="82"/>
      <c r="AC3577" s="82"/>
      <c r="AD3577" s="82"/>
      <c r="AE3577" s="82"/>
      <c r="AF3577" s="82"/>
      <c r="AG3577" s="82"/>
    </row>
    <row r="3578" spans="3:33" x14ac:dyDescent="0.2">
      <c r="C3578" s="82"/>
      <c r="D3578" s="82"/>
      <c r="E3578" s="82"/>
      <c r="F3578" s="82"/>
      <c r="G3578" s="82"/>
      <c r="H3578" s="82"/>
      <c r="I3578" s="82"/>
      <c r="J3578" s="82"/>
      <c r="K3578" s="82"/>
      <c r="L3578" s="82"/>
      <c r="M3578" s="82"/>
      <c r="N3578" s="140"/>
      <c r="O3578" s="140"/>
      <c r="P3578" s="82"/>
      <c r="Q3578" s="82"/>
      <c r="R3578" s="82"/>
      <c r="S3578" s="82"/>
      <c r="T3578" s="140"/>
      <c r="U3578" s="82"/>
      <c r="V3578" s="82"/>
      <c r="W3578" s="82"/>
      <c r="X3578" s="82"/>
      <c r="Y3578" s="82"/>
      <c r="AA3578" s="82"/>
      <c r="AB3578" s="82"/>
      <c r="AC3578" s="82"/>
      <c r="AD3578" s="82"/>
      <c r="AE3578" s="82"/>
      <c r="AF3578" s="82"/>
      <c r="AG3578" s="82"/>
    </row>
    <row r="3579" spans="3:33" x14ac:dyDescent="0.2">
      <c r="C3579" s="82"/>
      <c r="D3579" s="82"/>
      <c r="E3579" s="82"/>
      <c r="F3579" s="82"/>
      <c r="G3579" s="82"/>
      <c r="H3579" s="82"/>
      <c r="I3579" s="82"/>
      <c r="J3579" s="82"/>
      <c r="K3579" s="82"/>
      <c r="L3579" s="82"/>
      <c r="M3579" s="82"/>
      <c r="N3579" s="140"/>
      <c r="O3579" s="140"/>
      <c r="P3579" s="82"/>
      <c r="Q3579" s="82"/>
      <c r="R3579" s="82"/>
      <c r="S3579" s="82"/>
      <c r="T3579" s="140"/>
      <c r="U3579" s="82"/>
      <c r="V3579" s="82"/>
      <c r="W3579" s="82"/>
      <c r="X3579" s="82"/>
      <c r="Y3579" s="82"/>
      <c r="AA3579" s="82"/>
      <c r="AB3579" s="82"/>
      <c r="AC3579" s="82"/>
      <c r="AD3579" s="82"/>
      <c r="AE3579" s="82"/>
      <c r="AF3579" s="82"/>
      <c r="AG3579" s="82"/>
    </row>
    <row r="3580" spans="3:33" x14ac:dyDescent="0.2">
      <c r="C3580" s="82"/>
      <c r="D3580" s="82"/>
      <c r="E3580" s="82"/>
      <c r="F3580" s="82"/>
      <c r="G3580" s="82"/>
      <c r="H3580" s="82"/>
      <c r="I3580" s="82"/>
      <c r="J3580" s="82"/>
      <c r="K3580" s="82"/>
      <c r="L3580" s="82"/>
      <c r="M3580" s="82"/>
      <c r="N3580" s="140"/>
      <c r="O3580" s="140"/>
      <c r="P3580" s="82"/>
      <c r="Q3580" s="82"/>
      <c r="R3580" s="82"/>
      <c r="S3580" s="82"/>
      <c r="T3580" s="140"/>
      <c r="U3580" s="82"/>
      <c r="V3580" s="82"/>
      <c r="W3580" s="82"/>
      <c r="X3580" s="82"/>
      <c r="Y3580" s="82"/>
      <c r="AA3580" s="82"/>
      <c r="AB3580" s="82"/>
      <c r="AC3580" s="82"/>
      <c r="AD3580" s="82"/>
      <c r="AE3580" s="82"/>
      <c r="AF3580" s="82"/>
      <c r="AG3580" s="82"/>
    </row>
    <row r="3581" spans="3:33" x14ac:dyDescent="0.2">
      <c r="C3581" s="82"/>
      <c r="D3581" s="82"/>
      <c r="E3581" s="82"/>
      <c r="F3581" s="82"/>
      <c r="G3581" s="82"/>
      <c r="H3581" s="82"/>
      <c r="I3581" s="82"/>
      <c r="J3581" s="82"/>
      <c r="K3581" s="82"/>
      <c r="L3581" s="82"/>
      <c r="M3581" s="82"/>
      <c r="N3581" s="140"/>
      <c r="O3581" s="140"/>
      <c r="P3581" s="82"/>
      <c r="Q3581" s="82"/>
      <c r="R3581" s="82"/>
      <c r="S3581" s="82"/>
      <c r="T3581" s="140"/>
      <c r="U3581" s="82"/>
      <c r="V3581" s="82"/>
      <c r="W3581" s="82"/>
      <c r="X3581" s="82"/>
      <c r="Y3581" s="82"/>
      <c r="AA3581" s="82"/>
      <c r="AB3581" s="82"/>
      <c r="AC3581" s="82"/>
      <c r="AD3581" s="82"/>
      <c r="AE3581" s="82"/>
      <c r="AF3581" s="82"/>
      <c r="AG3581" s="82"/>
    </row>
    <row r="3582" spans="3:33" x14ac:dyDescent="0.2">
      <c r="C3582" s="82"/>
      <c r="D3582" s="82"/>
      <c r="E3582" s="82"/>
      <c r="F3582" s="82"/>
      <c r="G3582" s="82"/>
      <c r="H3582" s="82"/>
      <c r="I3582" s="82"/>
      <c r="J3582" s="82"/>
      <c r="K3582" s="82"/>
      <c r="L3582" s="82"/>
      <c r="M3582" s="82"/>
      <c r="N3582" s="140"/>
      <c r="O3582" s="140"/>
      <c r="P3582" s="82"/>
      <c r="Q3582" s="82"/>
      <c r="R3582" s="82"/>
      <c r="S3582" s="82"/>
      <c r="T3582" s="140"/>
      <c r="U3582" s="82"/>
      <c r="V3582" s="82"/>
      <c r="W3582" s="82"/>
      <c r="X3582" s="82"/>
      <c r="Y3582" s="82"/>
      <c r="AA3582" s="82"/>
      <c r="AB3582" s="82"/>
      <c r="AC3582" s="82"/>
      <c r="AD3582" s="82"/>
      <c r="AE3582" s="82"/>
      <c r="AF3582" s="82"/>
      <c r="AG3582" s="82"/>
    </row>
    <row r="3583" spans="3:33" x14ac:dyDescent="0.2">
      <c r="C3583" s="82"/>
      <c r="D3583" s="82"/>
      <c r="E3583" s="82"/>
      <c r="F3583" s="82"/>
      <c r="G3583" s="82"/>
      <c r="H3583" s="82"/>
      <c r="I3583" s="82"/>
      <c r="J3583" s="82"/>
      <c r="K3583" s="82"/>
      <c r="L3583" s="82"/>
      <c r="M3583" s="82"/>
      <c r="N3583" s="140"/>
      <c r="O3583" s="140"/>
      <c r="P3583" s="82"/>
      <c r="Q3583" s="82"/>
      <c r="R3583" s="82"/>
      <c r="S3583" s="82"/>
      <c r="T3583" s="140"/>
      <c r="U3583" s="82"/>
      <c r="V3583" s="82"/>
      <c r="W3583" s="82"/>
      <c r="X3583" s="82"/>
      <c r="Y3583" s="82"/>
      <c r="AA3583" s="82"/>
      <c r="AB3583" s="82"/>
      <c r="AC3583" s="82"/>
      <c r="AD3583" s="82"/>
      <c r="AE3583" s="82"/>
      <c r="AF3583" s="82"/>
      <c r="AG3583" s="82"/>
    </row>
    <row r="3584" spans="3:33" x14ac:dyDescent="0.2">
      <c r="C3584" s="82"/>
      <c r="D3584" s="82"/>
      <c r="E3584" s="82"/>
      <c r="F3584" s="82"/>
      <c r="G3584" s="82"/>
      <c r="H3584" s="82"/>
      <c r="I3584" s="82"/>
      <c r="J3584" s="82"/>
      <c r="K3584" s="82"/>
      <c r="L3584" s="82"/>
      <c r="M3584" s="82"/>
      <c r="N3584" s="140"/>
      <c r="O3584" s="140"/>
      <c r="P3584" s="82"/>
      <c r="Q3584" s="82"/>
      <c r="R3584" s="82"/>
      <c r="S3584" s="82"/>
      <c r="T3584" s="140"/>
      <c r="U3584" s="82"/>
      <c r="V3584" s="82"/>
      <c r="W3584" s="82"/>
      <c r="X3584" s="82"/>
      <c r="Y3584" s="82"/>
      <c r="AA3584" s="82"/>
      <c r="AB3584" s="82"/>
      <c r="AC3584" s="82"/>
      <c r="AD3584" s="82"/>
      <c r="AE3584" s="82"/>
      <c r="AF3584" s="82"/>
      <c r="AG3584" s="82"/>
    </row>
    <row r="3585" spans="3:33" x14ac:dyDescent="0.2">
      <c r="C3585" s="82"/>
      <c r="D3585" s="82"/>
      <c r="E3585" s="82"/>
      <c r="F3585" s="82"/>
      <c r="G3585" s="82"/>
      <c r="H3585" s="82"/>
      <c r="I3585" s="82"/>
      <c r="J3585" s="82"/>
      <c r="K3585" s="82"/>
      <c r="L3585" s="82"/>
      <c r="M3585" s="82"/>
      <c r="N3585" s="140"/>
      <c r="O3585" s="140"/>
      <c r="P3585" s="82"/>
      <c r="Q3585" s="82"/>
      <c r="R3585" s="82"/>
      <c r="S3585" s="82"/>
      <c r="T3585" s="140"/>
      <c r="U3585" s="82"/>
      <c r="V3585" s="82"/>
      <c r="W3585" s="82"/>
      <c r="X3585" s="82"/>
      <c r="Y3585" s="82"/>
      <c r="AA3585" s="82"/>
      <c r="AB3585" s="82"/>
      <c r="AC3585" s="82"/>
      <c r="AD3585" s="82"/>
      <c r="AE3585" s="82"/>
      <c r="AF3585" s="82"/>
      <c r="AG3585" s="82"/>
    </row>
    <row r="3586" spans="3:33" x14ac:dyDescent="0.2">
      <c r="C3586" s="82"/>
      <c r="D3586" s="82"/>
      <c r="E3586" s="82"/>
      <c r="F3586" s="82"/>
      <c r="G3586" s="82"/>
      <c r="H3586" s="82"/>
      <c r="I3586" s="82"/>
      <c r="J3586" s="82"/>
      <c r="K3586" s="82"/>
      <c r="L3586" s="82"/>
      <c r="M3586" s="82"/>
      <c r="N3586" s="140"/>
      <c r="O3586" s="140"/>
      <c r="P3586" s="82"/>
      <c r="Q3586" s="82"/>
      <c r="R3586" s="82"/>
      <c r="S3586" s="82"/>
      <c r="T3586" s="140"/>
      <c r="U3586" s="82"/>
      <c r="V3586" s="82"/>
      <c r="W3586" s="82"/>
      <c r="X3586" s="82"/>
      <c r="Y3586" s="82"/>
      <c r="AA3586" s="82"/>
      <c r="AB3586" s="82"/>
      <c r="AC3586" s="82"/>
      <c r="AD3586" s="82"/>
      <c r="AE3586" s="82"/>
      <c r="AF3586" s="82"/>
      <c r="AG3586" s="82"/>
    </row>
    <row r="3587" spans="3:33" x14ac:dyDescent="0.2">
      <c r="C3587" s="82"/>
      <c r="D3587" s="82"/>
      <c r="E3587" s="82"/>
      <c r="F3587" s="82"/>
      <c r="G3587" s="82"/>
      <c r="H3587" s="82"/>
      <c r="I3587" s="82"/>
      <c r="J3587" s="82"/>
      <c r="K3587" s="82"/>
      <c r="L3587" s="82"/>
      <c r="M3587" s="82"/>
      <c r="N3587" s="140"/>
      <c r="O3587" s="140"/>
      <c r="P3587" s="82"/>
      <c r="Q3587" s="82"/>
      <c r="R3587" s="82"/>
      <c r="S3587" s="82"/>
      <c r="T3587" s="140"/>
      <c r="U3587" s="82"/>
      <c r="V3587" s="82"/>
      <c r="W3587" s="82"/>
      <c r="X3587" s="82"/>
      <c r="Y3587" s="82"/>
      <c r="AA3587" s="82"/>
      <c r="AB3587" s="82"/>
      <c r="AC3587" s="82"/>
      <c r="AD3587" s="82"/>
      <c r="AE3587" s="82"/>
      <c r="AF3587" s="82"/>
      <c r="AG3587" s="82"/>
    </row>
    <row r="3588" spans="3:33" x14ac:dyDescent="0.2">
      <c r="C3588" s="82"/>
      <c r="D3588" s="82"/>
      <c r="E3588" s="82"/>
      <c r="F3588" s="82"/>
      <c r="G3588" s="82"/>
      <c r="H3588" s="82"/>
      <c r="I3588" s="82"/>
      <c r="J3588" s="82"/>
      <c r="K3588" s="82"/>
      <c r="L3588" s="82"/>
      <c r="M3588" s="82"/>
      <c r="N3588" s="140"/>
      <c r="O3588" s="140"/>
      <c r="P3588" s="82"/>
      <c r="Q3588" s="82"/>
      <c r="R3588" s="82"/>
      <c r="S3588" s="82"/>
      <c r="T3588" s="140"/>
      <c r="U3588" s="82"/>
      <c r="V3588" s="82"/>
      <c r="W3588" s="82"/>
      <c r="X3588" s="82"/>
      <c r="Y3588" s="82"/>
      <c r="AA3588" s="82"/>
      <c r="AB3588" s="82"/>
      <c r="AC3588" s="82"/>
      <c r="AD3588" s="82"/>
      <c r="AE3588" s="82"/>
      <c r="AF3588" s="82"/>
      <c r="AG3588" s="82"/>
    </row>
    <row r="3589" spans="3:33" x14ac:dyDescent="0.2">
      <c r="C3589" s="82"/>
      <c r="D3589" s="82"/>
      <c r="E3589" s="82"/>
      <c r="F3589" s="82"/>
      <c r="G3589" s="82"/>
      <c r="H3589" s="82"/>
      <c r="I3589" s="82"/>
      <c r="J3589" s="82"/>
      <c r="K3589" s="82"/>
      <c r="L3589" s="82"/>
      <c r="M3589" s="82"/>
      <c r="N3589" s="140"/>
      <c r="O3589" s="140"/>
      <c r="P3589" s="82"/>
      <c r="Q3589" s="82"/>
      <c r="R3589" s="82"/>
      <c r="S3589" s="82"/>
      <c r="T3589" s="140"/>
      <c r="U3589" s="82"/>
      <c r="V3589" s="82"/>
      <c r="W3589" s="82"/>
      <c r="X3589" s="82"/>
      <c r="Y3589" s="82"/>
      <c r="AA3589" s="82"/>
      <c r="AB3589" s="82"/>
      <c r="AC3589" s="82"/>
      <c r="AD3589" s="82"/>
      <c r="AE3589" s="82"/>
      <c r="AF3589" s="82"/>
      <c r="AG3589" s="82"/>
    </row>
    <row r="3590" spans="3:33" x14ac:dyDescent="0.2">
      <c r="C3590" s="82"/>
      <c r="D3590" s="82"/>
      <c r="E3590" s="82"/>
      <c r="F3590" s="82"/>
      <c r="G3590" s="82"/>
      <c r="H3590" s="82"/>
      <c r="I3590" s="82"/>
      <c r="J3590" s="82"/>
      <c r="K3590" s="82"/>
      <c r="L3590" s="82"/>
      <c r="M3590" s="82"/>
      <c r="N3590" s="140"/>
      <c r="O3590" s="140"/>
      <c r="P3590" s="82"/>
      <c r="Q3590" s="82"/>
      <c r="R3590" s="82"/>
      <c r="S3590" s="82"/>
      <c r="T3590" s="140"/>
      <c r="U3590" s="82"/>
      <c r="V3590" s="82"/>
      <c r="W3590" s="82"/>
      <c r="X3590" s="82"/>
      <c r="Y3590" s="82"/>
      <c r="AA3590" s="82"/>
      <c r="AB3590" s="82"/>
      <c r="AC3590" s="82"/>
      <c r="AD3590" s="82"/>
      <c r="AE3590" s="82"/>
      <c r="AF3590" s="82"/>
      <c r="AG3590" s="82"/>
    </row>
    <row r="3591" spans="3:33" x14ac:dyDescent="0.2">
      <c r="C3591" s="82"/>
      <c r="D3591" s="82"/>
      <c r="E3591" s="82"/>
      <c r="F3591" s="82"/>
      <c r="G3591" s="82"/>
      <c r="H3591" s="82"/>
      <c r="I3591" s="82"/>
      <c r="J3591" s="82"/>
      <c r="K3591" s="82"/>
      <c r="L3591" s="82"/>
      <c r="M3591" s="82"/>
      <c r="N3591" s="140"/>
      <c r="O3591" s="140"/>
      <c r="P3591" s="82"/>
      <c r="Q3591" s="82"/>
      <c r="R3591" s="82"/>
      <c r="S3591" s="82"/>
      <c r="T3591" s="140"/>
      <c r="U3591" s="82"/>
      <c r="V3591" s="82"/>
      <c r="W3591" s="82"/>
      <c r="X3591" s="82"/>
      <c r="Y3591" s="82"/>
      <c r="AA3591" s="82"/>
      <c r="AB3591" s="82"/>
      <c r="AC3591" s="82"/>
      <c r="AD3591" s="82"/>
      <c r="AE3591" s="82"/>
      <c r="AF3591" s="82"/>
      <c r="AG3591" s="82"/>
    </row>
    <row r="3592" spans="3:33" x14ac:dyDescent="0.2">
      <c r="C3592" s="82"/>
      <c r="D3592" s="82"/>
      <c r="E3592" s="82"/>
      <c r="F3592" s="82"/>
      <c r="G3592" s="82"/>
      <c r="H3592" s="82"/>
      <c r="I3592" s="82"/>
      <c r="J3592" s="82"/>
      <c r="K3592" s="82"/>
      <c r="L3592" s="82"/>
      <c r="M3592" s="82"/>
      <c r="N3592" s="140"/>
      <c r="O3592" s="140"/>
      <c r="P3592" s="82"/>
      <c r="Q3592" s="82"/>
      <c r="R3592" s="82"/>
      <c r="S3592" s="82"/>
      <c r="T3592" s="140"/>
      <c r="U3592" s="82"/>
      <c r="V3592" s="82"/>
      <c r="W3592" s="82"/>
      <c r="X3592" s="82"/>
      <c r="Y3592" s="82"/>
      <c r="AA3592" s="82"/>
      <c r="AB3592" s="82"/>
      <c r="AC3592" s="82"/>
      <c r="AD3592" s="82"/>
      <c r="AE3592" s="82"/>
      <c r="AF3592" s="82"/>
      <c r="AG3592" s="82"/>
    </row>
    <row r="3593" spans="3:33" x14ac:dyDescent="0.2">
      <c r="C3593" s="82"/>
      <c r="D3593" s="82"/>
      <c r="E3593" s="82"/>
      <c r="F3593" s="82"/>
      <c r="G3593" s="82"/>
      <c r="H3593" s="82"/>
      <c r="I3593" s="82"/>
      <c r="J3593" s="82"/>
      <c r="K3593" s="82"/>
      <c r="L3593" s="82"/>
      <c r="M3593" s="82"/>
      <c r="N3593" s="140"/>
      <c r="O3593" s="140"/>
      <c r="P3593" s="82"/>
      <c r="Q3593" s="82"/>
      <c r="R3593" s="82"/>
      <c r="S3593" s="82"/>
      <c r="T3593" s="140"/>
      <c r="U3593" s="82"/>
      <c r="V3593" s="82"/>
      <c r="W3593" s="82"/>
      <c r="X3593" s="82"/>
      <c r="Y3593" s="82"/>
      <c r="AA3593" s="82"/>
      <c r="AB3593" s="82"/>
      <c r="AC3593" s="82"/>
      <c r="AD3593" s="82"/>
      <c r="AE3593" s="82"/>
      <c r="AF3593" s="82"/>
      <c r="AG3593" s="82"/>
    </row>
    <row r="3594" spans="3:33" x14ac:dyDescent="0.2">
      <c r="C3594" s="82"/>
      <c r="D3594" s="82"/>
      <c r="E3594" s="82"/>
      <c r="F3594" s="82"/>
      <c r="G3594" s="82"/>
      <c r="H3594" s="82"/>
      <c r="I3594" s="82"/>
      <c r="J3594" s="82"/>
      <c r="K3594" s="82"/>
      <c r="L3594" s="82"/>
      <c r="M3594" s="82"/>
      <c r="N3594" s="140"/>
      <c r="O3594" s="140"/>
      <c r="P3594" s="82"/>
      <c r="Q3594" s="82"/>
      <c r="R3594" s="82"/>
      <c r="S3594" s="82"/>
      <c r="T3594" s="140"/>
      <c r="U3594" s="82"/>
      <c r="V3594" s="82"/>
      <c r="W3594" s="82"/>
      <c r="X3594" s="82"/>
      <c r="Y3594" s="82"/>
      <c r="AA3594" s="82"/>
      <c r="AB3594" s="82"/>
      <c r="AC3594" s="82"/>
      <c r="AD3594" s="82"/>
      <c r="AE3594" s="82"/>
      <c r="AF3594" s="82"/>
      <c r="AG3594" s="82"/>
    </row>
    <row r="3595" spans="3:33" x14ac:dyDescent="0.2">
      <c r="C3595" s="82"/>
      <c r="D3595" s="82"/>
      <c r="E3595" s="82"/>
      <c r="F3595" s="82"/>
      <c r="G3595" s="82"/>
      <c r="H3595" s="82"/>
      <c r="I3595" s="82"/>
      <c r="J3595" s="82"/>
      <c r="K3595" s="82"/>
      <c r="L3595" s="82"/>
      <c r="M3595" s="82"/>
      <c r="N3595" s="140"/>
      <c r="O3595" s="140"/>
      <c r="P3595" s="82"/>
      <c r="Q3595" s="82"/>
      <c r="R3595" s="82"/>
      <c r="S3595" s="82"/>
      <c r="T3595" s="140"/>
      <c r="U3595" s="82"/>
      <c r="V3595" s="82"/>
      <c r="W3595" s="82"/>
      <c r="X3595" s="82"/>
      <c r="Y3595" s="82"/>
      <c r="AA3595" s="82"/>
      <c r="AB3595" s="82"/>
      <c r="AC3595" s="82"/>
      <c r="AD3595" s="82"/>
      <c r="AE3595" s="82"/>
      <c r="AF3595" s="82"/>
      <c r="AG3595" s="82"/>
    </row>
    <row r="3596" spans="3:33" x14ac:dyDescent="0.2">
      <c r="C3596" s="82"/>
      <c r="D3596" s="82"/>
      <c r="E3596" s="82"/>
      <c r="F3596" s="82"/>
      <c r="G3596" s="82"/>
      <c r="H3596" s="82"/>
      <c r="I3596" s="82"/>
      <c r="J3596" s="82"/>
      <c r="K3596" s="82"/>
      <c r="L3596" s="82"/>
      <c r="M3596" s="82"/>
      <c r="N3596" s="140"/>
      <c r="O3596" s="140"/>
      <c r="P3596" s="82"/>
      <c r="Q3596" s="82"/>
      <c r="R3596" s="82"/>
      <c r="S3596" s="82"/>
      <c r="T3596" s="140"/>
      <c r="U3596" s="82"/>
      <c r="V3596" s="82"/>
      <c r="W3596" s="82"/>
      <c r="X3596" s="82"/>
      <c r="Y3596" s="82"/>
      <c r="AA3596" s="82"/>
      <c r="AB3596" s="82"/>
      <c r="AC3596" s="82"/>
      <c r="AD3596" s="82"/>
      <c r="AE3596" s="82"/>
      <c r="AF3596" s="82"/>
      <c r="AG3596" s="82"/>
    </row>
    <row r="3597" spans="3:33" x14ac:dyDescent="0.2">
      <c r="C3597" s="82"/>
      <c r="D3597" s="82"/>
      <c r="E3597" s="82"/>
      <c r="F3597" s="82"/>
      <c r="G3597" s="82"/>
      <c r="H3597" s="82"/>
      <c r="I3597" s="82"/>
      <c r="J3597" s="82"/>
      <c r="K3597" s="82"/>
      <c r="L3597" s="82"/>
      <c r="M3597" s="82"/>
      <c r="N3597" s="140"/>
      <c r="O3597" s="140"/>
      <c r="P3597" s="82"/>
      <c r="Q3597" s="82"/>
      <c r="R3597" s="82"/>
      <c r="S3597" s="82"/>
      <c r="T3597" s="140"/>
      <c r="U3597" s="82"/>
      <c r="V3597" s="82"/>
      <c r="W3597" s="82"/>
      <c r="X3597" s="82"/>
      <c r="Y3597" s="82"/>
      <c r="AA3597" s="82"/>
      <c r="AB3597" s="82"/>
      <c r="AC3597" s="82"/>
      <c r="AD3597" s="82"/>
      <c r="AE3597" s="82"/>
      <c r="AF3597" s="82"/>
      <c r="AG3597" s="82"/>
    </row>
    <row r="3598" spans="3:33" x14ac:dyDescent="0.2">
      <c r="C3598" s="82"/>
      <c r="D3598" s="82"/>
      <c r="E3598" s="82"/>
      <c r="F3598" s="82"/>
      <c r="G3598" s="82"/>
      <c r="H3598" s="82"/>
      <c r="I3598" s="82"/>
      <c r="J3598" s="82"/>
      <c r="K3598" s="82"/>
      <c r="L3598" s="82"/>
      <c r="M3598" s="82"/>
      <c r="N3598" s="140"/>
      <c r="O3598" s="140"/>
      <c r="P3598" s="82"/>
      <c r="Q3598" s="82"/>
      <c r="R3598" s="82"/>
      <c r="S3598" s="82"/>
      <c r="T3598" s="140"/>
      <c r="U3598" s="82"/>
      <c r="V3598" s="82"/>
      <c r="W3598" s="82"/>
      <c r="X3598" s="82"/>
      <c r="Y3598" s="82"/>
      <c r="AA3598" s="82"/>
      <c r="AB3598" s="82"/>
      <c r="AC3598" s="82"/>
      <c r="AD3598" s="82"/>
      <c r="AE3598" s="82"/>
      <c r="AF3598" s="82"/>
      <c r="AG3598" s="82"/>
    </row>
    <row r="3599" spans="3:33" x14ac:dyDescent="0.2">
      <c r="C3599" s="82"/>
      <c r="D3599" s="82"/>
      <c r="E3599" s="82"/>
      <c r="F3599" s="82"/>
      <c r="G3599" s="82"/>
      <c r="H3599" s="82"/>
      <c r="I3599" s="82"/>
      <c r="J3599" s="82"/>
      <c r="K3599" s="82"/>
      <c r="L3599" s="82"/>
      <c r="M3599" s="82"/>
      <c r="N3599" s="140"/>
      <c r="O3599" s="140"/>
      <c r="P3599" s="82"/>
      <c r="Q3599" s="82"/>
      <c r="R3599" s="82"/>
      <c r="S3599" s="82"/>
      <c r="T3599" s="140"/>
      <c r="U3599" s="82"/>
      <c r="V3599" s="82"/>
      <c r="W3599" s="82"/>
      <c r="X3599" s="82"/>
      <c r="Y3599" s="82"/>
      <c r="AA3599" s="82"/>
      <c r="AB3599" s="82"/>
      <c r="AC3599" s="82"/>
      <c r="AD3599" s="82"/>
      <c r="AE3599" s="82"/>
      <c r="AF3599" s="82"/>
      <c r="AG3599" s="82"/>
    </row>
    <row r="3600" spans="3:33" x14ac:dyDescent="0.2">
      <c r="C3600" s="82"/>
      <c r="D3600" s="82"/>
      <c r="E3600" s="82"/>
      <c r="F3600" s="82"/>
      <c r="G3600" s="82"/>
      <c r="H3600" s="82"/>
      <c r="I3600" s="82"/>
      <c r="J3600" s="82"/>
      <c r="K3600" s="82"/>
      <c r="L3600" s="82"/>
      <c r="M3600" s="82"/>
      <c r="N3600" s="140"/>
      <c r="O3600" s="140"/>
      <c r="P3600" s="82"/>
      <c r="Q3600" s="82"/>
      <c r="R3600" s="82"/>
      <c r="S3600" s="82"/>
      <c r="T3600" s="140"/>
      <c r="U3600" s="82"/>
      <c r="V3600" s="82"/>
      <c r="W3600" s="82"/>
      <c r="X3600" s="82"/>
      <c r="Y3600" s="82"/>
      <c r="AA3600" s="82"/>
      <c r="AB3600" s="82"/>
      <c r="AC3600" s="82"/>
      <c r="AD3600" s="82"/>
      <c r="AE3600" s="82"/>
      <c r="AF3600" s="82"/>
      <c r="AG3600" s="82"/>
    </row>
    <row r="3601" spans="3:33" x14ac:dyDescent="0.2">
      <c r="C3601" s="82"/>
      <c r="D3601" s="82"/>
      <c r="E3601" s="82"/>
      <c r="F3601" s="82"/>
      <c r="G3601" s="82"/>
      <c r="H3601" s="82"/>
      <c r="I3601" s="82"/>
      <c r="J3601" s="82"/>
      <c r="K3601" s="82"/>
      <c r="L3601" s="82"/>
      <c r="M3601" s="82"/>
      <c r="N3601" s="140"/>
      <c r="O3601" s="140"/>
      <c r="P3601" s="82"/>
      <c r="Q3601" s="82"/>
      <c r="R3601" s="82"/>
      <c r="S3601" s="82"/>
      <c r="T3601" s="140"/>
      <c r="U3601" s="82"/>
      <c r="V3601" s="82"/>
      <c r="W3601" s="82"/>
      <c r="X3601" s="82"/>
      <c r="Y3601" s="82"/>
      <c r="AA3601" s="82"/>
      <c r="AB3601" s="82"/>
      <c r="AC3601" s="82"/>
      <c r="AD3601" s="82"/>
      <c r="AE3601" s="82"/>
      <c r="AF3601" s="82"/>
      <c r="AG3601" s="82"/>
    </row>
    <row r="3602" spans="3:33" x14ac:dyDescent="0.2">
      <c r="C3602" s="82"/>
      <c r="D3602" s="82"/>
      <c r="E3602" s="82"/>
      <c r="F3602" s="82"/>
      <c r="G3602" s="82"/>
      <c r="H3602" s="82"/>
      <c r="I3602" s="82"/>
      <c r="J3602" s="82"/>
      <c r="K3602" s="82"/>
      <c r="L3602" s="82"/>
      <c r="M3602" s="82"/>
      <c r="N3602" s="140"/>
      <c r="O3602" s="140"/>
      <c r="P3602" s="82"/>
      <c r="Q3602" s="82"/>
      <c r="R3602" s="82"/>
      <c r="S3602" s="82"/>
      <c r="T3602" s="140"/>
      <c r="U3602" s="82"/>
      <c r="V3602" s="82"/>
      <c r="W3602" s="82"/>
      <c r="X3602" s="82"/>
      <c r="Y3602" s="82"/>
      <c r="AA3602" s="82"/>
      <c r="AB3602" s="82"/>
      <c r="AC3602" s="82"/>
      <c r="AD3602" s="82"/>
      <c r="AE3602" s="82"/>
      <c r="AF3602" s="82"/>
      <c r="AG3602" s="82"/>
    </row>
    <row r="3603" spans="3:33" x14ac:dyDescent="0.2">
      <c r="C3603" s="82"/>
      <c r="D3603" s="82"/>
      <c r="E3603" s="82"/>
      <c r="F3603" s="82"/>
      <c r="G3603" s="82"/>
      <c r="H3603" s="82"/>
      <c r="I3603" s="82"/>
      <c r="J3603" s="82"/>
      <c r="K3603" s="82"/>
      <c r="L3603" s="82"/>
      <c r="M3603" s="82"/>
      <c r="N3603" s="140"/>
      <c r="O3603" s="140"/>
      <c r="P3603" s="82"/>
      <c r="Q3603" s="82"/>
      <c r="R3603" s="82"/>
      <c r="S3603" s="82"/>
      <c r="T3603" s="140"/>
      <c r="U3603" s="82"/>
      <c r="V3603" s="82"/>
      <c r="W3603" s="82"/>
      <c r="X3603" s="82"/>
      <c r="Y3603" s="82"/>
      <c r="AA3603" s="82"/>
      <c r="AB3603" s="82"/>
      <c r="AC3603" s="82"/>
      <c r="AD3603" s="82"/>
      <c r="AE3603" s="82"/>
      <c r="AF3603" s="82"/>
      <c r="AG3603" s="82"/>
    </row>
    <row r="3604" spans="3:33" x14ac:dyDescent="0.2">
      <c r="C3604" s="82"/>
      <c r="D3604" s="82"/>
      <c r="E3604" s="82"/>
      <c r="F3604" s="82"/>
      <c r="G3604" s="82"/>
      <c r="H3604" s="82"/>
      <c r="I3604" s="82"/>
      <c r="J3604" s="82"/>
      <c r="K3604" s="82"/>
      <c r="L3604" s="82"/>
      <c r="M3604" s="82"/>
      <c r="N3604" s="140"/>
      <c r="O3604" s="140"/>
      <c r="P3604" s="82"/>
      <c r="Q3604" s="82"/>
      <c r="R3604" s="82"/>
      <c r="S3604" s="82"/>
      <c r="T3604" s="140"/>
      <c r="U3604" s="82"/>
      <c r="V3604" s="82"/>
      <c r="W3604" s="82"/>
      <c r="X3604" s="82"/>
      <c r="Y3604" s="82"/>
      <c r="AA3604" s="82"/>
      <c r="AB3604" s="82"/>
      <c r="AC3604" s="82"/>
      <c r="AD3604" s="82"/>
      <c r="AE3604" s="82"/>
      <c r="AF3604" s="82"/>
      <c r="AG3604" s="82"/>
    </row>
    <row r="3605" spans="3:33" x14ac:dyDescent="0.2">
      <c r="C3605" s="82"/>
      <c r="D3605" s="82"/>
      <c r="E3605" s="82"/>
      <c r="F3605" s="82"/>
      <c r="G3605" s="82"/>
      <c r="H3605" s="82"/>
      <c r="I3605" s="82"/>
      <c r="J3605" s="82"/>
      <c r="K3605" s="82"/>
      <c r="L3605" s="82"/>
      <c r="M3605" s="82"/>
      <c r="N3605" s="140"/>
      <c r="O3605" s="140"/>
      <c r="P3605" s="82"/>
      <c r="Q3605" s="82"/>
      <c r="R3605" s="82"/>
      <c r="S3605" s="82"/>
      <c r="T3605" s="140"/>
      <c r="U3605" s="82"/>
      <c r="V3605" s="82"/>
      <c r="W3605" s="82"/>
      <c r="X3605" s="82"/>
      <c r="Y3605" s="82"/>
      <c r="AA3605" s="82"/>
      <c r="AB3605" s="82"/>
      <c r="AC3605" s="82"/>
      <c r="AD3605" s="82"/>
      <c r="AE3605" s="82"/>
      <c r="AF3605" s="82"/>
      <c r="AG3605" s="82"/>
    </row>
    <row r="3606" spans="3:33" x14ac:dyDescent="0.2">
      <c r="C3606" s="82"/>
      <c r="D3606" s="82"/>
      <c r="E3606" s="82"/>
      <c r="F3606" s="82"/>
      <c r="G3606" s="82"/>
      <c r="H3606" s="82"/>
      <c r="I3606" s="82"/>
      <c r="J3606" s="82"/>
      <c r="K3606" s="82"/>
      <c r="L3606" s="82"/>
      <c r="M3606" s="82"/>
      <c r="N3606" s="140"/>
      <c r="O3606" s="140"/>
      <c r="P3606" s="82"/>
      <c r="Q3606" s="82"/>
      <c r="R3606" s="82"/>
      <c r="S3606" s="82"/>
      <c r="T3606" s="140"/>
      <c r="U3606" s="82"/>
      <c r="V3606" s="82"/>
      <c r="W3606" s="82"/>
      <c r="X3606" s="82"/>
      <c r="Y3606" s="82"/>
      <c r="AA3606" s="82"/>
      <c r="AB3606" s="82"/>
      <c r="AC3606" s="82"/>
      <c r="AD3606" s="82"/>
      <c r="AE3606" s="82"/>
      <c r="AF3606" s="82"/>
      <c r="AG3606" s="82"/>
    </row>
    <row r="3607" spans="3:33" x14ac:dyDescent="0.2">
      <c r="C3607" s="82"/>
      <c r="D3607" s="82"/>
      <c r="E3607" s="82"/>
      <c r="F3607" s="82"/>
      <c r="G3607" s="82"/>
      <c r="H3607" s="82"/>
      <c r="I3607" s="82"/>
      <c r="J3607" s="82"/>
      <c r="K3607" s="82"/>
      <c r="L3607" s="82"/>
      <c r="M3607" s="82"/>
      <c r="N3607" s="140"/>
      <c r="O3607" s="140"/>
      <c r="P3607" s="82"/>
      <c r="Q3607" s="82"/>
      <c r="R3607" s="82"/>
      <c r="S3607" s="82"/>
      <c r="T3607" s="140"/>
      <c r="U3607" s="82"/>
      <c r="V3607" s="82"/>
      <c r="W3607" s="82"/>
      <c r="X3607" s="82"/>
      <c r="Y3607" s="82"/>
      <c r="AA3607" s="82"/>
      <c r="AB3607" s="82"/>
      <c r="AC3607" s="82"/>
      <c r="AD3607" s="82"/>
      <c r="AE3607" s="82"/>
      <c r="AF3607" s="82"/>
      <c r="AG3607" s="82"/>
    </row>
    <row r="3608" spans="3:33" x14ac:dyDescent="0.2">
      <c r="C3608" s="82"/>
      <c r="D3608" s="82"/>
      <c r="E3608" s="82"/>
      <c r="F3608" s="82"/>
      <c r="G3608" s="82"/>
      <c r="H3608" s="82"/>
      <c r="I3608" s="82"/>
      <c r="J3608" s="82"/>
      <c r="K3608" s="82"/>
      <c r="L3608" s="82"/>
      <c r="M3608" s="82"/>
      <c r="N3608" s="140"/>
      <c r="O3608" s="140"/>
      <c r="P3608" s="82"/>
      <c r="Q3608" s="82"/>
      <c r="R3608" s="82"/>
      <c r="S3608" s="82"/>
      <c r="T3608" s="140"/>
      <c r="U3608" s="82"/>
      <c r="V3608" s="82"/>
      <c r="W3608" s="82"/>
      <c r="X3608" s="82"/>
      <c r="Y3608" s="82"/>
      <c r="AA3608" s="82"/>
      <c r="AB3608" s="82"/>
      <c r="AC3608" s="82"/>
      <c r="AD3608" s="82"/>
      <c r="AE3608" s="82"/>
      <c r="AF3608" s="82"/>
      <c r="AG3608" s="82"/>
    </row>
    <row r="3609" spans="3:33" x14ac:dyDescent="0.2">
      <c r="C3609" s="82"/>
      <c r="D3609" s="82"/>
      <c r="E3609" s="82"/>
      <c r="F3609" s="82"/>
      <c r="G3609" s="82"/>
      <c r="H3609" s="82"/>
      <c r="I3609" s="82"/>
      <c r="J3609" s="82"/>
      <c r="K3609" s="82"/>
      <c r="L3609" s="82"/>
      <c r="M3609" s="82"/>
      <c r="N3609" s="140"/>
      <c r="O3609" s="140"/>
      <c r="P3609" s="82"/>
      <c r="Q3609" s="82"/>
      <c r="R3609" s="82"/>
      <c r="S3609" s="82"/>
      <c r="T3609" s="140"/>
      <c r="U3609" s="82"/>
      <c r="V3609" s="82"/>
      <c r="W3609" s="82"/>
      <c r="X3609" s="82"/>
      <c r="Y3609" s="82"/>
      <c r="AA3609" s="82"/>
      <c r="AB3609" s="82"/>
      <c r="AC3609" s="82"/>
      <c r="AD3609" s="82"/>
      <c r="AE3609" s="82"/>
      <c r="AF3609" s="82"/>
      <c r="AG3609" s="82"/>
    </row>
    <row r="3610" spans="3:33" x14ac:dyDescent="0.2">
      <c r="C3610" s="82"/>
      <c r="D3610" s="82"/>
      <c r="E3610" s="82"/>
      <c r="F3610" s="82"/>
      <c r="G3610" s="82"/>
      <c r="H3610" s="82"/>
      <c r="I3610" s="82"/>
      <c r="J3610" s="82"/>
      <c r="K3610" s="82"/>
      <c r="L3610" s="82"/>
      <c r="M3610" s="82"/>
      <c r="N3610" s="140"/>
      <c r="O3610" s="140"/>
      <c r="P3610" s="82"/>
      <c r="Q3610" s="82"/>
      <c r="R3610" s="82"/>
      <c r="S3610" s="82"/>
      <c r="T3610" s="140"/>
      <c r="U3610" s="82"/>
      <c r="V3610" s="82"/>
      <c r="W3610" s="82"/>
      <c r="X3610" s="82"/>
      <c r="Y3610" s="82"/>
      <c r="AA3610" s="82"/>
      <c r="AB3610" s="82"/>
      <c r="AC3610" s="82"/>
      <c r="AD3610" s="82"/>
      <c r="AE3610" s="82"/>
      <c r="AF3610" s="82"/>
      <c r="AG3610" s="82"/>
    </row>
    <row r="3611" spans="3:33" x14ac:dyDescent="0.2">
      <c r="C3611" s="82"/>
      <c r="D3611" s="82"/>
      <c r="E3611" s="82"/>
      <c r="F3611" s="82"/>
      <c r="G3611" s="82"/>
      <c r="H3611" s="82"/>
      <c r="I3611" s="82"/>
      <c r="J3611" s="82"/>
      <c r="K3611" s="82"/>
      <c r="L3611" s="82"/>
      <c r="M3611" s="82"/>
      <c r="N3611" s="140"/>
      <c r="O3611" s="140"/>
      <c r="P3611" s="82"/>
      <c r="Q3611" s="82"/>
      <c r="R3611" s="82"/>
      <c r="S3611" s="82"/>
      <c r="T3611" s="140"/>
      <c r="U3611" s="82"/>
      <c r="V3611" s="82"/>
      <c r="W3611" s="82"/>
      <c r="X3611" s="82"/>
      <c r="Y3611" s="82"/>
      <c r="AA3611" s="82"/>
      <c r="AB3611" s="82"/>
      <c r="AC3611" s="82"/>
      <c r="AD3611" s="82"/>
      <c r="AE3611" s="82"/>
      <c r="AF3611" s="82"/>
      <c r="AG3611" s="82"/>
    </row>
    <row r="3612" spans="3:33" x14ac:dyDescent="0.2">
      <c r="C3612" s="82"/>
      <c r="D3612" s="82"/>
      <c r="E3612" s="82"/>
      <c r="F3612" s="82"/>
      <c r="G3612" s="82"/>
      <c r="H3612" s="82"/>
      <c r="I3612" s="82"/>
      <c r="J3612" s="82"/>
      <c r="K3612" s="82"/>
      <c r="L3612" s="82"/>
      <c r="M3612" s="82"/>
      <c r="N3612" s="140"/>
      <c r="O3612" s="140"/>
      <c r="P3612" s="82"/>
      <c r="Q3612" s="82"/>
      <c r="R3612" s="82"/>
      <c r="S3612" s="82"/>
      <c r="T3612" s="140"/>
      <c r="U3612" s="82"/>
      <c r="V3612" s="82"/>
      <c r="W3612" s="82"/>
      <c r="X3612" s="82"/>
      <c r="Y3612" s="82"/>
      <c r="AA3612" s="82"/>
      <c r="AB3612" s="82"/>
      <c r="AC3612" s="82"/>
      <c r="AD3612" s="82"/>
      <c r="AE3612" s="82"/>
      <c r="AF3612" s="82"/>
      <c r="AG3612" s="82"/>
    </row>
    <row r="3613" spans="3:33" x14ac:dyDescent="0.2">
      <c r="C3613" s="82"/>
      <c r="D3613" s="82"/>
      <c r="E3613" s="82"/>
      <c r="F3613" s="82"/>
      <c r="G3613" s="82"/>
      <c r="H3613" s="82"/>
      <c r="I3613" s="82"/>
      <c r="J3613" s="82"/>
      <c r="K3613" s="82"/>
      <c r="L3613" s="82"/>
      <c r="M3613" s="82"/>
      <c r="N3613" s="140"/>
      <c r="O3613" s="140"/>
      <c r="P3613" s="82"/>
      <c r="Q3613" s="82"/>
      <c r="R3613" s="82"/>
      <c r="S3613" s="82"/>
      <c r="T3613" s="140"/>
      <c r="U3613" s="82"/>
      <c r="V3613" s="82"/>
      <c r="W3613" s="82"/>
      <c r="X3613" s="82"/>
      <c r="Y3613" s="82"/>
      <c r="AA3613" s="82"/>
      <c r="AB3613" s="82"/>
      <c r="AC3613" s="82"/>
      <c r="AD3613" s="82"/>
      <c r="AE3613" s="82"/>
      <c r="AF3613" s="82"/>
      <c r="AG3613" s="82"/>
    </row>
    <row r="3614" spans="3:33" x14ac:dyDescent="0.2">
      <c r="C3614" s="82"/>
      <c r="D3614" s="82"/>
      <c r="E3614" s="82"/>
      <c r="F3614" s="82"/>
      <c r="G3614" s="82"/>
      <c r="H3614" s="82"/>
      <c r="I3614" s="82"/>
      <c r="J3614" s="82"/>
      <c r="K3614" s="82"/>
      <c r="L3614" s="82"/>
      <c r="M3614" s="82"/>
      <c r="N3614" s="140"/>
      <c r="O3614" s="140"/>
      <c r="P3614" s="82"/>
      <c r="Q3614" s="82"/>
      <c r="R3614" s="82"/>
      <c r="S3614" s="82"/>
      <c r="T3614" s="140"/>
      <c r="U3614" s="82"/>
      <c r="V3614" s="82"/>
      <c r="W3614" s="82"/>
      <c r="X3614" s="82"/>
      <c r="Y3614" s="82"/>
      <c r="AA3614" s="82"/>
      <c r="AB3614" s="82"/>
      <c r="AC3614" s="82"/>
      <c r="AD3614" s="82"/>
      <c r="AE3614" s="82"/>
      <c r="AF3614" s="82"/>
      <c r="AG3614" s="82"/>
    </row>
    <row r="3615" spans="3:33" x14ac:dyDescent="0.2">
      <c r="C3615" s="82"/>
      <c r="D3615" s="82"/>
      <c r="E3615" s="82"/>
      <c r="F3615" s="82"/>
      <c r="G3615" s="82"/>
      <c r="H3615" s="82"/>
      <c r="I3615" s="82"/>
      <c r="J3615" s="82"/>
      <c r="K3615" s="82"/>
      <c r="L3615" s="82"/>
      <c r="M3615" s="82"/>
      <c r="N3615" s="140"/>
      <c r="O3615" s="140"/>
      <c r="P3615" s="82"/>
      <c r="Q3615" s="82"/>
      <c r="R3615" s="82"/>
      <c r="S3615" s="82"/>
      <c r="T3615" s="140"/>
      <c r="U3615" s="82"/>
      <c r="V3615" s="82"/>
      <c r="W3615" s="82"/>
      <c r="X3615" s="82"/>
      <c r="Y3615" s="82"/>
      <c r="AA3615" s="82"/>
      <c r="AB3615" s="82"/>
      <c r="AC3615" s="82"/>
      <c r="AD3615" s="82"/>
      <c r="AE3615" s="82"/>
      <c r="AF3615" s="82"/>
      <c r="AG3615" s="82"/>
    </row>
    <row r="3616" spans="3:33" x14ac:dyDescent="0.2">
      <c r="C3616" s="82"/>
      <c r="D3616" s="82"/>
      <c r="E3616" s="82"/>
      <c r="F3616" s="82"/>
      <c r="G3616" s="82"/>
      <c r="H3616" s="82"/>
      <c r="I3616" s="82"/>
      <c r="J3616" s="82"/>
      <c r="K3616" s="82"/>
      <c r="L3616" s="82"/>
      <c r="M3616" s="82"/>
      <c r="N3616" s="140"/>
      <c r="O3616" s="140"/>
      <c r="P3616" s="82"/>
      <c r="Q3616" s="82"/>
      <c r="R3616" s="82"/>
      <c r="S3616" s="82"/>
      <c r="T3616" s="140"/>
      <c r="U3616" s="82"/>
      <c r="V3616" s="82"/>
      <c r="W3616" s="82"/>
      <c r="X3616" s="82"/>
      <c r="Y3616" s="82"/>
      <c r="AA3616" s="82"/>
      <c r="AB3616" s="82"/>
      <c r="AC3616" s="82"/>
      <c r="AD3616" s="82"/>
      <c r="AE3616" s="82"/>
      <c r="AF3616" s="82"/>
      <c r="AG3616" s="82"/>
    </row>
    <row r="3617" spans="3:33" x14ac:dyDescent="0.2">
      <c r="C3617" s="82"/>
      <c r="D3617" s="82"/>
      <c r="E3617" s="82"/>
      <c r="F3617" s="82"/>
      <c r="G3617" s="82"/>
      <c r="H3617" s="82"/>
      <c r="I3617" s="82"/>
      <c r="J3617" s="82"/>
      <c r="K3617" s="82"/>
      <c r="L3617" s="82"/>
      <c r="M3617" s="82"/>
      <c r="N3617" s="140"/>
      <c r="O3617" s="140"/>
      <c r="P3617" s="82"/>
      <c r="Q3617" s="82"/>
      <c r="R3617" s="82"/>
      <c r="S3617" s="82"/>
      <c r="T3617" s="140"/>
      <c r="U3617" s="82"/>
      <c r="V3617" s="82"/>
      <c r="W3617" s="82"/>
      <c r="X3617" s="82"/>
      <c r="Y3617" s="82"/>
      <c r="AA3617" s="82"/>
      <c r="AB3617" s="82"/>
      <c r="AC3617" s="82"/>
      <c r="AD3617" s="82"/>
      <c r="AE3617" s="82"/>
      <c r="AF3617" s="82"/>
      <c r="AG3617" s="82"/>
    </row>
    <row r="3618" spans="3:33" x14ac:dyDescent="0.2">
      <c r="C3618" s="82"/>
      <c r="D3618" s="82"/>
      <c r="E3618" s="82"/>
      <c r="F3618" s="82"/>
      <c r="G3618" s="82"/>
      <c r="H3618" s="82"/>
      <c r="I3618" s="82"/>
      <c r="J3618" s="82"/>
      <c r="K3618" s="82"/>
      <c r="L3618" s="82"/>
      <c r="M3618" s="82"/>
      <c r="N3618" s="140"/>
      <c r="O3618" s="140"/>
      <c r="P3618" s="82"/>
      <c r="Q3618" s="82"/>
      <c r="R3618" s="82"/>
      <c r="S3618" s="82"/>
      <c r="T3618" s="140"/>
      <c r="U3618" s="82"/>
      <c r="V3618" s="82"/>
      <c r="W3618" s="82"/>
      <c r="X3618" s="82"/>
      <c r="Y3618" s="82"/>
      <c r="AA3618" s="82"/>
      <c r="AB3618" s="82"/>
      <c r="AC3618" s="82"/>
      <c r="AD3618" s="82"/>
      <c r="AE3618" s="82"/>
      <c r="AF3618" s="82"/>
      <c r="AG3618" s="82"/>
    </row>
    <row r="3619" spans="3:33" x14ac:dyDescent="0.2">
      <c r="C3619" s="82"/>
      <c r="D3619" s="82"/>
      <c r="E3619" s="82"/>
      <c r="F3619" s="82"/>
      <c r="G3619" s="82"/>
      <c r="H3619" s="82"/>
      <c r="I3619" s="82"/>
      <c r="J3619" s="82"/>
      <c r="K3619" s="82"/>
      <c r="L3619" s="82"/>
      <c r="M3619" s="82"/>
      <c r="N3619" s="140"/>
      <c r="O3619" s="140"/>
      <c r="P3619" s="82"/>
      <c r="Q3619" s="82"/>
      <c r="R3619" s="82"/>
      <c r="S3619" s="82"/>
      <c r="T3619" s="140"/>
      <c r="U3619" s="82"/>
      <c r="V3619" s="82"/>
      <c r="W3619" s="82"/>
      <c r="X3619" s="82"/>
      <c r="Y3619" s="82"/>
      <c r="AA3619" s="82"/>
      <c r="AB3619" s="82"/>
      <c r="AC3619" s="82"/>
      <c r="AD3619" s="82"/>
      <c r="AE3619" s="82"/>
      <c r="AF3619" s="82"/>
      <c r="AG3619" s="82"/>
    </row>
    <row r="3620" spans="3:33" x14ac:dyDescent="0.2">
      <c r="C3620" s="82"/>
      <c r="D3620" s="82"/>
      <c r="E3620" s="82"/>
      <c r="F3620" s="82"/>
      <c r="G3620" s="82"/>
      <c r="H3620" s="82"/>
      <c r="I3620" s="82"/>
      <c r="J3620" s="82"/>
      <c r="K3620" s="82"/>
      <c r="L3620" s="82"/>
      <c r="M3620" s="82"/>
      <c r="N3620" s="140"/>
      <c r="O3620" s="140"/>
      <c r="P3620" s="82"/>
      <c r="Q3620" s="82"/>
      <c r="R3620" s="82"/>
      <c r="S3620" s="82"/>
      <c r="T3620" s="140"/>
      <c r="U3620" s="82"/>
      <c r="V3620" s="82"/>
      <c r="W3620" s="82"/>
      <c r="X3620" s="82"/>
      <c r="Y3620" s="82"/>
      <c r="AA3620" s="82"/>
      <c r="AB3620" s="82"/>
      <c r="AC3620" s="82"/>
      <c r="AD3620" s="82"/>
      <c r="AE3620" s="82"/>
      <c r="AF3620" s="82"/>
      <c r="AG3620" s="82"/>
    </row>
    <row r="3621" spans="3:33" x14ac:dyDescent="0.2">
      <c r="C3621" s="82"/>
      <c r="D3621" s="82"/>
      <c r="E3621" s="82"/>
      <c r="F3621" s="82"/>
      <c r="G3621" s="82"/>
      <c r="H3621" s="82"/>
      <c r="I3621" s="82"/>
      <c r="J3621" s="82"/>
      <c r="K3621" s="82"/>
      <c r="L3621" s="82"/>
      <c r="M3621" s="82"/>
      <c r="N3621" s="140"/>
      <c r="O3621" s="140"/>
      <c r="P3621" s="82"/>
      <c r="Q3621" s="82"/>
      <c r="R3621" s="82"/>
      <c r="S3621" s="82"/>
      <c r="T3621" s="140"/>
      <c r="U3621" s="82"/>
      <c r="V3621" s="82"/>
      <c r="W3621" s="82"/>
      <c r="X3621" s="82"/>
      <c r="Y3621" s="82"/>
      <c r="AA3621" s="82"/>
      <c r="AB3621" s="82"/>
      <c r="AC3621" s="82"/>
      <c r="AD3621" s="82"/>
      <c r="AE3621" s="82"/>
      <c r="AF3621" s="82"/>
      <c r="AG3621" s="82"/>
    </row>
    <row r="3622" spans="3:33" x14ac:dyDescent="0.2">
      <c r="C3622" s="82"/>
      <c r="D3622" s="82"/>
      <c r="E3622" s="82"/>
      <c r="F3622" s="82"/>
      <c r="G3622" s="82"/>
      <c r="H3622" s="82"/>
      <c r="I3622" s="82"/>
      <c r="J3622" s="82"/>
      <c r="K3622" s="82"/>
      <c r="L3622" s="82"/>
      <c r="M3622" s="82"/>
      <c r="N3622" s="140"/>
      <c r="O3622" s="140"/>
      <c r="P3622" s="82"/>
      <c r="Q3622" s="82"/>
      <c r="R3622" s="82"/>
      <c r="S3622" s="82"/>
      <c r="T3622" s="140"/>
      <c r="U3622" s="82"/>
      <c r="V3622" s="82"/>
      <c r="W3622" s="82"/>
      <c r="X3622" s="82"/>
      <c r="Y3622" s="82"/>
      <c r="AA3622" s="82"/>
      <c r="AB3622" s="82"/>
      <c r="AC3622" s="82"/>
      <c r="AD3622" s="82"/>
      <c r="AE3622" s="82"/>
      <c r="AF3622" s="82"/>
      <c r="AG3622" s="82"/>
    </row>
    <row r="3623" spans="3:33" x14ac:dyDescent="0.2">
      <c r="C3623" s="82"/>
      <c r="D3623" s="82"/>
      <c r="E3623" s="82"/>
      <c r="F3623" s="82"/>
      <c r="G3623" s="82"/>
      <c r="H3623" s="82"/>
      <c r="I3623" s="82"/>
      <c r="J3623" s="82"/>
      <c r="K3623" s="82"/>
      <c r="L3623" s="82"/>
      <c r="M3623" s="82"/>
      <c r="N3623" s="140"/>
      <c r="O3623" s="140"/>
      <c r="P3623" s="82"/>
      <c r="Q3623" s="82"/>
      <c r="R3623" s="82"/>
      <c r="S3623" s="82"/>
      <c r="T3623" s="140"/>
      <c r="U3623" s="82"/>
      <c r="V3623" s="82"/>
      <c r="W3623" s="82"/>
      <c r="X3623" s="82"/>
      <c r="Y3623" s="82"/>
      <c r="AA3623" s="82"/>
      <c r="AB3623" s="82"/>
      <c r="AC3623" s="82"/>
      <c r="AD3623" s="82"/>
      <c r="AE3623" s="82"/>
      <c r="AF3623" s="82"/>
      <c r="AG3623" s="82"/>
    </row>
    <row r="3624" spans="3:33" x14ac:dyDescent="0.2">
      <c r="C3624" s="82"/>
      <c r="D3624" s="82"/>
      <c r="E3624" s="82"/>
      <c r="F3624" s="82"/>
      <c r="G3624" s="82"/>
      <c r="H3624" s="82"/>
      <c r="I3624" s="82"/>
      <c r="J3624" s="82"/>
      <c r="K3624" s="82"/>
      <c r="L3624" s="82"/>
      <c r="M3624" s="82"/>
      <c r="N3624" s="140"/>
      <c r="O3624" s="140"/>
      <c r="P3624" s="82"/>
      <c r="Q3624" s="82"/>
      <c r="R3624" s="82"/>
      <c r="S3624" s="82"/>
      <c r="T3624" s="140"/>
      <c r="U3624" s="82"/>
      <c r="V3624" s="82"/>
      <c r="W3624" s="82"/>
      <c r="X3624" s="82"/>
      <c r="Y3624" s="82"/>
      <c r="AA3624" s="82"/>
      <c r="AB3624" s="82"/>
      <c r="AC3624" s="82"/>
      <c r="AD3624" s="82"/>
      <c r="AE3624" s="82"/>
      <c r="AF3624" s="82"/>
      <c r="AG3624" s="82"/>
    </row>
    <row r="3625" spans="3:33" x14ac:dyDescent="0.2">
      <c r="C3625" s="82"/>
      <c r="D3625" s="82"/>
      <c r="E3625" s="82"/>
      <c r="F3625" s="82"/>
      <c r="G3625" s="82"/>
      <c r="H3625" s="82"/>
      <c r="I3625" s="82"/>
      <c r="J3625" s="82"/>
      <c r="K3625" s="82"/>
      <c r="L3625" s="82"/>
      <c r="M3625" s="82"/>
      <c r="N3625" s="140"/>
      <c r="O3625" s="140"/>
      <c r="P3625" s="82"/>
      <c r="Q3625" s="82"/>
      <c r="R3625" s="82"/>
      <c r="S3625" s="82"/>
      <c r="T3625" s="140"/>
      <c r="U3625" s="82"/>
      <c r="V3625" s="82"/>
      <c r="W3625" s="82"/>
      <c r="X3625" s="82"/>
      <c r="Y3625" s="82"/>
      <c r="AA3625" s="82"/>
      <c r="AB3625" s="82"/>
      <c r="AC3625" s="82"/>
      <c r="AD3625" s="82"/>
      <c r="AE3625" s="82"/>
      <c r="AF3625" s="82"/>
      <c r="AG3625" s="82"/>
    </row>
    <row r="3626" spans="3:33" x14ac:dyDescent="0.2">
      <c r="C3626" s="82"/>
      <c r="D3626" s="82"/>
      <c r="E3626" s="82"/>
      <c r="F3626" s="82"/>
      <c r="G3626" s="82"/>
      <c r="H3626" s="82"/>
      <c r="I3626" s="82"/>
      <c r="J3626" s="82"/>
      <c r="K3626" s="82"/>
      <c r="L3626" s="82"/>
      <c r="M3626" s="82"/>
      <c r="N3626" s="140"/>
      <c r="O3626" s="140"/>
      <c r="P3626" s="82"/>
      <c r="Q3626" s="82"/>
      <c r="R3626" s="82"/>
      <c r="S3626" s="82"/>
      <c r="T3626" s="140"/>
      <c r="U3626" s="82"/>
      <c r="V3626" s="82"/>
      <c r="W3626" s="82"/>
      <c r="X3626" s="82"/>
      <c r="Y3626" s="82"/>
      <c r="AA3626" s="82"/>
      <c r="AB3626" s="82"/>
      <c r="AC3626" s="82"/>
      <c r="AD3626" s="82"/>
      <c r="AE3626" s="82"/>
      <c r="AF3626" s="82"/>
      <c r="AG3626" s="82"/>
    </row>
    <row r="3627" spans="3:33" x14ac:dyDescent="0.2">
      <c r="C3627" s="82"/>
      <c r="D3627" s="82"/>
      <c r="E3627" s="82"/>
      <c r="F3627" s="82"/>
      <c r="G3627" s="82"/>
      <c r="H3627" s="82"/>
      <c r="I3627" s="82"/>
      <c r="J3627" s="82"/>
      <c r="K3627" s="82"/>
      <c r="L3627" s="82"/>
      <c r="M3627" s="82"/>
      <c r="N3627" s="140"/>
      <c r="O3627" s="140"/>
      <c r="P3627" s="82"/>
      <c r="Q3627" s="82"/>
      <c r="R3627" s="82"/>
      <c r="S3627" s="82"/>
      <c r="T3627" s="140"/>
      <c r="U3627" s="82"/>
      <c r="V3627" s="82"/>
      <c r="W3627" s="82"/>
      <c r="X3627" s="82"/>
      <c r="Y3627" s="82"/>
      <c r="AA3627" s="82"/>
      <c r="AB3627" s="82"/>
      <c r="AC3627" s="82"/>
      <c r="AD3627" s="82"/>
      <c r="AE3627" s="82"/>
      <c r="AF3627" s="82"/>
      <c r="AG3627" s="82"/>
    </row>
    <row r="3628" spans="3:33" x14ac:dyDescent="0.2">
      <c r="C3628" s="82"/>
      <c r="D3628" s="82"/>
      <c r="E3628" s="82"/>
      <c r="F3628" s="82"/>
      <c r="G3628" s="82"/>
      <c r="H3628" s="82"/>
      <c r="I3628" s="82"/>
      <c r="J3628" s="82"/>
      <c r="K3628" s="82"/>
      <c r="L3628" s="82"/>
      <c r="M3628" s="82"/>
      <c r="N3628" s="140"/>
      <c r="O3628" s="140"/>
      <c r="P3628" s="82"/>
      <c r="Q3628" s="82"/>
      <c r="R3628" s="82"/>
      <c r="S3628" s="82"/>
      <c r="T3628" s="140"/>
      <c r="U3628" s="82"/>
      <c r="V3628" s="82"/>
      <c r="W3628" s="82"/>
      <c r="X3628" s="82"/>
      <c r="Y3628" s="82"/>
      <c r="AA3628" s="82"/>
      <c r="AB3628" s="82"/>
      <c r="AC3628" s="82"/>
      <c r="AD3628" s="82"/>
      <c r="AE3628" s="82"/>
      <c r="AF3628" s="82"/>
      <c r="AG3628" s="82"/>
    </row>
    <row r="3629" spans="3:33" x14ac:dyDescent="0.2">
      <c r="C3629" s="82"/>
      <c r="D3629" s="82"/>
      <c r="E3629" s="82"/>
      <c r="F3629" s="82"/>
      <c r="G3629" s="82"/>
      <c r="H3629" s="82"/>
      <c r="I3629" s="82"/>
      <c r="J3629" s="82"/>
      <c r="K3629" s="82"/>
      <c r="L3629" s="82"/>
      <c r="M3629" s="82"/>
      <c r="N3629" s="140"/>
      <c r="O3629" s="140"/>
      <c r="P3629" s="82"/>
      <c r="Q3629" s="82"/>
      <c r="R3629" s="82"/>
      <c r="S3629" s="82"/>
      <c r="T3629" s="140"/>
      <c r="U3629" s="82"/>
      <c r="V3629" s="82"/>
      <c r="W3629" s="82"/>
      <c r="X3629" s="82"/>
      <c r="Y3629" s="82"/>
      <c r="AA3629" s="82"/>
      <c r="AB3629" s="82"/>
      <c r="AC3629" s="82"/>
      <c r="AD3629" s="82"/>
      <c r="AE3629" s="82"/>
      <c r="AF3629" s="82"/>
      <c r="AG3629" s="82"/>
    </row>
    <row r="3630" spans="3:33" x14ac:dyDescent="0.2">
      <c r="C3630" s="82"/>
      <c r="D3630" s="82"/>
      <c r="E3630" s="82"/>
      <c r="F3630" s="82"/>
      <c r="G3630" s="82"/>
      <c r="H3630" s="82"/>
      <c r="I3630" s="82"/>
      <c r="J3630" s="82"/>
      <c r="K3630" s="82"/>
      <c r="L3630" s="82"/>
      <c r="M3630" s="82"/>
      <c r="N3630" s="140"/>
      <c r="O3630" s="140"/>
      <c r="P3630" s="82"/>
      <c r="Q3630" s="82"/>
      <c r="R3630" s="82"/>
      <c r="S3630" s="82"/>
      <c r="T3630" s="140"/>
      <c r="U3630" s="82"/>
      <c r="V3630" s="82"/>
      <c r="W3630" s="82"/>
      <c r="X3630" s="82"/>
      <c r="Y3630" s="82"/>
      <c r="AA3630" s="82"/>
      <c r="AB3630" s="82"/>
      <c r="AC3630" s="82"/>
      <c r="AD3630" s="82"/>
      <c r="AE3630" s="82"/>
      <c r="AF3630" s="82"/>
      <c r="AG3630" s="82"/>
    </row>
    <row r="3631" spans="3:33" x14ac:dyDescent="0.2">
      <c r="C3631" s="82"/>
      <c r="D3631" s="82"/>
      <c r="E3631" s="82"/>
      <c r="F3631" s="82"/>
      <c r="G3631" s="82"/>
      <c r="H3631" s="82"/>
      <c r="I3631" s="82"/>
      <c r="J3631" s="82"/>
      <c r="K3631" s="82"/>
      <c r="L3631" s="82"/>
      <c r="M3631" s="82"/>
      <c r="N3631" s="140"/>
      <c r="O3631" s="140"/>
      <c r="P3631" s="82"/>
      <c r="Q3631" s="82"/>
      <c r="R3631" s="82"/>
      <c r="S3631" s="82"/>
      <c r="T3631" s="140"/>
      <c r="U3631" s="82"/>
      <c r="V3631" s="82"/>
      <c r="W3631" s="82"/>
      <c r="X3631" s="82"/>
      <c r="Y3631" s="82"/>
      <c r="AA3631" s="82"/>
      <c r="AB3631" s="82"/>
      <c r="AC3631" s="82"/>
      <c r="AD3631" s="82"/>
      <c r="AE3631" s="82"/>
      <c r="AF3631" s="82"/>
      <c r="AG3631" s="82"/>
    </row>
    <row r="3632" spans="3:33" x14ac:dyDescent="0.2">
      <c r="C3632" s="82"/>
      <c r="D3632" s="82"/>
      <c r="E3632" s="82"/>
      <c r="F3632" s="82"/>
      <c r="G3632" s="82"/>
      <c r="H3632" s="82"/>
      <c r="I3632" s="82"/>
      <c r="J3632" s="82"/>
      <c r="K3632" s="82"/>
      <c r="L3632" s="82"/>
      <c r="M3632" s="82"/>
      <c r="N3632" s="140"/>
      <c r="O3632" s="140"/>
      <c r="P3632" s="82"/>
      <c r="Q3632" s="82"/>
      <c r="R3632" s="82"/>
      <c r="S3632" s="82"/>
      <c r="T3632" s="140"/>
      <c r="U3632" s="82"/>
      <c r="V3632" s="82"/>
      <c r="W3632" s="82"/>
      <c r="X3632" s="82"/>
      <c r="Y3632" s="82"/>
      <c r="AA3632" s="82"/>
      <c r="AB3632" s="82"/>
      <c r="AC3632" s="82"/>
      <c r="AD3632" s="82"/>
      <c r="AE3632" s="82"/>
      <c r="AF3632" s="82"/>
      <c r="AG3632" s="82"/>
    </row>
    <row r="3633" spans="3:33" x14ac:dyDescent="0.2">
      <c r="C3633" s="82"/>
      <c r="D3633" s="82"/>
      <c r="E3633" s="82"/>
      <c r="F3633" s="82"/>
      <c r="G3633" s="82"/>
      <c r="H3633" s="82"/>
      <c r="I3633" s="82"/>
      <c r="J3633" s="82"/>
      <c r="K3633" s="82"/>
      <c r="L3633" s="82"/>
      <c r="M3633" s="82"/>
      <c r="N3633" s="140"/>
      <c r="O3633" s="140"/>
      <c r="P3633" s="82"/>
      <c r="Q3633" s="82"/>
      <c r="R3633" s="82"/>
      <c r="S3633" s="82"/>
      <c r="T3633" s="140"/>
      <c r="U3633" s="82"/>
      <c r="V3633" s="82"/>
      <c r="W3633" s="82"/>
      <c r="X3633" s="82"/>
      <c r="Y3633" s="82"/>
      <c r="AA3633" s="82"/>
      <c r="AB3633" s="82"/>
      <c r="AC3633" s="82"/>
      <c r="AD3633" s="82"/>
      <c r="AE3633" s="82"/>
      <c r="AF3633" s="82"/>
      <c r="AG3633" s="82"/>
    </row>
    <row r="3634" spans="3:33" x14ac:dyDescent="0.2">
      <c r="C3634" s="82"/>
      <c r="D3634" s="82"/>
      <c r="E3634" s="82"/>
      <c r="F3634" s="82"/>
      <c r="G3634" s="82"/>
      <c r="H3634" s="82"/>
      <c r="I3634" s="82"/>
      <c r="J3634" s="82"/>
      <c r="K3634" s="82"/>
      <c r="L3634" s="82"/>
      <c r="M3634" s="82"/>
      <c r="N3634" s="140"/>
      <c r="O3634" s="140"/>
      <c r="P3634" s="82"/>
      <c r="Q3634" s="82"/>
      <c r="R3634" s="82"/>
      <c r="S3634" s="82"/>
      <c r="T3634" s="140"/>
      <c r="U3634" s="82"/>
      <c r="V3634" s="82"/>
      <c r="W3634" s="82"/>
      <c r="X3634" s="82"/>
      <c r="Y3634" s="82"/>
      <c r="AA3634" s="82"/>
      <c r="AB3634" s="82"/>
      <c r="AC3634" s="82"/>
      <c r="AD3634" s="82"/>
      <c r="AE3634" s="82"/>
      <c r="AF3634" s="82"/>
      <c r="AG3634" s="82"/>
    </row>
    <row r="3635" spans="3:33" x14ac:dyDescent="0.2">
      <c r="C3635" s="82"/>
      <c r="D3635" s="82"/>
      <c r="E3635" s="82"/>
      <c r="F3635" s="82"/>
      <c r="G3635" s="82"/>
      <c r="H3635" s="82"/>
      <c r="I3635" s="82"/>
      <c r="J3635" s="82"/>
      <c r="K3635" s="82"/>
      <c r="L3635" s="82"/>
      <c r="M3635" s="82"/>
      <c r="N3635" s="140"/>
      <c r="O3635" s="140"/>
      <c r="P3635" s="82"/>
      <c r="Q3635" s="82"/>
      <c r="R3635" s="82"/>
      <c r="S3635" s="82"/>
      <c r="T3635" s="140"/>
      <c r="U3635" s="82"/>
      <c r="V3635" s="82"/>
      <c r="W3635" s="82"/>
      <c r="X3635" s="82"/>
      <c r="Y3635" s="82"/>
      <c r="AA3635" s="82"/>
      <c r="AB3635" s="82"/>
      <c r="AC3635" s="82"/>
      <c r="AD3635" s="82"/>
      <c r="AE3635" s="82"/>
      <c r="AF3635" s="82"/>
      <c r="AG3635" s="82"/>
    </row>
    <row r="3636" spans="3:33" x14ac:dyDescent="0.2">
      <c r="C3636" s="82"/>
      <c r="D3636" s="82"/>
      <c r="E3636" s="82"/>
      <c r="F3636" s="82"/>
      <c r="G3636" s="82"/>
      <c r="H3636" s="82"/>
      <c r="I3636" s="82"/>
      <c r="J3636" s="82"/>
      <c r="K3636" s="82"/>
      <c r="L3636" s="82"/>
      <c r="M3636" s="82"/>
      <c r="N3636" s="140"/>
      <c r="O3636" s="140"/>
      <c r="P3636" s="82"/>
      <c r="Q3636" s="82"/>
      <c r="R3636" s="82"/>
      <c r="S3636" s="82"/>
      <c r="T3636" s="140"/>
      <c r="U3636" s="82"/>
      <c r="V3636" s="82"/>
      <c r="W3636" s="82"/>
      <c r="X3636" s="82"/>
      <c r="Y3636" s="82"/>
      <c r="AA3636" s="82"/>
      <c r="AB3636" s="82"/>
      <c r="AC3636" s="82"/>
      <c r="AD3636" s="82"/>
      <c r="AE3636" s="82"/>
      <c r="AF3636" s="82"/>
      <c r="AG3636" s="82"/>
    </row>
    <row r="3637" spans="3:33" x14ac:dyDescent="0.2">
      <c r="C3637" s="82"/>
      <c r="D3637" s="82"/>
      <c r="E3637" s="82"/>
      <c r="F3637" s="82"/>
      <c r="G3637" s="82"/>
      <c r="H3637" s="82"/>
      <c r="I3637" s="82"/>
      <c r="J3637" s="82"/>
      <c r="K3637" s="82"/>
      <c r="L3637" s="82"/>
      <c r="M3637" s="82"/>
      <c r="N3637" s="140"/>
      <c r="O3637" s="140"/>
      <c r="P3637" s="82"/>
      <c r="Q3637" s="82"/>
      <c r="R3637" s="82"/>
      <c r="S3637" s="82"/>
      <c r="T3637" s="140"/>
      <c r="U3637" s="82"/>
      <c r="V3637" s="82"/>
      <c r="W3637" s="82"/>
      <c r="X3637" s="82"/>
      <c r="Y3637" s="82"/>
      <c r="AA3637" s="82"/>
      <c r="AB3637" s="82"/>
      <c r="AC3637" s="82"/>
      <c r="AD3637" s="82"/>
      <c r="AE3637" s="82"/>
      <c r="AF3637" s="82"/>
      <c r="AG3637" s="82"/>
    </row>
    <row r="3638" spans="3:33" x14ac:dyDescent="0.2">
      <c r="C3638" s="82"/>
      <c r="D3638" s="82"/>
      <c r="E3638" s="82"/>
      <c r="F3638" s="82"/>
      <c r="G3638" s="82"/>
      <c r="H3638" s="82"/>
      <c r="I3638" s="82"/>
      <c r="J3638" s="82"/>
      <c r="K3638" s="82"/>
      <c r="L3638" s="82"/>
      <c r="M3638" s="82"/>
      <c r="N3638" s="140"/>
      <c r="O3638" s="140"/>
      <c r="P3638" s="82"/>
      <c r="Q3638" s="82"/>
      <c r="R3638" s="82"/>
      <c r="S3638" s="82"/>
      <c r="T3638" s="140"/>
      <c r="U3638" s="82"/>
      <c r="V3638" s="82"/>
      <c r="W3638" s="82"/>
      <c r="X3638" s="82"/>
      <c r="Y3638" s="82"/>
      <c r="AA3638" s="82"/>
      <c r="AB3638" s="82"/>
      <c r="AC3638" s="82"/>
      <c r="AD3638" s="82"/>
      <c r="AE3638" s="82"/>
      <c r="AF3638" s="82"/>
      <c r="AG3638" s="82"/>
    </row>
    <row r="3639" spans="3:33" x14ac:dyDescent="0.2">
      <c r="C3639" s="82"/>
      <c r="D3639" s="82"/>
      <c r="E3639" s="82"/>
      <c r="F3639" s="82"/>
      <c r="G3639" s="82"/>
      <c r="H3639" s="82"/>
      <c r="I3639" s="82"/>
      <c r="J3639" s="82"/>
      <c r="K3639" s="82"/>
      <c r="L3639" s="82"/>
      <c r="M3639" s="82"/>
      <c r="N3639" s="140"/>
      <c r="O3639" s="140"/>
      <c r="P3639" s="82"/>
      <c r="Q3639" s="82"/>
      <c r="R3639" s="82"/>
      <c r="S3639" s="82"/>
      <c r="T3639" s="140"/>
      <c r="U3639" s="82"/>
      <c r="V3639" s="82"/>
      <c r="W3639" s="82"/>
      <c r="X3639" s="82"/>
      <c r="Y3639" s="82"/>
      <c r="AA3639" s="82"/>
      <c r="AB3639" s="82"/>
      <c r="AC3639" s="82"/>
      <c r="AD3639" s="82"/>
      <c r="AE3639" s="82"/>
      <c r="AF3639" s="82"/>
      <c r="AG3639" s="82"/>
    </row>
    <row r="3640" spans="3:33" x14ac:dyDescent="0.2">
      <c r="C3640" s="82"/>
      <c r="D3640" s="82"/>
      <c r="E3640" s="82"/>
      <c r="F3640" s="82"/>
      <c r="G3640" s="82"/>
      <c r="H3640" s="82"/>
      <c r="I3640" s="82"/>
      <c r="J3640" s="82"/>
      <c r="K3640" s="82"/>
      <c r="L3640" s="82"/>
      <c r="M3640" s="82"/>
      <c r="N3640" s="140"/>
      <c r="O3640" s="140"/>
      <c r="P3640" s="82"/>
      <c r="Q3640" s="82"/>
      <c r="R3640" s="82"/>
      <c r="S3640" s="82"/>
      <c r="T3640" s="140"/>
      <c r="U3640" s="82"/>
      <c r="V3640" s="82"/>
      <c r="W3640" s="82"/>
      <c r="X3640" s="82"/>
      <c r="Y3640" s="82"/>
      <c r="AA3640" s="82"/>
      <c r="AB3640" s="82"/>
      <c r="AC3640" s="82"/>
      <c r="AD3640" s="82"/>
      <c r="AE3640" s="82"/>
      <c r="AF3640" s="82"/>
      <c r="AG3640" s="82"/>
    </row>
    <row r="3641" spans="3:33" x14ac:dyDescent="0.2">
      <c r="C3641" s="82"/>
      <c r="D3641" s="82"/>
      <c r="E3641" s="82"/>
      <c r="F3641" s="82"/>
      <c r="G3641" s="82"/>
      <c r="H3641" s="82"/>
      <c r="I3641" s="82"/>
      <c r="J3641" s="82"/>
      <c r="K3641" s="82"/>
      <c r="L3641" s="82"/>
      <c r="M3641" s="82"/>
      <c r="N3641" s="140"/>
      <c r="O3641" s="140"/>
      <c r="P3641" s="82"/>
      <c r="Q3641" s="82"/>
      <c r="R3641" s="82"/>
      <c r="S3641" s="82"/>
      <c r="T3641" s="140"/>
      <c r="U3641" s="82"/>
      <c r="V3641" s="82"/>
      <c r="W3641" s="82"/>
      <c r="X3641" s="82"/>
      <c r="Y3641" s="82"/>
      <c r="AA3641" s="82"/>
      <c r="AB3641" s="82"/>
      <c r="AC3641" s="82"/>
      <c r="AD3641" s="82"/>
      <c r="AE3641" s="82"/>
      <c r="AF3641" s="82"/>
      <c r="AG3641" s="82"/>
    </row>
    <row r="3642" spans="3:33" x14ac:dyDescent="0.2">
      <c r="C3642" s="82"/>
      <c r="D3642" s="82"/>
      <c r="E3642" s="82"/>
      <c r="F3642" s="82"/>
      <c r="G3642" s="82"/>
      <c r="H3642" s="82"/>
      <c r="I3642" s="82"/>
      <c r="J3642" s="82"/>
      <c r="K3642" s="82"/>
      <c r="L3642" s="82"/>
      <c r="M3642" s="82"/>
      <c r="N3642" s="140"/>
      <c r="O3642" s="140"/>
      <c r="P3642" s="82"/>
      <c r="Q3642" s="82"/>
      <c r="R3642" s="82"/>
      <c r="S3642" s="82"/>
      <c r="T3642" s="140"/>
      <c r="U3642" s="82"/>
      <c r="V3642" s="82"/>
      <c r="W3642" s="82"/>
      <c r="X3642" s="82"/>
      <c r="Y3642" s="82"/>
      <c r="AA3642" s="82"/>
      <c r="AB3642" s="82"/>
      <c r="AC3642" s="82"/>
      <c r="AD3642" s="82"/>
      <c r="AE3642" s="82"/>
      <c r="AF3642" s="82"/>
      <c r="AG3642" s="82"/>
    </row>
    <row r="3643" spans="3:33" x14ac:dyDescent="0.2">
      <c r="C3643" s="82"/>
      <c r="D3643" s="82"/>
      <c r="E3643" s="82"/>
      <c r="F3643" s="82"/>
      <c r="G3643" s="82"/>
      <c r="H3643" s="82"/>
      <c r="I3643" s="82"/>
      <c r="J3643" s="82"/>
      <c r="K3643" s="82"/>
      <c r="L3643" s="82"/>
      <c r="M3643" s="82"/>
      <c r="N3643" s="140"/>
      <c r="O3643" s="140"/>
      <c r="P3643" s="82"/>
      <c r="Q3643" s="82"/>
      <c r="R3643" s="82"/>
      <c r="S3643" s="82"/>
      <c r="T3643" s="140"/>
      <c r="U3643" s="82"/>
      <c r="V3643" s="82"/>
      <c r="W3643" s="82"/>
      <c r="X3643" s="82"/>
      <c r="Y3643" s="82"/>
      <c r="AA3643" s="82"/>
      <c r="AB3643" s="82"/>
      <c r="AC3643" s="82"/>
      <c r="AD3643" s="82"/>
      <c r="AE3643" s="82"/>
      <c r="AF3643" s="82"/>
      <c r="AG3643" s="82"/>
    </row>
    <row r="3644" spans="3:33" x14ac:dyDescent="0.2">
      <c r="C3644" s="82"/>
      <c r="D3644" s="82"/>
      <c r="E3644" s="82"/>
      <c r="F3644" s="82"/>
      <c r="G3644" s="82"/>
      <c r="H3644" s="82"/>
      <c r="I3644" s="82"/>
      <c r="J3644" s="82"/>
      <c r="K3644" s="82"/>
      <c r="L3644" s="82"/>
      <c r="M3644" s="82"/>
      <c r="N3644" s="140"/>
      <c r="O3644" s="140"/>
      <c r="P3644" s="82"/>
      <c r="Q3644" s="82"/>
      <c r="R3644" s="82"/>
      <c r="S3644" s="82"/>
      <c r="T3644" s="140"/>
      <c r="U3644" s="82"/>
      <c r="V3644" s="82"/>
      <c r="W3644" s="82"/>
      <c r="X3644" s="82"/>
      <c r="Y3644" s="82"/>
      <c r="AA3644" s="82"/>
      <c r="AB3644" s="82"/>
      <c r="AC3644" s="82"/>
      <c r="AD3644" s="82"/>
      <c r="AE3644" s="82"/>
      <c r="AF3644" s="82"/>
      <c r="AG3644" s="82"/>
    </row>
    <row r="3645" spans="3:33" x14ac:dyDescent="0.2">
      <c r="C3645" s="82"/>
      <c r="D3645" s="82"/>
      <c r="E3645" s="82"/>
      <c r="F3645" s="82"/>
      <c r="G3645" s="82"/>
      <c r="H3645" s="82"/>
      <c r="I3645" s="82"/>
      <c r="J3645" s="82"/>
      <c r="K3645" s="82"/>
      <c r="L3645" s="82"/>
      <c r="M3645" s="82"/>
      <c r="N3645" s="140"/>
      <c r="O3645" s="140"/>
      <c r="P3645" s="82"/>
      <c r="Q3645" s="82"/>
      <c r="R3645" s="82"/>
      <c r="S3645" s="82"/>
      <c r="T3645" s="140"/>
      <c r="U3645" s="82"/>
      <c r="V3645" s="82"/>
      <c r="W3645" s="82"/>
      <c r="X3645" s="82"/>
      <c r="Y3645" s="82"/>
      <c r="AA3645" s="82"/>
      <c r="AB3645" s="82"/>
      <c r="AC3645" s="82"/>
      <c r="AD3645" s="82"/>
      <c r="AE3645" s="82"/>
      <c r="AF3645" s="82"/>
      <c r="AG3645" s="82"/>
    </row>
    <row r="3646" spans="3:33" x14ac:dyDescent="0.2">
      <c r="C3646" s="82"/>
      <c r="D3646" s="82"/>
      <c r="E3646" s="82"/>
      <c r="F3646" s="82"/>
      <c r="G3646" s="82"/>
      <c r="H3646" s="82"/>
      <c r="I3646" s="82"/>
      <c r="J3646" s="82"/>
      <c r="K3646" s="82"/>
      <c r="L3646" s="82"/>
      <c r="M3646" s="82"/>
      <c r="N3646" s="140"/>
      <c r="O3646" s="140"/>
      <c r="P3646" s="82"/>
      <c r="Q3646" s="82"/>
      <c r="R3646" s="82"/>
      <c r="S3646" s="82"/>
      <c r="T3646" s="140"/>
      <c r="U3646" s="82"/>
      <c r="V3646" s="82"/>
      <c r="W3646" s="82"/>
      <c r="X3646" s="82"/>
      <c r="Y3646" s="82"/>
      <c r="AA3646" s="82"/>
      <c r="AB3646" s="82"/>
      <c r="AC3646" s="82"/>
      <c r="AD3646" s="82"/>
      <c r="AE3646" s="82"/>
      <c r="AF3646" s="82"/>
      <c r="AG3646" s="82"/>
    </row>
    <row r="3647" spans="3:33" x14ac:dyDescent="0.2">
      <c r="C3647" s="82"/>
      <c r="D3647" s="82"/>
      <c r="E3647" s="82"/>
      <c r="F3647" s="82"/>
      <c r="G3647" s="82"/>
      <c r="H3647" s="82"/>
      <c r="I3647" s="82"/>
      <c r="J3647" s="82"/>
      <c r="K3647" s="82"/>
      <c r="L3647" s="82"/>
      <c r="M3647" s="82"/>
      <c r="N3647" s="140"/>
      <c r="O3647" s="140"/>
      <c r="P3647" s="82"/>
      <c r="Q3647" s="82"/>
      <c r="R3647" s="82"/>
      <c r="S3647" s="82"/>
      <c r="T3647" s="140"/>
      <c r="U3647" s="82"/>
      <c r="V3647" s="82"/>
      <c r="W3647" s="82"/>
      <c r="X3647" s="82"/>
      <c r="Y3647" s="82"/>
      <c r="AA3647" s="82"/>
      <c r="AB3647" s="82"/>
      <c r="AC3647" s="82"/>
      <c r="AD3647" s="82"/>
      <c r="AE3647" s="82"/>
      <c r="AF3647" s="82"/>
      <c r="AG3647" s="82"/>
    </row>
    <row r="3648" spans="3:33" x14ac:dyDescent="0.2">
      <c r="C3648" s="82"/>
      <c r="D3648" s="82"/>
      <c r="E3648" s="82"/>
      <c r="F3648" s="82"/>
      <c r="G3648" s="82"/>
      <c r="H3648" s="82"/>
      <c r="I3648" s="82"/>
      <c r="J3648" s="82"/>
      <c r="K3648" s="82"/>
      <c r="L3648" s="82"/>
      <c r="M3648" s="82"/>
      <c r="N3648" s="140"/>
      <c r="O3648" s="140"/>
      <c r="P3648" s="82"/>
      <c r="Q3648" s="82"/>
      <c r="R3648" s="82"/>
      <c r="S3648" s="82"/>
      <c r="T3648" s="140"/>
      <c r="U3648" s="82"/>
      <c r="V3648" s="82"/>
      <c r="W3648" s="82"/>
      <c r="X3648" s="82"/>
      <c r="Y3648" s="82"/>
      <c r="AA3648" s="82"/>
      <c r="AB3648" s="82"/>
      <c r="AC3648" s="82"/>
      <c r="AD3648" s="82"/>
      <c r="AE3648" s="82"/>
      <c r="AF3648" s="82"/>
      <c r="AG3648" s="82"/>
    </row>
    <row r="3649" spans="3:33" x14ac:dyDescent="0.2">
      <c r="C3649" s="82"/>
      <c r="D3649" s="82"/>
      <c r="E3649" s="82"/>
      <c r="F3649" s="82"/>
      <c r="G3649" s="82"/>
      <c r="H3649" s="82"/>
      <c r="I3649" s="82"/>
      <c r="J3649" s="82"/>
      <c r="K3649" s="82"/>
      <c r="L3649" s="82"/>
      <c r="M3649" s="82"/>
      <c r="N3649" s="140"/>
      <c r="O3649" s="140"/>
      <c r="P3649" s="82"/>
      <c r="Q3649" s="82"/>
      <c r="R3649" s="82"/>
      <c r="S3649" s="82"/>
      <c r="T3649" s="140"/>
      <c r="U3649" s="82"/>
      <c r="V3649" s="82"/>
      <c r="W3649" s="82"/>
      <c r="X3649" s="82"/>
      <c r="Y3649" s="82"/>
      <c r="AA3649" s="82"/>
      <c r="AB3649" s="82"/>
      <c r="AC3649" s="82"/>
      <c r="AD3649" s="82"/>
      <c r="AE3649" s="82"/>
      <c r="AF3649" s="82"/>
      <c r="AG3649" s="82"/>
    </row>
    <row r="3650" spans="3:33" x14ac:dyDescent="0.2">
      <c r="C3650" s="82"/>
      <c r="D3650" s="82"/>
      <c r="E3650" s="82"/>
      <c r="F3650" s="82"/>
      <c r="G3650" s="82"/>
      <c r="H3650" s="82"/>
      <c r="I3650" s="82"/>
      <c r="J3650" s="82"/>
      <c r="K3650" s="82"/>
      <c r="L3650" s="82"/>
      <c r="M3650" s="82"/>
      <c r="N3650" s="140"/>
      <c r="O3650" s="140"/>
      <c r="P3650" s="82"/>
      <c r="Q3650" s="82"/>
      <c r="R3650" s="82"/>
      <c r="S3650" s="82"/>
      <c r="T3650" s="140"/>
      <c r="U3650" s="82"/>
      <c r="V3650" s="82"/>
      <c r="W3650" s="82"/>
      <c r="X3650" s="82"/>
      <c r="Y3650" s="82"/>
      <c r="AA3650" s="82"/>
      <c r="AB3650" s="82"/>
      <c r="AC3650" s="82"/>
      <c r="AD3650" s="82"/>
      <c r="AE3650" s="82"/>
      <c r="AF3650" s="82"/>
      <c r="AG3650" s="82"/>
    </row>
    <row r="3651" spans="3:33" x14ac:dyDescent="0.2">
      <c r="C3651" s="82"/>
      <c r="D3651" s="82"/>
      <c r="E3651" s="82"/>
      <c r="F3651" s="82"/>
      <c r="G3651" s="82"/>
      <c r="H3651" s="82"/>
      <c r="I3651" s="82"/>
      <c r="J3651" s="82"/>
      <c r="K3651" s="82"/>
      <c r="L3651" s="82"/>
      <c r="M3651" s="82"/>
      <c r="N3651" s="140"/>
      <c r="O3651" s="140"/>
      <c r="P3651" s="82"/>
      <c r="Q3651" s="82"/>
      <c r="R3651" s="82"/>
      <c r="S3651" s="82"/>
      <c r="T3651" s="140"/>
      <c r="U3651" s="82"/>
      <c r="V3651" s="82"/>
      <c r="W3651" s="82"/>
      <c r="X3651" s="82"/>
      <c r="Y3651" s="82"/>
      <c r="AA3651" s="82"/>
      <c r="AB3651" s="82"/>
      <c r="AC3651" s="82"/>
      <c r="AD3651" s="82"/>
      <c r="AE3651" s="82"/>
      <c r="AF3651" s="82"/>
      <c r="AG3651" s="82"/>
    </row>
    <row r="3652" spans="3:33" x14ac:dyDescent="0.2">
      <c r="C3652" s="82"/>
      <c r="D3652" s="82"/>
      <c r="E3652" s="82"/>
      <c r="F3652" s="82"/>
      <c r="G3652" s="82"/>
      <c r="H3652" s="82"/>
      <c r="I3652" s="82"/>
      <c r="J3652" s="82"/>
      <c r="K3652" s="82"/>
      <c r="L3652" s="82"/>
      <c r="M3652" s="82"/>
      <c r="N3652" s="140"/>
      <c r="O3652" s="140"/>
      <c r="P3652" s="82"/>
      <c r="Q3652" s="82"/>
      <c r="R3652" s="82"/>
      <c r="S3652" s="82"/>
      <c r="T3652" s="140"/>
      <c r="U3652" s="82"/>
      <c r="V3652" s="82"/>
      <c r="W3652" s="82"/>
      <c r="X3652" s="82"/>
      <c r="Y3652" s="82"/>
      <c r="AA3652" s="82"/>
      <c r="AB3652" s="82"/>
      <c r="AC3652" s="82"/>
      <c r="AD3652" s="82"/>
      <c r="AE3652" s="82"/>
      <c r="AF3652" s="82"/>
      <c r="AG3652" s="82"/>
    </row>
    <row r="3653" spans="3:33" x14ac:dyDescent="0.2">
      <c r="C3653" s="82"/>
      <c r="D3653" s="82"/>
      <c r="E3653" s="82"/>
      <c r="F3653" s="82"/>
      <c r="G3653" s="82"/>
      <c r="H3653" s="82"/>
      <c r="I3653" s="82"/>
      <c r="J3653" s="82"/>
      <c r="K3653" s="82"/>
      <c r="L3653" s="82"/>
      <c r="M3653" s="82"/>
      <c r="N3653" s="140"/>
      <c r="O3653" s="140"/>
      <c r="P3653" s="82"/>
      <c r="Q3653" s="82"/>
      <c r="R3653" s="82"/>
      <c r="S3653" s="82"/>
      <c r="T3653" s="140"/>
      <c r="U3653" s="82"/>
      <c r="V3653" s="82"/>
      <c r="W3653" s="82"/>
      <c r="X3653" s="82"/>
      <c r="Y3653" s="82"/>
      <c r="AA3653" s="82"/>
      <c r="AB3653" s="82"/>
      <c r="AC3653" s="82"/>
      <c r="AD3653" s="82"/>
      <c r="AE3653" s="82"/>
      <c r="AF3653" s="82"/>
      <c r="AG3653" s="82"/>
    </row>
    <row r="3654" spans="3:33" x14ac:dyDescent="0.2">
      <c r="C3654" s="82"/>
      <c r="D3654" s="82"/>
      <c r="E3654" s="82"/>
      <c r="F3654" s="82"/>
      <c r="G3654" s="82"/>
      <c r="H3654" s="82"/>
      <c r="I3654" s="82"/>
      <c r="J3654" s="82"/>
      <c r="K3654" s="82"/>
      <c r="L3654" s="82"/>
      <c r="M3654" s="82"/>
      <c r="N3654" s="140"/>
      <c r="O3654" s="140"/>
      <c r="P3654" s="82"/>
      <c r="Q3654" s="82"/>
      <c r="R3654" s="82"/>
      <c r="S3654" s="82"/>
      <c r="T3654" s="140"/>
      <c r="U3654" s="82"/>
      <c r="V3654" s="82"/>
      <c r="W3654" s="82"/>
      <c r="X3654" s="82"/>
      <c r="Y3654" s="82"/>
      <c r="AA3654" s="82"/>
      <c r="AB3654" s="82"/>
      <c r="AC3654" s="82"/>
      <c r="AD3654" s="82"/>
      <c r="AE3654" s="82"/>
      <c r="AF3654" s="82"/>
      <c r="AG3654" s="82"/>
    </row>
    <row r="3655" spans="3:33" x14ac:dyDescent="0.2">
      <c r="C3655" s="82"/>
      <c r="D3655" s="82"/>
      <c r="E3655" s="82"/>
      <c r="F3655" s="82"/>
      <c r="G3655" s="82"/>
      <c r="H3655" s="82"/>
      <c r="I3655" s="82"/>
      <c r="J3655" s="82"/>
      <c r="K3655" s="82"/>
      <c r="L3655" s="82"/>
      <c r="M3655" s="82"/>
      <c r="N3655" s="140"/>
      <c r="O3655" s="140"/>
      <c r="P3655" s="82"/>
      <c r="Q3655" s="82"/>
      <c r="R3655" s="82"/>
      <c r="S3655" s="82"/>
      <c r="T3655" s="140"/>
      <c r="U3655" s="82"/>
      <c r="V3655" s="82"/>
      <c r="W3655" s="82"/>
      <c r="X3655" s="82"/>
      <c r="Y3655" s="82"/>
      <c r="AA3655" s="82"/>
      <c r="AB3655" s="82"/>
      <c r="AC3655" s="82"/>
      <c r="AD3655" s="82"/>
      <c r="AE3655" s="82"/>
      <c r="AF3655" s="82"/>
      <c r="AG3655" s="82"/>
    </row>
    <row r="3656" spans="3:33" x14ac:dyDescent="0.2">
      <c r="C3656" s="82"/>
      <c r="D3656" s="82"/>
      <c r="E3656" s="82"/>
      <c r="F3656" s="82"/>
      <c r="G3656" s="82"/>
      <c r="H3656" s="82"/>
      <c r="I3656" s="82"/>
      <c r="J3656" s="82"/>
      <c r="K3656" s="82"/>
      <c r="L3656" s="82"/>
      <c r="M3656" s="82"/>
      <c r="N3656" s="140"/>
      <c r="O3656" s="140"/>
      <c r="P3656" s="82"/>
      <c r="Q3656" s="82"/>
      <c r="R3656" s="82"/>
      <c r="S3656" s="82"/>
      <c r="T3656" s="140"/>
      <c r="U3656" s="82"/>
      <c r="V3656" s="82"/>
      <c r="W3656" s="82"/>
      <c r="X3656" s="82"/>
      <c r="Y3656" s="82"/>
      <c r="AA3656" s="82"/>
      <c r="AB3656" s="82"/>
      <c r="AC3656" s="82"/>
      <c r="AD3656" s="82"/>
      <c r="AE3656" s="82"/>
      <c r="AF3656" s="82"/>
      <c r="AG3656" s="82"/>
    </row>
    <row r="3657" spans="3:33" x14ac:dyDescent="0.2">
      <c r="C3657" s="82"/>
      <c r="D3657" s="82"/>
      <c r="E3657" s="82"/>
      <c r="F3657" s="82"/>
      <c r="G3657" s="82"/>
      <c r="H3657" s="82"/>
      <c r="I3657" s="82"/>
      <c r="J3657" s="82"/>
      <c r="K3657" s="82"/>
      <c r="L3657" s="82"/>
      <c r="M3657" s="82"/>
      <c r="N3657" s="140"/>
      <c r="O3657" s="140"/>
      <c r="P3657" s="82"/>
      <c r="Q3657" s="82"/>
      <c r="R3657" s="82"/>
      <c r="S3657" s="82"/>
      <c r="T3657" s="140"/>
      <c r="U3657" s="82"/>
      <c r="V3657" s="82"/>
      <c r="W3657" s="82"/>
      <c r="X3657" s="82"/>
      <c r="Y3657" s="82"/>
      <c r="AA3657" s="82"/>
      <c r="AB3657" s="82"/>
      <c r="AC3657" s="82"/>
      <c r="AD3657" s="82"/>
      <c r="AE3657" s="82"/>
      <c r="AF3657" s="82"/>
      <c r="AG3657" s="82"/>
    </row>
    <row r="3658" spans="3:33" x14ac:dyDescent="0.2">
      <c r="C3658" s="82"/>
      <c r="D3658" s="82"/>
      <c r="E3658" s="82"/>
      <c r="F3658" s="82"/>
      <c r="G3658" s="82"/>
      <c r="H3658" s="82"/>
      <c r="I3658" s="82"/>
      <c r="J3658" s="82"/>
      <c r="K3658" s="82"/>
      <c r="L3658" s="82"/>
      <c r="M3658" s="82"/>
      <c r="N3658" s="140"/>
      <c r="O3658" s="140"/>
      <c r="P3658" s="82"/>
      <c r="Q3658" s="82"/>
      <c r="R3658" s="82"/>
      <c r="S3658" s="82"/>
      <c r="T3658" s="140"/>
      <c r="U3658" s="82"/>
      <c r="V3658" s="82"/>
      <c r="W3658" s="82"/>
      <c r="X3658" s="82"/>
      <c r="Y3658" s="82"/>
      <c r="AA3658" s="82"/>
      <c r="AB3658" s="82"/>
      <c r="AC3658" s="82"/>
      <c r="AD3658" s="82"/>
      <c r="AE3658" s="82"/>
      <c r="AF3658" s="82"/>
      <c r="AG3658" s="82"/>
    </row>
    <row r="3659" spans="3:33" x14ac:dyDescent="0.2">
      <c r="C3659" s="82"/>
      <c r="D3659" s="82"/>
      <c r="E3659" s="82"/>
      <c r="F3659" s="82"/>
      <c r="G3659" s="82"/>
      <c r="H3659" s="82"/>
      <c r="I3659" s="82"/>
      <c r="J3659" s="82"/>
      <c r="K3659" s="82"/>
      <c r="L3659" s="82"/>
      <c r="M3659" s="82"/>
      <c r="N3659" s="140"/>
      <c r="O3659" s="140"/>
      <c r="P3659" s="82"/>
      <c r="Q3659" s="82"/>
      <c r="R3659" s="82"/>
      <c r="S3659" s="82"/>
      <c r="T3659" s="140"/>
      <c r="U3659" s="82"/>
      <c r="V3659" s="82"/>
      <c r="W3659" s="82"/>
      <c r="X3659" s="82"/>
      <c r="Y3659" s="82"/>
      <c r="AA3659" s="82"/>
      <c r="AB3659" s="82"/>
      <c r="AC3659" s="82"/>
      <c r="AD3659" s="82"/>
      <c r="AE3659" s="82"/>
      <c r="AF3659" s="82"/>
      <c r="AG3659" s="82"/>
    </row>
    <row r="3660" spans="3:33" x14ac:dyDescent="0.2">
      <c r="C3660" s="82"/>
      <c r="D3660" s="82"/>
      <c r="E3660" s="82"/>
      <c r="F3660" s="82"/>
      <c r="G3660" s="82"/>
      <c r="H3660" s="82"/>
      <c r="I3660" s="82"/>
      <c r="J3660" s="82"/>
      <c r="K3660" s="82"/>
      <c r="L3660" s="82"/>
      <c r="M3660" s="82"/>
      <c r="N3660" s="140"/>
      <c r="O3660" s="140"/>
      <c r="P3660" s="82"/>
      <c r="Q3660" s="82"/>
      <c r="R3660" s="82"/>
      <c r="S3660" s="82"/>
      <c r="T3660" s="140"/>
      <c r="U3660" s="82"/>
      <c r="V3660" s="82"/>
      <c r="W3660" s="82"/>
      <c r="X3660" s="82"/>
      <c r="Y3660" s="82"/>
      <c r="AA3660" s="82"/>
      <c r="AB3660" s="82"/>
      <c r="AC3660" s="82"/>
      <c r="AD3660" s="82"/>
      <c r="AE3660" s="82"/>
      <c r="AF3660" s="82"/>
      <c r="AG3660" s="82"/>
    </row>
    <row r="3661" spans="3:33" x14ac:dyDescent="0.2">
      <c r="C3661" s="82"/>
      <c r="D3661" s="82"/>
      <c r="E3661" s="82"/>
      <c r="F3661" s="82"/>
      <c r="G3661" s="82"/>
      <c r="H3661" s="82"/>
      <c r="I3661" s="82"/>
      <c r="J3661" s="82"/>
      <c r="K3661" s="82"/>
      <c r="L3661" s="82"/>
      <c r="M3661" s="82"/>
      <c r="N3661" s="140"/>
      <c r="O3661" s="140"/>
      <c r="P3661" s="82"/>
      <c r="Q3661" s="82"/>
      <c r="R3661" s="82"/>
      <c r="S3661" s="82"/>
      <c r="T3661" s="140"/>
      <c r="U3661" s="82"/>
      <c r="V3661" s="82"/>
      <c r="W3661" s="82"/>
      <c r="X3661" s="82"/>
      <c r="Y3661" s="82"/>
      <c r="AA3661" s="82"/>
      <c r="AB3661" s="82"/>
      <c r="AC3661" s="82"/>
      <c r="AD3661" s="82"/>
      <c r="AE3661" s="82"/>
      <c r="AF3661" s="82"/>
      <c r="AG3661" s="82"/>
    </row>
    <row r="3662" spans="3:33" x14ac:dyDescent="0.2">
      <c r="C3662" s="82"/>
      <c r="D3662" s="82"/>
      <c r="E3662" s="82"/>
      <c r="F3662" s="82"/>
      <c r="G3662" s="82"/>
      <c r="H3662" s="82"/>
      <c r="I3662" s="82"/>
      <c r="J3662" s="82"/>
      <c r="K3662" s="82"/>
      <c r="L3662" s="82"/>
      <c r="M3662" s="82"/>
      <c r="N3662" s="140"/>
      <c r="O3662" s="140"/>
      <c r="P3662" s="82"/>
      <c r="Q3662" s="82"/>
      <c r="R3662" s="82"/>
      <c r="S3662" s="82"/>
      <c r="T3662" s="140"/>
      <c r="U3662" s="82"/>
      <c r="V3662" s="82"/>
      <c r="W3662" s="82"/>
      <c r="X3662" s="82"/>
      <c r="Y3662" s="82"/>
      <c r="AA3662" s="82"/>
      <c r="AB3662" s="82"/>
      <c r="AC3662" s="82"/>
      <c r="AD3662" s="82"/>
      <c r="AE3662" s="82"/>
      <c r="AF3662" s="82"/>
      <c r="AG3662" s="82"/>
    </row>
    <row r="3663" spans="3:33" x14ac:dyDescent="0.2">
      <c r="C3663" s="82"/>
      <c r="D3663" s="82"/>
      <c r="E3663" s="82"/>
      <c r="F3663" s="82"/>
      <c r="G3663" s="82"/>
      <c r="H3663" s="82"/>
      <c r="I3663" s="82"/>
      <c r="J3663" s="82"/>
      <c r="K3663" s="82"/>
      <c r="L3663" s="82"/>
      <c r="M3663" s="82"/>
      <c r="N3663" s="140"/>
      <c r="O3663" s="140"/>
      <c r="P3663" s="82"/>
      <c r="Q3663" s="82"/>
      <c r="R3663" s="82"/>
      <c r="S3663" s="82"/>
      <c r="T3663" s="140"/>
      <c r="U3663" s="82"/>
      <c r="V3663" s="82"/>
      <c r="W3663" s="82"/>
      <c r="X3663" s="82"/>
      <c r="Y3663" s="82"/>
      <c r="AA3663" s="82"/>
      <c r="AB3663" s="82"/>
      <c r="AC3663" s="82"/>
      <c r="AD3663" s="82"/>
      <c r="AE3663" s="82"/>
      <c r="AF3663" s="82"/>
      <c r="AG3663" s="82"/>
    </row>
    <row r="3664" spans="3:33" x14ac:dyDescent="0.2">
      <c r="C3664" s="82"/>
      <c r="D3664" s="82"/>
      <c r="E3664" s="82"/>
      <c r="F3664" s="82"/>
      <c r="G3664" s="82"/>
      <c r="H3664" s="82"/>
      <c r="I3664" s="82"/>
      <c r="J3664" s="82"/>
      <c r="K3664" s="82"/>
      <c r="L3664" s="82"/>
      <c r="M3664" s="82"/>
      <c r="N3664" s="140"/>
      <c r="O3664" s="140"/>
      <c r="P3664" s="82"/>
      <c r="Q3664" s="82"/>
      <c r="R3664" s="82"/>
      <c r="S3664" s="82"/>
      <c r="T3664" s="140"/>
      <c r="U3664" s="82"/>
      <c r="V3664" s="82"/>
      <c r="W3664" s="82"/>
      <c r="X3664" s="82"/>
      <c r="Y3664" s="82"/>
      <c r="AA3664" s="82"/>
      <c r="AB3664" s="82"/>
      <c r="AC3664" s="82"/>
      <c r="AD3664" s="82"/>
      <c r="AE3664" s="82"/>
      <c r="AF3664" s="82"/>
      <c r="AG3664" s="82"/>
    </row>
    <row r="3665" spans="3:33" x14ac:dyDescent="0.2">
      <c r="C3665" s="82"/>
      <c r="D3665" s="82"/>
      <c r="E3665" s="82"/>
      <c r="F3665" s="82"/>
      <c r="G3665" s="82"/>
      <c r="H3665" s="82"/>
      <c r="I3665" s="82"/>
      <c r="J3665" s="82"/>
      <c r="K3665" s="82"/>
      <c r="L3665" s="82"/>
      <c r="M3665" s="82"/>
      <c r="N3665" s="140"/>
      <c r="O3665" s="140"/>
      <c r="P3665" s="82"/>
      <c r="Q3665" s="82"/>
      <c r="R3665" s="82"/>
      <c r="S3665" s="82"/>
      <c r="T3665" s="140"/>
      <c r="U3665" s="82"/>
      <c r="V3665" s="82"/>
      <c r="W3665" s="82"/>
      <c r="X3665" s="82"/>
      <c r="Y3665" s="82"/>
      <c r="AA3665" s="82"/>
      <c r="AB3665" s="82"/>
      <c r="AC3665" s="82"/>
      <c r="AD3665" s="82"/>
      <c r="AE3665" s="82"/>
      <c r="AF3665" s="82"/>
      <c r="AG3665" s="82"/>
    </row>
    <row r="3666" spans="3:33" x14ac:dyDescent="0.2">
      <c r="C3666" s="82"/>
      <c r="D3666" s="82"/>
      <c r="E3666" s="82"/>
      <c r="F3666" s="82"/>
      <c r="G3666" s="82"/>
      <c r="H3666" s="82"/>
      <c r="I3666" s="82"/>
      <c r="J3666" s="82"/>
      <c r="K3666" s="82"/>
      <c r="L3666" s="82"/>
      <c r="M3666" s="82"/>
      <c r="N3666" s="140"/>
      <c r="O3666" s="140"/>
      <c r="P3666" s="82"/>
      <c r="Q3666" s="82"/>
      <c r="R3666" s="82"/>
      <c r="S3666" s="82"/>
      <c r="T3666" s="140"/>
      <c r="U3666" s="82"/>
      <c r="V3666" s="82"/>
      <c r="W3666" s="82"/>
      <c r="X3666" s="82"/>
      <c r="Y3666" s="82"/>
      <c r="AA3666" s="82"/>
      <c r="AB3666" s="82"/>
      <c r="AC3666" s="82"/>
      <c r="AD3666" s="82"/>
      <c r="AE3666" s="82"/>
      <c r="AF3666" s="82"/>
      <c r="AG3666" s="82"/>
    </row>
    <row r="3667" spans="3:33" x14ac:dyDescent="0.2">
      <c r="C3667" s="82"/>
      <c r="D3667" s="82"/>
      <c r="E3667" s="82"/>
      <c r="F3667" s="82"/>
      <c r="G3667" s="82"/>
      <c r="H3667" s="82"/>
      <c r="I3667" s="82"/>
      <c r="J3667" s="82"/>
      <c r="K3667" s="82"/>
      <c r="L3667" s="82"/>
      <c r="M3667" s="82"/>
      <c r="N3667" s="140"/>
      <c r="O3667" s="140"/>
      <c r="P3667" s="82"/>
      <c r="Q3667" s="82"/>
      <c r="R3667" s="82"/>
      <c r="S3667" s="82"/>
      <c r="T3667" s="140"/>
      <c r="U3667" s="82"/>
      <c r="V3667" s="82"/>
      <c r="W3667" s="82"/>
      <c r="X3667" s="82"/>
      <c r="Y3667" s="82"/>
      <c r="AA3667" s="82"/>
      <c r="AB3667" s="82"/>
      <c r="AC3667" s="82"/>
      <c r="AD3667" s="82"/>
      <c r="AE3667" s="82"/>
      <c r="AF3667" s="82"/>
      <c r="AG3667" s="82"/>
    </row>
    <row r="3668" spans="3:33" x14ac:dyDescent="0.2">
      <c r="C3668" s="82"/>
      <c r="D3668" s="82"/>
      <c r="E3668" s="82"/>
      <c r="F3668" s="82"/>
      <c r="G3668" s="82"/>
      <c r="H3668" s="82"/>
      <c r="I3668" s="82"/>
      <c r="J3668" s="82"/>
      <c r="K3668" s="82"/>
      <c r="L3668" s="82"/>
      <c r="M3668" s="82"/>
      <c r="N3668" s="140"/>
      <c r="O3668" s="140"/>
      <c r="P3668" s="82"/>
      <c r="Q3668" s="82"/>
      <c r="R3668" s="82"/>
      <c r="S3668" s="82"/>
      <c r="T3668" s="140"/>
      <c r="U3668" s="82"/>
      <c r="V3668" s="82"/>
      <c r="W3668" s="82"/>
      <c r="X3668" s="82"/>
      <c r="Y3668" s="82"/>
      <c r="AA3668" s="82"/>
      <c r="AB3668" s="82"/>
      <c r="AC3668" s="82"/>
      <c r="AD3668" s="82"/>
      <c r="AE3668" s="82"/>
      <c r="AF3668" s="82"/>
      <c r="AG3668" s="82"/>
    </row>
    <row r="3669" spans="3:33" x14ac:dyDescent="0.2">
      <c r="C3669" s="82"/>
      <c r="D3669" s="82"/>
      <c r="E3669" s="82"/>
      <c r="F3669" s="82"/>
      <c r="G3669" s="82"/>
      <c r="H3669" s="82"/>
      <c r="I3669" s="82"/>
      <c r="J3669" s="82"/>
      <c r="K3669" s="82"/>
      <c r="L3669" s="82"/>
      <c r="M3669" s="82"/>
      <c r="N3669" s="140"/>
      <c r="O3669" s="140"/>
      <c r="P3669" s="82"/>
      <c r="Q3669" s="82"/>
      <c r="R3669" s="82"/>
      <c r="S3669" s="82"/>
      <c r="T3669" s="140"/>
      <c r="U3669" s="82"/>
      <c r="V3669" s="82"/>
      <c r="W3669" s="82"/>
      <c r="X3669" s="82"/>
      <c r="Y3669" s="82"/>
      <c r="AA3669" s="82"/>
      <c r="AB3669" s="82"/>
      <c r="AC3669" s="82"/>
      <c r="AD3669" s="82"/>
      <c r="AE3669" s="82"/>
      <c r="AF3669" s="82"/>
      <c r="AG3669" s="82"/>
    </row>
    <row r="3670" spans="3:33" x14ac:dyDescent="0.2">
      <c r="C3670" s="82"/>
      <c r="D3670" s="82"/>
      <c r="E3670" s="82"/>
      <c r="F3670" s="82"/>
      <c r="G3670" s="82"/>
      <c r="H3670" s="82"/>
      <c r="I3670" s="82"/>
      <c r="J3670" s="82"/>
      <c r="K3670" s="82"/>
      <c r="L3670" s="82"/>
      <c r="M3670" s="82"/>
      <c r="N3670" s="140"/>
      <c r="O3670" s="140"/>
      <c r="P3670" s="82"/>
      <c r="Q3670" s="82"/>
      <c r="R3670" s="82"/>
      <c r="S3670" s="82"/>
      <c r="T3670" s="140"/>
      <c r="U3670" s="82"/>
      <c r="V3670" s="82"/>
      <c r="W3670" s="82"/>
      <c r="X3670" s="82"/>
      <c r="Y3670" s="82"/>
      <c r="AA3670" s="82"/>
      <c r="AB3670" s="82"/>
      <c r="AC3670" s="82"/>
      <c r="AD3670" s="82"/>
      <c r="AE3670" s="82"/>
      <c r="AF3670" s="82"/>
      <c r="AG3670" s="82"/>
    </row>
    <row r="3671" spans="3:33" x14ac:dyDescent="0.2">
      <c r="C3671" s="82"/>
      <c r="D3671" s="82"/>
      <c r="E3671" s="82"/>
      <c r="F3671" s="82"/>
      <c r="G3671" s="82"/>
      <c r="H3671" s="82"/>
      <c r="I3671" s="82"/>
      <c r="J3671" s="82"/>
      <c r="K3671" s="82"/>
      <c r="L3671" s="82"/>
      <c r="M3671" s="82"/>
      <c r="N3671" s="140"/>
      <c r="O3671" s="140"/>
      <c r="P3671" s="82"/>
      <c r="Q3671" s="82"/>
      <c r="R3671" s="82"/>
      <c r="S3671" s="82"/>
      <c r="T3671" s="140"/>
      <c r="U3671" s="82"/>
      <c r="V3671" s="82"/>
      <c r="W3671" s="82"/>
      <c r="X3671" s="82"/>
      <c r="Y3671" s="82"/>
      <c r="AA3671" s="82"/>
      <c r="AB3671" s="82"/>
      <c r="AC3671" s="82"/>
      <c r="AD3671" s="82"/>
      <c r="AE3671" s="82"/>
      <c r="AF3671" s="82"/>
      <c r="AG3671" s="82"/>
    </row>
    <row r="3672" spans="3:33" x14ac:dyDescent="0.2">
      <c r="C3672" s="82"/>
      <c r="D3672" s="82"/>
      <c r="E3672" s="82"/>
      <c r="F3672" s="82"/>
      <c r="G3672" s="82"/>
      <c r="H3672" s="82"/>
      <c r="I3672" s="82"/>
      <c r="J3672" s="82"/>
      <c r="K3672" s="82"/>
      <c r="L3672" s="82"/>
      <c r="M3672" s="82"/>
      <c r="N3672" s="140"/>
      <c r="O3672" s="140"/>
      <c r="P3672" s="82"/>
      <c r="Q3672" s="82"/>
      <c r="R3672" s="82"/>
      <c r="S3672" s="82"/>
      <c r="T3672" s="140"/>
      <c r="U3672" s="82"/>
      <c r="V3672" s="82"/>
      <c r="W3672" s="82"/>
      <c r="X3672" s="82"/>
      <c r="Y3672" s="82"/>
      <c r="AA3672" s="82"/>
      <c r="AB3672" s="82"/>
      <c r="AC3672" s="82"/>
      <c r="AD3672" s="82"/>
      <c r="AE3672" s="82"/>
      <c r="AF3672" s="82"/>
      <c r="AG3672" s="82"/>
    </row>
    <row r="3673" spans="3:33" x14ac:dyDescent="0.2">
      <c r="C3673" s="82"/>
      <c r="D3673" s="82"/>
      <c r="E3673" s="82"/>
      <c r="F3673" s="82"/>
      <c r="G3673" s="82"/>
      <c r="H3673" s="82"/>
      <c r="I3673" s="82"/>
      <c r="J3673" s="82"/>
      <c r="K3673" s="82"/>
      <c r="L3673" s="82"/>
      <c r="M3673" s="82"/>
      <c r="N3673" s="140"/>
      <c r="O3673" s="140"/>
      <c r="P3673" s="82"/>
      <c r="Q3673" s="82"/>
      <c r="R3673" s="82"/>
      <c r="S3673" s="82"/>
      <c r="T3673" s="140"/>
      <c r="U3673" s="82"/>
      <c r="V3673" s="82"/>
      <c r="W3673" s="82"/>
      <c r="X3673" s="82"/>
      <c r="Y3673" s="82"/>
      <c r="AA3673" s="82"/>
      <c r="AB3673" s="82"/>
      <c r="AC3673" s="82"/>
      <c r="AD3673" s="82"/>
      <c r="AE3673" s="82"/>
      <c r="AF3673" s="82"/>
      <c r="AG3673" s="82"/>
    </row>
    <row r="3674" spans="3:33" x14ac:dyDescent="0.2">
      <c r="C3674" s="82"/>
      <c r="D3674" s="82"/>
      <c r="E3674" s="82"/>
      <c r="F3674" s="82"/>
      <c r="G3674" s="82"/>
      <c r="H3674" s="82"/>
      <c r="I3674" s="82"/>
      <c r="J3674" s="82"/>
      <c r="K3674" s="82"/>
      <c r="L3674" s="82"/>
      <c r="M3674" s="82"/>
      <c r="N3674" s="140"/>
      <c r="O3674" s="140"/>
      <c r="P3674" s="82"/>
      <c r="Q3674" s="82"/>
      <c r="R3674" s="82"/>
      <c r="S3674" s="82"/>
      <c r="T3674" s="140"/>
      <c r="U3674" s="82"/>
      <c r="V3674" s="82"/>
      <c r="W3674" s="82"/>
      <c r="X3674" s="82"/>
      <c r="Y3674" s="82"/>
      <c r="AA3674" s="82"/>
      <c r="AB3674" s="82"/>
      <c r="AC3674" s="82"/>
      <c r="AD3674" s="82"/>
      <c r="AE3674" s="82"/>
      <c r="AF3674" s="82"/>
      <c r="AG3674" s="82"/>
    </row>
    <row r="3675" spans="3:33" x14ac:dyDescent="0.2">
      <c r="C3675" s="82"/>
      <c r="D3675" s="82"/>
      <c r="E3675" s="82"/>
      <c r="F3675" s="82"/>
      <c r="G3675" s="82"/>
      <c r="H3675" s="82"/>
      <c r="I3675" s="82"/>
      <c r="J3675" s="82"/>
      <c r="K3675" s="82"/>
      <c r="L3675" s="82"/>
      <c r="M3675" s="82"/>
      <c r="N3675" s="140"/>
      <c r="O3675" s="140"/>
      <c r="P3675" s="82"/>
      <c r="Q3675" s="82"/>
      <c r="R3675" s="82"/>
      <c r="S3675" s="82"/>
      <c r="T3675" s="140"/>
      <c r="U3675" s="82"/>
      <c r="V3675" s="82"/>
      <c r="W3675" s="82"/>
      <c r="X3675" s="82"/>
      <c r="Y3675" s="82"/>
      <c r="AA3675" s="82"/>
      <c r="AB3675" s="82"/>
      <c r="AC3675" s="82"/>
      <c r="AD3675" s="82"/>
      <c r="AE3675" s="82"/>
      <c r="AF3675" s="82"/>
      <c r="AG3675" s="82"/>
    </row>
    <row r="3676" spans="3:33" x14ac:dyDescent="0.2">
      <c r="C3676" s="82"/>
      <c r="D3676" s="82"/>
      <c r="E3676" s="82"/>
      <c r="F3676" s="82"/>
      <c r="G3676" s="82"/>
      <c r="H3676" s="82"/>
      <c r="I3676" s="82"/>
      <c r="J3676" s="82"/>
      <c r="K3676" s="82"/>
      <c r="L3676" s="82"/>
      <c r="M3676" s="82"/>
      <c r="N3676" s="140"/>
      <c r="O3676" s="140"/>
      <c r="P3676" s="82"/>
      <c r="Q3676" s="82"/>
      <c r="R3676" s="82"/>
      <c r="S3676" s="82"/>
      <c r="T3676" s="140"/>
      <c r="U3676" s="82"/>
      <c r="V3676" s="82"/>
      <c r="W3676" s="82"/>
      <c r="X3676" s="82"/>
      <c r="Y3676" s="82"/>
      <c r="AA3676" s="82"/>
      <c r="AB3676" s="82"/>
      <c r="AC3676" s="82"/>
      <c r="AD3676" s="82"/>
      <c r="AE3676" s="82"/>
      <c r="AF3676" s="82"/>
      <c r="AG3676" s="82"/>
    </row>
    <row r="3677" spans="3:33" x14ac:dyDescent="0.2">
      <c r="C3677" s="82"/>
      <c r="D3677" s="82"/>
      <c r="E3677" s="82"/>
      <c r="F3677" s="82"/>
      <c r="G3677" s="82"/>
      <c r="H3677" s="82"/>
      <c r="I3677" s="82"/>
      <c r="J3677" s="82"/>
      <c r="K3677" s="82"/>
      <c r="L3677" s="82"/>
      <c r="M3677" s="82"/>
      <c r="N3677" s="140"/>
      <c r="O3677" s="140"/>
      <c r="P3677" s="82"/>
      <c r="Q3677" s="82"/>
      <c r="R3677" s="82"/>
      <c r="S3677" s="82"/>
      <c r="T3677" s="140"/>
      <c r="U3677" s="82"/>
      <c r="V3677" s="82"/>
      <c r="W3677" s="82"/>
      <c r="X3677" s="82"/>
      <c r="Y3677" s="82"/>
      <c r="AA3677" s="82"/>
      <c r="AB3677" s="82"/>
      <c r="AC3677" s="82"/>
      <c r="AD3677" s="82"/>
      <c r="AE3677" s="82"/>
      <c r="AF3677" s="82"/>
      <c r="AG3677" s="82"/>
    </row>
    <row r="3678" spans="3:33" x14ac:dyDescent="0.2">
      <c r="C3678" s="82"/>
      <c r="D3678" s="82"/>
      <c r="E3678" s="82"/>
      <c r="F3678" s="82"/>
      <c r="G3678" s="82"/>
      <c r="H3678" s="82"/>
      <c r="I3678" s="82"/>
      <c r="J3678" s="82"/>
      <c r="K3678" s="82"/>
      <c r="L3678" s="82"/>
      <c r="M3678" s="82"/>
      <c r="N3678" s="140"/>
      <c r="O3678" s="140"/>
      <c r="P3678" s="82"/>
      <c r="Q3678" s="82"/>
      <c r="R3678" s="82"/>
      <c r="S3678" s="82"/>
      <c r="T3678" s="140"/>
      <c r="U3678" s="82"/>
      <c r="V3678" s="82"/>
      <c r="W3678" s="82"/>
      <c r="X3678" s="82"/>
      <c r="Y3678" s="82"/>
      <c r="AA3678" s="82"/>
      <c r="AB3678" s="82"/>
      <c r="AC3678" s="82"/>
      <c r="AD3678" s="82"/>
      <c r="AE3678" s="82"/>
      <c r="AF3678" s="82"/>
      <c r="AG3678" s="82"/>
    </row>
    <row r="3679" spans="3:33" x14ac:dyDescent="0.2">
      <c r="C3679" s="82"/>
      <c r="D3679" s="82"/>
      <c r="E3679" s="82"/>
      <c r="F3679" s="82"/>
      <c r="G3679" s="82"/>
      <c r="H3679" s="82"/>
      <c r="I3679" s="82"/>
      <c r="J3679" s="82"/>
      <c r="K3679" s="82"/>
      <c r="L3679" s="82"/>
      <c r="M3679" s="82"/>
      <c r="N3679" s="140"/>
      <c r="O3679" s="140"/>
      <c r="P3679" s="82"/>
      <c r="Q3679" s="82"/>
      <c r="R3679" s="82"/>
      <c r="S3679" s="82"/>
      <c r="T3679" s="140"/>
      <c r="U3679" s="82"/>
      <c r="V3679" s="82"/>
      <c r="W3679" s="82"/>
      <c r="X3679" s="82"/>
      <c r="Y3679" s="82"/>
      <c r="AA3679" s="82"/>
      <c r="AB3679" s="82"/>
      <c r="AC3679" s="82"/>
      <c r="AD3679" s="82"/>
      <c r="AE3679" s="82"/>
      <c r="AF3679" s="82"/>
      <c r="AG3679" s="82"/>
    </row>
    <row r="3680" spans="3:33" x14ac:dyDescent="0.2">
      <c r="C3680" s="82"/>
      <c r="D3680" s="82"/>
      <c r="E3680" s="82"/>
      <c r="F3680" s="82"/>
      <c r="G3680" s="82"/>
      <c r="H3680" s="82"/>
      <c r="I3680" s="82"/>
      <c r="J3680" s="82"/>
      <c r="K3680" s="82"/>
      <c r="L3680" s="82"/>
      <c r="M3680" s="82"/>
      <c r="N3680" s="140"/>
      <c r="O3680" s="140"/>
      <c r="P3680" s="82"/>
      <c r="Q3680" s="82"/>
      <c r="R3680" s="82"/>
      <c r="S3680" s="82"/>
      <c r="T3680" s="140"/>
      <c r="U3680" s="82"/>
      <c r="V3680" s="82"/>
      <c r="W3680" s="82"/>
      <c r="X3680" s="82"/>
      <c r="Y3680" s="82"/>
      <c r="AA3680" s="82"/>
      <c r="AB3680" s="82"/>
      <c r="AC3680" s="82"/>
      <c r="AD3680" s="82"/>
      <c r="AE3680" s="82"/>
      <c r="AF3680" s="82"/>
      <c r="AG3680" s="82"/>
    </row>
    <row r="3681" spans="3:33" x14ac:dyDescent="0.2">
      <c r="C3681" s="82"/>
      <c r="D3681" s="82"/>
      <c r="E3681" s="82"/>
      <c r="F3681" s="82"/>
      <c r="G3681" s="82"/>
      <c r="H3681" s="82"/>
      <c r="I3681" s="82"/>
      <c r="J3681" s="82"/>
      <c r="K3681" s="82"/>
      <c r="L3681" s="82"/>
      <c r="M3681" s="82"/>
      <c r="N3681" s="140"/>
      <c r="O3681" s="140"/>
      <c r="P3681" s="82"/>
      <c r="Q3681" s="82"/>
      <c r="R3681" s="82"/>
      <c r="S3681" s="82"/>
      <c r="T3681" s="140"/>
      <c r="U3681" s="82"/>
      <c r="V3681" s="82"/>
      <c r="W3681" s="82"/>
      <c r="X3681" s="82"/>
      <c r="Y3681" s="82"/>
      <c r="AA3681" s="82"/>
      <c r="AB3681" s="82"/>
      <c r="AC3681" s="82"/>
      <c r="AD3681" s="82"/>
      <c r="AE3681" s="82"/>
      <c r="AF3681" s="82"/>
      <c r="AG3681" s="82"/>
    </row>
    <row r="3682" spans="3:33" x14ac:dyDescent="0.2">
      <c r="C3682" s="82"/>
      <c r="D3682" s="82"/>
      <c r="E3682" s="82"/>
      <c r="F3682" s="82"/>
      <c r="G3682" s="82"/>
      <c r="H3682" s="82"/>
      <c r="I3682" s="82"/>
      <c r="J3682" s="82"/>
      <c r="K3682" s="82"/>
      <c r="L3682" s="82"/>
      <c r="M3682" s="82"/>
      <c r="N3682" s="140"/>
      <c r="O3682" s="140"/>
      <c r="P3682" s="82"/>
      <c r="Q3682" s="82"/>
      <c r="R3682" s="82"/>
      <c r="S3682" s="82"/>
      <c r="T3682" s="140"/>
      <c r="U3682" s="82"/>
      <c r="V3682" s="82"/>
      <c r="W3682" s="82"/>
      <c r="X3682" s="82"/>
      <c r="Y3682" s="82"/>
      <c r="AA3682" s="82"/>
      <c r="AB3682" s="82"/>
      <c r="AC3682" s="82"/>
      <c r="AD3682" s="82"/>
      <c r="AE3682" s="82"/>
      <c r="AF3682" s="82"/>
      <c r="AG3682" s="82"/>
    </row>
    <row r="3683" spans="3:33" x14ac:dyDescent="0.2">
      <c r="C3683" s="82"/>
      <c r="D3683" s="82"/>
      <c r="E3683" s="82"/>
      <c r="F3683" s="82"/>
      <c r="G3683" s="82"/>
      <c r="H3683" s="82"/>
      <c r="I3683" s="82"/>
      <c r="J3683" s="82"/>
      <c r="K3683" s="82"/>
      <c r="L3683" s="82"/>
      <c r="M3683" s="82"/>
      <c r="N3683" s="140"/>
      <c r="O3683" s="140"/>
      <c r="P3683" s="82"/>
      <c r="Q3683" s="82"/>
      <c r="R3683" s="82"/>
      <c r="S3683" s="82"/>
      <c r="T3683" s="140"/>
      <c r="U3683" s="82"/>
      <c r="V3683" s="82"/>
      <c r="W3683" s="82"/>
      <c r="X3683" s="82"/>
      <c r="Y3683" s="82"/>
      <c r="AA3683" s="82"/>
      <c r="AB3683" s="82"/>
      <c r="AC3683" s="82"/>
      <c r="AD3683" s="82"/>
      <c r="AE3683" s="82"/>
      <c r="AF3683" s="82"/>
      <c r="AG3683" s="82"/>
    </row>
    <row r="3684" spans="3:33" x14ac:dyDescent="0.2">
      <c r="C3684" s="82"/>
      <c r="D3684" s="82"/>
      <c r="E3684" s="82"/>
      <c r="F3684" s="82"/>
      <c r="G3684" s="82"/>
      <c r="H3684" s="82"/>
      <c r="I3684" s="82"/>
      <c r="J3684" s="82"/>
      <c r="K3684" s="82"/>
      <c r="L3684" s="82"/>
      <c r="M3684" s="82"/>
      <c r="N3684" s="140"/>
      <c r="O3684" s="140"/>
      <c r="P3684" s="82"/>
      <c r="Q3684" s="82"/>
      <c r="R3684" s="82"/>
      <c r="S3684" s="82"/>
      <c r="T3684" s="140"/>
      <c r="U3684" s="82"/>
      <c r="V3684" s="82"/>
      <c r="W3684" s="82"/>
      <c r="X3684" s="82"/>
      <c r="Y3684" s="82"/>
      <c r="AA3684" s="82"/>
      <c r="AB3684" s="82"/>
      <c r="AC3684" s="82"/>
      <c r="AD3684" s="82"/>
      <c r="AE3684" s="82"/>
      <c r="AF3684" s="82"/>
      <c r="AG3684" s="82"/>
    </row>
    <row r="3685" spans="3:33" x14ac:dyDescent="0.2">
      <c r="C3685" s="82"/>
      <c r="D3685" s="82"/>
      <c r="E3685" s="82"/>
      <c r="F3685" s="82"/>
      <c r="G3685" s="82"/>
      <c r="H3685" s="82"/>
      <c r="I3685" s="82"/>
      <c r="J3685" s="82"/>
      <c r="K3685" s="82"/>
      <c r="L3685" s="82"/>
      <c r="M3685" s="82"/>
      <c r="N3685" s="140"/>
      <c r="O3685" s="140"/>
      <c r="P3685" s="82"/>
      <c r="Q3685" s="82"/>
      <c r="R3685" s="82"/>
      <c r="S3685" s="82"/>
      <c r="T3685" s="140"/>
      <c r="U3685" s="82"/>
      <c r="V3685" s="82"/>
      <c r="W3685" s="82"/>
      <c r="X3685" s="82"/>
      <c r="Y3685" s="82"/>
      <c r="AA3685" s="82"/>
      <c r="AB3685" s="82"/>
      <c r="AC3685" s="82"/>
      <c r="AD3685" s="82"/>
      <c r="AE3685" s="82"/>
      <c r="AF3685" s="82"/>
      <c r="AG3685" s="82"/>
    </row>
    <row r="3686" spans="3:33" x14ac:dyDescent="0.2">
      <c r="C3686" s="82"/>
      <c r="D3686" s="82"/>
      <c r="E3686" s="82"/>
      <c r="F3686" s="82"/>
      <c r="G3686" s="82"/>
      <c r="H3686" s="82"/>
      <c r="I3686" s="82"/>
      <c r="J3686" s="82"/>
      <c r="K3686" s="82"/>
      <c r="L3686" s="82"/>
      <c r="M3686" s="82"/>
      <c r="N3686" s="140"/>
      <c r="O3686" s="140"/>
      <c r="P3686" s="82"/>
      <c r="Q3686" s="82"/>
      <c r="R3686" s="82"/>
      <c r="S3686" s="82"/>
      <c r="T3686" s="140"/>
      <c r="U3686" s="82"/>
      <c r="V3686" s="82"/>
      <c r="W3686" s="82"/>
      <c r="X3686" s="82"/>
      <c r="Y3686" s="82"/>
      <c r="AA3686" s="82"/>
      <c r="AB3686" s="82"/>
      <c r="AC3686" s="82"/>
      <c r="AD3686" s="82"/>
      <c r="AE3686" s="82"/>
      <c r="AF3686" s="82"/>
      <c r="AG3686" s="82"/>
    </row>
    <row r="3687" spans="3:33" x14ac:dyDescent="0.2">
      <c r="C3687" s="82"/>
      <c r="D3687" s="82"/>
      <c r="E3687" s="82"/>
      <c r="F3687" s="82"/>
      <c r="G3687" s="82"/>
      <c r="H3687" s="82"/>
      <c r="I3687" s="82"/>
      <c r="J3687" s="82"/>
      <c r="K3687" s="82"/>
      <c r="L3687" s="82"/>
      <c r="M3687" s="82"/>
      <c r="N3687" s="140"/>
      <c r="O3687" s="140"/>
      <c r="P3687" s="82"/>
      <c r="Q3687" s="82"/>
      <c r="R3687" s="82"/>
      <c r="S3687" s="82"/>
      <c r="T3687" s="140"/>
      <c r="U3687" s="82"/>
      <c r="V3687" s="82"/>
      <c r="W3687" s="82"/>
      <c r="X3687" s="82"/>
      <c r="Y3687" s="82"/>
      <c r="AA3687" s="82"/>
      <c r="AB3687" s="82"/>
      <c r="AC3687" s="82"/>
      <c r="AD3687" s="82"/>
      <c r="AE3687" s="82"/>
      <c r="AF3687" s="82"/>
      <c r="AG3687" s="82"/>
    </row>
    <row r="3688" spans="3:33" x14ac:dyDescent="0.2">
      <c r="C3688" s="82"/>
      <c r="D3688" s="82"/>
      <c r="E3688" s="82"/>
      <c r="F3688" s="82"/>
      <c r="G3688" s="82"/>
      <c r="H3688" s="82"/>
      <c r="I3688" s="82"/>
      <c r="J3688" s="82"/>
      <c r="K3688" s="82"/>
      <c r="L3688" s="82"/>
      <c r="M3688" s="82"/>
      <c r="N3688" s="140"/>
      <c r="O3688" s="140"/>
      <c r="P3688" s="82"/>
      <c r="Q3688" s="82"/>
      <c r="R3688" s="82"/>
      <c r="S3688" s="82"/>
      <c r="T3688" s="140"/>
      <c r="U3688" s="82"/>
      <c r="V3688" s="82"/>
      <c r="W3688" s="82"/>
      <c r="X3688" s="82"/>
      <c r="Y3688" s="82"/>
      <c r="AA3688" s="82"/>
      <c r="AB3688" s="82"/>
      <c r="AC3688" s="82"/>
      <c r="AD3688" s="82"/>
      <c r="AE3688" s="82"/>
      <c r="AF3688" s="82"/>
      <c r="AG3688" s="82"/>
    </row>
    <row r="3689" spans="3:33" x14ac:dyDescent="0.2">
      <c r="C3689" s="82"/>
      <c r="D3689" s="82"/>
      <c r="E3689" s="82"/>
      <c r="F3689" s="82"/>
      <c r="G3689" s="82"/>
      <c r="H3689" s="82"/>
      <c r="I3689" s="82"/>
      <c r="J3689" s="82"/>
      <c r="K3689" s="82"/>
      <c r="L3689" s="82"/>
      <c r="M3689" s="82"/>
      <c r="N3689" s="140"/>
      <c r="O3689" s="140"/>
      <c r="P3689" s="82"/>
      <c r="Q3689" s="82"/>
      <c r="R3689" s="82"/>
      <c r="S3689" s="82"/>
      <c r="T3689" s="140"/>
      <c r="U3689" s="82"/>
      <c r="V3689" s="82"/>
      <c r="W3689" s="82"/>
      <c r="X3689" s="82"/>
      <c r="Y3689" s="82"/>
      <c r="AA3689" s="82"/>
      <c r="AB3689" s="82"/>
      <c r="AC3689" s="82"/>
      <c r="AD3689" s="82"/>
      <c r="AE3689" s="82"/>
      <c r="AF3689" s="82"/>
      <c r="AG3689" s="82"/>
    </row>
    <row r="3690" spans="3:33" x14ac:dyDescent="0.2">
      <c r="C3690" s="82"/>
      <c r="D3690" s="82"/>
      <c r="E3690" s="82"/>
      <c r="F3690" s="82"/>
      <c r="G3690" s="82"/>
      <c r="H3690" s="82"/>
      <c r="I3690" s="82"/>
      <c r="J3690" s="82"/>
      <c r="K3690" s="82"/>
      <c r="L3690" s="82"/>
      <c r="M3690" s="82"/>
      <c r="N3690" s="140"/>
      <c r="O3690" s="140"/>
      <c r="P3690" s="82"/>
      <c r="Q3690" s="82"/>
      <c r="R3690" s="82"/>
      <c r="S3690" s="82"/>
      <c r="T3690" s="140"/>
      <c r="U3690" s="82"/>
      <c r="V3690" s="82"/>
      <c r="W3690" s="82"/>
      <c r="X3690" s="82"/>
      <c r="Y3690" s="82"/>
      <c r="AA3690" s="82"/>
      <c r="AB3690" s="82"/>
      <c r="AC3690" s="82"/>
      <c r="AD3690" s="82"/>
      <c r="AE3690" s="82"/>
      <c r="AF3690" s="82"/>
      <c r="AG3690" s="82"/>
    </row>
    <row r="3691" spans="3:33" x14ac:dyDescent="0.2">
      <c r="C3691" s="82"/>
      <c r="D3691" s="82"/>
      <c r="E3691" s="82"/>
      <c r="F3691" s="82"/>
      <c r="G3691" s="82"/>
      <c r="H3691" s="82"/>
      <c r="I3691" s="82"/>
      <c r="J3691" s="82"/>
      <c r="K3691" s="82"/>
      <c r="L3691" s="82"/>
      <c r="M3691" s="82"/>
      <c r="N3691" s="140"/>
      <c r="O3691" s="140"/>
      <c r="P3691" s="82"/>
      <c r="Q3691" s="82"/>
      <c r="R3691" s="82"/>
      <c r="S3691" s="82"/>
      <c r="T3691" s="140"/>
      <c r="U3691" s="82"/>
      <c r="V3691" s="82"/>
      <c r="W3691" s="82"/>
      <c r="X3691" s="82"/>
      <c r="Y3691" s="82"/>
      <c r="AA3691" s="82"/>
      <c r="AB3691" s="82"/>
      <c r="AC3691" s="82"/>
      <c r="AD3691" s="82"/>
      <c r="AE3691" s="82"/>
      <c r="AF3691" s="82"/>
      <c r="AG3691" s="82"/>
    </row>
    <row r="3692" spans="3:33" x14ac:dyDescent="0.2">
      <c r="C3692" s="82"/>
      <c r="D3692" s="82"/>
      <c r="E3692" s="82"/>
      <c r="F3692" s="82"/>
      <c r="G3692" s="82"/>
      <c r="H3692" s="82"/>
      <c r="I3692" s="82"/>
      <c r="J3692" s="82"/>
      <c r="K3692" s="82"/>
      <c r="L3692" s="82"/>
      <c r="M3692" s="82"/>
      <c r="N3692" s="140"/>
      <c r="O3692" s="140"/>
      <c r="P3692" s="82"/>
      <c r="Q3692" s="82"/>
      <c r="R3692" s="82"/>
      <c r="S3692" s="82"/>
      <c r="T3692" s="140"/>
      <c r="U3692" s="82"/>
      <c r="V3692" s="82"/>
      <c r="W3692" s="82"/>
      <c r="X3692" s="82"/>
      <c r="Y3692" s="82"/>
      <c r="AA3692" s="82"/>
      <c r="AB3692" s="82"/>
      <c r="AC3692" s="82"/>
      <c r="AD3692" s="82"/>
      <c r="AE3692" s="82"/>
      <c r="AF3692" s="82"/>
      <c r="AG3692" s="82"/>
    </row>
    <row r="3693" spans="3:33" x14ac:dyDescent="0.2">
      <c r="C3693" s="82"/>
      <c r="D3693" s="82"/>
      <c r="E3693" s="82"/>
      <c r="F3693" s="82"/>
      <c r="G3693" s="82"/>
      <c r="H3693" s="82"/>
      <c r="I3693" s="82"/>
      <c r="J3693" s="82"/>
      <c r="K3693" s="82"/>
      <c r="L3693" s="82"/>
      <c r="M3693" s="82"/>
      <c r="N3693" s="140"/>
      <c r="O3693" s="140"/>
      <c r="P3693" s="82"/>
      <c r="Q3693" s="82"/>
      <c r="R3693" s="82"/>
      <c r="S3693" s="82"/>
      <c r="T3693" s="140"/>
      <c r="U3693" s="82"/>
      <c r="V3693" s="82"/>
      <c r="W3693" s="82"/>
      <c r="X3693" s="82"/>
      <c r="Y3693" s="82"/>
      <c r="AA3693" s="82"/>
      <c r="AB3693" s="82"/>
      <c r="AC3693" s="82"/>
      <c r="AD3693" s="82"/>
      <c r="AE3693" s="82"/>
      <c r="AF3693" s="82"/>
      <c r="AG3693" s="82"/>
    </row>
    <row r="3694" spans="3:33" x14ac:dyDescent="0.2">
      <c r="C3694" s="82"/>
      <c r="D3694" s="82"/>
      <c r="E3694" s="82"/>
      <c r="F3694" s="82"/>
      <c r="G3694" s="82"/>
      <c r="H3694" s="82"/>
      <c r="I3694" s="82"/>
      <c r="J3694" s="82"/>
      <c r="K3694" s="82"/>
      <c r="L3694" s="82"/>
      <c r="M3694" s="82"/>
      <c r="N3694" s="140"/>
      <c r="O3694" s="140"/>
      <c r="P3694" s="82"/>
      <c r="Q3694" s="82"/>
      <c r="R3694" s="82"/>
      <c r="S3694" s="82"/>
      <c r="T3694" s="140"/>
      <c r="U3694" s="82"/>
      <c r="V3694" s="82"/>
      <c r="W3694" s="82"/>
      <c r="X3694" s="82"/>
      <c r="Y3694" s="82"/>
      <c r="AA3694" s="82"/>
      <c r="AB3694" s="82"/>
      <c r="AC3694" s="82"/>
      <c r="AD3694" s="82"/>
      <c r="AE3694" s="82"/>
      <c r="AF3694" s="82"/>
      <c r="AG3694" s="82"/>
    </row>
    <row r="3695" spans="3:33" x14ac:dyDescent="0.2">
      <c r="C3695" s="82"/>
      <c r="D3695" s="82"/>
      <c r="E3695" s="82"/>
      <c r="F3695" s="82"/>
      <c r="G3695" s="82"/>
      <c r="H3695" s="82"/>
      <c r="I3695" s="82"/>
      <c r="J3695" s="82"/>
      <c r="K3695" s="82"/>
      <c r="L3695" s="82"/>
      <c r="M3695" s="82"/>
      <c r="N3695" s="140"/>
      <c r="O3695" s="140"/>
      <c r="P3695" s="82"/>
      <c r="Q3695" s="82"/>
      <c r="R3695" s="82"/>
      <c r="S3695" s="82"/>
      <c r="T3695" s="140"/>
      <c r="U3695" s="82"/>
      <c r="V3695" s="82"/>
      <c r="W3695" s="82"/>
      <c r="X3695" s="82"/>
      <c r="Y3695" s="82"/>
      <c r="AA3695" s="82"/>
      <c r="AB3695" s="82"/>
      <c r="AC3695" s="82"/>
      <c r="AD3695" s="82"/>
      <c r="AE3695" s="82"/>
      <c r="AF3695" s="82"/>
      <c r="AG3695" s="82"/>
    </row>
    <row r="3696" spans="3:33" x14ac:dyDescent="0.2">
      <c r="C3696" s="82"/>
      <c r="D3696" s="82"/>
      <c r="E3696" s="82"/>
      <c r="F3696" s="82"/>
      <c r="G3696" s="82"/>
      <c r="H3696" s="82"/>
      <c r="I3696" s="82"/>
      <c r="J3696" s="82"/>
      <c r="K3696" s="82"/>
      <c r="L3696" s="82"/>
      <c r="M3696" s="82"/>
      <c r="N3696" s="140"/>
      <c r="O3696" s="140"/>
      <c r="P3696" s="82"/>
      <c r="Q3696" s="82"/>
      <c r="R3696" s="82"/>
      <c r="S3696" s="82"/>
      <c r="T3696" s="140"/>
      <c r="U3696" s="82"/>
      <c r="V3696" s="82"/>
      <c r="W3696" s="82"/>
      <c r="X3696" s="82"/>
      <c r="Y3696" s="82"/>
      <c r="AA3696" s="82"/>
      <c r="AB3696" s="82"/>
      <c r="AC3696" s="82"/>
      <c r="AD3696" s="82"/>
      <c r="AE3696" s="82"/>
      <c r="AF3696" s="82"/>
      <c r="AG3696" s="82"/>
    </row>
    <row r="3697" spans="3:33" x14ac:dyDescent="0.2">
      <c r="C3697" s="82"/>
      <c r="D3697" s="82"/>
      <c r="E3697" s="82"/>
      <c r="F3697" s="82"/>
      <c r="G3697" s="82"/>
      <c r="H3697" s="82"/>
      <c r="I3697" s="82"/>
      <c r="J3697" s="82"/>
      <c r="K3697" s="82"/>
      <c r="L3697" s="82"/>
      <c r="M3697" s="82"/>
      <c r="N3697" s="140"/>
      <c r="O3697" s="140"/>
      <c r="P3697" s="82"/>
      <c r="Q3697" s="82"/>
      <c r="R3697" s="82"/>
      <c r="S3697" s="82"/>
      <c r="T3697" s="140"/>
      <c r="U3697" s="82"/>
      <c r="V3697" s="82"/>
      <c r="W3697" s="82"/>
      <c r="X3697" s="82"/>
      <c r="Y3697" s="82"/>
      <c r="AA3697" s="82"/>
      <c r="AB3697" s="82"/>
      <c r="AC3697" s="82"/>
      <c r="AD3697" s="82"/>
      <c r="AE3697" s="82"/>
      <c r="AF3697" s="82"/>
      <c r="AG3697" s="82"/>
    </row>
    <row r="3698" spans="3:33" x14ac:dyDescent="0.2">
      <c r="C3698" s="82"/>
      <c r="D3698" s="82"/>
      <c r="E3698" s="82"/>
      <c r="F3698" s="82"/>
      <c r="G3698" s="82"/>
      <c r="H3698" s="82"/>
      <c r="I3698" s="82"/>
      <c r="J3698" s="82"/>
      <c r="K3698" s="82"/>
      <c r="L3698" s="82"/>
      <c r="M3698" s="82"/>
      <c r="N3698" s="140"/>
      <c r="O3698" s="140"/>
      <c r="P3698" s="82"/>
      <c r="Q3698" s="82"/>
      <c r="R3698" s="82"/>
      <c r="S3698" s="82"/>
      <c r="T3698" s="140"/>
      <c r="U3698" s="82"/>
      <c r="V3698" s="82"/>
      <c r="W3698" s="82"/>
      <c r="X3698" s="82"/>
      <c r="Y3698" s="82"/>
      <c r="AA3698" s="82"/>
      <c r="AB3698" s="82"/>
      <c r="AC3698" s="82"/>
      <c r="AD3698" s="82"/>
      <c r="AE3698" s="82"/>
      <c r="AF3698" s="82"/>
      <c r="AG3698" s="82"/>
    </row>
    <row r="3699" spans="3:33" x14ac:dyDescent="0.2">
      <c r="C3699" s="82"/>
      <c r="D3699" s="82"/>
      <c r="E3699" s="82"/>
      <c r="F3699" s="82"/>
      <c r="G3699" s="82"/>
      <c r="H3699" s="82"/>
      <c r="I3699" s="82"/>
      <c r="J3699" s="82"/>
      <c r="K3699" s="82"/>
      <c r="L3699" s="82"/>
      <c r="M3699" s="82"/>
      <c r="N3699" s="140"/>
      <c r="O3699" s="140"/>
      <c r="P3699" s="82"/>
      <c r="Q3699" s="82"/>
      <c r="R3699" s="82"/>
      <c r="S3699" s="82"/>
      <c r="T3699" s="140"/>
      <c r="U3699" s="82"/>
      <c r="V3699" s="82"/>
      <c r="W3699" s="82"/>
      <c r="X3699" s="82"/>
      <c r="Y3699" s="82"/>
      <c r="AA3699" s="82"/>
      <c r="AB3699" s="82"/>
      <c r="AC3699" s="82"/>
      <c r="AD3699" s="82"/>
      <c r="AE3699" s="82"/>
      <c r="AF3699" s="82"/>
      <c r="AG3699" s="82"/>
    </row>
    <row r="3700" spans="3:33" x14ac:dyDescent="0.2">
      <c r="C3700" s="82"/>
      <c r="D3700" s="82"/>
      <c r="E3700" s="82"/>
      <c r="F3700" s="82"/>
      <c r="G3700" s="82"/>
      <c r="H3700" s="82"/>
      <c r="I3700" s="82"/>
      <c r="J3700" s="82"/>
      <c r="K3700" s="82"/>
      <c r="L3700" s="82"/>
      <c r="M3700" s="82"/>
      <c r="N3700" s="140"/>
      <c r="O3700" s="140"/>
      <c r="P3700" s="82"/>
      <c r="Q3700" s="82"/>
      <c r="R3700" s="82"/>
      <c r="S3700" s="82"/>
      <c r="T3700" s="140"/>
      <c r="U3700" s="82"/>
      <c r="V3700" s="82"/>
      <c r="W3700" s="82"/>
      <c r="X3700" s="82"/>
      <c r="Y3700" s="82"/>
      <c r="AA3700" s="82"/>
      <c r="AB3700" s="82"/>
      <c r="AC3700" s="82"/>
      <c r="AD3700" s="82"/>
      <c r="AE3700" s="82"/>
      <c r="AF3700" s="82"/>
      <c r="AG3700" s="82"/>
    </row>
    <row r="3701" spans="3:33" x14ac:dyDescent="0.2">
      <c r="C3701" s="82"/>
      <c r="D3701" s="82"/>
      <c r="E3701" s="82"/>
      <c r="F3701" s="82"/>
      <c r="G3701" s="82"/>
      <c r="H3701" s="82"/>
      <c r="I3701" s="82"/>
      <c r="J3701" s="82"/>
      <c r="K3701" s="82"/>
      <c r="L3701" s="82"/>
      <c r="M3701" s="82"/>
      <c r="N3701" s="140"/>
      <c r="O3701" s="140"/>
      <c r="P3701" s="82"/>
      <c r="Q3701" s="82"/>
      <c r="R3701" s="82"/>
      <c r="S3701" s="82"/>
      <c r="T3701" s="140"/>
      <c r="U3701" s="82"/>
      <c r="V3701" s="82"/>
      <c r="W3701" s="82"/>
      <c r="X3701" s="82"/>
      <c r="Y3701" s="82"/>
      <c r="AA3701" s="82"/>
      <c r="AB3701" s="82"/>
      <c r="AC3701" s="82"/>
      <c r="AD3701" s="82"/>
      <c r="AE3701" s="82"/>
      <c r="AF3701" s="82"/>
      <c r="AG3701" s="82"/>
    </row>
    <row r="3702" spans="3:33" x14ac:dyDescent="0.2">
      <c r="C3702" s="82"/>
      <c r="D3702" s="82"/>
      <c r="E3702" s="82"/>
      <c r="F3702" s="82"/>
      <c r="G3702" s="82"/>
      <c r="H3702" s="82"/>
      <c r="I3702" s="82"/>
      <c r="J3702" s="82"/>
      <c r="K3702" s="82"/>
      <c r="L3702" s="82"/>
      <c r="M3702" s="82"/>
      <c r="N3702" s="140"/>
      <c r="O3702" s="140"/>
      <c r="P3702" s="82"/>
      <c r="Q3702" s="82"/>
      <c r="R3702" s="82"/>
      <c r="S3702" s="82"/>
      <c r="T3702" s="140"/>
      <c r="U3702" s="82"/>
      <c r="V3702" s="82"/>
      <c r="W3702" s="82"/>
      <c r="X3702" s="82"/>
      <c r="Y3702" s="82"/>
      <c r="AA3702" s="82"/>
      <c r="AB3702" s="82"/>
      <c r="AC3702" s="82"/>
      <c r="AD3702" s="82"/>
      <c r="AE3702" s="82"/>
      <c r="AF3702" s="82"/>
      <c r="AG3702" s="82"/>
    </row>
    <row r="3703" spans="3:33" x14ac:dyDescent="0.2">
      <c r="C3703" s="82"/>
      <c r="D3703" s="82"/>
      <c r="E3703" s="82"/>
      <c r="F3703" s="82"/>
      <c r="G3703" s="82"/>
      <c r="H3703" s="82"/>
      <c r="I3703" s="82"/>
      <c r="J3703" s="82"/>
      <c r="K3703" s="82"/>
      <c r="L3703" s="82"/>
      <c r="M3703" s="82"/>
      <c r="N3703" s="140"/>
      <c r="O3703" s="140"/>
      <c r="P3703" s="82"/>
      <c r="Q3703" s="82"/>
      <c r="R3703" s="82"/>
      <c r="S3703" s="82"/>
      <c r="T3703" s="140"/>
      <c r="U3703" s="82"/>
      <c r="V3703" s="82"/>
      <c r="W3703" s="82"/>
      <c r="X3703" s="82"/>
      <c r="Y3703" s="82"/>
      <c r="AA3703" s="82"/>
      <c r="AB3703" s="82"/>
      <c r="AC3703" s="82"/>
      <c r="AD3703" s="82"/>
      <c r="AE3703" s="82"/>
      <c r="AF3703" s="82"/>
      <c r="AG3703" s="82"/>
    </row>
    <row r="3704" spans="3:33" x14ac:dyDescent="0.2">
      <c r="C3704" s="82"/>
      <c r="D3704" s="82"/>
      <c r="E3704" s="82"/>
      <c r="F3704" s="82"/>
      <c r="G3704" s="82"/>
      <c r="H3704" s="82"/>
      <c r="I3704" s="82"/>
      <c r="J3704" s="82"/>
      <c r="K3704" s="82"/>
      <c r="L3704" s="82"/>
      <c r="M3704" s="82"/>
      <c r="N3704" s="140"/>
      <c r="O3704" s="140"/>
      <c r="P3704" s="82"/>
      <c r="Q3704" s="82"/>
      <c r="R3704" s="82"/>
      <c r="S3704" s="82"/>
      <c r="T3704" s="140"/>
      <c r="U3704" s="82"/>
      <c r="V3704" s="82"/>
      <c r="W3704" s="82"/>
      <c r="X3704" s="82"/>
      <c r="Y3704" s="82"/>
      <c r="AA3704" s="82"/>
      <c r="AB3704" s="82"/>
      <c r="AC3704" s="82"/>
      <c r="AD3704" s="82"/>
      <c r="AE3704" s="82"/>
      <c r="AF3704" s="82"/>
      <c r="AG3704" s="82"/>
    </row>
    <row r="3705" spans="3:33" x14ac:dyDescent="0.2">
      <c r="C3705" s="82"/>
      <c r="D3705" s="82"/>
      <c r="E3705" s="82"/>
      <c r="F3705" s="82"/>
      <c r="G3705" s="82"/>
      <c r="H3705" s="82"/>
      <c r="I3705" s="82"/>
      <c r="J3705" s="82"/>
      <c r="K3705" s="82"/>
      <c r="L3705" s="82"/>
      <c r="M3705" s="82"/>
      <c r="N3705" s="140"/>
      <c r="O3705" s="140"/>
      <c r="P3705" s="82"/>
      <c r="Q3705" s="82"/>
      <c r="R3705" s="82"/>
      <c r="S3705" s="82"/>
      <c r="T3705" s="140"/>
      <c r="U3705" s="82"/>
      <c r="V3705" s="82"/>
      <c r="W3705" s="82"/>
      <c r="X3705" s="82"/>
      <c r="Y3705" s="82"/>
      <c r="AA3705" s="82"/>
      <c r="AB3705" s="82"/>
      <c r="AC3705" s="82"/>
      <c r="AD3705" s="82"/>
      <c r="AE3705" s="82"/>
      <c r="AF3705" s="82"/>
      <c r="AG3705" s="82"/>
    </row>
    <row r="3706" spans="3:33" x14ac:dyDescent="0.2">
      <c r="C3706" s="82"/>
      <c r="D3706" s="82"/>
      <c r="E3706" s="82"/>
      <c r="F3706" s="82"/>
      <c r="G3706" s="82"/>
      <c r="H3706" s="82"/>
      <c r="I3706" s="82"/>
      <c r="J3706" s="82"/>
      <c r="K3706" s="82"/>
      <c r="L3706" s="82"/>
      <c r="M3706" s="82"/>
      <c r="N3706" s="140"/>
      <c r="O3706" s="140"/>
      <c r="P3706" s="82"/>
      <c r="Q3706" s="82"/>
      <c r="R3706" s="82"/>
      <c r="S3706" s="82"/>
      <c r="T3706" s="140"/>
      <c r="U3706" s="82"/>
      <c r="V3706" s="82"/>
      <c r="W3706" s="82"/>
      <c r="X3706" s="82"/>
      <c r="Y3706" s="82"/>
      <c r="AA3706" s="82"/>
      <c r="AB3706" s="82"/>
      <c r="AC3706" s="82"/>
      <c r="AD3706" s="82"/>
      <c r="AE3706" s="82"/>
      <c r="AF3706" s="82"/>
      <c r="AG3706" s="82"/>
    </row>
    <row r="3707" spans="3:33" x14ac:dyDescent="0.2">
      <c r="C3707" s="82"/>
      <c r="D3707" s="82"/>
      <c r="E3707" s="82"/>
      <c r="F3707" s="82"/>
      <c r="G3707" s="82"/>
      <c r="H3707" s="82"/>
      <c r="I3707" s="82"/>
      <c r="J3707" s="82"/>
      <c r="K3707" s="82"/>
      <c r="L3707" s="82"/>
      <c r="M3707" s="82"/>
      <c r="N3707" s="140"/>
      <c r="O3707" s="140"/>
      <c r="P3707" s="82"/>
      <c r="Q3707" s="82"/>
      <c r="R3707" s="82"/>
      <c r="S3707" s="82"/>
      <c r="T3707" s="140"/>
      <c r="U3707" s="82"/>
      <c r="V3707" s="82"/>
      <c r="W3707" s="82"/>
      <c r="X3707" s="82"/>
      <c r="Y3707" s="82"/>
      <c r="AA3707" s="82"/>
      <c r="AB3707" s="82"/>
      <c r="AC3707" s="82"/>
      <c r="AD3707" s="82"/>
      <c r="AE3707" s="82"/>
      <c r="AF3707" s="82"/>
      <c r="AG3707" s="82"/>
    </row>
    <row r="3708" spans="3:33" x14ac:dyDescent="0.2">
      <c r="C3708" s="82"/>
      <c r="D3708" s="82"/>
      <c r="E3708" s="82"/>
      <c r="F3708" s="82"/>
      <c r="G3708" s="82"/>
      <c r="H3708" s="82"/>
      <c r="I3708" s="82"/>
      <c r="J3708" s="82"/>
      <c r="K3708" s="82"/>
      <c r="L3708" s="82"/>
      <c r="M3708" s="82"/>
      <c r="N3708" s="140"/>
      <c r="O3708" s="140"/>
      <c r="P3708" s="82"/>
      <c r="Q3708" s="82"/>
      <c r="R3708" s="82"/>
      <c r="S3708" s="82"/>
      <c r="T3708" s="140"/>
      <c r="U3708" s="82"/>
      <c r="V3708" s="82"/>
      <c r="W3708" s="82"/>
      <c r="X3708" s="82"/>
      <c r="Y3708" s="82"/>
      <c r="AA3708" s="82"/>
      <c r="AB3708" s="82"/>
      <c r="AC3708" s="82"/>
      <c r="AD3708" s="82"/>
      <c r="AE3708" s="82"/>
      <c r="AF3708" s="82"/>
      <c r="AG3708" s="82"/>
    </row>
    <row r="3709" spans="3:33" x14ac:dyDescent="0.2">
      <c r="C3709" s="82"/>
      <c r="D3709" s="82"/>
      <c r="E3709" s="82"/>
      <c r="F3709" s="82"/>
      <c r="G3709" s="82"/>
      <c r="H3709" s="82"/>
      <c r="I3709" s="82"/>
      <c r="J3709" s="82"/>
      <c r="K3709" s="82"/>
      <c r="L3709" s="82"/>
      <c r="M3709" s="82"/>
      <c r="N3709" s="140"/>
      <c r="O3709" s="140"/>
      <c r="P3709" s="82"/>
      <c r="Q3709" s="82"/>
      <c r="R3709" s="82"/>
      <c r="S3709" s="82"/>
      <c r="T3709" s="140"/>
      <c r="U3709" s="82"/>
      <c r="V3709" s="82"/>
      <c r="W3709" s="82"/>
      <c r="X3709" s="82"/>
      <c r="Y3709" s="82"/>
      <c r="AA3709" s="82"/>
      <c r="AB3709" s="82"/>
      <c r="AC3709" s="82"/>
      <c r="AD3709" s="82"/>
      <c r="AE3709" s="82"/>
      <c r="AF3709" s="82"/>
      <c r="AG3709" s="82"/>
    </row>
    <row r="3710" spans="3:33" x14ac:dyDescent="0.2">
      <c r="C3710" s="82"/>
      <c r="D3710" s="82"/>
      <c r="E3710" s="82"/>
      <c r="F3710" s="82"/>
      <c r="G3710" s="82"/>
      <c r="H3710" s="82"/>
      <c r="I3710" s="82"/>
      <c r="J3710" s="82"/>
      <c r="K3710" s="82"/>
      <c r="L3710" s="82"/>
      <c r="M3710" s="82"/>
      <c r="N3710" s="140"/>
      <c r="O3710" s="140"/>
      <c r="P3710" s="82"/>
      <c r="Q3710" s="82"/>
      <c r="R3710" s="82"/>
      <c r="S3710" s="82"/>
      <c r="T3710" s="140"/>
      <c r="U3710" s="82"/>
      <c r="V3710" s="82"/>
      <c r="W3710" s="82"/>
      <c r="X3710" s="82"/>
      <c r="Y3710" s="82"/>
      <c r="AA3710" s="82"/>
      <c r="AB3710" s="82"/>
      <c r="AC3710" s="82"/>
      <c r="AD3710" s="82"/>
      <c r="AE3710" s="82"/>
      <c r="AF3710" s="82"/>
      <c r="AG3710" s="82"/>
    </row>
    <row r="3711" spans="3:33" x14ac:dyDescent="0.2">
      <c r="C3711" s="82"/>
      <c r="D3711" s="82"/>
      <c r="E3711" s="82"/>
      <c r="F3711" s="82"/>
      <c r="G3711" s="82"/>
      <c r="H3711" s="82"/>
      <c r="I3711" s="82"/>
      <c r="J3711" s="82"/>
      <c r="K3711" s="82"/>
      <c r="L3711" s="82"/>
      <c r="M3711" s="82"/>
      <c r="N3711" s="140"/>
      <c r="O3711" s="140"/>
      <c r="P3711" s="82"/>
      <c r="Q3711" s="82"/>
      <c r="R3711" s="82"/>
      <c r="S3711" s="82"/>
      <c r="T3711" s="140"/>
      <c r="U3711" s="82"/>
      <c r="V3711" s="82"/>
      <c r="W3711" s="82"/>
      <c r="X3711" s="82"/>
      <c r="Y3711" s="82"/>
      <c r="AA3711" s="82"/>
      <c r="AB3711" s="82"/>
      <c r="AC3711" s="82"/>
      <c r="AD3711" s="82"/>
      <c r="AE3711" s="82"/>
      <c r="AF3711" s="82"/>
      <c r="AG3711" s="82"/>
    </row>
    <row r="3712" spans="3:33" x14ac:dyDescent="0.2">
      <c r="C3712" s="82"/>
      <c r="D3712" s="82"/>
      <c r="E3712" s="82"/>
      <c r="F3712" s="82"/>
      <c r="G3712" s="82"/>
      <c r="H3712" s="82"/>
      <c r="I3712" s="82"/>
      <c r="J3712" s="82"/>
      <c r="K3712" s="82"/>
      <c r="L3712" s="82"/>
      <c r="M3712" s="82"/>
      <c r="N3712" s="140"/>
      <c r="O3712" s="140"/>
      <c r="P3712" s="82"/>
      <c r="Q3712" s="82"/>
      <c r="R3712" s="82"/>
      <c r="S3712" s="82"/>
      <c r="T3712" s="140"/>
      <c r="U3712" s="82"/>
      <c r="V3712" s="82"/>
      <c r="W3712" s="82"/>
      <c r="X3712" s="82"/>
      <c r="Y3712" s="82"/>
      <c r="AA3712" s="82"/>
      <c r="AB3712" s="82"/>
      <c r="AC3712" s="82"/>
      <c r="AD3712" s="82"/>
      <c r="AE3712" s="82"/>
      <c r="AF3712" s="82"/>
      <c r="AG3712" s="82"/>
    </row>
    <row r="3713" spans="3:33" x14ac:dyDescent="0.2">
      <c r="C3713" s="82"/>
      <c r="D3713" s="82"/>
      <c r="E3713" s="82"/>
      <c r="F3713" s="82"/>
      <c r="G3713" s="82"/>
      <c r="H3713" s="82"/>
      <c r="I3713" s="82"/>
      <c r="J3713" s="82"/>
      <c r="K3713" s="82"/>
      <c r="L3713" s="82"/>
      <c r="M3713" s="82"/>
      <c r="N3713" s="140"/>
      <c r="O3713" s="140"/>
      <c r="P3713" s="82"/>
      <c r="Q3713" s="82"/>
      <c r="R3713" s="82"/>
      <c r="S3713" s="82"/>
      <c r="T3713" s="140"/>
      <c r="U3713" s="82"/>
      <c r="V3713" s="82"/>
      <c r="W3713" s="82"/>
      <c r="X3713" s="82"/>
      <c r="Y3713" s="82"/>
      <c r="AA3713" s="82"/>
      <c r="AB3713" s="82"/>
      <c r="AC3713" s="82"/>
      <c r="AD3713" s="82"/>
      <c r="AE3713" s="82"/>
      <c r="AF3713" s="82"/>
      <c r="AG3713" s="82"/>
    </row>
    <row r="3714" spans="3:33" x14ac:dyDescent="0.2">
      <c r="C3714" s="82"/>
      <c r="D3714" s="82"/>
      <c r="E3714" s="82"/>
      <c r="F3714" s="82"/>
      <c r="G3714" s="82"/>
      <c r="H3714" s="82"/>
      <c r="I3714" s="82"/>
      <c r="J3714" s="82"/>
      <c r="K3714" s="82"/>
      <c r="L3714" s="82"/>
      <c r="M3714" s="82"/>
      <c r="N3714" s="140"/>
      <c r="O3714" s="140"/>
      <c r="P3714" s="82"/>
      <c r="Q3714" s="82"/>
      <c r="R3714" s="82"/>
      <c r="S3714" s="82"/>
      <c r="T3714" s="140"/>
      <c r="U3714" s="82"/>
      <c r="V3714" s="82"/>
      <c r="W3714" s="82"/>
      <c r="X3714" s="82"/>
      <c r="Y3714" s="82"/>
      <c r="AA3714" s="82"/>
      <c r="AB3714" s="82"/>
      <c r="AC3714" s="82"/>
      <c r="AD3714" s="82"/>
      <c r="AE3714" s="82"/>
      <c r="AF3714" s="82"/>
      <c r="AG3714" s="82"/>
    </row>
    <row r="3715" spans="3:33" x14ac:dyDescent="0.2">
      <c r="C3715" s="82"/>
      <c r="D3715" s="82"/>
      <c r="E3715" s="82"/>
      <c r="F3715" s="82"/>
      <c r="G3715" s="82"/>
      <c r="H3715" s="82"/>
      <c r="I3715" s="82"/>
      <c r="J3715" s="82"/>
      <c r="K3715" s="82"/>
      <c r="L3715" s="82"/>
      <c r="M3715" s="82"/>
      <c r="N3715" s="140"/>
      <c r="O3715" s="140"/>
      <c r="P3715" s="82"/>
      <c r="Q3715" s="82"/>
      <c r="R3715" s="82"/>
      <c r="S3715" s="82"/>
      <c r="T3715" s="140"/>
      <c r="U3715" s="82"/>
      <c r="V3715" s="82"/>
      <c r="W3715" s="82"/>
      <c r="X3715" s="82"/>
      <c r="Y3715" s="82"/>
      <c r="AA3715" s="82"/>
      <c r="AB3715" s="82"/>
      <c r="AC3715" s="82"/>
      <c r="AD3715" s="82"/>
      <c r="AE3715" s="82"/>
      <c r="AF3715" s="82"/>
      <c r="AG3715" s="82"/>
    </row>
    <row r="3716" spans="3:33" x14ac:dyDescent="0.2">
      <c r="C3716" s="82"/>
      <c r="D3716" s="82"/>
      <c r="E3716" s="82"/>
      <c r="F3716" s="82"/>
      <c r="G3716" s="82"/>
      <c r="H3716" s="82"/>
      <c r="I3716" s="82"/>
      <c r="J3716" s="82"/>
      <c r="K3716" s="82"/>
      <c r="L3716" s="82"/>
      <c r="M3716" s="82"/>
      <c r="N3716" s="140"/>
      <c r="O3716" s="140"/>
      <c r="P3716" s="82"/>
      <c r="Q3716" s="82"/>
      <c r="R3716" s="82"/>
      <c r="S3716" s="82"/>
      <c r="T3716" s="140"/>
      <c r="U3716" s="82"/>
      <c r="V3716" s="82"/>
      <c r="W3716" s="82"/>
      <c r="X3716" s="82"/>
      <c r="Y3716" s="82"/>
      <c r="AA3716" s="82"/>
      <c r="AB3716" s="82"/>
      <c r="AC3716" s="82"/>
      <c r="AD3716" s="82"/>
      <c r="AE3716" s="82"/>
      <c r="AF3716" s="82"/>
      <c r="AG3716" s="82"/>
    </row>
    <row r="3717" spans="3:33" x14ac:dyDescent="0.2">
      <c r="C3717" s="82"/>
      <c r="D3717" s="82"/>
      <c r="E3717" s="82"/>
      <c r="F3717" s="82"/>
      <c r="G3717" s="82"/>
      <c r="H3717" s="82"/>
      <c r="I3717" s="82"/>
      <c r="J3717" s="82"/>
      <c r="K3717" s="82"/>
      <c r="L3717" s="82"/>
      <c r="M3717" s="82"/>
      <c r="N3717" s="140"/>
      <c r="O3717" s="140"/>
      <c r="P3717" s="82"/>
      <c r="Q3717" s="82"/>
      <c r="R3717" s="82"/>
      <c r="S3717" s="82"/>
      <c r="T3717" s="140"/>
      <c r="U3717" s="82"/>
      <c r="V3717" s="82"/>
      <c r="W3717" s="82"/>
      <c r="X3717" s="82"/>
      <c r="Y3717" s="82"/>
      <c r="AA3717" s="82"/>
      <c r="AB3717" s="82"/>
      <c r="AC3717" s="82"/>
      <c r="AD3717" s="82"/>
      <c r="AE3717" s="82"/>
      <c r="AF3717" s="82"/>
      <c r="AG3717" s="82"/>
    </row>
    <row r="3718" spans="3:33" x14ac:dyDescent="0.2">
      <c r="C3718" s="82"/>
      <c r="D3718" s="82"/>
      <c r="E3718" s="82"/>
      <c r="F3718" s="82"/>
      <c r="G3718" s="82"/>
      <c r="H3718" s="82"/>
      <c r="I3718" s="82"/>
      <c r="J3718" s="82"/>
      <c r="K3718" s="82"/>
      <c r="L3718" s="82"/>
      <c r="M3718" s="82"/>
      <c r="N3718" s="140"/>
      <c r="O3718" s="140"/>
      <c r="P3718" s="82"/>
      <c r="Q3718" s="82"/>
      <c r="R3718" s="82"/>
      <c r="S3718" s="82"/>
      <c r="T3718" s="140"/>
      <c r="U3718" s="82"/>
      <c r="V3718" s="82"/>
      <c r="W3718" s="82"/>
      <c r="X3718" s="82"/>
      <c r="Y3718" s="82"/>
      <c r="AA3718" s="82"/>
      <c r="AB3718" s="82"/>
      <c r="AC3718" s="82"/>
      <c r="AD3718" s="82"/>
      <c r="AE3718" s="82"/>
      <c r="AF3718" s="82"/>
      <c r="AG3718" s="82"/>
    </row>
    <row r="3719" spans="3:33" x14ac:dyDescent="0.2">
      <c r="C3719" s="82"/>
      <c r="D3719" s="82"/>
      <c r="E3719" s="82"/>
      <c r="F3719" s="82"/>
      <c r="G3719" s="82"/>
      <c r="H3719" s="82"/>
      <c r="I3719" s="82"/>
      <c r="J3719" s="82"/>
      <c r="K3719" s="82"/>
      <c r="L3719" s="82"/>
      <c r="M3719" s="82"/>
      <c r="N3719" s="140"/>
      <c r="O3719" s="140"/>
      <c r="P3719" s="82"/>
      <c r="Q3719" s="82"/>
      <c r="R3719" s="82"/>
      <c r="S3719" s="82"/>
      <c r="T3719" s="140"/>
      <c r="U3719" s="82"/>
      <c r="V3719" s="82"/>
      <c r="W3719" s="82"/>
      <c r="X3719" s="82"/>
      <c r="Y3719" s="82"/>
      <c r="AA3719" s="82"/>
      <c r="AB3719" s="82"/>
      <c r="AC3719" s="82"/>
      <c r="AD3719" s="82"/>
      <c r="AE3719" s="82"/>
      <c r="AF3719" s="82"/>
      <c r="AG3719" s="82"/>
    </row>
    <row r="3720" spans="3:33" x14ac:dyDescent="0.2">
      <c r="C3720" s="82"/>
      <c r="D3720" s="82"/>
      <c r="E3720" s="82"/>
      <c r="F3720" s="82"/>
      <c r="G3720" s="82"/>
      <c r="H3720" s="82"/>
      <c r="I3720" s="82"/>
      <c r="J3720" s="82"/>
      <c r="K3720" s="82"/>
      <c r="L3720" s="82"/>
      <c r="M3720" s="82"/>
      <c r="N3720" s="140"/>
      <c r="O3720" s="140"/>
      <c r="P3720" s="82"/>
      <c r="Q3720" s="82"/>
      <c r="R3720" s="82"/>
      <c r="S3720" s="82"/>
      <c r="T3720" s="140"/>
      <c r="U3720" s="82"/>
      <c r="V3720" s="82"/>
      <c r="W3720" s="82"/>
      <c r="X3720" s="82"/>
      <c r="Y3720" s="82"/>
      <c r="AA3720" s="82"/>
      <c r="AB3720" s="82"/>
      <c r="AC3720" s="82"/>
      <c r="AD3720" s="82"/>
      <c r="AE3720" s="82"/>
      <c r="AF3720" s="82"/>
      <c r="AG3720" s="82"/>
    </row>
    <row r="3721" spans="3:33" x14ac:dyDescent="0.2">
      <c r="C3721" s="82"/>
      <c r="D3721" s="82"/>
      <c r="E3721" s="82"/>
      <c r="F3721" s="82"/>
      <c r="G3721" s="82"/>
      <c r="H3721" s="82"/>
      <c r="I3721" s="82"/>
      <c r="J3721" s="82"/>
      <c r="K3721" s="82"/>
      <c r="L3721" s="82"/>
      <c r="M3721" s="82"/>
      <c r="N3721" s="140"/>
      <c r="O3721" s="140"/>
      <c r="P3721" s="82"/>
      <c r="Q3721" s="82"/>
      <c r="R3721" s="82"/>
      <c r="S3721" s="82"/>
      <c r="T3721" s="140"/>
      <c r="U3721" s="82"/>
      <c r="V3721" s="82"/>
      <c r="W3721" s="82"/>
      <c r="X3721" s="82"/>
      <c r="Y3721" s="82"/>
      <c r="AA3721" s="82"/>
      <c r="AB3721" s="82"/>
      <c r="AC3721" s="82"/>
      <c r="AD3721" s="82"/>
      <c r="AE3721" s="82"/>
      <c r="AF3721" s="82"/>
      <c r="AG3721" s="82"/>
    </row>
    <row r="3722" spans="3:33" x14ac:dyDescent="0.2">
      <c r="C3722" s="82"/>
      <c r="D3722" s="82"/>
      <c r="E3722" s="82"/>
      <c r="F3722" s="82"/>
      <c r="G3722" s="82"/>
      <c r="H3722" s="82"/>
      <c r="I3722" s="82"/>
      <c r="J3722" s="82"/>
      <c r="K3722" s="82"/>
      <c r="L3722" s="82"/>
      <c r="M3722" s="82"/>
      <c r="N3722" s="140"/>
      <c r="O3722" s="140"/>
      <c r="P3722" s="82"/>
      <c r="Q3722" s="82"/>
      <c r="R3722" s="82"/>
      <c r="S3722" s="82"/>
      <c r="T3722" s="140"/>
      <c r="U3722" s="82"/>
      <c r="V3722" s="82"/>
      <c r="W3722" s="82"/>
      <c r="X3722" s="82"/>
      <c r="Y3722" s="82"/>
      <c r="AA3722" s="82"/>
      <c r="AB3722" s="82"/>
      <c r="AC3722" s="82"/>
      <c r="AD3722" s="82"/>
      <c r="AE3722" s="82"/>
      <c r="AF3722" s="82"/>
      <c r="AG3722" s="82"/>
    </row>
    <row r="3723" spans="3:33" x14ac:dyDescent="0.2">
      <c r="C3723" s="82"/>
      <c r="D3723" s="82"/>
      <c r="E3723" s="82"/>
      <c r="F3723" s="82"/>
      <c r="G3723" s="82"/>
      <c r="H3723" s="82"/>
      <c r="I3723" s="82"/>
      <c r="J3723" s="82"/>
      <c r="K3723" s="82"/>
      <c r="L3723" s="82"/>
      <c r="M3723" s="82"/>
      <c r="N3723" s="140"/>
      <c r="O3723" s="140"/>
      <c r="P3723" s="82"/>
      <c r="Q3723" s="82"/>
      <c r="R3723" s="82"/>
      <c r="S3723" s="82"/>
      <c r="T3723" s="140"/>
      <c r="U3723" s="82"/>
      <c r="V3723" s="82"/>
      <c r="W3723" s="82"/>
      <c r="X3723" s="82"/>
      <c r="Y3723" s="82"/>
      <c r="AA3723" s="82"/>
      <c r="AB3723" s="82"/>
      <c r="AC3723" s="82"/>
      <c r="AD3723" s="82"/>
      <c r="AE3723" s="82"/>
      <c r="AF3723" s="82"/>
      <c r="AG3723" s="82"/>
    </row>
    <row r="3724" spans="3:33" x14ac:dyDescent="0.2">
      <c r="C3724" s="82"/>
      <c r="D3724" s="82"/>
      <c r="E3724" s="82"/>
      <c r="F3724" s="82"/>
      <c r="G3724" s="82"/>
      <c r="H3724" s="82"/>
      <c r="I3724" s="82"/>
      <c r="J3724" s="82"/>
      <c r="K3724" s="82"/>
      <c r="L3724" s="82"/>
      <c r="M3724" s="82"/>
      <c r="N3724" s="140"/>
      <c r="O3724" s="140"/>
      <c r="P3724" s="82"/>
      <c r="Q3724" s="82"/>
      <c r="R3724" s="82"/>
      <c r="S3724" s="82"/>
      <c r="T3724" s="140"/>
      <c r="U3724" s="82"/>
      <c r="V3724" s="82"/>
      <c r="W3724" s="82"/>
      <c r="X3724" s="82"/>
      <c r="Y3724" s="82"/>
      <c r="AA3724" s="82"/>
      <c r="AB3724" s="82"/>
      <c r="AC3724" s="82"/>
      <c r="AD3724" s="82"/>
      <c r="AE3724" s="82"/>
      <c r="AF3724" s="82"/>
      <c r="AG3724" s="82"/>
    </row>
    <row r="3725" spans="3:33" x14ac:dyDescent="0.2">
      <c r="C3725" s="82"/>
      <c r="D3725" s="82"/>
      <c r="E3725" s="82"/>
      <c r="F3725" s="82"/>
      <c r="G3725" s="82"/>
      <c r="H3725" s="82"/>
      <c r="I3725" s="82"/>
      <c r="J3725" s="82"/>
      <c r="K3725" s="82"/>
      <c r="L3725" s="82"/>
      <c r="M3725" s="82"/>
      <c r="N3725" s="140"/>
      <c r="O3725" s="140"/>
      <c r="P3725" s="82"/>
      <c r="Q3725" s="82"/>
      <c r="R3725" s="82"/>
      <c r="S3725" s="82"/>
      <c r="T3725" s="140"/>
      <c r="U3725" s="82"/>
      <c r="V3725" s="82"/>
      <c r="W3725" s="82"/>
      <c r="X3725" s="82"/>
      <c r="Y3725" s="82"/>
      <c r="AA3725" s="82"/>
      <c r="AB3725" s="82"/>
      <c r="AC3725" s="82"/>
      <c r="AD3725" s="82"/>
      <c r="AE3725" s="82"/>
      <c r="AF3725" s="82"/>
      <c r="AG3725" s="82"/>
    </row>
    <row r="3726" spans="3:33" x14ac:dyDescent="0.2">
      <c r="C3726" s="82"/>
      <c r="D3726" s="82"/>
      <c r="E3726" s="82"/>
      <c r="F3726" s="82"/>
      <c r="G3726" s="82"/>
      <c r="H3726" s="82"/>
      <c r="I3726" s="82"/>
      <c r="J3726" s="82"/>
      <c r="K3726" s="82"/>
      <c r="L3726" s="82"/>
      <c r="M3726" s="82"/>
      <c r="N3726" s="140"/>
      <c r="O3726" s="140"/>
      <c r="P3726" s="82"/>
      <c r="Q3726" s="82"/>
      <c r="R3726" s="82"/>
      <c r="S3726" s="82"/>
      <c r="T3726" s="140"/>
      <c r="U3726" s="82"/>
      <c r="V3726" s="82"/>
      <c r="W3726" s="82"/>
      <c r="X3726" s="82"/>
      <c r="Y3726" s="82"/>
      <c r="AA3726" s="82"/>
      <c r="AB3726" s="82"/>
      <c r="AC3726" s="82"/>
      <c r="AD3726" s="82"/>
      <c r="AE3726" s="82"/>
      <c r="AF3726" s="82"/>
      <c r="AG3726" s="82"/>
    </row>
    <row r="3727" spans="3:33" x14ac:dyDescent="0.2">
      <c r="C3727" s="82"/>
      <c r="D3727" s="82"/>
      <c r="E3727" s="82"/>
      <c r="F3727" s="82"/>
      <c r="G3727" s="82"/>
      <c r="H3727" s="82"/>
      <c r="I3727" s="82"/>
      <c r="J3727" s="82"/>
      <c r="K3727" s="82"/>
      <c r="L3727" s="82"/>
      <c r="M3727" s="82"/>
      <c r="N3727" s="140"/>
      <c r="O3727" s="140"/>
      <c r="P3727" s="82"/>
      <c r="Q3727" s="82"/>
      <c r="R3727" s="82"/>
      <c r="S3727" s="82"/>
      <c r="T3727" s="140"/>
      <c r="U3727" s="82"/>
      <c r="V3727" s="82"/>
      <c r="W3727" s="82"/>
      <c r="X3727" s="82"/>
      <c r="Y3727" s="82"/>
      <c r="AA3727" s="82"/>
      <c r="AB3727" s="82"/>
      <c r="AC3727" s="82"/>
      <c r="AD3727" s="82"/>
      <c r="AE3727" s="82"/>
      <c r="AF3727" s="82"/>
      <c r="AG3727" s="82"/>
    </row>
    <row r="3728" spans="3:33" x14ac:dyDescent="0.2">
      <c r="C3728" s="82"/>
      <c r="D3728" s="82"/>
      <c r="E3728" s="82"/>
      <c r="F3728" s="82"/>
      <c r="G3728" s="82"/>
      <c r="H3728" s="82"/>
      <c r="I3728" s="82"/>
      <c r="J3728" s="82"/>
      <c r="K3728" s="82"/>
      <c r="L3728" s="82"/>
      <c r="M3728" s="82"/>
      <c r="N3728" s="140"/>
      <c r="O3728" s="140"/>
      <c r="P3728" s="82"/>
      <c r="Q3728" s="82"/>
      <c r="R3728" s="82"/>
      <c r="S3728" s="82"/>
      <c r="T3728" s="140"/>
      <c r="U3728" s="82"/>
      <c r="V3728" s="82"/>
      <c r="W3728" s="82"/>
      <c r="X3728" s="82"/>
      <c r="Y3728" s="82"/>
      <c r="AA3728" s="82"/>
      <c r="AB3728" s="82"/>
      <c r="AC3728" s="82"/>
      <c r="AD3728" s="82"/>
      <c r="AE3728" s="82"/>
      <c r="AF3728" s="82"/>
      <c r="AG3728" s="82"/>
    </row>
    <row r="3729" spans="3:33" x14ac:dyDescent="0.2">
      <c r="C3729" s="82"/>
      <c r="D3729" s="82"/>
      <c r="E3729" s="82"/>
      <c r="F3729" s="82"/>
      <c r="G3729" s="82"/>
      <c r="H3729" s="82"/>
      <c r="I3729" s="82"/>
      <c r="J3729" s="82"/>
      <c r="K3729" s="82"/>
      <c r="L3729" s="82"/>
      <c r="M3729" s="82"/>
      <c r="N3729" s="140"/>
      <c r="O3729" s="140"/>
      <c r="P3729" s="82"/>
      <c r="Q3729" s="82"/>
      <c r="R3729" s="82"/>
      <c r="S3729" s="82"/>
      <c r="T3729" s="140"/>
      <c r="U3729" s="82"/>
      <c r="V3729" s="82"/>
      <c r="W3729" s="82"/>
      <c r="X3729" s="82"/>
      <c r="Y3729" s="82"/>
      <c r="AA3729" s="82"/>
      <c r="AB3729" s="82"/>
      <c r="AC3729" s="82"/>
      <c r="AD3729" s="82"/>
      <c r="AE3729" s="82"/>
      <c r="AF3729" s="82"/>
      <c r="AG3729" s="82"/>
    </row>
    <row r="3730" spans="3:33" x14ac:dyDescent="0.2">
      <c r="C3730" s="82"/>
      <c r="D3730" s="82"/>
      <c r="E3730" s="82"/>
      <c r="F3730" s="82"/>
      <c r="G3730" s="82"/>
      <c r="H3730" s="82"/>
      <c r="I3730" s="82"/>
      <c r="J3730" s="82"/>
      <c r="K3730" s="82"/>
      <c r="L3730" s="82"/>
      <c r="M3730" s="82"/>
      <c r="N3730" s="140"/>
      <c r="O3730" s="140"/>
      <c r="P3730" s="82"/>
      <c r="Q3730" s="82"/>
      <c r="R3730" s="82"/>
      <c r="S3730" s="82"/>
      <c r="T3730" s="140"/>
      <c r="U3730" s="82"/>
      <c r="V3730" s="82"/>
      <c r="W3730" s="82"/>
      <c r="X3730" s="82"/>
      <c r="Y3730" s="82"/>
      <c r="AA3730" s="82"/>
      <c r="AB3730" s="82"/>
      <c r="AC3730" s="82"/>
      <c r="AD3730" s="82"/>
      <c r="AE3730" s="82"/>
      <c r="AF3730" s="82"/>
      <c r="AG3730" s="82"/>
    </row>
    <row r="3731" spans="3:33" x14ac:dyDescent="0.2">
      <c r="C3731" s="82"/>
      <c r="D3731" s="82"/>
      <c r="E3731" s="82"/>
      <c r="F3731" s="82"/>
      <c r="G3731" s="82"/>
      <c r="H3731" s="82"/>
      <c r="I3731" s="82"/>
      <c r="J3731" s="82"/>
      <c r="K3731" s="82"/>
      <c r="L3731" s="82"/>
      <c r="M3731" s="82"/>
      <c r="N3731" s="140"/>
      <c r="O3731" s="140"/>
      <c r="P3731" s="82"/>
      <c r="Q3731" s="82"/>
      <c r="R3731" s="82"/>
      <c r="S3731" s="82"/>
      <c r="T3731" s="140"/>
      <c r="U3731" s="82"/>
      <c r="V3731" s="82"/>
      <c r="W3731" s="82"/>
      <c r="X3731" s="82"/>
      <c r="Y3731" s="82"/>
      <c r="AA3731" s="82"/>
      <c r="AB3731" s="82"/>
      <c r="AC3731" s="82"/>
      <c r="AD3731" s="82"/>
      <c r="AE3731" s="82"/>
      <c r="AF3731" s="82"/>
      <c r="AG3731" s="82"/>
    </row>
    <row r="3732" spans="3:33" x14ac:dyDescent="0.2">
      <c r="C3732" s="82"/>
      <c r="D3732" s="82"/>
      <c r="E3732" s="82"/>
      <c r="F3732" s="82"/>
      <c r="G3732" s="82"/>
      <c r="H3732" s="82"/>
      <c r="I3732" s="82"/>
      <c r="J3732" s="82"/>
      <c r="K3732" s="82"/>
      <c r="L3732" s="82"/>
      <c r="M3732" s="82"/>
      <c r="N3732" s="140"/>
      <c r="O3732" s="140"/>
      <c r="P3732" s="82"/>
      <c r="Q3732" s="82"/>
      <c r="R3732" s="82"/>
      <c r="S3732" s="82"/>
      <c r="T3732" s="140"/>
      <c r="U3732" s="82"/>
      <c r="V3732" s="82"/>
      <c r="W3732" s="82"/>
      <c r="X3732" s="82"/>
      <c r="Y3732" s="82"/>
      <c r="AA3732" s="82"/>
      <c r="AB3732" s="82"/>
      <c r="AC3732" s="82"/>
      <c r="AD3732" s="82"/>
      <c r="AE3732" s="82"/>
      <c r="AF3732" s="82"/>
      <c r="AG3732" s="82"/>
    </row>
    <row r="3733" spans="3:33" x14ac:dyDescent="0.2">
      <c r="C3733" s="82"/>
      <c r="D3733" s="82"/>
      <c r="E3733" s="82"/>
      <c r="F3733" s="82"/>
      <c r="G3733" s="82"/>
      <c r="H3733" s="82"/>
      <c r="I3733" s="82"/>
      <c r="J3733" s="82"/>
      <c r="K3733" s="82"/>
      <c r="L3733" s="82"/>
      <c r="M3733" s="82"/>
      <c r="N3733" s="140"/>
      <c r="O3733" s="140"/>
      <c r="P3733" s="82"/>
      <c r="Q3733" s="82"/>
      <c r="R3733" s="82"/>
      <c r="S3733" s="82"/>
      <c r="T3733" s="140"/>
      <c r="U3733" s="82"/>
      <c r="V3733" s="82"/>
      <c r="W3733" s="82"/>
      <c r="X3733" s="82"/>
      <c r="Y3733" s="82"/>
      <c r="AA3733" s="82"/>
      <c r="AB3733" s="82"/>
      <c r="AC3733" s="82"/>
      <c r="AD3733" s="82"/>
      <c r="AE3733" s="82"/>
      <c r="AF3733" s="82"/>
      <c r="AG3733" s="82"/>
    </row>
    <row r="3734" spans="3:33" x14ac:dyDescent="0.2">
      <c r="C3734" s="82"/>
      <c r="D3734" s="82"/>
      <c r="E3734" s="82"/>
      <c r="F3734" s="82"/>
      <c r="G3734" s="82"/>
      <c r="H3734" s="82"/>
      <c r="I3734" s="82"/>
      <c r="J3734" s="82"/>
      <c r="K3734" s="82"/>
      <c r="L3734" s="82"/>
      <c r="M3734" s="82"/>
      <c r="N3734" s="140"/>
      <c r="O3734" s="140"/>
      <c r="P3734" s="82"/>
      <c r="Q3734" s="82"/>
      <c r="R3734" s="82"/>
      <c r="S3734" s="82"/>
      <c r="T3734" s="140"/>
      <c r="U3734" s="82"/>
      <c r="V3734" s="82"/>
      <c r="W3734" s="82"/>
      <c r="X3734" s="82"/>
      <c r="Y3734" s="82"/>
      <c r="AA3734" s="82"/>
      <c r="AB3734" s="82"/>
      <c r="AC3734" s="82"/>
      <c r="AD3734" s="82"/>
      <c r="AE3734" s="82"/>
      <c r="AF3734" s="82"/>
      <c r="AG3734" s="82"/>
    </row>
    <row r="3735" spans="3:33" x14ac:dyDescent="0.2">
      <c r="C3735" s="82"/>
      <c r="D3735" s="82"/>
      <c r="E3735" s="82"/>
      <c r="F3735" s="82"/>
      <c r="G3735" s="82"/>
      <c r="H3735" s="82"/>
      <c r="I3735" s="82"/>
      <c r="J3735" s="82"/>
      <c r="K3735" s="82"/>
      <c r="L3735" s="82"/>
      <c r="M3735" s="82"/>
      <c r="N3735" s="140"/>
      <c r="O3735" s="140"/>
      <c r="P3735" s="82"/>
      <c r="Q3735" s="82"/>
      <c r="R3735" s="82"/>
      <c r="S3735" s="82"/>
      <c r="T3735" s="140"/>
      <c r="U3735" s="82"/>
      <c r="V3735" s="82"/>
      <c r="W3735" s="82"/>
      <c r="X3735" s="82"/>
      <c r="Y3735" s="82"/>
      <c r="AA3735" s="82"/>
      <c r="AB3735" s="82"/>
      <c r="AC3735" s="82"/>
      <c r="AD3735" s="82"/>
      <c r="AE3735" s="82"/>
      <c r="AF3735" s="82"/>
      <c r="AG3735" s="82"/>
    </row>
    <row r="3736" spans="3:33" x14ac:dyDescent="0.2">
      <c r="C3736" s="82"/>
      <c r="D3736" s="82"/>
      <c r="E3736" s="82"/>
      <c r="F3736" s="82"/>
      <c r="G3736" s="82"/>
      <c r="H3736" s="82"/>
      <c r="I3736" s="82"/>
      <c r="J3736" s="82"/>
      <c r="K3736" s="82"/>
      <c r="L3736" s="82"/>
      <c r="M3736" s="82"/>
      <c r="N3736" s="140"/>
      <c r="O3736" s="140"/>
      <c r="P3736" s="82"/>
      <c r="Q3736" s="82"/>
      <c r="R3736" s="82"/>
      <c r="S3736" s="82"/>
      <c r="T3736" s="140"/>
      <c r="U3736" s="82"/>
      <c r="V3736" s="82"/>
      <c r="W3736" s="82"/>
      <c r="X3736" s="82"/>
      <c r="Y3736" s="82"/>
      <c r="AA3736" s="82"/>
      <c r="AB3736" s="82"/>
      <c r="AC3736" s="82"/>
      <c r="AD3736" s="82"/>
      <c r="AE3736" s="82"/>
      <c r="AF3736" s="82"/>
      <c r="AG3736" s="82"/>
    </row>
    <row r="3737" spans="3:33" x14ac:dyDescent="0.2">
      <c r="C3737" s="82"/>
      <c r="D3737" s="82"/>
      <c r="E3737" s="82"/>
      <c r="F3737" s="82"/>
      <c r="G3737" s="82"/>
      <c r="H3737" s="82"/>
      <c r="I3737" s="82"/>
      <c r="J3737" s="82"/>
      <c r="K3737" s="82"/>
      <c r="L3737" s="82"/>
      <c r="M3737" s="82"/>
      <c r="N3737" s="140"/>
      <c r="O3737" s="140"/>
      <c r="P3737" s="82"/>
      <c r="Q3737" s="82"/>
      <c r="R3737" s="82"/>
      <c r="S3737" s="82"/>
      <c r="T3737" s="140"/>
      <c r="U3737" s="82"/>
      <c r="V3737" s="82"/>
      <c r="W3737" s="82"/>
      <c r="X3737" s="82"/>
      <c r="Y3737" s="82"/>
      <c r="AA3737" s="82"/>
      <c r="AB3737" s="82"/>
      <c r="AC3737" s="82"/>
      <c r="AD3737" s="82"/>
      <c r="AE3737" s="82"/>
      <c r="AF3737" s="82"/>
      <c r="AG3737" s="82"/>
    </row>
    <row r="3738" spans="3:33" x14ac:dyDescent="0.2">
      <c r="C3738" s="82"/>
      <c r="D3738" s="82"/>
      <c r="E3738" s="82"/>
      <c r="F3738" s="82"/>
      <c r="G3738" s="82"/>
      <c r="H3738" s="82"/>
      <c r="I3738" s="82"/>
      <c r="J3738" s="82"/>
      <c r="K3738" s="82"/>
      <c r="L3738" s="82"/>
      <c r="M3738" s="82"/>
      <c r="N3738" s="140"/>
      <c r="O3738" s="140"/>
      <c r="P3738" s="82"/>
      <c r="Q3738" s="82"/>
      <c r="R3738" s="82"/>
      <c r="S3738" s="82"/>
      <c r="T3738" s="140"/>
      <c r="U3738" s="82"/>
      <c r="V3738" s="82"/>
      <c r="W3738" s="82"/>
      <c r="X3738" s="82"/>
      <c r="Y3738" s="82"/>
      <c r="AA3738" s="82"/>
      <c r="AB3738" s="82"/>
      <c r="AC3738" s="82"/>
      <c r="AD3738" s="82"/>
      <c r="AE3738" s="82"/>
      <c r="AF3738" s="82"/>
      <c r="AG3738" s="82"/>
    </row>
    <row r="3739" spans="3:33" x14ac:dyDescent="0.2">
      <c r="C3739" s="82"/>
      <c r="D3739" s="82"/>
      <c r="E3739" s="82"/>
      <c r="F3739" s="82"/>
      <c r="G3739" s="82"/>
      <c r="H3739" s="82"/>
      <c r="I3739" s="82"/>
      <c r="J3739" s="82"/>
      <c r="K3739" s="82"/>
      <c r="L3739" s="82"/>
      <c r="M3739" s="82"/>
      <c r="N3739" s="140"/>
      <c r="O3739" s="140"/>
      <c r="P3739" s="82"/>
      <c r="Q3739" s="82"/>
      <c r="R3739" s="82"/>
      <c r="S3739" s="82"/>
      <c r="T3739" s="140"/>
      <c r="U3739" s="82"/>
      <c r="V3739" s="82"/>
      <c r="W3739" s="82"/>
      <c r="X3739" s="82"/>
      <c r="Y3739" s="82"/>
      <c r="AA3739" s="82"/>
      <c r="AB3739" s="82"/>
      <c r="AC3739" s="82"/>
      <c r="AD3739" s="82"/>
      <c r="AE3739" s="82"/>
      <c r="AF3739" s="82"/>
      <c r="AG3739" s="82"/>
    </row>
    <row r="3740" spans="3:33" x14ac:dyDescent="0.2">
      <c r="C3740" s="82"/>
      <c r="D3740" s="82"/>
      <c r="E3740" s="82"/>
      <c r="F3740" s="82"/>
      <c r="G3740" s="82"/>
      <c r="H3740" s="82"/>
      <c r="I3740" s="82"/>
      <c r="J3740" s="82"/>
      <c r="K3740" s="82"/>
      <c r="L3740" s="82"/>
      <c r="M3740" s="82"/>
      <c r="N3740" s="140"/>
      <c r="O3740" s="140"/>
      <c r="P3740" s="82"/>
      <c r="Q3740" s="82"/>
      <c r="R3740" s="82"/>
      <c r="S3740" s="82"/>
      <c r="T3740" s="140"/>
      <c r="U3740" s="82"/>
      <c r="V3740" s="82"/>
      <c r="W3740" s="82"/>
      <c r="X3740" s="82"/>
      <c r="Y3740" s="82"/>
      <c r="AA3740" s="82"/>
      <c r="AB3740" s="82"/>
      <c r="AC3740" s="82"/>
      <c r="AD3740" s="82"/>
      <c r="AE3740" s="82"/>
      <c r="AF3740" s="82"/>
      <c r="AG3740" s="82"/>
    </row>
    <row r="3741" spans="3:33" x14ac:dyDescent="0.2">
      <c r="C3741" s="82"/>
      <c r="D3741" s="82"/>
      <c r="E3741" s="82"/>
      <c r="F3741" s="82"/>
      <c r="G3741" s="82"/>
      <c r="H3741" s="82"/>
      <c r="I3741" s="82"/>
      <c r="J3741" s="82"/>
      <c r="K3741" s="82"/>
      <c r="L3741" s="82"/>
      <c r="M3741" s="82"/>
      <c r="N3741" s="140"/>
      <c r="O3741" s="140"/>
      <c r="P3741" s="82"/>
      <c r="Q3741" s="82"/>
      <c r="R3741" s="82"/>
      <c r="S3741" s="82"/>
      <c r="T3741" s="140"/>
      <c r="U3741" s="82"/>
      <c r="V3741" s="82"/>
      <c r="W3741" s="82"/>
      <c r="X3741" s="82"/>
      <c r="Y3741" s="82"/>
      <c r="AA3741" s="82"/>
      <c r="AB3741" s="82"/>
      <c r="AC3741" s="82"/>
      <c r="AD3741" s="82"/>
      <c r="AE3741" s="82"/>
      <c r="AF3741" s="82"/>
      <c r="AG3741" s="82"/>
    </row>
    <row r="3742" spans="3:33" x14ac:dyDescent="0.2">
      <c r="C3742" s="82"/>
      <c r="D3742" s="82"/>
      <c r="E3742" s="82"/>
      <c r="F3742" s="82"/>
      <c r="G3742" s="82"/>
      <c r="H3742" s="82"/>
      <c r="I3742" s="82"/>
      <c r="J3742" s="82"/>
      <c r="K3742" s="82"/>
      <c r="L3742" s="82"/>
      <c r="M3742" s="82"/>
      <c r="N3742" s="140"/>
      <c r="O3742" s="140"/>
      <c r="P3742" s="82"/>
      <c r="Q3742" s="82"/>
      <c r="R3742" s="82"/>
      <c r="S3742" s="82"/>
      <c r="T3742" s="140"/>
      <c r="U3742" s="82"/>
      <c r="V3742" s="82"/>
      <c r="W3742" s="82"/>
      <c r="X3742" s="82"/>
      <c r="Y3742" s="82"/>
      <c r="AA3742" s="82"/>
      <c r="AB3742" s="82"/>
      <c r="AC3742" s="82"/>
      <c r="AD3742" s="82"/>
      <c r="AE3742" s="82"/>
      <c r="AF3742" s="82"/>
      <c r="AG3742" s="82"/>
    </row>
    <row r="3743" spans="3:33" x14ac:dyDescent="0.2">
      <c r="C3743" s="82"/>
      <c r="D3743" s="82"/>
      <c r="E3743" s="82"/>
      <c r="F3743" s="82"/>
      <c r="G3743" s="82"/>
      <c r="H3743" s="82"/>
      <c r="I3743" s="82"/>
      <c r="J3743" s="82"/>
      <c r="K3743" s="82"/>
      <c r="L3743" s="82"/>
      <c r="M3743" s="82"/>
      <c r="N3743" s="140"/>
      <c r="O3743" s="140"/>
      <c r="P3743" s="82"/>
      <c r="Q3743" s="82"/>
      <c r="R3743" s="82"/>
      <c r="S3743" s="82"/>
      <c r="T3743" s="140"/>
      <c r="U3743" s="82"/>
      <c r="V3743" s="82"/>
      <c r="W3743" s="82"/>
      <c r="X3743" s="82"/>
      <c r="Y3743" s="82"/>
      <c r="AA3743" s="82"/>
      <c r="AB3743" s="82"/>
      <c r="AC3743" s="82"/>
      <c r="AD3743" s="82"/>
      <c r="AE3743" s="82"/>
      <c r="AF3743" s="82"/>
      <c r="AG3743" s="82"/>
    </row>
    <row r="3744" spans="3:33" x14ac:dyDescent="0.2">
      <c r="C3744" s="82"/>
      <c r="D3744" s="82"/>
      <c r="E3744" s="82"/>
      <c r="F3744" s="82"/>
      <c r="G3744" s="82"/>
      <c r="H3744" s="82"/>
      <c r="I3744" s="82"/>
      <c r="J3744" s="82"/>
      <c r="K3744" s="82"/>
      <c r="L3744" s="82"/>
      <c r="M3744" s="82"/>
      <c r="N3744" s="140"/>
      <c r="O3744" s="140"/>
      <c r="P3744" s="82"/>
      <c r="Q3744" s="82"/>
      <c r="R3744" s="82"/>
      <c r="S3744" s="82"/>
      <c r="T3744" s="140"/>
      <c r="U3744" s="82"/>
      <c r="V3744" s="82"/>
      <c r="W3744" s="82"/>
      <c r="X3744" s="82"/>
      <c r="Y3744" s="82"/>
      <c r="AA3744" s="82"/>
      <c r="AB3744" s="82"/>
      <c r="AC3744" s="82"/>
      <c r="AD3744" s="82"/>
      <c r="AE3744" s="82"/>
      <c r="AF3744" s="82"/>
      <c r="AG3744" s="82"/>
    </row>
    <row r="3745" spans="3:33" x14ac:dyDescent="0.2">
      <c r="C3745" s="82"/>
      <c r="D3745" s="82"/>
      <c r="E3745" s="82"/>
      <c r="F3745" s="82"/>
      <c r="G3745" s="82"/>
      <c r="H3745" s="82"/>
      <c r="I3745" s="82"/>
      <c r="J3745" s="82"/>
      <c r="K3745" s="82"/>
      <c r="L3745" s="82"/>
      <c r="M3745" s="82"/>
      <c r="N3745" s="140"/>
      <c r="O3745" s="140"/>
      <c r="P3745" s="82"/>
      <c r="Q3745" s="82"/>
      <c r="R3745" s="82"/>
      <c r="S3745" s="82"/>
      <c r="T3745" s="140"/>
      <c r="U3745" s="82"/>
      <c r="V3745" s="82"/>
      <c r="W3745" s="82"/>
      <c r="X3745" s="82"/>
      <c r="Y3745" s="82"/>
      <c r="AA3745" s="82"/>
      <c r="AB3745" s="82"/>
      <c r="AC3745" s="82"/>
      <c r="AD3745" s="82"/>
      <c r="AE3745" s="82"/>
      <c r="AF3745" s="82"/>
      <c r="AG3745" s="82"/>
    </row>
    <row r="3746" spans="3:33" x14ac:dyDescent="0.2">
      <c r="C3746" s="82"/>
      <c r="D3746" s="82"/>
      <c r="E3746" s="82"/>
      <c r="F3746" s="82"/>
      <c r="G3746" s="82"/>
      <c r="H3746" s="82"/>
      <c r="I3746" s="82"/>
      <c r="J3746" s="82"/>
      <c r="K3746" s="82"/>
      <c r="L3746" s="82"/>
      <c r="M3746" s="82"/>
      <c r="N3746" s="140"/>
      <c r="O3746" s="140"/>
      <c r="P3746" s="82"/>
      <c r="Q3746" s="82"/>
      <c r="R3746" s="82"/>
      <c r="S3746" s="82"/>
      <c r="T3746" s="140"/>
      <c r="U3746" s="82"/>
      <c r="V3746" s="82"/>
      <c r="W3746" s="82"/>
      <c r="X3746" s="82"/>
      <c r="Y3746" s="82"/>
      <c r="AA3746" s="82"/>
      <c r="AB3746" s="82"/>
      <c r="AC3746" s="82"/>
      <c r="AD3746" s="82"/>
      <c r="AE3746" s="82"/>
      <c r="AF3746" s="82"/>
      <c r="AG3746" s="82"/>
    </row>
    <row r="3747" spans="3:33" x14ac:dyDescent="0.2">
      <c r="C3747" s="82"/>
      <c r="D3747" s="82"/>
      <c r="E3747" s="82"/>
      <c r="F3747" s="82"/>
      <c r="G3747" s="82"/>
      <c r="H3747" s="82"/>
      <c r="I3747" s="82"/>
      <c r="J3747" s="82"/>
      <c r="K3747" s="82"/>
      <c r="L3747" s="82"/>
      <c r="M3747" s="82"/>
      <c r="N3747" s="140"/>
      <c r="O3747" s="140"/>
      <c r="P3747" s="82"/>
      <c r="Q3747" s="82"/>
      <c r="R3747" s="82"/>
      <c r="S3747" s="82"/>
      <c r="T3747" s="140"/>
      <c r="U3747" s="82"/>
      <c r="V3747" s="82"/>
      <c r="W3747" s="82"/>
      <c r="X3747" s="82"/>
      <c r="Y3747" s="82"/>
      <c r="AA3747" s="82"/>
      <c r="AB3747" s="82"/>
      <c r="AC3747" s="82"/>
      <c r="AD3747" s="82"/>
      <c r="AE3747" s="82"/>
      <c r="AF3747" s="82"/>
      <c r="AG3747" s="82"/>
    </row>
    <row r="3748" spans="3:33" x14ac:dyDescent="0.2">
      <c r="C3748" s="82"/>
      <c r="D3748" s="82"/>
      <c r="E3748" s="82"/>
      <c r="F3748" s="82"/>
      <c r="G3748" s="82"/>
      <c r="H3748" s="82"/>
      <c r="I3748" s="82"/>
      <c r="J3748" s="82"/>
      <c r="K3748" s="82"/>
      <c r="L3748" s="82"/>
      <c r="M3748" s="82"/>
      <c r="N3748" s="140"/>
      <c r="O3748" s="140"/>
      <c r="P3748" s="82"/>
      <c r="Q3748" s="82"/>
      <c r="R3748" s="82"/>
      <c r="S3748" s="82"/>
      <c r="T3748" s="140"/>
      <c r="U3748" s="82"/>
      <c r="V3748" s="82"/>
      <c r="W3748" s="82"/>
      <c r="X3748" s="82"/>
      <c r="Y3748" s="82"/>
      <c r="AA3748" s="82"/>
      <c r="AB3748" s="82"/>
      <c r="AC3748" s="82"/>
      <c r="AD3748" s="82"/>
      <c r="AE3748" s="82"/>
      <c r="AF3748" s="82"/>
      <c r="AG3748" s="82"/>
    </row>
    <row r="3749" spans="3:33" x14ac:dyDescent="0.2">
      <c r="C3749" s="82"/>
      <c r="D3749" s="82"/>
      <c r="E3749" s="82"/>
      <c r="F3749" s="82"/>
      <c r="G3749" s="82"/>
      <c r="H3749" s="82"/>
      <c r="I3749" s="82"/>
      <c r="J3749" s="82"/>
      <c r="K3749" s="82"/>
      <c r="L3749" s="82"/>
      <c r="M3749" s="82"/>
      <c r="N3749" s="140"/>
      <c r="O3749" s="140"/>
      <c r="P3749" s="82"/>
      <c r="Q3749" s="82"/>
      <c r="R3749" s="82"/>
      <c r="S3749" s="82"/>
      <c r="T3749" s="140"/>
      <c r="U3749" s="82"/>
      <c r="V3749" s="82"/>
      <c r="W3749" s="82"/>
      <c r="X3749" s="82"/>
      <c r="Y3749" s="82"/>
      <c r="AA3749" s="82"/>
      <c r="AB3749" s="82"/>
      <c r="AC3749" s="82"/>
      <c r="AD3749" s="82"/>
      <c r="AE3749" s="82"/>
      <c r="AF3749" s="82"/>
      <c r="AG3749" s="82"/>
    </row>
    <row r="3750" spans="3:33" x14ac:dyDescent="0.2">
      <c r="C3750" s="82"/>
      <c r="D3750" s="82"/>
      <c r="E3750" s="82"/>
      <c r="F3750" s="82"/>
      <c r="G3750" s="82"/>
      <c r="H3750" s="82"/>
      <c r="I3750" s="82"/>
      <c r="J3750" s="82"/>
      <c r="K3750" s="82"/>
      <c r="L3750" s="82"/>
      <c r="M3750" s="82"/>
      <c r="N3750" s="140"/>
      <c r="O3750" s="140"/>
      <c r="P3750" s="82"/>
      <c r="Q3750" s="82"/>
      <c r="R3750" s="82"/>
      <c r="S3750" s="82"/>
      <c r="T3750" s="140"/>
      <c r="U3750" s="82"/>
      <c r="V3750" s="82"/>
      <c r="W3750" s="82"/>
      <c r="X3750" s="82"/>
      <c r="Y3750" s="82"/>
      <c r="AA3750" s="82"/>
      <c r="AB3750" s="82"/>
      <c r="AC3750" s="82"/>
      <c r="AD3750" s="82"/>
      <c r="AE3750" s="82"/>
      <c r="AF3750" s="82"/>
      <c r="AG3750" s="82"/>
    </row>
    <row r="3751" spans="3:33" x14ac:dyDescent="0.2">
      <c r="C3751" s="82"/>
      <c r="D3751" s="82"/>
      <c r="E3751" s="82"/>
      <c r="F3751" s="82"/>
      <c r="G3751" s="82"/>
      <c r="H3751" s="82"/>
      <c r="I3751" s="82"/>
      <c r="J3751" s="82"/>
      <c r="K3751" s="82"/>
      <c r="L3751" s="82"/>
      <c r="M3751" s="82"/>
      <c r="N3751" s="140"/>
      <c r="O3751" s="140"/>
      <c r="P3751" s="82"/>
      <c r="Q3751" s="82"/>
      <c r="R3751" s="82"/>
      <c r="S3751" s="82"/>
      <c r="T3751" s="140"/>
      <c r="U3751" s="82"/>
      <c r="V3751" s="82"/>
      <c r="W3751" s="82"/>
      <c r="X3751" s="82"/>
      <c r="Y3751" s="82"/>
      <c r="AA3751" s="82"/>
      <c r="AB3751" s="82"/>
      <c r="AC3751" s="82"/>
      <c r="AD3751" s="82"/>
      <c r="AE3751" s="82"/>
      <c r="AF3751" s="82"/>
      <c r="AG3751" s="82"/>
    </row>
    <row r="3752" spans="3:33" x14ac:dyDescent="0.2">
      <c r="C3752" s="82"/>
      <c r="D3752" s="82"/>
      <c r="E3752" s="82"/>
      <c r="F3752" s="82"/>
      <c r="G3752" s="82"/>
      <c r="H3752" s="82"/>
      <c r="I3752" s="82"/>
      <c r="J3752" s="82"/>
      <c r="K3752" s="82"/>
      <c r="L3752" s="82"/>
      <c r="M3752" s="82"/>
      <c r="N3752" s="140"/>
      <c r="O3752" s="140"/>
      <c r="P3752" s="82"/>
      <c r="Q3752" s="82"/>
      <c r="R3752" s="82"/>
      <c r="S3752" s="82"/>
      <c r="T3752" s="140"/>
      <c r="U3752" s="82"/>
      <c r="V3752" s="82"/>
      <c r="W3752" s="82"/>
      <c r="X3752" s="82"/>
      <c r="Y3752" s="82"/>
      <c r="AA3752" s="82"/>
      <c r="AB3752" s="82"/>
      <c r="AC3752" s="82"/>
      <c r="AD3752" s="82"/>
      <c r="AE3752" s="82"/>
      <c r="AF3752" s="82"/>
      <c r="AG3752" s="82"/>
    </row>
    <row r="3753" spans="3:33" x14ac:dyDescent="0.2">
      <c r="C3753" s="82"/>
      <c r="D3753" s="82"/>
      <c r="E3753" s="82"/>
      <c r="F3753" s="82"/>
      <c r="G3753" s="82"/>
      <c r="H3753" s="82"/>
      <c r="I3753" s="82"/>
      <c r="J3753" s="82"/>
      <c r="K3753" s="82"/>
      <c r="L3753" s="82"/>
      <c r="M3753" s="82"/>
      <c r="N3753" s="140"/>
      <c r="O3753" s="140"/>
      <c r="P3753" s="82"/>
      <c r="Q3753" s="82"/>
      <c r="R3753" s="82"/>
      <c r="S3753" s="82"/>
      <c r="T3753" s="140"/>
      <c r="U3753" s="82"/>
      <c r="V3753" s="82"/>
      <c r="W3753" s="82"/>
      <c r="X3753" s="82"/>
      <c r="Y3753" s="82"/>
      <c r="AA3753" s="82"/>
      <c r="AB3753" s="82"/>
      <c r="AC3753" s="82"/>
      <c r="AD3753" s="82"/>
      <c r="AE3753" s="82"/>
      <c r="AF3753" s="82"/>
      <c r="AG3753" s="82"/>
    </row>
    <row r="3754" spans="3:33" x14ac:dyDescent="0.2">
      <c r="C3754" s="82"/>
      <c r="D3754" s="82"/>
      <c r="E3754" s="82"/>
      <c r="F3754" s="82"/>
      <c r="G3754" s="82"/>
      <c r="H3754" s="82"/>
      <c r="I3754" s="82"/>
      <c r="J3754" s="82"/>
      <c r="K3754" s="82"/>
      <c r="L3754" s="82"/>
      <c r="M3754" s="82"/>
      <c r="N3754" s="140"/>
      <c r="O3754" s="140"/>
      <c r="P3754" s="82"/>
      <c r="Q3754" s="82"/>
      <c r="R3754" s="82"/>
      <c r="S3754" s="82"/>
      <c r="T3754" s="140"/>
      <c r="U3754" s="82"/>
      <c r="V3754" s="82"/>
      <c r="W3754" s="82"/>
      <c r="X3754" s="82"/>
      <c r="Y3754" s="82"/>
      <c r="AA3754" s="82"/>
      <c r="AB3754" s="82"/>
      <c r="AC3754" s="82"/>
      <c r="AD3754" s="82"/>
      <c r="AE3754" s="82"/>
      <c r="AF3754" s="82"/>
      <c r="AG3754" s="82"/>
    </row>
    <row r="3755" spans="3:33" x14ac:dyDescent="0.2">
      <c r="C3755" s="82"/>
      <c r="D3755" s="82"/>
      <c r="E3755" s="82"/>
      <c r="F3755" s="82"/>
      <c r="G3755" s="82"/>
      <c r="H3755" s="82"/>
      <c r="I3755" s="82"/>
      <c r="J3755" s="82"/>
      <c r="K3755" s="82"/>
      <c r="L3755" s="82"/>
      <c r="M3755" s="82"/>
      <c r="N3755" s="140"/>
      <c r="O3755" s="140"/>
      <c r="P3755" s="82"/>
      <c r="Q3755" s="82"/>
      <c r="R3755" s="82"/>
      <c r="S3755" s="82"/>
      <c r="T3755" s="140"/>
      <c r="U3755" s="82"/>
      <c r="V3755" s="82"/>
      <c r="W3755" s="82"/>
      <c r="X3755" s="82"/>
      <c r="Y3755" s="82"/>
      <c r="AA3755" s="82"/>
      <c r="AB3755" s="82"/>
      <c r="AC3755" s="82"/>
      <c r="AD3755" s="82"/>
      <c r="AE3755" s="82"/>
      <c r="AF3755" s="82"/>
      <c r="AG3755" s="82"/>
    </row>
    <row r="3756" spans="3:33" x14ac:dyDescent="0.2">
      <c r="C3756" s="82"/>
      <c r="D3756" s="82"/>
      <c r="E3756" s="82"/>
      <c r="F3756" s="82"/>
      <c r="G3756" s="82"/>
      <c r="H3756" s="82"/>
      <c r="I3756" s="82"/>
      <c r="J3756" s="82"/>
      <c r="K3756" s="82"/>
      <c r="L3756" s="82"/>
      <c r="M3756" s="82"/>
      <c r="N3756" s="140"/>
      <c r="O3756" s="140"/>
      <c r="P3756" s="82"/>
      <c r="Q3756" s="82"/>
      <c r="R3756" s="82"/>
      <c r="S3756" s="82"/>
      <c r="T3756" s="140"/>
      <c r="U3756" s="82"/>
      <c r="V3756" s="82"/>
      <c r="W3756" s="82"/>
      <c r="X3756" s="82"/>
      <c r="Y3756" s="82"/>
      <c r="AA3756" s="82"/>
      <c r="AB3756" s="82"/>
      <c r="AC3756" s="82"/>
      <c r="AD3756" s="82"/>
      <c r="AE3756" s="82"/>
      <c r="AF3756" s="82"/>
      <c r="AG3756" s="82"/>
    </row>
    <row r="3757" spans="3:33" x14ac:dyDescent="0.2">
      <c r="C3757" s="82"/>
      <c r="D3757" s="82"/>
      <c r="E3757" s="82"/>
      <c r="F3757" s="82"/>
      <c r="G3757" s="82"/>
      <c r="H3757" s="82"/>
      <c r="I3757" s="82"/>
      <c r="J3757" s="82"/>
      <c r="K3757" s="82"/>
      <c r="L3757" s="82"/>
      <c r="M3757" s="82"/>
      <c r="N3757" s="140"/>
      <c r="O3757" s="140"/>
      <c r="P3757" s="82"/>
      <c r="Q3757" s="82"/>
      <c r="R3757" s="82"/>
      <c r="S3757" s="82"/>
      <c r="T3757" s="140"/>
      <c r="U3757" s="82"/>
      <c r="V3757" s="82"/>
      <c r="W3757" s="82"/>
      <c r="X3757" s="82"/>
      <c r="Y3757" s="82"/>
      <c r="AA3757" s="82"/>
      <c r="AB3757" s="82"/>
      <c r="AC3757" s="82"/>
      <c r="AD3757" s="82"/>
      <c r="AE3757" s="82"/>
      <c r="AF3757" s="82"/>
      <c r="AG3757" s="82"/>
    </row>
    <row r="3758" spans="3:33" x14ac:dyDescent="0.2">
      <c r="C3758" s="82"/>
      <c r="D3758" s="82"/>
      <c r="E3758" s="82"/>
      <c r="F3758" s="82"/>
      <c r="G3758" s="82"/>
      <c r="H3758" s="82"/>
      <c r="I3758" s="82"/>
      <c r="J3758" s="82"/>
      <c r="K3758" s="82"/>
      <c r="L3758" s="82"/>
      <c r="M3758" s="82"/>
      <c r="N3758" s="140"/>
      <c r="O3758" s="140"/>
      <c r="P3758" s="82"/>
      <c r="Q3758" s="82"/>
      <c r="R3758" s="82"/>
      <c r="S3758" s="82"/>
      <c r="T3758" s="140"/>
      <c r="U3758" s="82"/>
      <c r="V3758" s="82"/>
      <c r="W3758" s="82"/>
      <c r="X3758" s="82"/>
      <c r="Y3758" s="82"/>
      <c r="AA3758" s="82"/>
      <c r="AB3758" s="82"/>
      <c r="AC3758" s="82"/>
      <c r="AD3758" s="82"/>
      <c r="AE3758" s="82"/>
      <c r="AF3758" s="82"/>
      <c r="AG3758" s="82"/>
    </row>
    <row r="3759" spans="3:33" x14ac:dyDescent="0.2">
      <c r="C3759" s="82"/>
      <c r="D3759" s="82"/>
      <c r="E3759" s="82"/>
      <c r="F3759" s="82"/>
      <c r="G3759" s="82"/>
      <c r="H3759" s="82"/>
      <c r="I3759" s="82"/>
      <c r="J3759" s="82"/>
      <c r="K3759" s="82"/>
      <c r="L3759" s="82"/>
      <c r="M3759" s="82"/>
      <c r="N3759" s="140"/>
      <c r="O3759" s="140"/>
      <c r="P3759" s="82"/>
      <c r="Q3759" s="82"/>
      <c r="R3759" s="82"/>
      <c r="S3759" s="82"/>
      <c r="T3759" s="140"/>
      <c r="U3759" s="82"/>
      <c r="V3759" s="82"/>
      <c r="W3759" s="82"/>
      <c r="X3759" s="82"/>
      <c r="Y3759" s="82"/>
      <c r="AA3759" s="82"/>
      <c r="AB3759" s="82"/>
      <c r="AC3759" s="82"/>
      <c r="AD3759" s="82"/>
      <c r="AE3759" s="82"/>
      <c r="AF3759" s="82"/>
      <c r="AG3759" s="82"/>
    </row>
    <row r="3760" spans="3:33" x14ac:dyDescent="0.2">
      <c r="C3760" s="82"/>
      <c r="D3760" s="82"/>
      <c r="E3760" s="82"/>
      <c r="F3760" s="82"/>
      <c r="G3760" s="82"/>
      <c r="H3760" s="82"/>
      <c r="I3760" s="82"/>
      <c r="J3760" s="82"/>
      <c r="K3760" s="82"/>
      <c r="L3760" s="82"/>
      <c r="M3760" s="82"/>
      <c r="N3760" s="140"/>
      <c r="O3760" s="140"/>
      <c r="P3760" s="82"/>
      <c r="Q3760" s="82"/>
      <c r="R3760" s="82"/>
      <c r="S3760" s="82"/>
      <c r="T3760" s="140"/>
      <c r="U3760" s="82"/>
      <c r="V3760" s="82"/>
      <c r="W3760" s="82"/>
      <c r="X3760" s="82"/>
      <c r="Y3760" s="82"/>
      <c r="AA3760" s="82"/>
      <c r="AB3760" s="82"/>
      <c r="AC3760" s="82"/>
      <c r="AD3760" s="82"/>
      <c r="AE3760" s="82"/>
      <c r="AF3760" s="82"/>
      <c r="AG3760" s="82"/>
    </row>
    <row r="3761" spans="3:33" x14ac:dyDescent="0.2">
      <c r="C3761" s="82"/>
      <c r="D3761" s="82"/>
      <c r="E3761" s="82"/>
      <c r="F3761" s="82"/>
      <c r="G3761" s="82"/>
      <c r="H3761" s="82"/>
      <c r="I3761" s="82"/>
      <c r="J3761" s="82"/>
      <c r="K3761" s="82"/>
      <c r="L3761" s="82"/>
      <c r="M3761" s="82"/>
      <c r="N3761" s="140"/>
      <c r="O3761" s="140"/>
      <c r="P3761" s="82"/>
      <c r="Q3761" s="82"/>
      <c r="R3761" s="82"/>
      <c r="S3761" s="82"/>
      <c r="T3761" s="140"/>
      <c r="U3761" s="82"/>
      <c r="V3761" s="82"/>
      <c r="W3761" s="82"/>
      <c r="X3761" s="82"/>
      <c r="Y3761" s="82"/>
      <c r="AA3761" s="82"/>
      <c r="AB3761" s="82"/>
      <c r="AC3761" s="82"/>
      <c r="AD3761" s="82"/>
      <c r="AE3761" s="82"/>
      <c r="AF3761" s="82"/>
      <c r="AG3761" s="82"/>
    </row>
    <row r="3762" spans="3:33" x14ac:dyDescent="0.2">
      <c r="C3762" s="82"/>
      <c r="D3762" s="82"/>
      <c r="E3762" s="82"/>
      <c r="F3762" s="82"/>
      <c r="G3762" s="82"/>
      <c r="H3762" s="82"/>
      <c r="I3762" s="82"/>
      <c r="J3762" s="82"/>
      <c r="K3762" s="82"/>
      <c r="L3762" s="82"/>
      <c r="M3762" s="82"/>
      <c r="N3762" s="140"/>
      <c r="O3762" s="140"/>
      <c r="P3762" s="82"/>
      <c r="Q3762" s="82"/>
      <c r="R3762" s="82"/>
      <c r="S3762" s="82"/>
      <c r="T3762" s="140"/>
      <c r="U3762" s="82"/>
      <c r="V3762" s="82"/>
      <c r="W3762" s="82"/>
      <c r="X3762" s="82"/>
      <c r="Y3762" s="82"/>
      <c r="AA3762" s="82"/>
      <c r="AB3762" s="82"/>
      <c r="AC3762" s="82"/>
      <c r="AD3762" s="82"/>
      <c r="AE3762" s="82"/>
      <c r="AF3762" s="82"/>
      <c r="AG3762" s="82"/>
    </row>
    <row r="3763" spans="3:33" x14ac:dyDescent="0.2">
      <c r="C3763" s="82"/>
      <c r="D3763" s="82"/>
      <c r="E3763" s="82"/>
      <c r="F3763" s="82"/>
      <c r="G3763" s="82"/>
      <c r="H3763" s="82"/>
      <c r="I3763" s="82"/>
      <c r="J3763" s="82"/>
      <c r="K3763" s="82"/>
      <c r="L3763" s="82"/>
      <c r="M3763" s="82"/>
      <c r="N3763" s="140"/>
      <c r="O3763" s="140"/>
      <c r="P3763" s="82"/>
      <c r="Q3763" s="82"/>
      <c r="R3763" s="82"/>
      <c r="S3763" s="82"/>
      <c r="T3763" s="140"/>
      <c r="U3763" s="82"/>
      <c r="V3763" s="82"/>
      <c r="W3763" s="82"/>
      <c r="X3763" s="82"/>
      <c r="Y3763" s="82"/>
      <c r="AA3763" s="82"/>
      <c r="AB3763" s="82"/>
      <c r="AC3763" s="82"/>
      <c r="AD3763" s="82"/>
      <c r="AE3763" s="82"/>
      <c r="AF3763" s="82"/>
      <c r="AG3763" s="82"/>
    </row>
    <row r="3764" spans="3:33" x14ac:dyDescent="0.2">
      <c r="C3764" s="82"/>
      <c r="D3764" s="82"/>
      <c r="E3764" s="82"/>
      <c r="F3764" s="82"/>
      <c r="G3764" s="82"/>
      <c r="H3764" s="82"/>
      <c r="I3764" s="82"/>
      <c r="J3764" s="82"/>
      <c r="K3764" s="82"/>
      <c r="L3764" s="82"/>
      <c r="M3764" s="82"/>
      <c r="N3764" s="140"/>
      <c r="O3764" s="140"/>
      <c r="P3764" s="82"/>
      <c r="Q3764" s="82"/>
      <c r="R3764" s="82"/>
      <c r="S3764" s="82"/>
      <c r="T3764" s="140"/>
      <c r="U3764" s="82"/>
      <c r="V3764" s="82"/>
      <c r="W3764" s="82"/>
      <c r="X3764" s="82"/>
      <c r="Y3764" s="82"/>
      <c r="AA3764" s="82"/>
      <c r="AB3764" s="82"/>
      <c r="AC3764" s="82"/>
      <c r="AD3764" s="82"/>
      <c r="AE3764" s="82"/>
      <c r="AF3764" s="82"/>
      <c r="AG3764" s="82"/>
    </row>
    <row r="3765" spans="3:33" x14ac:dyDescent="0.2">
      <c r="C3765" s="82"/>
      <c r="D3765" s="82"/>
      <c r="E3765" s="82"/>
      <c r="F3765" s="82"/>
      <c r="G3765" s="82"/>
      <c r="H3765" s="82"/>
      <c r="I3765" s="82"/>
      <c r="J3765" s="82"/>
      <c r="K3765" s="82"/>
      <c r="L3765" s="82"/>
      <c r="M3765" s="82"/>
      <c r="N3765" s="140"/>
      <c r="O3765" s="140"/>
      <c r="P3765" s="82"/>
      <c r="Q3765" s="82"/>
      <c r="R3765" s="82"/>
      <c r="S3765" s="82"/>
      <c r="T3765" s="140"/>
      <c r="U3765" s="82"/>
      <c r="V3765" s="82"/>
      <c r="W3765" s="82"/>
      <c r="X3765" s="82"/>
      <c r="Y3765" s="82"/>
      <c r="AA3765" s="82"/>
      <c r="AB3765" s="82"/>
      <c r="AC3765" s="82"/>
      <c r="AD3765" s="82"/>
      <c r="AE3765" s="82"/>
      <c r="AF3765" s="82"/>
      <c r="AG3765" s="82"/>
    </row>
    <row r="3766" spans="3:33" x14ac:dyDescent="0.2">
      <c r="C3766" s="82"/>
      <c r="D3766" s="82"/>
      <c r="E3766" s="82"/>
      <c r="F3766" s="82"/>
      <c r="G3766" s="82"/>
      <c r="H3766" s="82"/>
      <c r="I3766" s="82"/>
      <c r="J3766" s="82"/>
      <c r="K3766" s="82"/>
      <c r="L3766" s="82"/>
      <c r="M3766" s="82"/>
      <c r="N3766" s="140"/>
      <c r="O3766" s="140"/>
      <c r="P3766" s="82"/>
      <c r="Q3766" s="82"/>
      <c r="R3766" s="82"/>
      <c r="S3766" s="82"/>
      <c r="T3766" s="140"/>
      <c r="U3766" s="82"/>
      <c r="V3766" s="82"/>
      <c r="W3766" s="82"/>
      <c r="X3766" s="82"/>
      <c r="Y3766" s="82"/>
      <c r="AA3766" s="82"/>
      <c r="AB3766" s="82"/>
      <c r="AC3766" s="82"/>
      <c r="AD3766" s="82"/>
      <c r="AE3766" s="82"/>
      <c r="AF3766" s="82"/>
      <c r="AG3766" s="82"/>
    </row>
    <row r="3767" spans="3:33" x14ac:dyDescent="0.2">
      <c r="C3767" s="82"/>
      <c r="D3767" s="82"/>
      <c r="E3767" s="82"/>
      <c r="F3767" s="82"/>
      <c r="G3767" s="82"/>
      <c r="H3767" s="82"/>
      <c r="I3767" s="82"/>
      <c r="J3767" s="82"/>
      <c r="K3767" s="82"/>
      <c r="L3767" s="82"/>
      <c r="M3767" s="82"/>
      <c r="N3767" s="140"/>
      <c r="O3767" s="140"/>
      <c r="P3767" s="82"/>
      <c r="Q3767" s="82"/>
      <c r="R3767" s="82"/>
      <c r="S3767" s="82"/>
      <c r="T3767" s="140"/>
      <c r="U3767" s="82"/>
      <c r="V3767" s="82"/>
      <c r="W3767" s="82"/>
      <c r="X3767" s="82"/>
      <c r="Y3767" s="82"/>
      <c r="AA3767" s="82"/>
      <c r="AB3767" s="82"/>
      <c r="AC3767" s="82"/>
      <c r="AD3767" s="82"/>
      <c r="AE3767" s="82"/>
      <c r="AF3767" s="82"/>
      <c r="AG3767" s="82"/>
    </row>
    <row r="3768" spans="3:33" x14ac:dyDescent="0.2">
      <c r="C3768" s="82"/>
      <c r="D3768" s="82"/>
      <c r="E3768" s="82"/>
      <c r="F3768" s="82"/>
      <c r="G3768" s="82"/>
      <c r="H3768" s="82"/>
      <c r="I3768" s="82"/>
      <c r="J3768" s="82"/>
      <c r="K3768" s="82"/>
      <c r="L3768" s="82"/>
      <c r="M3768" s="82"/>
      <c r="N3768" s="140"/>
      <c r="O3768" s="140"/>
      <c r="P3768" s="82"/>
      <c r="Q3768" s="82"/>
      <c r="R3768" s="82"/>
      <c r="S3768" s="82"/>
      <c r="T3768" s="140"/>
      <c r="U3768" s="82"/>
      <c r="V3768" s="82"/>
      <c r="W3768" s="82"/>
      <c r="X3768" s="82"/>
      <c r="Y3768" s="82"/>
      <c r="AA3768" s="82"/>
      <c r="AB3768" s="82"/>
      <c r="AC3768" s="82"/>
      <c r="AD3768" s="82"/>
      <c r="AE3768" s="82"/>
      <c r="AF3768" s="82"/>
      <c r="AG3768" s="82"/>
    </row>
    <row r="3769" spans="3:33" x14ac:dyDescent="0.2">
      <c r="C3769" s="82"/>
      <c r="D3769" s="82"/>
      <c r="E3769" s="82"/>
      <c r="F3769" s="82"/>
      <c r="G3769" s="82"/>
      <c r="H3769" s="82"/>
      <c r="I3769" s="82"/>
      <c r="J3769" s="82"/>
      <c r="K3769" s="82"/>
      <c r="L3769" s="82"/>
      <c r="M3769" s="82"/>
      <c r="N3769" s="140"/>
      <c r="O3769" s="140"/>
      <c r="P3769" s="82"/>
      <c r="Q3769" s="82"/>
      <c r="R3769" s="82"/>
      <c r="S3769" s="82"/>
      <c r="T3769" s="140"/>
      <c r="U3769" s="82"/>
      <c r="V3769" s="82"/>
      <c r="W3769" s="82"/>
      <c r="X3769" s="82"/>
      <c r="Y3769" s="82"/>
      <c r="AA3769" s="82"/>
      <c r="AB3769" s="82"/>
      <c r="AC3769" s="82"/>
      <c r="AD3769" s="82"/>
      <c r="AE3769" s="82"/>
      <c r="AF3769" s="82"/>
      <c r="AG3769" s="82"/>
    </row>
    <row r="3770" spans="3:33" x14ac:dyDescent="0.2">
      <c r="C3770" s="82"/>
      <c r="D3770" s="82"/>
      <c r="E3770" s="82"/>
      <c r="F3770" s="82"/>
      <c r="G3770" s="82"/>
      <c r="H3770" s="82"/>
      <c r="I3770" s="82"/>
      <c r="J3770" s="82"/>
      <c r="K3770" s="82"/>
      <c r="L3770" s="82"/>
      <c r="M3770" s="82"/>
      <c r="N3770" s="140"/>
      <c r="O3770" s="140"/>
      <c r="P3770" s="82"/>
      <c r="Q3770" s="82"/>
      <c r="R3770" s="82"/>
      <c r="S3770" s="82"/>
      <c r="T3770" s="140"/>
      <c r="U3770" s="82"/>
      <c r="V3770" s="82"/>
      <c r="W3770" s="82"/>
      <c r="X3770" s="82"/>
      <c r="Y3770" s="82"/>
      <c r="AA3770" s="82"/>
      <c r="AB3770" s="82"/>
      <c r="AC3770" s="82"/>
      <c r="AD3770" s="82"/>
      <c r="AE3770" s="82"/>
      <c r="AF3770" s="82"/>
      <c r="AG3770" s="82"/>
    </row>
    <row r="3771" spans="3:33" x14ac:dyDescent="0.2">
      <c r="C3771" s="82"/>
      <c r="D3771" s="82"/>
      <c r="E3771" s="82"/>
      <c r="F3771" s="82"/>
      <c r="G3771" s="82"/>
      <c r="H3771" s="82"/>
      <c r="I3771" s="82"/>
      <c r="J3771" s="82"/>
      <c r="K3771" s="82"/>
      <c r="L3771" s="82"/>
      <c r="M3771" s="82"/>
      <c r="N3771" s="140"/>
      <c r="O3771" s="140"/>
      <c r="P3771" s="82"/>
      <c r="Q3771" s="82"/>
      <c r="R3771" s="82"/>
      <c r="S3771" s="82"/>
      <c r="T3771" s="140"/>
      <c r="U3771" s="82"/>
      <c r="V3771" s="82"/>
      <c r="W3771" s="82"/>
      <c r="X3771" s="82"/>
      <c r="Y3771" s="82"/>
      <c r="AA3771" s="82"/>
      <c r="AB3771" s="82"/>
      <c r="AC3771" s="82"/>
      <c r="AD3771" s="82"/>
      <c r="AE3771" s="82"/>
      <c r="AF3771" s="82"/>
      <c r="AG3771" s="82"/>
    </row>
    <row r="3772" spans="3:33" x14ac:dyDescent="0.2">
      <c r="C3772" s="82"/>
      <c r="D3772" s="82"/>
      <c r="E3772" s="82"/>
      <c r="F3772" s="82"/>
      <c r="G3772" s="82"/>
      <c r="H3772" s="82"/>
      <c r="I3772" s="82"/>
      <c r="J3772" s="82"/>
      <c r="K3772" s="82"/>
      <c r="L3772" s="82"/>
      <c r="M3772" s="82"/>
      <c r="N3772" s="140"/>
      <c r="O3772" s="140"/>
      <c r="P3772" s="82"/>
      <c r="Q3772" s="82"/>
      <c r="R3772" s="82"/>
      <c r="S3772" s="82"/>
      <c r="T3772" s="140"/>
      <c r="U3772" s="82"/>
      <c r="V3772" s="82"/>
      <c r="W3772" s="82"/>
      <c r="X3772" s="82"/>
      <c r="Y3772" s="82"/>
      <c r="AA3772" s="82"/>
      <c r="AB3772" s="82"/>
      <c r="AC3772" s="82"/>
      <c r="AD3772" s="82"/>
      <c r="AE3772" s="82"/>
      <c r="AF3772" s="82"/>
      <c r="AG3772" s="82"/>
    </row>
    <row r="3773" spans="3:33" x14ac:dyDescent="0.2">
      <c r="C3773" s="82"/>
      <c r="D3773" s="82"/>
      <c r="E3773" s="82"/>
      <c r="F3773" s="82"/>
      <c r="G3773" s="82"/>
      <c r="H3773" s="82"/>
      <c r="I3773" s="82"/>
      <c r="J3773" s="82"/>
      <c r="K3773" s="82"/>
      <c r="L3773" s="82"/>
      <c r="M3773" s="82"/>
      <c r="N3773" s="140"/>
      <c r="O3773" s="140"/>
      <c r="P3773" s="82"/>
      <c r="Q3773" s="82"/>
      <c r="R3773" s="82"/>
      <c r="S3773" s="82"/>
      <c r="T3773" s="140"/>
      <c r="U3773" s="82"/>
      <c r="V3773" s="82"/>
      <c r="W3773" s="82"/>
      <c r="X3773" s="82"/>
      <c r="Y3773" s="82"/>
      <c r="AA3773" s="82"/>
      <c r="AB3773" s="82"/>
      <c r="AC3773" s="82"/>
      <c r="AD3773" s="82"/>
      <c r="AE3773" s="82"/>
      <c r="AF3773" s="82"/>
      <c r="AG3773" s="82"/>
    </row>
    <row r="3774" spans="3:33" x14ac:dyDescent="0.2">
      <c r="C3774" s="82"/>
      <c r="D3774" s="82"/>
      <c r="E3774" s="82"/>
      <c r="F3774" s="82"/>
      <c r="G3774" s="82"/>
      <c r="H3774" s="82"/>
      <c r="I3774" s="82"/>
      <c r="J3774" s="82"/>
      <c r="K3774" s="82"/>
      <c r="L3774" s="82"/>
      <c r="M3774" s="82"/>
      <c r="N3774" s="140"/>
      <c r="O3774" s="140"/>
      <c r="P3774" s="82"/>
      <c r="Q3774" s="82"/>
      <c r="R3774" s="82"/>
      <c r="S3774" s="82"/>
      <c r="T3774" s="140"/>
      <c r="U3774" s="82"/>
      <c r="V3774" s="82"/>
      <c r="W3774" s="82"/>
      <c r="X3774" s="82"/>
      <c r="Y3774" s="82"/>
      <c r="AA3774" s="82"/>
      <c r="AB3774" s="82"/>
      <c r="AC3774" s="82"/>
      <c r="AD3774" s="82"/>
      <c r="AE3774" s="82"/>
      <c r="AF3774" s="82"/>
      <c r="AG3774" s="82"/>
    </row>
    <row r="3775" spans="3:33" x14ac:dyDescent="0.2">
      <c r="C3775" s="82"/>
      <c r="D3775" s="82"/>
      <c r="E3775" s="82"/>
      <c r="F3775" s="82"/>
      <c r="G3775" s="82"/>
      <c r="H3775" s="82"/>
      <c r="I3775" s="82"/>
      <c r="J3775" s="82"/>
      <c r="K3775" s="82"/>
      <c r="L3775" s="82"/>
      <c r="M3775" s="82"/>
      <c r="N3775" s="140"/>
      <c r="O3775" s="140"/>
      <c r="P3775" s="82"/>
      <c r="Q3775" s="82"/>
      <c r="R3775" s="82"/>
      <c r="S3775" s="82"/>
      <c r="T3775" s="140"/>
      <c r="U3775" s="82"/>
      <c r="V3775" s="82"/>
      <c r="W3775" s="82"/>
      <c r="X3775" s="82"/>
      <c r="Y3775" s="82"/>
      <c r="AA3775" s="82"/>
      <c r="AB3775" s="82"/>
      <c r="AC3775" s="82"/>
      <c r="AD3775" s="82"/>
      <c r="AE3775" s="82"/>
      <c r="AF3775" s="82"/>
      <c r="AG3775" s="82"/>
    </row>
    <row r="3776" spans="3:33" x14ac:dyDescent="0.2">
      <c r="C3776" s="82"/>
      <c r="D3776" s="82"/>
      <c r="E3776" s="82"/>
      <c r="F3776" s="82"/>
      <c r="G3776" s="82"/>
      <c r="H3776" s="82"/>
      <c r="I3776" s="82"/>
      <c r="J3776" s="82"/>
      <c r="K3776" s="82"/>
      <c r="L3776" s="82"/>
      <c r="M3776" s="82"/>
      <c r="N3776" s="140"/>
      <c r="O3776" s="140"/>
      <c r="P3776" s="82"/>
      <c r="Q3776" s="82"/>
      <c r="R3776" s="82"/>
      <c r="S3776" s="82"/>
      <c r="T3776" s="140"/>
      <c r="U3776" s="82"/>
      <c r="V3776" s="82"/>
      <c r="W3776" s="82"/>
      <c r="X3776" s="82"/>
      <c r="Y3776" s="82"/>
      <c r="AA3776" s="82"/>
      <c r="AB3776" s="82"/>
      <c r="AC3776" s="82"/>
      <c r="AD3776" s="82"/>
      <c r="AE3776" s="82"/>
      <c r="AF3776" s="82"/>
      <c r="AG3776" s="82"/>
    </row>
    <row r="3777" spans="3:33" x14ac:dyDescent="0.2">
      <c r="C3777" s="82"/>
      <c r="D3777" s="82"/>
      <c r="E3777" s="82"/>
      <c r="F3777" s="82"/>
      <c r="G3777" s="82"/>
      <c r="H3777" s="82"/>
      <c r="I3777" s="82"/>
      <c r="J3777" s="82"/>
      <c r="K3777" s="82"/>
      <c r="L3777" s="82"/>
      <c r="M3777" s="82"/>
      <c r="N3777" s="140"/>
      <c r="O3777" s="140"/>
      <c r="P3777" s="82"/>
      <c r="Q3777" s="82"/>
      <c r="R3777" s="82"/>
      <c r="S3777" s="82"/>
      <c r="T3777" s="140"/>
      <c r="U3777" s="82"/>
      <c r="V3777" s="82"/>
      <c r="W3777" s="82"/>
      <c r="X3777" s="82"/>
      <c r="Y3777" s="82"/>
      <c r="AA3777" s="82"/>
      <c r="AB3777" s="82"/>
      <c r="AC3777" s="82"/>
      <c r="AD3777" s="82"/>
      <c r="AE3777" s="82"/>
      <c r="AF3777" s="82"/>
      <c r="AG3777" s="82"/>
    </row>
    <row r="3778" spans="3:33" x14ac:dyDescent="0.2">
      <c r="C3778" s="82"/>
      <c r="D3778" s="82"/>
      <c r="E3778" s="82"/>
      <c r="F3778" s="82"/>
      <c r="G3778" s="82"/>
      <c r="H3778" s="82"/>
      <c r="I3778" s="82"/>
      <c r="J3778" s="82"/>
      <c r="K3778" s="82"/>
      <c r="L3778" s="82"/>
      <c r="M3778" s="82"/>
      <c r="N3778" s="140"/>
      <c r="O3778" s="140"/>
      <c r="P3778" s="82"/>
      <c r="Q3778" s="82"/>
      <c r="R3778" s="82"/>
      <c r="S3778" s="82"/>
      <c r="T3778" s="140"/>
      <c r="U3778" s="82"/>
      <c r="V3778" s="82"/>
      <c r="W3778" s="82"/>
      <c r="X3778" s="82"/>
      <c r="Y3778" s="82"/>
      <c r="AA3778" s="82"/>
      <c r="AB3778" s="82"/>
      <c r="AC3778" s="82"/>
      <c r="AD3778" s="82"/>
      <c r="AE3778" s="82"/>
      <c r="AF3778" s="82"/>
      <c r="AG3778" s="82"/>
    </row>
    <row r="3779" spans="3:33" x14ac:dyDescent="0.2">
      <c r="C3779" s="82"/>
      <c r="D3779" s="82"/>
      <c r="E3779" s="82"/>
      <c r="F3779" s="82"/>
      <c r="G3779" s="82"/>
      <c r="H3779" s="82"/>
      <c r="I3779" s="82"/>
      <c r="J3779" s="82"/>
      <c r="K3779" s="82"/>
      <c r="L3779" s="82"/>
      <c r="M3779" s="82"/>
      <c r="N3779" s="140"/>
      <c r="O3779" s="140"/>
      <c r="P3779" s="82"/>
      <c r="Q3779" s="82"/>
      <c r="R3779" s="82"/>
      <c r="S3779" s="82"/>
      <c r="T3779" s="140"/>
      <c r="U3779" s="82"/>
      <c r="V3779" s="82"/>
      <c r="W3779" s="82"/>
      <c r="X3779" s="82"/>
      <c r="Y3779" s="82"/>
      <c r="AA3779" s="82"/>
      <c r="AB3779" s="82"/>
      <c r="AC3779" s="82"/>
      <c r="AD3779" s="82"/>
      <c r="AE3779" s="82"/>
      <c r="AF3779" s="82"/>
      <c r="AG3779" s="82"/>
    </row>
    <row r="3780" spans="3:33" x14ac:dyDescent="0.2">
      <c r="C3780" s="82"/>
      <c r="D3780" s="82"/>
      <c r="E3780" s="82"/>
      <c r="F3780" s="82"/>
      <c r="G3780" s="82"/>
      <c r="H3780" s="82"/>
      <c r="I3780" s="82"/>
      <c r="J3780" s="82"/>
      <c r="K3780" s="82"/>
      <c r="L3780" s="82"/>
      <c r="M3780" s="82"/>
      <c r="N3780" s="140"/>
      <c r="O3780" s="140"/>
      <c r="P3780" s="82"/>
      <c r="Q3780" s="82"/>
      <c r="R3780" s="82"/>
      <c r="S3780" s="82"/>
      <c r="T3780" s="140"/>
      <c r="U3780" s="82"/>
      <c r="V3780" s="82"/>
      <c r="W3780" s="82"/>
      <c r="X3780" s="82"/>
      <c r="Y3780" s="82"/>
      <c r="AA3780" s="82"/>
      <c r="AB3780" s="82"/>
      <c r="AC3780" s="82"/>
      <c r="AD3780" s="82"/>
      <c r="AE3780" s="82"/>
      <c r="AF3780" s="82"/>
      <c r="AG3780" s="82"/>
    </row>
    <row r="3781" spans="3:33" x14ac:dyDescent="0.2">
      <c r="C3781" s="82"/>
      <c r="D3781" s="82"/>
      <c r="E3781" s="82"/>
      <c r="F3781" s="82"/>
      <c r="G3781" s="82"/>
      <c r="H3781" s="82"/>
      <c r="I3781" s="82"/>
      <c r="J3781" s="82"/>
      <c r="K3781" s="82"/>
      <c r="L3781" s="82"/>
      <c r="M3781" s="82"/>
      <c r="N3781" s="140"/>
      <c r="O3781" s="140"/>
      <c r="P3781" s="82"/>
      <c r="Q3781" s="82"/>
      <c r="R3781" s="82"/>
      <c r="S3781" s="82"/>
      <c r="T3781" s="140"/>
      <c r="U3781" s="82"/>
      <c r="V3781" s="82"/>
      <c r="W3781" s="82"/>
      <c r="X3781" s="82"/>
      <c r="Y3781" s="82"/>
      <c r="AA3781" s="82"/>
      <c r="AB3781" s="82"/>
      <c r="AC3781" s="82"/>
      <c r="AD3781" s="82"/>
      <c r="AE3781" s="82"/>
      <c r="AF3781" s="82"/>
      <c r="AG3781" s="82"/>
    </row>
    <row r="3782" spans="3:33" x14ac:dyDescent="0.2">
      <c r="C3782" s="82"/>
      <c r="D3782" s="82"/>
      <c r="E3782" s="82"/>
      <c r="F3782" s="82"/>
      <c r="G3782" s="82"/>
      <c r="H3782" s="82"/>
      <c r="I3782" s="82"/>
      <c r="J3782" s="82"/>
      <c r="K3782" s="82"/>
      <c r="L3782" s="82"/>
      <c r="M3782" s="82"/>
      <c r="N3782" s="140"/>
      <c r="O3782" s="140"/>
      <c r="P3782" s="82"/>
      <c r="Q3782" s="82"/>
      <c r="R3782" s="82"/>
      <c r="S3782" s="82"/>
      <c r="T3782" s="140"/>
      <c r="U3782" s="82"/>
      <c r="V3782" s="82"/>
      <c r="W3782" s="82"/>
      <c r="X3782" s="82"/>
      <c r="Y3782" s="82"/>
      <c r="AA3782" s="82"/>
      <c r="AB3782" s="82"/>
      <c r="AC3782" s="82"/>
      <c r="AD3782" s="82"/>
      <c r="AE3782" s="82"/>
      <c r="AF3782" s="82"/>
      <c r="AG3782" s="82"/>
    </row>
    <row r="3783" spans="3:33" x14ac:dyDescent="0.2">
      <c r="C3783" s="82"/>
      <c r="D3783" s="82"/>
      <c r="E3783" s="82"/>
      <c r="F3783" s="82"/>
      <c r="G3783" s="82"/>
      <c r="H3783" s="82"/>
      <c r="I3783" s="82"/>
      <c r="J3783" s="82"/>
      <c r="K3783" s="82"/>
      <c r="L3783" s="82"/>
      <c r="M3783" s="82"/>
      <c r="N3783" s="140"/>
      <c r="O3783" s="140"/>
      <c r="P3783" s="82"/>
      <c r="Q3783" s="82"/>
      <c r="R3783" s="82"/>
      <c r="S3783" s="82"/>
      <c r="T3783" s="140"/>
      <c r="U3783" s="82"/>
      <c r="V3783" s="82"/>
      <c r="W3783" s="82"/>
      <c r="X3783" s="82"/>
      <c r="Y3783" s="82"/>
      <c r="AA3783" s="82"/>
      <c r="AB3783" s="82"/>
      <c r="AC3783" s="82"/>
      <c r="AD3783" s="82"/>
      <c r="AE3783" s="82"/>
      <c r="AF3783" s="82"/>
      <c r="AG3783" s="82"/>
    </row>
    <row r="3784" spans="3:33" x14ac:dyDescent="0.2">
      <c r="C3784" s="82"/>
      <c r="D3784" s="82"/>
      <c r="E3784" s="82"/>
      <c r="F3784" s="82"/>
      <c r="G3784" s="82"/>
      <c r="H3784" s="82"/>
      <c r="I3784" s="82"/>
      <c r="J3784" s="82"/>
      <c r="K3784" s="82"/>
      <c r="L3784" s="82"/>
      <c r="M3784" s="82"/>
      <c r="N3784" s="140"/>
      <c r="O3784" s="140"/>
      <c r="P3784" s="82"/>
      <c r="Q3784" s="82"/>
      <c r="R3784" s="82"/>
      <c r="S3784" s="82"/>
      <c r="T3784" s="140"/>
      <c r="U3784" s="82"/>
      <c r="V3784" s="82"/>
      <c r="W3784" s="82"/>
      <c r="X3784" s="82"/>
      <c r="Y3784" s="82"/>
      <c r="AA3784" s="82"/>
      <c r="AB3784" s="82"/>
      <c r="AC3784" s="82"/>
      <c r="AD3784" s="82"/>
      <c r="AE3784" s="82"/>
      <c r="AF3784" s="82"/>
      <c r="AG3784" s="82"/>
    </row>
    <row r="3785" spans="3:33" x14ac:dyDescent="0.2">
      <c r="C3785" s="82"/>
      <c r="D3785" s="82"/>
      <c r="E3785" s="82"/>
      <c r="F3785" s="82"/>
      <c r="G3785" s="82"/>
      <c r="H3785" s="82"/>
      <c r="I3785" s="82"/>
      <c r="J3785" s="82"/>
      <c r="K3785" s="82"/>
      <c r="L3785" s="82"/>
      <c r="M3785" s="82"/>
      <c r="N3785" s="140"/>
      <c r="O3785" s="140"/>
      <c r="P3785" s="82"/>
      <c r="Q3785" s="82"/>
      <c r="R3785" s="82"/>
      <c r="S3785" s="82"/>
      <c r="T3785" s="140"/>
      <c r="U3785" s="82"/>
      <c r="V3785" s="82"/>
      <c r="W3785" s="82"/>
      <c r="X3785" s="82"/>
      <c r="Y3785" s="82"/>
      <c r="AA3785" s="82"/>
      <c r="AB3785" s="82"/>
      <c r="AC3785" s="82"/>
      <c r="AD3785" s="82"/>
      <c r="AE3785" s="82"/>
      <c r="AF3785" s="82"/>
      <c r="AG3785" s="82"/>
    </row>
    <row r="3786" spans="3:33" x14ac:dyDescent="0.2">
      <c r="C3786" s="82"/>
      <c r="D3786" s="82"/>
      <c r="E3786" s="82"/>
      <c r="F3786" s="82"/>
      <c r="G3786" s="82"/>
      <c r="H3786" s="82"/>
      <c r="I3786" s="82"/>
      <c r="J3786" s="82"/>
      <c r="K3786" s="82"/>
      <c r="L3786" s="82"/>
      <c r="M3786" s="82"/>
      <c r="N3786" s="140"/>
      <c r="O3786" s="140"/>
      <c r="P3786" s="82"/>
      <c r="Q3786" s="82"/>
      <c r="R3786" s="82"/>
      <c r="S3786" s="82"/>
      <c r="T3786" s="140"/>
      <c r="U3786" s="82"/>
      <c r="V3786" s="82"/>
      <c r="W3786" s="82"/>
      <c r="X3786" s="82"/>
      <c r="Y3786" s="82"/>
      <c r="AA3786" s="82"/>
      <c r="AB3786" s="82"/>
      <c r="AC3786" s="82"/>
      <c r="AD3786" s="82"/>
      <c r="AE3786" s="82"/>
      <c r="AF3786" s="82"/>
      <c r="AG3786" s="82"/>
    </row>
    <row r="3787" spans="3:33" x14ac:dyDescent="0.2">
      <c r="C3787" s="82"/>
      <c r="D3787" s="82"/>
      <c r="E3787" s="82"/>
      <c r="F3787" s="82"/>
      <c r="G3787" s="82"/>
      <c r="H3787" s="82"/>
      <c r="I3787" s="82"/>
      <c r="J3787" s="82"/>
      <c r="K3787" s="82"/>
      <c r="L3787" s="82"/>
      <c r="M3787" s="82"/>
      <c r="N3787" s="140"/>
      <c r="O3787" s="140"/>
      <c r="P3787" s="82"/>
      <c r="Q3787" s="82"/>
      <c r="R3787" s="82"/>
      <c r="S3787" s="82"/>
      <c r="T3787" s="140"/>
      <c r="U3787" s="82"/>
      <c r="V3787" s="82"/>
      <c r="W3787" s="82"/>
      <c r="X3787" s="82"/>
      <c r="Y3787" s="82"/>
      <c r="AA3787" s="82"/>
      <c r="AB3787" s="82"/>
      <c r="AC3787" s="82"/>
      <c r="AD3787" s="82"/>
      <c r="AE3787" s="82"/>
      <c r="AF3787" s="82"/>
      <c r="AG3787" s="82"/>
    </row>
    <row r="3788" spans="3:33" x14ac:dyDescent="0.2">
      <c r="C3788" s="82"/>
      <c r="D3788" s="82"/>
      <c r="E3788" s="82"/>
      <c r="F3788" s="82"/>
      <c r="G3788" s="82"/>
      <c r="H3788" s="82"/>
      <c r="I3788" s="82"/>
      <c r="J3788" s="82"/>
      <c r="K3788" s="82"/>
      <c r="L3788" s="82"/>
      <c r="M3788" s="82"/>
      <c r="N3788" s="140"/>
      <c r="O3788" s="140"/>
      <c r="P3788" s="82"/>
      <c r="Q3788" s="82"/>
      <c r="R3788" s="82"/>
      <c r="S3788" s="82"/>
      <c r="T3788" s="140"/>
      <c r="U3788" s="82"/>
      <c r="V3788" s="82"/>
      <c r="W3788" s="82"/>
      <c r="X3788" s="82"/>
      <c r="Y3788" s="82"/>
      <c r="AA3788" s="82"/>
      <c r="AB3788" s="82"/>
      <c r="AC3788" s="82"/>
      <c r="AD3788" s="82"/>
      <c r="AE3788" s="82"/>
      <c r="AF3788" s="82"/>
      <c r="AG3788" s="82"/>
    </row>
    <row r="3789" spans="3:33" x14ac:dyDescent="0.2">
      <c r="C3789" s="82"/>
      <c r="D3789" s="82"/>
      <c r="E3789" s="82"/>
      <c r="F3789" s="82"/>
      <c r="G3789" s="82"/>
      <c r="H3789" s="82"/>
      <c r="I3789" s="82"/>
      <c r="J3789" s="82"/>
      <c r="K3789" s="82"/>
      <c r="L3789" s="82"/>
      <c r="M3789" s="82"/>
      <c r="N3789" s="140"/>
      <c r="O3789" s="140"/>
      <c r="P3789" s="82"/>
      <c r="Q3789" s="82"/>
      <c r="R3789" s="82"/>
      <c r="S3789" s="82"/>
      <c r="T3789" s="140"/>
      <c r="U3789" s="82"/>
      <c r="V3789" s="82"/>
      <c r="W3789" s="82"/>
      <c r="X3789" s="82"/>
      <c r="Y3789" s="82"/>
      <c r="AA3789" s="82"/>
      <c r="AB3789" s="82"/>
      <c r="AC3789" s="82"/>
      <c r="AD3789" s="82"/>
      <c r="AE3789" s="82"/>
      <c r="AF3789" s="82"/>
      <c r="AG3789" s="82"/>
    </row>
    <row r="3790" spans="3:33" x14ac:dyDescent="0.2">
      <c r="C3790" s="82"/>
      <c r="D3790" s="82"/>
      <c r="E3790" s="82"/>
      <c r="F3790" s="82"/>
      <c r="G3790" s="82"/>
      <c r="H3790" s="82"/>
      <c r="I3790" s="82"/>
      <c r="J3790" s="82"/>
      <c r="K3790" s="82"/>
      <c r="L3790" s="82"/>
      <c r="M3790" s="82"/>
      <c r="N3790" s="140"/>
      <c r="O3790" s="140"/>
      <c r="P3790" s="82"/>
      <c r="Q3790" s="82"/>
      <c r="R3790" s="82"/>
      <c r="S3790" s="82"/>
      <c r="T3790" s="140"/>
      <c r="U3790" s="82"/>
      <c r="V3790" s="82"/>
      <c r="W3790" s="82"/>
      <c r="X3790" s="82"/>
      <c r="Y3790" s="82"/>
      <c r="AA3790" s="82"/>
      <c r="AB3790" s="82"/>
      <c r="AC3790" s="82"/>
      <c r="AD3790" s="82"/>
      <c r="AE3790" s="82"/>
      <c r="AF3790" s="82"/>
      <c r="AG3790" s="82"/>
    </row>
    <row r="3791" spans="3:33" x14ac:dyDescent="0.2">
      <c r="C3791" s="82"/>
      <c r="D3791" s="82"/>
      <c r="E3791" s="82"/>
      <c r="F3791" s="82"/>
      <c r="G3791" s="82"/>
      <c r="H3791" s="82"/>
      <c r="I3791" s="82"/>
      <c r="J3791" s="82"/>
      <c r="K3791" s="82"/>
      <c r="L3791" s="82"/>
      <c r="M3791" s="82"/>
      <c r="N3791" s="140"/>
      <c r="O3791" s="140"/>
      <c r="P3791" s="82"/>
      <c r="Q3791" s="82"/>
      <c r="R3791" s="82"/>
      <c r="S3791" s="82"/>
      <c r="T3791" s="140"/>
      <c r="U3791" s="82"/>
      <c r="V3791" s="82"/>
      <c r="W3791" s="82"/>
      <c r="X3791" s="82"/>
      <c r="Y3791" s="82"/>
      <c r="AA3791" s="82"/>
      <c r="AB3791" s="82"/>
      <c r="AC3791" s="82"/>
      <c r="AD3791" s="82"/>
      <c r="AE3791" s="82"/>
      <c r="AF3791" s="82"/>
      <c r="AG3791" s="82"/>
    </row>
    <row r="3792" spans="3:33" x14ac:dyDescent="0.2">
      <c r="C3792" s="82"/>
      <c r="D3792" s="82"/>
      <c r="E3792" s="82"/>
      <c r="F3792" s="82"/>
      <c r="G3792" s="82"/>
      <c r="H3792" s="82"/>
      <c r="I3792" s="82"/>
      <c r="J3792" s="82"/>
      <c r="K3792" s="82"/>
      <c r="L3792" s="82"/>
      <c r="M3792" s="82"/>
      <c r="N3792" s="140"/>
      <c r="O3792" s="140"/>
      <c r="P3792" s="82"/>
      <c r="Q3792" s="82"/>
      <c r="R3792" s="82"/>
      <c r="S3792" s="82"/>
      <c r="T3792" s="140"/>
      <c r="U3792" s="82"/>
      <c r="V3792" s="82"/>
      <c r="W3792" s="82"/>
      <c r="X3792" s="82"/>
      <c r="Y3792" s="82"/>
      <c r="AA3792" s="82"/>
      <c r="AB3792" s="82"/>
      <c r="AC3792" s="82"/>
      <c r="AD3792" s="82"/>
      <c r="AE3792" s="82"/>
      <c r="AF3792" s="82"/>
      <c r="AG3792" s="82"/>
    </row>
    <row r="3793" spans="3:33" x14ac:dyDescent="0.2">
      <c r="C3793" s="82"/>
      <c r="D3793" s="82"/>
      <c r="E3793" s="82"/>
      <c r="F3793" s="82"/>
      <c r="G3793" s="82"/>
      <c r="H3793" s="82"/>
      <c r="I3793" s="82"/>
      <c r="J3793" s="82"/>
      <c r="K3793" s="82"/>
      <c r="L3793" s="82"/>
      <c r="M3793" s="82"/>
      <c r="N3793" s="140"/>
      <c r="O3793" s="140"/>
      <c r="P3793" s="82"/>
      <c r="Q3793" s="82"/>
      <c r="R3793" s="82"/>
      <c r="S3793" s="82"/>
      <c r="T3793" s="140"/>
      <c r="U3793" s="82"/>
      <c r="V3793" s="82"/>
      <c r="W3793" s="82"/>
      <c r="X3793" s="82"/>
      <c r="Y3793" s="82"/>
      <c r="AA3793" s="82"/>
      <c r="AB3793" s="82"/>
      <c r="AC3793" s="82"/>
      <c r="AD3793" s="82"/>
      <c r="AE3793" s="82"/>
      <c r="AF3793" s="82"/>
      <c r="AG3793" s="82"/>
    </row>
    <row r="3794" spans="3:33" x14ac:dyDescent="0.2">
      <c r="C3794" s="82"/>
      <c r="D3794" s="82"/>
      <c r="E3794" s="82"/>
      <c r="F3794" s="82"/>
      <c r="G3794" s="82"/>
      <c r="H3794" s="82"/>
      <c r="I3794" s="82"/>
      <c r="J3794" s="82"/>
      <c r="K3794" s="82"/>
      <c r="L3794" s="82"/>
      <c r="M3794" s="82"/>
      <c r="N3794" s="140"/>
      <c r="O3794" s="140"/>
      <c r="P3794" s="82"/>
      <c r="Q3794" s="82"/>
      <c r="R3794" s="82"/>
      <c r="S3794" s="82"/>
      <c r="T3794" s="140"/>
      <c r="U3794" s="82"/>
      <c r="V3794" s="82"/>
      <c r="W3794" s="82"/>
      <c r="X3794" s="82"/>
      <c r="Y3794" s="82"/>
      <c r="AA3794" s="82"/>
      <c r="AB3794" s="82"/>
      <c r="AC3794" s="82"/>
      <c r="AD3794" s="82"/>
      <c r="AE3794" s="82"/>
      <c r="AF3794" s="82"/>
      <c r="AG3794" s="82"/>
    </row>
    <row r="3795" spans="3:33" x14ac:dyDescent="0.2">
      <c r="C3795" s="82"/>
      <c r="D3795" s="82"/>
      <c r="E3795" s="82"/>
      <c r="F3795" s="82"/>
      <c r="G3795" s="82"/>
      <c r="H3795" s="82"/>
      <c r="I3795" s="82"/>
      <c r="J3795" s="82"/>
      <c r="K3795" s="82"/>
      <c r="L3795" s="82"/>
      <c r="M3795" s="82"/>
      <c r="N3795" s="140"/>
      <c r="O3795" s="140"/>
      <c r="P3795" s="82"/>
      <c r="Q3795" s="82"/>
      <c r="R3795" s="82"/>
      <c r="S3795" s="82"/>
      <c r="T3795" s="140"/>
      <c r="U3795" s="82"/>
      <c r="V3795" s="82"/>
      <c r="W3795" s="82"/>
      <c r="X3795" s="82"/>
      <c r="Y3795" s="82"/>
      <c r="AA3795" s="82"/>
      <c r="AB3795" s="82"/>
      <c r="AC3795" s="82"/>
      <c r="AD3795" s="82"/>
      <c r="AE3795" s="82"/>
      <c r="AF3795" s="82"/>
      <c r="AG3795" s="82"/>
    </row>
    <row r="3796" spans="3:33" x14ac:dyDescent="0.2">
      <c r="C3796" s="82"/>
      <c r="D3796" s="82"/>
      <c r="E3796" s="82"/>
      <c r="F3796" s="82"/>
      <c r="G3796" s="82"/>
      <c r="H3796" s="82"/>
      <c r="I3796" s="82"/>
      <c r="J3796" s="82"/>
      <c r="K3796" s="82"/>
      <c r="L3796" s="82"/>
      <c r="M3796" s="82"/>
      <c r="N3796" s="140"/>
      <c r="O3796" s="140"/>
      <c r="P3796" s="82"/>
      <c r="Q3796" s="82"/>
      <c r="R3796" s="82"/>
      <c r="S3796" s="82"/>
      <c r="T3796" s="140"/>
      <c r="U3796" s="82"/>
      <c r="V3796" s="82"/>
      <c r="W3796" s="82"/>
      <c r="X3796" s="82"/>
      <c r="Y3796" s="82"/>
      <c r="AA3796" s="82"/>
      <c r="AB3796" s="82"/>
      <c r="AC3796" s="82"/>
      <c r="AD3796" s="82"/>
      <c r="AE3796" s="82"/>
      <c r="AF3796" s="82"/>
      <c r="AG3796" s="82"/>
    </row>
    <row r="3797" spans="3:33" x14ac:dyDescent="0.2">
      <c r="C3797" s="82"/>
      <c r="D3797" s="82"/>
      <c r="E3797" s="82"/>
      <c r="F3797" s="82"/>
      <c r="G3797" s="82"/>
      <c r="H3797" s="82"/>
      <c r="I3797" s="82"/>
      <c r="J3797" s="82"/>
      <c r="K3797" s="82"/>
      <c r="L3797" s="82"/>
      <c r="M3797" s="82"/>
      <c r="N3797" s="140"/>
      <c r="O3797" s="140"/>
      <c r="P3797" s="82"/>
      <c r="Q3797" s="82"/>
      <c r="R3797" s="82"/>
      <c r="S3797" s="82"/>
      <c r="T3797" s="140"/>
      <c r="U3797" s="82"/>
      <c r="V3797" s="82"/>
      <c r="W3797" s="82"/>
      <c r="X3797" s="82"/>
      <c r="Y3797" s="82"/>
      <c r="AA3797" s="82"/>
      <c r="AB3797" s="82"/>
      <c r="AC3797" s="82"/>
      <c r="AD3797" s="82"/>
      <c r="AE3797" s="82"/>
      <c r="AF3797" s="82"/>
      <c r="AG3797" s="82"/>
    </row>
    <row r="3798" spans="3:33" x14ac:dyDescent="0.2">
      <c r="C3798" s="82"/>
      <c r="D3798" s="82"/>
      <c r="E3798" s="82"/>
      <c r="F3798" s="82"/>
      <c r="G3798" s="82"/>
      <c r="H3798" s="82"/>
      <c r="I3798" s="82"/>
      <c r="J3798" s="82"/>
      <c r="K3798" s="82"/>
      <c r="L3798" s="82"/>
      <c r="M3798" s="82"/>
      <c r="N3798" s="140"/>
      <c r="O3798" s="140"/>
      <c r="P3798" s="82"/>
      <c r="Q3798" s="82"/>
      <c r="R3798" s="82"/>
      <c r="S3798" s="82"/>
      <c r="T3798" s="140"/>
      <c r="U3798" s="82"/>
      <c r="V3798" s="82"/>
      <c r="W3798" s="82"/>
      <c r="X3798" s="82"/>
      <c r="Y3798" s="82"/>
      <c r="AA3798" s="82"/>
      <c r="AB3798" s="82"/>
      <c r="AC3798" s="82"/>
      <c r="AD3798" s="82"/>
      <c r="AE3798" s="82"/>
      <c r="AF3798" s="82"/>
      <c r="AG3798" s="82"/>
    </row>
    <row r="3799" spans="3:33" x14ac:dyDescent="0.2">
      <c r="C3799" s="82"/>
      <c r="D3799" s="82"/>
      <c r="E3799" s="82"/>
      <c r="F3799" s="82"/>
      <c r="G3799" s="82"/>
      <c r="H3799" s="82"/>
      <c r="I3799" s="82"/>
      <c r="J3799" s="82"/>
      <c r="K3799" s="82"/>
      <c r="L3799" s="82"/>
      <c r="M3799" s="82"/>
      <c r="N3799" s="140"/>
      <c r="O3799" s="140"/>
      <c r="P3799" s="82"/>
      <c r="Q3799" s="82"/>
      <c r="R3799" s="82"/>
      <c r="S3799" s="82"/>
      <c r="T3799" s="140"/>
      <c r="U3799" s="82"/>
      <c r="V3799" s="82"/>
      <c r="W3799" s="82"/>
      <c r="X3799" s="82"/>
      <c r="Y3799" s="82"/>
      <c r="AA3799" s="82"/>
      <c r="AB3799" s="82"/>
      <c r="AC3799" s="82"/>
      <c r="AD3799" s="82"/>
      <c r="AE3799" s="82"/>
      <c r="AF3799" s="82"/>
      <c r="AG3799" s="82"/>
    </row>
    <row r="3800" spans="3:33" x14ac:dyDescent="0.2">
      <c r="C3800" s="82"/>
      <c r="D3800" s="82"/>
      <c r="E3800" s="82"/>
      <c r="F3800" s="82"/>
      <c r="G3800" s="82"/>
      <c r="H3800" s="82"/>
      <c r="I3800" s="82"/>
      <c r="J3800" s="82"/>
      <c r="K3800" s="82"/>
      <c r="L3800" s="82"/>
      <c r="M3800" s="82"/>
      <c r="N3800" s="140"/>
      <c r="O3800" s="140"/>
      <c r="P3800" s="82"/>
      <c r="Q3800" s="82"/>
      <c r="R3800" s="82"/>
      <c r="S3800" s="82"/>
      <c r="T3800" s="140"/>
      <c r="U3800" s="82"/>
      <c r="V3800" s="82"/>
      <c r="W3800" s="82"/>
      <c r="X3800" s="82"/>
      <c r="Y3800" s="82"/>
      <c r="AA3800" s="82"/>
      <c r="AB3800" s="82"/>
      <c r="AC3800" s="82"/>
      <c r="AD3800" s="82"/>
      <c r="AE3800" s="82"/>
      <c r="AF3800" s="82"/>
      <c r="AG3800" s="82"/>
    </row>
    <row r="3801" spans="3:33" x14ac:dyDescent="0.2">
      <c r="C3801" s="82"/>
      <c r="D3801" s="82"/>
      <c r="E3801" s="82"/>
      <c r="F3801" s="82"/>
      <c r="G3801" s="82"/>
      <c r="H3801" s="82"/>
      <c r="I3801" s="82"/>
      <c r="J3801" s="82"/>
      <c r="K3801" s="82"/>
      <c r="L3801" s="82"/>
      <c r="M3801" s="82"/>
      <c r="N3801" s="140"/>
      <c r="O3801" s="140"/>
      <c r="P3801" s="82"/>
      <c r="Q3801" s="82"/>
      <c r="R3801" s="82"/>
      <c r="S3801" s="82"/>
      <c r="T3801" s="140"/>
      <c r="U3801" s="82"/>
      <c r="V3801" s="82"/>
      <c r="W3801" s="82"/>
      <c r="X3801" s="82"/>
      <c r="Y3801" s="82"/>
      <c r="AA3801" s="82"/>
      <c r="AB3801" s="82"/>
      <c r="AC3801" s="82"/>
      <c r="AD3801" s="82"/>
      <c r="AE3801" s="82"/>
      <c r="AF3801" s="82"/>
      <c r="AG3801" s="82"/>
    </row>
    <row r="3802" spans="3:33" x14ac:dyDescent="0.2">
      <c r="C3802" s="82"/>
      <c r="D3802" s="82"/>
      <c r="E3802" s="82"/>
      <c r="F3802" s="82"/>
      <c r="G3802" s="82"/>
      <c r="H3802" s="82"/>
      <c r="I3802" s="82"/>
      <c r="J3802" s="82"/>
      <c r="K3802" s="82"/>
      <c r="L3802" s="82"/>
      <c r="M3802" s="82"/>
      <c r="N3802" s="140"/>
      <c r="O3802" s="140"/>
      <c r="P3802" s="82"/>
      <c r="Q3802" s="82"/>
      <c r="R3802" s="82"/>
      <c r="S3802" s="82"/>
      <c r="T3802" s="140"/>
      <c r="U3802" s="82"/>
      <c r="V3802" s="82"/>
      <c r="W3802" s="82"/>
      <c r="X3802" s="82"/>
      <c r="Y3802" s="82"/>
      <c r="AA3802" s="82"/>
      <c r="AB3802" s="82"/>
      <c r="AC3802" s="82"/>
      <c r="AD3802" s="82"/>
      <c r="AE3802" s="82"/>
      <c r="AF3802" s="82"/>
      <c r="AG3802" s="82"/>
    </row>
    <row r="3803" spans="3:33" x14ac:dyDescent="0.2">
      <c r="C3803" s="82"/>
      <c r="D3803" s="82"/>
      <c r="E3803" s="82"/>
      <c r="F3803" s="82"/>
      <c r="G3803" s="82"/>
      <c r="H3803" s="82"/>
      <c r="I3803" s="82"/>
      <c r="J3803" s="82"/>
      <c r="K3803" s="82"/>
      <c r="L3803" s="82"/>
      <c r="M3803" s="82"/>
      <c r="N3803" s="140"/>
      <c r="O3803" s="140"/>
      <c r="P3803" s="82"/>
      <c r="Q3803" s="82"/>
      <c r="R3803" s="82"/>
      <c r="S3803" s="82"/>
      <c r="T3803" s="140"/>
      <c r="U3803" s="82"/>
      <c r="V3803" s="82"/>
      <c r="W3803" s="82"/>
      <c r="X3803" s="82"/>
      <c r="Y3803" s="82"/>
      <c r="AA3803" s="82"/>
      <c r="AB3803" s="82"/>
      <c r="AC3803" s="82"/>
      <c r="AD3803" s="82"/>
      <c r="AE3803" s="82"/>
      <c r="AF3803" s="82"/>
      <c r="AG3803" s="82"/>
    </row>
    <row r="3804" spans="3:33" x14ac:dyDescent="0.2">
      <c r="C3804" s="82"/>
      <c r="D3804" s="82"/>
      <c r="E3804" s="82"/>
      <c r="F3804" s="82"/>
      <c r="G3804" s="82"/>
      <c r="H3804" s="82"/>
      <c r="I3804" s="82"/>
      <c r="J3804" s="82"/>
      <c r="K3804" s="82"/>
      <c r="L3804" s="82"/>
      <c r="M3804" s="82"/>
      <c r="N3804" s="140"/>
      <c r="O3804" s="140"/>
      <c r="P3804" s="82"/>
      <c r="Q3804" s="82"/>
      <c r="R3804" s="82"/>
      <c r="S3804" s="82"/>
      <c r="T3804" s="140"/>
      <c r="U3804" s="82"/>
      <c r="V3804" s="82"/>
      <c r="W3804" s="82"/>
      <c r="X3804" s="82"/>
      <c r="Y3804" s="82"/>
      <c r="AA3804" s="82"/>
      <c r="AB3804" s="82"/>
      <c r="AC3804" s="82"/>
      <c r="AD3804" s="82"/>
      <c r="AE3804" s="82"/>
      <c r="AF3804" s="82"/>
      <c r="AG3804" s="82"/>
    </row>
    <row r="3805" spans="3:33" x14ac:dyDescent="0.2">
      <c r="C3805" s="82"/>
      <c r="D3805" s="82"/>
      <c r="E3805" s="82"/>
      <c r="F3805" s="82"/>
      <c r="G3805" s="82"/>
      <c r="H3805" s="82"/>
      <c r="I3805" s="82"/>
      <c r="J3805" s="82"/>
      <c r="K3805" s="82"/>
      <c r="L3805" s="82"/>
      <c r="M3805" s="82"/>
      <c r="N3805" s="140"/>
      <c r="O3805" s="140"/>
      <c r="P3805" s="82"/>
      <c r="Q3805" s="82"/>
      <c r="R3805" s="82"/>
      <c r="S3805" s="82"/>
      <c r="T3805" s="140"/>
      <c r="U3805" s="82"/>
      <c r="V3805" s="82"/>
      <c r="W3805" s="82"/>
      <c r="X3805" s="82"/>
      <c r="Y3805" s="82"/>
      <c r="AA3805" s="82"/>
      <c r="AB3805" s="82"/>
      <c r="AC3805" s="82"/>
      <c r="AD3805" s="82"/>
      <c r="AE3805" s="82"/>
      <c r="AF3805" s="82"/>
      <c r="AG3805" s="82"/>
    </row>
    <row r="3806" spans="3:33" x14ac:dyDescent="0.2">
      <c r="C3806" s="82"/>
      <c r="D3806" s="82"/>
      <c r="E3806" s="82"/>
      <c r="F3806" s="82"/>
      <c r="G3806" s="82"/>
      <c r="H3806" s="82"/>
      <c r="I3806" s="82"/>
      <c r="J3806" s="82"/>
      <c r="K3806" s="82"/>
      <c r="L3806" s="82"/>
      <c r="M3806" s="82"/>
      <c r="N3806" s="140"/>
      <c r="O3806" s="140"/>
      <c r="P3806" s="82"/>
      <c r="Q3806" s="82"/>
      <c r="R3806" s="82"/>
      <c r="S3806" s="82"/>
      <c r="T3806" s="140"/>
      <c r="U3806" s="82"/>
      <c r="V3806" s="82"/>
      <c r="W3806" s="82"/>
      <c r="X3806" s="82"/>
      <c r="Y3806" s="82"/>
      <c r="AA3806" s="82"/>
      <c r="AB3806" s="82"/>
      <c r="AC3806" s="82"/>
      <c r="AD3806" s="82"/>
      <c r="AE3806" s="82"/>
      <c r="AF3806" s="82"/>
      <c r="AG3806" s="82"/>
    </row>
    <row r="3807" spans="3:33" x14ac:dyDescent="0.2">
      <c r="C3807" s="82"/>
      <c r="D3807" s="82"/>
      <c r="E3807" s="82"/>
      <c r="F3807" s="82"/>
      <c r="G3807" s="82"/>
      <c r="H3807" s="82"/>
      <c r="I3807" s="82"/>
      <c r="J3807" s="82"/>
      <c r="K3807" s="82"/>
      <c r="L3807" s="82"/>
      <c r="M3807" s="82"/>
      <c r="N3807" s="140"/>
      <c r="O3807" s="140"/>
      <c r="P3807" s="82"/>
      <c r="Q3807" s="82"/>
      <c r="R3807" s="82"/>
      <c r="S3807" s="82"/>
      <c r="T3807" s="140"/>
      <c r="U3807" s="82"/>
      <c r="V3807" s="82"/>
      <c r="W3807" s="82"/>
      <c r="X3807" s="82"/>
      <c r="Y3807" s="82"/>
      <c r="AA3807" s="82"/>
      <c r="AB3807" s="82"/>
      <c r="AC3807" s="82"/>
      <c r="AD3807" s="82"/>
      <c r="AE3807" s="82"/>
      <c r="AF3807" s="82"/>
      <c r="AG3807" s="82"/>
    </row>
    <row r="3808" spans="3:33" x14ac:dyDescent="0.2">
      <c r="C3808" s="82"/>
      <c r="D3808" s="82"/>
      <c r="E3808" s="82"/>
      <c r="F3808" s="82"/>
      <c r="G3808" s="82"/>
      <c r="H3808" s="82"/>
      <c r="I3808" s="82"/>
      <c r="J3808" s="82"/>
      <c r="K3808" s="82"/>
      <c r="L3808" s="82"/>
      <c r="M3808" s="82"/>
      <c r="N3808" s="140"/>
      <c r="O3808" s="140"/>
      <c r="P3808" s="82"/>
      <c r="Q3808" s="82"/>
      <c r="R3808" s="82"/>
      <c r="S3808" s="82"/>
      <c r="T3808" s="140"/>
      <c r="U3808" s="82"/>
      <c r="V3808" s="82"/>
      <c r="W3808" s="82"/>
      <c r="X3808" s="82"/>
      <c r="Y3808" s="82"/>
      <c r="AA3808" s="82"/>
      <c r="AB3808" s="82"/>
      <c r="AC3808" s="82"/>
      <c r="AD3808" s="82"/>
      <c r="AE3808" s="82"/>
      <c r="AF3808" s="82"/>
      <c r="AG3808" s="82"/>
    </row>
    <row r="3809" spans="3:33" x14ac:dyDescent="0.2">
      <c r="C3809" s="82"/>
      <c r="D3809" s="82"/>
      <c r="E3809" s="82"/>
      <c r="F3809" s="82"/>
      <c r="G3809" s="82"/>
      <c r="H3809" s="82"/>
      <c r="I3809" s="82"/>
      <c r="J3809" s="82"/>
      <c r="K3809" s="82"/>
      <c r="L3809" s="82"/>
      <c r="M3809" s="82"/>
      <c r="N3809" s="140"/>
      <c r="O3809" s="140"/>
      <c r="P3809" s="82"/>
      <c r="Q3809" s="82"/>
      <c r="R3809" s="82"/>
      <c r="S3809" s="82"/>
      <c r="T3809" s="140"/>
      <c r="U3809" s="82"/>
      <c r="V3809" s="82"/>
      <c r="W3809" s="82"/>
      <c r="X3809" s="82"/>
      <c r="Y3809" s="82"/>
      <c r="AA3809" s="82"/>
      <c r="AB3809" s="82"/>
      <c r="AC3809" s="82"/>
      <c r="AD3809" s="82"/>
      <c r="AE3809" s="82"/>
      <c r="AF3809" s="82"/>
      <c r="AG3809" s="82"/>
    </row>
    <row r="3810" spans="3:33" x14ac:dyDescent="0.2">
      <c r="C3810" s="82"/>
      <c r="D3810" s="82"/>
      <c r="E3810" s="82"/>
      <c r="F3810" s="82"/>
      <c r="G3810" s="82"/>
      <c r="H3810" s="82"/>
      <c r="I3810" s="82"/>
      <c r="J3810" s="82"/>
      <c r="K3810" s="82"/>
      <c r="L3810" s="82"/>
      <c r="M3810" s="82"/>
      <c r="N3810" s="140"/>
      <c r="O3810" s="140"/>
      <c r="P3810" s="82"/>
      <c r="Q3810" s="82"/>
      <c r="R3810" s="82"/>
      <c r="S3810" s="82"/>
      <c r="T3810" s="140"/>
      <c r="U3810" s="82"/>
      <c r="V3810" s="82"/>
      <c r="W3810" s="82"/>
      <c r="X3810" s="82"/>
      <c r="Y3810" s="82"/>
      <c r="AA3810" s="82"/>
      <c r="AB3810" s="82"/>
      <c r="AC3810" s="82"/>
      <c r="AD3810" s="82"/>
      <c r="AE3810" s="82"/>
      <c r="AF3810" s="82"/>
      <c r="AG3810" s="82"/>
    </row>
    <row r="3811" spans="3:33" x14ac:dyDescent="0.2">
      <c r="C3811" s="82"/>
      <c r="D3811" s="82"/>
      <c r="E3811" s="82"/>
      <c r="F3811" s="82"/>
      <c r="G3811" s="82"/>
      <c r="H3811" s="82"/>
      <c r="I3811" s="82"/>
      <c r="J3811" s="82"/>
      <c r="K3811" s="82"/>
      <c r="L3811" s="82"/>
      <c r="M3811" s="82"/>
      <c r="N3811" s="140"/>
      <c r="O3811" s="140"/>
      <c r="P3811" s="82"/>
      <c r="Q3811" s="82"/>
      <c r="R3811" s="82"/>
      <c r="S3811" s="82"/>
      <c r="T3811" s="140"/>
      <c r="U3811" s="82"/>
      <c r="V3811" s="82"/>
      <c r="W3811" s="82"/>
      <c r="X3811" s="82"/>
      <c r="Y3811" s="82"/>
      <c r="AA3811" s="82"/>
      <c r="AB3811" s="82"/>
      <c r="AC3811" s="82"/>
      <c r="AD3811" s="82"/>
      <c r="AE3811" s="82"/>
      <c r="AF3811" s="82"/>
      <c r="AG3811" s="82"/>
    </row>
    <row r="3812" spans="3:33" x14ac:dyDescent="0.2">
      <c r="C3812" s="82"/>
      <c r="D3812" s="82"/>
      <c r="E3812" s="82"/>
      <c r="F3812" s="82"/>
      <c r="G3812" s="82"/>
      <c r="H3812" s="82"/>
      <c r="I3812" s="82"/>
      <c r="J3812" s="82"/>
      <c r="K3812" s="82"/>
      <c r="L3812" s="82"/>
      <c r="M3812" s="82"/>
      <c r="N3812" s="140"/>
      <c r="O3812" s="140"/>
      <c r="P3812" s="82"/>
      <c r="Q3812" s="82"/>
      <c r="R3812" s="82"/>
      <c r="S3812" s="82"/>
      <c r="T3812" s="140"/>
      <c r="U3812" s="82"/>
      <c r="V3812" s="82"/>
      <c r="W3812" s="82"/>
      <c r="X3812" s="82"/>
      <c r="Y3812" s="82"/>
      <c r="AA3812" s="82"/>
      <c r="AB3812" s="82"/>
      <c r="AC3812" s="82"/>
      <c r="AD3812" s="82"/>
      <c r="AE3812" s="82"/>
      <c r="AF3812" s="82"/>
      <c r="AG3812" s="82"/>
    </row>
    <row r="3813" spans="3:33" x14ac:dyDescent="0.2">
      <c r="C3813" s="82"/>
      <c r="D3813" s="82"/>
      <c r="E3813" s="82"/>
      <c r="F3813" s="82"/>
      <c r="G3813" s="82"/>
      <c r="H3813" s="82"/>
      <c r="I3813" s="82"/>
      <c r="J3813" s="82"/>
      <c r="K3813" s="82"/>
      <c r="L3813" s="82"/>
      <c r="M3813" s="82"/>
      <c r="N3813" s="140"/>
      <c r="O3813" s="140"/>
      <c r="P3813" s="82"/>
      <c r="Q3813" s="82"/>
      <c r="R3813" s="82"/>
      <c r="S3813" s="82"/>
      <c r="T3813" s="140"/>
      <c r="U3813" s="82"/>
      <c r="V3813" s="82"/>
      <c r="W3813" s="82"/>
      <c r="X3813" s="82"/>
      <c r="Y3813" s="82"/>
      <c r="AA3813" s="82"/>
      <c r="AB3813" s="82"/>
      <c r="AC3813" s="82"/>
      <c r="AD3813" s="82"/>
      <c r="AE3813" s="82"/>
      <c r="AF3813" s="82"/>
      <c r="AG3813" s="82"/>
    </row>
    <row r="3814" spans="3:33" x14ac:dyDescent="0.2">
      <c r="C3814" s="82"/>
      <c r="D3814" s="82"/>
      <c r="E3814" s="82"/>
      <c r="F3814" s="82"/>
      <c r="G3814" s="82"/>
      <c r="H3814" s="82"/>
      <c r="I3814" s="82"/>
      <c r="J3814" s="82"/>
      <c r="K3814" s="82"/>
      <c r="L3814" s="82"/>
      <c r="M3814" s="82"/>
      <c r="N3814" s="140"/>
      <c r="O3814" s="140"/>
      <c r="P3814" s="82"/>
      <c r="Q3814" s="82"/>
      <c r="R3814" s="82"/>
      <c r="S3814" s="82"/>
      <c r="T3814" s="140"/>
      <c r="U3814" s="82"/>
      <c r="V3814" s="82"/>
      <c r="W3814" s="82"/>
      <c r="X3814" s="82"/>
      <c r="Y3814" s="82"/>
      <c r="AA3814" s="82"/>
      <c r="AB3814" s="82"/>
      <c r="AC3814" s="82"/>
      <c r="AD3814" s="82"/>
      <c r="AE3814" s="82"/>
      <c r="AF3814" s="82"/>
      <c r="AG3814" s="82"/>
    </row>
    <row r="3815" spans="3:33" x14ac:dyDescent="0.2">
      <c r="C3815" s="82"/>
      <c r="D3815" s="82"/>
      <c r="E3815" s="82"/>
      <c r="F3815" s="82"/>
      <c r="G3815" s="82"/>
      <c r="H3815" s="82"/>
      <c r="I3815" s="82"/>
      <c r="J3815" s="82"/>
      <c r="K3815" s="82"/>
      <c r="L3815" s="82"/>
      <c r="M3815" s="82"/>
      <c r="N3815" s="140"/>
      <c r="O3815" s="140"/>
      <c r="P3815" s="82"/>
      <c r="Q3815" s="82"/>
      <c r="R3815" s="82"/>
      <c r="S3815" s="82"/>
      <c r="T3815" s="140"/>
      <c r="U3815" s="82"/>
      <c r="V3815" s="82"/>
      <c r="W3815" s="82"/>
      <c r="X3815" s="82"/>
      <c r="Y3815" s="82"/>
      <c r="AA3815" s="82"/>
      <c r="AB3815" s="82"/>
      <c r="AC3815" s="82"/>
      <c r="AD3815" s="82"/>
      <c r="AE3815" s="82"/>
      <c r="AF3815" s="82"/>
      <c r="AG3815" s="82"/>
    </row>
    <row r="3816" spans="3:33" x14ac:dyDescent="0.2">
      <c r="C3816" s="82"/>
      <c r="D3816" s="82"/>
      <c r="E3816" s="82"/>
      <c r="F3816" s="82"/>
      <c r="G3816" s="82"/>
      <c r="H3816" s="82"/>
      <c r="I3816" s="82"/>
      <c r="J3816" s="82"/>
      <c r="K3816" s="82"/>
      <c r="L3816" s="82"/>
      <c r="M3816" s="82"/>
      <c r="N3816" s="140"/>
      <c r="O3816" s="140"/>
      <c r="P3816" s="82"/>
      <c r="Q3816" s="82"/>
      <c r="R3816" s="82"/>
      <c r="S3816" s="82"/>
      <c r="T3816" s="140"/>
      <c r="U3816" s="82"/>
      <c r="V3816" s="82"/>
      <c r="W3816" s="82"/>
      <c r="X3816" s="82"/>
      <c r="Y3816" s="82"/>
      <c r="AA3816" s="82"/>
      <c r="AB3816" s="82"/>
      <c r="AC3816" s="82"/>
      <c r="AD3816" s="82"/>
      <c r="AE3816" s="82"/>
      <c r="AF3816" s="82"/>
      <c r="AG3816" s="82"/>
    </row>
    <row r="3817" spans="3:33" x14ac:dyDescent="0.2">
      <c r="C3817" s="82"/>
      <c r="D3817" s="82"/>
      <c r="E3817" s="82"/>
      <c r="F3817" s="82"/>
      <c r="G3817" s="82"/>
      <c r="H3817" s="82"/>
      <c r="I3817" s="82"/>
      <c r="J3817" s="82"/>
      <c r="K3817" s="82"/>
      <c r="L3817" s="82"/>
      <c r="M3817" s="82"/>
      <c r="N3817" s="140"/>
      <c r="O3817" s="140"/>
      <c r="P3817" s="82"/>
      <c r="Q3817" s="82"/>
      <c r="R3817" s="82"/>
      <c r="S3817" s="82"/>
      <c r="T3817" s="140"/>
      <c r="U3817" s="82"/>
      <c r="V3817" s="82"/>
      <c r="W3817" s="82"/>
      <c r="X3817" s="82"/>
      <c r="Y3817" s="82"/>
      <c r="AA3817" s="82"/>
      <c r="AB3817" s="82"/>
      <c r="AC3817" s="82"/>
      <c r="AD3817" s="82"/>
      <c r="AE3817" s="82"/>
      <c r="AF3817" s="82"/>
      <c r="AG3817" s="82"/>
    </row>
    <row r="3818" spans="3:33" x14ac:dyDescent="0.2">
      <c r="C3818" s="82"/>
      <c r="D3818" s="82"/>
      <c r="E3818" s="82"/>
      <c r="F3818" s="82"/>
      <c r="G3818" s="82"/>
      <c r="H3818" s="82"/>
      <c r="I3818" s="82"/>
      <c r="J3818" s="82"/>
      <c r="K3818" s="82"/>
      <c r="L3818" s="82"/>
      <c r="M3818" s="82"/>
      <c r="N3818" s="140"/>
      <c r="O3818" s="140"/>
      <c r="P3818" s="82"/>
      <c r="Q3818" s="82"/>
      <c r="R3818" s="82"/>
      <c r="S3818" s="82"/>
      <c r="T3818" s="140"/>
      <c r="U3818" s="82"/>
      <c r="V3818" s="82"/>
      <c r="W3818" s="82"/>
      <c r="X3818" s="82"/>
      <c r="Y3818" s="82"/>
      <c r="AA3818" s="82"/>
      <c r="AB3818" s="82"/>
      <c r="AC3818" s="82"/>
      <c r="AD3818" s="82"/>
      <c r="AE3818" s="82"/>
      <c r="AF3818" s="82"/>
      <c r="AG3818" s="82"/>
    </row>
    <row r="3819" spans="3:33" x14ac:dyDescent="0.2">
      <c r="C3819" s="82"/>
      <c r="D3819" s="82"/>
      <c r="E3819" s="82"/>
      <c r="F3819" s="82"/>
      <c r="G3819" s="82"/>
      <c r="H3819" s="82"/>
      <c r="I3819" s="82"/>
      <c r="J3819" s="82"/>
      <c r="K3819" s="82"/>
      <c r="L3819" s="82"/>
      <c r="M3819" s="82"/>
      <c r="N3819" s="140"/>
      <c r="O3819" s="140"/>
      <c r="P3819" s="82"/>
      <c r="Q3819" s="82"/>
      <c r="R3819" s="82"/>
      <c r="S3819" s="82"/>
      <c r="T3819" s="140"/>
      <c r="U3819" s="82"/>
      <c r="V3819" s="82"/>
      <c r="W3819" s="82"/>
      <c r="X3819" s="82"/>
      <c r="Y3819" s="82"/>
      <c r="AA3819" s="82"/>
      <c r="AB3819" s="82"/>
      <c r="AC3819" s="82"/>
      <c r="AD3819" s="82"/>
      <c r="AE3819" s="82"/>
      <c r="AF3819" s="82"/>
      <c r="AG3819" s="82"/>
    </row>
    <row r="3820" spans="3:33" x14ac:dyDescent="0.2">
      <c r="C3820" s="82"/>
      <c r="D3820" s="82"/>
      <c r="E3820" s="82"/>
      <c r="F3820" s="82"/>
      <c r="G3820" s="82"/>
      <c r="H3820" s="82"/>
      <c r="I3820" s="82"/>
      <c r="J3820" s="82"/>
      <c r="K3820" s="82"/>
      <c r="L3820" s="82"/>
      <c r="M3820" s="82"/>
      <c r="N3820" s="140"/>
      <c r="O3820" s="140"/>
      <c r="P3820" s="82"/>
      <c r="Q3820" s="82"/>
      <c r="R3820" s="82"/>
      <c r="S3820" s="82"/>
      <c r="T3820" s="140"/>
      <c r="U3820" s="82"/>
      <c r="V3820" s="82"/>
      <c r="W3820" s="82"/>
      <c r="X3820" s="82"/>
      <c r="Y3820" s="82"/>
      <c r="AA3820" s="82"/>
      <c r="AB3820" s="82"/>
      <c r="AC3820" s="82"/>
      <c r="AD3820" s="82"/>
      <c r="AE3820" s="82"/>
      <c r="AF3820" s="82"/>
      <c r="AG3820" s="82"/>
    </row>
    <row r="3821" spans="3:33" x14ac:dyDescent="0.2">
      <c r="C3821" s="82"/>
      <c r="D3821" s="82"/>
      <c r="E3821" s="82"/>
      <c r="F3821" s="82"/>
      <c r="G3821" s="82"/>
      <c r="H3821" s="82"/>
      <c r="I3821" s="82"/>
      <c r="J3821" s="82"/>
      <c r="K3821" s="82"/>
      <c r="L3821" s="82"/>
      <c r="M3821" s="82"/>
      <c r="N3821" s="140"/>
      <c r="O3821" s="140"/>
      <c r="P3821" s="82"/>
      <c r="Q3821" s="82"/>
      <c r="R3821" s="82"/>
      <c r="S3821" s="82"/>
      <c r="T3821" s="140"/>
      <c r="U3821" s="82"/>
      <c r="V3821" s="82"/>
      <c r="W3821" s="82"/>
      <c r="X3821" s="82"/>
      <c r="Y3821" s="82"/>
      <c r="AA3821" s="82"/>
      <c r="AB3821" s="82"/>
      <c r="AC3821" s="82"/>
      <c r="AD3821" s="82"/>
      <c r="AE3821" s="82"/>
      <c r="AF3821" s="82"/>
      <c r="AG3821" s="82"/>
    </row>
    <row r="3822" spans="3:33" x14ac:dyDescent="0.2">
      <c r="C3822" s="82"/>
      <c r="D3822" s="82"/>
      <c r="E3822" s="82"/>
      <c r="F3822" s="82"/>
      <c r="G3822" s="82"/>
      <c r="H3822" s="82"/>
      <c r="I3822" s="82"/>
      <c r="J3822" s="82"/>
      <c r="K3822" s="82"/>
      <c r="L3822" s="82"/>
      <c r="M3822" s="82"/>
      <c r="N3822" s="140"/>
      <c r="O3822" s="140"/>
      <c r="P3822" s="82"/>
      <c r="Q3822" s="82"/>
      <c r="R3822" s="82"/>
      <c r="S3822" s="82"/>
      <c r="T3822" s="140"/>
      <c r="U3822" s="82"/>
      <c r="V3822" s="82"/>
      <c r="W3822" s="82"/>
      <c r="X3822" s="82"/>
      <c r="Y3822" s="82"/>
      <c r="AA3822" s="82"/>
      <c r="AB3822" s="82"/>
      <c r="AC3822" s="82"/>
      <c r="AD3822" s="82"/>
      <c r="AE3822" s="82"/>
      <c r="AF3822" s="82"/>
      <c r="AG3822" s="82"/>
    </row>
    <row r="3823" spans="3:33" x14ac:dyDescent="0.2">
      <c r="C3823" s="82"/>
      <c r="D3823" s="82"/>
      <c r="E3823" s="82"/>
      <c r="F3823" s="82"/>
      <c r="G3823" s="82"/>
      <c r="H3823" s="82"/>
      <c r="I3823" s="82"/>
      <c r="J3823" s="82"/>
      <c r="K3823" s="82"/>
      <c r="L3823" s="82"/>
      <c r="M3823" s="82"/>
      <c r="N3823" s="140"/>
      <c r="O3823" s="140"/>
      <c r="P3823" s="82"/>
      <c r="Q3823" s="82"/>
      <c r="R3823" s="82"/>
      <c r="S3823" s="82"/>
      <c r="T3823" s="140"/>
      <c r="U3823" s="82"/>
      <c r="V3823" s="82"/>
      <c r="W3823" s="82"/>
      <c r="X3823" s="82"/>
      <c r="Y3823" s="82"/>
      <c r="AA3823" s="82"/>
      <c r="AB3823" s="82"/>
      <c r="AC3823" s="82"/>
      <c r="AD3823" s="82"/>
      <c r="AE3823" s="82"/>
      <c r="AF3823" s="82"/>
      <c r="AG3823" s="82"/>
    </row>
    <row r="3824" spans="3:33" x14ac:dyDescent="0.2">
      <c r="C3824" s="82"/>
      <c r="D3824" s="82"/>
      <c r="E3824" s="82"/>
      <c r="F3824" s="82"/>
      <c r="G3824" s="82"/>
      <c r="H3824" s="82"/>
      <c r="I3824" s="82"/>
      <c r="J3824" s="82"/>
      <c r="K3824" s="82"/>
      <c r="L3824" s="82"/>
      <c r="M3824" s="82"/>
      <c r="N3824" s="140"/>
      <c r="O3824" s="140"/>
      <c r="P3824" s="82"/>
      <c r="Q3824" s="82"/>
      <c r="R3824" s="82"/>
      <c r="S3824" s="82"/>
      <c r="T3824" s="140"/>
      <c r="U3824" s="82"/>
      <c r="V3824" s="82"/>
      <c r="W3824" s="82"/>
      <c r="X3824" s="82"/>
      <c r="Y3824" s="82"/>
      <c r="AA3824" s="82"/>
      <c r="AB3824" s="82"/>
      <c r="AC3824" s="82"/>
      <c r="AD3824" s="82"/>
      <c r="AE3824" s="82"/>
      <c r="AF3824" s="82"/>
      <c r="AG3824" s="82"/>
    </row>
    <row r="3825" spans="3:33" x14ac:dyDescent="0.2">
      <c r="C3825" s="82"/>
      <c r="D3825" s="82"/>
      <c r="E3825" s="82"/>
      <c r="F3825" s="82"/>
      <c r="G3825" s="82"/>
      <c r="H3825" s="82"/>
      <c r="I3825" s="82"/>
      <c r="J3825" s="82"/>
      <c r="K3825" s="82"/>
      <c r="L3825" s="82"/>
      <c r="M3825" s="82"/>
      <c r="N3825" s="140"/>
      <c r="O3825" s="140"/>
      <c r="P3825" s="82"/>
      <c r="Q3825" s="82"/>
      <c r="R3825" s="82"/>
      <c r="S3825" s="82"/>
      <c r="T3825" s="140"/>
      <c r="U3825" s="82"/>
      <c r="V3825" s="82"/>
      <c r="W3825" s="82"/>
      <c r="X3825" s="82"/>
      <c r="Y3825" s="82"/>
      <c r="AA3825" s="82"/>
      <c r="AB3825" s="82"/>
      <c r="AC3825" s="82"/>
      <c r="AD3825" s="82"/>
      <c r="AE3825" s="82"/>
      <c r="AF3825" s="82"/>
      <c r="AG3825" s="82"/>
    </row>
    <row r="3826" spans="3:33" x14ac:dyDescent="0.2">
      <c r="C3826" s="82"/>
      <c r="D3826" s="82"/>
      <c r="E3826" s="82"/>
      <c r="F3826" s="82"/>
      <c r="G3826" s="82"/>
      <c r="H3826" s="82"/>
      <c r="I3826" s="82"/>
      <c r="J3826" s="82"/>
      <c r="K3826" s="82"/>
      <c r="L3826" s="82"/>
      <c r="M3826" s="82"/>
      <c r="N3826" s="140"/>
      <c r="O3826" s="140"/>
      <c r="P3826" s="82"/>
      <c r="Q3826" s="82"/>
      <c r="R3826" s="82"/>
      <c r="S3826" s="82"/>
      <c r="T3826" s="140"/>
      <c r="U3826" s="82"/>
      <c r="V3826" s="82"/>
      <c r="W3826" s="82"/>
      <c r="X3826" s="82"/>
      <c r="Y3826" s="82"/>
      <c r="AA3826" s="82"/>
      <c r="AB3826" s="82"/>
      <c r="AC3826" s="82"/>
      <c r="AD3826" s="82"/>
      <c r="AE3826" s="82"/>
      <c r="AF3826" s="82"/>
      <c r="AG3826" s="82"/>
    </row>
    <row r="3827" spans="3:33" x14ac:dyDescent="0.2">
      <c r="C3827" s="82"/>
      <c r="D3827" s="82"/>
      <c r="E3827" s="82"/>
      <c r="F3827" s="82"/>
      <c r="G3827" s="82"/>
      <c r="H3827" s="82"/>
      <c r="I3827" s="82"/>
      <c r="J3827" s="82"/>
      <c r="K3827" s="82"/>
      <c r="L3827" s="82"/>
      <c r="M3827" s="82"/>
      <c r="N3827" s="140"/>
      <c r="O3827" s="140"/>
      <c r="P3827" s="82"/>
      <c r="Q3827" s="82"/>
      <c r="R3827" s="82"/>
      <c r="S3827" s="82"/>
      <c r="T3827" s="140"/>
      <c r="U3827" s="82"/>
      <c r="V3827" s="82"/>
      <c r="W3827" s="82"/>
      <c r="X3827" s="82"/>
      <c r="Y3827" s="82"/>
      <c r="AA3827" s="82"/>
      <c r="AB3827" s="82"/>
      <c r="AC3827" s="82"/>
      <c r="AD3827" s="82"/>
      <c r="AE3827" s="82"/>
      <c r="AF3827" s="82"/>
      <c r="AG3827" s="82"/>
    </row>
    <row r="3828" spans="3:33" x14ac:dyDescent="0.2">
      <c r="C3828" s="82"/>
      <c r="D3828" s="82"/>
      <c r="E3828" s="82"/>
      <c r="F3828" s="82"/>
      <c r="G3828" s="82"/>
      <c r="H3828" s="82"/>
      <c r="I3828" s="82"/>
      <c r="J3828" s="82"/>
      <c r="K3828" s="82"/>
      <c r="L3828" s="82"/>
      <c r="M3828" s="82"/>
      <c r="N3828" s="140"/>
      <c r="O3828" s="140"/>
      <c r="P3828" s="82"/>
      <c r="Q3828" s="82"/>
      <c r="R3828" s="82"/>
      <c r="S3828" s="82"/>
      <c r="T3828" s="140"/>
      <c r="U3828" s="82"/>
      <c r="V3828" s="82"/>
      <c r="W3828" s="82"/>
      <c r="X3828" s="82"/>
      <c r="Y3828" s="82"/>
      <c r="AA3828" s="82"/>
      <c r="AB3828" s="82"/>
      <c r="AC3828" s="82"/>
      <c r="AD3828" s="82"/>
      <c r="AE3828" s="82"/>
      <c r="AF3828" s="82"/>
      <c r="AG3828" s="82"/>
    </row>
    <row r="3829" spans="3:33" x14ac:dyDescent="0.2">
      <c r="C3829" s="82"/>
      <c r="D3829" s="82"/>
      <c r="E3829" s="82"/>
      <c r="F3829" s="82"/>
      <c r="G3829" s="82"/>
      <c r="H3829" s="82"/>
      <c r="I3829" s="82"/>
      <c r="J3829" s="82"/>
      <c r="K3829" s="82"/>
      <c r="L3829" s="82"/>
      <c r="M3829" s="82"/>
      <c r="N3829" s="140"/>
      <c r="O3829" s="140"/>
      <c r="P3829" s="82"/>
      <c r="Q3829" s="82"/>
      <c r="R3829" s="82"/>
      <c r="S3829" s="82"/>
      <c r="T3829" s="140"/>
      <c r="U3829" s="82"/>
      <c r="V3829" s="82"/>
      <c r="W3829" s="82"/>
      <c r="X3829" s="82"/>
      <c r="Y3829" s="82"/>
      <c r="AA3829" s="82"/>
      <c r="AB3829" s="82"/>
      <c r="AC3829" s="82"/>
      <c r="AD3829" s="82"/>
      <c r="AE3829" s="82"/>
      <c r="AF3829" s="82"/>
      <c r="AG3829" s="82"/>
    </row>
    <row r="3830" spans="3:33" x14ac:dyDescent="0.2">
      <c r="C3830" s="82"/>
      <c r="D3830" s="82"/>
      <c r="E3830" s="82"/>
      <c r="F3830" s="82"/>
      <c r="G3830" s="82"/>
      <c r="H3830" s="82"/>
      <c r="I3830" s="82"/>
      <c r="J3830" s="82"/>
      <c r="K3830" s="82"/>
      <c r="L3830" s="82"/>
      <c r="M3830" s="82"/>
      <c r="N3830" s="140"/>
      <c r="O3830" s="140"/>
      <c r="P3830" s="82"/>
      <c r="Q3830" s="82"/>
      <c r="R3830" s="82"/>
      <c r="S3830" s="82"/>
      <c r="T3830" s="140"/>
      <c r="U3830" s="82"/>
      <c r="V3830" s="82"/>
      <c r="W3830" s="82"/>
      <c r="X3830" s="82"/>
      <c r="Y3830" s="82"/>
      <c r="AA3830" s="82"/>
      <c r="AB3830" s="82"/>
      <c r="AC3830" s="82"/>
      <c r="AD3830" s="82"/>
      <c r="AE3830" s="82"/>
      <c r="AF3830" s="82"/>
      <c r="AG3830" s="82"/>
    </row>
    <row r="3831" spans="3:33" x14ac:dyDescent="0.2">
      <c r="C3831" s="82"/>
      <c r="D3831" s="82"/>
      <c r="E3831" s="82"/>
      <c r="F3831" s="82"/>
      <c r="G3831" s="82"/>
      <c r="H3831" s="82"/>
      <c r="I3831" s="82"/>
      <c r="J3831" s="82"/>
      <c r="K3831" s="82"/>
      <c r="L3831" s="82"/>
      <c r="M3831" s="82"/>
      <c r="N3831" s="140"/>
      <c r="O3831" s="140"/>
      <c r="P3831" s="82"/>
      <c r="Q3831" s="82"/>
      <c r="R3831" s="82"/>
      <c r="S3831" s="82"/>
      <c r="T3831" s="140"/>
      <c r="U3831" s="82"/>
      <c r="V3831" s="82"/>
      <c r="W3831" s="82"/>
      <c r="X3831" s="82"/>
      <c r="Y3831" s="82"/>
      <c r="AA3831" s="82"/>
      <c r="AB3831" s="82"/>
      <c r="AC3831" s="82"/>
      <c r="AD3831" s="82"/>
      <c r="AE3831" s="82"/>
      <c r="AF3831" s="82"/>
      <c r="AG3831" s="82"/>
    </row>
    <row r="3832" spans="3:33" x14ac:dyDescent="0.2">
      <c r="C3832" s="82"/>
      <c r="D3832" s="82"/>
      <c r="E3832" s="82"/>
      <c r="F3832" s="82"/>
      <c r="G3832" s="82"/>
      <c r="H3832" s="82"/>
      <c r="I3832" s="82"/>
      <c r="J3832" s="82"/>
      <c r="K3832" s="82"/>
      <c r="L3832" s="82"/>
      <c r="M3832" s="82"/>
      <c r="N3832" s="140"/>
      <c r="O3832" s="140"/>
      <c r="P3832" s="82"/>
      <c r="Q3832" s="82"/>
      <c r="R3832" s="82"/>
      <c r="S3832" s="82"/>
      <c r="T3832" s="140"/>
      <c r="U3832" s="82"/>
      <c r="V3832" s="82"/>
      <c r="W3832" s="82"/>
      <c r="X3832" s="82"/>
      <c r="Y3832" s="82"/>
      <c r="AA3832" s="82"/>
      <c r="AB3832" s="82"/>
      <c r="AC3832" s="82"/>
      <c r="AD3832" s="82"/>
      <c r="AE3832" s="82"/>
      <c r="AF3832" s="82"/>
      <c r="AG3832" s="82"/>
    </row>
    <row r="3833" spans="3:33" x14ac:dyDescent="0.2">
      <c r="C3833" s="82"/>
      <c r="D3833" s="82"/>
      <c r="E3833" s="82"/>
      <c r="F3833" s="82"/>
      <c r="G3833" s="82"/>
      <c r="H3833" s="82"/>
      <c r="I3833" s="82"/>
      <c r="J3833" s="82"/>
      <c r="K3833" s="82"/>
      <c r="L3833" s="82"/>
      <c r="M3833" s="82"/>
      <c r="N3833" s="140"/>
      <c r="O3833" s="140"/>
      <c r="P3833" s="82"/>
      <c r="Q3833" s="82"/>
      <c r="R3833" s="82"/>
      <c r="S3833" s="82"/>
      <c r="T3833" s="140"/>
      <c r="U3833" s="82"/>
      <c r="V3833" s="82"/>
      <c r="W3833" s="82"/>
      <c r="X3833" s="82"/>
      <c r="Y3833" s="82"/>
      <c r="AA3833" s="82"/>
      <c r="AB3833" s="82"/>
      <c r="AC3833" s="82"/>
      <c r="AD3833" s="82"/>
      <c r="AE3833" s="82"/>
      <c r="AF3833" s="82"/>
      <c r="AG3833" s="82"/>
    </row>
    <row r="3834" spans="3:33" x14ac:dyDescent="0.2">
      <c r="C3834" s="82"/>
      <c r="D3834" s="82"/>
      <c r="E3834" s="82"/>
      <c r="F3834" s="82"/>
      <c r="G3834" s="82"/>
      <c r="H3834" s="82"/>
      <c r="I3834" s="82"/>
      <c r="J3834" s="82"/>
      <c r="K3834" s="82"/>
      <c r="L3834" s="82"/>
      <c r="M3834" s="82"/>
      <c r="N3834" s="140"/>
      <c r="O3834" s="140"/>
      <c r="P3834" s="82"/>
      <c r="Q3834" s="82"/>
      <c r="R3834" s="82"/>
      <c r="S3834" s="82"/>
      <c r="T3834" s="140"/>
      <c r="U3834" s="82"/>
      <c r="V3834" s="82"/>
      <c r="W3834" s="82"/>
      <c r="X3834" s="82"/>
      <c r="Y3834" s="82"/>
      <c r="AA3834" s="82"/>
      <c r="AB3834" s="82"/>
      <c r="AC3834" s="82"/>
      <c r="AD3834" s="82"/>
      <c r="AE3834" s="82"/>
      <c r="AF3834" s="82"/>
      <c r="AG3834" s="82"/>
    </row>
    <row r="3835" spans="3:33" x14ac:dyDescent="0.2">
      <c r="C3835" s="82"/>
      <c r="D3835" s="82"/>
      <c r="E3835" s="82"/>
      <c r="F3835" s="82"/>
      <c r="G3835" s="82"/>
      <c r="H3835" s="82"/>
      <c r="I3835" s="82"/>
      <c r="J3835" s="82"/>
      <c r="K3835" s="82"/>
      <c r="L3835" s="82"/>
      <c r="M3835" s="82"/>
      <c r="N3835" s="140"/>
      <c r="O3835" s="140"/>
      <c r="P3835" s="82"/>
      <c r="Q3835" s="82"/>
      <c r="R3835" s="82"/>
      <c r="S3835" s="82"/>
      <c r="T3835" s="140"/>
      <c r="U3835" s="82"/>
      <c r="V3835" s="82"/>
      <c r="W3835" s="82"/>
      <c r="X3835" s="82"/>
      <c r="Y3835" s="82"/>
      <c r="AA3835" s="82"/>
      <c r="AB3835" s="82"/>
      <c r="AC3835" s="82"/>
      <c r="AD3835" s="82"/>
      <c r="AE3835" s="82"/>
      <c r="AF3835" s="82"/>
      <c r="AG3835" s="82"/>
    </row>
    <row r="3836" spans="3:33" x14ac:dyDescent="0.2">
      <c r="C3836" s="82"/>
      <c r="D3836" s="82"/>
      <c r="E3836" s="82"/>
      <c r="F3836" s="82"/>
      <c r="G3836" s="82"/>
      <c r="H3836" s="82"/>
      <c r="I3836" s="82"/>
      <c r="J3836" s="82"/>
      <c r="K3836" s="82"/>
      <c r="L3836" s="82"/>
      <c r="M3836" s="82"/>
      <c r="N3836" s="140"/>
      <c r="O3836" s="140"/>
      <c r="P3836" s="82"/>
      <c r="Q3836" s="82"/>
      <c r="R3836" s="82"/>
      <c r="S3836" s="82"/>
      <c r="T3836" s="140"/>
      <c r="U3836" s="82"/>
      <c r="V3836" s="82"/>
      <c r="W3836" s="82"/>
      <c r="X3836" s="82"/>
      <c r="Y3836" s="82"/>
      <c r="AA3836" s="82"/>
      <c r="AB3836" s="82"/>
      <c r="AC3836" s="82"/>
      <c r="AD3836" s="82"/>
      <c r="AE3836" s="82"/>
      <c r="AF3836" s="82"/>
      <c r="AG3836" s="82"/>
    </row>
    <row r="3837" spans="3:33" x14ac:dyDescent="0.2">
      <c r="C3837" s="82"/>
      <c r="D3837" s="82"/>
      <c r="E3837" s="82"/>
      <c r="F3837" s="82"/>
      <c r="G3837" s="82"/>
      <c r="H3837" s="82"/>
      <c r="I3837" s="82"/>
      <c r="J3837" s="82"/>
      <c r="K3837" s="82"/>
      <c r="L3837" s="82"/>
      <c r="M3837" s="82"/>
      <c r="N3837" s="140"/>
      <c r="O3837" s="140"/>
      <c r="P3837" s="82"/>
      <c r="Q3837" s="82"/>
      <c r="R3837" s="82"/>
      <c r="S3837" s="82"/>
      <c r="T3837" s="140"/>
      <c r="U3837" s="82"/>
      <c r="V3837" s="82"/>
      <c r="W3837" s="82"/>
      <c r="X3837" s="82"/>
      <c r="Y3837" s="82"/>
      <c r="AA3837" s="82"/>
      <c r="AB3837" s="82"/>
      <c r="AC3837" s="82"/>
      <c r="AD3837" s="82"/>
      <c r="AE3837" s="82"/>
      <c r="AF3837" s="82"/>
      <c r="AG3837" s="82"/>
    </row>
    <row r="3838" spans="3:33" x14ac:dyDescent="0.2">
      <c r="C3838" s="82"/>
      <c r="D3838" s="82"/>
      <c r="E3838" s="82"/>
      <c r="F3838" s="82"/>
      <c r="G3838" s="82"/>
      <c r="H3838" s="82"/>
      <c r="I3838" s="82"/>
      <c r="J3838" s="82"/>
      <c r="K3838" s="82"/>
      <c r="L3838" s="82"/>
      <c r="M3838" s="82"/>
      <c r="N3838" s="140"/>
      <c r="O3838" s="140"/>
      <c r="P3838" s="82"/>
      <c r="Q3838" s="82"/>
      <c r="R3838" s="82"/>
      <c r="S3838" s="82"/>
      <c r="T3838" s="140"/>
      <c r="U3838" s="82"/>
      <c r="V3838" s="82"/>
      <c r="W3838" s="82"/>
      <c r="X3838" s="82"/>
      <c r="Y3838" s="82"/>
      <c r="AA3838" s="82"/>
      <c r="AB3838" s="82"/>
      <c r="AC3838" s="82"/>
      <c r="AD3838" s="82"/>
      <c r="AE3838" s="82"/>
      <c r="AF3838" s="82"/>
      <c r="AG3838" s="82"/>
    </row>
    <row r="3839" spans="3:33" x14ac:dyDescent="0.2">
      <c r="C3839" s="82"/>
      <c r="D3839" s="82"/>
      <c r="E3839" s="82"/>
      <c r="F3839" s="82"/>
      <c r="G3839" s="82"/>
      <c r="H3839" s="82"/>
      <c r="I3839" s="82"/>
      <c r="J3839" s="82"/>
      <c r="K3839" s="82"/>
      <c r="L3839" s="82"/>
      <c r="M3839" s="82"/>
      <c r="N3839" s="140"/>
      <c r="O3839" s="140"/>
      <c r="P3839" s="82"/>
      <c r="Q3839" s="82"/>
      <c r="R3839" s="82"/>
      <c r="S3839" s="82"/>
      <c r="T3839" s="140"/>
      <c r="U3839" s="82"/>
      <c r="V3839" s="82"/>
      <c r="W3839" s="82"/>
      <c r="X3839" s="82"/>
      <c r="Y3839" s="82"/>
      <c r="AA3839" s="82"/>
      <c r="AB3839" s="82"/>
      <c r="AC3839" s="82"/>
      <c r="AD3839" s="82"/>
      <c r="AE3839" s="82"/>
      <c r="AF3839" s="82"/>
      <c r="AG3839" s="82"/>
    </row>
    <row r="3840" spans="3:33" x14ac:dyDescent="0.2">
      <c r="C3840" s="82"/>
      <c r="D3840" s="82"/>
      <c r="E3840" s="82"/>
      <c r="F3840" s="82"/>
      <c r="G3840" s="82"/>
      <c r="H3840" s="82"/>
      <c r="I3840" s="82"/>
      <c r="J3840" s="82"/>
      <c r="K3840" s="82"/>
      <c r="L3840" s="82"/>
      <c r="M3840" s="82"/>
      <c r="N3840" s="140"/>
      <c r="O3840" s="140"/>
      <c r="P3840" s="82"/>
      <c r="Q3840" s="82"/>
      <c r="R3840" s="82"/>
      <c r="S3840" s="82"/>
      <c r="T3840" s="140"/>
      <c r="U3840" s="82"/>
      <c r="V3840" s="82"/>
      <c r="W3840" s="82"/>
      <c r="X3840" s="82"/>
      <c r="Y3840" s="82"/>
      <c r="AA3840" s="82"/>
      <c r="AB3840" s="82"/>
      <c r="AC3840" s="82"/>
      <c r="AD3840" s="82"/>
      <c r="AE3840" s="82"/>
      <c r="AF3840" s="82"/>
      <c r="AG3840" s="82"/>
    </row>
    <row r="3841" spans="3:33" x14ac:dyDescent="0.2">
      <c r="C3841" s="82"/>
      <c r="D3841" s="82"/>
      <c r="E3841" s="82"/>
      <c r="F3841" s="82"/>
      <c r="G3841" s="82"/>
      <c r="H3841" s="82"/>
      <c r="I3841" s="82"/>
      <c r="J3841" s="82"/>
      <c r="K3841" s="82"/>
      <c r="L3841" s="82"/>
      <c r="M3841" s="82"/>
      <c r="N3841" s="140"/>
      <c r="O3841" s="140"/>
      <c r="P3841" s="82"/>
      <c r="Q3841" s="82"/>
      <c r="R3841" s="82"/>
      <c r="S3841" s="82"/>
      <c r="T3841" s="140"/>
      <c r="U3841" s="82"/>
      <c r="V3841" s="82"/>
      <c r="W3841" s="82"/>
      <c r="X3841" s="82"/>
      <c r="Y3841" s="82"/>
      <c r="AA3841" s="82"/>
      <c r="AB3841" s="82"/>
      <c r="AC3841" s="82"/>
      <c r="AD3841" s="82"/>
      <c r="AE3841" s="82"/>
      <c r="AF3841" s="82"/>
      <c r="AG3841" s="82"/>
    </row>
    <row r="3842" spans="3:33" x14ac:dyDescent="0.2">
      <c r="C3842" s="82"/>
      <c r="D3842" s="82"/>
      <c r="E3842" s="82"/>
      <c r="F3842" s="82"/>
      <c r="G3842" s="82"/>
      <c r="H3842" s="82"/>
      <c r="I3842" s="82"/>
      <c r="J3842" s="82"/>
      <c r="K3842" s="82"/>
      <c r="L3842" s="82"/>
      <c r="M3842" s="82"/>
      <c r="N3842" s="140"/>
      <c r="O3842" s="140"/>
      <c r="P3842" s="82"/>
      <c r="Q3842" s="82"/>
      <c r="R3842" s="82"/>
      <c r="S3842" s="82"/>
      <c r="T3842" s="140"/>
      <c r="U3842" s="82"/>
      <c r="V3842" s="82"/>
      <c r="W3842" s="82"/>
      <c r="X3842" s="82"/>
      <c r="Y3842" s="82"/>
      <c r="AA3842" s="82"/>
      <c r="AB3842" s="82"/>
      <c r="AC3842" s="82"/>
      <c r="AD3842" s="82"/>
      <c r="AE3842" s="82"/>
      <c r="AF3842" s="82"/>
      <c r="AG3842" s="82"/>
    </row>
    <row r="3843" spans="3:33" x14ac:dyDescent="0.2">
      <c r="C3843" s="82"/>
      <c r="D3843" s="82"/>
      <c r="E3843" s="82"/>
      <c r="F3843" s="82"/>
      <c r="G3843" s="82"/>
      <c r="H3843" s="82"/>
      <c r="I3843" s="82"/>
      <c r="J3843" s="82"/>
      <c r="K3843" s="82"/>
      <c r="L3843" s="82"/>
      <c r="M3843" s="82"/>
      <c r="N3843" s="140"/>
      <c r="O3843" s="140"/>
      <c r="P3843" s="82"/>
      <c r="Q3843" s="82"/>
      <c r="R3843" s="82"/>
      <c r="S3843" s="82"/>
      <c r="T3843" s="140"/>
      <c r="U3843" s="82"/>
      <c r="V3843" s="82"/>
      <c r="W3843" s="82"/>
      <c r="X3843" s="82"/>
      <c r="Y3843" s="82"/>
      <c r="AA3843" s="82"/>
      <c r="AB3843" s="82"/>
      <c r="AC3843" s="82"/>
      <c r="AD3843" s="82"/>
      <c r="AE3843" s="82"/>
      <c r="AF3843" s="82"/>
      <c r="AG3843" s="82"/>
    </row>
    <row r="3844" spans="3:33" x14ac:dyDescent="0.2">
      <c r="C3844" s="82"/>
      <c r="D3844" s="82"/>
      <c r="E3844" s="82"/>
      <c r="F3844" s="82"/>
      <c r="G3844" s="82"/>
      <c r="H3844" s="82"/>
      <c r="I3844" s="82"/>
      <c r="J3844" s="82"/>
      <c r="K3844" s="82"/>
      <c r="L3844" s="82"/>
      <c r="M3844" s="82"/>
      <c r="N3844" s="140"/>
      <c r="O3844" s="140"/>
      <c r="P3844" s="82"/>
      <c r="Q3844" s="82"/>
      <c r="R3844" s="82"/>
      <c r="S3844" s="82"/>
      <c r="T3844" s="140"/>
      <c r="U3844" s="82"/>
      <c r="V3844" s="82"/>
      <c r="W3844" s="82"/>
      <c r="X3844" s="82"/>
      <c r="Y3844" s="82"/>
      <c r="AA3844" s="82"/>
      <c r="AB3844" s="82"/>
      <c r="AC3844" s="82"/>
      <c r="AD3844" s="82"/>
      <c r="AE3844" s="82"/>
      <c r="AF3844" s="82"/>
      <c r="AG3844" s="82"/>
    </row>
    <row r="3845" spans="3:33" x14ac:dyDescent="0.2">
      <c r="C3845" s="82"/>
      <c r="D3845" s="82"/>
      <c r="E3845" s="82"/>
      <c r="F3845" s="82"/>
      <c r="G3845" s="82"/>
      <c r="H3845" s="82"/>
      <c r="I3845" s="82"/>
      <c r="J3845" s="82"/>
      <c r="K3845" s="82"/>
      <c r="L3845" s="82"/>
      <c r="M3845" s="82"/>
      <c r="N3845" s="140"/>
      <c r="O3845" s="140"/>
      <c r="P3845" s="82"/>
      <c r="Q3845" s="82"/>
      <c r="R3845" s="82"/>
      <c r="S3845" s="82"/>
      <c r="T3845" s="140"/>
      <c r="U3845" s="82"/>
      <c r="V3845" s="82"/>
      <c r="W3845" s="82"/>
      <c r="X3845" s="82"/>
      <c r="Y3845" s="82"/>
      <c r="AA3845" s="82"/>
      <c r="AB3845" s="82"/>
      <c r="AC3845" s="82"/>
      <c r="AD3845" s="82"/>
      <c r="AE3845" s="82"/>
      <c r="AF3845" s="82"/>
      <c r="AG3845" s="82"/>
    </row>
    <row r="3846" spans="3:33" x14ac:dyDescent="0.2">
      <c r="C3846" s="82"/>
      <c r="D3846" s="82"/>
      <c r="E3846" s="82"/>
      <c r="F3846" s="82"/>
      <c r="G3846" s="82"/>
      <c r="H3846" s="82"/>
      <c r="I3846" s="82"/>
      <c r="J3846" s="82"/>
      <c r="K3846" s="82"/>
      <c r="L3846" s="82"/>
      <c r="M3846" s="82"/>
      <c r="N3846" s="140"/>
      <c r="O3846" s="140"/>
      <c r="P3846" s="82"/>
      <c r="Q3846" s="82"/>
      <c r="R3846" s="82"/>
      <c r="S3846" s="82"/>
      <c r="T3846" s="140"/>
      <c r="U3846" s="82"/>
      <c r="V3846" s="82"/>
      <c r="W3846" s="82"/>
      <c r="X3846" s="82"/>
      <c r="Y3846" s="82"/>
      <c r="AA3846" s="82"/>
      <c r="AB3846" s="82"/>
      <c r="AC3846" s="82"/>
      <c r="AD3846" s="82"/>
      <c r="AE3846" s="82"/>
      <c r="AF3846" s="82"/>
      <c r="AG3846" s="82"/>
    </row>
    <row r="3847" spans="3:33" x14ac:dyDescent="0.2">
      <c r="C3847" s="82"/>
      <c r="D3847" s="82"/>
      <c r="E3847" s="82"/>
      <c r="F3847" s="82"/>
      <c r="G3847" s="82"/>
      <c r="H3847" s="82"/>
      <c r="I3847" s="82"/>
      <c r="J3847" s="82"/>
      <c r="K3847" s="82"/>
      <c r="L3847" s="82"/>
      <c r="M3847" s="82"/>
      <c r="N3847" s="140"/>
      <c r="O3847" s="140"/>
      <c r="P3847" s="82"/>
      <c r="Q3847" s="82"/>
      <c r="R3847" s="82"/>
      <c r="S3847" s="82"/>
      <c r="T3847" s="140"/>
      <c r="U3847" s="82"/>
      <c r="V3847" s="82"/>
      <c r="W3847" s="82"/>
      <c r="X3847" s="82"/>
      <c r="Y3847" s="82"/>
      <c r="AA3847" s="82"/>
      <c r="AB3847" s="82"/>
      <c r="AC3847" s="82"/>
      <c r="AD3847" s="82"/>
      <c r="AE3847" s="82"/>
      <c r="AF3847" s="82"/>
      <c r="AG3847" s="82"/>
    </row>
    <row r="3848" spans="3:33" x14ac:dyDescent="0.2">
      <c r="C3848" s="82"/>
      <c r="D3848" s="82"/>
      <c r="E3848" s="82"/>
      <c r="F3848" s="82"/>
      <c r="G3848" s="82"/>
      <c r="H3848" s="82"/>
      <c r="I3848" s="82"/>
      <c r="J3848" s="82"/>
      <c r="K3848" s="82"/>
      <c r="L3848" s="82"/>
      <c r="M3848" s="82"/>
      <c r="N3848" s="140"/>
      <c r="O3848" s="140"/>
      <c r="P3848" s="82"/>
      <c r="Q3848" s="82"/>
      <c r="R3848" s="82"/>
      <c r="S3848" s="82"/>
      <c r="T3848" s="140"/>
      <c r="U3848" s="82"/>
      <c r="V3848" s="82"/>
      <c r="W3848" s="82"/>
      <c r="X3848" s="82"/>
      <c r="Y3848" s="82"/>
      <c r="AA3848" s="82"/>
      <c r="AB3848" s="82"/>
      <c r="AC3848" s="82"/>
      <c r="AD3848" s="82"/>
      <c r="AE3848" s="82"/>
      <c r="AF3848" s="82"/>
      <c r="AG3848" s="82"/>
    </row>
    <row r="3849" spans="3:33" x14ac:dyDescent="0.2">
      <c r="C3849" s="82"/>
      <c r="D3849" s="82"/>
      <c r="E3849" s="82"/>
      <c r="F3849" s="82"/>
      <c r="G3849" s="82"/>
      <c r="H3849" s="82"/>
      <c r="I3849" s="82"/>
      <c r="J3849" s="82"/>
      <c r="K3849" s="82"/>
      <c r="L3849" s="82"/>
      <c r="M3849" s="82"/>
      <c r="N3849" s="140"/>
      <c r="O3849" s="140"/>
      <c r="P3849" s="82"/>
      <c r="Q3849" s="82"/>
      <c r="R3849" s="82"/>
      <c r="S3849" s="82"/>
      <c r="T3849" s="140"/>
      <c r="U3849" s="82"/>
      <c r="V3849" s="82"/>
      <c r="W3849" s="82"/>
      <c r="X3849" s="82"/>
      <c r="Y3849" s="82"/>
      <c r="AA3849" s="82"/>
      <c r="AB3849" s="82"/>
      <c r="AC3849" s="82"/>
      <c r="AD3849" s="82"/>
      <c r="AE3849" s="82"/>
      <c r="AF3849" s="82"/>
      <c r="AG3849" s="82"/>
    </row>
    <row r="3850" spans="3:33" x14ac:dyDescent="0.2">
      <c r="C3850" s="82"/>
      <c r="D3850" s="82"/>
      <c r="E3850" s="82"/>
      <c r="F3850" s="82"/>
      <c r="G3850" s="82"/>
      <c r="H3850" s="82"/>
      <c r="I3850" s="82"/>
      <c r="J3850" s="82"/>
      <c r="K3850" s="82"/>
      <c r="L3850" s="82"/>
      <c r="M3850" s="82"/>
      <c r="N3850" s="140"/>
      <c r="O3850" s="140"/>
      <c r="P3850" s="82"/>
      <c r="Q3850" s="82"/>
      <c r="R3850" s="82"/>
      <c r="S3850" s="82"/>
      <c r="T3850" s="140"/>
      <c r="U3850" s="82"/>
      <c r="V3850" s="82"/>
      <c r="W3850" s="82"/>
      <c r="X3850" s="82"/>
      <c r="Y3850" s="82"/>
      <c r="AA3850" s="82"/>
      <c r="AB3850" s="82"/>
      <c r="AC3850" s="82"/>
      <c r="AD3850" s="82"/>
      <c r="AE3850" s="82"/>
      <c r="AF3850" s="82"/>
      <c r="AG3850" s="82"/>
    </row>
    <row r="3851" spans="3:33" x14ac:dyDescent="0.2">
      <c r="C3851" s="82"/>
      <c r="D3851" s="82"/>
      <c r="E3851" s="82"/>
      <c r="F3851" s="82"/>
      <c r="G3851" s="82"/>
      <c r="H3851" s="82"/>
      <c r="I3851" s="82"/>
      <c r="J3851" s="82"/>
      <c r="K3851" s="82"/>
      <c r="L3851" s="82"/>
      <c r="M3851" s="82"/>
      <c r="N3851" s="140"/>
      <c r="O3851" s="140"/>
      <c r="P3851" s="82"/>
      <c r="Q3851" s="82"/>
      <c r="R3851" s="82"/>
      <c r="S3851" s="82"/>
      <c r="T3851" s="140"/>
      <c r="U3851" s="82"/>
      <c r="V3851" s="82"/>
      <c r="W3851" s="82"/>
      <c r="X3851" s="82"/>
      <c r="Y3851" s="82"/>
      <c r="AA3851" s="82"/>
      <c r="AB3851" s="82"/>
      <c r="AC3851" s="82"/>
      <c r="AD3851" s="82"/>
      <c r="AE3851" s="82"/>
      <c r="AF3851" s="82"/>
      <c r="AG3851" s="82"/>
    </row>
    <row r="3852" spans="3:33" x14ac:dyDescent="0.2">
      <c r="C3852" s="82"/>
      <c r="D3852" s="82"/>
      <c r="E3852" s="82"/>
      <c r="F3852" s="82"/>
      <c r="G3852" s="82"/>
      <c r="H3852" s="82"/>
      <c r="I3852" s="82"/>
      <c r="J3852" s="82"/>
      <c r="K3852" s="82"/>
      <c r="L3852" s="82"/>
      <c r="M3852" s="82"/>
      <c r="N3852" s="140"/>
      <c r="O3852" s="140"/>
      <c r="P3852" s="82"/>
      <c r="Q3852" s="82"/>
      <c r="R3852" s="82"/>
      <c r="S3852" s="82"/>
      <c r="T3852" s="140"/>
      <c r="U3852" s="82"/>
      <c r="V3852" s="82"/>
      <c r="W3852" s="82"/>
      <c r="X3852" s="82"/>
      <c r="Y3852" s="82"/>
      <c r="AA3852" s="82"/>
      <c r="AB3852" s="82"/>
      <c r="AC3852" s="82"/>
      <c r="AD3852" s="82"/>
      <c r="AE3852" s="82"/>
      <c r="AF3852" s="82"/>
      <c r="AG3852" s="82"/>
    </row>
    <row r="3853" spans="3:33" x14ac:dyDescent="0.2">
      <c r="C3853" s="82"/>
      <c r="D3853" s="82"/>
      <c r="E3853" s="82"/>
      <c r="F3853" s="82"/>
      <c r="G3853" s="82"/>
      <c r="H3853" s="82"/>
      <c r="I3853" s="82"/>
      <c r="J3853" s="82"/>
      <c r="K3853" s="82"/>
      <c r="L3853" s="82"/>
      <c r="M3853" s="82"/>
      <c r="N3853" s="140"/>
      <c r="O3853" s="140"/>
      <c r="P3853" s="82"/>
      <c r="Q3853" s="82"/>
      <c r="R3853" s="82"/>
      <c r="S3853" s="82"/>
      <c r="T3853" s="140"/>
      <c r="U3853" s="82"/>
      <c r="V3853" s="82"/>
      <c r="W3853" s="82"/>
      <c r="X3853" s="82"/>
      <c r="Y3853" s="82"/>
      <c r="AA3853" s="82"/>
      <c r="AB3853" s="82"/>
      <c r="AC3853" s="82"/>
      <c r="AD3853" s="82"/>
      <c r="AE3853" s="82"/>
      <c r="AF3853" s="82"/>
      <c r="AG3853" s="82"/>
    </row>
    <row r="3854" spans="3:33" x14ac:dyDescent="0.2">
      <c r="C3854" s="82"/>
      <c r="D3854" s="82"/>
      <c r="E3854" s="82"/>
      <c r="F3854" s="82"/>
      <c r="G3854" s="82"/>
      <c r="H3854" s="82"/>
      <c r="I3854" s="82"/>
      <c r="J3854" s="82"/>
      <c r="K3854" s="82"/>
      <c r="L3854" s="82"/>
      <c r="M3854" s="82"/>
      <c r="N3854" s="140"/>
      <c r="O3854" s="140"/>
      <c r="P3854" s="82"/>
      <c r="Q3854" s="82"/>
      <c r="R3854" s="82"/>
      <c r="S3854" s="82"/>
      <c r="T3854" s="140"/>
      <c r="U3854" s="82"/>
      <c r="V3854" s="82"/>
      <c r="W3854" s="82"/>
      <c r="X3854" s="82"/>
      <c r="Y3854" s="82"/>
      <c r="AA3854" s="82"/>
      <c r="AB3854" s="82"/>
      <c r="AC3854" s="82"/>
      <c r="AD3854" s="82"/>
      <c r="AE3854" s="82"/>
      <c r="AF3854" s="82"/>
      <c r="AG3854" s="82"/>
    </row>
    <row r="3855" spans="3:33" x14ac:dyDescent="0.2">
      <c r="C3855" s="82"/>
      <c r="D3855" s="82"/>
      <c r="E3855" s="82"/>
      <c r="F3855" s="82"/>
      <c r="G3855" s="82"/>
      <c r="H3855" s="82"/>
      <c r="I3855" s="82"/>
      <c r="J3855" s="82"/>
      <c r="K3855" s="82"/>
      <c r="L3855" s="82"/>
      <c r="M3855" s="82"/>
      <c r="N3855" s="140"/>
      <c r="O3855" s="140"/>
      <c r="P3855" s="82"/>
      <c r="Q3855" s="82"/>
      <c r="R3855" s="82"/>
      <c r="S3855" s="82"/>
      <c r="T3855" s="140"/>
      <c r="U3855" s="82"/>
      <c r="V3855" s="82"/>
      <c r="W3855" s="82"/>
      <c r="X3855" s="82"/>
      <c r="Y3855" s="82"/>
      <c r="AA3855" s="82"/>
      <c r="AB3855" s="82"/>
      <c r="AC3855" s="82"/>
      <c r="AD3855" s="82"/>
      <c r="AE3855" s="82"/>
      <c r="AF3855" s="82"/>
      <c r="AG3855" s="82"/>
    </row>
    <row r="3856" spans="3:33" x14ac:dyDescent="0.2">
      <c r="C3856" s="82"/>
      <c r="D3856" s="82"/>
      <c r="E3856" s="82"/>
      <c r="F3856" s="82"/>
      <c r="G3856" s="82"/>
      <c r="H3856" s="82"/>
      <c r="I3856" s="82"/>
      <c r="J3856" s="82"/>
      <c r="K3856" s="82"/>
      <c r="L3856" s="82"/>
      <c r="M3856" s="82"/>
      <c r="N3856" s="140"/>
      <c r="O3856" s="140"/>
      <c r="P3856" s="82"/>
      <c r="Q3856" s="82"/>
      <c r="R3856" s="82"/>
      <c r="S3856" s="82"/>
      <c r="T3856" s="140"/>
      <c r="U3856" s="82"/>
      <c r="V3856" s="82"/>
      <c r="W3856" s="82"/>
      <c r="X3856" s="82"/>
      <c r="Y3856" s="82"/>
      <c r="AA3856" s="82"/>
      <c r="AB3856" s="82"/>
      <c r="AC3856" s="82"/>
      <c r="AD3856" s="82"/>
      <c r="AE3856" s="82"/>
      <c r="AF3856" s="82"/>
      <c r="AG3856" s="82"/>
    </row>
    <row r="3857" spans="3:33" x14ac:dyDescent="0.2">
      <c r="C3857" s="82"/>
      <c r="D3857" s="82"/>
      <c r="E3857" s="82"/>
      <c r="F3857" s="82"/>
      <c r="G3857" s="82"/>
      <c r="H3857" s="82"/>
      <c r="I3857" s="82"/>
      <c r="J3857" s="82"/>
      <c r="K3857" s="82"/>
      <c r="L3857" s="82"/>
      <c r="M3857" s="82"/>
      <c r="N3857" s="140"/>
      <c r="O3857" s="140"/>
      <c r="P3857" s="82"/>
      <c r="Q3857" s="82"/>
      <c r="R3857" s="82"/>
      <c r="S3857" s="82"/>
      <c r="T3857" s="140"/>
      <c r="U3857" s="82"/>
      <c r="V3857" s="82"/>
      <c r="W3857" s="82"/>
      <c r="X3857" s="82"/>
      <c r="Y3857" s="82"/>
      <c r="AA3857" s="82"/>
      <c r="AB3857" s="82"/>
      <c r="AC3857" s="82"/>
      <c r="AD3857" s="82"/>
      <c r="AE3857" s="82"/>
      <c r="AF3857" s="82"/>
      <c r="AG3857" s="82"/>
    </row>
    <row r="3858" spans="3:33" x14ac:dyDescent="0.2">
      <c r="C3858" s="82"/>
      <c r="D3858" s="82"/>
      <c r="E3858" s="82"/>
      <c r="F3858" s="82"/>
      <c r="G3858" s="82"/>
      <c r="H3858" s="82"/>
      <c r="I3858" s="82"/>
      <c r="J3858" s="82"/>
      <c r="K3858" s="82"/>
      <c r="L3858" s="82"/>
      <c r="M3858" s="82"/>
      <c r="N3858" s="140"/>
      <c r="O3858" s="140"/>
      <c r="P3858" s="82"/>
      <c r="Q3858" s="82"/>
      <c r="R3858" s="82"/>
      <c r="S3858" s="82"/>
      <c r="T3858" s="140"/>
      <c r="U3858" s="82"/>
      <c r="V3858" s="82"/>
      <c r="W3858" s="82"/>
      <c r="X3858" s="82"/>
      <c r="Y3858" s="82"/>
      <c r="AA3858" s="82"/>
      <c r="AB3858" s="82"/>
      <c r="AC3858" s="82"/>
      <c r="AD3858" s="82"/>
      <c r="AE3858" s="82"/>
      <c r="AF3858" s="82"/>
      <c r="AG3858" s="82"/>
    </row>
    <row r="3859" spans="3:33" x14ac:dyDescent="0.2">
      <c r="C3859" s="82"/>
      <c r="D3859" s="82"/>
      <c r="E3859" s="82"/>
      <c r="F3859" s="82"/>
      <c r="G3859" s="82"/>
      <c r="H3859" s="82"/>
      <c r="I3859" s="82"/>
      <c r="J3859" s="82"/>
      <c r="K3859" s="82"/>
      <c r="L3859" s="82"/>
      <c r="M3859" s="82"/>
      <c r="N3859" s="140"/>
      <c r="O3859" s="140"/>
      <c r="P3859" s="82"/>
      <c r="Q3859" s="82"/>
      <c r="R3859" s="82"/>
      <c r="S3859" s="82"/>
      <c r="T3859" s="140"/>
      <c r="U3859" s="82"/>
      <c r="V3859" s="82"/>
      <c r="W3859" s="82"/>
      <c r="X3859" s="82"/>
      <c r="Y3859" s="82"/>
      <c r="AA3859" s="82"/>
      <c r="AB3859" s="82"/>
      <c r="AC3859" s="82"/>
      <c r="AD3859" s="82"/>
      <c r="AE3859" s="82"/>
      <c r="AF3859" s="82"/>
      <c r="AG3859" s="82"/>
    </row>
    <row r="3860" spans="3:33" x14ac:dyDescent="0.2">
      <c r="C3860" s="82"/>
      <c r="D3860" s="82"/>
      <c r="E3860" s="82"/>
      <c r="F3860" s="82"/>
      <c r="G3860" s="82"/>
      <c r="H3860" s="82"/>
      <c r="I3860" s="82"/>
      <c r="J3860" s="82"/>
      <c r="K3860" s="82"/>
      <c r="L3860" s="82"/>
      <c r="M3860" s="82"/>
      <c r="N3860" s="140"/>
      <c r="O3860" s="140"/>
      <c r="P3860" s="82"/>
      <c r="Q3860" s="82"/>
      <c r="R3860" s="82"/>
      <c r="S3860" s="82"/>
      <c r="T3860" s="140"/>
      <c r="U3860" s="82"/>
      <c r="V3860" s="82"/>
      <c r="W3860" s="82"/>
      <c r="X3860" s="82"/>
      <c r="Y3860" s="82"/>
      <c r="AA3860" s="82"/>
      <c r="AB3860" s="82"/>
      <c r="AC3860" s="82"/>
      <c r="AD3860" s="82"/>
      <c r="AE3860" s="82"/>
      <c r="AF3860" s="82"/>
      <c r="AG3860" s="82"/>
    </row>
    <row r="3861" spans="3:33" x14ac:dyDescent="0.2">
      <c r="C3861" s="82"/>
      <c r="D3861" s="82"/>
      <c r="E3861" s="82"/>
      <c r="F3861" s="82"/>
      <c r="G3861" s="82"/>
      <c r="H3861" s="82"/>
      <c r="I3861" s="82"/>
      <c r="J3861" s="82"/>
      <c r="K3861" s="82"/>
      <c r="L3861" s="82"/>
      <c r="M3861" s="82"/>
      <c r="N3861" s="140"/>
      <c r="O3861" s="140"/>
      <c r="P3861" s="82"/>
      <c r="Q3861" s="82"/>
      <c r="R3861" s="82"/>
      <c r="S3861" s="82"/>
      <c r="T3861" s="140"/>
      <c r="U3861" s="82"/>
      <c r="V3861" s="82"/>
      <c r="W3861" s="82"/>
      <c r="X3861" s="82"/>
      <c r="Y3861" s="82"/>
      <c r="AA3861" s="82"/>
      <c r="AB3861" s="82"/>
      <c r="AC3861" s="82"/>
      <c r="AD3861" s="82"/>
      <c r="AE3861" s="82"/>
      <c r="AF3861" s="82"/>
      <c r="AG3861" s="82"/>
    </row>
    <row r="3862" spans="3:33" x14ac:dyDescent="0.2">
      <c r="C3862" s="82"/>
      <c r="D3862" s="82"/>
      <c r="E3862" s="82"/>
      <c r="F3862" s="82"/>
      <c r="G3862" s="82"/>
      <c r="H3862" s="82"/>
      <c r="I3862" s="82"/>
      <c r="J3862" s="82"/>
      <c r="K3862" s="82"/>
      <c r="L3862" s="82"/>
      <c r="M3862" s="82"/>
      <c r="N3862" s="140"/>
      <c r="O3862" s="140"/>
      <c r="P3862" s="82"/>
      <c r="Q3862" s="82"/>
      <c r="R3862" s="82"/>
      <c r="S3862" s="82"/>
      <c r="T3862" s="140"/>
      <c r="U3862" s="82"/>
      <c r="V3862" s="82"/>
      <c r="W3862" s="82"/>
      <c r="X3862" s="82"/>
      <c r="Y3862" s="82"/>
      <c r="AA3862" s="82"/>
      <c r="AB3862" s="82"/>
      <c r="AC3862" s="82"/>
      <c r="AD3862" s="82"/>
      <c r="AE3862" s="82"/>
      <c r="AF3862" s="82"/>
      <c r="AG3862" s="82"/>
    </row>
    <row r="3863" spans="3:33" x14ac:dyDescent="0.2">
      <c r="C3863" s="82"/>
      <c r="D3863" s="82"/>
      <c r="E3863" s="82"/>
      <c r="F3863" s="82"/>
      <c r="G3863" s="82"/>
      <c r="H3863" s="82"/>
      <c r="I3863" s="82"/>
      <c r="J3863" s="82"/>
      <c r="K3863" s="82"/>
      <c r="L3863" s="82"/>
      <c r="M3863" s="82"/>
      <c r="N3863" s="140"/>
      <c r="O3863" s="140"/>
      <c r="P3863" s="82"/>
      <c r="Q3863" s="82"/>
      <c r="R3863" s="82"/>
      <c r="S3863" s="82"/>
      <c r="T3863" s="140"/>
      <c r="U3863" s="82"/>
      <c r="V3863" s="82"/>
      <c r="W3863" s="82"/>
      <c r="X3863" s="82"/>
      <c r="Y3863" s="82"/>
      <c r="AA3863" s="82"/>
      <c r="AB3863" s="82"/>
      <c r="AC3863" s="82"/>
      <c r="AD3863" s="82"/>
      <c r="AE3863" s="82"/>
      <c r="AF3863" s="82"/>
      <c r="AG3863" s="82"/>
    </row>
    <row r="3864" spans="3:33" x14ac:dyDescent="0.2">
      <c r="C3864" s="82"/>
      <c r="D3864" s="82"/>
      <c r="E3864" s="82"/>
      <c r="F3864" s="82"/>
      <c r="G3864" s="82"/>
      <c r="H3864" s="82"/>
      <c r="I3864" s="82"/>
      <c r="J3864" s="82"/>
      <c r="K3864" s="82"/>
      <c r="L3864" s="82"/>
      <c r="M3864" s="82"/>
      <c r="N3864" s="140"/>
      <c r="O3864" s="140"/>
      <c r="P3864" s="82"/>
      <c r="Q3864" s="82"/>
      <c r="R3864" s="82"/>
      <c r="S3864" s="82"/>
      <c r="T3864" s="140"/>
      <c r="U3864" s="82"/>
      <c r="V3864" s="82"/>
      <c r="W3864" s="82"/>
      <c r="X3864" s="82"/>
      <c r="Y3864" s="82"/>
      <c r="AA3864" s="82"/>
      <c r="AB3864" s="82"/>
      <c r="AC3864" s="82"/>
      <c r="AD3864" s="82"/>
      <c r="AE3864" s="82"/>
      <c r="AF3864" s="82"/>
      <c r="AG3864" s="82"/>
    </row>
    <row r="3865" spans="3:33" x14ac:dyDescent="0.2">
      <c r="C3865" s="82"/>
      <c r="D3865" s="82"/>
      <c r="E3865" s="82"/>
      <c r="F3865" s="82"/>
      <c r="G3865" s="82"/>
      <c r="H3865" s="82"/>
      <c r="I3865" s="82"/>
      <c r="J3865" s="82"/>
      <c r="K3865" s="82"/>
      <c r="L3865" s="82"/>
      <c r="M3865" s="82"/>
      <c r="N3865" s="140"/>
      <c r="O3865" s="140"/>
      <c r="P3865" s="82"/>
      <c r="Q3865" s="82"/>
      <c r="R3865" s="82"/>
      <c r="S3865" s="82"/>
      <c r="T3865" s="140"/>
      <c r="U3865" s="82"/>
      <c r="V3865" s="82"/>
      <c r="W3865" s="82"/>
      <c r="X3865" s="82"/>
      <c r="Y3865" s="82"/>
      <c r="AA3865" s="82"/>
      <c r="AB3865" s="82"/>
      <c r="AC3865" s="82"/>
      <c r="AD3865" s="82"/>
      <c r="AE3865" s="82"/>
      <c r="AF3865" s="82"/>
      <c r="AG3865" s="82"/>
    </row>
    <row r="3866" spans="3:33" x14ac:dyDescent="0.2">
      <c r="C3866" s="82"/>
      <c r="D3866" s="82"/>
      <c r="E3866" s="82"/>
      <c r="F3866" s="82"/>
      <c r="G3866" s="82"/>
      <c r="H3866" s="82"/>
      <c r="I3866" s="82"/>
      <c r="J3866" s="82"/>
      <c r="K3866" s="82"/>
      <c r="L3866" s="82"/>
      <c r="M3866" s="82"/>
      <c r="N3866" s="140"/>
      <c r="O3866" s="140"/>
      <c r="P3866" s="82"/>
      <c r="Q3866" s="82"/>
      <c r="R3866" s="82"/>
      <c r="S3866" s="82"/>
      <c r="T3866" s="140"/>
      <c r="U3866" s="82"/>
      <c r="V3866" s="82"/>
      <c r="W3866" s="82"/>
      <c r="X3866" s="82"/>
      <c r="Y3866" s="82"/>
      <c r="AA3866" s="82"/>
      <c r="AB3866" s="82"/>
      <c r="AC3866" s="82"/>
      <c r="AD3866" s="82"/>
      <c r="AE3866" s="82"/>
      <c r="AF3866" s="82"/>
      <c r="AG3866" s="82"/>
    </row>
    <row r="3867" spans="3:33" x14ac:dyDescent="0.2">
      <c r="C3867" s="82"/>
      <c r="D3867" s="82"/>
      <c r="E3867" s="82"/>
      <c r="F3867" s="82"/>
      <c r="G3867" s="82"/>
      <c r="H3867" s="82"/>
      <c r="I3867" s="82"/>
      <c r="J3867" s="82"/>
      <c r="K3867" s="82"/>
      <c r="L3867" s="82"/>
      <c r="M3867" s="82"/>
      <c r="N3867" s="140"/>
      <c r="O3867" s="140"/>
      <c r="P3867" s="82"/>
      <c r="Q3867" s="82"/>
      <c r="R3867" s="82"/>
      <c r="S3867" s="82"/>
      <c r="T3867" s="140"/>
      <c r="U3867" s="82"/>
      <c r="V3867" s="82"/>
      <c r="W3867" s="82"/>
      <c r="X3867" s="82"/>
      <c r="Y3867" s="82"/>
      <c r="AA3867" s="82"/>
      <c r="AB3867" s="82"/>
      <c r="AC3867" s="82"/>
      <c r="AD3867" s="82"/>
      <c r="AE3867" s="82"/>
      <c r="AF3867" s="82"/>
      <c r="AG3867" s="82"/>
    </row>
    <row r="3868" spans="3:33" x14ac:dyDescent="0.2">
      <c r="C3868" s="82"/>
      <c r="D3868" s="82"/>
      <c r="E3868" s="82"/>
      <c r="F3868" s="82"/>
      <c r="G3868" s="82"/>
      <c r="H3868" s="82"/>
      <c r="I3868" s="82"/>
      <c r="J3868" s="82"/>
      <c r="K3868" s="82"/>
      <c r="L3868" s="82"/>
      <c r="M3868" s="82"/>
      <c r="N3868" s="140"/>
      <c r="O3868" s="140"/>
      <c r="P3868" s="82"/>
      <c r="Q3868" s="82"/>
      <c r="R3868" s="82"/>
      <c r="S3868" s="82"/>
      <c r="T3868" s="140"/>
      <c r="U3868" s="82"/>
      <c r="V3868" s="82"/>
      <c r="W3868" s="82"/>
      <c r="X3868" s="82"/>
      <c r="Y3868" s="82"/>
      <c r="AA3868" s="82"/>
      <c r="AB3868" s="82"/>
      <c r="AC3868" s="82"/>
      <c r="AD3868" s="82"/>
      <c r="AE3868" s="82"/>
      <c r="AF3868" s="82"/>
      <c r="AG3868" s="82"/>
    </row>
    <row r="3869" spans="3:33" x14ac:dyDescent="0.2">
      <c r="C3869" s="82"/>
      <c r="D3869" s="82"/>
      <c r="E3869" s="82"/>
      <c r="F3869" s="82"/>
      <c r="G3869" s="82"/>
      <c r="H3869" s="82"/>
      <c r="I3869" s="82"/>
      <c r="J3869" s="82"/>
      <c r="K3869" s="82"/>
      <c r="L3869" s="82"/>
      <c r="M3869" s="82"/>
      <c r="N3869" s="140"/>
      <c r="O3869" s="140"/>
      <c r="P3869" s="82"/>
      <c r="Q3869" s="82"/>
      <c r="R3869" s="82"/>
      <c r="S3869" s="82"/>
      <c r="T3869" s="140"/>
      <c r="U3869" s="82"/>
      <c r="V3869" s="82"/>
      <c r="W3869" s="82"/>
      <c r="X3869" s="82"/>
      <c r="Y3869" s="82"/>
      <c r="AA3869" s="82"/>
      <c r="AB3869" s="82"/>
      <c r="AC3869" s="82"/>
      <c r="AD3869" s="82"/>
      <c r="AE3869" s="82"/>
      <c r="AF3869" s="82"/>
      <c r="AG3869" s="82"/>
    </row>
    <row r="3870" spans="3:33" x14ac:dyDescent="0.2">
      <c r="C3870" s="82"/>
      <c r="D3870" s="82"/>
      <c r="E3870" s="82"/>
      <c r="F3870" s="82"/>
      <c r="G3870" s="82"/>
      <c r="H3870" s="82"/>
      <c r="I3870" s="82"/>
      <c r="J3870" s="82"/>
      <c r="K3870" s="82"/>
      <c r="L3870" s="82"/>
      <c r="M3870" s="82"/>
      <c r="N3870" s="140"/>
      <c r="O3870" s="140"/>
      <c r="P3870" s="82"/>
      <c r="Q3870" s="82"/>
      <c r="R3870" s="82"/>
      <c r="S3870" s="82"/>
      <c r="T3870" s="140"/>
      <c r="U3870" s="82"/>
      <c r="V3870" s="82"/>
      <c r="W3870" s="82"/>
      <c r="X3870" s="82"/>
      <c r="Y3870" s="82"/>
      <c r="AA3870" s="82"/>
      <c r="AB3870" s="82"/>
      <c r="AC3870" s="82"/>
      <c r="AD3870" s="82"/>
      <c r="AE3870" s="82"/>
      <c r="AF3870" s="82"/>
      <c r="AG3870" s="82"/>
    </row>
    <row r="3871" spans="3:33" x14ac:dyDescent="0.2">
      <c r="C3871" s="82"/>
      <c r="D3871" s="82"/>
      <c r="E3871" s="82"/>
      <c r="F3871" s="82"/>
      <c r="G3871" s="82"/>
      <c r="H3871" s="82"/>
      <c r="I3871" s="82"/>
      <c r="J3871" s="82"/>
      <c r="K3871" s="82"/>
      <c r="L3871" s="82"/>
      <c r="M3871" s="82"/>
      <c r="N3871" s="140"/>
      <c r="O3871" s="140"/>
      <c r="P3871" s="82"/>
      <c r="Q3871" s="82"/>
      <c r="R3871" s="82"/>
      <c r="S3871" s="82"/>
      <c r="T3871" s="140"/>
      <c r="U3871" s="82"/>
      <c r="V3871" s="82"/>
      <c r="W3871" s="82"/>
      <c r="X3871" s="82"/>
      <c r="Y3871" s="82"/>
      <c r="AA3871" s="82"/>
      <c r="AB3871" s="82"/>
      <c r="AC3871" s="82"/>
      <c r="AD3871" s="82"/>
      <c r="AE3871" s="82"/>
      <c r="AF3871" s="82"/>
      <c r="AG3871" s="82"/>
    </row>
    <row r="3872" spans="3:33" x14ac:dyDescent="0.2">
      <c r="C3872" s="82"/>
      <c r="D3872" s="82"/>
      <c r="E3872" s="82"/>
      <c r="F3872" s="82"/>
      <c r="G3872" s="82"/>
      <c r="H3872" s="82"/>
      <c r="I3872" s="82"/>
      <c r="J3872" s="82"/>
      <c r="K3872" s="82"/>
      <c r="L3872" s="82"/>
      <c r="M3872" s="82"/>
      <c r="N3872" s="140"/>
      <c r="O3872" s="140"/>
      <c r="P3872" s="82"/>
      <c r="Q3872" s="82"/>
      <c r="R3872" s="82"/>
      <c r="S3872" s="82"/>
      <c r="T3872" s="140"/>
      <c r="U3872" s="82"/>
      <c r="V3872" s="82"/>
      <c r="W3872" s="82"/>
      <c r="X3872" s="82"/>
      <c r="Y3872" s="82"/>
      <c r="AA3872" s="82"/>
      <c r="AB3872" s="82"/>
      <c r="AC3872" s="82"/>
      <c r="AD3872" s="82"/>
      <c r="AE3872" s="82"/>
      <c r="AF3872" s="82"/>
      <c r="AG3872" s="82"/>
    </row>
    <row r="3873" spans="3:33" x14ac:dyDescent="0.2">
      <c r="C3873" s="82"/>
      <c r="D3873" s="82"/>
      <c r="E3873" s="82"/>
      <c r="F3873" s="82"/>
      <c r="G3873" s="82"/>
      <c r="H3873" s="82"/>
      <c r="I3873" s="82"/>
      <c r="J3873" s="82"/>
      <c r="K3873" s="82"/>
      <c r="L3873" s="82"/>
      <c r="M3873" s="82"/>
      <c r="N3873" s="140"/>
      <c r="O3873" s="140"/>
      <c r="P3873" s="82"/>
      <c r="Q3873" s="82"/>
      <c r="R3873" s="82"/>
      <c r="S3873" s="82"/>
      <c r="T3873" s="140"/>
      <c r="U3873" s="82"/>
      <c r="V3873" s="82"/>
      <c r="W3873" s="82"/>
      <c r="X3873" s="82"/>
      <c r="Y3873" s="82"/>
      <c r="AA3873" s="82"/>
      <c r="AB3873" s="82"/>
      <c r="AC3873" s="82"/>
      <c r="AD3873" s="82"/>
      <c r="AE3873" s="82"/>
      <c r="AF3873" s="82"/>
      <c r="AG3873" s="82"/>
    </row>
    <row r="3874" spans="3:33" x14ac:dyDescent="0.2">
      <c r="C3874" s="82"/>
      <c r="D3874" s="82"/>
      <c r="E3874" s="82"/>
      <c r="F3874" s="82"/>
      <c r="G3874" s="82"/>
      <c r="H3874" s="82"/>
      <c r="I3874" s="82"/>
      <c r="J3874" s="82"/>
      <c r="K3874" s="82"/>
      <c r="L3874" s="82"/>
      <c r="M3874" s="82"/>
      <c r="N3874" s="140"/>
      <c r="O3874" s="140"/>
      <c r="P3874" s="82"/>
      <c r="Q3874" s="82"/>
      <c r="R3874" s="82"/>
      <c r="S3874" s="82"/>
      <c r="T3874" s="140"/>
      <c r="U3874" s="82"/>
      <c r="V3874" s="82"/>
      <c r="W3874" s="82"/>
      <c r="X3874" s="82"/>
      <c r="Y3874" s="82"/>
      <c r="AA3874" s="82"/>
      <c r="AB3874" s="82"/>
      <c r="AC3874" s="82"/>
      <c r="AD3874" s="82"/>
      <c r="AE3874" s="82"/>
      <c r="AF3874" s="82"/>
      <c r="AG3874" s="82"/>
    </row>
    <row r="3875" spans="3:33" x14ac:dyDescent="0.2">
      <c r="C3875" s="82"/>
      <c r="D3875" s="82"/>
      <c r="E3875" s="82"/>
      <c r="F3875" s="82"/>
      <c r="G3875" s="82"/>
      <c r="H3875" s="82"/>
      <c r="I3875" s="82"/>
      <c r="J3875" s="82"/>
      <c r="K3875" s="82"/>
      <c r="L3875" s="82"/>
      <c r="M3875" s="82"/>
      <c r="N3875" s="140"/>
      <c r="O3875" s="140"/>
      <c r="P3875" s="82"/>
      <c r="Q3875" s="82"/>
      <c r="R3875" s="82"/>
      <c r="S3875" s="82"/>
      <c r="T3875" s="140"/>
      <c r="U3875" s="82"/>
      <c r="V3875" s="82"/>
      <c r="W3875" s="82"/>
      <c r="X3875" s="82"/>
      <c r="Y3875" s="82"/>
      <c r="AA3875" s="82"/>
      <c r="AB3875" s="82"/>
      <c r="AC3875" s="82"/>
      <c r="AD3875" s="82"/>
      <c r="AE3875" s="82"/>
      <c r="AF3875" s="82"/>
      <c r="AG3875" s="82"/>
    </row>
    <row r="3876" spans="3:33" x14ac:dyDescent="0.2">
      <c r="C3876" s="82"/>
      <c r="D3876" s="82"/>
      <c r="E3876" s="82"/>
      <c r="F3876" s="82"/>
      <c r="G3876" s="82"/>
      <c r="H3876" s="82"/>
      <c r="I3876" s="82"/>
      <c r="J3876" s="82"/>
      <c r="K3876" s="82"/>
      <c r="L3876" s="82"/>
      <c r="M3876" s="82"/>
      <c r="N3876" s="140"/>
      <c r="O3876" s="140"/>
      <c r="P3876" s="82"/>
      <c r="Q3876" s="82"/>
      <c r="R3876" s="82"/>
      <c r="S3876" s="82"/>
      <c r="T3876" s="140"/>
      <c r="U3876" s="82"/>
      <c r="V3876" s="82"/>
      <c r="W3876" s="82"/>
      <c r="X3876" s="82"/>
      <c r="Y3876" s="82"/>
      <c r="AA3876" s="82"/>
      <c r="AB3876" s="82"/>
      <c r="AC3876" s="82"/>
      <c r="AD3876" s="82"/>
      <c r="AE3876" s="82"/>
      <c r="AF3876" s="82"/>
      <c r="AG3876" s="82"/>
    </row>
    <row r="3877" spans="3:33" x14ac:dyDescent="0.2">
      <c r="C3877" s="82"/>
      <c r="D3877" s="82"/>
      <c r="E3877" s="82"/>
      <c r="F3877" s="82"/>
      <c r="G3877" s="82"/>
      <c r="H3877" s="82"/>
      <c r="I3877" s="82"/>
      <c r="J3877" s="82"/>
      <c r="K3877" s="82"/>
      <c r="L3877" s="82"/>
      <c r="M3877" s="82"/>
      <c r="N3877" s="140"/>
      <c r="O3877" s="140"/>
      <c r="P3877" s="82"/>
      <c r="Q3877" s="82"/>
      <c r="R3877" s="82"/>
      <c r="S3877" s="82"/>
      <c r="T3877" s="140"/>
      <c r="U3877" s="82"/>
      <c r="V3877" s="82"/>
      <c r="W3877" s="82"/>
      <c r="X3877" s="82"/>
      <c r="Y3877" s="82"/>
      <c r="AA3877" s="82"/>
      <c r="AB3877" s="82"/>
      <c r="AC3877" s="82"/>
      <c r="AD3877" s="82"/>
      <c r="AE3877" s="82"/>
      <c r="AF3877" s="82"/>
      <c r="AG3877" s="82"/>
    </row>
    <row r="3878" spans="3:33" x14ac:dyDescent="0.2">
      <c r="C3878" s="82"/>
      <c r="D3878" s="82"/>
      <c r="E3878" s="82"/>
      <c r="F3878" s="82"/>
      <c r="G3878" s="82"/>
      <c r="H3878" s="82"/>
      <c r="I3878" s="82"/>
      <c r="J3878" s="82"/>
      <c r="K3878" s="82"/>
      <c r="L3878" s="82"/>
      <c r="M3878" s="82"/>
      <c r="N3878" s="140"/>
      <c r="O3878" s="140"/>
      <c r="P3878" s="82"/>
      <c r="Q3878" s="82"/>
      <c r="R3878" s="82"/>
      <c r="S3878" s="82"/>
      <c r="T3878" s="140"/>
      <c r="U3878" s="82"/>
      <c r="V3878" s="82"/>
      <c r="W3878" s="82"/>
      <c r="X3878" s="82"/>
      <c r="Y3878" s="82"/>
      <c r="AA3878" s="82"/>
      <c r="AB3878" s="82"/>
      <c r="AC3878" s="82"/>
      <c r="AD3878" s="82"/>
      <c r="AE3878" s="82"/>
      <c r="AF3878" s="82"/>
      <c r="AG3878" s="82"/>
    </row>
    <row r="3879" spans="3:33" x14ac:dyDescent="0.2">
      <c r="C3879" s="82"/>
      <c r="D3879" s="82"/>
      <c r="E3879" s="82"/>
      <c r="F3879" s="82"/>
      <c r="G3879" s="82"/>
      <c r="H3879" s="82"/>
      <c r="I3879" s="82"/>
      <c r="J3879" s="82"/>
      <c r="K3879" s="82"/>
      <c r="L3879" s="82"/>
      <c r="M3879" s="82"/>
      <c r="N3879" s="140"/>
      <c r="O3879" s="140"/>
      <c r="P3879" s="82"/>
      <c r="Q3879" s="82"/>
      <c r="R3879" s="82"/>
      <c r="S3879" s="82"/>
      <c r="T3879" s="140"/>
      <c r="U3879" s="82"/>
      <c r="V3879" s="82"/>
      <c r="W3879" s="82"/>
      <c r="X3879" s="82"/>
      <c r="Y3879" s="82"/>
      <c r="AA3879" s="82"/>
      <c r="AB3879" s="82"/>
      <c r="AC3879" s="82"/>
      <c r="AD3879" s="82"/>
      <c r="AE3879" s="82"/>
      <c r="AF3879" s="82"/>
      <c r="AG3879" s="82"/>
    </row>
    <row r="3880" spans="3:33" x14ac:dyDescent="0.2">
      <c r="C3880" s="82"/>
      <c r="D3880" s="82"/>
      <c r="E3880" s="82"/>
      <c r="F3880" s="82"/>
      <c r="G3880" s="82"/>
      <c r="H3880" s="82"/>
      <c r="I3880" s="82"/>
      <c r="J3880" s="82"/>
      <c r="K3880" s="82"/>
      <c r="L3880" s="82"/>
      <c r="M3880" s="82"/>
      <c r="N3880" s="140"/>
      <c r="O3880" s="140"/>
      <c r="P3880" s="82"/>
      <c r="Q3880" s="82"/>
      <c r="R3880" s="82"/>
      <c r="S3880" s="82"/>
      <c r="T3880" s="140"/>
      <c r="U3880" s="82"/>
      <c r="V3880" s="82"/>
      <c r="W3880" s="82"/>
      <c r="X3880" s="82"/>
      <c r="Y3880" s="82"/>
      <c r="AA3880" s="82"/>
      <c r="AB3880" s="82"/>
      <c r="AC3880" s="82"/>
      <c r="AD3880" s="82"/>
      <c r="AE3880" s="82"/>
      <c r="AF3880" s="82"/>
      <c r="AG3880" s="82"/>
    </row>
    <row r="3881" spans="3:33" x14ac:dyDescent="0.2">
      <c r="C3881" s="82"/>
      <c r="D3881" s="82"/>
      <c r="E3881" s="82"/>
      <c r="F3881" s="82"/>
      <c r="G3881" s="82"/>
      <c r="H3881" s="82"/>
      <c r="I3881" s="82"/>
      <c r="J3881" s="82"/>
      <c r="K3881" s="82"/>
      <c r="L3881" s="82"/>
      <c r="M3881" s="82"/>
      <c r="N3881" s="140"/>
      <c r="O3881" s="140"/>
      <c r="P3881" s="82"/>
      <c r="Q3881" s="82"/>
      <c r="R3881" s="82"/>
      <c r="S3881" s="82"/>
      <c r="T3881" s="140"/>
      <c r="U3881" s="82"/>
      <c r="V3881" s="82"/>
      <c r="W3881" s="82"/>
      <c r="X3881" s="82"/>
      <c r="Y3881" s="82"/>
      <c r="AA3881" s="82"/>
      <c r="AB3881" s="82"/>
      <c r="AC3881" s="82"/>
      <c r="AD3881" s="82"/>
      <c r="AE3881" s="82"/>
      <c r="AF3881" s="82"/>
      <c r="AG3881" s="82"/>
    </row>
    <row r="3882" spans="3:33" x14ac:dyDescent="0.2">
      <c r="C3882" s="82"/>
      <c r="D3882" s="82"/>
      <c r="E3882" s="82"/>
      <c r="F3882" s="82"/>
      <c r="G3882" s="82"/>
      <c r="H3882" s="82"/>
      <c r="I3882" s="82"/>
      <c r="J3882" s="82"/>
      <c r="K3882" s="82"/>
      <c r="L3882" s="82"/>
      <c r="M3882" s="82"/>
      <c r="N3882" s="140"/>
      <c r="O3882" s="140"/>
      <c r="P3882" s="82"/>
      <c r="Q3882" s="82"/>
      <c r="R3882" s="82"/>
      <c r="S3882" s="82"/>
      <c r="T3882" s="140"/>
      <c r="U3882" s="82"/>
      <c r="V3882" s="82"/>
      <c r="W3882" s="82"/>
      <c r="X3882" s="82"/>
      <c r="Y3882" s="82"/>
      <c r="AA3882" s="82"/>
      <c r="AB3882" s="82"/>
      <c r="AC3882" s="82"/>
      <c r="AD3882" s="82"/>
      <c r="AE3882" s="82"/>
      <c r="AF3882" s="82"/>
      <c r="AG3882" s="82"/>
    </row>
    <row r="3883" spans="3:33" x14ac:dyDescent="0.2">
      <c r="C3883" s="82"/>
      <c r="D3883" s="82"/>
      <c r="E3883" s="82"/>
      <c r="F3883" s="82"/>
      <c r="G3883" s="82"/>
      <c r="H3883" s="82"/>
      <c r="I3883" s="82"/>
      <c r="J3883" s="82"/>
      <c r="K3883" s="82"/>
      <c r="L3883" s="82"/>
      <c r="M3883" s="82"/>
      <c r="N3883" s="140"/>
      <c r="O3883" s="140"/>
      <c r="P3883" s="82"/>
      <c r="Q3883" s="82"/>
      <c r="R3883" s="82"/>
      <c r="S3883" s="82"/>
      <c r="T3883" s="140"/>
      <c r="U3883" s="82"/>
      <c r="V3883" s="82"/>
      <c r="W3883" s="82"/>
      <c r="X3883" s="82"/>
      <c r="Y3883" s="82"/>
      <c r="AA3883" s="82"/>
      <c r="AB3883" s="82"/>
      <c r="AC3883" s="82"/>
      <c r="AD3883" s="82"/>
      <c r="AE3883" s="82"/>
      <c r="AF3883" s="82"/>
      <c r="AG3883" s="82"/>
    </row>
    <row r="3884" spans="3:33" x14ac:dyDescent="0.2">
      <c r="C3884" s="82"/>
      <c r="D3884" s="82"/>
      <c r="E3884" s="82"/>
      <c r="F3884" s="82"/>
      <c r="G3884" s="82"/>
      <c r="H3884" s="82"/>
      <c r="I3884" s="82"/>
      <c r="J3884" s="82"/>
      <c r="K3884" s="82"/>
      <c r="L3884" s="82"/>
      <c r="M3884" s="82"/>
      <c r="N3884" s="140"/>
      <c r="O3884" s="140"/>
      <c r="P3884" s="82"/>
      <c r="Q3884" s="82"/>
      <c r="R3884" s="82"/>
      <c r="S3884" s="82"/>
      <c r="T3884" s="140"/>
      <c r="U3884" s="82"/>
      <c r="V3884" s="82"/>
      <c r="W3884" s="82"/>
      <c r="X3884" s="82"/>
      <c r="Y3884" s="82"/>
      <c r="AA3884" s="82"/>
      <c r="AB3884" s="82"/>
      <c r="AC3884" s="82"/>
      <c r="AD3884" s="82"/>
      <c r="AE3884" s="82"/>
      <c r="AF3884" s="82"/>
      <c r="AG3884" s="82"/>
    </row>
    <row r="3885" spans="3:33" x14ac:dyDescent="0.2">
      <c r="C3885" s="82"/>
      <c r="D3885" s="82"/>
      <c r="E3885" s="82"/>
      <c r="F3885" s="82"/>
      <c r="G3885" s="82"/>
      <c r="H3885" s="82"/>
      <c r="I3885" s="82"/>
      <c r="J3885" s="82"/>
      <c r="K3885" s="82"/>
      <c r="L3885" s="82"/>
      <c r="M3885" s="82"/>
      <c r="N3885" s="140"/>
      <c r="O3885" s="140"/>
      <c r="P3885" s="82"/>
      <c r="Q3885" s="82"/>
      <c r="R3885" s="82"/>
      <c r="S3885" s="82"/>
      <c r="T3885" s="140"/>
      <c r="U3885" s="82"/>
      <c r="V3885" s="82"/>
      <c r="W3885" s="82"/>
      <c r="X3885" s="82"/>
      <c r="Y3885" s="82"/>
      <c r="AA3885" s="82"/>
      <c r="AB3885" s="82"/>
      <c r="AC3885" s="82"/>
      <c r="AD3885" s="82"/>
      <c r="AE3885" s="82"/>
      <c r="AF3885" s="82"/>
      <c r="AG3885" s="82"/>
    </row>
    <row r="3886" spans="3:33" x14ac:dyDescent="0.2">
      <c r="C3886" s="82"/>
      <c r="D3886" s="82"/>
      <c r="E3886" s="82"/>
      <c r="F3886" s="82"/>
      <c r="G3886" s="82"/>
      <c r="H3886" s="82"/>
      <c r="I3886" s="82"/>
      <c r="J3886" s="82"/>
      <c r="K3886" s="82"/>
      <c r="L3886" s="82"/>
      <c r="M3886" s="82"/>
      <c r="N3886" s="140"/>
      <c r="O3886" s="140"/>
      <c r="P3886" s="82"/>
      <c r="Q3886" s="82"/>
      <c r="R3886" s="82"/>
      <c r="S3886" s="82"/>
      <c r="T3886" s="140"/>
      <c r="U3886" s="82"/>
      <c r="V3886" s="82"/>
      <c r="W3886" s="82"/>
      <c r="X3886" s="82"/>
      <c r="Y3886" s="82"/>
      <c r="AA3886" s="82"/>
      <c r="AB3886" s="82"/>
      <c r="AC3886" s="82"/>
      <c r="AD3886" s="82"/>
      <c r="AE3886" s="82"/>
      <c r="AF3886" s="82"/>
      <c r="AG3886" s="82"/>
    </row>
    <row r="3887" spans="3:33" x14ac:dyDescent="0.2">
      <c r="C3887" s="82"/>
      <c r="D3887" s="82"/>
      <c r="E3887" s="82"/>
      <c r="F3887" s="82"/>
      <c r="G3887" s="82"/>
      <c r="H3887" s="82"/>
      <c r="I3887" s="82"/>
      <c r="J3887" s="82"/>
      <c r="K3887" s="82"/>
      <c r="L3887" s="82"/>
      <c r="M3887" s="82"/>
      <c r="N3887" s="140"/>
      <c r="O3887" s="140"/>
      <c r="P3887" s="82"/>
      <c r="Q3887" s="82"/>
      <c r="R3887" s="82"/>
      <c r="S3887" s="82"/>
      <c r="T3887" s="140"/>
      <c r="U3887" s="82"/>
      <c r="V3887" s="82"/>
      <c r="W3887" s="82"/>
      <c r="X3887" s="82"/>
      <c r="Y3887" s="82"/>
      <c r="AA3887" s="82"/>
      <c r="AB3887" s="82"/>
      <c r="AC3887" s="82"/>
      <c r="AD3887" s="82"/>
      <c r="AE3887" s="82"/>
      <c r="AF3887" s="82"/>
      <c r="AG3887" s="82"/>
    </row>
    <row r="3888" spans="3:33" x14ac:dyDescent="0.2">
      <c r="C3888" s="82"/>
      <c r="D3888" s="82"/>
      <c r="E3888" s="82"/>
      <c r="F3888" s="82"/>
      <c r="G3888" s="82"/>
      <c r="H3888" s="82"/>
      <c r="I3888" s="82"/>
      <c r="J3888" s="82"/>
      <c r="K3888" s="82"/>
      <c r="L3888" s="82"/>
      <c r="M3888" s="82"/>
      <c r="N3888" s="140"/>
      <c r="O3888" s="140"/>
      <c r="P3888" s="82"/>
      <c r="Q3888" s="82"/>
      <c r="R3888" s="82"/>
      <c r="S3888" s="82"/>
      <c r="T3888" s="140"/>
      <c r="U3888" s="82"/>
      <c r="V3888" s="82"/>
      <c r="W3888" s="82"/>
      <c r="X3888" s="82"/>
      <c r="Y3888" s="82"/>
      <c r="AA3888" s="82"/>
      <c r="AB3888" s="82"/>
      <c r="AC3888" s="82"/>
      <c r="AD3888" s="82"/>
      <c r="AE3888" s="82"/>
      <c r="AF3888" s="82"/>
      <c r="AG3888" s="82"/>
    </row>
    <row r="3889" spans="3:33" x14ac:dyDescent="0.2">
      <c r="C3889" s="82"/>
      <c r="D3889" s="82"/>
      <c r="E3889" s="82"/>
      <c r="F3889" s="82"/>
      <c r="G3889" s="82"/>
      <c r="H3889" s="82"/>
      <c r="I3889" s="82"/>
      <c r="J3889" s="82"/>
      <c r="K3889" s="82"/>
      <c r="L3889" s="82"/>
      <c r="M3889" s="82"/>
      <c r="N3889" s="140"/>
      <c r="O3889" s="140"/>
      <c r="P3889" s="82"/>
      <c r="Q3889" s="82"/>
      <c r="R3889" s="82"/>
      <c r="S3889" s="82"/>
      <c r="T3889" s="140"/>
      <c r="U3889" s="82"/>
      <c r="V3889" s="82"/>
      <c r="W3889" s="82"/>
      <c r="X3889" s="82"/>
      <c r="Y3889" s="82"/>
      <c r="AA3889" s="82"/>
      <c r="AB3889" s="82"/>
      <c r="AC3889" s="82"/>
      <c r="AD3889" s="82"/>
      <c r="AE3889" s="82"/>
      <c r="AF3889" s="82"/>
      <c r="AG3889" s="82"/>
    </row>
    <row r="3890" spans="3:33" x14ac:dyDescent="0.2">
      <c r="C3890" s="82"/>
      <c r="D3890" s="82"/>
      <c r="E3890" s="82"/>
      <c r="F3890" s="82"/>
      <c r="G3890" s="82"/>
      <c r="H3890" s="82"/>
      <c r="I3890" s="82"/>
      <c r="J3890" s="82"/>
      <c r="K3890" s="82"/>
      <c r="L3890" s="82"/>
      <c r="M3890" s="82"/>
      <c r="N3890" s="140"/>
      <c r="O3890" s="140"/>
      <c r="P3890" s="82"/>
      <c r="Q3890" s="82"/>
      <c r="R3890" s="82"/>
      <c r="S3890" s="82"/>
      <c r="T3890" s="140"/>
      <c r="U3890" s="82"/>
      <c r="V3890" s="82"/>
      <c r="W3890" s="82"/>
      <c r="X3890" s="82"/>
      <c r="Y3890" s="82"/>
      <c r="AA3890" s="82"/>
      <c r="AB3890" s="82"/>
      <c r="AC3890" s="82"/>
      <c r="AD3890" s="82"/>
      <c r="AE3890" s="82"/>
      <c r="AF3890" s="82"/>
      <c r="AG3890" s="82"/>
    </row>
    <row r="3891" spans="3:33" x14ac:dyDescent="0.2">
      <c r="C3891" s="82"/>
      <c r="D3891" s="82"/>
      <c r="E3891" s="82"/>
      <c r="F3891" s="82"/>
      <c r="G3891" s="82"/>
      <c r="H3891" s="82"/>
      <c r="I3891" s="82"/>
      <c r="J3891" s="82"/>
      <c r="K3891" s="82"/>
      <c r="L3891" s="82"/>
      <c r="M3891" s="82"/>
      <c r="N3891" s="140"/>
      <c r="O3891" s="140"/>
      <c r="P3891" s="82"/>
      <c r="Q3891" s="82"/>
      <c r="R3891" s="82"/>
      <c r="S3891" s="82"/>
      <c r="T3891" s="140"/>
      <c r="U3891" s="82"/>
      <c r="V3891" s="82"/>
      <c r="W3891" s="82"/>
      <c r="X3891" s="82"/>
      <c r="Y3891" s="82"/>
      <c r="AA3891" s="82"/>
      <c r="AB3891" s="82"/>
      <c r="AC3891" s="82"/>
      <c r="AD3891" s="82"/>
      <c r="AE3891" s="82"/>
      <c r="AF3891" s="82"/>
      <c r="AG3891" s="82"/>
    </row>
    <row r="3892" spans="3:33" x14ac:dyDescent="0.2">
      <c r="C3892" s="82"/>
      <c r="D3892" s="82"/>
      <c r="E3892" s="82"/>
      <c r="F3892" s="82"/>
      <c r="G3892" s="82"/>
      <c r="H3892" s="82"/>
      <c r="I3892" s="82"/>
      <c r="J3892" s="82"/>
      <c r="K3892" s="82"/>
      <c r="L3892" s="82"/>
      <c r="M3892" s="82"/>
      <c r="N3892" s="140"/>
      <c r="O3892" s="140"/>
      <c r="P3892" s="82"/>
      <c r="Q3892" s="82"/>
      <c r="R3892" s="82"/>
      <c r="S3892" s="82"/>
      <c r="T3892" s="140"/>
      <c r="U3892" s="82"/>
      <c r="V3892" s="82"/>
      <c r="W3892" s="82"/>
      <c r="X3892" s="82"/>
      <c r="Y3892" s="82"/>
      <c r="AA3892" s="82"/>
      <c r="AB3892" s="82"/>
      <c r="AC3892" s="82"/>
      <c r="AD3892" s="82"/>
      <c r="AE3892" s="82"/>
      <c r="AF3892" s="82"/>
      <c r="AG3892" s="82"/>
    </row>
    <row r="3893" spans="3:33" x14ac:dyDescent="0.2">
      <c r="C3893" s="82"/>
      <c r="D3893" s="82"/>
      <c r="E3893" s="82"/>
      <c r="F3893" s="82"/>
      <c r="G3893" s="82"/>
      <c r="H3893" s="82"/>
      <c r="I3893" s="82"/>
      <c r="J3893" s="82"/>
      <c r="K3893" s="82"/>
      <c r="L3893" s="82"/>
      <c r="M3893" s="82"/>
      <c r="N3893" s="140"/>
      <c r="O3893" s="140"/>
      <c r="P3893" s="82"/>
      <c r="Q3893" s="82"/>
      <c r="R3893" s="82"/>
      <c r="S3893" s="82"/>
      <c r="T3893" s="140"/>
      <c r="U3893" s="82"/>
      <c r="V3893" s="82"/>
      <c r="W3893" s="82"/>
      <c r="X3893" s="82"/>
      <c r="Y3893" s="82"/>
      <c r="AA3893" s="82"/>
      <c r="AB3893" s="82"/>
      <c r="AC3893" s="82"/>
      <c r="AD3893" s="82"/>
      <c r="AE3893" s="82"/>
      <c r="AF3893" s="82"/>
      <c r="AG3893" s="82"/>
    </row>
    <row r="3894" spans="3:33" x14ac:dyDescent="0.2">
      <c r="C3894" s="82"/>
      <c r="D3894" s="82"/>
      <c r="E3894" s="82"/>
      <c r="F3894" s="82"/>
      <c r="G3894" s="82"/>
      <c r="H3894" s="82"/>
      <c r="I3894" s="82"/>
      <c r="J3894" s="82"/>
      <c r="K3894" s="82"/>
      <c r="L3894" s="82"/>
      <c r="M3894" s="82"/>
      <c r="N3894" s="140"/>
      <c r="O3894" s="140"/>
      <c r="P3894" s="82"/>
      <c r="Q3894" s="82"/>
      <c r="R3894" s="82"/>
      <c r="S3894" s="82"/>
      <c r="T3894" s="140"/>
      <c r="U3894" s="82"/>
      <c r="V3894" s="82"/>
      <c r="W3894" s="82"/>
      <c r="X3894" s="82"/>
      <c r="Y3894" s="82"/>
      <c r="AA3894" s="82"/>
      <c r="AB3894" s="82"/>
      <c r="AC3894" s="82"/>
      <c r="AD3894" s="82"/>
      <c r="AE3894" s="82"/>
      <c r="AF3894" s="82"/>
      <c r="AG3894" s="82"/>
    </row>
    <row r="3895" spans="3:33" x14ac:dyDescent="0.2">
      <c r="C3895" s="82"/>
      <c r="D3895" s="82"/>
      <c r="E3895" s="82"/>
      <c r="F3895" s="82"/>
      <c r="G3895" s="82"/>
      <c r="H3895" s="82"/>
      <c r="I3895" s="82"/>
      <c r="J3895" s="82"/>
      <c r="K3895" s="82"/>
      <c r="L3895" s="82"/>
      <c r="M3895" s="82"/>
      <c r="N3895" s="140"/>
      <c r="O3895" s="140"/>
      <c r="P3895" s="82"/>
      <c r="Q3895" s="82"/>
      <c r="R3895" s="82"/>
      <c r="S3895" s="82"/>
      <c r="T3895" s="140"/>
      <c r="U3895" s="82"/>
      <c r="V3895" s="82"/>
      <c r="W3895" s="82"/>
      <c r="X3895" s="82"/>
      <c r="Y3895" s="82"/>
      <c r="AA3895" s="82"/>
      <c r="AB3895" s="82"/>
      <c r="AC3895" s="82"/>
      <c r="AD3895" s="82"/>
      <c r="AE3895" s="82"/>
      <c r="AF3895" s="82"/>
      <c r="AG3895" s="82"/>
    </row>
    <row r="3896" spans="3:33" x14ac:dyDescent="0.2">
      <c r="C3896" s="82"/>
      <c r="D3896" s="82"/>
      <c r="E3896" s="82"/>
      <c r="F3896" s="82"/>
      <c r="G3896" s="82"/>
      <c r="H3896" s="82"/>
      <c r="I3896" s="82"/>
      <c r="J3896" s="82"/>
      <c r="K3896" s="82"/>
      <c r="L3896" s="82"/>
      <c r="M3896" s="82"/>
      <c r="N3896" s="140"/>
      <c r="O3896" s="140"/>
      <c r="P3896" s="82"/>
      <c r="Q3896" s="82"/>
      <c r="R3896" s="82"/>
      <c r="S3896" s="82"/>
      <c r="T3896" s="140"/>
      <c r="U3896" s="82"/>
      <c r="V3896" s="82"/>
      <c r="W3896" s="82"/>
      <c r="X3896" s="82"/>
      <c r="Y3896" s="82"/>
      <c r="AA3896" s="82"/>
      <c r="AB3896" s="82"/>
      <c r="AC3896" s="82"/>
      <c r="AD3896" s="82"/>
      <c r="AE3896" s="82"/>
      <c r="AF3896" s="82"/>
      <c r="AG3896" s="82"/>
    </row>
    <row r="3897" spans="3:33" x14ac:dyDescent="0.2">
      <c r="C3897" s="82"/>
      <c r="D3897" s="82"/>
      <c r="E3897" s="82"/>
      <c r="F3897" s="82"/>
      <c r="G3897" s="82"/>
      <c r="H3897" s="82"/>
      <c r="I3897" s="82"/>
      <c r="J3897" s="82"/>
      <c r="K3897" s="82"/>
      <c r="L3897" s="82"/>
      <c r="M3897" s="82"/>
      <c r="N3897" s="140"/>
      <c r="O3897" s="140"/>
      <c r="P3897" s="82"/>
      <c r="Q3897" s="82"/>
      <c r="R3897" s="82"/>
      <c r="S3897" s="82"/>
      <c r="T3897" s="140"/>
      <c r="U3897" s="82"/>
      <c r="V3897" s="82"/>
      <c r="W3897" s="82"/>
      <c r="X3897" s="82"/>
      <c r="Y3897" s="82"/>
      <c r="AA3897" s="82"/>
      <c r="AB3897" s="82"/>
      <c r="AC3897" s="82"/>
      <c r="AD3897" s="82"/>
      <c r="AE3897" s="82"/>
      <c r="AF3897" s="82"/>
      <c r="AG3897" s="82"/>
    </row>
    <row r="3898" spans="3:33" x14ac:dyDescent="0.2">
      <c r="C3898" s="82"/>
      <c r="D3898" s="82"/>
      <c r="E3898" s="82"/>
      <c r="F3898" s="82"/>
      <c r="G3898" s="82"/>
      <c r="H3898" s="82"/>
      <c r="I3898" s="82"/>
      <c r="J3898" s="82"/>
      <c r="K3898" s="82"/>
      <c r="L3898" s="82"/>
      <c r="M3898" s="82"/>
      <c r="N3898" s="140"/>
      <c r="O3898" s="140"/>
      <c r="P3898" s="82"/>
      <c r="Q3898" s="82"/>
      <c r="R3898" s="82"/>
      <c r="S3898" s="82"/>
      <c r="T3898" s="140"/>
      <c r="U3898" s="82"/>
      <c r="V3898" s="82"/>
      <c r="W3898" s="82"/>
      <c r="X3898" s="82"/>
      <c r="Y3898" s="82"/>
      <c r="AA3898" s="82"/>
      <c r="AB3898" s="82"/>
      <c r="AC3898" s="82"/>
      <c r="AD3898" s="82"/>
      <c r="AE3898" s="82"/>
      <c r="AF3898" s="82"/>
      <c r="AG3898" s="82"/>
    </row>
    <row r="3899" spans="3:33" x14ac:dyDescent="0.2">
      <c r="C3899" s="82"/>
      <c r="D3899" s="82"/>
      <c r="E3899" s="82"/>
      <c r="F3899" s="82"/>
      <c r="G3899" s="82"/>
      <c r="H3899" s="82"/>
      <c r="I3899" s="82"/>
      <c r="J3899" s="82"/>
      <c r="K3899" s="82"/>
      <c r="L3899" s="82"/>
      <c r="M3899" s="82"/>
      <c r="N3899" s="140"/>
      <c r="O3899" s="140"/>
      <c r="P3899" s="82"/>
      <c r="Q3899" s="82"/>
      <c r="R3899" s="82"/>
      <c r="S3899" s="82"/>
      <c r="T3899" s="140"/>
      <c r="U3899" s="82"/>
      <c r="V3899" s="82"/>
      <c r="W3899" s="82"/>
      <c r="X3899" s="82"/>
      <c r="Y3899" s="82"/>
      <c r="AA3899" s="82"/>
      <c r="AB3899" s="82"/>
      <c r="AC3899" s="82"/>
      <c r="AD3899" s="82"/>
      <c r="AE3899" s="82"/>
      <c r="AF3899" s="82"/>
      <c r="AG3899" s="82"/>
    </row>
    <row r="3900" spans="3:33" x14ac:dyDescent="0.2">
      <c r="C3900" s="82"/>
      <c r="D3900" s="82"/>
      <c r="E3900" s="82"/>
      <c r="F3900" s="82"/>
      <c r="G3900" s="82"/>
      <c r="H3900" s="82"/>
      <c r="I3900" s="82"/>
      <c r="J3900" s="82"/>
      <c r="K3900" s="82"/>
      <c r="L3900" s="82"/>
      <c r="M3900" s="82"/>
      <c r="N3900" s="140"/>
      <c r="O3900" s="140"/>
      <c r="P3900" s="82"/>
      <c r="Q3900" s="82"/>
      <c r="R3900" s="82"/>
      <c r="S3900" s="82"/>
      <c r="T3900" s="140"/>
      <c r="U3900" s="82"/>
      <c r="V3900" s="82"/>
      <c r="W3900" s="82"/>
      <c r="X3900" s="82"/>
      <c r="Y3900" s="82"/>
      <c r="AA3900" s="82"/>
      <c r="AB3900" s="82"/>
      <c r="AC3900" s="82"/>
      <c r="AD3900" s="82"/>
      <c r="AE3900" s="82"/>
      <c r="AF3900" s="82"/>
      <c r="AG3900" s="82"/>
    </row>
    <row r="3901" spans="3:33" x14ac:dyDescent="0.2">
      <c r="C3901" s="82"/>
      <c r="D3901" s="82"/>
      <c r="E3901" s="82"/>
      <c r="F3901" s="82"/>
      <c r="G3901" s="82"/>
      <c r="H3901" s="82"/>
      <c r="I3901" s="82"/>
      <c r="J3901" s="82"/>
      <c r="K3901" s="82"/>
      <c r="L3901" s="82"/>
      <c r="M3901" s="82"/>
      <c r="N3901" s="140"/>
      <c r="O3901" s="140"/>
      <c r="P3901" s="82"/>
      <c r="Q3901" s="82"/>
      <c r="R3901" s="82"/>
      <c r="S3901" s="82"/>
      <c r="T3901" s="140"/>
      <c r="U3901" s="82"/>
      <c r="V3901" s="82"/>
      <c r="W3901" s="82"/>
      <c r="X3901" s="82"/>
      <c r="Y3901" s="82"/>
      <c r="AA3901" s="82"/>
      <c r="AB3901" s="82"/>
      <c r="AC3901" s="82"/>
      <c r="AD3901" s="82"/>
      <c r="AE3901" s="82"/>
      <c r="AF3901" s="82"/>
      <c r="AG3901" s="82"/>
    </row>
    <row r="3902" spans="3:33" x14ac:dyDescent="0.2">
      <c r="C3902" s="82"/>
      <c r="D3902" s="82"/>
      <c r="E3902" s="82"/>
      <c r="F3902" s="82"/>
      <c r="G3902" s="82"/>
      <c r="H3902" s="82"/>
      <c r="I3902" s="82"/>
      <c r="J3902" s="82"/>
      <c r="K3902" s="82"/>
      <c r="L3902" s="82"/>
      <c r="M3902" s="82"/>
      <c r="N3902" s="140"/>
      <c r="O3902" s="140"/>
      <c r="P3902" s="82"/>
      <c r="Q3902" s="82"/>
      <c r="R3902" s="82"/>
      <c r="S3902" s="82"/>
      <c r="T3902" s="140"/>
      <c r="U3902" s="82"/>
      <c r="V3902" s="82"/>
      <c r="W3902" s="82"/>
      <c r="X3902" s="82"/>
      <c r="Y3902" s="82"/>
      <c r="AA3902" s="82"/>
      <c r="AB3902" s="82"/>
      <c r="AC3902" s="82"/>
      <c r="AD3902" s="82"/>
      <c r="AE3902" s="82"/>
      <c r="AF3902" s="82"/>
      <c r="AG3902" s="82"/>
    </row>
    <row r="3903" spans="3:33" x14ac:dyDescent="0.2">
      <c r="C3903" s="82"/>
      <c r="D3903" s="82"/>
      <c r="E3903" s="82"/>
      <c r="F3903" s="82"/>
      <c r="G3903" s="82"/>
      <c r="H3903" s="82"/>
      <c r="I3903" s="82"/>
      <c r="J3903" s="82"/>
      <c r="K3903" s="82"/>
      <c r="L3903" s="82"/>
      <c r="M3903" s="82"/>
      <c r="N3903" s="140"/>
      <c r="O3903" s="140"/>
      <c r="P3903" s="82"/>
      <c r="Q3903" s="82"/>
      <c r="R3903" s="82"/>
      <c r="S3903" s="82"/>
      <c r="T3903" s="140"/>
      <c r="U3903" s="82"/>
      <c r="V3903" s="82"/>
      <c r="W3903" s="82"/>
      <c r="X3903" s="82"/>
      <c r="Y3903" s="82"/>
      <c r="AA3903" s="82"/>
      <c r="AB3903" s="82"/>
      <c r="AC3903" s="82"/>
      <c r="AD3903" s="82"/>
      <c r="AE3903" s="82"/>
      <c r="AF3903" s="82"/>
      <c r="AG3903" s="82"/>
    </row>
    <row r="3904" spans="3:33" x14ac:dyDescent="0.2">
      <c r="C3904" s="82"/>
      <c r="D3904" s="82"/>
      <c r="E3904" s="82"/>
      <c r="F3904" s="82"/>
      <c r="G3904" s="82"/>
      <c r="H3904" s="82"/>
      <c r="I3904" s="82"/>
      <c r="J3904" s="82"/>
      <c r="K3904" s="82"/>
      <c r="L3904" s="82"/>
      <c r="M3904" s="82"/>
      <c r="N3904" s="140"/>
      <c r="O3904" s="140"/>
      <c r="P3904" s="82"/>
      <c r="Q3904" s="82"/>
      <c r="R3904" s="82"/>
      <c r="S3904" s="82"/>
      <c r="T3904" s="140"/>
      <c r="U3904" s="82"/>
      <c r="V3904" s="82"/>
      <c r="W3904" s="82"/>
      <c r="X3904" s="82"/>
      <c r="Y3904" s="82"/>
      <c r="AA3904" s="82"/>
      <c r="AB3904" s="82"/>
      <c r="AC3904" s="82"/>
      <c r="AD3904" s="82"/>
      <c r="AE3904" s="82"/>
      <c r="AF3904" s="82"/>
      <c r="AG3904" s="82"/>
    </row>
    <row r="3905" spans="3:33" x14ac:dyDescent="0.2">
      <c r="C3905" s="82"/>
      <c r="D3905" s="82"/>
      <c r="E3905" s="82"/>
      <c r="F3905" s="82"/>
      <c r="G3905" s="82"/>
      <c r="H3905" s="82"/>
      <c r="I3905" s="82"/>
      <c r="J3905" s="82"/>
      <c r="K3905" s="82"/>
      <c r="L3905" s="82"/>
      <c r="M3905" s="82"/>
      <c r="N3905" s="140"/>
      <c r="O3905" s="140"/>
      <c r="P3905" s="82"/>
      <c r="Q3905" s="82"/>
      <c r="R3905" s="82"/>
      <c r="S3905" s="82"/>
      <c r="T3905" s="140"/>
      <c r="U3905" s="82"/>
      <c r="V3905" s="82"/>
      <c r="W3905" s="82"/>
      <c r="X3905" s="82"/>
      <c r="Y3905" s="82"/>
      <c r="AA3905" s="82"/>
      <c r="AB3905" s="82"/>
      <c r="AC3905" s="82"/>
      <c r="AD3905" s="82"/>
      <c r="AE3905" s="82"/>
      <c r="AF3905" s="82"/>
      <c r="AG3905" s="82"/>
    </row>
    <row r="3906" spans="3:33" x14ac:dyDescent="0.2">
      <c r="C3906" s="82"/>
      <c r="D3906" s="82"/>
      <c r="E3906" s="82"/>
      <c r="F3906" s="82"/>
      <c r="G3906" s="82"/>
      <c r="H3906" s="82"/>
      <c r="I3906" s="82"/>
      <c r="J3906" s="82"/>
      <c r="K3906" s="82"/>
      <c r="L3906" s="82"/>
      <c r="M3906" s="82"/>
      <c r="N3906" s="140"/>
      <c r="O3906" s="140"/>
      <c r="P3906" s="82"/>
      <c r="Q3906" s="82"/>
      <c r="R3906" s="82"/>
      <c r="S3906" s="82"/>
      <c r="T3906" s="140"/>
      <c r="U3906" s="82"/>
      <c r="V3906" s="82"/>
      <c r="W3906" s="82"/>
      <c r="X3906" s="82"/>
      <c r="Y3906" s="82"/>
      <c r="AA3906" s="82"/>
      <c r="AB3906" s="82"/>
      <c r="AC3906" s="82"/>
      <c r="AD3906" s="82"/>
      <c r="AE3906" s="82"/>
      <c r="AF3906" s="82"/>
      <c r="AG3906" s="82"/>
    </row>
    <row r="3907" spans="3:33" x14ac:dyDescent="0.2">
      <c r="C3907" s="82"/>
      <c r="D3907" s="82"/>
      <c r="E3907" s="82"/>
      <c r="F3907" s="82"/>
      <c r="G3907" s="82"/>
      <c r="H3907" s="82"/>
      <c r="I3907" s="82"/>
      <c r="J3907" s="82"/>
      <c r="K3907" s="82"/>
      <c r="L3907" s="82"/>
      <c r="M3907" s="82"/>
      <c r="N3907" s="140"/>
      <c r="O3907" s="140"/>
      <c r="P3907" s="82"/>
      <c r="Q3907" s="82"/>
      <c r="R3907" s="82"/>
      <c r="S3907" s="82"/>
      <c r="T3907" s="140"/>
      <c r="U3907" s="82"/>
      <c r="V3907" s="82"/>
      <c r="W3907" s="82"/>
      <c r="X3907" s="82"/>
      <c r="Y3907" s="82"/>
      <c r="AA3907" s="82"/>
      <c r="AB3907" s="82"/>
      <c r="AC3907" s="82"/>
      <c r="AD3907" s="82"/>
      <c r="AE3907" s="82"/>
      <c r="AF3907" s="82"/>
      <c r="AG3907" s="82"/>
    </row>
    <row r="3908" spans="3:33" x14ac:dyDescent="0.2">
      <c r="C3908" s="82"/>
      <c r="D3908" s="82"/>
      <c r="E3908" s="82"/>
      <c r="F3908" s="82"/>
      <c r="G3908" s="82"/>
      <c r="H3908" s="82"/>
      <c r="I3908" s="82"/>
      <c r="J3908" s="82"/>
      <c r="K3908" s="82"/>
      <c r="L3908" s="82"/>
      <c r="M3908" s="82"/>
      <c r="N3908" s="140"/>
      <c r="O3908" s="140"/>
      <c r="P3908" s="82"/>
      <c r="Q3908" s="82"/>
      <c r="R3908" s="82"/>
      <c r="S3908" s="82"/>
      <c r="T3908" s="140"/>
      <c r="U3908" s="82"/>
      <c r="V3908" s="82"/>
      <c r="W3908" s="82"/>
      <c r="X3908" s="82"/>
      <c r="Y3908" s="82"/>
      <c r="AA3908" s="82"/>
      <c r="AB3908" s="82"/>
      <c r="AC3908" s="82"/>
      <c r="AD3908" s="82"/>
      <c r="AE3908" s="82"/>
      <c r="AF3908" s="82"/>
      <c r="AG3908" s="82"/>
    </row>
    <row r="3909" spans="3:33" x14ac:dyDescent="0.2">
      <c r="C3909" s="82"/>
      <c r="D3909" s="82"/>
      <c r="E3909" s="82"/>
      <c r="F3909" s="82"/>
      <c r="G3909" s="82"/>
      <c r="H3909" s="82"/>
      <c r="I3909" s="82"/>
      <c r="J3909" s="82"/>
      <c r="K3909" s="82"/>
      <c r="L3909" s="82"/>
      <c r="M3909" s="82"/>
      <c r="N3909" s="140"/>
      <c r="O3909" s="140"/>
      <c r="P3909" s="82"/>
      <c r="Q3909" s="82"/>
      <c r="R3909" s="82"/>
      <c r="S3909" s="82"/>
      <c r="T3909" s="140"/>
      <c r="U3909" s="82"/>
      <c r="V3909" s="82"/>
      <c r="W3909" s="82"/>
      <c r="X3909" s="82"/>
      <c r="Y3909" s="82"/>
      <c r="AA3909" s="82"/>
      <c r="AB3909" s="82"/>
      <c r="AC3909" s="82"/>
      <c r="AD3909" s="82"/>
      <c r="AE3909" s="82"/>
      <c r="AF3909" s="82"/>
      <c r="AG3909" s="82"/>
    </row>
    <row r="3910" spans="3:33" x14ac:dyDescent="0.2">
      <c r="C3910" s="82"/>
      <c r="D3910" s="82"/>
      <c r="E3910" s="82"/>
      <c r="F3910" s="82"/>
      <c r="G3910" s="82"/>
      <c r="H3910" s="82"/>
      <c r="I3910" s="82"/>
      <c r="J3910" s="82"/>
      <c r="K3910" s="82"/>
      <c r="L3910" s="82"/>
      <c r="M3910" s="82"/>
      <c r="N3910" s="140"/>
      <c r="O3910" s="140"/>
      <c r="P3910" s="82"/>
      <c r="Q3910" s="82"/>
      <c r="R3910" s="82"/>
      <c r="S3910" s="82"/>
      <c r="T3910" s="140"/>
      <c r="U3910" s="82"/>
      <c r="V3910" s="82"/>
      <c r="W3910" s="82"/>
      <c r="X3910" s="82"/>
      <c r="Y3910" s="82"/>
      <c r="AA3910" s="82"/>
      <c r="AB3910" s="82"/>
      <c r="AC3910" s="82"/>
      <c r="AD3910" s="82"/>
      <c r="AE3910" s="82"/>
      <c r="AF3910" s="82"/>
      <c r="AG3910" s="82"/>
    </row>
    <row r="3911" spans="3:33" x14ac:dyDescent="0.2">
      <c r="C3911" s="82"/>
      <c r="D3911" s="82"/>
      <c r="E3911" s="82"/>
      <c r="F3911" s="82"/>
      <c r="G3911" s="82"/>
      <c r="H3911" s="82"/>
      <c r="I3911" s="82"/>
      <c r="J3911" s="82"/>
      <c r="K3911" s="82"/>
      <c r="L3911" s="82"/>
      <c r="M3911" s="82"/>
      <c r="N3911" s="140"/>
      <c r="O3911" s="140"/>
      <c r="P3911" s="82"/>
      <c r="Q3911" s="82"/>
      <c r="R3911" s="82"/>
      <c r="S3911" s="82"/>
      <c r="T3911" s="140"/>
      <c r="U3911" s="82"/>
      <c r="V3911" s="82"/>
      <c r="W3911" s="82"/>
      <c r="X3911" s="82"/>
      <c r="Y3911" s="82"/>
      <c r="AA3911" s="82"/>
      <c r="AB3911" s="82"/>
      <c r="AC3911" s="82"/>
      <c r="AD3911" s="82"/>
      <c r="AE3911" s="82"/>
      <c r="AF3911" s="82"/>
      <c r="AG3911" s="82"/>
    </row>
    <row r="3912" spans="3:33" x14ac:dyDescent="0.2">
      <c r="C3912" s="82"/>
      <c r="D3912" s="82"/>
      <c r="E3912" s="82"/>
      <c r="F3912" s="82"/>
      <c r="G3912" s="82"/>
      <c r="H3912" s="82"/>
      <c r="I3912" s="82"/>
      <c r="J3912" s="82"/>
      <c r="K3912" s="82"/>
      <c r="L3912" s="82"/>
      <c r="M3912" s="82"/>
      <c r="N3912" s="140"/>
      <c r="O3912" s="140"/>
      <c r="P3912" s="82"/>
      <c r="Q3912" s="82"/>
      <c r="R3912" s="82"/>
      <c r="S3912" s="82"/>
      <c r="T3912" s="140"/>
      <c r="U3912" s="82"/>
      <c r="V3912" s="82"/>
      <c r="W3912" s="82"/>
      <c r="X3912" s="82"/>
      <c r="Y3912" s="82"/>
      <c r="AA3912" s="82"/>
      <c r="AB3912" s="82"/>
      <c r="AC3912" s="82"/>
      <c r="AD3912" s="82"/>
      <c r="AE3912" s="82"/>
      <c r="AF3912" s="82"/>
      <c r="AG3912" s="82"/>
    </row>
    <row r="3913" spans="3:33" x14ac:dyDescent="0.2">
      <c r="C3913" s="82"/>
      <c r="D3913" s="82"/>
      <c r="E3913" s="82"/>
      <c r="F3913" s="82"/>
      <c r="G3913" s="82"/>
      <c r="H3913" s="82"/>
      <c r="I3913" s="82"/>
      <c r="J3913" s="82"/>
      <c r="K3913" s="82"/>
      <c r="L3913" s="82"/>
      <c r="M3913" s="82"/>
      <c r="N3913" s="140"/>
      <c r="O3913" s="140"/>
      <c r="P3913" s="82"/>
      <c r="Q3913" s="82"/>
      <c r="R3913" s="82"/>
      <c r="S3913" s="82"/>
      <c r="T3913" s="140"/>
      <c r="U3913" s="82"/>
      <c r="V3913" s="82"/>
      <c r="W3913" s="82"/>
      <c r="X3913" s="82"/>
      <c r="Y3913" s="82"/>
      <c r="AA3913" s="82"/>
      <c r="AB3913" s="82"/>
      <c r="AC3913" s="82"/>
      <c r="AD3913" s="82"/>
      <c r="AE3913" s="82"/>
      <c r="AF3913" s="82"/>
      <c r="AG3913" s="82"/>
    </row>
    <row r="3914" spans="3:33" x14ac:dyDescent="0.2">
      <c r="C3914" s="82"/>
      <c r="D3914" s="82"/>
      <c r="E3914" s="82"/>
      <c r="F3914" s="82"/>
      <c r="G3914" s="82"/>
      <c r="H3914" s="82"/>
      <c r="I3914" s="82"/>
      <c r="J3914" s="82"/>
      <c r="K3914" s="82"/>
      <c r="L3914" s="82"/>
      <c r="M3914" s="82"/>
      <c r="N3914" s="140"/>
      <c r="O3914" s="140"/>
      <c r="P3914" s="82"/>
      <c r="Q3914" s="82"/>
      <c r="R3914" s="82"/>
      <c r="S3914" s="82"/>
      <c r="T3914" s="140"/>
      <c r="U3914" s="82"/>
      <c r="V3914" s="82"/>
      <c r="W3914" s="82"/>
      <c r="X3914" s="82"/>
      <c r="Y3914" s="82"/>
      <c r="AA3914" s="82"/>
      <c r="AB3914" s="82"/>
      <c r="AC3914" s="82"/>
      <c r="AD3914" s="82"/>
      <c r="AE3914" s="82"/>
      <c r="AF3914" s="82"/>
      <c r="AG3914" s="82"/>
    </row>
    <row r="3915" spans="3:33" x14ac:dyDescent="0.2">
      <c r="C3915" s="82"/>
      <c r="D3915" s="82"/>
      <c r="E3915" s="82"/>
      <c r="F3915" s="82"/>
      <c r="G3915" s="82"/>
      <c r="H3915" s="82"/>
      <c r="I3915" s="82"/>
      <c r="J3915" s="82"/>
      <c r="K3915" s="82"/>
      <c r="L3915" s="82"/>
      <c r="M3915" s="82"/>
      <c r="N3915" s="140"/>
      <c r="O3915" s="140"/>
      <c r="P3915" s="82"/>
      <c r="Q3915" s="82"/>
      <c r="R3915" s="82"/>
      <c r="S3915" s="82"/>
      <c r="T3915" s="140"/>
      <c r="U3915" s="82"/>
      <c r="V3915" s="82"/>
      <c r="W3915" s="82"/>
      <c r="X3915" s="82"/>
      <c r="Y3915" s="82"/>
      <c r="AA3915" s="82"/>
      <c r="AB3915" s="82"/>
      <c r="AC3915" s="82"/>
      <c r="AD3915" s="82"/>
      <c r="AE3915" s="82"/>
      <c r="AF3915" s="82"/>
      <c r="AG3915" s="82"/>
    </row>
    <row r="3916" spans="3:33" x14ac:dyDescent="0.2">
      <c r="C3916" s="82"/>
      <c r="D3916" s="82"/>
      <c r="E3916" s="82"/>
      <c r="F3916" s="82"/>
      <c r="G3916" s="82"/>
      <c r="H3916" s="82"/>
      <c r="I3916" s="82"/>
      <c r="J3916" s="82"/>
      <c r="K3916" s="82"/>
      <c r="L3916" s="82"/>
      <c r="M3916" s="82"/>
      <c r="N3916" s="140"/>
      <c r="O3916" s="140"/>
      <c r="P3916" s="82"/>
      <c r="Q3916" s="82"/>
      <c r="R3916" s="82"/>
      <c r="S3916" s="82"/>
      <c r="T3916" s="140"/>
      <c r="U3916" s="82"/>
      <c r="V3916" s="82"/>
      <c r="W3916" s="82"/>
      <c r="X3916" s="82"/>
      <c r="Y3916" s="82"/>
      <c r="AA3916" s="82"/>
      <c r="AB3916" s="82"/>
      <c r="AC3916" s="82"/>
      <c r="AD3916" s="82"/>
      <c r="AE3916" s="82"/>
      <c r="AF3916" s="82"/>
      <c r="AG3916" s="82"/>
    </row>
    <row r="3917" spans="3:33" x14ac:dyDescent="0.2">
      <c r="C3917" s="82"/>
      <c r="D3917" s="82"/>
      <c r="E3917" s="82"/>
      <c r="F3917" s="82"/>
      <c r="G3917" s="82"/>
      <c r="H3917" s="82"/>
      <c r="I3917" s="82"/>
      <c r="J3917" s="82"/>
      <c r="K3917" s="82"/>
      <c r="L3917" s="82"/>
      <c r="M3917" s="82"/>
      <c r="N3917" s="140"/>
      <c r="O3917" s="140"/>
      <c r="P3917" s="82"/>
      <c r="Q3917" s="82"/>
      <c r="R3917" s="82"/>
      <c r="S3917" s="82"/>
      <c r="T3917" s="140"/>
      <c r="U3917" s="82"/>
      <c r="V3917" s="82"/>
      <c r="W3917" s="82"/>
      <c r="X3917" s="82"/>
      <c r="Y3917" s="82"/>
      <c r="AA3917" s="82"/>
      <c r="AB3917" s="82"/>
      <c r="AC3917" s="82"/>
      <c r="AD3917" s="82"/>
      <c r="AE3917" s="82"/>
      <c r="AF3917" s="82"/>
      <c r="AG3917" s="82"/>
    </row>
    <row r="3918" spans="3:33" x14ac:dyDescent="0.2">
      <c r="C3918" s="82"/>
      <c r="D3918" s="82"/>
      <c r="E3918" s="82"/>
      <c r="F3918" s="82"/>
      <c r="G3918" s="82"/>
      <c r="H3918" s="82"/>
      <c r="I3918" s="82"/>
      <c r="J3918" s="82"/>
      <c r="K3918" s="82"/>
      <c r="L3918" s="82"/>
      <c r="M3918" s="82"/>
      <c r="N3918" s="140"/>
      <c r="O3918" s="140"/>
      <c r="P3918" s="82"/>
      <c r="Q3918" s="82"/>
      <c r="R3918" s="82"/>
      <c r="S3918" s="82"/>
      <c r="T3918" s="140"/>
      <c r="U3918" s="82"/>
      <c r="V3918" s="82"/>
      <c r="W3918" s="82"/>
      <c r="X3918" s="82"/>
      <c r="Y3918" s="82"/>
      <c r="AA3918" s="82"/>
      <c r="AB3918" s="82"/>
      <c r="AC3918" s="82"/>
      <c r="AD3918" s="82"/>
      <c r="AE3918" s="82"/>
      <c r="AF3918" s="82"/>
      <c r="AG3918" s="82"/>
    </row>
    <row r="3919" spans="3:33" x14ac:dyDescent="0.2">
      <c r="C3919" s="82"/>
      <c r="D3919" s="82"/>
      <c r="E3919" s="82"/>
      <c r="F3919" s="82"/>
      <c r="G3919" s="82"/>
      <c r="H3919" s="82"/>
      <c r="I3919" s="82"/>
      <c r="J3919" s="82"/>
      <c r="K3919" s="82"/>
      <c r="L3919" s="82"/>
      <c r="M3919" s="82"/>
      <c r="N3919" s="140"/>
      <c r="O3919" s="140"/>
      <c r="P3919" s="82"/>
      <c r="Q3919" s="82"/>
      <c r="R3919" s="82"/>
      <c r="S3919" s="82"/>
      <c r="T3919" s="140"/>
      <c r="U3919" s="82"/>
      <c r="V3919" s="82"/>
      <c r="W3919" s="82"/>
      <c r="X3919" s="82"/>
      <c r="Y3919" s="82"/>
      <c r="AA3919" s="82"/>
      <c r="AB3919" s="82"/>
      <c r="AC3919" s="82"/>
      <c r="AD3919" s="82"/>
      <c r="AE3919" s="82"/>
      <c r="AF3919" s="82"/>
      <c r="AG3919" s="82"/>
    </row>
    <row r="3920" spans="3:33" x14ac:dyDescent="0.2">
      <c r="C3920" s="82"/>
      <c r="D3920" s="82"/>
      <c r="E3920" s="82"/>
      <c r="F3920" s="82"/>
      <c r="G3920" s="82"/>
      <c r="H3920" s="82"/>
      <c r="I3920" s="82"/>
      <c r="J3920" s="82"/>
      <c r="K3920" s="82"/>
      <c r="L3920" s="82"/>
      <c r="M3920" s="82"/>
      <c r="N3920" s="140"/>
      <c r="O3920" s="140"/>
      <c r="P3920" s="82"/>
      <c r="Q3920" s="82"/>
      <c r="R3920" s="82"/>
      <c r="S3920" s="82"/>
      <c r="T3920" s="140"/>
      <c r="U3920" s="82"/>
      <c r="V3920" s="82"/>
      <c r="W3920" s="82"/>
      <c r="X3920" s="82"/>
      <c r="Y3920" s="82"/>
      <c r="AA3920" s="82"/>
      <c r="AB3920" s="82"/>
      <c r="AC3920" s="82"/>
      <c r="AD3920" s="82"/>
      <c r="AE3920" s="82"/>
      <c r="AF3920" s="82"/>
      <c r="AG3920" s="82"/>
    </row>
    <row r="3921" spans="3:33" x14ac:dyDescent="0.2">
      <c r="C3921" s="82"/>
      <c r="D3921" s="82"/>
      <c r="E3921" s="82"/>
      <c r="F3921" s="82"/>
      <c r="G3921" s="82"/>
      <c r="H3921" s="82"/>
      <c r="I3921" s="82"/>
      <c r="J3921" s="82"/>
      <c r="K3921" s="82"/>
      <c r="L3921" s="82"/>
      <c r="M3921" s="82"/>
      <c r="N3921" s="140"/>
      <c r="O3921" s="140"/>
      <c r="P3921" s="82"/>
      <c r="Q3921" s="82"/>
      <c r="R3921" s="82"/>
      <c r="S3921" s="82"/>
      <c r="T3921" s="140"/>
      <c r="U3921" s="82"/>
      <c r="V3921" s="82"/>
      <c r="W3921" s="82"/>
      <c r="X3921" s="82"/>
      <c r="Y3921" s="82"/>
      <c r="AA3921" s="82"/>
      <c r="AB3921" s="82"/>
      <c r="AC3921" s="82"/>
      <c r="AD3921" s="82"/>
      <c r="AE3921" s="82"/>
      <c r="AF3921" s="82"/>
      <c r="AG3921" s="82"/>
    </row>
    <row r="3922" spans="3:33" x14ac:dyDescent="0.2">
      <c r="C3922" s="82"/>
      <c r="D3922" s="82"/>
      <c r="E3922" s="82"/>
      <c r="F3922" s="82"/>
      <c r="G3922" s="82"/>
      <c r="H3922" s="82"/>
      <c r="I3922" s="82"/>
      <c r="J3922" s="82"/>
      <c r="K3922" s="82"/>
      <c r="L3922" s="82"/>
      <c r="M3922" s="82"/>
      <c r="N3922" s="140"/>
      <c r="O3922" s="140"/>
      <c r="P3922" s="82"/>
      <c r="Q3922" s="82"/>
      <c r="R3922" s="82"/>
      <c r="S3922" s="82"/>
      <c r="T3922" s="140"/>
      <c r="U3922" s="82"/>
      <c r="V3922" s="82"/>
      <c r="W3922" s="82"/>
      <c r="X3922" s="82"/>
      <c r="Y3922" s="82"/>
      <c r="AA3922" s="82"/>
      <c r="AB3922" s="82"/>
      <c r="AC3922" s="82"/>
      <c r="AD3922" s="82"/>
      <c r="AE3922" s="82"/>
      <c r="AF3922" s="82"/>
      <c r="AG3922" s="82"/>
    </row>
    <row r="3923" spans="3:33" x14ac:dyDescent="0.2">
      <c r="C3923" s="82"/>
      <c r="D3923" s="82"/>
      <c r="E3923" s="82"/>
      <c r="F3923" s="82"/>
      <c r="G3923" s="82"/>
      <c r="H3923" s="82"/>
      <c r="I3923" s="82"/>
      <c r="J3923" s="82"/>
      <c r="K3923" s="82"/>
      <c r="L3923" s="82"/>
      <c r="M3923" s="82"/>
      <c r="N3923" s="140"/>
      <c r="O3923" s="140"/>
      <c r="P3923" s="82"/>
      <c r="Q3923" s="82"/>
      <c r="R3923" s="82"/>
      <c r="S3923" s="82"/>
      <c r="T3923" s="140"/>
      <c r="U3923" s="82"/>
      <c r="V3923" s="82"/>
      <c r="W3923" s="82"/>
      <c r="X3923" s="82"/>
      <c r="Y3923" s="82"/>
      <c r="AA3923" s="82"/>
      <c r="AB3923" s="82"/>
      <c r="AC3923" s="82"/>
      <c r="AD3923" s="82"/>
      <c r="AE3923" s="82"/>
      <c r="AF3923" s="82"/>
      <c r="AG3923" s="82"/>
    </row>
    <row r="3924" spans="3:33" x14ac:dyDescent="0.2">
      <c r="C3924" s="82"/>
      <c r="D3924" s="82"/>
      <c r="E3924" s="82"/>
      <c r="F3924" s="82"/>
      <c r="G3924" s="82"/>
      <c r="H3924" s="82"/>
      <c r="I3924" s="82"/>
      <c r="J3924" s="82"/>
      <c r="K3924" s="82"/>
      <c r="L3924" s="82"/>
      <c r="M3924" s="82"/>
      <c r="N3924" s="140"/>
      <c r="O3924" s="140"/>
      <c r="P3924" s="82"/>
      <c r="Q3924" s="82"/>
      <c r="R3924" s="82"/>
      <c r="S3924" s="82"/>
      <c r="T3924" s="140"/>
      <c r="U3924" s="82"/>
      <c r="V3924" s="82"/>
      <c r="W3924" s="82"/>
      <c r="X3924" s="82"/>
      <c r="Y3924" s="82"/>
      <c r="AA3924" s="82"/>
      <c r="AB3924" s="82"/>
      <c r="AC3924" s="82"/>
      <c r="AD3924" s="82"/>
      <c r="AE3924" s="82"/>
      <c r="AF3924" s="82"/>
      <c r="AG3924" s="82"/>
    </row>
    <row r="3925" spans="3:33" x14ac:dyDescent="0.2">
      <c r="C3925" s="82"/>
      <c r="D3925" s="82"/>
      <c r="E3925" s="82"/>
      <c r="F3925" s="82"/>
      <c r="G3925" s="82"/>
      <c r="H3925" s="82"/>
      <c r="I3925" s="82"/>
      <c r="J3925" s="82"/>
      <c r="K3925" s="82"/>
      <c r="L3925" s="82"/>
      <c r="M3925" s="82"/>
      <c r="N3925" s="140"/>
      <c r="O3925" s="140"/>
      <c r="P3925" s="82"/>
      <c r="Q3925" s="82"/>
      <c r="R3925" s="82"/>
      <c r="S3925" s="82"/>
      <c r="T3925" s="140"/>
      <c r="U3925" s="82"/>
      <c r="V3925" s="82"/>
      <c r="W3925" s="82"/>
      <c r="X3925" s="82"/>
      <c r="Y3925" s="82"/>
      <c r="AA3925" s="82"/>
      <c r="AB3925" s="82"/>
      <c r="AC3925" s="82"/>
      <c r="AD3925" s="82"/>
      <c r="AE3925" s="82"/>
      <c r="AF3925" s="82"/>
      <c r="AG3925" s="82"/>
    </row>
    <row r="3926" spans="3:33" x14ac:dyDescent="0.2">
      <c r="C3926" s="82"/>
      <c r="D3926" s="82"/>
      <c r="E3926" s="82"/>
      <c r="F3926" s="82"/>
      <c r="G3926" s="82"/>
      <c r="H3926" s="82"/>
      <c r="I3926" s="82"/>
      <c r="J3926" s="82"/>
      <c r="K3926" s="82"/>
      <c r="L3926" s="82"/>
      <c r="M3926" s="82"/>
      <c r="N3926" s="140"/>
      <c r="O3926" s="140"/>
      <c r="P3926" s="82"/>
      <c r="Q3926" s="82"/>
      <c r="R3926" s="82"/>
      <c r="S3926" s="82"/>
      <c r="T3926" s="140"/>
      <c r="U3926" s="82"/>
      <c r="V3926" s="82"/>
      <c r="W3926" s="82"/>
      <c r="X3926" s="82"/>
      <c r="Y3926" s="82"/>
      <c r="AA3926" s="82"/>
      <c r="AB3926" s="82"/>
      <c r="AC3926" s="82"/>
      <c r="AD3926" s="82"/>
      <c r="AE3926" s="82"/>
      <c r="AF3926" s="82"/>
      <c r="AG3926" s="82"/>
    </row>
    <row r="3927" spans="3:33" x14ac:dyDescent="0.2">
      <c r="C3927" s="82"/>
      <c r="D3927" s="82"/>
      <c r="E3927" s="82"/>
      <c r="F3927" s="82"/>
      <c r="G3927" s="82"/>
      <c r="H3927" s="82"/>
      <c r="I3927" s="82"/>
      <c r="J3927" s="82"/>
      <c r="K3927" s="82"/>
      <c r="L3927" s="82"/>
      <c r="M3927" s="82"/>
      <c r="N3927" s="140"/>
      <c r="O3927" s="140"/>
      <c r="P3927" s="82"/>
      <c r="Q3927" s="82"/>
      <c r="R3927" s="82"/>
      <c r="S3927" s="82"/>
      <c r="T3927" s="140"/>
      <c r="U3927" s="82"/>
      <c r="V3927" s="82"/>
      <c r="W3927" s="82"/>
      <c r="X3927" s="82"/>
      <c r="Y3927" s="82"/>
      <c r="AA3927" s="82"/>
      <c r="AB3927" s="82"/>
      <c r="AC3927" s="82"/>
      <c r="AD3927" s="82"/>
      <c r="AE3927" s="82"/>
      <c r="AF3927" s="82"/>
      <c r="AG3927" s="82"/>
    </row>
    <row r="3928" spans="3:33" x14ac:dyDescent="0.2">
      <c r="C3928" s="82"/>
      <c r="D3928" s="82"/>
      <c r="E3928" s="82"/>
      <c r="F3928" s="82"/>
      <c r="G3928" s="82"/>
      <c r="H3928" s="82"/>
      <c r="I3928" s="82"/>
      <c r="J3928" s="82"/>
      <c r="K3928" s="82"/>
      <c r="L3928" s="82"/>
      <c r="M3928" s="82"/>
      <c r="N3928" s="140"/>
      <c r="O3928" s="140"/>
      <c r="P3928" s="82"/>
      <c r="Q3928" s="82"/>
      <c r="R3928" s="82"/>
      <c r="S3928" s="82"/>
      <c r="T3928" s="140"/>
      <c r="U3928" s="82"/>
      <c r="V3928" s="82"/>
      <c r="W3928" s="82"/>
      <c r="X3928" s="82"/>
      <c r="Y3928" s="82"/>
      <c r="AA3928" s="82"/>
      <c r="AB3928" s="82"/>
      <c r="AC3928" s="82"/>
      <c r="AD3928" s="82"/>
      <c r="AE3928" s="82"/>
      <c r="AF3928" s="82"/>
      <c r="AG3928" s="82"/>
    </row>
    <row r="3929" spans="3:33" x14ac:dyDescent="0.2">
      <c r="C3929" s="82"/>
      <c r="D3929" s="82"/>
      <c r="E3929" s="82"/>
      <c r="F3929" s="82"/>
      <c r="G3929" s="82"/>
      <c r="H3929" s="82"/>
      <c r="I3929" s="82"/>
      <c r="J3929" s="82"/>
      <c r="K3929" s="82"/>
      <c r="L3929" s="82"/>
      <c r="M3929" s="82"/>
      <c r="N3929" s="140"/>
      <c r="O3929" s="140"/>
      <c r="P3929" s="82"/>
      <c r="Q3929" s="82"/>
      <c r="R3929" s="82"/>
      <c r="S3929" s="82"/>
      <c r="T3929" s="140"/>
      <c r="U3929" s="82"/>
      <c r="V3929" s="82"/>
      <c r="W3929" s="82"/>
      <c r="X3929" s="82"/>
      <c r="Y3929" s="82"/>
      <c r="AA3929" s="82"/>
      <c r="AB3929" s="82"/>
      <c r="AC3929" s="82"/>
      <c r="AD3929" s="82"/>
      <c r="AE3929" s="82"/>
      <c r="AF3929" s="82"/>
      <c r="AG3929" s="82"/>
    </row>
    <row r="3930" spans="3:33" x14ac:dyDescent="0.2">
      <c r="C3930" s="82"/>
      <c r="D3930" s="82"/>
      <c r="E3930" s="82"/>
      <c r="F3930" s="82"/>
      <c r="G3930" s="82"/>
      <c r="H3930" s="82"/>
      <c r="I3930" s="82"/>
      <c r="J3930" s="82"/>
      <c r="K3930" s="82"/>
      <c r="L3930" s="82"/>
      <c r="M3930" s="82"/>
      <c r="N3930" s="140"/>
      <c r="O3930" s="140"/>
      <c r="P3930" s="82"/>
      <c r="Q3930" s="82"/>
      <c r="R3930" s="82"/>
      <c r="S3930" s="82"/>
      <c r="T3930" s="140"/>
      <c r="U3930" s="82"/>
      <c r="V3930" s="82"/>
      <c r="W3930" s="82"/>
      <c r="X3930" s="82"/>
      <c r="Y3930" s="82"/>
      <c r="AA3930" s="82"/>
      <c r="AB3930" s="82"/>
      <c r="AC3930" s="82"/>
      <c r="AD3930" s="82"/>
      <c r="AE3930" s="82"/>
      <c r="AF3930" s="82"/>
      <c r="AG3930" s="82"/>
    </row>
    <row r="3931" spans="3:33" x14ac:dyDescent="0.2">
      <c r="C3931" s="82"/>
      <c r="D3931" s="82"/>
      <c r="E3931" s="82"/>
      <c r="F3931" s="82"/>
      <c r="G3931" s="82"/>
      <c r="H3931" s="82"/>
      <c r="I3931" s="82"/>
      <c r="J3931" s="82"/>
      <c r="K3931" s="82"/>
      <c r="L3931" s="82"/>
      <c r="M3931" s="82"/>
      <c r="N3931" s="140"/>
      <c r="O3931" s="140"/>
      <c r="P3931" s="82"/>
      <c r="Q3931" s="82"/>
      <c r="R3931" s="82"/>
      <c r="S3931" s="82"/>
      <c r="T3931" s="140"/>
      <c r="U3931" s="82"/>
      <c r="V3931" s="82"/>
      <c r="W3931" s="82"/>
      <c r="X3931" s="82"/>
      <c r="Y3931" s="82"/>
      <c r="AA3931" s="82"/>
      <c r="AB3931" s="82"/>
      <c r="AC3931" s="82"/>
      <c r="AD3931" s="82"/>
      <c r="AE3931" s="82"/>
      <c r="AF3931" s="82"/>
      <c r="AG3931" s="82"/>
    </row>
    <row r="3932" spans="3:33" x14ac:dyDescent="0.2">
      <c r="C3932" s="82"/>
      <c r="D3932" s="82"/>
      <c r="E3932" s="82"/>
      <c r="F3932" s="82"/>
      <c r="G3932" s="82"/>
      <c r="H3932" s="82"/>
      <c r="I3932" s="82"/>
      <c r="J3932" s="82"/>
      <c r="K3932" s="82"/>
      <c r="L3932" s="82"/>
      <c r="M3932" s="82"/>
      <c r="N3932" s="140"/>
      <c r="O3932" s="140"/>
      <c r="P3932" s="82"/>
      <c r="Q3932" s="82"/>
      <c r="R3932" s="82"/>
      <c r="S3932" s="82"/>
      <c r="T3932" s="140"/>
      <c r="U3932" s="82"/>
      <c r="V3932" s="82"/>
      <c r="W3932" s="82"/>
      <c r="X3932" s="82"/>
      <c r="Y3932" s="82"/>
      <c r="AA3932" s="82"/>
      <c r="AB3932" s="82"/>
      <c r="AC3932" s="82"/>
      <c r="AD3932" s="82"/>
      <c r="AE3932" s="82"/>
      <c r="AF3932" s="82"/>
      <c r="AG3932" s="82"/>
    </row>
    <row r="3933" spans="3:33" x14ac:dyDescent="0.2">
      <c r="C3933" s="82"/>
      <c r="D3933" s="82"/>
      <c r="E3933" s="82"/>
      <c r="F3933" s="82"/>
      <c r="G3933" s="82"/>
      <c r="H3933" s="82"/>
      <c r="I3933" s="82"/>
      <c r="J3933" s="82"/>
      <c r="K3933" s="82"/>
      <c r="L3933" s="82"/>
      <c r="M3933" s="82"/>
      <c r="N3933" s="140"/>
      <c r="O3933" s="140"/>
      <c r="P3933" s="82"/>
      <c r="Q3933" s="82"/>
      <c r="R3933" s="82"/>
      <c r="S3933" s="82"/>
      <c r="T3933" s="140"/>
      <c r="U3933" s="82"/>
      <c r="V3933" s="82"/>
      <c r="W3933" s="82"/>
      <c r="X3933" s="82"/>
      <c r="Y3933" s="82"/>
      <c r="AA3933" s="82"/>
      <c r="AB3933" s="82"/>
      <c r="AC3933" s="82"/>
      <c r="AD3933" s="82"/>
      <c r="AE3933" s="82"/>
      <c r="AF3933" s="82"/>
      <c r="AG3933" s="82"/>
    </row>
    <row r="3934" spans="3:33" x14ac:dyDescent="0.2">
      <c r="C3934" s="82"/>
      <c r="D3934" s="82"/>
      <c r="E3934" s="82"/>
      <c r="F3934" s="82"/>
      <c r="G3934" s="82"/>
      <c r="H3934" s="82"/>
      <c r="I3934" s="82"/>
      <c r="J3934" s="82"/>
      <c r="K3934" s="82"/>
      <c r="L3934" s="82"/>
      <c r="M3934" s="82"/>
      <c r="N3934" s="140"/>
      <c r="O3934" s="140"/>
      <c r="P3934" s="82"/>
      <c r="Q3934" s="82"/>
      <c r="R3934" s="82"/>
      <c r="S3934" s="82"/>
      <c r="T3934" s="140"/>
      <c r="U3934" s="82"/>
      <c r="V3934" s="82"/>
      <c r="W3934" s="82"/>
      <c r="X3934" s="82"/>
      <c r="Y3934" s="82"/>
      <c r="AA3934" s="82"/>
      <c r="AB3934" s="82"/>
      <c r="AC3934" s="82"/>
      <c r="AD3934" s="82"/>
      <c r="AE3934" s="82"/>
      <c r="AF3934" s="82"/>
      <c r="AG3934" s="82"/>
    </row>
    <row r="3935" spans="3:33" x14ac:dyDescent="0.2">
      <c r="C3935" s="82"/>
      <c r="D3935" s="82"/>
      <c r="E3935" s="82"/>
      <c r="F3935" s="82"/>
      <c r="G3935" s="82"/>
      <c r="H3935" s="82"/>
      <c r="I3935" s="82"/>
      <c r="J3935" s="82"/>
      <c r="K3935" s="82"/>
      <c r="L3935" s="82"/>
      <c r="M3935" s="82"/>
      <c r="N3935" s="140"/>
      <c r="O3935" s="140"/>
      <c r="P3935" s="82"/>
      <c r="Q3935" s="82"/>
      <c r="R3935" s="82"/>
      <c r="S3935" s="82"/>
      <c r="T3935" s="140"/>
      <c r="U3935" s="82"/>
      <c r="V3935" s="82"/>
      <c r="W3935" s="82"/>
      <c r="X3935" s="82"/>
      <c r="Y3935" s="82"/>
      <c r="AA3935" s="82"/>
      <c r="AB3935" s="82"/>
      <c r="AC3935" s="82"/>
      <c r="AD3935" s="82"/>
      <c r="AE3935" s="82"/>
      <c r="AF3935" s="82"/>
      <c r="AG3935" s="82"/>
    </row>
    <row r="3936" spans="3:33" x14ac:dyDescent="0.2">
      <c r="C3936" s="82"/>
      <c r="D3936" s="82"/>
      <c r="E3936" s="82"/>
      <c r="F3936" s="82"/>
      <c r="G3936" s="82"/>
      <c r="H3936" s="82"/>
      <c r="I3936" s="82"/>
      <c r="J3936" s="82"/>
      <c r="K3936" s="82"/>
      <c r="L3936" s="82"/>
      <c r="M3936" s="82"/>
      <c r="N3936" s="140"/>
      <c r="O3936" s="140"/>
      <c r="P3936" s="82"/>
      <c r="Q3936" s="82"/>
      <c r="R3936" s="82"/>
      <c r="S3936" s="82"/>
      <c r="T3936" s="140"/>
      <c r="U3936" s="82"/>
      <c r="V3936" s="82"/>
      <c r="W3936" s="82"/>
      <c r="X3936" s="82"/>
      <c r="Y3936" s="82"/>
      <c r="AA3936" s="82"/>
      <c r="AB3936" s="82"/>
      <c r="AC3936" s="82"/>
      <c r="AD3936" s="82"/>
      <c r="AE3936" s="82"/>
      <c r="AF3936" s="82"/>
      <c r="AG3936" s="82"/>
    </row>
    <row r="3937" spans="3:33" x14ac:dyDescent="0.2">
      <c r="C3937" s="82"/>
      <c r="D3937" s="82"/>
      <c r="E3937" s="82"/>
      <c r="F3937" s="82"/>
      <c r="G3937" s="82"/>
      <c r="H3937" s="82"/>
      <c r="I3937" s="82"/>
      <c r="J3937" s="82"/>
      <c r="K3937" s="82"/>
      <c r="L3937" s="82"/>
      <c r="M3937" s="82"/>
      <c r="N3937" s="140"/>
      <c r="O3937" s="140"/>
      <c r="P3937" s="82"/>
      <c r="Q3937" s="82"/>
      <c r="R3937" s="82"/>
      <c r="S3937" s="82"/>
      <c r="T3937" s="140"/>
      <c r="U3937" s="82"/>
      <c r="V3937" s="82"/>
      <c r="W3937" s="82"/>
      <c r="X3937" s="82"/>
      <c r="Y3937" s="82"/>
      <c r="AA3937" s="82"/>
      <c r="AB3937" s="82"/>
      <c r="AC3937" s="82"/>
      <c r="AD3937" s="82"/>
      <c r="AE3937" s="82"/>
      <c r="AF3937" s="82"/>
      <c r="AG3937" s="82"/>
    </row>
    <row r="3938" spans="3:33" x14ac:dyDescent="0.2">
      <c r="C3938" s="82"/>
      <c r="D3938" s="82"/>
      <c r="E3938" s="82"/>
      <c r="F3938" s="82"/>
      <c r="G3938" s="82"/>
      <c r="H3938" s="82"/>
      <c r="I3938" s="82"/>
      <c r="J3938" s="82"/>
      <c r="K3938" s="82"/>
      <c r="L3938" s="82"/>
      <c r="M3938" s="82"/>
      <c r="N3938" s="140"/>
      <c r="O3938" s="140"/>
      <c r="P3938" s="82"/>
      <c r="Q3938" s="82"/>
      <c r="R3938" s="82"/>
      <c r="S3938" s="82"/>
      <c r="T3938" s="140"/>
      <c r="U3938" s="82"/>
      <c r="V3938" s="82"/>
      <c r="W3938" s="82"/>
      <c r="X3938" s="82"/>
      <c r="Y3938" s="82"/>
      <c r="AA3938" s="82"/>
      <c r="AB3938" s="82"/>
      <c r="AC3938" s="82"/>
      <c r="AD3938" s="82"/>
      <c r="AE3938" s="82"/>
      <c r="AF3938" s="82"/>
      <c r="AG3938" s="82"/>
    </row>
    <row r="3939" spans="3:33" x14ac:dyDescent="0.2">
      <c r="C3939" s="82"/>
      <c r="D3939" s="82"/>
      <c r="E3939" s="82"/>
      <c r="F3939" s="82"/>
      <c r="G3939" s="82"/>
      <c r="H3939" s="82"/>
      <c r="I3939" s="82"/>
      <c r="J3939" s="82"/>
      <c r="K3939" s="82"/>
      <c r="L3939" s="82"/>
      <c r="M3939" s="82"/>
      <c r="N3939" s="140"/>
      <c r="O3939" s="140"/>
      <c r="P3939" s="82"/>
      <c r="Q3939" s="82"/>
      <c r="R3939" s="82"/>
      <c r="S3939" s="82"/>
      <c r="T3939" s="140"/>
      <c r="U3939" s="82"/>
      <c r="V3939" s="82"/>
      <c r="W3939" s="82"/>
      <c r="X3939" s="82"/>
      <c r="Y3939" s="82"/>
      <c r="AA3939" s="82"/>
      <c r="AB3939" s="82"/>
      <c r="AC3939" s="82"/>
      <c r="AD3939" s="82"/>
      <c r="AE3939" s="82"/>
      <c r="AF3939" s="82"/>
      <c r="AG3939" s="82"/>
    </row>
    <row r="3940" spans="3:33" x14ac:dyDescent="0.2">
      <c r="C3940" s="82"/>
      <c r="D3940" s="82"/>
      <c r="E3940" s="82"/>
      <c r="F3940" s="82"/>
      <c r="G3940" s="82"/>
      <c r="H3940" s="82"/>
      <c r="I3940" s="82"/>
      <c r="J3940" s="82"/>
      <c r="K3940" s="82"/>
      <c r="L3940" s="82"/>
      <c r="M3940" s="82"/>
      <c r="N3940" s="140"/>
      <c r="O3940" s="140"/>
      <c r="P3940" s="82"/>
      <c r="Q3940" s="82"/>
      <c r="R3940" s="82"/>
      <c r="S3940" s="82"/>
      <c r="T3940" s="140"/>
      <c r="U3940" s="82"/>
      <c r="V3940" s="82"/>
      <c r="W3940" s="82"/>
      <c r="X3940" s="82"/>
      <c r="Y3940" s="82"/>
      <c r="AA3940" s="82"/>
      <c r="AB3940" s="82"/>
      <c r="AC3940" s="82"/>
      <c r="AD3940" s="82"/>
      <c r="AE3940" s="82"/>
      <c r="AF3940" s="82"/>
      <c r="AG3940" s="82"/>
    </row>
    <row r="3941" spans="3:33" x14ac:dyDescent="0.2">
      <c r="C3941" s="82"/>
      <c r="D3941" s="82"/>
      <c r="E3941" s="82"/>
      <c r="F3941" s="82"/>
      <c r="G3941" s="82"/>
      <c r="H3941" s="82"/>
      <c r="I3941" s="82"/>
      <c r="J3941" s="82"/>
      <c r="K3941" s="82"/>
      <c r="L3941" s="82"/>
      <c r="M3941" s="82"/>
      <c r="N3941" s="140"/>
      <c r="O3941" s="140"/>
      <c r="P3941" s="82"/>
      <c r="Q3941" s="82"/>
      <c r="R3941" s="82"/>
      <c r="S3941" s="82"/>
      <c r="T3941" s="140"/>
      <c r="U3941" s="82"/>
      <c r="V3941" s="82"/>
      <c r="W3941" s="82"/>
      <c r="X3941" s="82"/>
      <c r="Y3941" s="82"/>
      <c r="AA3941" s="82"/>
      <c r="AB3941" s="82"/>
      <c r="AC3941" s="82"/>
      <c r="AD3941" s="82"/>
      <c r="AE3941" s="82"/>
      <c r="AF3941" s="82"/>
      <c r="AG3941" s="82"/>
    </row>
    <row r="3942" spans="3:33" x14ac:dyDescent="0.2">
      <c r="C3942" s="82"/>
      <c r="D3942" s="82"/>
      <c r="E3942" s="82"/>
      <c r="F3942" s="82"/>
      <c r="G3942" s="82"/>
      <c r="H3942" s="82"/>
      <c r="I3942" s="82"/>
      <c r="J3942" s="82"/>
      <c r="K3942" s="82"/>
      <c r="L3942" s="82"/>
      <c r="M3942" s="82"/>
      <c r="N3942" s="140"/>
      <c r="O3942" s="140"/>
      <c r="P3942" s="82"/>
      <c r="Q3942" s="82"/>
      <c r="R3942" s="82"/>
      <c r="S3942" s="82"/>
      <c r="T3942" s="140"/>
      <c r="U3942" s="82"/>
      <c r="V3942" s="82"/>
      <c r="W3942" s="82"/>
      <c r="X3942" s="82"/>
      <c r="Y3942" s="82"/>
      <c r="AA3942" s="82"/>
      <c r="AB3942" s="82"/>
      <c r="AC3942" s="82"/>
      <c r="AD3942" s="82"/>
      <c r="AE3942" s="82"/>
      <c r="AF3942" s="82"/>
      <c r="AG3942" s="82"/>
    </row>
    <row r="3943" spans="3:33" x14ac:dyDescent="0.2">
      <c r="C3943" s="82"/>
      <c r="D3943" s="82"/>
      <c r="E3943" s="82"/>
      <c r="F3943" s="82"/>
      <c r="G3943" s="82"/>
      <c r="H3943" s="82"/>
      <c r="I3943" s="82"/>
      <c r="J3943" s="82"/>
      <c r="K3943" s="82"/>
      <c r="L3943" s="82"/>
      <c r="M3943" s="82"/>
      <c r="N3943" s="140"/>
      <c r="O3943" s="140"/>
      <c r="P3943" s="82"/>
      <c r="Q3943" s="82"/>
      <c r="R3943" s="82"/>
      <c r="S3943" s="82"/>
      <c r="T3943" s="140"/>
      <c r="U3943" s="82"/>
      <c r="V3943" s="82"/>
      <c r="W3943" s="82"/>
      <c r="X3943" s="82"/>
      <c r="Y3943" s="82"/>
      <c r="AA3943" s="82"/>
      <c r="AB3943" s="82"/>
      <c r="AC3943" s="82"/>
      <c r="AD3943" s="82"/>
      <c r="AE3943" s="82"/>
      <c r="AF3943" s="82"/>
      <c r="AG3943" s="82"/>
    </row>
    <row r="3944" spans="3:33" x14ac:dyDescent="0.2">
      <c r="C3944" s="82"/>
      <c r="D3944" s="82"/>
      <c r="E3944" s="82"/>
      <c r="F3944" s="82"/>
      <c r="G3944" s="82"/>
      <c r="H3944" s="82"/>
      <c r="I3944" s="82"/>
      <c r="J3944" s="82"/>
      <c r="K3944" s="82"/>
      <c r="L3944" s="82"/>
      <c r="M3944" s="82"/>
      <c r="N3944" s="140"/>
      <c r="O3944" s="140"/>
      <c r="P3944" s="82"/>
      <c r="Q3944" s="82"/>
      <c r="R3944" s="82"/>
      <c r="S3944" s="82"/>
      <c r="T3944" s="140"/>
      <c r="U3944" s="82"/>
      <c r="V3944" s="82"/>
      <c r="W3944" s="82"/>
      <c r="X3944" s="82"/>
      <c r="Y3944" s="82"/>
      <c r="AA3944" s="82"/>
      <c r="AB3944" s="82"/>
      <c r="AC3944" s="82"/>
      <c r="AD3944" s="82"/>
      <c r="AE3944" s="82"/>
      <c r="AF3944" s="82"/>
      <c r="AG3944" s="82"/>
    </row>
    <row r="3945" spans="3:33" x14ac:dyDescent="0.2">
      <c r="C3945" s="82"/>
      <c r="D3945" s="82"/>
      <c r="E3945" s="82"/>
      <c r="F3945" s="82"/>
      <c r="G3945" s="82"/>
      <c r="H3945" s="82"/>
      <c r="I3945" s="82"/>
      <c r="J3945" s="82"/>
      <c r="K3945" s="82"/>
      <c r="L3945" s="82"/>
      <c r="M3945" s="82"/>
      <c r="N3945" s="140"/>
      <c r="O3945" s="140"/>
      <c r="P3945" s="82"/>
      <c r="Q3945" s="82"/>
      <c r="R3945" s="82"/>
      <c r="S3945" s="82"/>
      <c r="T3945" s="140"/>
      <c r="U3945" s="82"/>
      <c r="V3945" s="82"/>
      <c r="W3945" s="82"/>
      <c r="X3945" s="82"/>
      <c r="Y3945" s="82"/>
      <c r="AA3945" s="82"/>
      <c r="AB3945" s="82"/>
      <c r="AC3945" s="82"/>
      <c r="AD3945" s="82"/>
      <c r="AE3945" s="82"/>
      <c r="AF3945" s="82"/>
      <c r="AG3945" s="82"/>
    </row>
    <row r="3946" spans="3:33" x14ac:dyDescent="0.2">
      <c r="C3946" s="82"/>
      <c r="D3946" s="82"/>
      <c r="E3946" s="82"/>
      <c r="F3946" s="82"/>
      <c r="G3946" s="82"/>
      <c r="H3946" s="82"/>
      <c r="I3946" s="82"/>
      <c r="J3946" s="82"/>
      <c r="K3946" s="82"/>
      <c r="L3946" s="82"/>
      <c r="M3946" s="82"/>
      <c r="N3946" s="140"/>
      <c r="O3946" s="140"/>
      <c r="P3946" s="82"/>
      <c r="Q3946" s="82"/>
      <c r="R3946" s="82"/>
      <c r="S3946" s="82"/>
      <c r="T3946" s="140"/>
      <c r="U3946" s="82"/>
      <c r="V3946" s="82"/>
      <c r="W3946" s="82"/>
      <c r="X3946" s="82"/>
      <c r="Y3946" s="82"/>
      <c r="AA3946" s="82"/>
      <c r="AB3946" s="82"/>
      <c r="AC3946" s="82"/>
      <c r="AD3946" s="82"/>
      <c r="AE3946" s="82"/>
      <c r="AF3946" s="82"/>
      <c r="AG3946" s="82"/>
    </row>
    <row r="3947" spans="3:33" x14ac:dyDescent="0.2">
      <c r="C3947" s="82"/>
      <c r="D3947" s="82"/>
      <c r="E3947" s="82"/>
      <c r="F3947" s="82"/>
      <c r="G3947" s="82"/>
      <c r="H3947" s="82"/>
      <c r="I3947" s="82"/>
      <c r="J3947" s="82"/>
      <c r="K3947" s="82"/>
      <c r="L3947" s="82"/>
      <c r="M3947" s="82"/>
      <c r="N3947" s="140"/>
      <c r="O3947" s="140"/>
      <c r="P3947" s="82"/>
      <c r="Q3947" s="82"/>
      <c r="R3947" s="82"/>
      <c r="S3947" s="82"/>
      <c r="T3947" s="140"/>
      <c r="U3947" s="82"/>
      <c r="V3947" s="82"/>
      <c r="W3947" s="82"/>
      <c r="X3947" s="82"/>
      <c r="Y3947" s="82"/>
      <c r="AA3947" s="82"/>
      <c r="AB3947" s="82"/>
      <c r="AC3947" s="82"/>
      <c r="AD3947" s="82"/>
      <c r="AE3947" s="82"/>
      <c r="AF3947" s="82"/>
      <c r="AG3947" s="82"/>
    </row>
    <row r="3948" spans="3:33" x14ac:dyDescent="0.2">
      <c r="C3948" s="82"/>
      <c r="D3948" s="82"/>
      <c r="E3948" s="82"/>
      <c r="F3948" s="82"/>
      <c r="G3948" s="82"/>
      <c r="H3948" s="82"/>
      <c r="I3948" s="82"/>
      <c r="J3948" s="82"/>
      <c r="K3948" s="82"/>
      <c r="L3948" s="82"/>
      <c r="M3948" s="82"/>
      <c r="N3948" s="140"/>
      <c r="O3948" s="140"/>
      <c r="P3948" s="82"/>
      <c r="Q3948" s="82"/>
      <c r="R3948" s="82"/>
      <c r="S3948" s="82"/>
      <c r="T3948" s="140"/>
      <c r="U3948" s="82"/>
      <c r="V3948" s="82"/>
      <c r="W3948" s="82"/>
      <c r="X3948" s="82"/>
      <c r="Y3948" s="82"/>
      <c r="AA3948" s="82"/>
      <c r="AB3948" s="82"/>
      <c r="AC3948" s="82"/>
      <c r="AD3948" s="82"/>
      <c r="AE3948" s="82"/>
      <c r="AF3948" s="82"/>
      <c r="AG3948" s="82"/>
    </row>
    <row r="3949" spans="3:33" x14ac:dyDescent="0.2">
      <c r="C3949" s="82"/>
      <c r="D3949" s="82"/>
      <c r="E3949" s="82"/>
      <c r="F3949" s="82"/>
      <c r="G3949" s="82"/>
      <c r="H3949" s="82"/>
      <c r="I3949" s="82"/>
      <c r="J3949" s="82"/>
      <c r="K3949" s="82"/>
      <c r="L3949" s="82"/>
      <c r="M3949" s="82"/>
      <c r="N3949" s="140"/>
      <c r="O3949" s="140"/>
      <c r="P3949" s="82"/>
      <c r="Q3949" s="82"/>
      <c r="R3949" s="82"/>
      <c r="S3949" s="82"/>
      <c r="T3949" s="140"/>
      <c r="U3949" s="82"/>
      <c r="V3949" s="82"/>
      <c r="W3949" s="82"/>
      <c r="X3949" s="82"/>
      <c r="Y3949" s="82"/>
      <c r="AA3949" s="82"/>
      <c r="AB3949" s="82"/>
      <c r="AC3949" s="82"/>
      <c r="AD3949" s="82"/>
      <c r="AE3949" s="82"/>
      <c r="AF3949" s="82"/>
      <c r="AG3949" s="82"/>
    </row>
    <row r="3950" spans="3:33" x14ac:dyDescent="0.2">
      <c r="C3950" s="82"/>
      <c r="D3950" s="82"/>
      <c r="E3950" s="82"/>
      <c r="F3950" s="82"/>
      <c r="G3950" s="82"/>
      <c r="H3950" s="82"/>
      <c r="I3950" s="82"/>
      <c r="J3950" s="82"/>
      <c r="K3950" s="82"/>
      <c r="L3950" s="82"/>
      <c r="M3950" s="82"/>
      <c r="N3950" s="140"/>
      <c r="O3950" s="140"/>
      <c r="P3950" s="82"/>
      <c r="Q3950" s="82"/>
      <c r="R3950" s="82"/>
      <c r="S3950" s="82"/>
      <c r="T3950" s="140"/>
      <c r="U3950" s="82"/>
      <c r="V3950" s="82"/>
      <c r="W3950" s="82"/>
      <c r="X3950" s="82"/>
      <c r="Y3950" s="82"/>
      <c r="AA3950" s="82"/>
      <c r="AB3950" s="82"/>
      <c r="AC3950" s="82"/>
      <c r="AD3950" s="82"/>
      <c r="AE3950" s="82"/>
      <c r="AF3950" s="82"/>
      <c r="AG3950" s="82"/>
    </row>
    <row r="3951" spans="3:33" x14ac:dyDescent="0.2">
      <c r="C3951" s="82"/>
      <c r="D3951" s="82"/>
      <c r="E3951" s="82"/>
      <c r="F3951" s="82"/>
      <c r="G3951" s="82"/>
      <c r="H3951" s="82"/>
      <c r="I3951" s="82"/>
      <c r="J3951" s="82"/>
      <c r="K3951" s="82"/>
      <c r="L3951" s="82"/>
      <c r="M3951" s="82"/>
      <c r="N3951" s="140"/>
      <c r="O3951" s="140"/>
      <c r="P3951" s="82"/>
      <c r="Q3951" s="82"/>
      <c r="R3951" s="82"/>
      <c r="S3951" s="82"/>
      <c r="T3951" s="140"/>
      <c r="U3951" s="82"/>
      <c r="V3951" s="82"/>
      <c r="W3951" s="82"/>
      <c r="X3951" s="82"/>
      <c r="Y3951" s="82"/>
      <c r="AA3951" s="82"/>
      <c r="AB3951" s="82"/>
      <c r="AC3951" s="82"/>
      <c r="AD3951" s="82"/>
      <c r="AE3951" s="82"/>
      <c r="AF3951" s="82"/>
      <c r="AG3951" s="82"/>
    </row>
    <row r="3952" spans="3:33" x14ac:dyDescent="0.2">
      <c r="C3952" s="82"/>
      <c r="D3952" s="82"/>
      <c r="E3952" s="82"/>
      <c r="F3952" s="82"/>
      <c r="G3952" s="82"/>
      <c r="H3952" s="82"/>
      <c r="I3952" s="82"/>
      <c r="J3952" s="82"/>
      <c r="K3952" s="82"/>
      <c r="L3952" s="82"/>
      <c r="M3952" s="82"/>
      <c r="N3952" s="140"/>
      <c r="O3952" s="140"/>
      <c r="P3952" s="82"/>
      <c r="Q3952" s="82"/>
      <c r="R3952" s="82"/>
      <c r="S3952" s="82"/>
      <c r="T3952" s="140"/>
      <c r="U3952" s="82"/>
      <c r="V3952" s="82"/>
      <c r="W3952" s="82"/>
      <c r="X3952" s="82"/>
      <c r="Y3952" s="82"/>
      <c r="AA3952" s="82"/>
      <c r="AB3952" s="82"/>
      <c r="AC3952" s="82"/>
      <c r="AD3952" s="82"/>
      <c r="AE3952" s="82"/>
      <c r="AF3952" s="82"/>
      <c r="AG3952" s="82"/>
    </row>
    <row r="3953" spans="3:33" x14ac:dyDescent="0.2">
      <c r="C3953" s="82"/>
      <c r="D3953" s="82"/>
      <c r="E3953" s="82"/>
      <c r="F3953" s="82"/>
      <c r="G3953" s="82"/>
      <c r="H3953" s="82"/>
      <c r="I3953" s="82"/>
      <c r="J3953" s="82"/>
      <c r="K3953" s="82"/>
      <c r="L3953" s="82"/>
      <c r="M3953" s="82"/>
      <c r="N3953" s="140"/>
      <c r="O3953" s="140"/>
      <c r="P3953" s="82"/>
      <c r="Q3953" s="82"/>
      <c r="R3953" s="82"/>
      <c r="S3953" s="82"/>
      <c r="T3953" s="140"/>
      <c r="U3953" s="82"/>
      <c r="V3953" s="82"/>
      <c r="W3953" s="82"/>
      <c r="X3953" s="82"/>
      <c r="Y3953" s="82"/>
      <c r="AA3953" s="82"/>
      <c r="AB3953" s="82"/>
      <c r="AC3953" s="82"/>
      <c r="AD3953" s="82"/>
      <c r="AE3953" s="82"/>
      <c r="AF3953" s="82"/>
      <c r="AG3953" s="82"/>
    </row>
    <row r="3954" spans="3:33" x14ac:dyDescent="0.2">
      <c r="C3954" s="82"/>
      <c r="D3954" s="82"/>
      <c r="E3954" s="82"/>
      <c r="F3954" s="82"/>
      <c r="G3954" s="82"/>
      <c r="H3954" s="82"/>
      <c r="I3954" s="82"/>
      <c r="J3954" s="82"/>
      <c r="K3954" s="82"/>
      <c r="L3954" s="82"/>
      <c r="M3954" s="82"/>
      <c r="N3954" s="140"/>
      <c r="O3954" s="140"/>
      <c r="P3954" s="82"/>
      <c r="Q3954" s="82"/>
      <c r="R3954" s="82"/>
      <c r="S3954" s="82"/>
      <c r="T3954" s="140"/>
      <c r="U3954" s="82"/>
      <c r="V3954" s="82"/>
      <c r="W3954" s="82"/>
      <c r="X3954" s="82"/>
      <c r="Y3954" s="82"/>
      <c r="AA3954" s="82"/>
      <c r="AB3954" s="82"/>
      <c r="AC3954" s="82"/>
      <c r="AD3954" s="82"/>
      <c r="AE3954" s="82"/>
      <c r="AF3954" s="82"/>
      <c r="AG3954" s="82"/>
    </row>
    <row r="3955" spans="3:33" x14ac:dyDescent="0.2">
      <c r="C3955" s="82"/>
      <c r="D3955" s="82"/>
      <c r="E3955" s="82"/>
      <c r="F3955" s="82"/>
      <c r="G3955" s="82"/>
      <c r="H3955" s="82"/>
      <c r="I3955" s="82"/>
      <c r="J3955" s="82"/>
      <c r="K3955" s="82"/>
      <c r="L3955" s="82"/>
      <c r="M3955" s="82"/>
      <c r="N3955" s="140"/>
      <c r="O3955" s="140"/>
      <c r="P3955" s="82"/>
      <c r="Q3955" s="82"/>
      <c r="R3955" s="82"/>
      <c r="S3955" s="82"/>
      <c r="T3955" s="140"/>
      <c r="U3955" s="82"/>
      <c r="V3955" s="82"/>
      <c r="W3955" s="82"/>
      <c r="X3955" s="82"/>
      <c r="Y3955" s="82"/>
      <c r="AA3955" s="82"/>
      <c r="AB3955" s="82"/>
      <c r="AC3955" s="82"/>
      <c r="AD3955" s="82"/>
      <c r="AE3955" s="82"/>
      <c r="AF3955" s="82"/>
      <c r="AG3955" s="82"/>
    </row>
    <row r="3956" spans="3:33" x14ac:dyDescent="0.2">
      <c r="C3956" s="82"/>
      <c r="D3956" s="82"/>
      <c r="E3956" s="82"/>
      <c r="F3956" s="82"/>
      <c r="G3956" s="82"/>
      <c r="H3956" s="82"/>
      <c r="I3956" s="82"/>
      <c r="J3956" s="82"/>
      <c r="K3956" s="82"/>
      <c r="L3956" s="82"/>
      <c r="M3956" s="82"/>
      <c r="N3956" s="140"/>
      <c r="O3956" s="140"/>
      <c r="P3956" s="82"/>
      <c r="Q3956" s="82"/>
      <c r="R3956" s="82"/>
      <c r="S3956" s="82"/>
      <c r="T3956" s="140"/>
      <c r="U3956" s="82"/>
      <c r="V3956" s="82"/>
      <c r="W3956" s="82"/>
      <c r="X3956" s="82"/>
      <c r="Y3956" s="82"/>
      <c r="AA3956" s="82"/>
      <c r="AB3956" s="82"/>
      <c r="AC3956" s="82"/>
      <c r="AD3956" s="82"/>
      <c r="AE3956" s="82"/>
      <c r="AF3956" s="82"/>
      <c r="AG3956" s="82"/>
    </row>
    <row r="3957" spans="3:33" x14ac:dyDescent="0.2">
      <c r="C3957" s="82"/>
      <c r="D3957" s="82"/>
      <c r="E3957" s="82"/>
      <c r="F3957" s="82"/>
      <c r="G3957" s="82"/>
      <c r="H3957" s="82"/>
      <c r="I3957" s="82"/>
      <c r="J3957" s="82"/>
      <c r="K3957" s="82"/>
      <c r="L3957" s="82"/>
      <c r="M3957" s="82"/>
      <c r="N3957" s="140"/>
      <c r="O3957" s="140"/>
      <c r="P3957" s="82"/>
      <c r="Q3957" s="82"/>
      <c r="R3957" s="82"/>
      <c r="S3957" s="82"/>
      <c r="T3957" s="140"/>
      <c r="U3957" s="82"/>
      <c r="V3957" s="82"/>
      <c r="W3957" s="82"/>
      <c r="X3957" s="82"/>
      <c r="Y3957" s="82"/>
      <c r="AA3957" s="82"/>
      <c r="AB3957" s="82"/>
      <c r="AC3957" s="82"/>
      <c r="AD3957" s="82"/>
      <c r="AE3957" s="82"/>
      <c r="AF3957" s="82"/>
      <c r="AG3957" s="82"/>
    </row>
    <row r="3958" spans="3:33" x14ac:dyDescent="0.2">
      <c r="C3958" s="82"/>
      <c r="D3958" s="82"/>
      <c r="E3958" s="82"/>
      <c r="F3958" s="82"/>
      <c r="G3958" s="82"/>
      <c r="H3958" s="82"/>
      <c r="I3958" s="82"/>
      <c r="J3958" s="82"/>
      <c r="K3958" s="82"/>
      <c r="L3958" s="82"/>
      <c r="M3958" s="82"/>
      <c r="N3958" s="140"/>
      <c r="O3958" s="140"/>
      <c r="P3958" s="82"/>
      <c r="Q3958" s="82"/>
      <c r="R3958" s="82"/>
      <c r="S3958" s="82"/>
      <c r="T3958" s="140"/>
      <c r="U3958" s="82"/>
      <c r="V3958" s="82"/>
      <c r="W3958" s="82"/>
      <c r="X3958" s="82"/>
      <c r="Y3958" s="82"/>
      <c r="AA3958" s="82"/>
      <c r="AB3958" s="82"/>
      <c r="AC3958" s="82"/>
      <c r="AD3958" s="82"/>
      <c r="AE3958" s="82"/>
      <c r="AF3958" s="82"/>
      <c r="AG3958" s="82"/>
    </row>
    <row r="3959" spans="3:33" x14ac:dyDescent="0.2">
      <c r="C3959" s="82"/>
      <c r="D3959" s="82"/>
      <c r="E3959" s="82"/>
      <c r="F3959" s="82"/>
      <c r="G3959" s="82"/>
      <c r="H3959" s="82"/>
      <c r="I3959" s="82"/>
      <c r="J3959" s="82"/>
      <c r="K3959" s="82"/>
      <c r="L3959" s="82"/>
      <c r="M3959" s="82"/>
      <c r="N3959" s="140"/>
      <c r="O3959" s="140"/>
      <c r="P3959" s="82"/>
      <c r="Q3959" s="82"/>
      <c r="R3959" s="82"/>
      <c r="S3959" s="82"/>
      <c r="T3959" s="140"/>
      <c r="U3959" s="82"/>
      <c r="V3959" s="82"/>
      <c r="W3959" s="82"/>
      <c r="X3959" s="82"/>
      <c r="Y3959" s="82"/>
      <c r="AA3959" s="82"/>
      <c r="AB3959" s="82"/>
      <c r="AC3959" s="82"/>
      <c r="AD3959" s="82"/>
      <c r="AE3959" s="82"/>
      <c r="AF3959" s="82"/>
      <c r="AG3959" s="82"/>
    </row>
    <row r="3960" spans="3:33" x14ac:dyDescent="0.2">
      <c r="C3960" s="82"/>
      <c r="D3960" s="82"/>
      <c r="E3960" s="82"/>
      <c r="F3960" s="82"/>
      <c r="G3960" s="82"/>
      <c r="H3960" s="82"/>
      <c r="I3960" s="82"/>
      <c r="J3960" s="82"/>
      <c r="K3960" s="82"/>
      <c r="L3960" s="82"/>
      <c r="M3960" s="82"/>
      <c r="N3960" s="140"/>
      <c r="O3960" s="140"/>
      <c r="P3960" s="82"/>
      <c r="Q3960" s="82"/>
      <c r="R3960" s="82"/>
      <c r="S3960" s="82"/>
      <c r="T3960" s="140"/>
      <c r="U3960" s="82"/>
      <c r="V3960" s="82"/>
      <c r="W3960" s="82"/>
      <c r="X3960" s="82"/>
      <c r="Y3960" s="82"/>
      <c r="AA3960" s="82"/>
      <c r="AB3960" s="82"/>
      <c r="AC3960" s="82"/>
      <c r="AD3960" s="82"/>
      <c r="AE3960" s="82"/>
      <c r="AF3960" s="82"/>
      <c r="AG3960" s="82"/>
    </row>
    <row r="3961" spans="3:33" x14ac:dyDescent="0.2">
      <c r="C3961" s="82"/>
      <c r="D3961" s="82"/>
      <c r="E3961" s="82"/>
      <c r="F3961" s="82"/>
      <c r="G3961" s="82"/>
      <c r="H3961" s="82"/>
      <c r="I3961" s="82"/>
      <c r="J3961" s="82"/>
      <c r="K3961" s="82"/>
      <c r="L3961" s="82"/>
      <c r="M3961" s="82"/>
      <c r="N3961" s="140"/>
      <c r="O3961" s="140"/>
      <c r="P3961" s="82"/>
      <c r="Q3961" s="82"/>
      <c r="R3961" s="82"/>
      <c r="S3961" s="82"/>
      <c r="T3961" s="140"/>
      <c r="U3961" s="82"/>
      <c r="V3961" s="82"/>
      <c r="W3961" s="82"/>
      <c r="X3961" s="82"/>
      <c r="Y3961" s="82"/>
      <c r="AA3961" s="82"/>
      <c r="AB3961" s="82"/>
      <c r="AC3961" s="82"/>
      <c r="AD3961" s="82"/>
      <c r="AE3961" s="82"/>
      <c r="AF3961" s="82"/>
      <c r="AG3961" s="82"/>
    </row>
    <row r="3962" spans="3:33" x14ac:dyDescent="0.2">
      <c r="C3962" s="82"/>
      <c r="D3962" s="82"/>
      <c r="E3962" s="82"/>
      <c r="F3962" s="82"/>
      <c r="G3962" s="82"/>
      <c r="H3962" s="82"/>
      <c r="I3962" s="82"/>
      <c r="J3962" s="82"/>
      <c r="K3962" s="82"/>
      <c r="L3962" s="82"/>
      <c r="M3962" s="82"/>
      <c r="N3962" s="140"/>
      <c r="O3962" s="140"/>
      <c r="P3962" s="82"/>
      <c r="Q3962" s="82"/>
      <c r="R3962" s="82"/>
      <c r="S3962" s="82"/>
      <c r="T3962" s="140"/>
      <c r="U3962" s="82"/>
      <c r="V3962" s="82"/>
      <c r="W3962" s="82"/>
      <c r="X3962" s="82"/>
      <c r="Y3962" s="82"/>
      <c r="AA3962" s="82"/>
      <c r="AB3962" s="82"/>
      <c r="AC3962" s="82"/>
      <c r="AD3962" s="82"/>
      <c r="AE3962" s="82"/>
      <c r="AF3962" s="82"/>
      <c r="AG3962" s="82"/>
    </row>
    <row r="3963" spans="3:33" x14ac:dyDescent="0.2">
      <c r="C3963" s="82"/>
      <c r="D3963" s="82"/>
      <c r="E3963" s="82"/>
      <c r="F3963" s="82"/>
      <c r="G3963" s="82"/>
      <c r="H3963" s="82"/>
      <c r="I3963" s="82"/>
      <c r="J3963" s="82"/>
      <c r="K3963" s="82"/>
      <c r="L3963" s="82"/>
      <c r="M3963" s="82"/>
      <c r="N3963" s="140"/>
      <c r="O3963" s="140"/>
      <c r="P3963" s="82"/>
      <c r="Q3963" s="82"/>
      <c r="R3963" s="82"/>
      <c r="S3963" s="82"/>
      <c r="T3963" s="140"/>
      <c r="U3963" s="82"/>
      <c r="V3963" s="82"/>
      <c r="W3963" s="82"/>
      <c r="X3963" s="82"/>
      <c r="Y3963" s="82"/>
      <c r="AA3963" s="82"/>
      <c r="AB3963" s="82"/>
      <c r="AC3963" s="82"/>
      <c r="AD3963" s="82"/>
      <c r="AE3963" s="82"/>
      <c r="AF3963" s="82"/>
      <c r="AG3963" s="82"/>
    </row>
    <row r="3964" spans="3:33" x14ac:dyDescent="0.2">
      <c r="C3964" s="82"/>
      <c r="D3964" s="82"/>
      <c r="E3964" s="82"/>
      <c r="F3964" s="82"/>
      <c r="G3964" s="82"/>
      <c r="H3964" s="82"/>
      <c r="I3964" s="82"/>
      <c r="J3964" s="82"/>
      <c r="K3964" s="82"/>
      <c r="L3964" s="82"/>
      <c r="M3964" s="82"/>
      <c r="N3964" s="140"/>
      <c r="O3964" s="140"/>
      <c r="P3964" s="82"/>
      <c r="Q3964" s="82"/>
      <c r="R3964" s="82"/>
      <c r="S3964" s="82"/>
      <c r="T3964" s="140"/>
      <c r="U3964" s="82"/>
      <c r="V3964" s="82"/>
      <c r="W3964" s="82"/>
      <c r="X3964" s="82"/>
      <c r="Y3964" s="82"/>
      <c r="AA3964" s="82"/>
      <c r="AB3964" s="82"/>
      <c r="AC3964" s="82"/>
      <c r="AD3964" s="82"/>
      <c r="AE3964" s="82"/>
      <c r="AF3964" s="82"/>
      <c r="AG3964" s="82"/>
    </row>
    <row r="3965" spans="3:33" x14ac:dyDescent="0.2">
      <c r="C3965" s="82"/>
      <c r="D3965" s="82"/>
      <c r="E3965" s="82"/>
      <c r="F3965" s="82"/>
      <c r="G3965" s="82"/>
      <c r="H3965" s="82"/>
      <c r="I3965" s="82"/>
      <c r="J3965" s="82"/>
      <c r="K3965" s="82"/>
      <c r="L3965" s="82"/>
      <c r="M3965" s="82"/>
      <c r="N3965" s="140"/>
      <c r="O3965" s="140"/>
      <c r="P3965" s="82"/>
      <c r="Q3965" s="82"/>
      <c r="R3965" s="82"/>
      <c r="S3965" s="82"/>
      <c r="T3965" s="140"/>
      <c r="U3965" s="82"/>
      <c r="V3965" s="82"/>
      <c r="W3965" s="82"/>
      <c r="X3965" s="82"/>
      <c r="Y3965" s="82"/>
      <c r="AA3965" s="82"/>
      <c r="AB3965" s="82"/>
      <c r="AC3965" s="82"/>
      <c r="AD3965" s="82"/>
      <c r="AE3965" s="82"/>
      <c r="AF3965" s="82"/>
      <c r="AG3965" s="82"/>
    </row>
    <row r="3966" spans="3:33" x14ac:dyDescent="0.2">
      <c r="C3966" s="82"/>
      <c r="D3966" s="82"/>
      <c r="E3966" s="82"/>
      <c r="F3966" s="82"/>
      <c r="G3966" s="82"/>
      <c r="H3966" s="82"/>
      <c r="I3966" s="82"/>
      <c r="J3966" s="82"/>
      <c r="K3966" s="82"/>
      <c r="L3966" s="82"/>
      <c r="M3966" s="82"/>
      <c r="N3966" s="140"/>
      <c r="O3966" s="140"/>
      <c r="P3966" s="82"/>
      <c r="Q3966" s="82"/>
      <c r="R3966" s="82"/>
      <c r="S3966" s="82"/>
      <c r="T3966" s="140"/>
      <c r="U3966" s="82"/>
      <c r="V3966" s="82"/>
      <c r="W3966" s="82"/>
      <c r="X3966" s="82"/>
      <c r="Y3966" s="82"/>
      <c r="AA3966" s="82"/>
      <c r="AB3966" s="82"/>
      <c r="AC3966" s="82"/>
      <c r="AD3966" s="82"/>
      <c r="AE3966" s="82"/>
      <c r="AF3966" s="82"/>
      <c r="AG3966" s="82"/>
    </row>
    <row r="3967" spans="3:33" x14ac:dyDescent="0.2">
      <c r="C3967" s="82"/>
      <c r="D3967" s="82"/>
      <c r="E3967" s="82"/>
      <c r="F3967" s="82"/>
      <c r="G3967" s="82"/>
      <c r="H3967" s="82"/>
      <c r="I3967" s="82"/>
      <c r="J3967" s="82"/>
      <c r="K3967" s="82"/>
      <c r="L3967" s="82"/>
      <c r="M3967" s="82"/>
      <c r="N3967" s="140"/>
      <c r="O3967" s="140"/>
      <c r="P3967" s="82"/>
      <c r="Q3967" s="82"/>
      <c r="R3967" s="82"/>
      <c r="S3967" s="82"/>
      <c r="T3967" s="140"/>
      <c r="U3967" s="82"/>
      <c r="V3967" s="82"/>
      <c r="W3967" s="82"/>
      <c r="X3967" s="82"/>
      <c r="Y3967" s="82"/>
      <c r="AA3967" s="82"/>
      <c r="AB3967" s="82"/>
      <c r="AC3967" s="82"/>
      <c r="AD3967" s="82"/>
      <c r="AE3967" s="82"/>
      <c r="AF3967" s="82"/>
      <c r="AG3967" s="82"/>
    </row>
    <row r="3968" spans="3:33" x14ac:dyDescent="0.2">
      <c r="C3968" s="82"/>
      <c r="D3968" s="82"/>
      <c r="E3968" s="82"/>
      <c r="F3968" s="82"/>
      <c r="G3968" s="82"/>
      <c r="H3968" s="82"/>
      <c r="I3968" s="82"/>
      <c r="J3968" s="82"/>
      <c r="K3968" s="82"/>
      <c r="L3968" s="82"/>
      <c r="M3968" s="82"/>
      <c r="N3968" s="140"/>
      <c r="O3968" s="140"/>
      <c r="P3968" s="82"/>
      <c r="Q3968" s="82"/>
      <c r="R3968" s="82"/>
      <c r="S3968" s="82"/>
      <c r="T3968" s="140"/>
      <c r="U3968" s="82"/>
      <c r="V3968" s="82"/>
      <c r="W3968" s="82"/>
      <c r="X3968" s="82"/>
      <c r="Y3968" s="82"/>
      <c r="AA3968" s="82"/>
      <c r="AB3968" s="82"/>
      <c r="AC3968" s="82"/>
      <c r="AD3968" s="82"/>
      <c r="AE3968" s="82"/>
      <c r="AF3968" s="82"/>
      <c r="AG3968" s="82"/>
    </row>
    <row r="3969" spans="3:33" x14ac:dyDescent="0.2">
      <c r="C3969" s="82"/>
      <c r="D3969" s="82"/>
      <c r="E3969" s="82"/>
      <c r="F3969" s="82"/>
      <c r="G3969" s="82"/>
      <c r="H3969" s="82"/>
      <c r="I3969" s="82"/>
      <c r="J3969" s="82"/>
      <c r="K3969" s="82"/>
      <c r="L3969" s="82"/>
      <c r="M3969" s="82"/>
      <c r="N3969" s="140"/>
      <c r="O3969" s="140"/>
      <c r="P3969" s="82"/>
      <c r="Q3969" s="82"/>
      <c r="R3969" s="82"/>
      <c r="S3969" s="82"/>
      <c r="T3969" s="140"/>
      <c r="U3969" s="82"/>
      <c r="V3969" s="82"/>
      <c r="W3969" s="82"/>
      <c r="X3969" s="82"/>
      <c r="Y3969" s="82"/>
      <c r="AA3969" s="82"/>
      <c r="AB3969" s="82"/>
      <c r="AC3969" s="82"/>
      <c r="AD3969" s="82"/>
      <c r="AE3969" s="82"/>
      <c r="AF3969" s="82"/>
      <c r="AG3969" s="82"/>
    </row>
    <row r="3970" spans="3:33" x14ac:dyDescent="0.2">
      <c r="C3970" s="82"/>
      <c r="D3970" s="82"/>
      <c r="E3970" s="82"/>
      <c r="F3970" s="82"/>
      <c r="G3970" s="82"/>
      <c r="H3970" s="82"/>
      <c r="I3970" s="82"/>
      <c r="J3970" s="82"/>
      <c r="K3970" s="82"/>
      <c r="L3970" s="82"/>
      <c r="M3970" s="82"/>
      <c r="N3970" s="140"/>
      <c r="O3970" s="140"/>
      <c r="P3970" s="82"/>
      <c r="Q3970" s="82"/>
      <c r="R3970" s="82"/>
      <c r="S3970" s="82"/>
      <c r="T3970" s="140"/>
      <c r="U3970" s="82"/>
      <c r="V3970" s="82"/>
      <c r="W3970" s="82"/>
      <c r="X3970" s="82"/>
      <c r="Y3970" s="82"/>
      <c r="AA3970" s="82"/>
      <c r="AB3970" s="82"/>
      <c r="AC3970" s="82"/>
      <c r="AD3970" s="82"/>
      <c r="AE3970" s="82"/>
      <c r="AF3970" s="82"/>
      <c r="AG3970" s="82"/>
    </row>
    <row r="3971" spans="3:33" x14ac:dyDescent="0.2">
      <c r="C3971" s="82"/>
      <c r="D3971" s="82"/>
      <c r="E3971" s="82"/>
      <c r="F3971" s="82"/>
      <c r="G3971" s="82"/>
      <c r="H3971" s="82"/>
      <c r="I3971" s="82"/>
      <c r="J3971" s="82"/>
      <c r="K3971" s="82"/>
      <c r="L3971" s="82"/>
      <c r="M3971" s="82"/>
      <c r="N3971" s="140"/>
      <c r="O3971" s="140"/>
      <c r="P3971" s="82"/>
      <c r="Q3971" s="82"/>
      <c r="R3971" s="82"/>
      <c r="S3971" s="82"/>
      <c r="T3971" s="140"/>
      <c r="U3971" s="82"/>
      <c r="V3971" s="82"/>
      <c r="W3971" s="82"/>
      <c r="X3971" s="82"/>
      <c r="Y3971" s="82"/>
      <c r="AA3971" s="82"/>
      <c r="AB3971" s="82"/>
      <c r="AC3971" s="82"/>
      <c r="AD3971" s="82"/>
      <c r="AE3971" s="82"/>
      <c r="AF3971" s="82"/>
      <c r="AG3971" s="82"/>
    </row>
    <row r="3972" spans="3:33" x14ac:dyDescent="0.2">
      <c r="C3972" s="82"/>
      <c r="D3972" s="82"/>
      <c r="E3972" s="82"/>
      <c r="F3972" s="82"/>
      <c r="G3972" s="82"/>
      <c r="H3972" s="82"/>
      <c r="I3972" s="82"/>
      <c r="J3972" s="82"/>
      <c r="K3972" s="82"/>
      <c r="L3972" s="82"/>
      <c r="M3972" s="82"/>
      <c r="N3972" s="140"/>
      <c r="O3972" s="140"/>
      <c r="P3972" s="82"/>
      <c r="Q3972" s="82"/>
      <c r="R3972" s="82"/>
      <c r="S3972" s="82"/>
      <c r="T3972" s="140"/>
      <c r="U3972" s="82"/>
      <c r="V3972" s="82"/>
      <c r="W3972" s="82"/>
      <c r="X3972" s="82"/>
      <c r="Y3972" s="82"/>
      <c r="AA3972" s="82"/>
      <c r="AB3972" s="82"/>
      <c r="AC3972" s="82"/>
      <c r="AD3972" s="82"/>
      <c r="AE3972" s="82"/>
      <c r="AF3972" s="82"/>
      <c r="AG3972" s="82"/>
    </row>
    <row r="3973" spans="3:33" x14ac:dyDescent="0.2">
      <c r="C3973" s="82"/>
      <c r="D3973" s="82"/>
      <c r="E3973" s="82"/>
      <c r="F3973" s="82"/>
      <c r="G3973" s="82"/>
      <c r="H3973" s="82"/>
      <c r="I3973" s="82"/>
      <c r="J3973" s="82"/>
      <c r="K3973" s="82"/>
      <c r="L3973" s="82"/>
      <c r="M3973" s="82"/>
      <c r="N3973" s="140"/>
      <c r="O3973" s="140"/>
      <c r="P3973" s="82"/>
      <c r="Q3973" s="82"/>
      <c r="R3973" s="82"/>
      <c r="S3973" s="82"/>
      <c r="T3973" s="140"/>
      <c r="U3973" s="82"/>
      <c r="V3973" s="82"/>
      <c r="W3973" s="82"/>
      <c r="X3973" s="82"/>
      <c r="Y3973" s="82"/>
      <c r="AA3973" s="82"/>
      <c r="AB3973" s="82"/>
      <c r="AC3973" s="82"/>
      <c r="AD3973" s="82"/>
      <c r="AE3973" s="82"/>
      <c r="AF3973" s="82"/>
      <c r="AG3973" s="82"/>
    </row>
    <row r="3974" spans="3:33" x14ac:dyDescent="0.2">
      <c r="C3974" s="82"/>
      <c r="D3974" s="82"/>
      <c r="E3974" s="82"/>
      <c r="F3974" s="82"/>
      <c r="G3974" s="82"/>
      <c r="H3974" s="82"/>
      <c r="I3974" s="82"/>
      <c r="J3974" s="82"/>
      <c r="K3974" s="82"/>
      <c r="L3974" s="82"/>
      <c r="M3974" s="82"/>
      <c r="N3974" s="140"/>
      <c r="O3974" s="140"/>
      <c r="P3974" s="82"/>
      <c r="Q3974" s="82"/>
      <c r="R3974" s="82"/>
      <c r="S3974" s="82"/>
      <c r="T3974" s="140"/>
      <c r="U3974" s="82"/>
      <c r="V3974" s="82"/>
      <c r="W3974" s="82"/>
      <c r="X3974" s="82"/>
      <c r="Y3974" s="82"/>
      <c r="AA3974" s="82"/>
      <c r="AB3974" s="82"/>
      <c r="AC3974" s="82"/>
      <c r="AD3974" s="82"/>
      <c r="AE3974" s="82"/>
      <c r="AF3974" s="82"/>
      <c r="AG3974" s="82"/>
    </row>
    <row r="3975" spans="3:33" x14ac:dyDescent="0.2">
      <c r="C3975" s="82"/>
      <c r="D3975" s="82"/>
      <c r="E3975" s="82"/>
      <c r="F3975" s="82"/>
      <c r="G3975" s="82"/>
      <c r="H3975" s="82"/>
      <c r="I3975" s="82"/>
      <c r="J3975" s="82"/>
      <c r="K3975" s="82"/>
      <c r="L3975" s="82"/>
      <c r="M3975" s="82"/>
      <c r="N3975" s="140"/>
      <c r="O3975" s="140"/>
      <c r="P3975" s="82"/>
      <c r="Q3975" s="82"/>
      <c r="R3975" s="82"/>
      <c r="S3975" s="82"/>
      <c r="T3975" s="140"/>
      <c r="U3975" s="82"/>
      <c r="V3975" s="82"/>
      <c r="W3975" s="82"/>
      <c r="X3975" s="82"/>
      <c r="Y3975" s="82"/>
      <c r="AA3975" s="82"/>
      <c r="AB3975" s="82"/>
      <c r="AC3975" s="82"/>
      <c r="AD3975" s="82"/>
      <c r="AE3975" s="82"/>
      <c r="AF3975" s="82"/>
      <c r="AG3975" s="82"/>
    </row>
    <row r="3976" spans="3:33" x14ac:dyDescent="0.2">
      <c r="C3976" s="82"/>
      <c r="D3976" s="82"/>
      <c r="E3976" s="82"/>
      <c r="F3976" s="82"/>
      <c r="G3976" s="82"/>
      <c r="H3976" s="82"/>
      <c r="I3976" s="82"/>
      <c r="J3976" s="82"/>
      <c r="K3976" s="82"/>
      <c r="L3976" s="82"/>
      <c r="M3976" s="82"/>
      <c r="N3976" s="140"/>
      <c r="O3976" s="140"/>
      <c r="P3976" s="82"/>
      <c r="Q3976" s="82"/>
      <c r="R3976" s="82"/>
      <c r="S3976" s="82"/>
      <c r="T3976" s="140"/>
      <c r="U3976" s="82"/>
      <c r="V3976" s="82"/>
      <c r="W3976" s="82"/>
      <c r="X3976" s="82"/>
      <c r="Y3976" s="82"/>
      <c r="AA3976" s="82"/>
      <c r="AB3976" s="82"/>
      <c r="AC3976" s="82"/>
      <c r="AD3976" s="82"/>
      <c r="AE3976" s="82"/>
      <c r="AF3976" s="82"/>
      <c r="AG3976" s="82"/>
    </row>
    <row r="3977" spans="3:33" x14ac:dyDescent="0.2">
      <c r="C3977" s="82"/>
      <c r="D3977" s="82"/>
      <c r="E3977" s="82"/>
      <c r="F3977" s="82"/>
      <c r="G3977" s="82"/>
      <c r="H3977" s="82"/>
      <c r="I3977" s="82"/>
      <c r="J3977" s="82"/>
      <c r="K3977" s="82"/>
      <c r="L3977" s="82"/>
      <c r="M3977" s="82"/>
      <c r="N3977" s="140"/>
      <c r="O3977" s="140"/>
      <c r="P3977" s="82"/>
      <c r="Q3977" s="82"/>
      <c r="R3977" s="82"/>
      <c r="S3977" s="82"/>
      <c r="T3977" s="140"/>
      <c r="U3977" s="82"/>
      <c r="V3977" s="82"/>
      <c r="W3977" s="82"/>
      <c r="X3977" s="82"/>
      <c r="Y3977" s="82"/>
      <c r="AA3977" s="82"/>
      <c r="AB3977" s="82"/>
      <c r="AC3977" s="82"/>
      <c r="AD3977" s="82"/>
      <c r="AE3977" s="82"/>
      <c r="AF3977" s="82"/>
      <c r="AG3977" s="82"/>
    </row>
    <row r="3978" spans="3:33" x14ac:dyDescent="0.2">
      <c r="C3978" s="82"/>
      <c r="D3978" s="82"/>
      <c r="E3978" s="82"/>
      <c r="F3978" s="82"/>
      <c r="G3978" s="82"/>
      <c r="H3978" s="82"/>
      <c r="I3978" s="82"/>
      <c r="J3978" s="82"/>
      <c r="K3978" s="82"/>
      <c r="L3978" s="82"/>
      <c r="M3978" s="82"/>
      <c r="N3978" s="140"/>
      <c r="O3978" s="140"/>
      <c r="P3978" s="82"/>
      <c r="Q3978" s="82"/>
      <c r="R3978" s="82"/>
      <c r="S3978" s="82"/>
      <c r="T3978" s="140"/>
      <c r="U3978" s="82"/>
      <c r="V3978" s="82"/>
      <c r="W3978" s="82"/>
      <c r="X3978" s="82"/>
      <c r="Y3978" s="82"/>
      <c r="AA3978" s="82"/>
      <c r="AB3978" s="82"/>
      <c r="AC3978" s="82"/>
      <c r="AD3978" s="82"/>
      <c r="AE3978" s="82"/>
      <c r="AF3978" s="82"/>
      <c r="AG3978" s="82"/>
    </row>
    <row r="3979" spans="3:33" x14ac:dyDescent="0.2">
      <c r="C3979" s="82"/>
      <c r="D3979" s="82"/>
      <c r="E3979" s="82"/>
      <c r="F3979" s="82"/>
      <c r="G3979" s="82"/>
      <c r="H3979" s="82"/>
      <c r="I3979" s="82"/>
      <c r="J3979" s="82"/>
      <c r="K3979" s="82"/>
      <c r="L3979" s="82"/>
      <c r="M3979" s="82"/>
      <c r="N3979" s="140"/>
      <c r="O3979" s="140"/>
      <c r="P3979" s="82"/>
      <c r="Q3979" s="82"/>
      <c r="R3979" s="82"/>
      <c r="S3979" s="82"/>
      <c r="T3979" s="140"/>
      <c r="U3979" s="82"/>
      <c r="V3979" s="82"/>
      <c r="W3979" s="82"/>
      <c r="X3979" s="82"/>
      <c r="Y3979" s="82"/>
      <c r="AA3979" s="82"/>
      <c r="AB3979" s="82"/>
      <c r="AC3979" s="82"/>
      <c r="AD3979" s="82"/>
      <c r="AE3979" s="82"/>
      <c r="AF3979" s="82"/>
      <c r="AG3979" s="82"/>
    </row>
    <row r="3980" spans="3:33" x14ac:dyDescent="0.2">
      <c r="C3980" s="82"/>
      <c r="D3980" s="82"/>
      <c r="E3980" s="82"/>
      <c r="F3980" s="82"/>
      <c r="G3980" s="82"/>
      <c r="H3980" s="82"/>
      <c r="I3980" s="82"/>
      <c r="J3980" s="82"/>
      <c r="K3980" s="82"/>
      <c r="L3980" s="82"/>
      <c r="M3980" s="82"/>
      <c r="N3980" s="140"/>
      <c r="O3980" s="140"/>
      <c r="P3980" s="82"/>
      <c r="Q3980" s="82"/>
      <c r="R3980" s="82"/>
      <c r="S3980" s="82"/>
      <c r="T3980" s="140"/>
      <c r="U3980" s="82"/>
      <c r="V3980" s="82"/>
      <c r="W3980" s="82"/>
      <c r="X3980" s="82"/>
      <c r="Y3980" s="82"/>
      <c r="AA3980" s="82"/>
      <c r="AB3980" s="82"/>
      <c r="AC3980" s="82"/>
      <c r="AD3980" s="82"/>
      <c r="AE3980" s="82"/>
      <c r="AF3980" s="82"/>
      <c r="AG3980" s="82"/>
    </row>
    <row r="3981" spans="3:33" x14ac:dyDescent="0.2">
      <c r="C3981" s="82"/>
      <c r="D3981" s="82"/>
      <c r="E3981" s="82"/>
      <c r="F3981" s="82"/>
      <c r="G3981" s="82"/>
      <c r="H3981" s="82"/>
      <c r="I3981" s="82"/>
      <c r="J3981" s="82"/>
      <c r="K3981" s="82"/>
      <c r="L3981" s="82"/>
      <c r="M3981" s="82"/>
      <c r="N3981" s="140"/>
      <c r="O3981" s="140"/>
      <c r="P3981" s="82"/>
      <c r="Q3981" s="82"/>
      <c r="R3981" s="82"/>
      <c r="S3981" s="82"/>
      <c r="T3981" s="140"/>
      <c r="U3981" s="82"/>
      <c r="V3981" s="82"/>
      <c r="W3981" s="82"/>
      <c r="X3981" s="82"/>
      <c r="Y3981" s="82"/>
      <c r="AA3981" s="82"/>
      <c r="AB3981" s="82"/>
      <c r="AC3981" s="82"/>
      <c r="AD3981" s="82"/>
      <c r="AE3981" s="82"/>
      <c r="AF3981" s="82"/>
      <c r="AG3981" s="82"/>
    </row>
    <row r="3982" spans="3:33" x14ac:dyDescent="0.2">
      <c r="C3982" s="82"/>
      <c r="D3982" s="82"/>
      <c r="E3982" s="82"/>
      <c r="F3982" s="82"/>
      <c r="G3982" s="82"/>
      <c r="H3982" s="82"/>
      <c r="I3982" s="82"/>
      <c r="J3982" s="82"/>
      <c r="K3982" s="82"/>
      <c r="L3982" s="82"/>
      <c r="M3982" s="82"/>
      <c r="N3982" s="140"/>
      <c r="O3982" s="140"/>
      <c r="P3982" s="82"/>
      <c r="Q3982" s="82"/>
      <c r="R3982" s="82"/>
      <c r="S3982" s="82"/>
      <c r="T3982" s="140"/>
      <c r="U3982" s="82"/>
      <c r="V3982" s="82"/>
      <c r="W3982" s="82"/>
      <c r="X3982" s="82"/>
      <c r="Y3982" s="82"/>
      <c r="AA3982" s="82"/>
      <c r="AB3982" s="82"/>
      <c r="AC3982" s="82"/>
      <c r="AD3982" s="82"/>
      <c r="AE3982" s="82"/>
      <c r="AF3982" s="82"/>
      <c r="AG3982" s="82"/>
    </row>
    <row r="3983" spans="3:33" x14ac:dyDescent="0.2">
      <c r="C3983" s="82"/>
      <c r="D3983" s="82"/>
      <c r="E3983" s="82"/>
      <c r="F3983" s="82"/>
      <c r="G3983" s="82"/>
      <c r="H3983" s="82"/>
      <c r="I3983" s="82"/>
      <c r="J3983" s="82"/>
      <c r="K3983" s="82"/>
      <c r="L3983" s="82"/>
      <c r="M3983" s="82"/>
      <c r="N3983" s="140"/>
      <c r="O3983" s="140"/>
      <c r="P3983" s="82"/>
      <c r="Q3983" s="82"/>
      <c r="R3983" s="82"/>
      <c r="S3983" s="82"/>
      <c r="T3983" s="140"/>
      <c r="U3983" s="82"/>
      <c r="V3983" s="82"/>
      <c r="W3983" s="82"/>
      <c r="X3983" s="82"/>
      <c r="Y3983" s="82"/>
      <c r="AA3983" s="82"/>
      <c r="AB3983" s="82"/>
      <c r="AC3983" s="82"/>
      <c r="AD3983" s="82"/>
      <c r="AE3983" s="82"/>
      <c r="AF3983" s="82"/>
      <c r="AG3983" s="82"/>
    </row>
    <row r="3984" spans="3:33" x14ac:dyDescent="0.2">
      <c r="C3984" s="82"/>
      <c r="D3984" s="82"/>
      <c r="E3984" s="82"/>
      <c r="F3984" s="82"/>
      <c r="G3984" s="82"/>
      <c r="H3984" s="82"/>
      <c r="I3984" s="82"/>
      <c r="J3984" s="82"/>
      <c r="K3984" s="82"/>
      <c r="L3984" s="82"/>
      <c r="M3984" s="82"/>
      <c r="N3984" s="140"/>
      <c r="O3984" s="140"/>
      <c r="P3984" s="82"/>
      <c r="Q3984" s="82"/>
      <c r="R3984" s="82"/>
      <c r="S3984" s="82"/>
      <c r="T3984" s="140"/>
      <c r="U3984" s="82"/>
      <c r="V3984" s="82"/>
      <c r="W3984" s="82"/>
      <c r="X3984" s="82"/>
      <c r="Y3984" s="82"/>
      <c r="AA3984" s="82"/>
      <c r="AB3984" s="82"/>
      <c r="AC3984" s="82"/>
      <c r="AD3984" s="82"/>
      <c r="AE3984" s="82"/>
      <c r="AF3984" s="82"/>
      <c r="AG3984" s="82"/>
    </row>
    <row r="3985" spans="3:33" x14ac:dyDescent="0.2">
      <c r="C3985" s="82"/>
      <c r="D3985" s="82"/>
      <c r="E3985" s="82"/>
      <c r="F3985" s="82"/>
      <c r="G3985" s="82"/>
      <c r="H3985" s="82"/>
      <c r="I3985" s="82"/>
      <c r="J3985" s="82"/>
      <c r="K3985" s="82"/>
      <c r="L3985" s="82"/>
      <c r="M3985" s="82"/>
      <c r="N3985" s="140"/>
      <c r="O3985" s="140"/>
      <c r="P3985" s="82"/>
      <c r="Q3985" s="82"/>
      <c r="R3985" s="82"/>
      <c r="S3985" s="82"/>
      <c r="T3985" s="140"/>
      <c r="U3985" s="82"/>
      <c r="V3985" s="82"/>
      <c r="W3985" s="82"/>
      <c r="X3985" s="82"/>
      <c r="Y3985" s="82"/>
      <c r="AA3985" s="82"/>
      <c r="AB3985" s="82"/>
      <c r="AC3985" s="82"/>
      <c r="AD3985" s="82"/>
      <c r="AE3985" s="82"/>
      <c r="AF3985" s="82"/>
      <c r="AG3985" s="82"/>
    </row>
    <row r="3986" spans="3:33" x14ac:dyDescent="0.2">
      <c r="C3986" s="82"/>
      <c r="D3986" s="82"/>
      <c r="E3986" s="82"/>
      <c r="F3986" s="82"/>
      <c r="G3986" s="82"/>
      <c r="H3986" s="82"/>
      <c r="I3986" s="82"/>
      <c r="J3986" s="82"/>
      <c r="K3986" s="82"/>
      <c r="L3986" s="82"/>
      <c r="M3986" s="82"/>
      <c r="N3986" s="140"/>
      <c r="O3986" s="140"/>
      <c r="P3986" s="82"/>
      <c r="Q3986" s="82"/>
      <c r="R3986" s="82"/>
      <c r="S3986" s="82"/>
      <c r="T3986" s="140"/>
      <c r="U3986" s="82"/>
      <c r="V3986" s="82"/>
      <c r="W3986" s="82"/>
      <c r="X3986" s="82"/>
      <c r="Y3986" s="82"/>
      <c r="AA3986" s="82"/>
      <c r="AB3986" s="82"/>
      <c r="AC3986" s="82"/>
      <c r="AD3986" s="82"/>
      <c r="AE3986" s="82"/>
      <c r="AF3986" s="82"/>
      <c r="AG3986" s="82"/>
    </row>
    <row r="3987" spans="3:33" x14ac:dyDescent="0.2">
      <c r="C3987" s="82"/>
      <c r="D3987" s="82"/>
      <c r="E3987" s="82"/>
      <c r="F3987" s="82"/>
      <c r="G3987" s="82"/>
      <c r="H3987" s="82"/>
      <c r="I3987" s="82"/>
      <c r="J3987" s="82"/>
      <c r="K3987" s="82"/>
      <c r="L3987" s="82"/>
      <c r="M3987" s="82"/>
      <c r="N3987" s="140"/>
      <c r="O3987" s="140"/>
      <c r="P3987" s="82"/>
      <c r="Q3987" s="82"/>
      <c r="R3987" s="82"/>
      <c r="S3987" s="82"/>
      <c r="T3987" s="140"/>
      <c r="U3987" s="82"/>
      <c r="V3987" s="82"/>
      <c r="W3987" s="82"/>
      <c r="X3987" s="82"/>
      <c r="Y3987" s="82"/>
      <c r="AA3987" s="82"/>
      <c r="AB3987" s="82"/>
      <c r="AC3987" s="82"/>
      <c r="AD3987" s="82"/>
      <c r="AE3987" s="82"/>
      <c r="AF3987" s="82"/>
      <c r="AG3987" s="82"/>
    </row>
    <row r="3988" spans="3:33" x14ac:dyDescent="0.2">
      <c r="C3988" s="82"/>
      <c r="D3988" s="82"/>
      <c r="E3988" s="82"/>
      <c r="F3988" s="82"/>
      <c r="G3988" s="82"/>
      <c r="H3988" s="82"/>
      <c r="I3988" s="82"/>
      <c r="J3988" s="82"/>
      <c r="K3988" s="82"/>
      <c r="L3988" s="82"/>
      <c r="M3988" s="82"/>
      <c r="N3988" s="140"/>
      <c r="O3988" s="140"/>
      <c r="P3988" s="82"/>
      <c r="Q3988" s="82"/>
      <c r="R3988" s="82"/>
      <c r="S3988" s="82"/>
      <c r="T3988" s="140"/>
      <c r="U3988" s="82"/>
      <c r="V3988" s="82"/>
      <c r="W3988" s="82"/>
      <c r="X3988" s="82"/>
      <c r="Y3988" s="82"/>
      <c r="AA3988" s="82"/>
      <c r="AB3988" s="82"/>
      <c r="AC3988" s="82"/>
      <c r="AD3988" s="82"/>
      <c r="AE3988" s="82"/>
      <c r="AF3988" s="82"/>
      <c r="AG3988" s="82"/>
    </row>
    <row r="3989" spans="3:33" x14ac:dyDescent="0.2">
      <c r="C3989" s="82"/>
      <c r="D3989" s="82"/>
      <c r="E3989" s="82"/>
      <c r="F3989" s="82"/>
      <c r="G3989" s="82"/>
      <c r="H3989" s="82"/>
      <c r="I3989" s="82"/>
      <c r="J3989" s="82"/>
      <c r="K3989" s="82"/>
      <c r="L3989" s="82"/>
      <c r="M3989" s="82"/>
      <c r="N3989" s="140"/>
      <c r="O3989" s="140"/>
      <c r="P3989" s="82"/>
      <c r="Q3989" s="82"/>
      <c r="R3989" s="82"/>
      <c r="S3989" s="82"/>
      <c r="T3989" s="140"/>
      <c r="U3989" s="82"/>
      <c r="V3989" s="82"/>
      <c r="W3989" s="82"/>
      <c r="X3989" s="82"/>
      <c r="Y3989" s="82"/>
      <c r="AA3989" s="82"/>
      <c r="AB3989" s="82"/>
      <c r="AC3989" s="82"/>
      <c r="AD3989" s="82"/>
      <c r="AE3989" s="82"/>
      <c r="AF3989" s="82"/>
      <c r="AG3989" s="82"/>
    </row>
    <row r="3990" spans="3:33" x14ac:dyDescent="0.2">
      <c r="C3990" s="82"/>
      <c r="D3990" s="82"/>
      <c r="E3990" s="82"/>
      <c r="F3990" s="82"/>
      <c r="G3990" s="82"/>
      <c r="H3990" s="82"/>
      <c r="I3990" s="82"/>
      <c r="J3990" s="82"/>
      <c r="K3990" s="82"/>
      <c r="L3990" s="82"/>
      <c r="M3990" s="82"/>
      <c r="N3990" s="140"/>
      <c r="O3990" s="140"/>
      <c r="P3990" s="82"/>
      <c r="Q3990" s="82"/>
      <c r="R3990" s="82"/>
      <c r="S3990" s="82"/>
      <c r="T3990" s="140"/>
      <c r="U3990" s="82"/>
      <c r="V3990" s="82"/>
      <c r="W3990" s="82"/>
      <c r="X3990" s="82"/>
      <c r="Y3990" s="82"/>
      <c r="AA3990" s="82"/>
      <c r="AB3990" s="82"/>
      <c r="AC3990" s="82"/>
      <c r="AD3990" s="82"/>
      <c r="AE3990" s="82"/>
      <c r="AF3990" s="82"/>
      <c r="AG3990" s="82"/>
    </row>
    <row r="3991" spans="3:33" x14ac:dyDescent="0.2">
      <c r="C3991" s="82"/>
      <c r="D3991" s="82"/>
      <c r="E3991" s="82"/>
      <c r="F3991" s="82"/>
      <c r="G3991" s="82"/>
      <c r="H3991" s="82"/>
      <c r="I3991" s="82"/>
      <c r="J3991" s="82"/>
      <c r="K3991" s="82"/>
      <c r="L3991" s="82"/>
      <c r="M3991" s="82"/>
      <c r="N3991" s="140"/>
      <c r="O3991" s="140"/>
      <c r="P3991" s="82"/>
      <c r="Q3991" s="82"/>
      <c r="R3991" s="82"/>
      <c r="S3991" s="82"/>
      <c r="T3991" s="140"/>
      <c r="U3991" s="82"/>
      <c r="V3991" s="82"/>
      <c r="W3991" s="82"/>
      <c r="X3991" s="82"/>
      <c r="Y3991" s="82"/>
      <c r="AA3991" s="82"/>
      <c r="AB3991" s="82"/>
      <c r="AC3991" s="82"/>
      <c r="AD3991" s="82"/>
      <c r="AE3991" s="82"/>
      <c r="AF3991" s="82"/>
      <c r="AG3991" s="82"/>
    </row>
    <row r="3992" spans="3:33" x14ac:dyDescent="0.2">
      <c r="C3992" s="82"/>
      <c r="D3992" s="82"/>
      <c r="E3992" s="82"/>
      <c r="F3992" s="82"/>
      <c r="G3992" s="82"/>
      <c r="H3992" s="82"/>
      <c r="I3992" s="82"/>
      <c r="J3992" s="82"/>
      <c r="K3992" s="82"/>
      <c r="L3992" s="82"/>
      <c r="M3992" s="82"/>
      <c r="N3992" s="140"/>
      <c r="O3992" s="140"/>
      <c r="P3992" s="82"/>
      <c r="Q3992" s="82"/>
      <c r="R3992" s="82"/>
      <c r="S3992" s="82"/>
      <c r="T3992" s="140"/>
      <c r="U3992" s="82"/>
      <c r="V3992" s="82"/>
      <c r="W3992" s="82"/>
      <c r="X3992" s="82"/>
      <c r="Y3992" s="82"/>
      <c r="AA3992" s="82"/>
      <c r="AB3992" s="82"/>
      <c r="AC3992" s="82"/>
      <c r="AD3992" s="82"/>
      <c r="AE3992" s="82"/>
      <c r="AF3992" s="82"/>
      <c r="AG3992" s="82"/>
    </row>
    <row r="3993" spans="3:33" x14ac:dyDescent="0.2">
      <c r="C3993" s="82"/>
      <c r="D3993" s="82"/>
      <c r="E3993" s="82"/>
      <c r="F3993" s="82"/>
      <c r="G3993" s="82"/>
      <c r="H3993" s="82"/>
      <c r="I3993" s="82"/>
      <c r="J3993" s="82"/>
      <c r="K3993" s="82"/>
      <c r="L3993" s="82"/>
      <c r="M3993" s="82"/>
      <c r="N3993" s="140"/>
      <c r="O3993" s="140"/>
      <c r="P3993" s="82"/>
      <c r="Q3993" s="82"/>
      <c r="R3993" s="82"/>
      <c r="S3993" s="82"/>
      <c r="T3993" s="140"/>
      <c r="U3993" s="82"/>
      <c r="V3993" s="82"/>
      <c r="W3993" s="82"/>
      <c r="X3993" s="82"/>
      <c r="Y3993" s="82"/>
      <c r="AA3993" s="82"/>
      <c r="AB3993" s="82"/>
      <c r="AC3993" s="82"/>
      <c r="AD3993" s="82"/>
      <c r="AE3993" s="82"/>
      <c r="AF3993" s="82"/>
      <c r="AG3993" s="82"/>
    </row>
    <row r="3994" spans="3:33" x14ac:dyDescent="0.2">
      <c r="C3994" s="82"/>
      <c r="D3994" s="82"/>
      <c r="E3994" s="82"/>
      <c r="F3994" s="82"/>
      <c r="G3994" s="82"/>
      <c r="H3994" s="82"/>
      <c r="I3994" s="82"/>
      <c r="J3994" s="82"/>
      <c r="K3994" s="82"/>
      <c r="L3994" s="82"/>
      <c r="M3994" s="82"/>
      <c r="N3994" s="140"/>
      <c r="O3994" s="140"/>
      <c r="P3994" s="82"/>
      <c r="Q3994" s="82"/>
      <c r="R3994" s="82"/>
      <c r="S3994" s="82"/>
      <c r="T3994" s="140"/>
      <c r="U3994" s="82"/>
      <c r="V3994" s="82"/>
      <c r="W3994" s="82"/>
      <c r="X3994" s="82"/>
      <c r="Y3994" s="82"/>
      <c r="AA3994" s="82"/>
      <c r="AB3994" s="82"/>
      <c r="AC3994" s="82"/>
      <c r="AD3994" s="82"/>
      <c r="AE3994" s="82"/>
      <c r="AF3994" s="82"/>
      <c r="AG3994" s="82"/>
    </row>
    <row r="3995" spans="3:33" x14ac:dyDescent="0.2">
      <c r="C3995" s="82"/>
      <c r="D3995" s="82"/>
      <c r="E3995" s="82"/>
      <c r="F3995" s="82"/>
      <c r="G3995" s="82"/>
      <c r="H3995" s="82"/>
      <c r="I3995" s="82"/>
      <c r="J3995" s="82"/>
      <c r="K3995" s="82"/>
      <c r="L3995" s="82"/>
      <c r="M3995" s="82"/>
      <c r="N3995" s="140"/>
      <c r="O3995" s="140"/>
      <c r="P3995" s="82"/>
      <c r="Q3995" s="82"/>
      <c r="R3995" s="82"/>
      <c r="S3995" s="82"/>
      <c r="T3995" s="140"/>
      <c r="U3995" s="82"/>
      <c r="V3995" s="82"/>
      <c r="W3995" s="82"/>
      <c r="X3995" s="82"/>
      <c r="Y3995" s="82"/>
      <c r="AA3995" s="82"/>
      <c r="AB3995" s="82"/>
      <c r="AC3995" s="82"/>
      <c r="AD3995" s="82"/>
      <c r="AE3995" s="82"/>
      <c r="AF3995" s="82"/>
      <c r="AG3995" s="82"/>
    </row>
    <row r="3996" spans="3:33" x14ac:dyDescent="0.2">
      <c r="C3996" s="82"/>
      <c r="D3996" s="82"/>
      <c r="E3996" s="82"/>
      <c r="F3996" s="82"/>
      <c r="G3996" s="82"/>
      <c r="H3996" s="82"/>
      <c r="I3996" s="82"/>
      <c r="J3996" s="82"/>
      <c r="K3996" s="82"/>
      <c r="L3996" s="82"/>
      <c r="M3996" s="82"/>
      <c r="N3996" s="140"/>
      <c r="O3996" s="140"/>
      <c r="P3996" s="82"/>
      <c r="Q3996" s="82"/>
      <c r="R3996" s="82"/>
      <c r="S3996" s="82"/>
      <c r="T3996" s="140"/>
      <c r="U3996" s="82"/>
      <c r="V3996" s="82"/>
      <c r="W3996" s="82"/>
      <c r="X3996" s="82"/>
      <c r="Y3996" s="82"/>
      <c r="AA3996" s="82"/>
      <c r="AB3996" s="82"/>
      <c r="AC3996" s="82"/>
      <c r="AD3996" s="82"/>
      <c r="AE3996" s="82"/>
      <c r="AF3996" s="82"/>
      <c r="AG3996" s="82"/>
    </row>
    <row r="3997" spans="3:33" x14ac:dyDescent="0.2">
      <c r="C3997" s="82"/>
      <c r="D3997" s="82"/>
      <c r="E3997" s="82"/>
      <c r="F3997" s="82"/>
      <c r="G3997" s="82"/>
      <c r="H3997" s="82"/>
      <c r="I3997" s="82"/>
      <c r="J3997" s="82"/>
      <c r="K3997" s="82"/>
      <c r="L3997" s="82"/>
      <c r="M3997" s="82"/>
      <c r="N3997" s="140"/>
      <c r="O3997" s="140"/>
      <c r="P3997" s="82"/>
      <c r="Q3997" s="82"/>
      <c r="R3997" s="82"/>
      <c r="S3997" s="82"/>
      <c r="T3997" s="140"/>
      <c r="U3997" s="82"/>
      <c r="V3997" s="82"/>
      <c r="W3997" s="82"/>
      <c r="X3997" s="82"/>
      <c r="Y3997" s="82"/>
      <c r="AA3997" s="82"/>
      <c r="AB3997" s="82"/>
      <c r="AC3997" s="82"/>
      <c r="AD3997" s="82"/>
      <c r="AE3997" s="82"/>
      <c r="AF3997" s="82"/>
      <c r="AG3997" s="82"/>
    </row>
    <row r="3998" spans="3:33" x14ac:dyDescent="0.2">
      <c r="C3998" s="82"/>
      <c r="D3998" s="82"/>
      <c r="E3998" s="82"/>
      <c r="F3998" s="82"/>
      <c r="G3998" s="82"/>
      <c r="H3998" s="82"/>
      <c r="I3998" s="82"/>
      <c r="J3998" s="82"/>
      <c r="K3998" s="82"/>
      <c r="L3998" s="82"/>
      <c r="M3998" s="82"/>
      <c r="N3998" s="140"/>
      <c r="O3998" s="140"/>
      <c r="P3998" s="82"/>
      <c r="Q3998" s="82"/>
      <c r="R3998" s="82"/>
      <c r="S3998" s="82"/>
      <c r="T3998" s="140"/>
      <c r="U3998" s="82"/>
      <c r="V3998" s="82"/>
      <c r="W3998" s="82"/>
      <c r="X3998" s="82"/>
      <c r="Y3998" s="82"/>
      <c r="AA3998" s="82"/>
      <c r="AB3998" s="82"/>
      <c r="AC3998" s="82"/>
      <c r="AD3998" s="82"/>
      <c r="AE3998" s="82"/>
      <c r="AF3998" s="82"/>
      <c r="AG3998" s="82"/>
    </row>
    <row r="3999" spans="3:33" x14ac:dyDescent="0.2">
      <c r="C3999" s="82"/>
      <c r="D3999" s="82"/>
      <c r="E3999" s="82"/>
      <c r="F3999" s="82"/>
      <c r="G3999" s="82"/>
      <c r="H3999" s="82"/>
      <c r="I3999" s="82"/>
      <c r="J3999" s="82"/>
      <c r="K3999" s="82"/>
      <c r="L3999" s="82"/>
      <c r="M3999" s="82"/>
      <c r="N3999" s="140"/>
      <c r="O3999" s="140"/>
      <c r="P3999" s="82"/>
      <c r="Q3999" s="82"/>
      <c r="R3999" s="82"/>
      <c r="S3999" s="82"/>
      <c r="T3999" s="140"/>
      <c r="U3999" s="82"/>
      <c r="V3999" s="82"/>
      <c r="W3999" s="82"/>
      <c r="X3999" s="82"/>
      <c r="Y3999" s="82"/>
      <c r="AA3999" s="82"/>
      <c r="AB3999" s="82"/>
      <c r="AC3999" s="82"/>
      <c r="AD3999" s="82"/>
      <c r="AE3999" s="82"/>
      <c r="AF3999" s="82"/>
      <c r="AG3999" s="82"/>
    </row>
    <row r="4000" spans="3:33" x14ac:dyDescent="0.2">
      <c r="C4000" s="82"/>
      <c r="D4000" s="82"/>
      <c r="E4000" s="82"/>
      <c r="F4000" s="82"/>
      <c r="G4000" s="82"/>
      <c r="H4000" s="82"/>
      <c r="I4000" s="82"/>
      <c r="J4000" s="82"/>
      <c r="K4000" s="82"/>
      <c r="L4000" s="82"/>
      <c r="M4000" s="82"/>
      <c r="N4000" s="140"/>
      <c r="O4000" s="140"/>
      <c r="P4000" s="82"/>
      <c r="Q4000" s="82"/>
      <c r="R4000" s="82"/>
      <c r="S4000" s="82"/>
      <c r="T4000" s="140"/>
      <c r="U4000" s="82"/>
      <c r="V4000" s="82"/>
      <c r="W4000" s="82"/>
      <c r="X4000" s="82"/>
      <c r="Y4000" s="82"/>
      <c r="AA4000" s="82"/>
      <c r="AB4000" s="82"/>
      <c r="AC4000" s="82"/>
      <c r="AD4000" s="82"/>
      <c r="AE4000" s="82"/>
      <c r="AF4000" s="82"/>
      <c r="AG4000" s="82"/>
    </row>
    <row r="4001" spans="3:33" x14ac:dyDescent="0.2">
      <c r="C4001" s="82"/>
      <c r="D4001" s="82"/>
      <c r="E4001" s="82"/>
      <c r="F4001" s="82"/>
      <c r="G4001" s="82"/>
      <c r="H4001" s="82"/>
      <c r="I4001" s="82"/>
      <c r="J4001" s="82"/>
      <c r="K4001" s="82"/>
      <c r="L4001" s="82"/>
      <c r="M4001" s="82"/>
      <c r="N4001" s="140"/>
      <c r="O4001" s="140"/>
      <c r="P4001" s="82"/>
      <c r="Q4001" s="82"/>
      <c r="R4001" s="82"/>
      <c r="S4001" s="82"/>
      <c r="T4001" s="140"/>
      <c r="U4001" s="82"/>
      <c r="V4001" s="82"/>
      <c r="W4001" s="82"/>
      <c r="X4001" s="82"/>
      <c r="Y4001" s="82"/>
      <c r="AA4001" s="82"/>
      <c r="AB4001" s="82"/>
      <c r="AC4001" s="82"/>
      <c r="AD4001" s="82"/>
      <c r="AE4001" s="82"/>
      <c r="AF4001" s="82"/>
      <c r="AG4001" s="82"/>
    </row>
    <row r="4002" spans="3:33" x14ac:dyDescent="0.2">
      <c r="C4002" s="82"/>
      <c r="D4002" s="82"/>
      <c r="E4002" s="82"/>
      <c r="F4002" s="82"/>
      <c r="G4002" s="82"/>
      <c r="H4002" s="82"/>
      <c r="I4002" s="82"/>
      <c r="J4002" s="82"/>
      <c r="K4002" s="82"/>
      <c r="L4002" s="82"/>
      <c r="M4002" s="82"/>
      <c r="N4002" s="140"/>
      <c r="O4002" s="140"/>
      <c r="P4002" s="82"/>
      <c r="Q4002" s="82"/>
      <c r="R4002" s="82"/>
      <c r="S4002" s="82"/>
      <c r="T4002" s="140"/>
      <c r="U4002" s="82"/>
      <c r="V4002" s="82"/>
      <c r="W4002" s="82"/>
      <c r="X4002" s="82"/>
      <c r="Y4002" s="82"/>
      <c r="AA4002" s="82"/>
      <c r="AB4002" s="82"/>
      <c r="AC4002" s="82"/>
      <c r="AD4002" s="82"/>
      <c r="AE4002" s="82"/>
      <c r="AF4002" s="82"/>
      <c r="AG4002" s="82"/>
    </row>
    <row r="4003" spans="3:33" x14ac:dyDescent="0.2">
      <c r="C4003" s="82"/>
      <c r="D4003" s="82"/>
      <c r="E4003" s="82"/>
      <c r="F4003" s="82"/>
      <c r="G4003" s="82"/>
      <c r="H4003" s="82"/>
      <c r="I4003" s="82"/>
      <c r="J4003" s="82"/>
      <c r="K4003" s="82"/>
      <c r="L4003" s="82"/>
      <c r="M4003" s="82"/>
      <c r="N4003" s="140"/>
      <c r="O4003" s="140"/>
      <c r="P4003" s="82"/>
      <c r="Q4003" s="82"/>
      <c r="R4003" s="82"/>
      <c r="S4003" s="82"/>
      <c r="T4003" s="140"/>
      <c r="U4003" s="82"/>
      <c r="V4003" s="82"/>
      <c r="W4003" s="82"/>
      <c r="X4003" s="82"/>
      <c r="Y4003" s="82"/>
      <c r="AA4003" s="82"/>
      <c r="AB4003" s="82"/>
      <c r="AC4003" s="82"/>
      <c r="AD4003" s="82"/>
      <c r="AE4003" s="82"/>
      <c r="AF4003" s="82"/>
      <c r="AG4003" s="82"/>
    </row>
    <row r="4004" spans="3:33" x14ac:dyDescent="0.2">
      <c r="C4004" s="82"/>
      <c r="D4004" s="82"/>
      <c r="E4004" s="82"/>
      <c r="F4004" s="82"/>
      <c r="G4004" s="82"/>
      <c r="H4004" s="82"/>
      <c r="I4004" s="82"/>
      <c r="J4004" s="82"/>
      <c r="K4004" s="82"/>
      <c r="L4004" s="82"/>
      <c r="M4004" s="82"/>
      <c r="N4004" s="140"/>
      <c r="O4004" s="140"/>
      <c r="P4004" s="82"/>
      <c r="Q4004" s="82"/>
      <c r="R4004" s="82"/>
      <c r="S4004" s="82"/>
      <c r="T4004" s="140"/>
      <c r="U4004" s="82"/>
      <c r="V4004" s="82"/>
      <c r="W4004" s="82"/>
      <c r="X4004" s="82"/>
      <c r="Y4004" s="82"/>
      <c r="AA4004" s="82"/>
      <c r="AB4004" s="82"/>
      <c r="AC4004" s="82"/>
      <c r="AD4004" s="82"/>
      <c r="AE4004" s="82"/>
      <c r="AF4004" s="82"/>
      <c r="AG4004" s="82"/>
    </row>
    <row r="4005" spans="3:33" x14ac:dyDescent="0.2">
      <c r="C4005" s="82"/>
      <c r="D4005" s="82"/>
      <c r="E4005" s="82"/>
      <c r="F4005" s="82"/>
      <c r="G4005" s="82"/>
      <c r="H4005" s="82"/>
      <c r="I4005" s="82"/>
      <c r="J4005" s="82"/>
      <c r="K4005" s="82"/>
      <c r="L4005" s="82"/>
      <c r="M4005" s="82"/>
      <c r="N4005" s="140"/>
      <c r="O4005" s="140"/>
      <c r="P4005" s="82"/>
      <c r="Q4005" s="82"/>
      <c r="R4005" s="82"/>
      <c r="S4005" s="82"/>
      <c r="T4005" s="140"/>
      <c r="U4005" s="82"/>
      <c r="V4005" s="82"/>
      <c r="W4005" s="82"/>
      <c r="X4005" s="82"/>
      <c r="Y4005" s="82"/>
      <c r="AA4005" s="82"/>
      <c r="AB4005" s="82"/>
      <c r="AC4005" s="82"/>
      <c r="AD4005" s="82"/>
      <c r="AE4005" s="82"/>
      <c r="AF4005" s="82"/>
      <c r="AG4005" s="82"/>
    </row>
    <row r="4006" spans="3:33" x14ac:dyDescent="0.2">
      <c r="C4006" s="82"/>
      <c r="D4006" s="82"/>
      <c r="E4006" s="82"/>
      <c r="F4006" s="82"/>
      <c r="G4006" s="82"/>
      <c r="H4006" s="82"/>
      <c r="I4006" s="82"/>
      <c r="J4006" s="82"/>
      <c r="K4006" s="82"/>
      <c r="L4006" s="82"/>
      <c r="M4006" s="82"/>
      <c r="N4006" s="140"/>
      <c r="O4006" s="140"/>
      <c r="P4006" s="82"/>
      <c r="Q4006" s="82"/>
      <c r="R4006" s="82"/>
      <c r="S4006" s="82"/>
      <c r="T4006" s="140"/>
      <c r="U4006" s="82"/>
      <c r="V4006" s="82"/>
      <c r="W4006" s="82"/>
      <c r="X4006" s="82"/>
      <c r="Y4006" s="82"/>
      <c r="AA4006" s="82"/>
      <c r="AB4006" s="82"/>
      <c r="AC4006" s="82"/>
      <c r="AD4006" s="82"/>
      <c r="AE4006" s="82"/>
      <c r="AF4006" s="82"/>
      <c r="AG4006" s="82"/>
    </row>
    <row r="4007" spans="3:33" x14ac:dyDescent="0.2">
      <c r="C4007" s="82"/>
      <c r="D4007" s="82"/>
      <c r="E4007" s="82"/>
      <c r="F4007" s="82"/>
      <c r="G4007" s="82"/>
      <c r="H4007" s="82"/>
      <c r="I4007" s="82"/>
      <c r="J4007" s="82"/>
      <c r="K4007" s="82"/>
      <c r="L4007" s="82"/>
      <c r="M4007" s="82"/>
      <c r="N4007" s="140"/>
      <c r="O4007" s="140"/>
      <c r="P4007" s="82"/>
      <c r="Q4007" s="82"/>
      <c r="R4007" s="82"/>
      <c r="S4007" s="82"/>
      <c r="T4007" s="140"/>
      <c r="U4007" s="82"/>
      <c r="V4007" s="82"/>
      <c r="W4007" s="82"/>
      <c r="X4007" s="82"/>
      <c r="Y4007" s="82"/>
      <c r="AA4007" s="82"/>
      <c r="AB4007" s="82"/>
      <c r="AC4007" s="82"/>
      <c r="AD4007" s="82"/>
      <c r="AE4007" s="82"/>
      <c r="AF4007" s="82"/>
      <c r="AG4007" s="82"/>
    </row>
    <row r="4008" spans="3:33" x14ac:dyDescent="0.2">
      <c r="C4008" s="82"/>
      <c r="D4008" s="82"/>
      <c r="E4008" s="82"/>
      <c r="F4008" s="82"/>
      <c r="G4008" s="82"/>
      <c r="H4008" s="82"/>
      <c r="I4008" s="82"/>
      <c r="J4008" s="82"/>
      <c r="K4008" s="82"/>
      <c r="L4008" s="82"/>
      <c r="M4008" s="82"/>
      <c r="N4008" s="140"/>
      <c r="O4008" s="140"/>
      <c r="P4008" s="82"/>
      <c r="Q4008" s="82"/>
      <c r="R4008" s="82"/>
      <c r="S4008" s="82"/>
      <c r="T4008" s="140"/>
      <c r="U4008" s="82"/>
      <c r="V4008" s="82"/>
      <c r="W4008" s="82"/>
      <c r="X4008" s="82"/>
      <c r="Y4008" s="82"/>
      <c r="AA4008" s="82"/>
      <c r="AB4008" s="82"/>
      <c r="AC4008" s="82"/>
      <c r="AD4008" s="82"/>
      <c r="AE4008" s="82"/>
      <c r="AF4008" s="82"/>
      <c r="AG4008" s="82"/>
    </row>
    <row r="4009" spans="3:33" x14ac:dyDescent="0.2">
      <c r="C4009" s="82"/>
      <c r="D4009" s="82"/>
      <c r="E4009" s="82"/>
      <c r="F4009" s="82"/>
      <c r="G4009" s="82"/>
      <c r="H4009" s="82"/>
      <c r="I4009" s="82"/>
      <c r="J4009" s="82"/>
      <c r="K4009" s="82"/>
      <c r="L4009" s="82"/>
      <c r="M4009" s="82"/>
      <c r="N4009" s="140"/>
      <c r="O4009" s="140"/>
      <c r="P4009" s="82"/>
      <c r="Q4009" s="82"/>
      <c r="R4009" s="82"/>
      <c r="S4009" s="82"/>
      <c r="T4009" s="140"/>
      <c r="U4009" s="82"/>
      <c r="V4009" s="82"/>
      <c r="W4009" s="82"/>
      <c r="X4009" s="82"/>
      <c r="Y4009" s="82"/>
      <c r="AA4009" s="82"/>
      <c r="AB4009" s="82"/>
      <c r="AC4009" s="82"/>
      <c r="AD4009" s="82"/>
      <c r="AE4009" s="82"/>
      <c r="AF4009" s="82"/>
      <c r="AG4009" s="82"/>
    </row>
    <row r="4010" spans="3:33" x14ac:dyDescent="0.2">
      <c r="C4010" s="82"/>
      <c r="D4010" s="82"/>
      <c r="E4010" s="82"/>
      <c r="F4010" s="82"/>
      <c r="G4010" s="82"/>
      <c r="H4010" s="82"/>
      <c r="I4010" s="82"/>
      <c r="J4010" s="82"/>
      <c r="K4010" s="82"/>
      <c r="L4010" s="82"/>
      <c r="M4010" s="82"/>
      <c r="N4010" s="140"/>
      <c r="O4010" s="140"/>
      <c r="P4010" s="82"/>
      <c r="Q4010" s="82"/>
      <c r="R4010" s="82"/>
      <c r="S4010" s="82"/>
      <c r="T4010" s="140"/>
      <c r="U4010" s="82"/>
      <c r="V4010" s="82"/>
      <c r="W4010" s="82"/>
      <c r="X4010" s="82"/>
      <c r="Y4010" s="82"/>
      <c r="AA4010" s="82"/>
      <c r="AB4010" s="82"/>
      <c r="AC4010" s="82"/>
      <c r="AD4010" s="82"/>
      <c r="AE4010" s="82"/>
      <c r="AF4010" s="82"/>
      <c r="AG4010" s="82"/>
    </row>
    <row r="4011" spans="3:33" x14ac:dyDescent="0.2">
      <c r="C4011" s="82"/>
      <c r="D4011" s="82"/>
      <c r="E4011" s="82"/>
      <c r="F4011" s="82"/>
      <c r="G4011" s="82"/>
      <c r="H4011" s="82"/>
      <c r="I4011" s="82"/>
      <c r="J4011" s="82"/>
      <c r="K4011" s="82"/>
      <c r="L4011" s="82"/>
      <c r="M4011" s="82"/>
      <c r="N4011" s="140"/>
      <c r="O4011" s="140"/>
      <c r="P4011" s="82"/>
      <c r="Q4011" s="82"/>
      <c r="R4011" s="82"/>
      <c r="S4011" s="82"/>
      <c r="T4011" s="140"/>
      <c r="U4011" s="82"/>
      <c r="V4011" s="82"/>
      <c r="W4011" s="82"/>
      <c r="X4011" s="82"/>
      <c r="Y4011" s="82"/>
      <c r="AA4011" s="82"/>
      <c r="AB4011" s="82"/>
      <c r="AC4011" s="82"/>
      <c r="AD4011" s="82"/>
      <c r="AE4011" s="82"/>
      <c r="AF4011" s="82"/>
      <c r="AG4011" s="82"/>
    </row>
    <row r="4012" spans="3:33" x14ac:dyDescent="0.2">
      <c r="C4012" s="82"/>
      <c r="D4012" s="82"/>
      <c r="E4012" s="82"/>
      <c r="F4012" s="82"/>
      <c r="G4012" s="82"/>
      <c r="H4012" s="82"/>
      <c r="I4012" s="82"/>
      <c r="J4012" s="82"/>
      <c r="K4012" s="82"/>
      <c r="L4012" s="82"/>
      <c r="M4012" s="82"/>
      <c r="N4012" s="140"/>
      <c r="O4012" s="140"/>
      <c r="P4012" s="82"/>
      <c r="Q4012" s="82"/>
      <c r="R4012" s="82"/>
      <c r="S4012" s="82"/>
      <c r="T4012" s="140"/>
      <c r="U4012" s="82"/>
      <c r="V4012" s="82"/>
      <c r="W4012" s="82"/>
      <c r="X4012" s="82"/>
      <c r="Y4012" s="82"/>
      <c r="AA4012" s="82"/>
      <c r="AB4012" s="82"/>
      <c r="AC4012" s="82"/>
      <c r="AD4012" s="82"/>
      <c r="AE4012" s="82"/>
      <c r="AF4012" s="82"/>
      <c r="AG4012" s="82"/>
    </row>
    <row r="4013" spans="3:33" x14ac:dyDescent="0.2">
      <c r="C4013" s="82"/>
      <c r="D4013" s="82"/>
      <c r="E4013" s="82"/>
      <c r="F4013" s="82"/>
      <c r="G4013" s="82"/>
      <c r="H4013" s="82"/>
      <c r="I4013" s="82"/>
      <c r="J4013" s="82"/>
      <c r="K4013" s="82"/>
      <c r="L4013" s="82"/>
      <c r="M4013" s="82"/>
      <c r="N4013" s="140"/>
      <c r="O4013" s="140"/>
      <c r="P4013" s="82"/>
      <c r="Q4013" s="82"/>
      <c r="R4013" s="82"/>
      <c r="S4013" s="82"/>
      <c r="T4013" s="140"/>
      <c r="U4013" s="82"/>
      <c r="V4013" s="82"/>
      <c r="W4013" s="82"/>
      <c r="X4013" s="82"/>
      <c r="Y4013" s="82"/>
      <c r="AA4013" s="82"/>
      <c r="AB4013" s="82"/>
      <c r="AC4013" s="82"/>
      <c r="AD4013" s="82"/>
      <c r="AE4013" s="82"/>
      <c r="AF4013" s="82"/>
      <c r="AG4013" s="82"/>
    </row>
    <row r="4014" spans="3:33" x14ac:dyDescent="0.2">
      <c r="C4014" s="82"/>
      <c r="D4014" s="82"/>
      <c r="E4014" s="82"/>
      <c r="F4014" s="82"/>
      <c r="G4014" s="82"/>
      <c r="H4014" s="82"/>
      <c r="I4014" s="82"/>
      <c r="J4014" s="82"/>
      <c r="K4014" s="82"/>
      <c r="L4014" s="82"/>
      <c r="M4014" s="82"/>
      <c r="N4014" s="140"/>
      <c r="O4014" s="140"/>
      <c r="P4014" s="82"/>
      <c r="Q4014" s="82"/>
      <c r="R4014" s="82"/>
      <c r="S4014" s="82"/>
      <c r="T4014" s="140"/>
      <c r="U4014" s="82"/>
      <c r="V4014" s="82"/>
      <c r="W4014" s="82"/>
      <c r="X4014" s="82"/>
      <c r="Y4014" s="82"/>
      <c r="AA4014" s="82"/>
      <c r="AB4014" s="82"/>
      <c r="AC4014" s="82"/>
      <c r="AD4014" s="82"/>
      <c r="AE4014" s="82"/>
      <c r="AF4014" s="82"/>
      <c r="AG4014" s="82"/>
    </row>
    <row r="4015" spans="3:33" x14ac:dyDescent="0.2">
      <c r="C4015" s="82"/>
      <c r="D4015" s="82"/>
      <c r="E4015" s="82"/>
      <c r="F4015" s="82"/>
      <c r="G4015" s="82"/>
      <c r="H4015" s="82"/>
      <c r="I4015" s="82"/>
      <c r="J4015" s="82"/>
      <c r="K4015" s="82"/>
      <c r="L4015" s="82"/>
      <c r="M4015" s="82"/>
      <c r="N4015" s="140"/>
      <c r="O4015" s="140"/>
      <c r="P4015" s="82"/>
      <c r="Q4015" s="82"/>
      <c r="R4015" s="82"/>
      <c r="S4015" s="82"/>
      <c r="T4015" s="140"/>
      <c r="U4015" s="82"/>
      <c r="V4015" s="82"/>
      <c r="W4015" s="82"/>
      <c r="X4015" s="82"/>
      <c r="Y4015" s="82"/>
      <c r="AA4015" s="82"/>
      <c r="AB4015" s="82"/>
      <c r="AC4015" s="82"/>
      <c r="AD4015" s="82"/>
      <c r="AE4015" s="82"/>
      <c r="AF4015" s="82"/>
      <c r="AG4015" s="82"/>
    </row>
    <row r="4016" spans="3:33" x14ac:dyDescent="0.2">
      <c r="C4016" s="82"/>
      <c r="D4016" s="82"/>
      <c r="E4016" s="82"/>
      <c r="F4016" s="82"/>
      <c r="G4016" s="82"/>
      <c r="H4016" s="82"/>
      <c r="I4016" s="82"/>
      <c r="J4016" s="82"/>
      <c r="K4016" s="82"/>
      <c r="L4016" s="82"/>
      <c r="M4016" s="82"/>
      <c r="N4016" s="140"/>
      <c r="O4016" s="140"/>
      <c r="P4016" s="82"/>
      <c r="Q4016" s="82"/>
      <c r="R4016" s="82"/>
      <c r="S4016" s="82"/>
      <c r="T4016" s="140"/>
      <c r="U4016" s="82"/>
      <c r="V4016" s="82"/>
      <c r="W4016" s="82"/>
      <c r="X4016" s="82"/>
      <c r="Y4016" s="82"/>
      <c r="AA4016" s="82"/>
      <c r="AB4016" s="82"/>
      <c r="AC4016" s="82"/>
      <c r="AD4016" s="82"/>
      <c r="AE4016" s="82"/>
      <c r="AF4016" s="82"/>
      <c r="AG4016" s="82"/>
    </row>
    <row r="4017" spans="3:33" x14ac:dyDescent="0.2">
      <c r="C4017" s="82"/>
      <c r="D4017" s="82"/>
      <c r="E4017" s="82"/>
      <c r="F4017" s="82"/>
      <c r="G4017" s="82"/>
      <c r="H4017" s="82"/>
      <c r="I4017" s="82"/>
      <c r="J4017" s="82"/>
      <c r="K4017" s="82"/>
      <c r="L4017" s="82"/>
      <c r="M4017" s="82"/>
      <c r="N4017" s="140"/>
      <c r="O4017" s="140"/>
      <c r="P4017" s="82"/>
      <c r="Q4017" s="82"/>
      <c r="R4017" s="82"/>
      <c r="S4017" s="82"/>
      <c r="T4017" s="140"/>
      <c r="U4017" s="82"/>
      <c r="V4017" s="82"/>
      <c r="W4017" s="82"/>
      <c r="X4017" s="82"/>
      <c r="Y4017" s="82"/>
      <c r="AA4017" s="82"/>
      <c r="AB4017" s="82"/>
      <c r="AC4017" s="82"/>
      <c r="AD4017" s="82"/>
      <c r="AE4017" s="82"/>
      <c r="AF4017" s="82"/>
      <c r="AG4017" s="82"/>
    </row>
    <row r="4018" spans="3:33" x14ac:dyDescent="0.2">
      <c r="C4018" s="82"/>
      <c r="D4018" s="82"/>
      <c r="E4018" s="82"/>
      <c r="F4018" s="82"/>
      <c r="G4018" s="82"/>
      <c r="H4018" s="82"/>
      <c r="I4018" s="82"/>
      <c r="J4018" s="82"/>
      <c r="K4018" s="82"/>
      <c r="L4018" s="82"/>
      <c r="M4018" s="82"/>
      <c r="N4018" s="140"/>
      <c r="O4018" s="140"/>
      <c r="P4018" s="82"/>
      <c r="Q4018" s="82"/>
      <c r="R4018" s="82"/>
      <c r="S4018" s="82"/>
      <c r="T4018" s="140"/>
      <c r="U4018" s="82"/>
      <c r="V4018" s="82"/>
      <c r="W4018" s="82"/>
      <c r="X4018" s="82"/>
      <c r="Y4018" s="82"/>
      <c r="AA4018" s="82"/>
      <c r="AB4018" s="82"/>
      <c r="AC4018" s="82"/>
      <c r="AD4018" s="82"/>
      <c r="AE4018" s="82"/>
      <c r="AF4018" s="82"/>
      <c r="AG4018" s="82"/>
    </row>
    <row r="4019" spans="3:33" x14ac:dyDescent="0.2">
      <c r="C4019" s="82"/>
      <c r="D4019" s="82"/>
      <c r="E4019" s="82"/>
      <c r="F4019" s="82"/>
      <c r="G4019" s="82"/>
      <c r="H4019" s="82"/>
      <c r="I4019" s="82"/>
      <c r="J4019" s="82"/>
      <c r="K4019" s="82"/>
      <c r="L4019" s="82"/>
      <c r="M4019" s="82"/>
      <c r="N4019" s="140"/>
      <c r="O4019" s="140"/>
      <c r="P4019" s="82"/>
      <c r="Q4019" s="82"/>
      <c r="R4019" s="82"/>
      <c r="S4019" s="82"/>
      <c r="T4019" s="140"/>
      <c r="U4019" s="82"/>
      <c r="V4019" s="82"/>
      <c r="W4019" s="82"/>
      <c r="X4019" s="82"/>
      <c r="Y4019" s="82"/>
      <c r="AA4019" s="82"/>
      <c r="AB4019" s="82"/>
      <c r="AC4019" s="82"/>
      <c r="AD4019" s="82"/>
      <c r="AE4019" s="82"/>
      <c r="AF4019" s="82"/>
      <c r="AG4019" s="82"/>
    </row>
    <row r="4020" spans="3:33" x14ac:dyDescent="0.2">
      <c r="C4020" s="82"/>
      <c r="D4020" s="82"/>
      <c r="E4020" s="82"/>
      <c r="F4020" s="82"/>
      <c r="G4020" s="82"/>
      <c r="H4020" s="82"/>
      <c r="I4020" s="82"/>
      <c r="J4020" s="82"/>
      <c r="K4020" s="82"/>
      <c r="L4020" s="82"/>
      <c r="M4020" s="82"/>
      <c r="N4020" s="140"/>
      <c r="O4020" s="140"/>
      <c r="P4020" s="82"/>
      <c r="Q4020" s="82"/>
      <c r="R4020" s="82"/>
      <c r="S4020" s="82"/>
      <c r="T4020" s="140"/>
      <c r="U4020" s="82"/>
      <c r="V4020" s="82"/>
      <c r="W4020" s="82"/>
      <c r="X4020" s="82"/>
      <c r="Y4020" s="82"/>
      <c r="AA4020" s="82"/>
      <c r="AB4020" s="82"/>
      <c r="AC4020" s="82"/>
      <c r="AD4020" s="82"/>
      <c r="AE4020" s="82"/>
      <c r="AF4020" s="82"/>
      <c r="AG4020" s="82"/>
    </row>
    <row r="4021" spans="3:33" x14ac:dyDescent="0.2">
      <c r="C4021" s="82"/>
      <c r="D4021" s="82"/>
      <c r="E4021" s="82"/>
      <c r="F4021" s="82"/>
      <c r="G4021" s="82"/>
      <c r="H4021" s="82"/>
      <c r="I4021" s="82"/>
      <c r="J4021" s="82"/>
      <c r="K4021" s="82"/>
      <c r="L4021" s="82"/>
      <c r="M4021" s="82"/>
      <c r="N4021" s="140"/>
      <c r="O4021" s="140"/>
      <c r="P4021" s="82"/>
      <c r="Q4021" s="82"/>
      <c r="R4021" s="82"/>
      <c r="S4021" s="82"/>
      <c r="T4021" s="140"/>
      <c r="U4021" s="82"/>
      <c r="V4021" s="82"/>
      <c r="W4021" s="82"/>
      <c r="X4021" s="82"/>
      <c r="Y4021" s="82"/>
      <c r="AA4021" s="82"/>
      <c r="AB4021" s="82"/>
      <c r="AC4021" s="82"/>
      <c r="AD4021" s="82"/>
      <c r="AE4021" s="82"/>
      <c r="AF4021" s="82"/>
      <c r="AG4021" s="82"/>
    </row>
    <row r="4022" spans="3:33" x14ac:dyDescent="0.2">
      <c r="C4022" s="82"/>
      <c r="D4022" s="82"/>
      <c r="E4022" s="82"/>
      <c r="F4022" s="82"/>
      <c r="G4022" s="82"/>
      <c r="H4022" s="82"/>
      <c r="I4022" s="82"/>
      <c r="J4022" s="82"/>
      <c r="K4022" s="82"/>
      <c r="L4022" s="82"/>
      <c r="M4022" s="82"/>
      <c r="N4022" s="140"/>
      <c r="O4022" s="140"/>
      <c r="P4022" s="82"/>
      <c r="Q4022" s="82"/>
      <c r="R4022" s="82"/>
      <c r="S4022" s="82"/>
      <c r="T4022" s="140"/>
      <c r="U4022" s="82"/>
      <c r="V4022" s="82"/>
      <c r="W4022" s="82"/>
      <c r="X4022" s="82"/>
      <c r="Y4022" s="82"/>
      <c r="AA4022" s="82"/>
      <c r="AB4022" s="82"/>
      <c r="AC4022" s="82"/>
      <c r="AD4022" s="82"/>
      <c r="AE4022" s="82"/>
      <c r="AF4022" s="82"/>
      <c r="AG4022" s="82"/>
    </row>
    <row r="4023" spans="3:33" x14ac:dyDescent="0.2">
      <c r="C4023" s="82"/>
      <c r="D4023" s="82"/>
      <c r="E4023" s="82"/>
      <c r="F4023" s="82"/>
      <c r="G4023" s="82"/>
      <c r="H4023" s="82"/>
      <c r="I4023" s="82"/>
      <c r="J4023" s="82"/>
      <c r="K4023" s="82"/>
      <c r="L4023" s="82"/>
      <c r="M4023" s="82"/>
      <c r="N4023" s="140"/>
      <c r="O4023" s="140"/>
      <c r="P4023" s="82"/>
      <c r="Q4023" s="82"/>
      <c r="R4023" s="82"/>
      <c r="S4023" s="82"/>
      <c r="T4023" s="140"/>
      <c r="U4023" s="82"/>
      <c r="V4023" s="82"/>
      <c r="W4023" s="82"/>
      <c r="X4023" s="82"/>
      <c r="Y4023" s="82"/>
      <c r="AA4023" s="82"/>
      <c r="AB4023" s="82"/>
      <c r="AC4023" s="82"/>
      <c r="AD4023" s="82"/>
      <c r="AE4023" s="82"/>
      <c r="AF4023" s="82"/>
      <c r="AG4023" s="82"/>
    </row>
    <row r="4024" spans="3:33" x14ac:dyDescent="0.2">
      <c r="C4024" s="82"/>
      <c r="D4024" s="82"/>
      <c r="E4024" s="82"/>
      <c r="F4024" s="82"/>
      <c r="G4024" s="82"/>
      <c r="H4024" s="82"/>
      <c r="I4024" s="82"/>
      <c r="J4024" s="82"/>
      <c r="K4024" s="82"/>
      <c r="L4024" s="82"/>
      <c r="M4024" s="82"/>
      <c r="N4024" s="140"/>
      <c r="O4024" s="140"/>
      <c r="P4024" s="82"/>
      <c r="Q4024" s="82"/>
      <c r="R4024" s="82"/>
      <c r="S4024" s="82"/>
      <c r="T4024" s="140"/>
      <c r="U4024" s="82"/>
      <c r="V4024" s="82"/>
      <c r="W4024" s="82"/>
      <c r="X4024" s="82"/>
      <c r="Y4024" s="82"/>
      <c r="AA4024" s="82"/>
      <c r="AB4024" s="82"/>
      <c r="AC4024" s="82"/>
      <c r="AD4024" s="82"/>
      <c r="AE4024" s="82"/>
      <c r="AF4024" s="82"/>
      <c r="AG4024" s="82"/>
    </row>
    <row r="4025" spans="3:33" x14ac:dyDescent="0.2">
      <c r="C4025" s="82"/>
      <c r="D4025" s="82"/>
      <c r="E4025" s="82"/>
      <c r="F4025" s="82"/>
      <c r="G4025" s="82"/>
      <c r="H4025" s="82"/>
      <c r="I4025" s="82"/>
      <c r="J4025" s="82"/>
      <c r="K4025" s="82"/>
      <c r="L4025" s="82"/>
      <c r="M4025" s="82"/>
      <c r="N4025" s="140"/>
      <c r="O4025" s="140"/>
      <c r="P4025" s="82"/>
      <c r="Q4025" s="82"/>
      <c r="R4025" s="82"/>
      <c r="S4025" s="82"/>
      <c r="T4025" s="140"/>
      <c r="U4025" s="82"/>
      <c r="V4025" s="82"/>
      <c r="W4025" s="82"/>
      <c r="X4025" s="82"/>
      <c r="Y4025" s="82"/>
      <c r="AA4025" s="82"/>
      <c r="AB4025" s="82"/>
      <c r="AC4025" s="82"/>
      <c r="AD4025" s="82"/>
      <c r="AE4025" s="82"/>
      <c r="AF4025" s="82"/>
      <c r="AG4025" s="82"/>
    </row>
    <row r="4026" spans="3:33" x14ac:dyDescent="0.2">
      <c r="C4026" s="82"/>
      <c r="D4026" s="82"/>
      <c r="E4026" s="82"/>
      <c r="F4026" s="82"/>
      <c r="G4026" s="82"/>
      <c r="H4026" s="82"/>
      <c r="I4026" s="82"/>
      <c r="J4026" s="82"/>
      <c r="K4026" s="82"/>
      <c r="L4026" s="82"/>
      <c r="M4026" s="82"/>
      <c r="N4026" s="140"/>
      <c r="O4026" s="140"/>
      <c r="P4026" s="82"/>
      <c r="Q4026" s="82"/>
      <c r="R4026" s="82"/>
      <c r="S4026" s="82"/>
      <c r="T4026" s="140"/>
      <c r="U4026" s="82"/>
      <c r="V4026" s="82"/>
      <c r="W4026" s="82"/>
      <c r="X4026" s="82"/>
      <c r="Y4026" s="82"/>
      <c r="AA4026" s="82"/>
      <c r="AB4026" s="82"/>
      <c r="AC4026" s="82"/>
      <c r="AD4026" s="82"/>
      <c r="AE4026" s="82"/>
      <c r="AF4026" s="82"/>
      <c r="AG4026" s="82"/>
    </row>
    <row r="4027" spans="3:33" x14ac:dyDescent="0.2">
      <c r="C4027" s="82"/>
      <c r="D4027" s="82"/>
      <c r="E4027" s="82"/>
      <c r="F4027" s="82"/>
      <c r="G4027" s="82"/>
      <c r="H4027" s="82"/>
      <c r="I4027" s="82"/>
      <c r="J4027" s="82"/>
      <c r="K4027" s="82"/>
      <c r="L4027" s="82"/>
      <c r="M4027" s="82"/>
      <c r="N4027" s="140"/>
      <c r="O4027" s="140"/>
      <c r="P4027" s="82"/>
      <c r="Q4027" s="82"/>
      <c r="R4027" s="82"/>
      <c r="S4027" s="82"/>
      <c r="T4027" s="140"/>
      <c r="U4027" s="82"/>
      <c r="V4027" s="82"/>
      <c r="W4027" s="82"/>
      <c r="X4027" s="82"/>
      <c r="Y4027" s="82"/>
      <c r="AA4027" s="82"/>
      <c r="AB4027" s="82"/>
      <c r="AC4027" s="82"/>
      <c r="AD4027" s="82"/>
      <c r="AE4027" s="82"/>
      <c r="AF4027" s="82"/>
      <c r="AG4027" s="82"/>
    </row>
    <row r="4028" spans="3:33" x14ac:dyDescent="0.2">
      <c r="C4028" s="82"/>
      <c r="D4028" s="82"/>
      <c r="E4028" s="82"/>
      <c r="F4028" s="82"/>
      <c r="G4028" s="82"/>
      <c r="H4028" s="82"/>
      <c r="I4028" s="82"/>
      <c r="J4028" s="82"/>
      <c r="K4028" s="82"/>
      <c r="L4028" s="82"/>
      <c r="M4028" s="82"/>
      <c r="N4028" s="140"/>
      <c r="O4028" s="140"/>
      <c r="P4028" s="82"/>
      <c r="Q4028" s="82"/>
      <c r="R4028" s="82"/>
      <c r="S4028" s="82"/>
      <c r="T4028" s="140"/>
      <c r="U4028" s="82"/>
      <c r="V4028" s="82"/>
      <c r="W4028" s="82"/>
      <c r="X4028" s="82"/>
      <c r="Y4028" s="82"/>
      <c r="AA4028" s="82"/>
      <c r="AB4028" s="82"/>
      <c r="AC4028" s="82"/>
      <c r="AD4028" s="82"/>
      <c r="AE4028" s="82"/>
      <c r="AF4028" s="82"/>
      <c r="AG4028" s="82"/>
    </row>
    <row r="4029" spans="3:33" x14ac:dyDescent="0.2">
      <c r="C4029" s="82"/>
      <c r="D4029" s="82"/>
      <c r="E4029" s="82"/>
      <c r="F4029" s="82"/>
      <c r="G4029" s="82"/>
      <c r="H4029" s="82"/>
      <c r="I4029" s="82"/>
      <c r="J4029" s="82"/>
      <c r="K4029" s="82"/>
      <c r="L4029" s="82"/>
      <c r="M4029" s="82"/>
      <c r="N4029" s="140"/>
      <c r="O4029" s="140"/>
      <c r="P4029" s="82"/>
      <c r="Q4029" s="82"/>
      <c r="R4029" s="82"/>
      <c r="S4029" s="82"/>
      <c r="T4029" s="140"/>
      <c r="U4029" s="82"/>
      <c r="V4029" s="82"/>
      <c r="W4029" s="82"/>
      <c r="X4029" s="82"/>
      <c r="Y4029" s="82"/>
      <c r="AA4029" s="82"/>
      <c r="AB4029" s="82"/>
      <c r="AC4029" s="82"/>
      <c r="AD4029" s="82"/>
      <c r="AE4029" s="82"/>
      <c r="AF4029" s="82"/>
      <c r="AG4029" s="82"/>
    </row>
    <row r="4030" spans="3:33" x14ac:dyDescent="0.2">
      <c r="C4030" s="82"/>
      <c r="D4030" s="82"/>
      <c r="E4030" s="82"/>
      <c r="F4030" s="82"/>
      <c r="G4030" s="82"/>
      <c r="H4030" s="82"/>
      <c r="I4030" s="82"/>
      <c r="J4030" s="82"/>
      <c r="K4030" s="82"/>
      <c r="L4030" s="82"/>
      <c r="M4030" s="82"/>
      <c r="N4030" s="140"/>
      <c r="O4030" s="140"/>
      <c r="P4030" s="82"/>
      <c r="Q4030" s="82"/>
      <c r="R4030" s="82"/>
      <c r="S4030" s="82"/>
      <c r="T4030" s="140"/>
      <c r="U4030" s="82"/>
      <c r="V4030" s="82"/>
      <c r="W4030" s="82"/>
      <c r="X4030" s="82"/>
      <c r="Y4030" s="82"/>
      <c r="AA4030" s="82"/>
      <c r="AB4030" s="82"/>
      <c r="AC4030" s="82"/>
      <c r="AD4030" s="82"/>
      <c r="AE4030" s="82"/>
      <c r="AF4030" s="82"/>
      <c r="AG4030" s="82"/>
    </row>
    <row r="4031" spans="3:33" x14ac:dyDescent="0.2">
      <c r="C4031" s="82"/>
      <c r="D4031" s="82"/>
      <c r="E4031" s="82"/>
      <c r="F4031" s="82"/>
      <c r="G4031" s="82"/>
      <c r="H4031" s="82"/>
      <c r="I4031" s="82"/>
      <c r="J4031" s="82"/>
      <c r="K4031" s="82"/>
      <c r="L4031" s="82"/>
      <c r="M4031" s="82"/>
      <c r="N4031" s="140"/>
      <c r="O4031" s="140"/>
      <c r="P4031" s="82"/>
      <c r="Q4031" s="82"/>
      <c r="R4031" s="82"/>
      <c r="S4031" s="82"/>
      <c r="T4031" s="140"/>
      <c r="U4031" s="82"/>
      <c r="V4031" s="82"/>
      <c r="W4031" s="82"/>
      <c r="X4031" s="82"/>
      <c r="Y4031" s="82"/>
      <c r="AA4031" s="82"/>
      <c r="AB4031" s="82"/>
      <c r="AC4031" s="82"/>
      <c r="AD4031" s="82"/>
      <c r="AE4031" s="82"/>
      <c r="AF4031" s="82"/>
      <c r="AG4031" s="82"/>
    </row>
    <row r="4032" spans="3:33" x14ac:dyDescent="0.2">
      <c r="C4032" s="82"/>
      <c r="D4032" s="82"/>
      <c r="E4032" s="82"/>
      <c r="F4032" s="82"/>
      <c r="G4032" s="82"/>
      <c r="H4032" s="82"/>
      <c r="I4032" s="82"/>
      <c r="J4032" s="82"/>
      <c r="K4032" s="82"/>
      <c r="L4032" s="82"/>
      <c r="M4032" s="82"/>
      <c r="N4032" s="140"/>
      <c r="O4032" s="140"/>
      <c r="P4032" s="82"/>
      <c r="Q4032" s="82"/>
      <c r="R4032" s="82"/>
      <c r="S4032" s="82"/>
      <c r="T4032" s="140"/>
      <c r="U4032" s="82"/>
      <c r="V4032" s="82"/>
      <c r="W4032" s="82"/>
      <c r="X4032" s="82"/>
      <c r="Y4032" s="82"/>
      <c r="AA4032" s="82"/>
      <c r="AB4032" s="82"/>
      <c r="AC4032" s="82"/>
      <c r="AD4032" s="82"/>
      <c r="AE4032" s="82"/>
      <c r="AF4032" s="82"/>
      <c r="AG4032" s="82"/>
    </row>
    <row r="4033" spans="3:33" x14ac:dyDescent="0.2">
      <c r="C4033" s="82"/>
      <c r="D4033" s="82"/>
      <c r="E4033" s="82"/>
      <c r="F4033" s="82"/>
      <c r="G4033" s="82"/>
      <c r="H4033" s="82"/>
      <c r="I4033" s="82"/>
      <c r="J4033" s="82"/>
      <c r="K4033" s="82"/>
      <c r="L4033" s="82"/>
      <c r="M4033" s="82"/>
      <c r="N4033" s="140"/>
      <c r="O4033" s="140"/>
      <c r="P4033" s="82"/>
      <c r="Q4033" s="82"/>
      <c r="R4033" s="82"/>
      <c r="S4033" s="82"/>
      <c r="T4033" s="140"/>
      <c r="U4033" s="82"/>
      <c r="V4033" s="82"/>
      <c r="W4033" s="82"/>
      <c r="X4033" s="82"/>
      <c r="Y4033" s="82"/>
      <c r="AA4033" s="82"/>
      <c r="AB4033" s="82"/>
      <c r="AC4033" s="82"/>
      <c r="AD4033" s="82"/>
      <c r="AE4033" s="82"/>
      <c r="AF4033" s="82"/>
      <c r="AG4033" s="82"/>
    </row>
    <row r="4034" spans="3:33" x14ac:dyDescent="0.2">
      <c r="C4034" s="82"/>
      <c r="D4034" s="82"/>
      <c r="E4034" s="82"/>
      <c r="F4034" s="82"/>
      <c r="G4034" s="82"/>
      <c r="H4034" s="82"/>
      <c r="I4034" s="82"/>
      <c r="J4034" s="82"/>
      <c r="K4034" s="82"/>
      <c r="L4034" s="82"/>
      <c r="M4034" s="82"/>
      <c r="N4034" s="140"/>
      <c r="O4034" s="140"/>
      <c r="P4034" s="82"/>
      <c r="Q4034" s="82"/>
      <c r="R4034" s="82"/>
      <c r="S4034" s="82"/>
      <c r="T4034" s="140"/>
      <c r="U4034" s="82"/>
      <c r="V4034" s="82"/>
      <c r="W4034" s="82"/>
      <c r="X4034" s="82"/>
      <c r="Y4034" s="82"/>
      <c r="AA4034" s="82"/>
      <c r="AB4034" s="82"/>
      <c r="AC4034" s="82"/>
      <c r="AD4034" s="82"/>
      <c r="AE4034" s="82"/>
      <c r="AF4034" s="82"/>
      <c r="AG4034" s="82"/>
    </row>
    <row r="4035" spans="3:33" x14ac:dyDescent="0.2">
      <c r="C4035" s="82"/>
      <c r="D4035" s="82"/>
      <c r="E4035" s="82"/>
      <c r="F4035" s="82"/>
      <c r="G4035" s="82"/>
      <c r="H4035" s="82"/>
      <c r="I4035" s="82"/>
      <c r="J4035" s="82"/>
      <c r="K4035" s="82"/>
      <c r="L4035" s="82"/>
      <c r="M4035" s="82"/>
      <c r="N4035" s="140"/>
      <c r="O4035" s="140"/>
      <c r="P4035" s="82"/>
      <c r="Q4035" s="82"/>
      <c r="R4035" s="82"/>
      <c r="S4035" s="82"/>
      <c r="T4035" s="140"/>
      <c r="U4035" s="82"/>
      <c r="V4035" s="82"/>
      <c r="W4035" s="82"/>
      <c r="X4035" s="82"/>
      <c r="Y4035" s="82"/>
      <c r="AA4035" s="82"/>
      <c r="AB4035" s="82"/>
      <c r="AC4035" s="82"/>
      <c r="AD4035" s="82"/>
      <c r="AE4035" s="82"/>
      <c r="AF4035" s="82"/>
      <c r="AG4035" s="82"/>
    </row>
    <row r="4036" spans="3:33" x14ac:dyDescent="0.2">
      <c r="C4036" s="82"/>
      <c r="D4036" s="82"/>
      <c r="E4036" s="82"/>
      <c r="F4036" s="82"/>
      <c r="G4036" s="82"/>
      <c r="H4036" s="82"/>
      <c r="I4036" s="82"/>
      <c r="J4036" s="82"/>
      <c r="K4036" s="82"/>
      <c r="L4036" s="82"/>
      <c r="M4036" s="82"/>
      <c r="N4036" s="140"/>
      <c r="O4036" s="140"/>
      <c r="P4036" s="82"/>
      <c r="Q4036" s="82"/>
      <c r="R4036" s="82"/>
      <c r="S4036" s="82"/>
      <c r="T4036" s="140"/>
      <c r="U4036" s="82"/>
      <c r="V4036" s="82"/>
      <c r="W4036" s="82"/>
      <c r="X4036" s="82"/>
      <c r="Y4036" s="82"/>
      <c r="AA4036" s="82"/>
      <c r="AB4036" s="82"/>
      <c r="AC4036" s="82"/>
      <c r="AD4036" s="82"/>
      <c r="AE4036" s="82"/>
      <c r="AF4036" s="82"/>
      <c r="AG4036" s="82"/>
    </row>
    <row r="4037" spans="3:33" x14ac:dyDescent="0.2">
      <c r="C4037" s="82"/>
      <c r="D4037" s="82"/>
      <c r="E4037" s="82"/>
      <c r="F4037" s="82"/>
      <c r="G4037" s="82"/>
      <c r="H4037" s="82"/>
      <c r="I4037" s="82"/>
      <c r="J4037" s="82"/>
      <c r="K4037" s="82"/>
      <c r="L4037" s="82"/>
      <c r="M4037" s="82"/>
      <c r="N4037" s="140"/>
      <c r="O4037" s="140"/>
      <c r="P4037" s="82"/>
      <c r="Q4037" s="82"/>
      <c r="R4037" s="82"/>
      <c r="S4037" s="82"/>
      <c r="T4037" s="140"/>
      <c r="U4037" s="82"/>
      <c r="V4037" s="82"/>
      <c r="W4037" s="82"/>
      <c r="X4037" s="82"/>
      <c r="Y4037" s="82"/>
      <c r="AA4037" s="82"/>
      <c r="AB4037" s="82"/>
      <c r="AC4037" s="82"/>
      <c r="AD4037" s="82"/>
      <c r="AE4037" s="82"/>
      <c r="AF4037" s="82"/>
      <c r="AG4037" s="82"/>
    </row>
    <row r="4038" spans="3:33" x14ac:dyDescent="0.2">
      <c r="C4038" s="82"/>
      <c r="D4038" s="82"/>
      <c r="E4038" s="82"/>
      <c r="F4038" s="82"/>
      <c r="G4038" s="82"/>
      <c r="H4038" s="82"/>
      <c r="I4038" s="82"/>
      <c r="J4038" s="82"/>
      <c r="K4038" s="82"/>
      <c r="L4038" s="82"/>
      <c r="M4038" s="82"/>
      <c r="N4038" s="140"/>
      <c r="O4038" s="140"/>
      <c r="P4038" s="82"/>
      <c r="Q4038" s="82"/>
      <c r="R4038" s="82"/>
      <c r="S4038" s="82"/>
      <c r="T4038" s="140"/>
      <c r="U4038" s="82"/>
      <c r="V4038" s="82"/>
      <c r="W4038" s="82"/>
      <c r="X4038" s="82"/>
      <c r="Y4038" s="82"/>
      <c r="AA4038" s="82"/>
      <c r="AB4038" s="82"/>
      <c r="AC4038" s="82"/>
      <c r="AD4038" s="82"/>
      <c r="AE4038" s="82"/>
      <c r="AF4038" s="82"/>
      <c r="AG4038" s="82"/>
    </row>
    <row r="4039" spans="3:33" x14ac:dyDescent="0.2">
      <c r="C4039" s="82"/>
      <c r="D4039" s="82"/>
      <c r="E4039" s="82"/>
      <c r="F4039" s="82"/>
      <c r="G4039" s="82"/>
      <c r="H4039" s="82"/>
      <c r="I4039" s="82"/>
      <c r="J4039" s="82"/>
      <c r="K4039" s="82"/>
      <c r="L4039" s="82"/>
      <c r="M4039" s="82"/>
      <c r="N4039" s="140"/>
      <c r="O4039" s="140"/>
      <c r="P4039" s="82"/>
      <c r="Q4039" s="82"/>
      <c r="R4039" s="82"/>
      <c r="S4039" s="82"/>
      <c r="T4039" s="140"/>
      <c r="U4039" s="82"/>
      <c r="V4039" s="82"/>
      <c r="W4039" s="82"/>
      <c r="X4039" s="82"/>
      <c r="Y4039" s="82"/>
      <c r="AA4039" s="82"/>
      <c r="AB4039" s="82"/>
      <c r="AC4039" s="82"/>
      <c r="AD4039" s="82"/>
      <c r="AE4039" s="82"/>
      <c r="AF4039" s="82"/>
      <c r="AG4039" s="82"/>
    </row>
    <row r="4040" spans="3:33" x14ac:dyDescent="0.2">
      <c r="C4040" s="82"/>
      <c r="D4040" s="82"/>
      <c r="E4040" s="82"/>
      <c r="F4040" s="82"/>
      <c r="G4040" s="82"/>
      <c r="H4040" s="82"/>
      <c r="I4040" s="82"/>
      <c r="J4040" s="82"/>
      <c r="K4040" s="82"/>
      <c r="L4040" s="82"/>
      <c r="M4040" s="82"/>
      <c r="N4040" s="140"/>
      <c r="O4040" s="140"/>
      <c r="P4040" s="82"/>
      <c r="Q4040" s="82"/>
      <c r="R4040" s="82"/>
      <c r="S4040" s="82"/>
      <c r="T4040" s="140"/>
      <c r="U4040" s="82"/>
      <c r="V4040" s="82"/>
      <c r="W4040" s="82"/>
      <c r="X4040" s="82"/>
      <c r="Y4040" s="82"/>
      <c r="AA4040" s="82"/>
      <c r="AB4040" s="82"/>
      <c r="AC4040" s="82"/>
      <c r="AD4040" s="82"/>
      <c r="AE4040" s="82"/>
      <c r="AF4040" s="82"/>
      <c r="AG4040" s="82"/>
    </row>
    <row r="4041" spans="3:33" x14ac:dyDescent="0.2">
      <c r="C4041" s="82"/>
      <c r="D4041" s="82"/>
      <c r="E4041" s="82"/>
      <c r="F4041" s="82"/>
      <c r="G4041" s="82"/>
      <c r="H4041" s="82"/>
      <c r="I4041" s="82"/>
      <c r="J4041" s="82"/>
      <c r="K4041" s="82"/>
      <c r="L4041" s="82"/>
      <c r="M4041" s="82"/>
      <c r="N4041" s="140"/>
      <c r="O4041" s="140"/>
      <c r="P4041" s="82"/>
      <c r="Q4041" s="82"/>
      <c r="R4041" s="82"/>
      <c r="S4041" s="82"/>
      <c r="T4041" s="140"/>
      <c r="U4041" s="82"/>
      <c r="V4041" s="82"/>
      <c r="W4041" s="82"/>
      <c r="X4041" s="82"/>
      <c r="Y4041" s="82"/>
      <c r="AA4041" s="82"/>
      <c r="AB4041" s="82"/>
      <c r="AC4041" s="82"/>
      <c r="AD4041" s="82"/>
      <c r="AE4041" s="82"/>
      <c r="AF4041" s="82"/>
      <c r="AG4041" s="82"/>
    </row>
    <row r="4042" spans="3:33" x14ac:dyDescent="0.2">
      <c r="C4042" s="82"/>
      <c r="D4042" s="82"/>
      <c r="E4042" s="82"/>
      <c r="F4042" s="82"/>
      <c r="G4042" s="82"/>
      <c r="H4042" s="82"/>
      <c r="I4042" s="82"/>
      <c r="J4042" s="82"/>
      <c r="K4042" s="82"/>
      <c r="L4042" s="82"/>
      <c r="M4042" s="82"/>
      <c r="N4042" s="140"/>
      <c r="O4042" s="140"/>
      <c r="P4042" s="82"/>
      <c r="Q4042" s="82"/>
      <c r="R4042" s="82"/>
      <c r="S4042" s="82"/>
      <c r="T4042" s="140"/>
      <c r="U4042" s="82"/>
      <c r="V4042" s="82"/>
      <c r="W4042" s="82"/>
      <c r="X4042" s="82"/>
      <c r="Y4042" s="82"/>
      <c r="AA4042" s="82"/>
      <c r="AB4042" s="82"/>
      <c r="AC4042" s="82"/>
      <c r="AD4042" s="82"/>
      <c r="AE4042" s="82"/>
      <c r="AF4042" s="82"/>
      <c r="AG4042" s="82"/>
    </row>
    <row r="4043" spans="3:33" x14ac:dyDescent="0.2">
      <c r="C4043" s="82"/>
      <c r="D4043" s="82"/>
      <c r="E4043" s="82"/>
      <c r="F4043" s="82"/>
      <c r="G4043" s="82"/>
      <c r="H4043" s="82"/>
      <c r="I4043" s="82"/>
      <c r="J4043" s="82"/>
      <c r="K4043" s="82"/>
      <c r="L4043" s="82"/>
      <c r="M4043" s="82"/>
      <c r="N4043" s="140"/>
      <c r="O4043" s="140"/>
      <c r="P4043" s="82"/>
      <c r="Q4043" s="82"/>
      <c r="R4043" s="82"/>
      <c r="S4043" s="82"/>
      <c r="T4043" s="140"/>
      <c r="U4043" s="82"/>
      <c r="V4043" s="82"/>
      <c r="W4043" s="82"/>
      <c r="X4043" s="82"/>
      <c r="Y4043" s="82"/>
      <c r="AA4043" s="82"/>
      <c r="AB4043" s="82"/>
      <c r="AC4043" s="82"/>
      <c r="AD4043" s="82"/>
      <c r="AE4043" s="82"/>
      <c r="AF4043" s="82"/>
      <c r="AG4043" s="82"/>
    </row>
    <row r="4044" spans="3:33" x14ac:dyDescent="0.2">
      <c r="C4044" s="82"/>
      <c r="D4044" s="82"/>
      <c r="E4044" s="82"/>
      <c r="F4044" s="82"/>
      <c r="G4044" s="82"/>
      <c r="H4044" s="82"/>
      <c r="I4044" s="82"/>
      <c r="J4044" s="82"/>
      <c r="K4044" s="82"/>
      <c r="L4044" s="82"/>
      <c r="M4044" s="82"/>
      <c r="N4044" s="140"/>
      <c r="O4044" s="140"/>
      <c r="P4044" s="82"/>
      <c r="Q4044" s="82"/>
      <c r="R4044" s="82"/>
      <c r="S4044" s="82"/>
      <c r="T4044" s="140"/>
      <c r="U4044" s="82"/>
      <c r="V4044" s="82"/>
      <c r="W4044" s="82"/>
      <c r="X4044" s="82"/>
      <c r="Y4044" s="82"/>
      <c r="AA4044" s="82"/>
      <c r="AB4044" s="82"/>
      <c r="AC4044" s="82"/>
      <c r="AD4044" s="82"/>
      <c r="AE4044" s="82"/>
      <c r="AF4044" s="82"/>
      <c r="AG4044" s="82"/>
    </row>
    <row r="4045" spans="3:33" x14ac:dyDescent="0.2">
      <c r="C4045" s="82"/>
      <c r="D4045" s="82"/>
      <c r="E4045" s="82"/>
      <c r="F4045" s="82"/>
      <c r="G4045" s="82"/>
      <c r="H4045" s="82"/>
      <c r="I4045" s="82"/>
      <c r="J4045" s="82"/>
      <c r="K4045" s="82"/>
      <c r="L4045" s="82"/>
      <c r="M4045" s="82"/>
      <c r="N4045" s="140"/>
      <c r="O4045" s="140"/>
      <c r="P4045" s="82"/>
      <c r="Q4045" s="82"/>
      <c r="R4045" s="82"/>
      <c r="S4045" s="82"/>
      <c r="T4045" s="140"/>
      <c r="U4045" s="82"/>
      <c r="V4045" s="82"/>
      <c r="W4045" s="82"/>
      <c r="X4045" s="82"/>
      <c r="Y4045" s="82"/>
      <c r="AA4045" s="82"/>
      <c r="AB4045" s="82"/>
      <c r="AC4045" s="82"/>
      <c r="AD4045" s="82"/>
      <c r="AE4045" s="82"/>
      <c r="AF4045" s="82"/>
      <c r="AG4045" s="82"/>
    </row>
    <row r="4046" spans="3:33" x14ac:dyDescent="0.2">
      <c r="C4046" s="82"/>
      <c r="D4046" s="82"/>
      <c r="E4046" s="82"/>
      <c r="F4046" s="82"/>
      <c r="G4046" s="82"/>
      <c r="H4046" s="82"/>
      <c r="I4046" s="82"/>
      <c r="J4046" s="82"/>
      <c r="K4046" s="82"/>
      <c r="L4046" s="82"/>
      <c r="M4046" s="82"/>
      <c r="N4046" s="140"/>
      <c r="O4046" s="140"/>
      <c r="P4046" s="82"/>
      <c r="Q4046" s="82"/>
      <c r="R4046" s="82"/>
      <c r="S4046" s="82"/>
      <c r="T4046" s="140"/>
      <c r="U4046" s="82"/>
      <c r="V4046" s="82"/>
      <c r="W4046" s="82"/>
      <c r="X4046" s="82"/>
      <c r="Y4046" s="82"/>
      <c r="AA4046" s="82"/>
      <c r="AB4046" s="82"/>
      <c r="AC4046" s="82"/>
      <c r="AD4046" s="82"/>
      <c r="AE4046" s="82"/>
      <c r="AF4046" s="82"/>
      <c r="AG4046" s="82"/>
    </row>
    <row r="4047" spans="3:33" x14ac:dyDescent="0.2">
      <c r="C4047" s="82"/>
      <c r="D4047" s="82"/>
      <c r="E4047" s="82"/>
      <c r="F4047" s="82"/>
      <c r="G4047" s="82"/>
      <c r="H4047" s="82"/>
      <c r="I4047" s="82"/>
      <c r="J4047" s="82"/>
      <c r="K4047" s="82"/>
      <c r="L4047" s="82"/>
      <c r="M4047" s="82"/>
      <c r="N4047" s="140"/>
      <c r="O4047" s="140"/>
      <c r="P4047" s="82"/>
      <c r="Q4047" s="82"/>
      <c r="R4047" s="82"/>
      <c r="S4047" s="82"/>
      <c r="T4047" s="140"/>
      <c r="U4047" s="82"/>
      <c r="V4047" s="82"/>
      <c r="W4047" s="82"/>
      <c r="X4047" s="82"/>
      <c r="Y4047" s="82"/>
      <c r="AA4047" s="82"/>
      <c r="AB4047" s="82"/>
      <c r="AC4047" s="82"/>
      <c r="AD4047" s="82"/>
      <c r="AE4047" s="82"/>
      <c r="AF4047" s="82"/>
      <c r="AG4047" s="82"/>
    </row>
    <row r="4048" spans="3:33" x14ac:dyDescent="0.2">
      <c r="C4048" s="82"/>
      <c r="D4048" s="82"/>
      <c r="E4048" s="82"/>
      <c r="F4048" s="82"/>
      <c r="G4048" s="82"/>
      <c r="H4048" s="82"/>
      <c r="I4048" s="82"/>
      <c r="J4048" s="82"/>
      <c r="K4048" s="82"/>
      <c r="L4048" s="82"/>
      <c r="M4048" s="82"/>
      <c r="N4048" s="140"/>
      <c r="O4048" s="140"/>
      <c r="P4048" s="82"/>
      <c r="Q4048" s="82"/>
      <c r="R4048" s="82"/>
      <c r="S4048" s="82"/>
      <c r="T4048" s="140"/>
      <c r="U4048" s="82"/>
      <c r="V4048" s="82"/>
      <c r="W4048" s="82"/>
      <c r="X4048" s="82"/>
      <c r="Y4048" s="82"/>
      <c r="AA4048" s="82"/>
      <c r="AB4048" s="82"/>
      <c r="AC4048" s="82"/>
      <c r="AD4048" s="82"/>
      <c r="AE4048" s="82"/>
      <c r="AF4048" s="82"/>
      <c r="AG4048" s="82"/>
    </row>
    <row r="4049" spans="3:33" x14ac:dyDescent="0.2">
      <c r="C4049" s="82"/>
      <c r="D4049" s="82"/>
      <c r="E4049" s="82"/>
      <c r="F4049" s="82"/>
      <c r="G4049" s="82"/>
      <c r="H4049" s="82"/>
      <c r="I4049" s="82"/>
      <c r="J4049" s="82"/>
      <c r="K4049" s="82"/>
      <c r="L4049" s="82"/>
      <c r="M4049" s="82"/>
      <c r="N4049" s="140"/>
      <c r="O4049" s="140"/>
      <c r="P4049" s="82"/>
      <c r="Q4049" s="82"/>
      <c r="R4049" s="82"/>
      <c r="S4049" s="82"/>
      <c r="T4049" s="140"/>
      <c r="U4049" s="82"/>
      <c r="V4049" s="82"/>
      <c r="W4049" s="82"/>
      <c r="X4049" s="82"/>
      <c r="Y4049" s="82"/>
      <c r="AA4049" s="82"/>
      <c r="AB4049" s="82"/>
      <c r="AC4049" s="82"/>
      <c r="AD4049" s="82"/>
      <c r="AE4049" s="82"/>
      <c r="AF4049" s="82"/>
      <c r="AG4049" s="82"/>
    </row>
    <row r="4050" spans="3:33" x14ac:dyDescent="0.2">
      <c r="C4050" s="82"/>
      <c r="D4050" s="82"/>
      <c r="E4050" s="82"/>
      <c r="F4050" s="82"/>
      <c r="G4050" s="82"/>
      <c r="H4050" s="82"/>
      <c r="I4050" s="82"/>
      <c r="J4050" s="82"/>
      <c r="K4050" s="82"/>
      <c r="L4050" s="82"/>
      <c r="M4050" s="82"/>
      <c r="N4050" s="140"/>
      <c r="O4050" s="140"/>
      <c r="P4050" s="82"/>
      <c r="Q4050" s="82"/>
      <c r="R4050" s="82"/>
      <c r="S4050" s="82"/>
      <c r="T4050" s="140"/>
      <c r="U4050" s="82"/>
      <c r="V4050" s="82"/>
      <c r="W4050" s="82"/>
      <c r="X4050" s="82"/>
      <c r="Y4050" s="82"/>
      <c r="AA4050" s="82"/>
      <c r="AB4050" s="82"/>
      <c r="AC4050" s="82"/>
      <c r="AD4050" s="82"/>
      <c r="AE4050" s="82"/>
      <c r="AF4050" s="82"/>
      <c r="AG4050" s="82"/>
    </row>
    <row r="4051" spans="3:33" x14ac:dyDescent="0.2">
      <c r="C4051" s="82"/>
      <c r="D4051" s="82"/>
      <c r="E4051" s="82"/>
      <c r="F4051" s="82"/>
      <c r="G4051" s="82"/>
      <c r="H4051" s="82"/>
      <c r="I4051" s="82"/>
      <c r="J4051" s="82"/>
      <c r="K4051" s="82"/>
      <c r="L4051" s="82"/>
      <c r="M4051" s="82"/>
      <c r="N4051" s="140"/>
      <c r="O4051" s="140"/>
      <c r="P4051" s="82"/>
      <c r="Q4051" s="82"/>
      <c r="R4051" s="82"/>
      <c r="S4051" s="82"/>
      <c r="T4051" s="140"/>
      <c r="U4051" s="82"/>
      <c r="V4051" s="82"/>
      <c r="W4051" s="82"/>
      <c r="X4051" s="82"/>
      <c r="Y4051" s="82"/>
      <c r="AA4051" s="82"/>
      <c r="AB4051" s="82"/>
      <c r="AC4051" s="82"/>
      <c r="AD4051" s="82"/>
      <c r="AE4051" s="82"/>
      <c r="AF4051" s="82"/>
      <c r="AG4051" s="82"/>
    </row>
    <row r="4052" spans="3:33" x14ac:dyDescent="0.2">
      <c r="C4052" s="82"/>
      <c r="D4052" s="82"/>
      <c r="E4052" s="82"/>
      <c r="F4052" s="82"/>
      <c r="G4052" s="82"/>
      <c r="H4052" s="82"/>
      <c r="I4052" s="82"/>
      <c r="J4052" s="82"/>
      <c r="K4052" s="82"/>
      <c r="L4052" s="82"/>
      <c r="M4052" s="82"/>
      <c r="N4052" s="140"/>
      <c r="O4052" s="140"/>
      <c r="P4052" s="82"/>
      <c r="Q4052" s="82"/>
      <c r="R4052" s="82"/>
      <c r="S4052" s="82"/>
      <c r="T4052" s="140"/>
      <c r="U4052" s="82"/>
      <c r="V4052" s="82"/>
      <c r="W4052" s="82"/>
      <c r="X4052" s="82"/>
      <c r="Y4052" s="82"/>
      <c r="AA4052" s="82"/>
      <c r="AB4052" s="82"/>
      <c r="AC4052" s="82"/>
      <c r="AD4052" s="82"/>
      <c r="AE4052" s="82"/>
      <c r="AF4052" s="82"/>
      <c r="AG4052" s="82"/>
    </row>
    <row r="4053" spans="3:33" x14ac:dyDescent="0.2">
      <c r="C4053" s="82"/>
      <c r="D4053" s="82"/>
      <c r="E4053" s="82"/>
      <c r="F4053" s="82"/>
      <c r="G4053" s="82"/>
      <c r="H4053" s="82"/>
      <c r="I4053" s="82"/>
      <c r="J4053" s="82"/>
      <c r="K4053" s="82"/>
      <c r="L4053" s="82"/>
      <c r="M4053" s="82"/>
      <c r="N4053" s="140"/>
      <c r="O4053" s="140"/>
      <c r="P4053" s="82"/>
      <c r="Q4053" s="82"/>
      <c r="R4053" s="82"/>
      <c r="S4053" s="82"/>
      <c r="T4053" s="140"/>
      <c r="U4053" s="82"/>
      <c r="V4053" s="82"/>
      <c r="W4053" s="82"/>
      <c r="X4053" s="82"/>
      <c r="Y4053" s="82"/>
      <c r="AA4053" s="82"/>
      <c r="AB4053" s="82"/>
      <c r="AC4053" s="82"/>
      <c r="AD4053" s="82"/>
      <c r="AE4053" s="82"/>
      <c r="AF4053" s="82"/>
      <c r="AG4053" s="82"/>
    </row>
    <row r="4054" spans="3:33" x14ac:dyDescent="0.2">
      <c r="C4054" s="82"/>
      <c r="D4054" s="82"/>
      <c r="E4054" s="82"/>
      <c r="F4054" s="82"/>
      <c r="G4054" s="82"/>
      <c r="H4054" s="82"/>
      <c r="I4054" s="82"/>
      <c r="J4054" s="82"/>
      <c r="K4054" s="82"/>
      <c r="L4054" s="82"/>
      <c r="M4054" s="82"/>
      <c r="N4054" s="140"/>
      <c r="O4054" s="140"/>
      <c r="P4054" s="82"/>
      <c r="Q4054" s="82"/>
      <c r="R4054" s="82"/>
      <c r="S4054" s="82"/>
      <c r="T4054" s="140"/>
      <c r="U4054" s="82"/>
      <c r="V4054" s="82"/>
      <c r="W4054" s="82"/>
      <c r="X4054" s="82"/>
      <c r="Y4054" s="82"/>
      <c r="AA4054" s="82"/>
      <c r="AB4054" s="82"/>
      <c r="AC4054" s="82"/>
      <c r="AD4054" s="82"/>
      <c r="AE4054" s="82"/>
      <c r="AF4054" s="82"/>
      <c r="AG4054" s="82"/>
    </row>
    <row r="4055" spans="3:33" x14ac:dyDescent="0.2">
      <c r="C4055" s="82"/>
      <c r="D4055" s="82"/>
      <c r="E4055" s="82"/>
      <c r="F4055" s="82"/>
      <c r="G4055" s="82"/>
      <c r="H4055" s="82"/>
      <c r="I4055" s="82"/>
      <c r="J4055" s="82"/>
      <c r="K4055" s="82"/>
      <c r="L4055" s="82"/>
      <c r="M4055" s="82"/>
      <c r="N4055" s="140"/>
      <c r="O4055" s="140"/>
      <c r="P4055" s="82"/>
      <c r="Q4055" s="82"/>
      <c r="R4055" s="82"/>
      <c r="S4055" s="82"/>
      <c r="T4055" s="140"/>
      <c r="U4055" s="82"/>
      <c r="V4055" s="82"/>
      <c r="W4055" s="82"/>
      <c r="X4055" s="82"/>
      <c r="Y4055" s="82"/>
      <c r="AA4055" s="82"/>
      <c r="AB4055" s="82"/>
      <c r="AC4055" s="82"/>
      <c r="AD4055" s="82"/>
      <c r="AE4055" s="82"/>
      <c r="AF4055" s="82"/>
      <c r="AG4055" s="82"/>
    </row>
    <row r="4056" spans="3:33" x14ac:dyDescent="0.2">
      <c r="C4056" s="82"/>
      <c r="D4056" s="82"/>
      <c r="E4056" s="82"/>
      <c r="F4056" s="82"/>
      <c r="G4056" s="82"/>
      <c r="H4056" s="82"/>
      <c r="I4056" s="82"/>
      <c r="J4056" s="82"/>
      <c r="K4056" s="82"/>
      <c r="L4056" s="82"/>
      <c r="M4056" s="82"/>
      <c r="N4056" s="140"/>
      <c r="O4056" s="140"/>
      <c r="P4056" s="82"/>
      <c r="Q4056" s="82"/>
      <c r="R4056" s="82"/>
      <c r="S4056" s="82"/>
      <c r="T4056" s="140"/>
      <c r="U4056" s="82"/>
      <c r="V4056" s="82"/>
      <c r="W4056" s="82"/>
      <c r="X4056" s="82"/>
      <c r="Y4056" s="82"/>
      <c r="AA4056" s="82"/>
      <c r="AB4056" s="82"/>
      <c r="AC4056" s="82"/>
      <c r="AD4056" s="82"/>
      <c r="AE4056" s="82"/>
      <c r="AF4056" s="82"/>
      <c r="AG4056" s="82"/>
    </row>
    <row r="4057" spans="3:33" x14ac:dyDescent="0.2">
      <c r="C4057" s="82"/>
      <c r="D4057" s="82"/>
      <c r="E4057" s="82"/>
      <c r="F4057" s="82"/>
      <c r="G4057" s="82"/>
      <c r="H4057" s="82"/>
      <c r="I4057" s="82"/>
      <c r="J4057" s="82"/>
      <c r="K4057" s="82"/>
      <c r="L4057" s="82"/>
      <c r="M4057" s="82"/>
      <c r="N4057" s="140"/>
      <c r="O4057" s="140"/>
      <c r="P4057" s="82"/>
      <c r="Q4057" s="82"/>
      <c r="R4057" s="82"/>
      <c r="S4057" s="82"/>
      <c r="T4057" s="140"/>
      <c r="U4057" s="82"/>
      <c r="V4057" s="82"/>
      <c r="W4057" s="82"/>
      <c r="X4057" s="82"/>
      <c r="Y4057" s="82"/>
      <c r="AA4057" s="82"/>
      <c r="AB4057" s="82"/>
      <c r="AC4057" s="82"/>
      <c r="AD4057" s="82"/>
      <c r="AE4057" s="82"/>
      <c r="AF4057" s="82"/>
      <c r="AG4057" s="82"/>
    </row>
    <row r="4058" spans="3:33" x14ac:dyDescent="0.2">
      <c r="C4058" s="82"/>
      <c r="D4058" s="82"/>
      <c r="E4058" s="82"/>
      <c r="F4058" s="82"/>
      <c r="G4058" s="82"/>
      <c r="H4058" s="82"/>
      <c r="I4058" s="82"/>
      <c r="J4058" s="82"/>
      <c r="K4058" s="82"/>
      <c r="L4058" s="82"/>
      <c r="M4058" s="82"/>
      <c r="N4058" s="140"/>
      <c r="O4058" s="140"/>
      <c r="P4058" s="82"/>
      <c r="Q4058" s="82"/>
      <c r="R4058" s="82"/>
      <c r="S4058" s="82"/>
      <c r="T4058" s="140"/>
      <c r="U4058" s="82"/>
      <c r="V4058" s="82"/>
      <c r="W4058" s="82"/>
      <c r="X4058" s="82"/>
      <c r="Y4058" s="82"/>
      <c r="AA4058" s="82"/>
      <c r="AB4058" s="82"/>
      <c r="AC4058" s="82"/>
      <c r="AD4058" s="82"/>
      <c r="AE4058" s="82"/>
      <c r="AF4058" s="82"/>
      <c r="AG4058" s="82"/>
    </row>
    <row r="4059" spans="3:33" x14ac:dyDescent="0.2">
      <c r="C4059" s="82"/>
      <c r="D4059" s="82"/>
      <c r="E4059" s="82"/>
      <c r="F4059" s="82"/>
      <c r="G4059" s="82"/>
      <c r="H4059" s="82"/>
      <c r="I4059" s="82"/>
      <c r="J4059" s="82"/>
      <c r="K4059" s="82"/>
      <c r="L4059" s="82"/>
      <c r="M4059" s="82"/>
      <c r="N4059" s="140"/>
      <c r="O4059" s="140"/>
      <c r="P4059" s="82"/>
      <c r="Q4059" s="82"/>
      <c r="R4059" s="82"/>
      <c r="S4059" s="82"/>
      <c r="T4059" s="140"/>
      <c r="U4059" s="82"/>
      <c r="V4059" s="82"/>
      <c r="W4059" s="82"/>
      <c r="X4059" s="82"/>
      <c r="Y4059" s="82"/>
      <c r="AA4059" s="82"/>
      <c r="AB4059" s="82"/>
      <c r="AC4059" s="82"/>
      <c r="AD4059" s="82"/>
      <c r="AE4059" s="82"/>
      <c r="AF4059" s="82"/>
      <c r="AG4059" s="82"/>
    </row>
    <row r="4060" spans="3:33" x14ac:dyDescent="0.2">
      <c r="C4060" s="82"/>
      <c r="D4060" s="82"/>
      <c r="E4060" s="82"/>
      <c r="F4060" s="82"/>
      <c r="G4060" s="82"/>
      <c r="H4060" s="82"/>
      <c r="I4060" s="82"/>
      <c r="J4060" s="82"/>
      <c r="K4060" s="82"/>
      <c r="L4060" s="82"/>
      <c r="M4060" s="82"/>
      <c r="N4060" s="140"/>
      <c r="O4060" s="140"/>
      <c r="P4060" s="82"/>
      <c r="Q4060" s="82"/>
      <c r="R4060" s="82"/>
      <c r="S4060" s="82"/>
      <c r="T4060" s="140"/>
      <c r="U4060" s="82"/>
      <c r="V4060" s="82"/>
      <c r="W4060" s="82"/>
      <c r="X4060" s="82"/>
      <c r="Y4060" s="82"/>
      <c r="AA4060" s="82"/>
      <c r="AB4060" s="82"/>
      <c r="AC4060" s="82"/>
      <c r="AD4060" s="82"/>
      <c r="AE4060" s="82"/>
      <c r="AF4060" s="82"/>
      <c r="AG4060" s="82"/>
    </row>
    <row r="4061" spans="3:33" x14ac:dyDescent="0.2">
      <c r="C4061" s="82"/>
      <c r="D4061" s="82"/>
      <c r="E4061" s="82"/>
      <c r="F4061" s="82"/>
      <c r="G4061" s="82"/>
      <c r="H4061" s="82"/>
      <c r="I4061" s="82"/>
      <c r="J4061" s="82"/>
      <c r="K4061" s="82"/>
      <c r="L4061" s="82"/>
      <c r="M4061" s="82"/>
      <c r="N4061" s="140"/>
      <c r="O4061" s="140"/>
      <c r="P4061" s="82"/>
      <c r="Q4061" s="82"/>
      <c r="R4061" s="82"/>
      <c r="S4061" s="82"/>
      <c r="T4061" s="140"/>
      <c r="U4061" s="82"/>
      <c r="V4061" s="82"/>
      <c r="W4061" s="82"/>
      <c r="X4061" s="82"/>
      <c r="Y4061" s="82"/>
      <c r="AA4061" s="82"/>
      <c r="AB4061" s="82"/>
      <c r="AC4061" s="82"/>
      <c r="AD4061" s="82"/>
      <c r="AE4061" s="82"/>
      <c r="AF4061" s="82"/>
      <c r="AG4061" s="82"/>
    </row>
    <row r="4062" spans="3:33" x14ac:dyDescent="0.2">
      <c r="C4062" s="82"/>
      <c r="D4062" s="82"/>
      <c r="E4062" s="82"/>
      <c r="F4062" s="82"/>
      <c r="G4062" s="82"/>
      <c r="H4062" s="82"/>
      <c r="I4062" s="82"/>
      <c r="J4062" s="82"/>
      <c r="K4062" s="82"/>
      <c r="L4062" s="82"/>
      <c r="M4062" s="82"/>
      <c r="N4062" s="140"/>
      <c r="O4062" s="140"/>
      <c r="P4062" s="82"/>
      <c r="Q4062" s="82"/>
      <c r="R4062" s="82"/>
      <c r="S4062" s="82"/>
      <c r="T4062" s="140"/>
      <c r="U4062" s="82"/>
      <c r="V4062" s="82"/>
      <c r="W4062" s="82"/>
      <c r="X4062" s="82"/>
      <c r="Y4062" s="82"/>
      <c r="AA4062" s="82"/>
      <c r="AB4062" s="82"/>
      <c r="AC4062" s="82"/>
      <c r="AD4062" s="82"/>
      <c r="AE4062" s="82"/>
      <c r="AF4062" s="82"/>
      <c r="AG4062" s="82"/>
    </row>
    <row r="4063" spans="3:33" x14ac:dyDescent="0.2">
      <c r="C4063" s="82"/>
      <c r="D4063" s="82"/>
      <c r="E4063" s="82"/>
      <c r="F4063" s="82"/>
      <c r="G4063" s="82"/>
      <c r="H4063" s="82"/>
      <c r="I4063" s="82"/>
      <c r="J4063" s="82"/>
      <c r="K4063" s="82"/>
      <c r="L4063" s="82"/>
      <c r="M4063" s="82"/>
      <c r="N4063" s="140"/>
      <c r="O4063" s="140"/>
      <c r="P4063" s="82"/>
      <c r="Q4063" s="82"/>
      <c r="R4063" s="82"/>
      <c r="S4063" s="82"/>
      <c r="T4063" s="140"/>
      <c r="U4063" s="82"/>
      <c r="V4063" s="82"/>
      <c r="W4063" s="82"/>
      <c r="X4063" s="82"/>
      <c r="Y4063" s="82"/>
      <c r="AA4063" s="82"/>
      <c r="AB4063" s="82"/>
      <c r="AC4063" s="82"/>
      <c r="AD4063" s="82"/>
      <c r="AE4063" s="82"/>
      <c r="AF4063" s="82"/>
      <c r="AG4063" s="82"/>
    </row>
    <row r="4064" spans="3:33" x14ac:dyDescent="0.2">
      <c r="C4064" s="82"/>
      <c r="D4064" s="82"/>
      <c r="E4064" s="82"/>
      <c r="F4064" s="82"/>
      <c r="G4064" s="82"/>
      <c r="H4064" s="82"/>
      <c r="I4064" s="82"/>
      <c r="J4064" s="82"/>
      <c r="K4064" s="82"/>
      <c r="L4064" s="82"/>
      <c r="M4064" s="82"/>
      <c r="N4064" s="140"/>
      <c r="O4064" s="140"/>
      <c r="P4064" s="82"/>
      <c r="Q4064" s="82"/>
      <c r="R4064" s="82"/>
      <c r="S4064" s="82"/>
      <c r="T4064" s="140"/>
      <c r="U4064" s="82"/>
      <c r="V4064" s="82"/>
      <c r="W4064" s="82"/>
      <c r="X4064" s="82"/>
      <c r="Y4064" s="82"/>
      <c r="AA4064" s="82"/>
      <c r="AB4064" s="82"/>
      <c r="AC4064" s="82"/>
      <c r="AD4064" s="82"/>
      <c r="AE4064" s="82"/>
      <c r="AF4064" s="82"/>
      <c r="AG4064" s="82"/>
    </row>
    <row r="4065" spans="3:33" x14ac:dyDescent="0.2">
      <c r="C4065" s="82"/>
      <c r="D4065" s="82"/>
      <c r="E4065" s="82"/>
      <c r="F4065" s="82"/>
      <c r="G4065" s="82"/>
      <c r="H4065" s="82"/>
      <c r="I4065" s="82"/>
      <c r="J4065" s="82"/>
      <c r="K4065" s="82"/>
      <c r="L4065" s="82"/>
      <c r="M4065" s="82"/>
      <c r="N4065" s="140"/>
      <c r="O4065" s="140"/>
      <c r="P4065" s="82"/>
      <c r="Q4065" s="82"/>
      <c r="R4065" s="82"/>
      <c r="S4065" s="82"/>
      <c r="T4065" s="140"/>
      <c r="U4065" s="82"/>
      <c r="V4065" s="82"/>
      <c r="W4065" s="82"/>
      <c r="X4065" s="82"/>
      <c r="Y4065" s="82"/>
      <c r="AA4065" s="82"/>
      <c r="AB4065" s="82"/>
      <c r="AC4065" s="82"/>
      <c r="AD4065" s="82"/>
      <c r="AE4065" s="82"/>
      <c r="AF4065" s="82"/>
      <c r="AG4065" s="82"/>
    </row>
    <row r="4066" spans="3:33" x14ac:dyDescent="0.2">
      <c r="C4066" s="82"/>
      <c r="D4066" s="82"/>
      <c r="E4066" s="82"/>
      <c r="F4066" s="82"/>
      <c r="G4066" s="82"/>
      <c r="H4066" s="82"/>
      <c r="I4066" s="82"/>
      <c r="J4066" s="82"/>
      <c r="K4066" s="82"/>
      <c r="L4066" s="82"/>
      <c r="M4066" s="82"/>
      <c r="N4066" s="140"/>
      <c r="O4066" s="140"/>
      <c r="P4066" s="82"/>
      <c r="Q4066" s="82"/>
      <c r="R4066" s="82"/>
      <c r="S4066" s="82"/>
      <c r="T4066" s="140"/>
      <c r="U4066" s="82"/>
      <c r="V4066" s="82"/>
      <c r="W4066" s="82"/>
      <c r="X4066" s="82"/>
      <c r="Y4066" s="82"/>
      <c r="AA4066" s="82"/>
      <c r="AB4066" s="82"/>
      <c r="AC4066" s="82"/>
      <c r="AD4066" s="82"/>
      <c r="AE4066" s="82"/>
      <c r="AF4066" s="82"/>
      <c r="AG4066" s="82"/>
    </row>
    <row r="4067" spans="3:33" x14ac:dyDescent="0.2">
      <c r="C4067" s="82"/>
      <c r="D4067" s="82"/>
      <c r="E4067" s="82"/>
      <c r="F4067" s="82"/>
      <c r="G4067" s="82"/>
      <c r="H4067" s="82"/>
      <c r="I4067" s="82"/>
      <c r="J4067" s="82"/>
      <c r="K4067" s="82"/>
      <c r="L4067" s="82"/>
      <c r="M4067" s="82"/>
      <c r="N4067" s="140"/>
      <c r="O4067" s="140"/>
      <c r="P4067" s="82"/>
      <c r="Q4067" s="82"/>
      <c r="R4067" s="82"/>
      <c r="S4067" s="82"/>
      <c r="T4067" s="140"/>
      <c r="U4067" s="82"/>
      <c r="V4067" s="82"/>
      <c r="W4067" s="82"/>
      <c r="X4067" s="82"/>
      <c r="Y4067" s="82"/>
      <c r="AA4067" s="82"/>
      <c r="AB4067" s="82"/>
      <c r="AC4067" s="82"/>
      <c r="AD4067" s="82"/>
      <c r="AE4067" s="82"/>
      <c r="AF4067" s="82"/>
      <c r="AG4067" s="82"/>
    </row>
    <row r="4068" spans="3:33" x14ac:dyDescent="0.2">
      <c r="C4068" s="82"/>
      <c r="D4068" s="82"/>
      <c r="E4068" s="82"/>
      <c r="F4068" s="82"/>
      <c r="G4068" s="82"/>
      <c r="H4068" s="82"/>
      <c r="I4068" s="82"/>
      <c r="J4068" s="82"/>
      <c r="K4068" s="82"/>
      <c r="L4068" s="82"/>
      <c r="M4068" s="82"/>
      <c r="N4068" s="140"/>
      <c r="O4068" s="140"/>
      <c r="P4068" s="82"/>
      <c r="Q4068" s="82"/>
      <c r="R4068" s="82"/>
      <c r="S4068" s="82"/>
      <c r="T4068" s="140"/>
      <c r="U4068" s="82"/>
      <c r="V4068" s="82"/>
      <c r="W4068" s="82"/>
      <c r="X4068" s="82"/>
      <c r="Y4068" s="82"/>
      <c r="AA4068" s="82"/>
      <c r="AB4068" s="82"/>
      <c r="AC4068" s="82"/>
      <c r="AD4068" s="82"/>
      <c r="AE4068" s="82"/>
      <c r="AF4068" s="82"/>
      <c r="AG4068" s="82"/>
    </row>
    <row r="4069" spans="3:33" x14ac:dyDescent="0.2">
      <c r="C4069" s="82"/>
      <c r="D4069" s="82"/>
      <c r="E4069" s="82"/>
      <c r="F4069" s="82"/>
      <c r="G4069" s="82"/>
      <c r="H4069" s="82"/>
      <c r="I4069" s="82"/>
      <c r="J4069" s="82"/>
      <c r="K4069" s="82"/>
      <c r="L4069" s="82"/>
      <c r="M4069" s="82"/>
      <c r="N4069" s="140"/>
      <c r="O4069" s="140"/>
      <c r="P4069" s="82"/>
      <c r="Q4069" s="82"/>
      <c r="R4069" s="82"/>
      <c r="S4069" s="82"/>
      <c r="T4069" s="140"/>
      <c r="U4069" s="82"/>
      <c r="V4069" s="82"/>
      <c r="W4069" s="82"/>
      <c r="X4069" s="82"/>
      <c r="Y4069" s="82"/>
      <c r="AA4069" s="82"/>
      <c r="AB4069" s="82"/>
      <c r="AC4069" s="82"/>
      <c r="AD4069" s="82"/>
      <c r="AE4069" s="82"/>
      <c r="AF4069" s="82"/>
      <c r="AG4069" s="82"/>
    </row>
    <row r="4070" spans="3:33" x14ac:dyDescent="0.2">
      <c r="C4070" s="82"/>
      <c r="D4070" s="82"/>
      <c r="E4070" s="82"/>
      <c r="F4070" s="82"/>
      <c r="G4070" s="82"/>
      <c r="H4070" s="82"/>
      <c r="I4070" s="82"/>
      <c r="J4070" s="82"/>
      <c r="K4070" s="82"/>
      <c r="L4070" s="82"/>
      <c r="M4070" s="82"/>
      <c r="N4070" s="140"/>
      <c r="O4070" s="140"/>
      <c r="P4070" s="82"/>
      <c r="Q4070" s="82"/>
      <c r="R4070" s="82"/>
      <c r="S4070" s="82"/>
      <c r="T4070" s="140"/>
      <c r="U4070" s="82"/>
      <c r="V4070" s="82"/>
      <c r="W4070" s="82"/>
      <c r="X4070" s="82"/>
      <c r="Y4070" s="82"/>
      <c r="AA4070" s="82"/>
      <c r="AB4070" s="82"/>
      <c r="AC4070" s="82"/>
      <c r="AD4070" s="82"/>
      <c r="AE4070" s="82"/>
      <c r="AF4070" s="82"/>
      <c r="AG4070" s="82"/>
    </row>
    <row r="4071" spans="3:33" x14ac:dyDescent="0.2">
      <c r="C4071" s="82"/>
      <c r="D4071" s="82"/>
      <c r="E4071" s="82"/>
      <c r="F4071" s="82"/>
      <c r="G4071" s="82"/>
      <c r="H4071" s="82"/>
      <c r="I4071" s="82"/>
      <c r="J4071" s="82"/>
      <c r="K4071" s="82"/>
      <c r="L4071" s="82"/>
      <c r="M4071" s="82"/>
      <c r="N4071" s="140"/>
      <c r="O4071" s="140"/>
      <c r="P4071" s="82"/>
      <c r="Q4071" s="82"/>
      <c r="R4071" s="82"/>
      <c r="S4071" s="82"/>
      <c r="T4071" s="140"/>
      <c r="U4071" s="82"/>
      <c r="V4071" s="82"/>
      <c r="W4071" s="82"/>
      <c r="X4071" s="82"/>
      <c r="Y4071" s="82"/>
      <c r="AA4071" s="82"/>
      <c r="AB4071" s="82"/>
      <c r="AC4071" s="82"/>
      <c r="AD4071" s="82"/>
      <c r="AE4071" s="82"/>
      <c r="AF4071" s="82"/>
      <c r="AG4071" s="82"/>
    </row>
    <row r="4072" spans="3:33" x14ac:dyDescent="0.2">
      <c r="C4072" s="82"/>
      <c r="D4072" s="82"/>
      <c r="E4072" s="82"/>
      <c r="F4072" s="82"/>
      <c r="G4072" s="82"/>
      <c r="H4072" s="82"/>
      <c r="I4072" s="82"/>
      <c r="J4072" s="82"/>
      <c r="K4072" s="82"/>
      <c r="L4072" s="82"/>
      <c r="M4072" s="82"/>
      <c r="N4072" s="140"/>
      <c r="O4072" s="140"/>
      <c r="P4072" s="82"/>
      <c r="Q4072" s="82"/>
      <c r="R4072" s="82"/>
      <c r="S4072" s="82"/>
      <c r="T4072" s="140"/>
      <c r="U4072" s="82"/>
      <c r="V4072" s="82"/>
      <c r="W4072" s="82"/>
      <c r="X4072" s="82"/>
      <c r="Y4072" s="82"/>
      <c r="AA4072" s="82"/>
      <c r="AB4072" s="82"/>
      <c r="AC4072" s="82"/>
      <c r="AD4072" s="82"/>
      <c r="AE4072" s="82"/>
      <c r="AF4072" s="82"/>
      <c r="AG4072" s="82"/>
    </row>
    <row r="4073" spans="3:33" x14ac:dyDescent="0.2">
      <c r="C4073" s="82"/>
      <c r="D4073" s="82"/>
      <c r="E4073" s="82"/>
      <c r="F4073" s="82"/>
      <c r="G4073" s="82"/>
      <c r="H4073" s="82"/>
      <c r="I4073" s="82"/>
      <c r="J4073" s="82"/>
      <c r="K4073" s="82"/>
      <c r="L4073" s="82"/>
      <c r="M4073" s="82"/>
      <c r="N4073" s="140"/>
      <c r="O4073" s="140"/>
      <c r="P4073" s="82"/>
      <c r="Q4073" s="82"/>
      <c r="R4073" s="82"/>
      <c r="S4073" s="82"/>
      <c r="T4073" s="140"/>
      <c r="U4073" s="82"/>
      <c r="V4073" s="82"/>
      <c r="W4073" s="82"/>
      <c r="X4073" s="82"/>
      <c r="Y4073" s="82"/>
      <c r="AA4073" s="82"/>
      <c r="AB4073" s="82"/>
      <c r="AC4073" s="82"/>
      <c r="AD4073" s="82"/>
      <c r="AE4073" s="82"/>
      <c r="AF4073" s="82"/>
      <c r="AG4073" s="82"/>
    </row>
    <row r="4074" spans="3:33" x14ac:dyDescent="0.2">
      <c r="C4074" s="82"/>
      <c r="D4074" s="82"/>
      <c r="E4074" s="82"/>
      <c r="F4074" s="82"/>
      <c r="G4074" s="82"/>
      <c r="H4074" s="82"/>
      <c r="I4074" s="82"/>
      <c r="J4074" s="82"/>
      <c r="K4074" s="82"/>
      <c r="L4074" s="82"/>
      <c r="M4074" s="82"/>
      <c r="N4074" s="140"/>
      <c r="O4074" s="140"/>
      <c r="P4074" s="82"/>
      <c r="Q4074" s="82"/>
      <c r="R4074" s="82"/>
      <c r="S4074" s="82"/>
      <c r="T4074" s="140"/>
      <c r="U4074" s="82"/>
      <c r="V4074" s="82"/>
      <c r="W4074" s="82"/>
      <c r="X4074" s="82"/>
      <c r="Y4074" s="82"/>
      <c r="AA4074" s="82"/>
      <c r="AB4074" s="82"/>
      <c r="AC4074" s="82"/>
      <c r="AD4074" s="82"/>
      <c r="AE4074" s="82"/>
      <c r="AF4074" s="82"/>
      <c r="AG4074" s="82"/>
    </row>
    <row r="4075" spans="3:33" x14ac:dyDescent="0.2">
      <c r="C4075" s="82"/>
      <c r="D4075" s="82"/>
      <c r="E4075" s="82"/>
      <c r="F4075" s="82"/>
      <c r="G4075" s="82"/>
      <c r="H4075" s="82"/>
      <c r="I4075" s="82"/>
      <c r="J4075" s="82"/>
      <c r="K4075" s="82"/>
      <c r="L4075" s="82"/>
      <c r="M4075" s="82"/>
      <c r="N4075" s="140"/>
      <c r="O4075" s="140"/>
      <c r="P4075" s="82"/>
      <c r="Q4075" s="82"/>
      <c r="R4075" s="82"/>
      <c r="S4075" s="82"/>
      <c r="T4075" s="140"/>
      <c r="U4075" s="82"/>
      <c r="V4075" s="82"/>
      <c r="W4075" s="82"/>
      <c r="X4075" s="82"/>
      <c r="Y4075" s="82"/>
      <c r="AA4075" s="82"/>
      <c r="AB4075" s="82"/>
      <c r="AC4075" s="82"/>
      <c r="AD4075" s="82"/>
      <c r="AE4075" s="82"/>
      <c r="AF4075" s="82"/>
      <c r="AG4075" s="82"/>
    </row>
    <row r="4076" spans="3:33" x14ac:dyDescent="0.2">
      <c r="C4076" s="82"/>
      <c r="D4076" s="82"/>
      <c r="E4076" s="82"/>
      <c r="F4076" s="82"/>
      <c r="G4076" s="82"/>
      <c r="H4076" s="82"/>
      <c r="I4076" s="82"/>
      <c r="J4076" s="82"/>
      <c r="K4076" s="82"/>
      <c r="L4076" s="82"/>
      <c r="M4076" s="82"/>
      <c r="N4076" s="140"/>
      <c r="O4076" s="140"/>
      <c r="P4076" s="82"/>
      <c r="Q4076" s="82"/>
      <c r="R4076" s="82"/>
      <c r="S4076" s="82"/>
      <c r="T4076" s="140"/>
      <c r="U4076" s="82"/>
      <c r="V4076" s="82"/>
      <c r="W4076" s="82"/>
      <c r="X4076" s="82"/>
      <c r="Y4076" s="82"/>
      <c r="AA4076" s="82"/>
      <c r="AB4076" s="82"/>
      <c r="AC4076" s="82"/>
      <c r="AD4076" s="82"/>
      <c r="AE4076" s="82"/>
      <c r="AF4076" s="82"/>
      <c r="AG4076" s="82"/>
    </row>
    <row r="4077" spans="3:33" x14ac:dyDescent="0.2">
      <c r="C4077" s="82"/>
      <c r="D4077" s="82"/>
      <c r="E4077" s="82"/>
      <c r="F4077" s="82"/>
      <c r="G4077" s="82"/>
      <c r="H4077" s="82"/>
      <c r="I4077" s="82"/>
      <c r="J4077" s="82"/>
      <c r="K4077" s="82"/>
      <c r="L4077" s="82"/>
      <c r="M4077" s="82"/>
      <c r="N4077" s="140"/>
      <c r="O4077" s="140"/>
      <c r="P4077" s="82"/>
      <c r="Q4077" s="82"/>
      <c r="R4077" s="82"/>
      <c r="S4077" s="82"/>
      <c r="T4077" s="140"/>
      <c r="U4077" s="82"/>
      <c r="V4077" s="82"/>
      <c r="W4077" s="82"/>
      <c r="X4077" s="82"/>
      <c r="Y4077" s="82"/>
      <c r="AA4077" s="82"/>
      <c r="AB4077" s="82"/>
      <c r="AC4077" s="82"/>
      <c r="AD4077" s="82"/>
      <c r="AE4077" s="82"/>
      <c r="AF4077" s="82"/>
      <c r="AG4077" s="82"/>
    </row>
    <row r="4078" spans="3:33" x14ac:dyDescent="0.2">
      <c r="C4078" s="82"/>
      <c r="D4078" s="82"/>
      <c r="E4078" s="82"/>
      <c r="F4078" s="82"/>
      <c r="G4078" s="82"/>
      <c r="H4078" s="82"/>
      <c r="I4078" s="82"/>
      <c r="J4078" s="82"/>
      <c r="K4078" s="82"/>
      <c r="L4078" s="82"/>
      <c r="M4078" s="82"/>
      <c r="N4078" s="140"/>
      <c r="O4078" s="140"/>
      <c r="P4078" s="82"/>
      <c r="Q4078" s="82"/>
      <c r="R4078" s="82"/>
      <c r="S4078" s="82"/>
      <c r="T4078" s="140"/>
      <c r="U4078" s="82"/>
      <c r="V4078" s="82"/>
      <c r="W4078" s="82"/>
      <c r="X4078" s="82"/>
      <c r="Y4078" s="82"/>
      <c r="AA4078" s="82"/>
      <c r="AB4078" s="82"/>
      <c r="AC4078" s="82"/>
      <c r="AD4078" s="82"/>
      <c r="AE4078" s="82"/>
      <c r="AF4078" s="82"/>
      <c r="AG4078" s="82"/>
    </row>
    <row r="4079" spans="3:33" x14ac:dyDescent="0.2">
      <c r="C4079" s="82"/>
      <c r="D4079" s="82"/>
      <c r="E4079" s="82"/>
      <c r="F4079" s="82"/>
      <c r="G4079" s="82"/>
      <c r="H4079" s="82"/>
      <c r="I4079" s="82"/>
      <c r="J4079" s="82"/>
      <c r="K4079" s="82"/>
      <c r="L4079" s="82"/>
      <c r="M4079" s="82"/>
      <c r="N4079" s="140"/>
      <c r="O4079" s="140"/>
      <c r="P4079" s="82"/>
      <c r="Q4079" s="82"/>
      <c r="R4079" s="82"/>
      <c r="S4079" s="82"/>
      <c r="T4079" s="140"/>
      <c r="U4079" s="82"/>
      <c r="V4079" s="82"/>
      <c r="W4079" s="82"/>
      <c r="X4079" s="82"/>
      <c r="Y4079" s="82"/>
      <c r="AA4079" s="82"/>
      <c r="AB4079" s="82"/>
      <c r="AC4079" s="82"/>
      <c r="AD4079" s="82"/>
      <c r="AE4079" s="82"/>
      <c r="AF4079" s="82"/>
      <c r="AG4079" s="82"/>
    </row>
    <row r="4080" spans="3:33" x14ac:dyDescent="0.2">
      <c r="C4080" s="82"/>
      <c r="D4080" s="82"/>
      <c r="E4080" s="82"/>
      <c r="F4080" s="82"/>
      <c r="G4080" s="82"/>
      <c r="H4080" s="82"/>
      <c r="I4080" s="82"/>
      <c r="J4080" s="82"/>
      <c r="K4080" s="82"/>
      <c r="L4080" s="82"/>
      <c r="M4080" s="82"/>
      <c r="N4080" s="140"/>
      <c r="O4080" s="140"/>
      <c r="P4080" s="82"/>
      <c r="Q4080" s="82"/>
      <c r="R4080" s="82"/>
      <c r="S4080" s="82"/>
      <c r="T4080" s="140"/>
      <c r="U4080" s="82"/>
      <c r="V4080" s="82"/>
      <c r="W4080" s="82"/>
      <c r="X4080" s="82"/>
      <c r="Y4080" s="82"/>
      <c r="AA4080" s="82"/>
      <c r="AB4080" s="82"/>
      <c r="AC4080" s="82"/>
      <c r="AD4080" s="82"/>
      <c r="AE4080" s="82"/>
      <c r="AF4080" s="82"/>
      <c r="AG4080" s="82"/>
    </row>
    <row r="4081" spans="3:33" x14ac:dyDescent="0.2">
      <c r="C4081" s="82"/>
      <c r="D4081" s="82"/>
      <c r="E4081" s="82"/>
      <c r="F4081" s="82"/>
      <c r="G4081" s="82"/>
      <c r="H4081" s="82"/>
      <c r="I4081" s="82"/>
      <c r="J4081" s="82"/>
      <c r="K4081" s="82"/>
      <c r="L4081" s="82"/>
      <c r="M4081" s="82"/>
      <c r="N4081" s="140"/>
      <c r="O4081" s="140"/>
      <c r="P4081" s="82"/>
      <c r="Q4081" s="82"/>
      <c r="R4081" s="82"/>
      <c r="S4081" s="82"/>
      <c r="T4081" s="140"/>
      <c r="U4081" s="82"/>
      <c r="V4081" s="82"/>
      <c r="W4081" s="82"/>
      <c r="X4081" s="82"/>
      <c r="Y4081" s="82"/>
      <c r="AA4081" s="82"/>
      <c r="AB4081" s="82"/>
      <c r="AC4081" s="82"/>
      <c r="AD4081" s="82"/>
      <c r="AE4081" s="82"/>
      <c r="AF4081" s="82"/>
      <c r="AG4081" s="82"/>
    </row>
    <row r="4082" spans="3:33" x14ac:dyDescent="0.2">
      <c r="C4082" s="82"/>
      <c r="D4082" s="82"/>
      <c r="E4082" s="82"/>
      <c r="F4082" s="82"/>
      <c r="G4082" s="82"/>
      <c r="H4082" s="82"/>
      <c r="I4082" s="82"/>
      <c r="J4082" s="82"/>
      <c r="K4082" s="82"/>
      <c r="L4082" s="82"/>
      <c r="M4082" s="82"/>
      <c r="N4082" s="140"/>
      <c r="O4082" s="140"/>
      <c r="P4082" s="82"/>
      <c r="Q4082" s="82"/>
      <c r="R4082" s="82"/>
      <c r="S4082" s="82"/>
      <c r="T4082" s="140"/>
      <c r="U4082" s="82"/>
      <c r="V4082" s="82"/>
      <c r="W4082" s="82"/>
      <c r="X4082" s="82"/>
      <c r="Y4082" s="82"/>
      <c r="AA4082" s="82"/>
      <c r="AB4082" s="82"/>
      <c r="AC4082" s="82"/>
      <c r="AD4082" s="82"/>
      <c r="AE4082" s="82"/>
      <c r="AF4082" s="82"/>
      <c r="AG4082" s="82"/>
    </row>
    <row r="4083" spans="3:33" x14ac:dyDescent="0.2">
      <c r="C4083" s="82"/>
      <c r="D4083" s="82"/>
      <c r="E4083" s="82"/>
      <c r="F4083" s="82"/>
      <c r="G4083" s="82"/>
      <c r="H4083" s="82"/>
      <c r="I4083" s="82"/>
      <c r="J4083" s="82"/>
      <c r="K4083" s="82"/>
      <c r="L4083" s="82"/>
      <c r="M4083" s="82"/>
      <c r="N4083" s="140"/>
      <c r="O4083" s="140"/>
      <c r="P4083" s="82"/>
      <c r="Q4083" s="82"/>
      <c r="R4083" s="82"/>
      <c r="S4083" s="82"/>
      <c r="T4083" s="140"/>
      <c r="U4083" s="82"/>
      <c r="V4083" s="82"/>
      <c r="W4083" s="82"/>
      <c r="X4083" s="82"/>
      <c r="Y4083" s="82"/>
      <c r="AA4083" s="82"/>
      <c r="AB4083" s="82"/>
      <c r="AC4083" s="82"/>
      <c r="AD4083" s="82"/>
      <c r="AE4083" s="82"/>
      <c r="AF4083" s="82"/>
      <c r="AG4083" s="82"/>
    </row>
    <row r="4084" spans="3:33" x14ac:dyDescent="0.2">
      <c r="C4084" s="82"/>
      <c r="D4084" s="82"/>
      <c r="E4084" s="82"/>
      <c r="F4084" s="82"/>
      <c r="G4084" s="82"/>
      <c r="H4084" s="82"/>
      <c r="I4084" s="82"/>
      <c r="J4084" s="82"/>
      <c r="K4084" s="82"/>
      <c r="L4084" s="82"/>
      <c r="M4084" s="82"/>
      <c r="N4084" s="140"/>
      <c r="O4084" s="140"/>
      <c r="P4084" s="82"/>
      <c r="Q4084" s="82"/>
      <c r="R4084" s="82"/>
      <c r="S4084" s="82"/>
      <c r="T4084" s="140"/>
      <c r="U4084" s="82"/>
      <c r="V4084" s="82"/>
      <c r="W4084" s="82"/>
      <c r="X4084" s="82"/>
      <c r="Y4084" s="82"/>
      <c r="AA4084" s="82"/>
      <c r="AB4084" s="82"/>
      <c r="AC4084" s="82"/>
      <c r="AD4084" s="82"/>
      <c r="AE4084" s="82"/>
      <c r="AF4084" s="82"/>
      <c r="AG4084" s="82"/>
    </row>
    <row r="4085" spans="3:33" x14ac:dyDescent="0.2">
      <c r="C4085" s="82"/>
      <c r="D4085" s="82"/>
      <c r="E4085" s="82"/>
      <c r="F4085" s="82"/>
      <c r="G4085" s="82"/>
      <c r="H4085" s="82"/>
      <c r="I4085" s="82"/>
      <c r="J4085" s="82"/>
      <c r="K4085" s="82"/>
      <c r="L4085" s="82"/>
      <c r="M4085" s="82"/>
      <c r="N4085" s="140"/>
      <c r="O4085" s="140"/>
      <c r="P4085" s="82"/>
      <c r="Q4085" s="82"/>
      <c r="R4085" s="82"/>
      <c r="S4085" s="82"/>
      <c r="T4085" s="140"/>
      <c r="U4085" s="82"/>
      <c r="V4085" s="82"/>
      <c r="W4085" s="82"/>
      <c r="X4085" s="82"/>
      <c r="Y4085" s="82"/>
      <c r="AA4085" s="82"/>
      <c r="AB4085" s="82"/>
      <c r="AC4085" s="82"/>
      <c r="AD4085" s="82"/>
      <c r="AE4085" s="82"/>
      <c r="AF4085" s="82"/>
      <c r="AG4085" s="82"/>
    </row>
    <row r="4086" spans="3:33" x14ac:dyDescent="0.2">
      <c r="C4086" s="82"/>
      <c r="D4086" s="82"/>
      <c r="E4086" s="82"/>
      <c r="F4086" s="82"/>
      <c r="G4086" s="82"/>
      <c r="H4086" s="82"/>
      <c r="I4086" s="82"/>
      <c r="J4086" s="82"/>
      <c r="K4086" s="82"/>
      <c r="L4086" s="82"/>
      <c r="M4086" s="82"/>
      <c r="N4086" s="140"/>
      <c r="O4086" s="140"/>
      <c r="P4086" s="82"/>
      <c r="Q4086" s="82"/>
      <c r="R4086" s="82"/>
      <c r="S4086" s="82"/>
      <c r="T4086" s="140"/>
      <c r="U4086" s="82"/>
      <c r="V4086" s="82"/>
      <c r="W4086" s="82"/>
      <c r="X4086" s="82"/>
      <c r="Y4086" s="82"/>
      <c r="AA4086" s="82"/>
      <c r="AB4086" s="82"/>
      <c r="AC4086" s="82"/>
      <c r="AD4086" s="82"/>
      <c r="AE4086" s="82"/>
      <c r="AF4086" s="82"/>
      <c r="AG4086" s="82"/>
    </row>
    <row r="4087" spans="3:33" x14ac:dyDescent="0.2">
      <c r="C4087" s="82"/>
      <c r="D4087" s="82"/>
      <c r="E4087" s="82"/>
      <c r="F4087" s="82"/>
      <c r="G4087" s="82"/>
      <c r="H4087" s="82"/>
      <c r="I4087" s="82"/>
      <c r="J4087" s="82"/>
      <c r="K4087" s="82"/>
      <c r="L4087" s="82"/>
      <c r="M4087" s="82"/>
      <c r="N4087" s="140"/>
      <c r="O4087" s="140"/>
      <c r="P4087" s="82"/>
      <c r="Q4087" s="82"/>
      <c r="R4087" s="82"/>
      <c r="S4087" s="82"/>
      <c r="T4087" s="140"/>
      <c r="U4087" s="82"/>
      <c r="V4087" s="82"/>
      <c r="W4087" s="82"/>
      <c r="X4087" s="82"/>
      <c r="Y4087" s="82"/>
      <c r="AA4087" s="82"/>
      <c r="AB4087" s="82"/>
      <c r="AC4087" s="82"/>
      <c r="AD4087" s="82"/>
      <c r="AE4087" s="82"/>
      <c r="AF4087" s="82"/>
      <c r="AG4087" s="82"/>
    </row>
    <row r="4088" spans="3:33" x14ac:dyDescent="0.2">
      <c r="C4088" s="82"/>
      <c r="D4088" s="82"/>
      <c r="E4088" s="82"/>
      <c r="F4088" s="82"/>
      <c r="G4088" s="82"/>
      <c r="H4088" s="82"/>
      <c r="I4088" s="82"/>
      <c r="J4088" s="82"/>
      <c r="K4088" s="82"/>
      <c r="L4088" s="82"/>
      <c r="M4088" s="82"/>
      <c r="N4088" s="140"/>
      <c r="O4088" s="140"/>
      <c r="P4088" s="82"/>
      <c r="Q4088" s="82"/>
      <c r="R4088" s="82"/>
      <c r="S4088" s="82"/>
      <c r="T4088" s="140"/>
      <c r="U4088" s="82"/>
      <c r="V4088" s="82"/>
      <c r="W4088" s="82"/>
      <c r="X4088" s="82"/>
      <c r="Y4088" s="82"/>
      <c r="AA4088" s="82"/>
      <c r="AB4088" s="82"/>
      <c r="AC4088" s="82"/>
      <c r="AD4088" s="82"/>
      <c r="AE4088" s="82"/>
      <c r="AF4088" s="82"/>
      <c r="AG4088" s="82"/>
    </row>
    <row r="4089" spans="3:33" x14ac:dyDescent="0.2">
      <c r="C4089" s="82"/>
      <c r="D4089" s="82"/>
      <c r="E4089" s="82"/>
      <c r="F4089" s="82"/>
      <c r="G4089" s="82"/>
      <c r="H4089" s="82"/>
      <c r="I4089" s="82"/>
      <c r="J4089" s="82"/>
      <c r="K4089" s="82"/>
      <c r="L4089" s="82"/>
      <c r="M4089" s="82"/>
      <c r="N4089" s="140"/>
      <c r="O4089" s="140"/>
      <c r="P4089" s="82"/>
      <c r="Q4089" s="82"/>
      <c r="R4089" s="82"/>
      <c r="S4089" s="82"/>
      <c r="T4089" s="140"/>
      <c r="U4089" s="82"/>
      <c r="V4089" s="82"/>
      <c r="W4089" s="82"/>
      <c r="X4089" s="82"/>
      <c r="Y4089" s="82"/>
      <c r="AA4089" s="82"/>
      <c r="AB4089" s="82"/>
      <c r="AC4089" s="82"/>
      <c r="AD4089" s="82"/>
      <c r="AE4089" s="82"/>
      <c r="AF4089" s="82"/>
      <c r="AG4089" s="82"/>
    </row>
    <row r="4090" spans="3:33" x14ac:dyDescent="0.2">
      <c r="C4090" s="82"/>
      <c r="D4090" s="82"/>
      <c r="E4090" s="82"/>
      <c r="F4090" s="82"/>
      <c r="G4090" s="82"/>
      <c r="H4090" s="82"/>
      <c r="I4090" s="82"/>
      <c r="J4090" s="82"/>
      <c r="K4090" s="82"/>
      <c r="L4090" s="82"/>
      <c r="M4090" s="82"/>
      <c r="N4090" s="140"/>
      <c r="O4090" s="140"/>
      <c r="P4090" s="82"/>
      <c r="Q4090" s="82"/>
      <c r="R4090" s="82"/>
      <c r="S4090" s="82"/>
      <c r="T4090" s="140"/>
      <c r="U4090" s="82"/>
      <c r="V4090" s="82"/>
      <c r="W4090" s="82"/>
      <c r="X4090" s="82"/>
      <c r="Y4090" s="82"/>
      <c r="AA4090" s="82"/>
      <c r="AB4090" s="82"/>
      <c r="AC4090" s="82"/>
      <c r="AD4090" s="82"/>
      <c r="AE4090" s="82"/>
      <c r="AF4090" s="82"/>
      <c r="AG4090" s="82"/>
    </row>
    <row r="4091" spans="3:33" x14ac:dyDescent="0.2">
      <c r="C4091" s="82"/>
      <c r="D4091" s="82"/>
      <c r="E4091" s="82"/>
      <c r="F4091" s="82"/>
      <c r="G4091" s="82"/>
      <c r="H4091" s="82"/>
      <c r="I4091" s="82"/>
      <c r="J4091" s="82"/>
      <c r="K4091" s="82"/>
      <c r="L4091" s="82"/>
      <c r="M4091" s="82"/>
      <c r="N4091" s="140"/>
      <c r="O4091" s="140"/>
      <c r="P4091" s="82"/>
      <c r="Q4091" s="82"/>
      <c r="R4091" s="82"/>
      <c r="S4091" s="82"/>
      <c r="T4091" s="140"/>
      <c r="U4091" s="82"/>
      <c r="V4091" s="82"/>
      <c r="W4091" s="82"/>
      <c r="X4091" s="82"/>
      <c r="Y4091" s="82"/>
      <c r="AA4091" s="82"/>
      <c r="AB4091" s="82"/>
      <c r="AC4091" s="82"/>
      <c r="AD4091" s="82"/>
      <c r="AE4091" s="82"/>
      <c r="AF4091" s="82"/>
      <c r="AG4091" s="82"/>
    </row>
    <row r="4092" spans="3:33" x14ac:dyDescent="0.2">
      <c r="C4092" s="82"/>
      <c r="D4092" s="82"/>
      <c r="E4092" s="82"/>
      <c r="F4092" s="82"/>
      <c r="G4092" s="82"/>
      <c r="H4092" s="82"/>
      <c r="I4092" s="82"/>
      <c r="J4092" s="82"/>
      <c r="K4092" s="82"/>
      <c r="L4092" s="82"/>
      <c r="M4092" s="82"/>
      <c r="N4092" s="140"/>
      <c r="O4092" s="140"/>
      <c r="P4092" s="82"/>
      <c r="Q4092" s="82"/>
      <c r="R4092" s="82"/>
      <c r="S4092" s="82"/>
      <c r="T4092" s="140"/>
      <c r="U4092" s="82"/>
      <c r="V4092" s="82"/>
      <c r="W4092" s="82"/>
      <c r="X4092" s="82"/>
      <c r="Y4092" s="82"/>
      <c r="AA4092" s="82"/>
      <c r="AB4092" s="82"/>
      <c r="AC4092" s="82"/>
      <c r="AD4092" s="82"/>
      <c r="AE4092" s="82"/>
      <c r="AF4092" s="82"/>
      <c r="AG4092" s="82"/>
    </row>
    <row r="4093" spans="3:33" x14ac:dyDescent="0.2">
      <c r="C4093" s="82"/>
      <c r="D4093" s="82"/>
      <c r="E4093" s="82"/>
      <c r="F4093" s="82"/>
      <c r="G4093" s="82"/>
      <c r="H4093" s="82"/>
      <c r="I4093" s="82"/>
      <c r="J4093" s="82"/>
      <c r="K4093" s="82"/>
      <c r="L4093" s="82"/>
      <c r="M4093" s="82"/>
      <c r="N4093" s="140"/>
      <c r="O4093" s="140"/>
      <c r="P4093" s="82"/>
      <c r="Q4093" s="82"/>
      <c r="R4093" s="82"/>
      <c r="S4093" s="82"/>
      <c r="T4093" s="140"/>
      <c r="U4093" s="82"/>
      <c r="V4093" s="82"/>
      <c r="W4093" s="82"/>
      <c r="X4093" s="82"/>
      <c r="Y4093" s="82"/>
      <c r="AA4093" s="82"/>
      <c r="AB4093" s="82"/>
      <c r="AC4093" s="82"/>
      <c r="AD4093" s="82"/>
      <c r="AE4093" s="82"/>
      <c r="AF4093" s="82"/>
      <c r="AG4093" s="82"/>
    </row>
    <row r="4094" spans="3:33" x14ac:dyDescent="0.2">
      <c r="C4094" s="82"/>
      <c r="D4094" s="82"/>
      <c r="E4094" s="82"/>
      <c r="F4094" s="82"/>
      <c r="G4094" s="82"/>
      <c r="H4094" s="82"/>
      <c r="I4094" s="82"/>
      <c r="J4094" s="82"/>
      <c r="K4094" s="82"/>
      <c r="L4094" s="82"/>
      <c r="M4094" s="82"/>
      <c r="N4094" s="140"/>
      <c r="O4094" s="140"/>
      <c r="P4094" s="82"/>
      <c r="Q4094" s="82"/>
      <c r="R4094" s="82"/>
      <c r="S4094" s="82"/>
      <c r="T4094" s="140"/>
      <c r="U4094" s="82"/>
      <c r="V4094" s="82"/>
      <c r="W4094" s="82"/>
      <c r="X4094" s="82"/>
      <c r="Y4094" s="82"/>
      <c r="AA4094" s="82"/>
      <c r="AB4094" s="82"/>
      <c r="AC4094" s="82"/>
      <c r="AD4094" s="82"/>
      <c r="AE4094" s="82"/>
      <c r="AF4094" s="82"/>
      <c r="AG4094" s="82"/>
    </row>
    <row r="4095" spans="3:33" x14ac:dyDescent="0.2">
      <c r="C4095" s="82"/>
      <c r="D4095" s="82"/>
      <c r="E4095" s="82"/>
      <c r="F4095" s="82"/>
      <c r="G4095" s="82"/>
      <c r="H4095" s="82"/>
      <c r="I4095" s="82"/>
      <c r="J4095" s="82"/>
      <c r="K4095" s="82"/>
      <c r="L4095" s="82"/>
      <c r="M4095" s="82"/>
      <c r="N4095" s="140"/>
      <c r="O4095" s="140"/>
      <c r="P4095" s="82"/>
      <c r="Q4095" s="82"/>
      <c r="R4095" s="82"/>
      <c r="S4095" s="82"/>
      <c r="T4095" s="140"/>
      <c r="U4095" s="82"/>
      <c r="V4095" s="82"/>
      <c r="W4095" s="82"/>
      <c r="X4095" s="82"/>
      <c r="Y4095" s="82"/>
      <c r="AA4095" s="82"/>
      <c r="AB4095" s="82"/>
      <c r="AC4095" s="82"/>
      <c r="AD4095" s="82"/>
      <c r="AE4095" s="82"/>
      <c r="AF4095" s="82"/>
      <c r="AG4095" s="82"/>
    </row>
    <row r="4096" spans="3:33" x14ac:dyDescent="0.2">
      <c r="C4096" s="82"/>
      <c r="D4096" s="82"/>
      <c r="E4096" s="82"/>
      <c r="F4096" s="82"/>
      <c r="G4096" s="82"/>
      <c r="H4096" s="82"/>
      <c r="I4096" s="82"/>
      <c r="J4096" s="82"/>
      <c r="K4096" s="82"/>
      <c r="L4096" s="82"/>
      <c r="M4096" s="82"/>
      <c r="N4096" s="140"/>
      <c r="O4096" s="140"/>
      <c r="P4096" s="82"/>
      <c r="Q4096" s="82"/>
      <c r="R4096" s="82"/>
      <c r="S4096" s="82"/>
      <c r="T4096" s="140"/>
      <c r="U4096" s="82"/>
      <c r="V4096" s="82"/>
      <c r="W4096" s="82"/>
      <c r="X4096" s="82"/>
      <c r="Y4096" s="82"/>
      <c r="AA4096" s="82"/>
      <c r="AB4096" s="82"/>
      <c r="AC4096" s="82"/>
      <c r="AD4096" s="82"/>
      <c r="AE4096" s="82"/>
      <c r="AF4096" s="82"/>
      <c r="AG4096" s="82"/>
    </row>
    <row r="4097" spans="3:33" x14ac:dyDescent="0.2">
      <c r="C4097" s="82"/>
      <c r="D4097" s="82"/>
      <c r="E4097" s="82"/>
      <c r="F4097" s="82"/>
      <c r="G4097" s="82"/>
      <c r="H4097" s="82"/>
      <c r="I4097" s="82"/>
      <c r="J4097" s="82"/>
      <c r="K4097" s="82"/>
      <c r="L4097" s="82"/>
      <c r="M4097" s="82"/>
      <c r="N4097" s="140"/>
      <c r="O4097" s="140"/>
      <c r="P4097" s="82"/>
      <c r="Q4097" s="82"/>
      <c r="R4097" s="82"/>
      <c r="S4097" s="82"/>
      <c r="T4097" s="140"/>
      <c r="U4097" s="82"/>
      <c r="V4097" s="82"/>
      <c r="W4097" s="82"/>
      <c r="X4097" s="82"/>
      <c r="Y4097" s="82"/>
      <c r="AA4097" s="82"/>
      <c r="AB4097" s="82"/>
      <c r="AC4097" s="82"/>
      <c r="AD4097" s="82"/>
      <c r="AE4097" s="82"/>
      <c r="AF4097" s="82"/>
      <c r="AG4097" s="82"/>
    </row>
    <row r="4098" spans="3:33" x14ac:dyDescent="0.2">
      <c r="C4098" s="82"/>
      <c r="D4098" s="82"/>
      <c r="E4098" s="82"/>
      <c r="F4098" s="82"/>
      <c r="G4098" s="82"/>
      <c r="H4098" s="82"/>
      <c r="I4098" s="82"/>
      <c r="J4098" s="82"/>
      <c r="K4098" s="82"/>
      <c r="L4098" s="82"/>
      <c r="M4098" s="82"/>
      <c r="N4098" s="140"/>
      <c r="O4098" s="140"/>
      <c r="P4098" s="82"/>
      <c r="Q4098" s="82"/>
      <c r="R4098" s="82"/>
      <c r="S4098" s="82"/>
      <c r="T4098" s="140"/>
      <c r="U4098" s="82"/>
      <c r="V4098" s="82"/>
      <c r="W4098" s="82"/>
      <c r="X4098" s="82"/>
      <c r="Y4098" s="82"/>
      <c r="AA4098" s="82"/>
      <c r="AB4098" s="82"/>
      <c r="AC4098" s="82"/>
      <c r="AD4098" s="82"/>
      <c r="AE4098" s="82"/>
      <c r="AF4098" s="82"/>
      <c r="AG4098" s="82"/>
    </row>
    <row r="4099" spans="3:33" x14ac:dyDescent="0.2">
      <c r="C4099" s="82"/>
      <c r="D4099" s="82"/>
      <c r="E4099" s="82"/>
      <c r="F4099" s="82"/>
      <c r="G4099" s="82"/>
      <c r="H4099" s="82"/>
      <c r="I4099" s="82"/>
      <c r="J4099" s="82"/>
      <c r="K4099" s="82"/>
      <c r="L4099" s="82"/>
      <c r="M4099" s="82"/>
      <c r="N4099" s="140"/>
      <c r="O4099" s="140"/>
      <c r="P4099" s="82"/>
      <c r="Q4099" s="82"/>
      <c r="R4099" s="82"/>
      <c r="S4099" s="82"/>
      <c r="T4099" s="140"/>
      <c r="U4099" s="82"/>
      <c r="V4099" s="82"/>
      <c r="W4099" s="82"/>
      <c r="X4099" s="82"/>
      <c r="Y4099" s="82"/>
      <c r="AA4099" s="82"/>
      <c r="AB4099" s="82"/>
      <c r="AC4099" s="82"/>
      <c r="AD4099" s="82"/>
      <c r="AE4099" s="82"/>
      <c r="AF4099" s="82"/>
      <c r="AG4099" s="82"/>
    </row>
    <row r="4100" spans="3:33" x14ac:dyDescent="0.2">
      <c r="C4100" s="82"/>
      <c r="D4100" s="82"/>
      <c r="E4100" s="82"/>
      <c r="F4100" s="82"/>
      <c r="G4100" s="82"/>
      <c r="H4100" s="82"/>
      <c r="I4100" s="82"/>
      <c r="J4100" s="82"/>
      <c r="K4100" s="82"/>
      <c r="L4100" s="82"/>
      <c r="M4100" s="82"/>
      <c r="N4100" s="140"/>
      <c r="O4100" s="140"/>
      <c r="P4100" s="82"/>
      <c r="Q4100" s="82"/>
      <c r="R4100" s="82"/>
      <c r="S4100" s="82"/>
      <c r="T4100" s="140"/>
      <c r="U4100" s="82"/>
      <c r="V4100" s="82"/>
      <c r="W4100" s="82"/>
      <c r="X4100" s="82"/>
      <c r="Y4100" s="82"/>
      <c r="AA4100" s="82"/>
      <c r="AB4100" s="82"/>
      <c r="AC4100" s="82"/>
      <c r="AD4100" s="82"/>
      <c r="AE4100" s="82"/>
      <c r="AF4100" s="82"/>
      <c r="AG4100" s="82"/>
    </row>
    <row r="4101" spans="3:33" x14ac:dyDescent="0.2">
      <c r="C4101" s="82"/>
      <c r="D4101" s="82"/>
      <c r="E4101" s="82"/>
      <c r="F4101" s="82"/>
      <c r="G4101" s="82"/>
      <c r="H4101" s="82"/>
      <c r="I4101" s="82"/>
      <c r="J4101" s="82"/>
      <c r="K4101" s="82"/>
      <c r="L4101" s="82"/>
      <c r="M4101" s="82"/>
      <c r="N4101" s="140"/>
      <c r="O4101" s="140"/>
      <c r="P4101" s="82"/>
      <c r="Q4101" s="82"/>
      <c r="R4101" s="82"/>
      <c r="S4101" s="82"/>
      <c r="T4101" s="140"/>
      <c r="U4101" s="82"/>
      <c r="V4101" s="82"/>
      <c r="W4101" s="82"/>
      <c r="X4101" s="82"/>
      <c r="Y4101" s="82"/>
      <c r="AA4101" s="82"/>
      <c r="AB4101" s="82"/>
      <c r="AC4101" s="82"/>
      <c r="AD4101" s="82"/>
      <c r="AE4101" s="82"/>
      <c r="AF4101" s="82"/>
      <c r="AG4101" s="82"/>
    </row>
    <row r="4102" spans="3:33" x14ac:dyDescent="0.2">
      <c r="C4102" s="82"/>
      <c r="D4102" s="82"/>
      <c r="E4102" s="82"/>
      <c r="F4102" s="82"/>
      <c r="G4102" s="82"/>
      <c r="H4102" s="82"/>
      <c r="I4102" s="82"/>
      <c r="J4102" s="82"/>
      <c r="K4102" s="82"/>
      <c r="L4102" s="82"/>
      <c r="M4102" s="82"/>
      <c r="N4102" s="140"/>
      <c r="O4102" s="140"/>
      <c r="P4102" s="82"/>
      <c r="Q4102" s="82"/>
      <c r="R4102" s="82"/>
      <c r="S4102" s="82"/>
      <c r="T4102" s="140"/>
      <c r="U4102" s="82"/>
      <c r="V4102" s="82"/>
      <c r="W4102" s="82"/>
      <c r="X4102" s="82"/>
      <c r="Y4102" s="82"/>
      <c r="AA4102" s="82"/>
      <c r="AB4102" s="82"/>
      <c r="AC4102" s="82"/>
      <c r="AD4102" s="82"/>
      <c r="AE4102" s="82"/>
      <c r="AF4102" s="82"/>
      <c r="AG4102" s="82"/>
    </row>
    <row r="4103" spans="3:33" x14ac:dyDescent="0.2">
      <c r="C4103" s="82"/>
      <c r="D4103" s="82"/>
      <c r="E4103" s="82"/>
      <c r="F4103" s="82"/>
      <c r="G4103" s="82"/>
      <c r="H4103" s="82"/>
      <c r="I4103" s="82"/>
      <c r="J4103" s="82"/>
      <c r="K4103" s="82"/>
      <c r="L4103" s="82"/>
      <c r="M4103" s="82"/>
      <c r="N4103" s="140"/>
      <c r="O4103" s="140"/>
      <c r="P4103" s="82"/>
      <c r="Q4103" s="82"/>
      <c r="R4103" s="82"/>
      <c r="S4103" s="82"/>
      <c r="T4103" s="140"/>
      <c r="U4103" s="82"/>
      <c r="V4103" s="82"/>
      <c r="W4103" s="82"/>
      <c r="X4103" s="82"/>
      <c r="Y4103" s="82"/>
      <c r="AA4103" s="82"/>
      <c r="AB4103" s="82"/>
      <c r="AC4103" s="82"/>
      <c r="AD4103" s="82"/>
      <c r="AE4103" s="82"/>
      <c r="AF4103" s="82"/>
      <c r="AG4103" s="82"/>
    </row>
    <row r="4104" spans="3:33" x14ac:dyDescent="0.2">
      <c r="C4104" s="82"/>
      <c r="D4104" s="82"/>
      <c r="E4104" s="82"/>
      <c r="F4104" s="82"/>
      <c r="G4104" s="82"/>
      <c r="H4104" s="82"/>
      <c r="I4104" s="82"/>
      <c r="J4104" s="82"/>
      <c r="K4104" s="82"/>
      <c r="L4104" s="82"/>
      <c r="M4104" s="82"/>
      <c r="N4104" s="140"/>
      <c r="O4104" s="140"/>
      <c r="P4104" s="82"/>
      <c r="Q4104" s="82"/>
      <c r="R4104" s="82"/>
      <c r="S4104" s="82"/>
      <c r="T4104" s="140"/>
      <c r="U4104" s="82"/>
      <c r="V4104" s="82"/>
      <c r="W4104" s="82"/>
      <c r="X4104" s="82"/>
      <c r="Y4104" s="82"/>
      <c r="AA4104" s="82"/>
      <c r="AB4104" s="82"/>
      <c r="AC4104" s="82"/>
      <c r="AD4104" s="82"/>
      <c r="AE4104" s="82"/>
      <c r="AF4104" s="82"/>
      <c r="AG4104" s="82"/>
    </row>
    <row r="4105" spans="3:33" x14ac:dyDescent="0.2">
      <c r="C4105" s="82"/>
      <c r="D4105" s="82"/>
      <c r="E4105" s="82"/>
      <c r="F4105" s="82"/>
      <c r="G4105" s="82"/>
      <c r="H4105" s="82"/>
      <c r="I4105" s="82"/>
      <c r="J4105" s="82"/>
      <c r="K4105" s="82"/>
      <c r="L4105" s="82"/>
      <c r="M4105" s="82"/>
      <c r="N4105" s="140"/>
      <c r="O4105" s="140"/>
      <c r="P4105" s="82"/>
      <c r="Q4105" s="82"/>
      <c r="R4105" s="82"/>
      <c r="S4105" s="82"/>
      <c r="T4105" s="140"/>
      <c r="U4105" s="82"/>
      <c r="V4105" s="82"/>
      <c r="W4105" s="82"/>
      <c r="X4105" s="82"/>
      <c r="Y4105" s="82"/>
      <c r="AA4105" s="82"/>
      <c r="AB4105" s="82"/>
      <c r="AC4105" s="82"/>
      <c r="AD4105" s="82"/>
      <c r="AE4105" s="82"/>
      <c r="AF4105" s="82"/>
      <c r="AG4105" s="82"/>
    </row>
    <row r="4106" spans="3:33" x14ac:dyDescent="0.2">
      <c r="C4106" s="82"/>
      <c r="D4106" s="82"/>
      <c r="E4106" s="82"/>
      <c r="F4106" s="82"/>
      <c r="G4106" s="82"/>
      <c r="H4106" s="82"/>
      <c r="I4106" s="82"/>
      <c r="J4106" s="82"/>
      <c r="K4106" s="82"/>
      <c r="L4106" s="82"/>
      <c r="M4106" s="82"/>
      <c r="N4106" s="140"/>
      <c r="O4106" s="140"/>
      <c r="P4106" s="82"/>
      <c r="Q4106" s="82"/>
      <c r="R4106" s="82"/>
      <c r="S4106" s="82"/>
      <c r="T4106" s="140"/>
      <c r="U4106" s="82"/>
      <c r="V4106" s="82"/>
      <c r="W4106" s="82"/>
      <c r="X4106" s="82"/>
      <c r="Y4106" s="82"/>
      <c r="AA4106" s="82"/>
      <c r="AB4106" s="82"/>
      <c r="AC4106" s="82"/>
      <c r="AD4106" s="82"/>
      <c r="AE4106" s="82"/>
      <c r="AF4106" s="82"/>
      <c r="AG4106" s="82"/>
    </row>
    <row r="4107" spans="3:33" x14ac:dyDescent="0.2">
      <c r="C4107" s="82"/>
      <c r="D4107" s="82"/>
      <c r="E4107" s="82"/>
      <c r="F4107" s="82"/>
      <c r="G4107" s="82"/>
      <c r="H4107" s="82"/>
      <c r="I4107" s="82"/>
      <c r="J4107" s="82"/>
      <c r="K4107" s="82"/>
      <c r="L4107" s="82"/>
      <c r="M4107" s="82"/>
      <c r="N4107" s="140"/>
      <c r="O4107" s="140"/>
      <c r="P4107" s="82"/>
      <c r="Q4107" s="82"/>
      <c r="R4107" s="82"/>
      <c r="S4107" s="82"/>
      <c r="T4107" s="140"/>
      <c r="U4107" s="82"/>
      <c r="V4107" s="82"/>
      <c r="W4107" s="82"/>
      <c r="X4107" s="82"/>
      <c r="Y4107" s="82"/>
      <c r="AA4107" s="82"/>
      <c r="AB4107" s="82"/>
      <c r="AC4107" s="82"/>
      <c r="AD4107" s="82"/>
      <c r="AE4107" s="82"/>
      <c r="AF4107" s="82"/>
      <c r="AG4107" s="82"/>
    </row>
    <row r="4108" spans="3:33" x14ac:dyDescent="0.2">
      <c r="C4108" s="82"/>
      <c r="D4108" s="82"/>
      <c r="E4108" s="82"/>
      <c r="F4108" s="82"/>
      <c r="G4108" s="82"/>
      <c r="H4108" s="82"/>
      <c r="I4108" s="82"/>
      <c r="J4108" s="82"/>
      <c r="K4108" s="82"/>
      <c r="L4108" s="82"/>
      <c r="M4108" s="82"/>
      <c r="N4108" s="140"/>
      <c r="O4108" s="140"/>
      <c r="P4108" s="82"/>
      <c r="Q4108" s="82"/>
      <c r="R4108" s="82"/>
      <c r="S4108" s="82"/>
      <c r="T4108" s="140"/>
      <c r="U4108" s="82"/>
      <c r="V4108" s="82"/>
      <c r="W4108" s="82"/>
      <c r="X4108" s="82"/>
      <c r="Y4108" s="82"/>
      <c r="AA4108" s="82"/>
      <c r="AB4108" s="82"/>
      <c r="AC4108" s="82"/>
      <c r="AD4108" s="82"/>
      <c r="AE4108" s="82"/>
      <c r="AF4108" s="82"/>
      <c r="AG4108" s="82"/>
    </row>
    <row r="4109" spans="3:33" x14ac:dyDescent="0.2">
      <c r="C4109" s="82"/>
      <c r="D4109" s="82"/>
      <c r="E4109" s="82"/>
      <c r="F4109" s="82"/>
      <c r="G4109" s="82"/>
      <c r="H4109" s="82"/>
      <c r="I4109" s="82"/>
      <c r="J4109" s="82"/>
      <c r="K4109" s="82"/>
      <c r="L4109" s="82"/>
      <c r="M4109" s="82"/>
      <c r="N4109" s="140"/>
      <c r="O4109" s="140"/>
      <c r="P4109" s="82"/>
      <c r="Q4109" s="82"/>
      <c r="R4109" s="82"/>
      <c r="S4109" s="82"/>
      <c r="T4109" s="140"/>
      <c r="U4109" s="82"/>
      <c r="V4109" s="82"/>
      <c r="W4109" s="82"/>
      <c r="X4109" s="82"/>
      <c r="Y4109" s="82"/>
      <c r="AA4109" s="82"/>
      <c r="AB4109" s="82"/>
      <c r="AC4109" s="82"/>
      <c r="AD4109" s="82"/>
      <c r="AE4109" s="82"/>
      <c r="AF4109" s="82"/>
      <c r="AG4109" s="82"/>
    </row>
    <row r="4110" spans="3:33" x14ac:dyDescent="0.2">
      <c r="C4110" s="82"/>
      <c r="D4110" s="82"/>
      <c r="E4110" s="82"/>
      <c r="F4110" s="82"/>
      <c r="G4110" s="82"/>
      <c r="H4110" s="82"/>
      <c r="I4110" s="82"/>
      <c r="J4110" s="82"/>
      <c r="K4110" s="82"/>
      <c r="L4110" s="82"/>
      <c r="M4110" s="82"/>
      <c r="N4110" s="140"/>
      <c r="O4110" s="140"/>
      <c r="P4110" s="82"/>
      <c r="Q4110" s="82"/>
      <c r="R4110" s="82"/>
      <c r="S4110" s="82"/>
      <c r="T4110" s="140"/>
      <c r="U4110" s="82"/>
      <c r="V4110" s="82"/>
      <c r="W4110" s="82"/>
      <c r="X4110" s="82"/>
      <c r="Y4110" s="82"/>
      <c r="AA4110" s="82"/>
      <c r="AB4110" s="82"/>
      <c r="AC4110" s="82"/>
      <c r="AD4110" s="82"/>
      <c r="AE4110" s="82"/>
      <c r="AF4110" s="82"/>
      <c r="AG4110" s="82"/>
    </row>
    <row r="4111" spans="3:33" x14ac:dyDescent="0.2">
      <c r="C4111" s="82"/>
      <c r="D4111" s="82"/>
      <c r="E4111" s="82"/>
      <c r="F4111" s="82"/>
      <c r="G4111" s="82"/>
      <c r="H4111" s="82"/>
      <c r="I4111" s="82"/>
      <c r="J4111" s="82"/>
      <c r="K4111" s="82"/>
      <c r="L4111" s="82"/>
      <c r="M4111" s="82"/>
      <c r="N4111" s="140"/>
      <c r="O4111" s="140"/>
      <c r="P4111" s="82"/>
      <c r="Q4111" s="82"/>
      <c r="R4111" s="82"/>
      <c r="S4111" s="82"/>
      <c r="T4111" s="140"/>
      <c r="U4111" s="82"/>
      <c r="V4111" s="82"/>
      <c r="W4111" s="82"/>
      <c r="X4111" s="82"/>
      <c r="Y4111" s="82"/>
      <c r="AA4111" s="82"/>
      <c r="AB4111" s="82"/>
      <c r="AC4111" s="82"/>
      <c r="AD4111" s="82"/>
      <c r="AE4111" s="82"/>
      <c r="AF4111" s="82"/>
      <c r="AG4111" s="82"/>
    </row>
    <row r="4112" spans="3:33" x14ac:dyDescent="0.2">
      <c r="C4112" s="82"/>
      <c r="D4112" s="82"/>
      <c r="E4112" s="82"/>
      <c r="F4112" s="82"/>
      <c r="G4112" s="82"/>
      <c r="H4112" s="82"/>
      <c r="I4112" s="82"/>
      <c r="J4112" s="82"/>
      <c r="K4112" s="82"/>
      <c r="L4112" s="82"/>
      <c r="M4112" s="82"/>
      <c r="N4112" s="140"/>
      <c r="O4112" s="140"/>
      <c r="P4112" s="82"/>
      <c r="Q4112" s="82"/>
      <c r="R4112" s="82"/>
      <c r="S4112" s="82"/>
      <c r="T4112" s="140"/>
      <c r="U4112" s="82"/>
      <c r="V4112" s="82"/>
      <c r="W4112" s="82"/>
      <c r="X4112" s="82"/>
      <c r="Y4112" s="82"/>
      <c r="AA4112" s="82"/>
      <c r="AB4112" s="82"/>
      <c r="AC4112" s="82"/>
      <c r="AD4112" s="82"/>
      <c r="AE4112" s="82"/>
      <c r="AF4112" s="82"/>
      <c r="AG4112" s="82"/>
    </row>
    <row r="4113" spans="3:33" x14ac:dyDescent="0.2">
      <c r="C4113" s="82"/>
      <c r="D4113" s="82"/>
      <c r="E4113" s="82"/>
      <c r="F4113" s="82"/>
      <c r="G4113" s="82"/>
      <c r="H4113" s="82"/>
      <c r="I4113" s="82"/>
      <c r="J4113" s="82"/>
      <c r="K4113" s="82"/>
      <c r="L4113" s="82"/>
      <c r="M4113" s="82"/>
      <c r="N4113" s="140"/>
      <c r="O4113" s="140"/>
      <c r="P4113" s="82"/>
      <c r="Q4113" s="82"/>
      <c r="R4113" s="82"/>
      <c r="S4113" s="82"/>
      <c r="T4113" s="140"/>
      <c r="U4113" s="82"/>
      <c r="V4113" s="82"/>
      <c r="W4113" s="82"/>
      <c r="X4113" s="82"/>
      <c r="Y4113" s="82"/>
      <c r="AA4113" s="82"/>
      <c r="AB4113" s="82"/>
      <c r="AC4113" s="82"/>
      <c r="AD4113" s="82"/>
      <c r="AE4113" s="82"/>
      <c r="AF4113" s="82"/>
      <c r="AG4113" s="82"/>
    </row>
    <row r="4114" spans="3:33" x14ac:dyDescent="0.2">
      <c r="C4114" s="82"/>
      <c r="D4114" s="82"/>
      <c r="E4114" s="82"/>
      <c r="F4114" s="82"/>
      <c r="G4114" s="82"/>
      <c r="H4114" s="82"/>
      <c r="I4114" s="82"/>
      <c r="J4114" s="82"/>
      <c r="K4114" s="82"/>
      <c r="L4114" s="82"/>
      <c r="M4114" s="82"/>
      <c r="N4114" s="140"/>
      <c r="O4114" s="140"/>
      <c r="P4114" s="82"/>
      <c r="Q4114" s="82"/>
      <c r="R4114" s="82"/>
      <c r="S4114" s="82"/>
      <c r="T4114" s="140"/>
      <c r="U4114" s="82"/>
      <c r="V4114" s="82"/>
      <c r="W4114" s="82"/>
      <c r="X4114" s="82"/>
      <c r="Y4114" s="82"/>
      <c r="AA4114" s="82"/>
      <c r="AB4114" s="82"/>
      <c r="AC4114" s="82"/>
      <c r="AD4114" s="82"/>
      <c r="AE4114" s="82"/>
      <c r="AF4114" s="82"/>
      <c r="AG4114" s="82"/>
    </row>
    <row r="4115" spans="3:33" x14ac:dyDescent="0.2">
      <c r="C4115" s="82"/>
      <c r="D4115" s="82"/>
      <c r="E4115" s="82"/>
      <c r="F4115" s="82"/>
      <c r="G4115" s="82"/>
      <c r="H4115" s="82"/>
      <c r="I4115" s="82"/>
      <c r="J4115" s="82"/>
      <c r="K4115" s="82"/>
      <c r="L4115" s="82"/>
      <c r="M4115" s="82"/>
      <c r="N4115" s="140"/>
      <c r="O4115" s="140"/>
      <c r="P4115" s="82"/>
      <c r="Q4115" s="82"/>
      <c r="R4115" s="82"/>
      <c r="S4115" s="82"/>
      <c r="T4115" s="140"/>
      <c r="U4115" s="82"/>
      <c r="V4115" s="82"/>
      <c r="W4115" s="82"/>
      <c r="X4115" s="82"/>
      <c r="Y4115" s="82"/>
      <c r="AA4115" s="82"/>
      <c r="AB4115" s="82"/>
      <c r="AC4115" s="82"/>
      <c r="AD4115" s="82"/>
      <c r="AE4115" s="82"/>
      <c r="AF4115" s="82"/>
      <c r="AG4115" s="82"/>
    </row>
    <row r="4116" spans="3:33" x14ac:dyDescent="0.2">
      <c r="C4116" s="82"/>
      <c r="D4116" s="82"/>
      <c r="E4116" s="82"/>
      <c r="F4116" s="82"/>
      <c r="G4116" s="82"/>
      <c r="H4116" s="82"/>
      <c r="I4116" s="82"/>
      <c r="J4116" s="82"/>
      <c r="K4116" s="82"/>
      <c r="L4116" s="82"/>
      <c r="M4116" s="82"/>
      <c r="N4116" s="140"/>
      <c r="O4116" s="140"/>
      <c r="P4116" s="82"/>
      <c r="Q4116" s="82"/>
      <c r="R4116" s="82"/>
      <c r="S4116" s="82"/>
      <c r="T4116" s="140"/>
      <c r="U4116" s="82"/>
      <c r="V4116" s="82"/>
      <c r="W4116" s="82"/>
      <c r="X4116" s="82"/>
      <c r="Y4116" s="82"/>
      <c r="AA4116" s="82"/>
      <c r="AB4116" s="82"/>
      <c r="AC4116" s="82"/>
      <c r="AD4116" s="82"/>
      <c r="AE4116" s="82"/>
      <c r="AF4116" s="82"/>
      <c r="AG4116" s="82"/>
    </row>
    <row r="4117" spans="3:33" x14ac:dyDescent="0.2">
      <c r="C4117" s="82"/>
      <c r="D4117" s="82"/>
      <c r="E4117" s="82"/>
      <c r="F4117" s="82"/>
      <c r="G4117" s="82"/>
      <c r="H4117" s="82"/>
      <c r="I4117" s="82"/>
      <c r="J4117" s="82"/>
      <c r="K4117" s="82"/>
      <c r="L4117" s="82"/>
      <c r="M4117" s="82"/>
      <c r="N4117" s="140"/>
      <c r="O4117" s="140"/>
      <c r="P4117" s="82"/>
      <c r="Q4117" s="82"/>
      <c r="R4117" s="82"/>
      <c r="S4117" s="82"/>
      <c r="T4117" s="140"/>
      <c r="U4117" s="82"/>
      <c r="V4117" s="82"/>
      <c r="W4117" s="82"/>
      <c r="X4117" s="82"/>
      <c r="Y4117" s="82"/>
      <c r="AA4117" s="82"/>
      <c r="AB4117" s="82"/>
      <c r="AC4117" s="82"/>
      <c r="AD4117" s="82"/>
      <c r="AE4117" s="82"/>
      <c r="AF4117" s="82"/>
      <c r="AG4117" s="82"/>
    </row>
    <row r="4118" spans="3:33" x14ac:dyDescent="0.2">
      <c r="C4118" s="82"/>
      <c r="D4118" s="82"/>
      <c r="E4118" s="82"/>
      <c r="F4118" s="82"/>
      <c r="G4118" s="82"/>
      <c r="H4118" s="82"/>
      <c r="I4118" s="82"/>
      <c r="J4118" s="82"/>
      <c r="K4118" s="82"/>
      <c r="L4118" s="82"/>
      <c r="M4118" s="82"/>
      <c r="N4118" s="140"/>
      <c r="O4118" s="140"/>
      <c r="P4118" s="82"/>
      <c r="Q4118" s="82"/>
      <c r="R4118" s="82"/>
      <c r="S4118" s="82"/>
      <c r="T4118" s="140"/>
      <c r="U4118" s="82"/>
      <c r="V4118" s="82"/>
      <c r="W4118" s="82"/>
      <c r="X4118" s="82"/>
      <c r="Y4118" s="82"/>
      <c r="AA4118" s="82"/>
      <c r="AB4118" s="82"/>
      <c r="AC4118" s="82"/>
      <c r="AD4118" s="82"/>
      <c r="AE4118" s="82"/>
      <c r="AF4118" s="82"/>
      <c r="AG4118" s="82"/>
    </row>
    <row r="4119" spans="3:33" x14ac:dyDescent="0.2">
      <c r="C4119" s="82"/>
      <c r="D4119" s="82"/>
      <c r="E4119" s="82"/>
      <c r="F4119" s="82"/>
      <c r="G4119" s="82"/>
      <c r="H4119" s="82"/>
      <c r="I4119" s="82"/>
      <c r="J4119" s="82"/>
      <c r="K4119" s="82"/>
      <c r="L4119" s="82"/>
      <c r="M4119" s="82"/>
      <c r="N4119" s="140"/>
      <c r="O4119" s="140"/>
      <c r="P4119" s="82"/>
      <c r="Q4119" s="82"/>
      <c r="R4119" s="82"/>
      <c r="S4119" s="82"/>
      <c r="T4119" s="140"/>
      <c r="U4119" s="82"/>
      <c r="V4119" s="82"/>
      <c r="W4119" s="82"/>
      <c r="X4119" s="82"/>
      <c r="Y4119" s="82"/>
      <c r="AA4119" s="82"/>
      <c r="AB4119" s="82"/>
      <c r="AC4119" s="82"/>
      <c r="AD4119" s="82"/>
      <c r="AE4119" s="82"/>
      <c r="AF4119" s="82"/>
      <c r="AG4119" s="82"/>
    </row>
    <row r="4120" spans="3:33" x14ac:dyDescent="0.2">
      <c r="C4120" s="82"/>
      <c r="D4120" s="82"/>
      <c r="E4120" s="82"/>
      <c r="F4120" s="82"/>
      <c r="G4120" s="82"/>
      <c r="H4120" s="82"/>
      <c r="I4120" s="82"/>
      <c r="J4120" s="82"/>
      <c r="K4120" s="82"/>
      <c r="L4120" s="82"/>
      <c r="M4120" s="82"/>
      <c r="N4120" s="140"/>
      <c r="O4120" s="140"/>
      <c r="P4120" s="82"/>
      <c r="Q4120" s="82"/>
      <c r="R4120" s="82"/>
      <c r="S4120" s="82"/>
      <c r="T4120" s="140"/>
      <c r="U4120" s="82"/>
      <c r="V4120" s="82"/>
      <c r="W4120" s="82"/>
      <c r="X4120" s="82"/>
      <c r="Y4120" s="82"/>
      <c r="AA4120" s="82"/>
      <c r="AB4120" s="82"/>
      <c r="AC4120" s="82"/>
      <c r="AD4120" s="82"/>
      <c r="AE4120" s="82"/>
      <c r="AF4120" s="82"/>
      <c r="AG4120" s="82"/>
    </row>
    <row r="4121" spans="3:33" x14ac:dyDescent="0.2">
      <c r="C4121" s="82"/>
      <c r="D4121" s="82"/>
      <c r="E4121" s="82"/>
      <c r="F4121" s="82"/>
      <c r="G4121" s="82"/>
      <c r="H4121" s="82"/>
      <c r="I4121" s="82"/>
      <c r="J4121" s="82"/>
      <c r="K4121" s="82"/>
      <c r="L4121" s="82"/>
      <c r="M4121" s="82"/>
      <c r="N4121" s="140"/>
      <c r="O4121" s="140"/>
      <c r="P4121" s="82"/>
      <c r="Q4121" s="82"/>
      <c r="R4121" s="82"/>
      <c r="S4121" s="82"/>
      <c r="T4121" s="140"/>
      <c r="U4121" s="82"/>
      <c r="V4121" s="82"/>
      <c r="W4121" s="82"/>
      <c r="X4121" s="82"/>
      <c r="Y4121" s="82"/>
      <c r="AA4121" s="82"/>
      <c r="AB4121" s="82"/>
      <c r="AC4121" s="82"/>
      <c r="AD4121" s="82"/>
      <c r="AE4121" s="82"/>
      <c r="AF4121" s="82"/>
      <c r="AG4121" s="82"/>
    </row>
    <row r="4122" spans="3:33" x14ac:dyDescent="0.2">
      <c r="C4122" s="82"/>
      <c r="D4122" s="82"/>
      <c r="E4122" s="82"/>
      <c r="F4122" s="82"/>
      <c r="G4122" s="82"/>
      <c r="H4122" s="82"/>
      <c r="I4122" s="82"/>
      <c r="J4122" s="82"/>
      <c r="K4122" s="82"/>
      <c r="L4122" s="82"/>
      <c r="M4122" s="82"/>
      <c r="N4122" s="140"/>
      <c r="O4122" s="140"/>
      <c r="P4122" s="82"/>
      <c r="Q4122" s="82"/>
      <c r="R4122" s="82"/>
      <c r="S4122" s="82"/>
      <c r="T4122" s="140"/>
      <c r="U4122" s="82"/>
      <c r="V4122" s="82"/>
      <c r="W4122" s="82"/>
      <c r="X4122" s="82"/>
      <c r="Y4122" s="82"/>
      <c r="AA4122" s="82"/>
      <c r="AB4122" s="82"/>
      <c r="AC4122" s="82"/>
      <c r="AD4122" s="82"/>
      <c r="AE4122" s="82"/>
      <c r="AF4122" s="82"/>
      <c r="AG4122" s="82"/>
    </row>
    <row r="4123" spans="3:33" x14ac:dyDescent="0.2">
      <c r="C4123" s="82"/>
      <c r="D4123" s="82"/>
      <c r="E4123" s="82"/>
      <c r="F4123" s="82"/>
      <c r="G4123" s="82"/>
      <c r="H4123" s="82"/>
      <c r="I4123" s="82"/>
      <c r="J4123" s="82"/>
      <c r="K4123" s="82"/>
      <c r="L4123" s="82"/>
      <c r="M4123" s="82"/>
      <c r="N4123" s="140"/>
      <c r="O4123" s="140"/>
      <c r="P4123" s="82"/>
      <c r="Q4123" s="82"/>
      <c r="R4123" s="82"/>
      <c r="S4123" s="82"/>
      <c r="T4123" s="140"/>
      <c r="U4123" s="82"/>
      <c r="V4123" s="82"/>
      <c r="W4123" s="82"/>
      <c r="X4123" s="82"/>
      <c r="Y4123" s="82"/>
      <c r="AA4123" s="82"/>
      <c r="AB4123" s="82"/>
      <c r="AC4123" s="82"/>
      <c r="AD4123" s="82"/>
      <c r="AE4123" s="82"/>
      <c r="AF4123" s="82"/>
      <c r="AG4123" s="82"/>
    </row>
    <row r="4124" spans="3:33" x14ac:dyDescent="0.2">
      <c r="C4124" s="82"/>
      <c r="D4124" s="82"/>
      <c r="E4124" s="82"/>
      <c r="F4124" s="82"/>
      <c r="G4124" s="82"/>
      <c r="H4124" s="82"/>
      <c r="I4124" s="82"/>
      <c r="J4124" s="82"/>
      <c r="K4124" s="82"/>
      <c r="L4124" s="82"/>
      <c r="M4124" s="82"/>
      <c r="N4124" s="140"/>
      <c r="O4124" s="140"/>
      <c r="P4124" s="82"/>
      <c r="Q4124" s="82"/>
      <c r="R4124" s="82"/>
      <c r="S4124" s="82"/>
      <c r="T4124" s="140"/>
      <c r="U4124" s="82"/>
      <c r="V4124" s="82"/>
      <c r="W4124" s="82"/>
      <c r="X4124" s="82"/>
      <c r="Y4124" s="82"/>
      <c r="AA4124" s="82"/>
      <c r="AB4124" s="82"/>
      <c r="AC4124" s="82"/>
      <c r="AD4124" s="82"/>
      <c r="AE4124" s="82"/>
      <c r="AF4124" s="82"/>
      <c r="AG4124" s="82"/>
    </row>
    <row r="4125" spans="3:33" x14ac:dyDescent="0.2">
      <c r="C4125" s="82"/>
      <c r="D4125" s="82"/>
      <c r="E4125" s="82"/>
      <c r="F4125" s="82"/>
      <c r="G4125" s="82"/>
      <c r="H4125" s="82"/>
      <c r="I4125" s="82"/>
      <c r="J4125" s="82"/>
      <c r="K4125" s="82"/>
      <c r="L4125" s="82"/>
      <c r="M4125" s="82"/>
      <c r="N4125" s="140"/>
      <c r="O4125" s="140"/>
      <c r="P4125" s="82"/>
      <c r="Q4125" s="82"/>
      <c r="R4125" s="82"/>
      <c r="S4125" s="82"/>
      <c r="T4125" s="140"/>
      <c r="U4125" s="82"/>
      <c r="V4125" s="82"/>
      <c r="W4125" s="82"/>
      <c r="X4125" s="82"/>
      <c r="Y4125" s="82"/>
      <c r="AA4125" s="82"/>
      <c r="AB4125" s="82"/>
      <c r="AC4125" s="82"/>
      <c r="AD4125" s="82"/>
      <c r="AE4125" s="82"/>
      <c r="AF4125" s="82"/>
      <c r="AG4125" s="82"/>
    </row>
    <row r="4126" spans="3:33" x14ac:dyDescent="0.2">
      <c r="C4126" s="82"/>
      <c r="D4126" s="82"/>
      <c r="E4126" s="82"/>
      <c r="F4126" s="82"/>
      <c r="G4126" s="82"/>
      <c r="H4126" s="82"/>
      <c r="I4126" s="82"/>
      <c r="J4126" s="82"/>
      <c r="K4126" s="82"/>
      <c r="L4126" s="82"/>
      <c r="M4126" s="82"/>
      <c r="N4126" s="140"/>
      <c r="O4126" s="140"/>
      <c r="P4126" s="82"/>
      <c r="Q4126" s="82"/>
      <c r="R4126" s="82"/>
      <c r="S4126" s="82"/>
      <c r="T4126" s="140"/>
      <c r="U4126" s="82"/>
      <c r="V4126" s="82"/>
      <c r="W4126" s="82"/>
      <c r="X4126" s="82"/>
      <c r="Y4126" s="82"/>
      <c r="AA4126" s="82"/>
      <c r="AB4126" s="82"/>
      <c r="AC4126" s="82"/>
      <c r="AD4126" s="82"/>
      <c r="AE4126" s="82"/>
      <c r="AF4126" s="82"/>
      <c r="AG4126" s="82"/>
    </row>
    <row r="4127" spans="3:33" x14ac:dyDescent="0.2">
      <c r="C4127" s="82"/>
      <c r="D4127" s="82"/>
      <c r="E4127" s="82"/>
      <c r="F4127" s="82"/>
      <c r="G4127" s="82"/>
      <c r="H4127" s="82"/>
      <c r="I4127" s="82"/>
      <c r="J4127" s="82"/>
      <c r="K4127" s="82"/>
      <c r="L4127" s="82"/>
      <c r="M4127" s="82"/>
      <c r="N4127" s="140"/>
      <c r="O4127" s="140"/>
      <c r="P4127" s="82"/>
      <c r="Q4127" s="82"/>
      <c r="R4127" s="82"/>
      <c r="S4127" s="82"/>
      <c r="T4127" s="140"/>
      <c r="U4127" s="82"/>
      <c r="V4127" s="82"/>
      <c r="W4127" s="82"/>
      <c r="X4127" s="82"/>
      <c r="Y4127" s="82"/>
      <c r="AA4127" s="82"/>
      <c r="AB4127" s="82"/>
      <c r="AC4127" s="82"/>
      <c r="AD4127" s="82"/>
      <c r="AE4127" s="82"/>
      <c r="AF4127" s="82"/>
      <c r="AG4127" s="82"/>
    </row>
    <row r="4128" spans="3:33" x14ac:dyDescent="0.2">
      <c r="C4128" s="82"/>
      <c r="D4128" s="82"/>
      <c r="E4128" s="82"/>
      <c r="F4128" s="82"/>
      <c r="G4128" s="82"/>
      <c r="H4128" s="82"/>
      <c r="I4128" s="82"/>
      <c r="J4128" s="82"/>
      <c r="K4128" s="82"/>
      <c r="L4128" s="82"/>
      <c r="M4128" s="82"/>
      <c r="N4128" s="140"/>
      <c r="O4128" s="140"/>
      <c r="P4128" s="82"/>
      <c r="Q4128" s="82"/>
      <c r="R4128" s="82"/>
      <c r="S4128" s="82"/>
      <c r="T4128" s="140"/>
      <c r="U4128" s="82"/>
      <c r="V4128" s="82"/>
      <c r="W4128" s="82"/>
      <c r="X4128" s="82"/>
      <c r="Y4128" s="82"/>
      <c r="AA4128" s="82"/>
      <c r="AB4128" s="82"/>
      <c r="AC4128" s="82"/>
      <c r="AD4128" s="82"/>
      <c r="AE4128" s="82"/>
      <c r="AF4128" s="82"/>
      <c r="AG4128" s="82"/>
    </row>
    <row r="4129" spans="3:33" x14ac:dyDescent="0.2">
      <c r="C4129" s="82"/>
      <c r="D4129" s="82"/>
      <c r="E4129" s="82"/>
      <c r="F4129" s="82"/>
      <c r="G4129" s="82"/>
      <c r="H4129" s="82"/>
      <c r="I4129" s="82"/>
      <c r="J4129" s="82"/>
      <c r="K4129" s="82"/>
      <c r="L4129" s="82"/>
      <c r="M4129" s="82"/>
      <c r="N4129" s="140"/>
      <c r="O4129" s="140"/>
      <c r="P4129" s="82"/>
      <c r="Q4129" s="82"/>
      <c r="R4129" s="82"/>
      <c r="S4129" s="82"/>
      <c r="T4129" s="140"/>
      <c r="U4129" s="82"/>
      <c r="V4129" s="82"/>
      <c r="W4129" s="82"/>
      <c r="X4129" s="82"/>
      <c r="Y4129" s="82"/>
      <c r="AA4129" s="82"/>
      <c r="AB4129" s="82"/>
      <c r="AC4129" s="82"/>
      <c r="AD4129" s="82"/>
      <c r="AE4129" s="82"/>
      <c r="AF4129" s="82"/>
      <c r="AG4129" s="82"/>
    </row>
    <row r="4130" spans="3:33" x14ac:dyDescent="0.2">
      <c r="C4130" s="82"/>
      <c r="D4130" s="82"/>
      <c r="E4130" s="82"/>
      <c r="F4130" s="82"/>
      <c r="G4130" s="82"/>
      <c r="H4130" s="82"/>
      <c r="I4130" s="82"/>
      <c r="J4130" s="82"/>
      <c r="K4130" s="82"/>
      <c r="L4130" s="82"/>
      <c r="M4130" s="82"/>
      <c r="N4130" s="140"/>
      <c r="O4130" s="140"/>
      <c r="P4130" s="82"/>
      <c r="Q4130" s="82"/>
      <c r="R4130" s="82"/>
      <c r="S4130" s="82"/>
      <c r="T4130" s="140"/>
      <c r="U4130" s="82"/>
      <c r="V4130" s="82"/>
      <c r="W4130" s="82"/>
      <c r="X4130" s="82"/>
      <c r="Y4130" s="82"/>
      <c r="AA4130" s="82"/>
      <c r="AB4130" s="82"/>
      <c r="AC4130" s="82"/>
      <c r="AD4130" s="82"/>
      <c r="AE4130" s="82"/>
      <c r="AF4130" s="82"/>
      <c r="AG4130" s="82"/>
    </row>
    <row r="4131" spans="3:33" x14ac:dyDescent="0.2">
      <c r="C4131" s="82"/>
      <c r="D4131" s="82"/>
      <c r="E4131" s="82"/>
      <c r="F4131" s="82"/>
      <c r="G4131" s="82"/>
      <c r="H4131" s="82"/>
      <c r="I4131" s="82"/>
      <c r="J4131" s="82"/>
      <c r="K4131" s="82"/>
      <c r="L4131" s="82"/>
      <c r="M4131" s="82"/>
      <c r="N4131" s="140"/>
      <c r="O4131" s="140"/>
      <c r="P4131" s="82"/>
      <c r="Q4131" s="82"/>
      <c r="R4131" s="82"/>
      <c r="S4131" s="82"/>
      <c r="T4131" s="140"/>
      <c r="U4131" s="82"/>
      <c r="V4131" s="82"/>
      <c r="W4131" s="82"/>
      <c r="X4131" s="82"/>
      <c r="Y4131" s="82"/>
      <c r="AA4131" s="82"/>
      <c r="AB4131" s="82"/>
      <c r="AC4131" s="82"/>
      <c r="AD4131" s="82"/>
      <c r="AE4131" s="82"/>
      <c r="AF4131" s="82"/>
      <c r="AG4131" s="82"/>
    </row>
    <row r="4132" spans="3:33" x14ac:dyDescent="0.2">
      <c r="C4132" s="82"/>
      <c r="D4132" s="82"/>
      <c r="E4132" s="82"/>
      <c r="F4132" s="82"/>
      <c r="G4132" s="82"/>
      <c r="H4132" s="82"/>
      <c r="I4132" s="82"/>
      <c r="J4132" s="82"/>
      <c r="K4132" s="82"/>
      <c r="L4132" s="82"/>
      <c r="M4132" s="82"/>
      <c r="N4132" s="140"/>
      <c r="O4132" s="140"/>
      <c r="P4132" s="82"/>
      <c r="Q4132" s="82"/>
      <c r="R4132" s="82"/>
      <c r="S4132" s="82"/>
      <c r="T4132" s="140"/>
      <c r="U4132" s="82"/>
      <c r="V4132" s="82"/>
      <c r="W4132" s="82"/>
      <c r="X4132" s="82"/>
      <c r="Y4132" s="82"/>
      <c r="AA4132" s="82"/>
      <c r="AB4132" s="82"/>
      <c r="AC4132" s="82"/>
      <c r="AD4132" s="82"/>
      <c r="AE4132" s="82"/>
      <c r="AF4132" s="82"/>
      <c r="AG4132" s="82"/>
    </row>
    <row r="4133" spans="3:33" x14ac:dyDescent="0.2">
      <c r="C4133" s="82"/>
      <c r="D4133" s="82"/>
      <c r="E4133" s="82"/>
      <c r="F4133" s="82"/>
      <c r="G4133" s="82"/>
      <c r="H4133" s="82"/>
      <c r="I4133" s="82"/>
      <c r="J4133" s="82"/>
      <c r="K4133" s="82"/>
      <c r="L4133" s="82"/>
      <c r="M4133" s="82"/>
      <c r="N4133" s="140"/>
      <c r="O4133" s="140"/>
      <c r="P4133" s="82"/>
      <c r="Q4133" s="82"/>
      <c r="R4133" s="82"/>
      <c r="S4133" s="82"/>
      <c r="T4133" s="140"/>
      <c r="U4133" s="82"/>
      <c r="V4133" s="82"/>
      <c r="W4133" s="82"/>
      <c r="X4133" s="82"/>
      <c r="Y4133" s="82"/>
      <c r="AA4133" s="82"/>
      <c r="AB4133" s="82"/>
      <c r="AC4133" s="82"/>
      <c r="AD4133" s="82"/>
      <c r="AE4133" s="82"/>
      <c r="AF4133" s="82"/>
      <c r="AG4133" s="82"/>
    </row>
    <row r="4134" spans="3:33" x14ac:dyDescent="0.2">
      <c r="C4134" s="82"/>
      <c r="D4134" s="82"/>
      <c r="E4134" s="82"/>
      <c r="F4134" s="82"/>
      <c r="G4134" s="82"/>
      <c r="H4134" s="82"/>
      <c r="I4134" s="82"/>
      <c r="J4134" s="82"/>
      <c r="K4134" s="82"/>
      <c r="L4134" s="82"/>
      <c r="M4134" s="82"/>
      <c r="N4134" s="140"/>
      <c r="O4134" s="140"/>
      <c r="P4134" s="82"/>
      <c r="Q4134" s="82"/>
      <c r="R4134" s="82"/>
      <c r="S4134" s="82"/>
      <c r="T4134" s="140"/>
      <c r="U4134" s="82"/>
      <c r="V4134" s="82"/>
      <c r="W4134" s="82"/>
      <c r="X4134" s="82"/>
      <c r="Y4134" s="82"/>
      <c r="AA4134" s="82"/>
      <c r="AB4134" s="82"/>
      <c r="AC4134" s="82"/>
      <c r="AD4134" s="82"/>
      <c r="AE4134" s="82"/>
      <c r="AF4134" s="82"/>
      <c r="AG4134" s="82"/>
    </row>
    <row r="4135" spans="3:33" x14ac:dyDescent="0.2">
      <c r="C4135" s="82"/>
      <c r="D4135" s="82"/>
      <c r="E4135" s="82"/>
      <c r="F4135" s="82"/>
      <c r="G4135" s="82"/>
      <c r="H4135" s="82"/>
      <c r="I4135" s="82"/>
      <c r="J4135" s="82"/>
      <c r="K4135" s="82"/>
      <c r="L4135" s="82"/>
      <c r="M4135" s="82"/>
      <c r="N4135" s="140"/>
      <c r="O4135" s="140"/>
      <c r="P4135" s="82"/>
      <c r="Q4135" s="82"/>
      <c r="R4135" s="82"/>
      <c r="S4135" s="82"/>
      <c r="T4135" s="140"/>
      <c r="U4135" s="82"/>
      <c r="V4135" s="82"/>
      <c r="W4135" s="82"/>
      <c r="X4135" s="82"/>
      <c r="Y4135" s="82"/>
      <c r="AA4135" s="82"/>
      <c r="AB4135" s="82"/>
      <c r="AC4135" s="82"/>
      <c r="AD4135" s="82"/>
      <c r="AE4135" s="82"/>
      <c r="AF4135" s="82"/>
      <c r="AG4135" s="82"/>
    </row>
    <row r="4136" spans="3:33" x14ac:dyDescent="0.2">
      <c r="C4136" s="82"/>
      <c r="D4136" s="82"/>
      <c r="E4136" s="82"/>
      <c r="F4136" s="82"/>
      <c r="G4136" s="82"/>
      <c r="H4136" s="82"/>
      <c r="I4136" s="82"/>
      <c r="J4136" s="82"/>
      <c r="K4136" s="82"/>
      <c r="L4136" s="82"/>
      <c r="M4136" s="82"/>
      <c r="N4136" s="140"/>
      <c r="O4136" s="140"/>
      <c r="P4136" s="82"/>
      <c r="Q4136" s="82"/>
      <c r="R4136" s="82"/>
      <c r="S4136" s="82"/>
      <c r="T4136" s="140"/>
      <c r="U4136" s="82"/>
      <c r="V4136" s="82"/>
      <c r="W4136" s="82"/>
      <c r="X4136" s="82"/>
      <c r="Y4136" s="82"/>
      <c r="AA4136" s="82"/>
      <c r="AB4136" s="82"/>
      <c r="AC4136" s="82"/>
      <c r="AD4136" s="82"/>
      <c r="AE4136" s="82"/>
      <c r="AF4136" s="82"/>
      <c r="AG4136" s="82"/>
    </row>
    <row r="4137" spans="3:33" x14ac:dyDescent="0.2">
      <c r="C4137" s="82"/>
      <c r="D4137" s="82"/>
      <c r="E4137" s="82"/>
      <c r="F4137" s="82"/>
      <c r="G4137" s="82"/>
      <c r="H4137" s="82"/>
      <c r="I4137" s="82"/>
      <c r="J4137" s="82"/>
      <c r="K4137" s="82"/>
      <c r="L4137" s="82"/>
      <c r="M4137" s="82"/>
      <c r="N4137" s="140"/>
      <c r="O4137" s="140"/>
      <c r="P4137" s="82"/>
      <c r="Q4137" s="82"/>
      <c r="R4137" s="82"/>
      <c r="S4137" s="82"/>
      <c r="T4137" s="140"/>
      <c r="U4137" s="82"/>
      <c r="V4137" s="82"/>
      <c r="W4137" s="82"/>
      <c r="X4137" s="82"/>
      <c r="Y4137" s="82"/>
      <c r="AA4137" s="82"/>
      <c r="AB4137" s="82"/>
      <c r="AC4137" s="82"/>
      <c r="AD4137" s="82"/>
      <c r="AE4137" s="82"/>
      <c r="AF4137" s="82"/>
      <c r="AG4137" s="82"/>
    </row>
    <row r="4138" spans="3:33" x14ac:dyDescent="0.2">
      <c r="C4138" s="82"/>
      <c r="D4138" s="82"/>
      <c r="E4138" s="82"/>
      <c r="F4138" s="82"/>
      <c r="G4138" s="82"/>
      <c r="H4138" s="82"/>
      <c r="I4138" s="82"/>
      <c r="J4138" s="82"/>
      <c r="K4138" s="82"/>
      <c r="L4138" s="82"/>
      <c r="M4138" s="82"/>
      <c r="N4138" s="140"/>
      <c r="O4138" s="140"/>
      <c r="P4138" s="82"/>
      <c r="Q4138" s="82"/>
      <c r="R4138" s="82"/>
      <c r="S4138" s="82"/>
      <c r="T4138" s="140"/>
      <c r="U4138" s="82"/>
      <c r="V4138" s="82"/>
      <c r="W4138" s="82"/>
      <c r="X4138" s="82"/>
      <c r="Y4138" s="82"/>
      <c r="AA4138" s="82"/>
      <c r="AB4138" s="82"/>
      <c r="AC4138" s="82"/>
      <c r="AD4138" s="82"/>
      <c r="AE4138" s="82"/>
      <c r="AF4138" s="82"/>
      <c r="AG4138" s="82"/>
    </row>
    <row r="4139" spans="3:33" x14ac:dyDescent="0.2">
      <c r="C4139" s="82"/>
      <c r="D4139" s="82"/>
      <c r="E4139" s="82"/>
      <c r="F4139" s="82"/>
      <c r="G4139" s="82"/>
      <c r="H4139" s="82"/>
      <c r="I4139" s="82"/>
      <c r="J4139" s="82"/>
      <c r="K4139" s="82"/>
      <c r="L4139" s="82"/>
      <c r="M4139" s="82"/>
      <c r="N4139" s="140"/>
      <c r="O4139" s="140"/>
      <c r="P4139" s="82"/>
      <c r="Q4139" s="82"/>
      <c r="R4139" s="82"/>
      <c r="S4139" s="82"/>
      <c r="T4139" s="140"/>
      <c r="U4139" s="82"/>
      <c r="V4139" s="82"/>
      <c r="W4139" s="82"/>
      <c r="X4139" s="82"/>
      <c r="Y4139" s="82"/>
      <c r="AA4139" s="82"/>
      <c r="AB4139" s="82"/>
      <c r="AC4139" s="82"/>
      <c r="AD4139" s="82"/>
      <c r="AE4139" s="82"/>
      <c r="AF4139" s="82"/>
      <c r="AG4139" s="82"/>
    </row>
    <row r="4140" spans="3:33" x14ac:dyDescent="0.2">
      <c r="C4140" s="82"/>
      <c r="D4140" s="82"/>
      <c r="E4140" s="82"/>
      <c r="F4140" s="82"/>
      <c r="G4140" s="82"/>
      <c r="H4140" s="82"/>
      <c r="I4140" s="82"/>
      <c r="J4140" s="82"/>
      <c r="K4140" s="82"/>
      <c r="L4140" s="82"/>
      <c r="M4140" s="82"/>
      <c r="N4140" s="140"/>
      <c r="O4140" s="140"/>
      <c r="P4140" s="82"/>
      <c r="Q4140" s="82"/>
      <c r="R4140" s="82"/>
      <c r="S4140" s="82"/>
      <c r="T4140" s="140"/>
      <c r="U4140" s="82"/>
      <c r="V4140" s="82"/>
      <c r="W4140" s="82"/>
      <c r="X4140" s="82"/>
      <c r="Y4140" s="82"/>
      <c r="AA4140" s="82"/>
      <c r="AB4140" s="82"/>
      <c r="AC4140" s="82"/>
      <c r="AD4140" s="82"/>
      <c r="AE4140" s="82"/>
      <c r="AF4140" s="82"/>
      <c r="AG4140" s="82"/>
    </row>
    <row r="4141" spans="3:33" x14ac:dyDescent="0.2">
      <c r="C4141" s="82"/>
      <c r="D4141" s="82"/>
      <c r="E4141" s="82"/>
      <c r="F4141" s="82"/>
      <c r="G4141" s="82"/>
      <c r="H4141" s="82"/>
      <c r="I4141" s="82"/>
      <c r="J4141" s="82"/>
      <c r="K4141" s="82"/>
      <c r="L4141" s="82"/>
      <c r="M4141" s="82"/>
      <c r="N4141" s="140"/>
      <c r="O4141" s="140"/>
      <c r="P4141" s="82"/>
      <c r="Q4141" s="82"/>
      <c r="R4141" s="82"/>
      <c r="S4141" s="82"/>
      <c r="T4141" s="140"/>
      <c r="U4141" s="82"/>
      <c r="V4141" s="82"/>
      <c r="W4141" s="82"/>
      <c r="X4141" s="82"/>
      <c r="Y4141" s="82"/>
      <c r="AA4141" s="82"/>
      <c r="AB4141" s="82"/>
      <c r="AC4141" s="82"/>
      <c r="AD4141" s="82"/>
      <c r="AE4141" s="82"/>
      <c r="AF4141" s="82"/>
      <c r="AG4141" s="82"/>
    </row>
    <row r="4142" spans="3:33" x14ac:dyDescent="0.2">
      <c r="C4142" s="82"/>
      <c r="D4142" s="82"/>
      <c r="E4142" s="82"/>
      <c r="F4142" s="82"/>
      <c r="G4142" s="82"/>
      <c r="H4142" s="82"/>
      <c r="I4142" s="82"/>
      <c r="J4142" s="82"/>
      <c r="K4142" s="82"/>
      <c r="L4142" s="82"/>
      <c r="M4142" s="82"/>
      <c r="N4142" s="140"/>
      <c r="O4142" s="140"/>
      <c r="P4142" s="82"/>
      <c r="Q4142" s="82"/>
      <c r="R4142" s="82"/>
      <c r="S4142" s="82"/>
      <c r="T4142" s="140"/>
      <c r="U4142" s="82"/>
      <c r="V4142" s="82"/>
      <c r="W4142" s="82"/>
      <c r="X4142" s="82"/>
      <c r="Y4142" s="82"/>
      <c r="AA4142" s="82"/>
      <c r="AB4142" s="82"/>
      <c r="AC4142" s="82"/>
      <c r="AD4142" s="82"/>
      <c r="AE4142" s="82"/>
      <c r="AF4142" s="82"/>
      <c r="AG4142" s="82"/>
    </row>
    <row r="4143" spans="3:33" x14ac:dyDescent="0.2">
      <c r="C4143" s="82"/>
      <c r="D4143" s="82"/>
      <c r="E4143" s="82"/>
      <c r="F4143" s="82"/>
      <c r="G4143" s="82"/>
      <c r="H4143" s="82"/>
      <c r="I4143" s="82"/>
      <c r="J4143" s="82"/>
      <c r="K4143" s="82"/>
      <c r="L4143" s="82"/>
      <c r="M4143" s="82"/>
      <c r="N4143" s="140"/>
      <c r="O4143" s="140"/>
      <c r="P4143" s="82"/>
      <c r="Q4143" s="82"/>
      <c r="R4143" s="82"/>
      <c r="S4143" s="82"/>
      <c r="T4143" s="140"/>
      <c r="U4143" s="82"/>
      <c r="V4143" s="82"/>
      <c r="W4143" s="82"/>
      <c r="X4143" s="82"/>
      <c r="Y4143" s="82"/>
      <c r="AA4143" s="82"/>
      <c r="AB4143" s="82"/>
      <c r="AC4143" s="82"/>
      <c r="AD4143" s="82"/>
      <c r="AE4143" s="82"/>
      <c r="AF4143" s="82"/>
      <c r="AG4143" s="82"/>
    </row>
    <row r="4144" spans="3:33" x14ac:dyDescent="0.2">
      <c r="C4144" s="82"/>
      <c r="D4144" s="82"/>
      <c r="E4144" s="82"/>
      <c r="F4144" s="82"/>
      <c r="G4144" s="82"/>
      <c r="H4144" s="82"/>
      <c r="I4144" s="82"/>
      <c r="J4144" s="82"/>
      <c r="K4144" s="82"/>
      <c r="L4144" s="82"/>
      <c r="M4144" s="82"/>
      <c r="N4144" s="140"/>
      <c r="O4144" s="140"/>
      <c r="P4144" s="82"/>
      <c r="Q4144" s="82"/>
      <c r="R4144" s="82"/>
      <c r="S4144" s="82"/>
      <c r="T4144" s="140"/>
      <c r="U4144" s="82"/>
      <c r="V4144" s="82"/>
      <c r="W4144" s="82"/>
      <c r="X4144" s="82"/>
      <c r="Y4144" s="82"/>
      <c r="AA4144" s="82"/>
      <c r="AB4144" s="82"/>
      <c r="AC4144" s="82"/>
      <c r="AD4144" s="82"/>
      <c r="AE4144" s="82"/>
      <c r="AF4144" s="82"/>
      <c r="AG4144" s="82"/>
    </row>
    <row r="4145" spans="3:33" x14ac:dyDescent="0.2">
      <c r="C4145" s="82"/>
      <c r="D4145" s="82"/>
      <c r="E4145" s="82"/>
      <c r="F4145" s="82"/>
      <c r="G4145" s="82"/>
      <c r="H4145" s="82"/>
      <c r="I4145" s="82"/>
      <c r="J4145" s="82"/>
      <c r="K4145" s="82"/>
      <c r="L4145" s="82"/>
      <c r="M4145" s="82"/>
      <c r="N4145" s="140"/>
      <c r="O4145" s="140"/>
      <c r="P4145" s="82"/>
      <c r="Q4145" s="82"/>
      <c r="R4145" s="82"/>
      <c r="S4145" s="82"/>
      <c r="T4145" s="140"/>
      <c r="U4145" s="82"/>
      <c r="V4145" s="82"/>
      <c r="W4145" s="82"/>
      <c r="X4145" s="82"/>
      <c r="Y4145" s="82"/>
      <c r="AA4145" s="82"/>
      <c r="AB4145" s="82"/>
      <c r="AC4145" s="82"/>
      <c r="AD4145" s="82"/>
      <c r="AE4145" s="82"/>
      <c r="AF4145" s="82"/>
      <c r="AG4145" s="82"/>
    </row>
    <row r="4146" spans="3:33" x14ac:dyDescent="0.2">
      <c r="C4146" s="82"/>
      <c r="D4146" s="82"/>
      <c r="E4146" s="82"/>
      <c r="F4146" s="82"/>
      <c r="G4146" s="82"/>
      <c r="H4146" s="82"/>
      <c r="I4146" s="82"/>
      <c r="J4146" s="82"/>
      <c r="K4146" s="82"/>
      <c r="L4146" s="82"/>
      <c r="M4146" s="82"/>
      <c r="N4146" s="140"/>
      <c r="O4146" s="140"/>
      <c r="P4146" s="82"/>
      <c r="Q4146" s="82"/>
      <c r="R4146" s="82"/>
      <c r="S4146" s="82"/>
      <c r="T4146" s="140"/>
      <c r="U4146" s="82"/>
      <c r="V4146" s="82"/>
      <c r="W4146" s="82"/>
      <c r="X4146" s="82"/>
      <c r="Y4146" s="82"/>
      <c r="AA4146" s="82"/>
      <c r="AB4146" s="82"/>
      <c r="AC4146" s="82"/>
      <c r="AD4146" s="82"/>
      <c r="AE4146" s="82"/>
      <c r="AF4146" s="82"/>
      <c r="AG4146" s="82"/>
    </row>
    <row r="4147" spans="3:33" x14ac:dyDescent="0.2">
      <c r="C4147" s="82"/>
      <c r="D4147" s="82"/>
      <c r="E4147" s="82"/>
      <c r="F4147" s="82"/>
      <c r="G4147" s="82"/>
      <c r="H4147" s="82"/>
      <c r="I4147" s="82"/>
      <c r="J4147" s="82"/>
      <c r="K4147" s="82"/>
      <c r="L4147" s="82"/>
      <c r="M4147" s="82"/>
      <c r="N4147" s="140"/>
      <c r="O4147" s="140"/>
      <c r="P4147" s="82"/>
      <c r="Q4147" s="82"/>
      <c r="R4147" s="82"/>
      <c r="S4147" s="82"/>
      <c r="T4147" s="140"/>
      <c r="U4147" s="82"/>
      <c r="V4147" s="82"/>
      <c r="W4147" s="82"/>
      <c r="X4147" s="82"/>
      <c r="Y4147" s="82"/>
      <c r="AA4147" s="82"/>
      <c r="AB4147" s="82"/>
      <c r="AC4147" s="82"/>
      <c r="AD4147" s="82"/>
      <c r="AE4147" s="82"/>
      <c r="AF4147" s="82"/>
      <c r="AG4147" s="82"/>
    </row>
    <row r="4148" spans="3:33" x14ac:dyDescent="0.2">
      <c r="C4148" s="82"/>
      <c r="D4148" s="82"/>
      <c r="E4148" s="82"/>
      <c r="F4148" s="82"/>
      <c r="G4148" s="82"/>
      <c r="H4148" s="82"/>
      <c r="I4148" s="82"/>
      <c r="J4148" s="82"/>
      <c r="K4148" s="82"/>
      <c r="L4148" s="82"/>
      <c r="M4148" s="82"/>
      <c r="N4148" s="140"/>
      <c r="O4148" s="140"/>
      <c r="P4148" s="82"/>
      <c r="Q4148" s="82"/>
      <c r="R4148" s="82"/>
      <c r="S4148" s="82"/>
      <c r="T4148" s="140"/>
      <c r="U4148" s="82"/>
      <c r="V4148" s="82"/>
      <c r="W4148" s="82"/>
      <c r="X4148" s="82"/>
      <c r="Y4148" s="82"/>
      <c r="AA4148" s="82"/>
      <c r="AB4148" s="82"/>
      <c r="AC4148" s="82"/>
      <c r="AD4148" s="82"/>
      <c r="AE4148" s="82"/>
      <c r="AF4148" s="82"/>
      <c r="AG4148" s="82"/>
    </row>
    <row r="4149" spans="3:33" x14ac:dyDescent="0.2">
      <c r="C4149" s="82"/>
      <c r="D4149" s="82"/>
      <c r="E4149" s="82"/>
      <c r="F4149" s="82"/>
      <c r="G4149" s="82"/>
      <c r="H4149" s="82"/>
      <c r="I4149" s="82"/>
      <c r="J4149" s="82"/>
      <c r="K4149" s="82"/>
      <c r="L4149" s="82"/>
      <c r="M4149" s="82"/>
      <c r="N4149" s="140"/>
      <c r="O4149" s="140"/>
      <c r="P4149" s="82"/>
      <c r="Q4149" s="82"/>
      <c r="R4149" s="82"/>
      <c r="S4149" s="82"/>
      <c r="T4149" s="140"/>
      <c r="U4149" s="82"/>
      <c r="V4149" s="82"/>
      <c r="W4149" s="82"/>
      <c r="X4149" s="82"/>
      <c r="Y4149" s="82"/>
      <c r="AA4149" s="82"/>
      <c r="AB4149" s="82"/>
      <c r="AC4149" s="82"/>
      <c r="AD4149" s="82"/>
      <c r="AE4149" s="82"/>
      <c r="AF4149" s="82"/>
      <c r="AG4149" s="82"/>
    </row>
    <row r="4150" spans="3:33" x14ac:dyDescent="0.2">
      <c r="C4150" s="82"/>
      <c r="D4150" s="82"/>
      <c r="E4150" s="82"/>
      <c r="F4150" s="82"/>
      <c r="G4150" s="82"/>
      <c r="H4150" s="82"/>
      <c r="I4150" s="82"/>
      <c r="J4150" s="82"/>
      <c r="K4150" s="82"/>
      <c r="L4150" s="82"/>
      <c r="M4150" s="82"/>
      <c r="N4150" s="140"/>
      <c r="O4150" s="140"/>
      <c r="P4150" s="82"/>
      <c r="Q4150" s="82"/>
      <c r="R4150" s="82"/>
      <c r="S4150" s="82"/>
      <c r="T4150" s="140"/>
      <c r="U4150" s="82"/>
      <c r="V4150" s="82"/>
      <c r="W4150" s="82"/>
      <c r="X4150" s="82"/>
      <c r="Y4150" s="82"/>
      <c r="AA4150" s="82"/>
      <c r="AB4150" s="82"/>
      <c r="AC4150" s="82"/>
      <c r="AD4150" s="82"/>
      <c r="AE4150" s="82"/>
      <c r="AF4150" s="82"/>
      <c r="AG4150" s="82"/>
    </row>
    <row r="4151" spans="3:33" x14ac:dyDescent="0.2">
      <c r="C4151" s="82"/>
      <c r="D4151" s="82"/>
      <c r="E4151" s="82"/>
      <c r="F4151" s="82"/>
      <c r="G4151" s="82"/>
      <c r="H4151" s="82"/>
      <c r="I4151" s="82"/>
      <c r="J4151" s="82"/>
      <c r="K4151" s="82"/>
      <c r="L4151" s="82"/>
      <c r="M4151" s="82"/>
      <c r="N4151" s="140"/>
      <c r="O4151" s="140"/>
      <c r="P4151" s="82"/>
      <c r="Q4151" s="82"/>
      <c r="R4151" s="82"/>
      <c r="S4151" s="82"/>
      <c r="T4151" s="140"/>
      <c r="U4151" s="82"/>
      <c r="V4151" s="82"/>
      <c r="W4151" s="82"/>
      <c r="X4151" s="82"/>
      <c r="Y4151" s="82"/>
      <c r="AA4151" s="82"/>
      <c r="AB4151" s="82"/>
      <c r="AC4151" s="82"/>
      <c r="AD4151" s="82"/>
      <c r="AE4151" s="82"/>
      <c r="AF4151" s="82"/>
      <c r="AG4151" s="82"/>
    </row>
    <row r="4152" spans="3:33" x14ac:dyDescent="0.2">
      <c r="C4152" s="82"/>
      <c r="D4152" s="82"/>
      <c r="E4152" s="82"/>
      <c r="F4152" s="82"/>
      <c r="G4152" s="82"/>
      <c r="H4152" s="82"/>
      <c r="I4152" s="82"/>
      <c r="J4152" s="82"/>
      <c r="K4152" s="82"/>
      <c r="L4152" s="82"/>
      <c r="M4152" s="82"/>
      <c r="N4152" s="140"/>
      <c r="O4152" s="140"/>
      <c r="P4152" s="82"/>
      <c r="Q4152" s="82"/>
      <c r="R4152" s="82"/>
      <c r="S4152" s="82"/>
      <c r="T4152" s="140"/>
      <c r="U4152" s="82"/>
      <c r="V4152" s="82"/>
      <c r="W4152" s="82"/>
      <c r="X4152" s="82"/>
      <c r="Y4152" s="82"/>
      <c r="AA4152" s="82"/>
      <c r="AB4152" s="82"/>
      <c r="AC4152" s="82"/>
      <c r="AD4152" s="82"/>
      <c r="AE4152" s="82"/>
      <c r="AF4152" s="82"/>
      <c r="AG4152" s="82"/>
    </row>
    <row r="4153" spans="3:33" x14ac:dyDescent="0.2">
      <c r="C4153" s="82"/>
      <c r="D4153" s="82"/>
      <c r="E4153" s="82"/>
      <c r="F4153" s="82"/>
      <c r="G4153" s="82"/>
      <c r="H4153" s="82"/>
      <c r="I4153" s="82"/>
      <c r="J4153" s="82"/>
      <c r="K4153" s="82"/>
      <c r="L4153" s="82"/>
      <c r="M4153" s="82"/>
      <c r="N4153" s="140"/>
      <c r="O4153" s="140"/>
      <c r="P4153" s="82"/>
      <c r="Q4153" s="82"/>
      <c r="R4153" s="82"/>
      <c r="S4153" s="82"/>
      <c r="T4153" s="140"/>
      <c r="U4153" s="82"/>
      <c r="V4153" s="82"/>
      <c r="W4153" s="82"/>
      <c r="X4153" s="82"/>
      <c r="Y4153" s="82"/>
      <c r="AA4153" s="82"/>
      <c r="AB4153" s="82"/>
      <c r="AC4153" s="82"/>
      <c r="AD4153" s="82"/>
      <c r="AE4153" s="82"/>
      <c r="AF4153" s="82"/>
      <c r="AG4153" s="82"/>
    </row>
    <row r="4154" spans="3:33" x14ac:dyDescent="0.2">
      <c r="C4154" s="82"/>
      <c r="D4154" s="82"/>
      <c r="E4154" s="82"/>
      <c r="F4154" s="82"/>
      <c r="G4154" s="82"/>
      <c r="H4154" s="82"/>
      <c r="I4154" s="82"/>
      <c r="J4154" s="82"/>
      <c r="K4154" s="82"/>
      <c r="L4154" s="82"/>
      <c r="M4154" s="82"/>
      <c r="N4154" s="140"/>
      <c r="O4154" s="140"/>
      <c r="P4154" s="82"/>
      <c r="Q4154" s="82"/>
      <c r="R4154" s="82"/>
      <c r="S4154" s="82"/>
      <c r="T4154" s="140"/>
      <c r="U4154" s="82"/>
      <c r="V4154" s="82"/>
      <c r="W4154" s="82"/>
      <c r="X4154" s="82"/>
      <c r="Y4154" s="82"/>
      <c r="AA4154" s="82"/>
      <c r="AB4154" s="82"/>
      <c r="AC4154" s="82"/>
      <c r="AD4154" s="82"/>
      <c r="AE4154" s="82"/>
      <c r="AF4154" s="82"/>
      <c r="AG4154" s="82"/>
    </row>
    <row r="4155" spans="3:33" x14ac:dyDescent="0.2">
      <c r="C4155" s="82"/>
      <c r="D4155" s="82"/>
      <c r="E4155" s="82"/>
      <c r="F4155" s="82"/>
      <c r="G4155" s="82"/>
      <c r="H4155" s="82"/>
      <c r="I4155" s="82"/>
      <c r="J4155" s="82"/>
      <c r="K4155" s="82"/>
      <c r="L4155" s="82"/>
      <c r="M4155" s="82"/>
      <c r="N4155" s="140"/>
      <c r="O4155" s="140"/>
      <c r="P4155" s="82"/>
      <c r="Q4155" s="82"/>
      <c r="R4155" s="82"/>
      <c r="S4155" s="82"/>
      <c r="T4155" s="140"/>
      <c r="U4155" s="82"/>
      <c r="V4155" s="82"/>
      <c r="W4155" s="82"/>
      <c r="X4155" s="82"/>
      <c r="Y4155" s="82"/>
      <c r="AA4155" s="82"/>
      <c r="AB4155" s="82"/>
      <c r="AC4155" s="82"/>
      <c r="AD4155" s="82"/>
      <c r="AE4155" s="82"/>
      <c r="AF4155" s="82"/>
      <c r="AG4155" s="82"/>
    </row>
    <row r="4156" spans="3:33" x14ac:dyDescent="0.2">
      <c r="C4156" s="82"/>
      <c r="D4156" s="82"/>
      <c r="E4156" s="82"/>
      <c r="F4156" s="82"/>
      <c r="G4156" s="82"/>
      <c r="H4156" s="82"/>
      <c r="I4156" s="82"/>
      <c r="J4156" s="82"/>
      <c r="K4156" s="82"/>
      <c r="L4156" s="82"/>
      <c r="M4156" s="82"/>
      <c r="N4156" s="140"/>
      <c r="O4156" s="140"/>
      <c r="P4156" s="82"/>
      <c r="Q4156" s="82"/>
      <c r="R4156" s="82"/>
      <c r="S4156" s="82"/>
      <c r="T4156" s="140"/>
      <c r="U4156" s="82"/>
      <c r="V4156" s="82"/>
      <c r="W4156" s="82"/>
      <c r="X4156" s="82"/>
      <c r="Y4156" s="82"/>
      <c r="AA4156" s="82"/>
      <c r="AB4156" s="82"/>
      <c r="AC4156" s="82"/>
      <c r="AD4156" s="82"/>
      <c r="AE4156" s="82"/>
      <c r="AF4156" s="82"/>
      <c r="AG4156" s="82"/>
    </row>
    <row r="4157" spans="3:33" x14ac:dyDescent="0.2">
      <c r="C4157" s="82"/>
      <c r="D4157" s="82"/>
      <c r="E4157" s="82"/>
      <c r="F4157" s="82"/>
      <c r="G4157" s="82"/>
      <c r="H4157" s="82"/>
      <c r="I4157" s="82"/>
      <c r="J4157" s="82"/>
      <c r="K4157" s="82"/>
      <c r="L4157" s="82"/>
      <c r="M4157" s="82"/>
      <c r="N4157" s="140"/>
      <c r="O4157" s="140"/>
      <c r="P4157" s="82"/>
      <c r="Q4157" s="82"/>
      <c r="R4157" s="82"/>
      <c r="S4157" s="82"/>
      <c r="T4157" s="140"/>
      <c r="U4157" s="82"/>
      <c r="V4157" s="82"/>
      <c r="W4157" s="82"/>
      <c r="X4157" s="82"/>
      <c r="Y4157" s="82"/>
      <c r="AA4157" s="82"/>
      <c r="AB4157" s="82"/>
      <c r="AC4157" s="82"/>
      <c r="AD4157" s="82"/>
      <c r="AE4157" s="82"/>
      <c r="AF4157" s="82"/>
      <c r="AG4157" s="82"/>
    </row>
    <row r="4158" spans="3:33" x14ac:dyDescent="0.2">
      <c r="C4158" s="82"/>
      <c r="D4158" s="82"/>
      <c r="E4158" s="82"/>
      <c r="F4158" s="82"/>
      <c r="G4158" s="82"/>
      <c r="H4158" s="82"/>
      <c r="I4158" s="82"/>
      <c r="J4158" s="82"/>
      <c r="K4158" s="82"/>
      <c r="L4158" s="82"/>
      <c r="M4158" s="82"/>
      <c r="N4158" s="140"/>
      <c r="O4158" s="140"/>
      <c r="P4158" s="82"/>
      <c r="Q4158" s="82"/>
      <c r="R4158" s="82"/>
      <c r="S4158" s="82"/>
      <c r="T4158" s="140"/>
      <c r="U4158" s="82"/>
      <c r="V4158" s="82"/>
      <c r="W4158" s="82"/>
      <c r="X4158" s="82"/>
      <c r="Y4158" s="82"/>
      <c r="AA4158" s="82"/>
      <c r="AB4158" s="82"/>
      <c r="AC4158" s="82"/>
      <c r="AD4158" s="82"/>
      <c r="AE4158" s="82"/>
      <c r="AF4158" s="82"/>
      <c r="AG4158" s="82"/>
    </row>
    <row r="4159" spans="3:33" x14ac:dyDescent="0.2">
      <c r="C4159" s="82"/>
      <c r="D4159" s="82"/>
      <c r="E4159" s="82"/>
      <c r="F4159" s="82"/>
      <c r="G4159" s="82"/>
      <c r="H4159" s="82"/>
      <c r="I4159" s="82"/>
      <c r="J4159" s="82"/>
      <c r="K4159" s="82"/>
      <c r="L4159" s="82"/>
      <c r="M4159" s="82"/>
      <c r="N4159" s="140"/>
      <c r="O4159" s="140"/>
      <c r="P4159" s="82"/>
      <c r="Q4159" s="82"/>
      <c r="R4159" s="82"/>
      <c r="S4159" s="82"/>
      <c r="T4159" s="140"/>
      <c r="U4159" s="82"/>
      <c r="V4159" s="82"/>
      <c r="W4159" s="82"/>
      <c r="X4159" s="82"/>
      <c r="Y4159" s="82"/>
      <c r="AA4159" s="82"/>
      <c r="AB4159" s="82"/>
      <c r="AC4159" s="82"/>
      <c r="AD4159" s="82"/>
      <c r="AE4159" s="82"/>
      <c r="AF4159" s="82"/>
      <c r="AG4159" s="82"/>
    </row>
    <row r="4160" spans="3:33" x14ac:dyDescent="0.2">
      <c r="C4160" s="82"/>
      <c r="D4160" s="82"/>
      <c r="E4160" s="82"/>
      <c r="F4160" s="82"/>
      <c r="G4160" s="82"/>
      <c r="H4160" s="82"/>
      <c r="I4160" s="82"/>
      <c r="J4160" s="82"/>
      <c r="K4160" s="82"/>
      <c r="L4160" s="82"/>
      <c r="M4160" s="82"/>
      <c r="N4160" s="140"/>
      <c r="O4160" s="140"/>
      <c r="P4160" s="82"/>
      <c r="Q4160" s="82"/>
      <c r="R4160" s="82"/>
      <c r="S4160" s="82"/>
      <c r="T4160" s="140"/>
      <c r="U4160" s="82"/>
      <c r="V4160" s="82"/>
      <c r="W4160" s="82"/>
      <c r="X4160" s="82"/>
      <c r="Y4160" s="82"/>
      <c r="AA4160" s="82"/>
      <c r="AB4160" s="82"/>
      <c r="AC4160" s="82"/>
      <c r="AD4160" s="82"/>
      <c r="AE4160" s="82"/>
      <c r="AF4160" s="82"/>
      <c r="AG4160" s="82"/>
    </row>
    <row r="4161" spans="3:33" x14ac:dyDescent="0.2">
      <c r="C4161" s="82"/>
      <c r="D4161" s="82"/>
      <c r="E4161" s="82"/>
      <c r="F4161" s="82"/>
      <c r="G4161" s="82"/>
      <c r="H4161" s="82"/>
      <c r="I4161" s="82"/>
      <c r="J4161" s="82"/>
      <c r="K4161" s="82"/>
      <c r="L4161" s="82"/>
      <c r="M4161" s="82"/>
      <c r="N4161" s="140"/>
      <c r="O4161" s="140"/>
      <c r="P4161" s="82"/>
      <c r="Q4161" s="82"/>
      <c r="R4161" s="82"/>
      <c r="S4161" s="82"/>
      <c r="T4161" s="140"/>
      <c r="U4161" s="82"/>
      <c r="V4161" s="82"/>
      <c r="W4161" s="82"/>
      <c r="X4161" s="82"/>
      <c r="Y4161" s="82"/>
      <c r="AA4161" s="82"/>
      <c r="AB4161" s="82"/>
      <c r="AC4161" s="82"/>
      <c r="AD4161" s="82"/>
      <c r="AE4161" s="82"/>
      <c r="AF4161" s="82"/>
      <c r="AG4161" s="82"/>
    </row>
    <row r="4162" spans="3:33" x14ac:dyDescent="0.2">
      <c r="C4162" s="82"/>
      <c r="D4162" s="82"/>
      <c r="E4162" s="82"/>
      <c r="F4162" s="82"/>
      <c r="G4162" s="82"/>
      <c r="H4162" s="82"/>
      <c r="I4162" s="82"/>
      <c r="J4162" s="82"/>
      <c r="K4162" s="82"/>
      <c r="L4162" s="82"/>
      <c r="M4162" s="82"/>
      <c r="N4162" s="140"/>
      <c r="O4162" s="140"/>
      <c r="P4162" s="82"/>
      <c r="Q4162" s="82"/>
      <c r="R4162" s="82"/>
      <c r="S4162" s="82"/>
      <c r="T4162" s="140"/>
      <c r="U4162" s="82"/>
      <c r="V4162" s="82"/>
      <c r="W4162" s="82"/>
      <c r="X4162" s="82"/>
      <c r="Y4162" s="82"/>
      <c r="AA4162" s="82"/>
      <c r="AB4162" s="82"/>
      <c r="AC4162" s="82"/>
      <c r="AD4162" s="82"/>
      <c r="AE4162" s="82"/>
      <c r="AF4162" s="82"/>
      <c r="AG4162" s="82"/>
    </row>
    <row r="4163" spans="3:33" x14ac:dyDescent="0.2">
      <c r="C4163" s="82"/>
      <c r="D4163" s="82"/>
      <c r="E4163" s="82"/>
      <c r="F4163" s="82"/>
      <c r="G4163" s="82"/>
      <c r="H4163" s="82"/>
      <c r="I4163" s="82"/>
      <c r="J4163" s="82"/>
      <c r="K4163" s="82"/>
      <c r="L4163" s="82"/>
      <c r="M4163" s="82"/>
      <c r="N4163" s="140"/>
      <c r="O4163" s="140"/>
      <c r="P4163" s="82"/>
      <c r="Q4163" s="82"/>
      <c r="R4163" s="82"/>
      <c r="S4163" s="82"/>
      <c r="T4163" s="140"/>
      <c r="U4163" s="82"/>
      <c r="V4163" s="82"/>
      <c r="W4163" s="82"/>
      <c r="X4163" s="82"/>
      <c r="Y4163" s="82"/>
      <c r="AA4163" s="82"/>
      <c r="AB4163" s="82"/>
      <c r="AC4163" s="82"/>
      <c r="AD4163" s="82"/>
      <c r="AE4163" s="82"/>
      <c r="AF4163" s="82"/>
      <c r="AG4163" s="82"/>
    </row>
    <row r="4164" spans="3:33" x14ac:dyDescent="0.2">
      <c r="C4164" s="82"/>
      <c r="D4164" s="82"/>
      <c r="E4164" s="82"/>
      <c r="F4164" s="82"/>
      <c r="G4164" s="82"/>
      <c r="H4164" s="82"/>
      <c r="I4164" s="82"/>
      <c r="J4164" s="82"/>
      <c r="K4164" s="82"/>
      <c r="L4164" s="82"/>
      <c r="M4164" s="82"/>
      <c r="N4164" s="140"/>
      <c r="O4164" s="140"/>
      <c r="P4164" s="82"/>
      <c r="Q4164" s="82"/>
      <c r="R4164" s="82"/>
      <c r="S4164" s="82"/>
      <c r="T4164" s="140"/>
      <c r="U4164" s="82"/>
      <c r="V4164" s="82"/>
      <c r="W4164" s="82"/>
      <c r="X4164" s="82"/>
      <c r="Y4164" s="82"/>
      <c r="AA4164" s="82"/>
      <c r="AB4164" s="82"/>
      <c r="AC4164" s="82"/>
      <c r="AD4164" s="82"/>
      <c r="AE4164" s="82"/>
      <c r="AF4164" s="82"/>
      <c r="AG4164" s="82"/>
    </row>
    <row r="4165" spans="3:33" x14ac:dyDescent="0.2">
      <c r="C4165" s="82"/>
      <c r="D4165" s="82"/>
      <c r="E4165" s="82"/>
      <c r="F4165" s="82"/>
      <c r="G4165" s="82"/>
      <c r="H4165" s="82"/>
      <c r="I4165" s="82"/>
      <c r="J4165" s="82"/>
      <c r="K4165" s="82"/>
      <c r="L4165" s="82"/>
      <c r="M4165" s="82"/>
      <c r="N4165" s="140"/>
      <c r="O4165" s="140"/>
      <c r="P4165" s="82"/>
      <c r="Q4165" s="82"/>
      <c r="R4165" s="82"/>
      <c r="S4165" s="82"/>
      <c r="T4165" s="140"/>
      <c r="U4165" s="82"/>
      <c r="V4165" s="82"/>
      <c r="W4165" s="82"/>
      <c r="X4165" s="82"/>
      <c r="Y4165" s="82"/>
      <c r="AA4165" s="82"/>
      <c r="AB4165" s="82"/>
      <c r="AC4165" s="82"/>
      <c r="AD4165" s="82"/>
      <c r="AE4165" s="82"/>
      <c r="AF4165" s="82"/>
      <c r="AG4165" s="82"/>
    </row>
    <row r="4166" spans="3:33" x14ac:dyDescent="0.2">
      <c r="C4166" s="82"/>
      <c r="D4166" s="82"/>
      <c r="E4166" s="82"/>
      <c r="F4166" s="82"/>
      <c r="G4166" s="82"/>
      <c r="H4166" s="82"/>
      <c r="I4166" s="82"/>
      <c r="J4166" s="82"/>
      <c r="K4166" s="82"/>
      <c r="L4166" s="82"/>
      <c r="M4166" s="82"/>
      <c r="N4166" s="140"/>
      <c r="O4166" s="140"/>
      <c r="P4166" s="82"/>
      <c r="Q4166" s="82"/>
      <c r="R4166" s="82"/>
      <c r="S4166" s="82"/>
      <c r="T4166" s="140"/>
      <c r="U4166" s="82"/>
      <c r="V4166" s="82"/>
      <c r="W4166" s="82"/>
      <c r="X4166" s="82"/>
      <c r="Y4166" s="82"/>
      <c r="AA4166" s="82"/>
      <c r="AB4166" s="82"/>
      <c r="AC4166" s="82"/>
      <c r="AD4166" s="82"/>
      <c r="AE4166" s="82"/>
      <c r="AF4166" s="82"/>
      <c r="AG4166" s="82"/>
    </row>
    <row r="4167" spans="3:33" x14ac:dyDescent="0.2">
      <c r="C4167" s="82"/>
      <c r="D4167" s="82"/>
      <c r="E4167" s="82"/>
      <c r="F4167" s="82"/>
      <c r="G4167" s="82"/>
      <c r="H4167" s="82"/>
      <c r="I4167" s="82"/>
      <c r="J4167" s="82"/>
      <c r="K4167" s="82"/>
      <c r="L4167" s="82"/>
      <c r="M4167" s="82"/>
      <c r="N4167" s="140"/>
      <c r="O4167" s="140"/>
      <c r="P4167" s="82"/>
      <c r="Q4167" s="82"/>
      <c r="R4167" s="82"/>
      <c r="S4167" s="82"/>
      <c r="T4167" s="140"/>
      <c r="U4167" s="82"/>
      <c r="V4167" s="82"/>
      <c r="W4167" s="82"/>
      <c r="X4167" s="82"/>
      <c r="Y4167" s="82"/>
      <c r="AA4167" s="82"/>
      <c r="AB4167" s="82"/>
      <c r="AC4167" s="82"/>
      <c r="AD4167" s="82"/>
      <c r="AE4167" s="82"/>
      <c r="AF4167" s="82"/>
      <c r="AG4167" s="82"/>
    </row>
    <row r="4168" spans="3:33" x14ac:dyDescent="0.2">
      <c r="C4168" s="82"/>
      <c r="D4168" s="82"/>
      <c r="E4168" s="82"/>
      <c r="F4168" s="82"/>
      <c r="G4168" s="82"/>
      <c r="H4168" s="82"/>
      <c r="I4168" s="82"/>
      <c r="J4168" s="82"/>
      <c r="K4168" s="82"/>
      <c r="L4168" s="82"/>
      <c r="M4168" s="82"/>
      <c r="N4168" s="140"/>
      <c r="O4168" s="140"/>
      <c r="P4168" s="82"/>
      <c r="Q4168" s="82"/>
      <c r="R4168" s="82"/>
      <c r="S4168" s="82"/>
      <c r="T4168" s="140"/>
      <c r="U4168" s="82"/>
      <c r="V4168" s="82"/>
      <c r="W4168" s="82"/>
      <c r="X4168" s="82"/>
      <c r="Y4168" s="82"/>
      <c r="AA4168" s="82"/>
      <c r="AB4168" s="82"/>
      <c r="AC4168" s="82"/>
      <c r="AD4168" s="82"/>
      <c r="AE4168" s="82"/>
      <c r="AF4168" s="82"/>
      <c r="AG4168" s="82"/>
    </row>
    <row r="4169" spans="3:33" x14ac:dyDescent="0.2">
      <c r="C4169" s="82"/>
      <c r="D4169" s="82"/>
      <c r="E4169" s="82"/>
      <c r="F4169" s="82"/>
      <c r="G4169" s="82"/>
      <c r="H4169" s="82"/>
      <c r="I4169" s="82"/>
      <c r="J4169" s="82"/>
      <c r="K4169" s="82"/>
      <c r="L4169" s="82"/>
      <c r="M4169" s="82"/>
      <c r="N4169" s="140"/>
      <c r="O4169" s="140"/>
      <c r="P4169" s="82"/>
      <c r="Q4169" s="82"/>
      <c r="R4169" s="82"/>
      <c r="S4169" s="82"/>
      <c r="T4169" s="140"/>
      <c r="U4169" s="82"/>
      <c r="V4169" s="82"/>
      <c r="W4169" s="82"/>
      <c r="X4169" s="82"/>
      <c r="Y4169" s="82"/>
      <c r="AA4169" s="82"/>
      <c r="AB4169" s="82"/>
      <c r="AC4169" s="82"/>
      <c r="AD4169" s="82"/>
      <c r="AE4169" s="82"/>
      <c r="AF4169" s="82"/>
      <c r="AG4169" s="82"/>
    </row>
    <row r="4170" spans="3:33" x14ac:dyDescent="0.2">
      <c r="C4170" s="82"/>
      <c r="D4170" s="82"/>
      <c r="E4170" s="82"/>
      <c r="F4170" s="82"/>
      <c r="G4170" s="82"/>
      <c r="H4170" s="82"/>
      <c r="I4170" s="82"/>
      <c r="J4170" s="82"/>
      <c r="K4170" s="82"/>
      <c r="L4170" s="82"/>
      <c r="M4170" s="82"/>
      <c r="N4170" s="140"/>
      <c r="O4170" s="140"/>
      <c r="P4170" s="82"/>
      <c r="Q4170" s="82"/>
      <c r="R4170" s="82"/>
      <c r="S4170" s="82"/>
      <c r="T4170" s="140"/>
      <c r="U4170" s="82"/>
      <c r="V4170" s="82"/>
      <c r="W4170" s="82"/>
      <c r="X4170" s="82"/>
      <c r="Y4170" s="82"/>
      <c r="AA4170" s="82"/>
      <c r="AB4170" s="82"/>
      <c r="AC4170" s="82"/>
      <c r="AD4170" s="82"/>
      <c r="AE4170" s="82"/>
      <c r="AF4170" s="82"/>
      <c r="AG4170" s="82"/>
    </row>
    <row r="4171" spans="3:33" x14ac:dyDescent="0.2">
      <c r="C4171" s="82"/>
      <c r="D4171" s="82"/>
      <c r="E4171" s="82"/>
      <c r="F4171" s="82"/>
      <c r="G4171" s="82"/>
      <c r="H4171" s="82"/>
      <c r="I4171" s="82"/>
      <c r="J4171" s="82"/>
      <c r="K4171" s="82"/>
      <c r="L4171" s="82"/>
      <c r="M4171" s="82"/>
      <c r="N4171" s="140"/>
      <c r="O4171" s="140"/>
      <c r="P4171" s="82"/>
      <c r="Q4171" s="82"/>
      <c r="R4171" s="82"/>
      <c r="S4171" s="82"/>
      <c r="T4171" s="140"/>
      <c r="U4171" s="82"/>
      <c r="V4171" s="82"/>
      <c r="W4171" s="82"/>
      <c r="X4171" s="82"/>
      <c r="Y4171" s="82"/>
      <c r="AA4171" s="82"/>
      <c r="AB4171" s="82"/>
      <c r="AC4171" s="82"/>
      <c r="AD4171" s="82"/>
      <c r="AE4171" s="82"/>
      <c r="AF4171" s="82"/>
      <c r="AG4171" s="82"/>
    </row>
    <row r="4172" spans="3:33" x14ac:dyDescent="0.2">
      <c r="C4172" s="82"/>
      <c r="D4172" s="82"/>
      <c r="E4172" s="82"/>
      <c r="F4172" s="82"/>
      <c r="G4172" s="82"/>
      <c r="H4172" s="82"/>
      <c r="I4172" s="82"/>
      <c r="J4172" s="82"/>
      <c r="K4172" s="82"/>
      <c r="L4172" s="82"/>
      <c r="M4172" s="82"/>
      <c r="N4172" s="140"/>
      <c r="O4172" s="140"/>
      <c r="P4172" s="82"/>
      <c r="Q4172" s="82"/>
      <c r="R4172" s="82"/>
      <c r="S4172" s="82"/>
      <c r="T4172" s="140"/>
      <c r="U4172" s="82"/>
      <c r="V4172" s="82"/>
      <c r="W4172" s="82"/>
      <c r="X4172" s="82"/>
      <c r="Y4172" s="82"/>
      <c r="AA4172" s="82"/>
      <c r="AB4172" s="82"/>
      <c r="AC4172" s="82"/>
      <c r="AD4172" s="82"/>
      <c r="AE4172" s="82"/>
      <c r="AF4172" s="82"/>
      <c r="AG4172" s="82"/>
    </row>
    <row r="4173" spans="3:33" x14ac:dyDescent="0.2">
      <c r="C4173" s="82"/>
      <c r="D4173" s="82"/>
      <c r="E4173" s="82"/>
      <c r="F4173" s="82"/>
      <c r="G4173" s="82"/>
      <c r="H4173" s="82"/>
      <c r="I4173" s="82"/>
      <c r="J4173" s="82"/>
      <c r="K4173" s="82"/>
      <c r="L4173" s="82"/>
      <c r="M4173" s="82"/>
      <c r="N4173" s="140"/>
      <c r="O4173" s="140"/>
      <c r="P4173" s="82"/>
      <c r="Q4173" s="82"/>
      <c r="R4173" s="82"/>
      <c r="S4173" s="82"/>
      <c r="T4173" s="140"/>
      <c r="U4173" s="82"/>
      <c r="V4173" s="82"/>
      <c r="W4173" s="82"/>
      <c r="X4173" s="82"/>
      <c r="Y4173" s="82"/>
      <c r="AA4173" s="82"/>
      <c r="AB4173" s="82"/>
      <c r="AC4173" s="82"/>
      <c r="AD4173" s="82"/>
      <c r="AE4173" s="82"/>
      <c r="AF4173" s="82"/>
      <c r="AG4173" s="82"/>
    </row>
    <row r="4174" spans="3:33" x14ac:dyDescent="0.2">
      <c r="C4174" s="82"/>
      <c r="D4174" s="82"/>
      <c r="E4174" s="82"/>
      <c r="F4174" s="82"/>
      <c r="G4174" s="82"/>
      <c r="H4174" s="82"/>
      <c r="I4174" s="82"/>
      <c r="J4174" s="82"/>
      <c r="K4174" s="82"/>
      <c r="L4174" s="82"/>
      <c r="M4174" s="82"/>
      <c r="N4174" s="140"/>
      <c r="O4174" s="140"/>
      <c r="P4174" s="82"/>
      <c r="Q4174" s="82"/>
      <c r="R4174" s="82"/>
      <c r="S4174" s="82"/>
      <c r="T4174" s="140"/>
      <c r="U4174" s="82"/>
      <c r="V4174" s="82"/>
      <c r="W4174" s="82"/>
      <c r="X4174" s="82"/>
      <c r="Y4174" s="82"/>
      <c r="AA4174" s="82"/>
      <c r="AB4174" s="82"/>
      <c r="AC4174" s="82"/>
      <c r="AD4174" s="82"/>
      <c r="AE4174" s="82"/>
      <c r="AF4174" s="82"/>
      <c r="AG4174" s="82"/>
    </row>
    <row r="4175" spans="3:33" x14ac:dyDescent="0.2">
      <c r="C4175" s="82"/>
      <c r="D4175" s="82"/>
      <c r="E4175" s="82"/>
      <c r="F4175" s="82"/>
      <c r="G4175" s="82"/>
      <c r="H4175" s="82"/>
      <c r="I4175" s="82"/>
      <c r="J4175" s="82"/>
      <c r="K4175" s="82"/>
      <c r="L4175" s="82"/>
      <c r="M4175" s="82"/>
      <c r="N4175" s="140"/>
      <c r="O4175" s="140"/>
      <c r="P4175" s="82"/>
      <c r="Q4175" s="82"/>
      <c r="R4175" s="82"/>
      <c r="S4175" s="82"/>
      <c r="T4175" s="140"/>
      <c r="U4175" s="82"/>
      <c r="V4175" s="82"/>
      <c r="W4175" s="82"/>
      <c r="X4175" s="82"/>
      <c r="Y4175" s="82"/>
      <c r="AA4175" s="82"/>
      <c r="AB4175" s="82"/>
      <c r="AC4175" s="82"/>
      <c r="AD4175" s="82"/>
      <c r="AE4175" s="82"/>
      <c r="AF4175" s="82"/>
      <c r="AG4175" s="82"/>
    </row>
    <row r="4176" spans="3:33" x14ac:dyDescent="0.2">
      <c r="C4176" s="82"/>
      <c r="D4176" s="82"/>
      <c r="E4176" s="82"/>
      <c r="F4176" s="82"/>
      <c r="G4176" s="82"/>
      <c r="H4176" s="82"/>
      <c r="I4176" s="82"/>
      <c r="J4176" s="82"/>
      <c r="K4176" s="82"/>
      <c r="L4176" s="82"/>
      <c r="M4176" s="82"/>
      <c r="N4176" s="140"/>
      <c r="O4176" s="140"/>
      <c r="P4176" s="82"/>
      <c r="Q4176" s="82"/>
      <c r="R4176" s="82"/>
      <c r="S4176" s="82"/>
      <c r="T4176" s="140"/>
      <c r="U4176" s="82"/>
      <c r="V4176" s="82"/>
      <c r="W4176" s="82"/>
      <c r="X4176" s="82"/>
      <c r="Y4176" s="82"/>
      <c r="AA4176" s="82"/>
      <c r="AB4176" s="82"/>
      <c r="AC4176" s="82"/>
      <c r="AD4176" s="82"/>
      <c r="AE4176" s="82"/>
      <c r="AF4176" s="82"/>
      <c r="AG4176" s="82"/>
    </row>
    <row r="4177" spans="3:33" x14ac:dyDescent="0.2">
      <c r="C4177" s="82"/>
      <c r="D4177" s="82"/>
      <c r="E4177" s="82"/>
      <c r="F4177" s="82"/>
      <c r="G4177" s="82"/>
      <c r="H4177" s="82"/>
      <c r="I4177" s="82"/>
      <c r="J4177" s="82"/>
      <c r="K4177" s="82"/>
      <c r="L4177" s="82"/>
      <c r="M4177" s="82"/>
      <c r="N4177" s="140"/>
      <c r="O4177" s="140"/>
      <c r="P4177" s="82"/>
      <c r="Q4177" s="82"/>
      <c r="R4177" s="82"/>
      <c r="S4177" s="82"/>
      <c r="T4177" s="140"/>
      <c r="U4177" s="82"/>
      <c r="V4177" s="82"/>
      <c r="W4177" s="82"/>
      <c r="X4177" s="82"/>
      <c r="Y4177" s="82"/>
      <c r="AA4177" s="82"/>
      <c r="AB4177" s="82"/>
      <c r="AC4177" s="82"/>
      <c r="AD4177" s="82"/>
      <c r="AE4177" s="82"/>
      <c r="AF4177" s="82"/>
      <c r="AG4177" s="82"/>
    </row>
    <row r="4178" spans="3:33" x14ac:dyDescent="0.2">
      <c r="C4178" s="82"/>
      <c r="D4178" s="82"/>
      <c r="E4178" s="82"/>
      <c r="F4178" s="82"/>
      <c r="G4178" s="82"/>
      <c r="H4178" s="82"/>
      <c r="I4178" s="82"/>
      <c r="J4178" s="82"/>
      <c r="K4178" s="82"/>
      <c r="L4178" s="82"/>
      <c r="M4178" s="82"/>
      <c r="N4178" s="140"/>
      <c r="O4178" s="140"/>
      <c r="P4178" s="82"/>
      <c r="Q4178" s="82"/>
      <c r="R4178" s="82"/>
      <c r="S4178" s="82"/>
      <c r="T4178" s="140"/>
      <c r="U4178" s="82"/>
      <c r="V4178" s="82"/>
      <c r="W4178" s="82"/>
      <c r="X4178" s="82"/>
      <c r="Y4178" s="82"/>
      <c r="AA4178" s="82"/>
      <c r="AB4178" s="82"/>
      <c r="AC4178" s="82"/>
      <c r="AD4178" s="82"/>
      <c r="AE4178" s="82"/>
      <c r="AF4178" s="82"/>
      <c r="AG4178" s="82"/>
    </row>
    <row r="4179" spans="3:33" x14ac:dyDescent="0.2">
      <c r="C4179" s="82"/>
      <c r="D4179" s="82"/>
      <c r="E4179" s="82"/>
      <c r="F4179" s="82"/>
      <c r="G4179" s="82"/>
      <c r="H4179" s="82"/>
      <c r="I4179" s="82"/>
      <c r="J4179" s="82"/>
      <c r="K4179" s="82"/>
      <c r="L4179" s="82"/>
      <c r="M4179" s="82"/>
      <c r="N4179" s="140"/>
      <c r="O4179" s="140"/>
      <c r="P4179" s="82"/>
      <c r="Q4179" s="82"/>
      <c r="R4179" s="82"/>
      <c r="S4179" s="82"/>
      <c r="T4179" s="140"/>
      <c r="U4179" s="82"/>
      <c r="V4179" s="82"/>
      <c r="W4179" s="82"/>
      <c r="X4179" s="82"/>
      <c r="Y4179" s="82"/>
      <c r="AA4179" s="82"/>
      <c r="AB4179" s="82"/>
      <c r="AC4179" s="82"/>
      <c r="AD4179" s="82"/>
      <c r="AE4179" s="82"/>
      <c r="AF4179" s="82"/>
      <c r="AG4179" s="82"/>
    </row>
    <row r="4180" spans="3:33" x14ac:dyDescent="0.2">
      <c r="C4180" s="82"/>
      <c r="D4180" s="82"/>
      <c r="E4180" s="82"/>
      <c r="F4180" s="82"/>
      <c r="G4180" s="82"/>
      <c r="H4180" s="82"/>
      <c r="I4180" s="82"/>
      <c r="J4180" s="82"/>
      <c r="K4180" s="82"/>
      <c r="L4180" s="82"/>
      <c r="M4180" s="82"/>
      <c r="N4180" s="140"/>
      <c r="O4180" s="140"/>
      <c r="P4180" s="82"/>
      <c r="Q4180" s="82"/>
      <c r="R4180" s="82"/>
      <c r="S4180" s="82"/>
      <c r="T4180" s="140"/>
      <c r="U4180" s="82"/>
      <c r="V4180" s="82"/>
      <c r="W4180" s="82"/>
      <c r="X4180" s="82"/>
      <c r="Y4180" s="82"/>
      <c r="AA4180" s="82"/>
      <c r="AB4180" s="82"/>
      <c r="AC4180" s="82"/>
      <c r="AD4180" s="82"/>
      <c r="AE4180" s="82"/>
      <c r="AF4180" s="82"/>
      <c r="AG4180" s="82"/>
    </row>
    <row r="4181" spans="3:33" x14ac:dyDescent="0.2">
      <c r="C4181" s="82"/>
      <c r="D4181" s="82"/>
      <c r="E4181" s="82"/>
      <c r="F4181" s="82"/>
      <c r="G4181" s="82"/>
      <c r="H4181" s="82"/>
      <c r="I4181" s="82"/>
      <c r="J4181" s="82"/>
      <c r="K4181" s="82"/>
      <c r="L4181" s="82"/>
      <c r="M4181" s="82"/>
      <c r="N4181" s="140"/>
      <c r="O4181" s="140"/>
      <c r="P4181" s="82"/>
      <c r="Q4181" s="82"/>
      <c r="R4181" s="82"/>
      <c r="S4181" s="82"/>
      <c r="T4181" s="140"/>
      <c r="U4181" s="82"/>
      <c r="V4181" s="82"/>
      <c r="W4181" s="82"/>
      <c r="X4181" s="82"/>
      <c r="Y4181" s="82"/>
      <c r="AA4181" s="82"/>
      <c r="AB4181" s="82"/>
      <c r="AC4181" s="82"/>
      <c r="AD4181" s="82"/>
      <c r="AE4181" s="82"/>
      <c r="AF4181" s="82"/>
      <c r="AG4181" s="82"/>
    </row>
    <row r="4182" spans="3:33" x14ac:dyDescent="0.2">
      <c r="C4182" s="82"/>
      <c r="D4182" s="82"/>
      <c r="E4182" s="82"/>
      <c r="F4182" s="82"/>
      <c r="G4182" s="82"/>
      <c r="H4182" s="82"/>
      <c r="I4182" s="82"/>
      <c r="J4182" s="82"/>
      <c r="K4182" s="82"/>
      <c r="L4182" s="82"/>
      <c r="M4182" s="82"/>
      <c r="N4182" s="140"/>
      <c r="O4182" s="140"/>
      <c r="P4182" s="82"/>
      <c r="Q4182" s="82"/>
      <c r="R4182" s="82"/>
      <c r="S4182" s="82"/>
      <c r="T4182" s="140"/>
      <c r="U4182" s="82"/>
      <c r="V4182" s="82"/>
      <c r="W4182" s="82"/>
      <c r="X4182" s="82"/>
      <c r="Y4182" s="82"/>
      <c r="AA4182" s="82"/>
      <c r="AB4182" s="82"/>
      <c r="AC4182" s="82"/>
      <c r="AD4182" s="82"/>
      <c r="AE4182" s="82"/>
      <c r="AF4182" s="82"/>
      <c r="AG4182" s="82"/>
    </row>
    <row r="4183" spans="3:33" x14ac:dyDescent="0.2">
      <c r="C4183" s="82"/>
      <c r="D4183" s="82"/>
      <c r="E4183" s="82"/>
      <c r="F4183" s="82"/>
      <c r="G4183" s="82"/>
      <c r="H4183" s="82"/>
      <c r="I4183" s="82"/>
      <c r="J4183" s="82"/>
      <c r="K4183" s="82"/>
      <c r="L4183" s="82"/>
      <c r="M4183" s="82"/>
      <c r="N4183" s="140"/>
      <c r="O4183" s="140"/>
      <c r="P4183" s="82"/>
      <c r="Q4183" s="82"/>
      <c r="R4183" s="82"/>
      <c r="S4183" s="82"/>
      <c r="T4183" s="140"/>
      <c r="U4183" s="82"/>
      <c r="V4183" s="82"/>
      <c r="W4183" s="82"/>
      <c r="X4183" s="82"/>
      <c r="Y4183" s="82"/>
      <c r="AA4183" s="82"/>
      <c r="AB4183" s="82"/>
      <c r="AC4183" s="82"/>
      <c r="AD4183" s="82"/>
      <c r="AE4183" s="82"/>
      <c r="AF4183" s="82"/>
      <c r="AG4183" s="82"/>
    </row>
    <row r="4184" spans="3:33" x14ac:dyDescent="0.2">
      <c r="C4184" s="82"/>
      <c r="D4184" s="82"/>
      <c r="E4184" s="82"/>
      <c r="F4184" s="82"/>
      <c r="G4184" s="82"/>
      <c r="H4184" s="82"/>
      <c r="I4184" s="82"/>
      <c r="J4184" s="82"/>
      <c r="K4184" s="82"/>
      <c r="L4184" s="82"/>
      <c r="M4184" s="82"/>
      <c r="N4184" s="140"/>
      <c r="O4184" s="140"/>
      <c r="P4184" s="82"/>
      <c r="Q4184" s="82"/>
      <c r="R4184" s="82"/>
      <c r="S4184" s="82"/>
      <c r="T4184" s="140"/>
      <c r="U4184" s="82"/>
      <c r="V4184" s="82"/>
      <c r="W4184" s="82"/>
      <c r="X4184" s="82"/>
      <c r="Y4184" s="82"/>
      <c r="AA4184" s="82"/>
      <c r="AB4184" s="82"/>
      <c r="AC4184" s="82"/>
      <c r="AD4184" s="82"/>
      <c r="AE4184" s="82"/>
      <c r="AF4184" s="82"/>
      <c r="AG4184" s="82"/>
    </row>
    <row r="4185" spans="3:33" x14ac:dyDescent="0.2">
      <c r="C4185" s="82"/>
      <c r="D4185" s="82"/>
      <c r="E4185" s="82"/>
      <c r="F4185" s="82"/>
      <c r="G4185" s="82"/>
      <c r="H4185" s="82"/>
      <c r="I4185" s="82"/>
      <c r="J4185" s="82"/>
      <c r="K4185" s="82"/>
      <c r="L4185" s="82"/>
      <c r="M4185" s="82"/>
      <c r="N4185" s="140"/>
      <c r="O4185" s="140"/>
      <c r="P4185" s="82"/>
      <c r="Q4185" s="82"/>
      <c r="R4185" s="82"/>
      <c r="S4185" s="82"/>
      <c r="T4185" s="140"/>
      <c r="U4185" s="82"/>
      <c r="V4185" s="82"/>
      <c r="W4185" s="82"/>
      <c r="X4185" s="82"/>
      <c r="Y4185" s="82"/>
      <c r="AA4185" s="82"/>
      <c r="AB4185" s="82"/>
      <c r="AC4185" s="82"/>
      <c r="AD4185" s="82"/>
      <c r="AE4185" s="82"/>
      <c r="AF4185" s="82"/>
      <c r="AG4185" s="82"/>
    </row>
    <row r="4186" spans="3:33" x14ac:dyDescent="0.2">
      <c r="C4186" s="82"/>
      <c r="D4186" s="82"/>
      <c r="E4186" s="82"/>
      <c r="F4186" s="82"/>
      <c r="G4186" s="82"/>
      <c r="H4186" s="82"/>
      <c r="I4186" s="82"/>
      <c r="J4186" s="82"/>
      <c r="K4186" s="82"/>
      <c r="L4186" s="82"/>
      <c r="M4186" s="82"/>
      <c r="N4186" s="140"/>
      <c r="O4186" s="140"/>
      <c r="P4186" s="82"/>
      <c r="Q4186" s="82"/>
      <c r="R4186" s="82"/>
      <c r="S4186" s="82"/>
      <c r="T4186" s="140"/>
      <c r="U4186" s="82"/>
      <c r="V4186" s="82"/>
      <c r="W4186" s="82"/>
      <c r="X4186" s="82"/>
      <c r="Y4186" s="82"/>
      <c r="AA4186" s="82"/>
      <c r="AB4186" s="82"/>
      <c r="AC4186" s="82"/>
      <c r="AD4186" s="82"/>
      <c r="AE4186" s="82"/>
      <c r="AF4186" s="82"/>
      <c r="AG4186" s="82"/>
    </row>
    <row r="4187" spans="3:33" x14ac:dyDescent="0.2">
      <c r="C4187" s="82"/>
      <c r="D4187" s="82"/>
      <c r="E4187" s="82"/>
      <c r="F4187" s="82"/>
      <c r="G4187" s="82"/>
      <c r="H4187" s="82"/>
      <c r="I4187" s="82"/>
      <c r="J4187" s="82"/>
      <c r="K4187" s="82"/>
      <c r="L4187" s="82"/>
      <c r="M4187" s="82"/>
      <c r="N4187" s="140"/>
      <c r="O4187" s="140"/>
      <c r="P4187" s="82"/>
      <c r="Q4187" s="82"/>
      <c r="R4187" s="82"/>
      <c r="S4187" s="82"/>
      <c r="T4187" s="140"/>
      <c r="U4187" s="82"/>
      <c r="V4187" s="82"/>
      <c r="W4187" s="82"/>
      <c r="X4187" s="82"/>
      <c r="Y4187" s="82"/>
      <c r="AA4187" s="82"/>
      <c r="AB4187" s="82"/>
      <c r="AC4187" s="82"/>
      <c r="AD4187" s="82"/>
      <c r="AE4187" s="82"/>
      <c r="AF4187" s="82"/>
      <c r="AG4187" s="82"/>
    </row>
    <row r="4188" spans="3:33" x14ac:dyDescent="0.2">
      <c r="C4188" s="82"/>
      <c r="D4188" s="82"/>
      <c r="E4188" s="82"/>
      <c r="F4188" s="82"/>
      <c r="G4188" s="82"/>
      <c r="H4188" s="82"/>
      <c r="I4188" s="82"/>
      <c r="J4188" s="82"/>
      <c r="K4188" s="82"/>
      <c r="L4188" s="82"/>
      <c r="M4188" s="82"/>
      <c r="N4188" s="140"/>
      <c r="O4188" s="140"/>
      <c r="P4188" s="82"/>
      <c r="Q4188" s="82"/>
      <c r="R4188" s="82"/>
      <c r="S4188" s="82"/>
      <c r="T4188" s="140"/>
      <c r="U4188" s="82"/>
      <c r="V4188" s="82"/>
      <c r="W4188" s="82"/>
      <c r="X4188" s="82"/>
      <c r="Y4188" s="82"/>
      <c r="AA4188" s="82"/>
      <c r="AB4188" s="82"/>
      <c r="AC4188" s="82"/>
      <c r="AD4188" s="82"/>
      <c r="AE4188" s="82"/>
      <c r="AF4188" s="82"/>
      <c r="AG4188" s="82"/>
    </row>
    <row r="4189" spans="3:33" x14ac:dyDescent="0.2">
      <c r="C4189" s="82"/>
      <c r="D4189" s="82"/>
      <c r="E4189" s="82"/>
      <c r="F4189" s="82"/>
      <c r="G4189" s="82"/>
      <c r="H4189" s="82"/>
      <c r="I4189" s="82"/>
      <c r="J4189" s="82"/>
      <c r="K4189" s="82"/>
      <c r="L4189" s="82"/>
      <c r="M4189" s="82"/>
      <c r="N4189" s="140"/>
      <c r="O4189" s="140"/>
      <c r="P4189" s="82"/>
      <c r="Q4189" s="82"/>
      <c r="R4189" s="82"/>
      <c r="S4189" s="82"/>
      <c r="T4189" s="140"/>
      <c r="U4189" s="82"/>
      <c r="V4189" s="82"/>
      <c r="W4189" s="82"/>
      <c r="X4189" s="82"/>
      <c r="Y4189" s="82"/>
      <c r="AA4189" s="82"/>
      <c r="AB4189" s="82"/>
      <c r="AC4189" s="82"/>
      <c r="AD4189" s="82"/>
      <c r="AE4189" s="82"/>
      <c r="AF4189" s="82"/>
      <c r="AG4189" s="82"/>
    </row>
    <row r="4190" spans="3:33" x14ac:dyDescent="0.2">
      <c r="C4190" s="82"/>
      <c r="D4190" s="82"/>
      <c r="E4190" s="82"/>
      <c r="F4190" s="82"/>
      <c r="G4190" s="82"/>
      <c r="H4190" s="82"/>
      <c r="I4190" s="82"/>
      <c r="J4190" s="82"/>
      <c r="K4190" s="82"/>
      <c r="L4190" s="82"/>
      <c r="M4190" s="82"/>
      <c r="N4190" s="140"/>
      <c r="O4190" s="140"/>
      <c r="P4190" s="82"/>
      <c r="Q4190" s="82"/>
      <c r="R4190" s="82"/>
      <c r="S4190" s="82"/>
      <c r="T4190" s="140"/>
      <c r="U4190" s="82"/>
      <c r="V4190" s="82"/>
      <c r="W4190" s="82"/>
      <c r="X4190" s="82"/>
      <c r="Y4190" s="82"/>
      <c r="AA4190" s="82"/>
      <c r="AB4190" s="82"/>
      <c r="AC4190" s="82"/>
      <c r="AD4190" s="82"/>
      <c r="AE4190" s="82"/>
      <c r="AF4190" s="82"/>
      <c r="AG4190" s="82"/>
    </row>
    <row r="4191" spans="3:33" x14ac:dyDescent="0.2">
      <c r="C4191" s="82"/>
      <c r="D4191" s="82"/>
      <c r="E4191" s="82"/>
      <c r="F4191" s="82"/>
      <c r="G4191" s="82"/>
      <c r="H4191" s="82"/>
      <c r="I4191" s="82"/>
      <c r="J4191" s="82"/>
      <c r="K4191" s="82"/>
      <c r="L4191" s="82"/>
      <c r="M4191" s="82"/>
      <c r="N4191" s="140"/>
      <c r="O4191" s="140"/>
      <c r="P4191" s="82"/>
      <c r="Q4191" s="82"/>
      <c r="R4191" s="82"/>
      <c r="S4191" s="82"/>
      <c r="T4191" s="140"/>
      <c r="U4191" s="82"/>
      <c r="V4191" s="82"/>
      <c r="W4191" s="82"/>
      <c r="X4191" s="82"/>
      <c r="Y4191" s="82"/>
      <c r="AA4191" s="82"/>
      <c r="AB4191" s="82"/>
      <c r="AC4191" s="82"/>
      <c r="AD4191" s="82"/>
      <c r="AE4191" s="82"/>
      <c r="AF4191" s="82"/>
      <c r="AG4191" s="82"/>
    </row>
    <row r="4192" spans="3:33" x14ac:dyDescent="0.2">
      <c r="C4192" s="82"/>
      <c r="D4192" s="82"/>
      <c r="E4192" s="82"/>
      <c r="F4192" s="82"/>
      <c r="G4192" s="82"/>
      <c r="H4192" s="82"/>
      <c r="I4192" s="82"/>
      <c r="J4192" s="82"/>
      <c r="K4192" s="82"/>
      <c r="L4192" s="82"/>
      <c r="M4192" s="82"/>
      <c r="N4192" s="140"/>
      <c r="O4192" s="140"/>
      <c r="P4192" s="82"/>
      <c r="Q4192" s="82"/>
      <c r="R4192" s="82"/>
      <c r="S4192" s="82"/>
      <c r="T4192" s="140"/>
      <c r="U4192" s="82"/>
      <c r="V4192" s="82"/>
      <c r="W4192" s="82"/>
      <c r="X4192" s="82"/>
      <c r="Y4192" s="82"/>
      <c r="AA4192" s="82"/>
      <c r="AB4192" s="82"/>
      <c r="AC4192" s="82"/>
      <c r="AD4192" s="82"/>
      <c r="AE4192" s="82"/>
      <c r="AF4192" s="82"/>
      <c r="AG4192" s="82"/>
    </row>
    <row r="4193" spans="3:33" x14ac:dyDescent="0.2">
      <c r="C4193" s="82"/>
      <c r="D4193" s="82"/>
      <c r="E4193" s="82"/>
      <c r="F4193" s="82"/>
      <c r="G4193" s="82"/>
      <c r="H4193" s="82"/>
      <c r="I4193" s="82"/>
      <c r="J4193" s="82"/>
      <c r="K4193" s="82"/>
      <c r="L4193" s="82"/>
      <c r="M4193" s="82"/>
      <c r="N4193" s="140"/>
      <c r="O4193" s="140"/>
      <c r="P4193" s="82"/>
      <c r="Q4193" s="82"/>
      <c r="R4193" s="82"/>
      <c r="S4193" s="82"/>
      <c r="T4193" s="140"/>
      <c r="U4193" s="82"/>
      <c r="V4193" s="82"/>
      <c r="W4193" s="82"/>
      <c r="X4193" s="82"/>
      <c r="Y4193" s="82"/>
      <c r="AA4193" s="82"/>
      <c r="AB4193" s="82"/>
      <c r="AC4193" s="82"/>
      <c r="AD4193" s="82"/>
      <c r="AE4193" s="82"/>
      <c r="AF4193" s="82"/>
      <c r="AG4193" s="82"/>
    </row>
    <row r="4194" spans="3:33" x14ac:dyDescent="0.2">
      <c r="C4194" s="82"/>
      <c r="D4194" s="82"/>
      <c r="E4194" s="82"/>
      <c r="F4194" s="82"/>
      <c r="G4194" s="82"/>
      <c r="H4194" s="82"/>
      <c r="I4194" s="82"/>
      <c r="J4194" s="82"/>
      <c r="K4194" s="82"/>
      <c r="L4194" s="82"/>
      <c r="M4194" s="82"/>
      <c r="N4194" s="140"/>
      <c r="O4194" s="140"/>
      <c r="P4194" s="82"/>
      <c r="Q4194" s="82"/>
      <c r="R4194" s="82"/>
      <c r="S4194" s="82"/>
      <c r="T4194" s="140"/>
      <c r="U4194" s="82"/>
      <c r="V4194" s="82"/>
      <c r="W4194" s="82"/>
      <c r="X4194" s="82"/>
      <c r="Y4194" s="82"/>
      <c r="AA4194" s="82"/>
      <c r="AB4194" s="82"/>
      <c r="AC4194" s="82"/>
      <c r="AD4194" s="82"/>
      <c r="AE4194" s="82"/>
      <c r="AF4194" s="82"/>
      <c r="AG4194" s="82"/>
    </row>
    <row r="4195" spans="3:33" x14ac:dyDescent="0.2">
      <c r="C4195" s="82"/>
      <c r="D4195" s="82"/>
      <c r="E4195" s="82"/>
      <c r="F4195" s="82"/>
      <c r="G4195" s="82"/>
      <c r="H4195" s="82"/>
      <c r="I4195" s="82"/>
      <c r="J4195" s="82"/>
      <c r="K4195" s="82"/>
      <c r="L4195" s="82"/>
      <c r="M4195" s="82"/>
      <c r="N4195" s="140"/>
      <c r="O4195" s="140"/>
      <c r="P4195" s="82"/>
      <c r="Q4195" s="82"/>
      <c r="R4195" s="82"/>
      <c r="S4195" s="82"/>
      <c r="T4195" s="140"/>
      <c r="U4195" s="82"/>
      <c r="V4195" s="82"/>
      <c r="W4195" s="82"/>
      <c r="X4195" s="82"/>
      <c r="Y4195" s="82"/>
      <c r="AA4195" s="82"/>
      <c r="AB4195" s="82"/>
      <c r="AC4195" s="82"/>
      <c r="AD4195" s="82"/>
      <c r="AE4195" s="82"/>
      <c r="AF4195" s="82"/>
      <c r="AG4195" s="82"/>
    </row>
    <row r="4196" spans="3:33" x14ac:dyDescent="0.2">
      <c r="C4196" s="82"/>
      <c r="D4196" s="82"/>
      <c r="E4196" s="82"/>
      <c r="F4196" s="82"/>
      <c r="G4196" s="82"/>
      <c r="H4196" s="82"/>
      <c r="I4196" s="82"/>
      <c r="J4196" s="82"/>
      <c r="K4196" s="82"/>
      <c r="L4196" s="82"/>
      <c r="M4196" s="82"/>
      <c r="N4196" s="140"/>
      <c r="O4196" s="140"/>
      <c r="P4196" s="82"/>
      <c r="Q4196" s="82"/>
      <c r="R4196" s="82"/>
      <c r="S4196" s="82"/>
      <c r="T4196" s="140"/>
      <c r="U4196" s="82"/>
      <c r="V4196" s="82"/>
      <c r="W4196" s="82"/>
      <c r="X4196" s="82"/>
      <c r="Y4196" s="82"/>
      <c r="AA4196" s="82"/>
      <c r="AB4196" s="82"/>
      <c r="AC4196" s="82"/>
      <c r="AD4196" s="82"/>
      <c r="AE4196" s="82"/>
      <c r="AF4196" s="82"/>
      <c r="AG4196" s="82"/>
    </row>
    <row r="4197" spans="3:33" x14ac:dyDescent="0.2">
      <c r="C4197" s="82"/>
      <c r="D4197" s="82"/>
      <c r="E4197" s="82"/>
      <c r="F4197" s="82"/>
      <c r="G4197" s="82"/>
      <c r="H4197" s="82"/>
      <c r="I4197" s="82"/>
      <c r="J4197" s="82"/>
      <c r="K4197" s="82"/>
      <c r="L4197" s="82"/>
      <c r="M4197" s="82"/>
      <c r="N4197" s="140"/>
      <c r="O4197" s="140"/>
      <c r="P4197" s="82"/>
      <c r="Q4197" s="82"/>
      <c r="R4197" s="82"/>
      <c r="S4197" s="82"/>
      <c r="T4197" s="140"/>
      <c r="U4197" s="82"/>
      <c r="V4197" s="82"/>
      <c r="W4197" s="82"/>
      <c r="X4197" s="82"/>
      <c r="Y4197" s="82"/>
      <c r="AA4197" s="82"/>
      <c r="AB4197" s="82"/>
      <c r="AC4197" s="82"/>
      <c r="AD4197" s="82"/>
      <c r="AE4197" s="82"/>
      <c r="AF4197" s="82"/>
      <c r="AG4197" s="82"/>
    </row>
    <row r="4198" spans="3:33" x14ac:dyDescent="0.2">
      <c r="C4198" s="82"/>
      <c r="D4198" s="82"/>
      <c r="E4198" s="82"/>
      <c r="F4198" s="82"/>
      <c r="G4198" s="82"/>
      <c r="H4198" s="82"/>
      <c r="I4198" s="82"/>
      <c r="J4198" s="82"/>
      <c r="K4198" s="82"/>
      <c r="L4198" s="82"/>
      <c r="M4198" s="82"/>
      <c r="N4198" s="140"/>
      <c r="O4198" s="140"/>
      <c r="P4198" s="82"/>
      <c r="Q4198" s="82"/>
      <c r="R4198" s="82"/>
      <c r="S4198" s="82"/>
      <c r="T4198" s="140"/>
      <c r="U4198" s="82"/>
      <c r="V4198" s="82"/>
      <c r="W4198" s="82"/>
      <c r="X4198" s="82"/>
      <c r="Y4198" s="82"/>
      <c r="AA4198" s="82"/>
      <c r="AB4198" s="82"/>
      <c r="AC4198" s="82"/>
      <c r="AD4198" s="82"/>
      <c r="AE4198" s="82"/>
      <c r="AF4198" s="82"/>
      <c r="AG4198" s="82"/>
    </row>
    <row r="4199" spans="3:33" x14ac:dyDescent="0.2">
      <c r="C4199" s="82"/>
      <c r="D4199" s="82"/>
      <c r="E4199" s="82"/>
      <c r="F4199" s="82"/>
      <c r="G4199" s="82"/>
      <c r="H4199" s="82"/>
      <c r="I4199" s="82"/>
      <c r="J4199" s="82"/>
      <c r="K4199" s="82"/>
      <c r="L4199" s="82"/>
      <c r="M4199" s="82"/>
      <c r="N4199" s="140"/>
      <c r="O4199" s="140"/>
      <c r="P4199" s="82"/>
      <c r="Q4199" s="82"/>
      <c r="R4199" s="82"/>
      <c r="S4199" s="82"/>
      <c r="T4199" s="140"/>
      <c r="U4199" s="82"/>
      <c r="V4199" s="82"/>
      <c r="W4199" s="82"/>
      <c r="X4199" s="82"/>
      <c r="Y4199" s="82"/>
      <c r="AA4199" s="82"/>
      <c r="AB4199" s="82"/>
      <c r="AC4199" s="82"/>
      <c r="AD4199" s="82"/>
      <c r="AE4199" s="82"/>
      <c r="AF4199" s="82"/>
      <c r="AG4199" s="82"/>
    </row>
    <row r="4200" spans="3:33" x14ac:dyDescent="0.2">
      <c r="C4200" s="82"/>
      <c r="D4200" s="82"/>
      <c r="E4200" s="82"/>
      <c r="F4200" s="82"/>
      <c r="G4200" s="82"/>
      <c r="H4200" s="82"/>
      <c r="I4200" s="82"/>
      <c r="J4200" s="82"/>
      <c r="K4200" s="82"/>
      <c r="L4200" s="82"/>
      <c r="M4200" s="82"/>
      <c r="N4200" s="140"/>
      <c r="O4200" s="140"/>
      <c r="P4200" s="82"/>
      <c r="Q4200" s="82"/>
      <c r="R4200" s="82"/>
      <c r="S4200" s="82"/>
      <c r="T4200" s="140"/>
      <c r="U4200" s="82"/>
      <c r="V4200" s="82"/>
      <c r="W4200" s="82"/>
      <c r="X4200" s="82"/>
      <c r="Y4200" s="82"/>
      <c r="AA4200" s="82"/>
      <c r="AB4200" s="82"/>
      <c r="AC4200" s="82"/>
      <c r="AD4200" s="82"/>
      <c r="AE4200" s="82"/>
      <c r="AF4200" s="82"/>
      <c r="AG4200" s="82"/>
    </row>
    <row r="4201" spans="3:33" x14ac:dyDescent="0.2">
      <c r="C4201" s="82"/>
      <c r="D4201" s="82"/>
      <c r="E4201" s="82"/>
      <c r="F4201" s="82"/>
      <c r="G4201" s="82"/>
      <c r="H4201" s="82"/>
      <c r="I4201" s="82"/>
      <c r="J4201" s="82"/>
      <c r="K4201" s="82"/>
      <c r="L4201" s="82"/>
      <c r="M4201" s="82"/>
      <c r="N4201" s="140"/>
      <c r="O4201" s="140"/>
      <c r="P4201" s="82"/>
      <c r="Q4201" s="82"/>
      <c r="R4201" s="82"/>
      <c r="S4201" s="82"/>
      <c r="T4201" s="140"/>
      <c r="U4201" s="82"/>
      <c r="V4201" s="82"/>
      <c r="W4201" s="82"/>
      <c r="X4201" s="82"/>
      <c r="Y4201" s="82"/>
      <c r="AA4201" s="82"/>
      <c r="AB4201" s="82"/>
      <c r="AC4201" s="82"/>
      <c r="AD4201" s="82"/>
      <c r="AE4201" s="82"/>
      <c r="AF4201" s="82"/>
      <c r="AG4201" s="82"/>
    </row>
    <row r="4202" spans="3:33" x14ac:dyDescent="0.2">
      <c r="C4202" s="82"/>
      <c r="D4202" s="82"/>
      <c r="E4202" s="82"/>
      <c r="F4202" s="82"/>
      <c r="G4202" s="82"/>
      <c r="H4202" s="82"/>
      <c r="I4202" s="82"/>
      <c r="J4202" s="82"/>
      <c r="K4202" s="82"/>
      <c r="L4202" s="82"/>
      <c r="M4202" s="82"/>
      <c r="N4202" s="140"/>
      <c r="O4202" s="140"/>
      <c r="P4202" s="82"/>
      <c r="Q4202" s="82"/>
      <c r="R4202" s="82"/>
      <c r="S4202" s="82"/>
      <c r="T4202" s="140"/>
      <c r="U4202" s="82"/>
      <c r="V4202" s="82"/>
      <c r="W4202" s="82"/>
      <c r="X4202" s="82"/>
      <c r="Y4202" s="82"/>
      <c r="AA4202" s="82"/>
      <c r="AB4202" s="82"/>
      <c r="AC4202" s="82"/>
      <c r="AD4202" s="82"/>
      <c r="AE4202" s="82"/>
      <c r="AF4202" s="82"/>
      <c r="AG4202" s="82"/>
    </row>
    <row r="4203" spans="3:33" x14ac:dyDescent="0.2">
      <c r="C4203" s="82"/>
      <c r="D4203" s="82"/>
      <c r="E4203" s="82"/>
      <c r="F4203" s="82"/>
      <c r="G4203" s="82"/>
      <c r="H4203" s="82"/>
      <c r="I4203" s="82"/>
      <c r="J4203" s="82"/>
      <c r="K4203" s="82"/>
      <c r="L4203" s="82"/>
      <c r="M4203" s="82"/>
      <c r="N4203" s="140"/>
      <c r="O4203" s="140"/>
      <c r="P4203" s="82"/>
      <c r="Q4203" s="82"/>
      <c r="R4203" s="82"/>
      <c r="S4203" s="82"/>
      <c r="T4203" s="140"/>
      <c r="U4203" s="82"/>
      <c r="V4203" s="82"/>
      <c r="W4203" s="82"/>
      <c r="X4203" s="82"/>
      <c r="Y4203" s="82"/>
      <c r="AA4203" s="82"/>
      <c r="AB4203" s="82"/>
      <c r="AC4203" s="82"/>
      <c r="AD4203" s="82"/>
      <c r="AE4203" s="82"/>
      <c r="AF4203" s="82"/>
      <c r="AG4203" s="82"/>
    </row>
    <row r="4204" spans="3:33" x14ac:dyDescent="0.2">
      <c r="C4204" s="82"/>
      <c r="D4204" s="82"/>
      <c r="E4204" s="82"/>
      <c r="F4204" s="82"/>
      <c r="G4204" s="82"/>
      <c r="H4204" s="82"/>
      <c r="I4204" s="82"/>
      <c r="J4204" s="82"/>
      <c r="K4204" s="82"/>
      <c r="L4204" s="82"/>
      <c r="M4204" s="82"/>
      <c r="N4204" s="140"/>
      <c r="O4204" s="140"/>
      <c r="P4204" s="82"/>
      <c r="Q4204" s="82"/>
      <c r="R4204" s="82"/>
      <c r="S4204" s="82"/>
      <c r="T4204" s="140"/>
      <c r="U4204" s="82"/>
      <c r="V4204" s="82"/>
      <c r="W4204" s="82"/>
      <c r="X4204" s="82"/>
      <c r="Y4204" s="82"/>
      <c r="AA4204" s="82"/>
      <c r="AB4204" s="82"/>
      <c r="AC4204" s="82"/>
      <c r="AD4204" s="82"/>
      <c r="AE4204" s="82"/>
      <c r="AF4204" s="82"/>
      <c r="AG4204" s="82"/>
    </row>
    <row r="4205" spans="3:33" x14ac:dyDescent="0.2">
      <c r="C4205" s="82"/>
      <c r="D4205" s="82"/>
      <c r="E4205" s="82"/>
      <c r="F4205" s="82"/>
      <c r="G4205" s="82"/>
      <c r="H4205" s="82"/>
      <c r="I4205" s="82"/>
      <c r="J4205" s="82"/>
      <c r="K4205" s="82"/>
      <c r="L4205" s="82"/>
      <c r="M4205" s="82"/>
      <c r="N4205" s="140"/>
      <c r="O4205" s="140"/>
      <c r="P4205" s="82"/>
      <c r="Q4205" s="82"/>
      <c r="R4205" s="82"/>
      <c r="S4205" s="82"/>
      <c r="T4205" s="140"/>
      <c r="U4205" s="82"/>
      <c r="V4205" s="82"/>
      <c r="W4205" s="82"/>
      <c r="X4205" s="82"/>
      <c r="Y4205" s="82"/>
      <c r="AA4205" s="82"/>
      <c r="AB4205" s="82"/>
      <c r="AC4205" s="82"/>
      <c r="AD4205" s="82"/>
      <c r="AE4205" s="82"/>
      <c r="AF4205" s="82"/>
      <c r="AG4205" s="82"/>
    </row>
    <row r="4206" spans="3:33" x14ac:dyDescent="0.2">
      <c r="C4206" s="82"/>
      <c r="D4206" s="82"/>
      <c r="E4206" s="82"/>
      <c r="F4206" s="82"/>
      <c r="G4206" s="82"/>
      <c r="H4206" s="82"/>
      <c r="I4206" s="82"/>
      <c r="J4206" s="82"/>
      <c r="K4206" s="82"/>
      <c r="L4206" s="82"/>
      <c r="M4206" s="82"/>
      <c r="N4206" s="140"/>
      <c r="O4206" s="140"/>
      <c r="P4206" s="82"/>
      <c r="Q4206" s="82"/>
      <c r="R4206" s="82"/>
      <c r="S4206" s="82"/>
      <c r="T4206" s="140"/>
      <c r="U4206" s="82"/>
      <c r="V4206" s="82"/>
      <c r="W4206" s="82"/>
      <c r="X4206" s="82"/>
      <c r="Y4206" s="82"/>
      <c r="AA4206" s="82"/>
      <c r="AB4206" s="82"/>
      <c r="AC4206" s="82"/>
      <c r="AD4206" s="82"/>
      <c r="AE4206" s="82"/>
      <c r="AF4206" s="82"/>
      <c r="AG4206" s="82"/>
    </row>
    <row r="4207" spans="3:33" x14ac:dyDescent="0.2">
      <c r="C4207" s="82"/>
      <c r="D4207" s="82"/>
      <c r="E4207" s="82"/>
      <c r="F4207" s="82"/>
      <c r="G4207" s="82"/>
      <c r="H4207" s="82"/>
      <c r="I4207" s="82"/>
      <c r="J4207" s="82"/>
      <c r="K4207" s="82"/>
      <c r="L4207" s="82"/>
      <c r="M4207" s="82"/>
      <c r="N4207" s="140"/>
      <c r="O4207" s="140"/>
      <c r="P4207" s="82"/>
      <c r="Q4207" s="82"/>
      <c r="R4207" s="82"/>
      <c r="S4207" s="82"/>
      <c r="T4207" s="140"/>
      <c r="U4207" s="82"/>
      <c r="V4207" s="82"/>
      <c r="W4207" s="82"/>
      <c r="X4207" s="82"/>
      <c r="Y4207" s="82"/>
      <c r="AA4207" s="82"/>
      <c r="AB4207" s="82"/>
      <c r="AC4207" s="82"/>
      <c r="AD4207" s="82"/>
      <c r="AE4207" s="82"/>
      <c r="AF4207" s="82"/>
      <c r="AG4207" s="82"/>
    </row>
    <row r="4208" spans="3:33" x14ac:dyDescent="0.2">
      <c r="C4208" s="82"/>
      <c r="D4208" s="82"/>
      <c r="E4208" s="82"/>
      <c r="F4208" s="82"/>
      <c r="G4208" s="82"/>
      <c r="H4208" s="82"/>
      <c r="I4208" s="82"/>
      <c r="J4208" s="82"/>
      <c r="K4208" s="82"/>
      <c r="L4208" s="82"/>
      <c r="M4208" s="82"/>
      <c r="N4208" s="140"/>
      <c r="O4208" s="140"/>
      <c r="P4208" s="82"/>
      <c r="Q4208" s="82"/>
      <c r="R4208" s="82"/>
      <c r="S4208" s="82"/>
      <c r="T4208" s="140"/>
      <c r="U4208" s="82"/>
      <c r="V4208" s="82"/>
      <c r="W4208" s="82"/>
      <c r="X4208" s="82"/>
      <c r="Y4208" s="82"/>
      <c r="AA4208" s="82"/>
      <c r="AB4208" s="82"/>
      <c r="AC4208" s="82"/>
      <c r="AD4208" s="82"/>
      <c r="AE4208" s="82"/>
      <c r="AF4208" s="82"/>
      <c r="AG4208" s="82"/>
    </row>
    <row r="4209" spans="3:33" x14ac:dyDescent="0.2">
      <c r="C4209" s="82"/>
      <c r="D4209" s="82"/>
      <c r="E4209" s="82"/>
      <c r="F4209" s="82"/>
      <c r="G4209" s="82"/>
      <c r="H4209" s="82"/>
      <c r="I4209" s="82"/>
      <c r="J4209" s="82"/>
      <c r="K4209" s="82"/>
      <c r="L4209" s="82"/>
      <c r="M4209" s="82"/>
      <c r="N4209" s="140"/>
      <c r="O4209" s="140"/>
      <c r="P4209" s="82"/>
      <c r="Q4209" s="82"/>
      <c r="R4209" s="82"/>
      <c r="S4209" s="82"/>
      <c r="T4209" s="140"/>
      <c r="U4209" s="82"/>
      <c r="V4209" s="82"/>
      <c r="W4209" s="82"/>
      <c r="X4209" s="82"/>
      <c r="Y4209" s="82"/>
      <c r="AA4209" s="82"/>
      <c r="AB4209" s="82"/>
      <c r="AC4209" s="82"/>
      <c r="AD4209" s="82"/>
      <c r="AE4209" s="82"/>
      <c r="AF4209" s="82"/>
      <c r="AG4209" s="82"/>
    </row>
    <row r="4210" spans="3:33" x14ac:dyDescent="0.2">
      <c r="C4210" s="82"/>
      <c r="D4210" s="82"/>
      <c r="E4210" s="82"/>
      <c r="F4210" s="82"/>
      <c r="G4210" s="82"/>
      <c r="H4210" s="82"/>
      <c r="I4210" s="82"/>
      <c r="J4210" s="82"/>
      <c r="K4210" s="82"/>
      <c r="L4210" s="82"/>
      <c r="M4210" s="82"/>
      <c r="N4210" s="140"/>
      <c r="O4210" s="140"/>
      <c r="P4210" s="82"/>
      <c r="Q4210" s="82"/>
      <c r="R4210" s="82"/>
      <c r="S4210" s="82"/>
      <c r="T4210" s="140"/>
      <c r="U4210" s="82"/>
      <c r="V4210" s="82"/>
      <c r="W4210" s="82"/>
      <c r="X4210" s="82"/>
      <c r="Y4210" s="82"/>
      <c r="AA4210" s="82"/>
      <c r="AB4210" s="82"/>
      <c r="AC4210" s="82"/>
      <c r="AD4210" s="82"/>
      <c r="AE4210" s="82"/>
      <c r="AF4210" s="82"/>
      <c r="AG4210" s="82"/>
    </row>
    <row r="4211" spans="3:33" x14ac:dyDescent="0.2">
      <c r="C4211" s="82"/>
      <c r="D4211" s="82"/>
      <c r="E4211" s="82"/>
      <c r="F4211" s="82"/>
      <c r="G4211" s="82"/>
      <c r="H4211" s="82"/>
      <c r="I4211" s="82"/>
      <c r="J4211" s="82"/>
      <c r="K4211" s="82"/>
      <c r="L4211" s="82"/>
      <c r="M4211" s="82"/>
      <c r="N4211" s="140"/>
      <c r="O4211" s="140"/>
      <c r="P4211" s="82"/>
      <c r="Q4211" s="82"/>
      <c r="R4211" s="82"/>
      <c r="S4211" s="82"/>
      <c r="T4211" s="140"/>
      <c r="U4211" s="82"/>
      <c r="V4211" s="82"/>
      <c r="W4211" s="82"/>
      <c r="X4211" s="82"/>
      <c r="Y4211" s="82"/>
      <c r="AA4211" s="82"/>
      <c r="AB4211" s="82"/>
      <c r="AC4211" s="82"/>
      <c r="AD4211" s="82"/>
      <c r="AE4211" s="82"/>
      <c r="AF4211" s="82"/>
      <c r="AG4211" s="82"/>
    </row>
    <row r="4212" spans="3:33" x14ac:dyDescent="0.2">
      <c r="C4212" s="82"/>
      <c r="D4212" s="82"/>
      <c r="E4212" s="82"/>
      <c r="F4212" s="82"/>
      <c r="G4212" s="82"/>
      <c r="H4212" s="82"/>
      <c r="I4212" s="82"/>
      <c r="J4212" s="82"/>
      <c r="K4212" s="82"/>
      <c r="L4212" s="82"/>
      <c r="M4212" s="82"/>
      <c r="N4212" s="140"/>
      <c r="O4212" s="140"/>
      <c r="P4212" s="82"/>
      <c r="Q4212" s="82"/>
      <c r="R4212" s="82"/>
      <c r="S4212" s="82"/>
      <c r="T4212" s="140"/>
      <c r="U4212" s="82"/>
      <c r="V4212" s="82"/>
      <c r="W4212" s="82"/>
      <c r="X4212" s="82"/>
      <c r="Y4212" s="82"/>
      <c r="AA4212" s="82"/>
      <c r="AB4212" s="82"/>
      <c r="AC4212" s="82"/>
      <c r="AD4212" s="82"/>
      <c r="AE4212" s="82"/>
      <c r="AF4212" s="82"/>
      <c r="AG4212" s="82"/>
    </row>
    <row r="4213" spans="3:33" x14ac:dyDescent="0.2">
      <c r="C4213" s="82"/>
      <c r="D4213" s="82"/>
      <c r="E4213" s="82"/>
      <c r="F4213" s="82"/>
      <c r="G4213" s="82"/>
      <c r="H4213" s="82"/>
      <c r="I4213" s="82"/>
      <c r="J4213" s="82"/>
      <c r="K4213" s="82"/>
      <c r="L4213" s="82"/>
      <c r="M4213" s="82"/>
      <c r="N4213" s="140"/>
      <c r="O4213" s="140"/>
      <c r="P4213" s="82"/>
      <c r="Q4213" s="82"/>
      <c r="R4213" s="82"/>
      <c r="S4213" s="82"/>
      <c r="T4213" s="140"/>
      <c r="U4213" s="82"/>
      <c r="V4213" s="82"/>
      <c r="W4213" s="82"/>
      <c r="X4213" s="82"/>
      <c r="Y4213" s="82"/>
      <c r="AA4213" s="82"/>
      <c r="AB4213" s="82"/>
      <c r="AC4213" s="82"/>
      <c r="AD4213" s="82"/>
      <c r="AE4213" s="82"/>
      <c r="AF4213" s="82"/>
      <c r="AG4213" s="82"/>
    </row>
    <row r="4214" spans="3:33" x14ac:dyDescent="0.2">
      <c r="C4214" s="82"/>
      <c r="D4214" s="82"/>
      <c r="E4214" s="82"/>
      <c r="F4214" s="82"/>
      <c r="G4214" s="82"/>
      <c r="H4214" s="82"/>
      <c r="I4214" s="82"/>
      <c r="J4214" s="82"/>
      <c r="K4214" s="82"/>
      <c r="L4214" s="82"/>
      <c r="M4214" s="82"/>
      <c r="N4214" s="140"/>
      <c r="O4214" s="140"/>
      <c r="P4214" s="82"/>
      <c r="Q4214" s="82"/>
      <c r="R4214" s="82"/>
      <c r="S4214" s="82"/>
      <c r="T4214" s="140"/>
      <c r="U4214" s="82"/>
      <c r="V4214" s="82"/>
      <c r="W4214" s="82"/>
      <c r="X4214" s="82"/>
      <c r="Y4214" s="82"/>
      <c r="AA4214" s="82"/>
      <c r="AB4214" s="82"/>
      <c r="AC4214" s="82"/>
      <c r="AD4214" s="82"/>
      <c r="AE4214" s="82"/>
      <c r="AF4214" s="82"/>
      <c r="AG4214" s="82"/>
    </row>
    <row r="4215" spans="3:33" x14ac:dyDescent="0.2">
      <c r="C4215" s="82"/>
      <c r="D4215" s="82"/>
      <c r="E4215" s="82"/>
      <c r="F4215" s="82"/>
      <c r="G4215" s="82"/>
      <c r="H4215" s="82"/>
      <c r="I4215" s="82"/>
      <c r="J4215" s="82"/>
      <c r="K4215" s="82"/>
      <c r="L4215" s="82"/>
      <c r="M4215" s="82"/>
      <c r="N4215" s="140"/>
      <c r="O4215" s="140"/>
      <c r="P4215" s="82"/>
      <c r="Q4215" s="82"/>
      <c r="R4215" s="82"/>
      <c r="S4215" s="82"/>
      <c r="T4215" s="140"/>
      <c r="U4215" s="82"/>
      <c r="V4215" s="82"/>
      <c r="W4215" s="82"/>
      <c r="X4215" s="82"/>
      <c r="Y4215" s="82"/>
      <c r="AA4215" s="82"/>
      <c r="AB4215" s="82"/>
      <c r="AC4215" s="82"/>
      <c r="AD4215" s="82"/>
      <c r="AE4215" s="82"/>
      <c r="AF4215" s="82"/>
      <c r="AG4215" s="82"/>
    </row>
    <row r="4216" spans="3:33" x14ac:dyDescent="0.2">
      <c r="C4216" s="82"/>
      <c r="D4216" s="82"/>
      <c r="E4216" s="82"/>
      <c r="F4216" s="82"/>
      <c r="G4216" s="82"/>
      <c r="H4216" s="82"/>
      <c r="I4216" s="82"/>
      <c r="J4216" s="82"/>
      <c r="K4216" s="82"/>
      <c r="L4216" s="82"/>
      <c r="M4216" s="82"/>
      <c r="N4216" s="140"/>
      <c r="O4216" s="140"/>
      <c r="P4216" s="82"/>
      <c r="Q4216" s="82"/>
      <c r="R4216" s="82"/>
      <c r="S4216" s="82"/>
      <c r="T4216" s="140"/>
      <c r="U4216" s="82"/>
      <c r="V4216" s="82"/>
      <c r="W4216" s="82"/>
      <c r="X4216" s="82"/>
      <c r="Y4216" s="82"/>
      <c r="AA4216" s="82"/>
      <c r="AB4216" s="82"/>
      <c r="AC4216" s="82"/>
      <c r="AD4216" s="82"/>
      <c r="AE4216" s="82"/>
      <c r="AF4216" s="82"/>
      <c r="AG4216" s="82"/>
    </row>
    <row r="4217" spans="3:33" x14ac:dyDescent="0.2">
      <c r="C4217" s="82"/>
      <c r="D4217" s="82"/>
      <c r="E4217" s="82"/>
      <c r="F4217" s="82"/>
      <c r="G4217" s="82"/>
      <c r="H4217" s="82"/>
      <c r="I4217" s="82"/>
      <c r="J4217" s="82"/>
      <c r="K4217" s="82"/>
      <c r="L4217" s="82"/>
      <c r="M4217" s="82"/>
      <c r="N4217" s="140"/>
      <c r="O4217" s="140"/>
      <c r="P4217" s="82"/>
      <c r="Q4217" s="82"/>
      <c r="R4217" s="82"/>
      <c r="S4217" s="82"/>
      <c r="T4217" s="140"/>
      <c r="U4217" s="82"/>
      <c r="V4217" s="82"/>
      <c r="W4217" s="82"/>
      <c r="X4217" s="82"/>
      <c r="Y4217" s="82"/>
      <c r="AA4217" s="82"/>
      <c r="AB4217" s="82"/>
      <c r="AC4217" s="82"/>
      <c r="AD4217" s="82"/>
      <c r="AE4217" s="82"/>
      <c r="AF4217" s="82"/>
      <c r="AG4217" s="82"/>
    </row>
    <row r="4218" spans="3:33" x14ac:dyDescent="0.2">
      <c r="C4218" s="82"/>
      <c r="D4218" s="82"/>
      <c r="E4218" s="82"/>
      <c r="F4218" s="82"/>
      <c r="G4218" s="82"/>
      <c r="H4218" s="82"/>
      <c r="I4218" s="82"/>
      <c r="J4218" s="82"/>
      <c r="K4218" s="82"/>
      <c r="L4218" s="82"/>
      <c r="M4218" s="82"/>
      <c r="N4218" s="140"/>
      <c r="O4218" s="140"/>
      <c r="P4218" s="82"/>
      <c r="Q4218" s="82"/>
      <c r="R4218" s="82"/>
      <c r="S4218" s="82"/>
      <c r="T4218" s="140"/>
      <c r="U4218" s="82"/>
      <c r="V4218" s="82"/>
      <c r="W4218" s="82"/>
      <c r="X4218" s="82"/>
      <c r="Y4218" s="82"/>
      <c r="AA4218" s="82"/>
      <c r="AB4218" s="82"/>
      <c r="AC4218" s="82"/>
      <c r="AD4218" s="82"/>
      <c r="AE4218" s="82"/>
      <c r="AF4218" s="82"/>
      <c r="AG4218" s="82"/>
    </row>
    <row r="4219" spans="3:33" x14ac:dyDescent="0.2">
      <c r="C4219" s="82"/>
      <c r="D4219" s="82"/>
      <c r="E4219" s="82"/>
      <c r="F4219" s="82"/>
      <c r="G4219" s="82"/>
      <c r="H4219" s="82"/>
      <c r="I4219" s="82"/>
      <c r="J4219" s="82"/>
      <c r="K4219" s="82"/>
      <c r="L4219" s="82"/>
      <c r="M4219" s="82"/>
      <c r="N4219" s="140"/>
      <c r="O4219" s="140"/>
      <c r="P4219" s="82"/>
      <c r="Q4219" s="82"/>
      <c r="R4219" s="82"/>
      <c r="S4219" s="82"/>
      <c r="T4219" s="140"/>
      <c r="U4219" s="82"/>
      <c r="V4219" s="82"/>
      <c r="W4219" s="82"/>
      <c r="X4219" s="82"/>
      <c r="Y4219" s="82"/>
      <c r="AA4219" s="82"/>
      <c r="AB4219" s="82"/>
      <c r="AC4219" s="82"/>
      <c r="AD4219" s="82"/>
      <c r="AE4219" s="82"/>
      <c r="AF4219" s="82"/>
      <c r="AG4219" s="82"/>
    </row>
    <row r="4220" spans="3:33" x14ac:dyDescent="0.2">
      <c r="C4220" s="82"/>
      <c r="D4220" s="82"/>
      <c r="E4220" s="82"/>
      <c r="F4220" s="82"/>
      <c r="G4220" s="82"/>
      <c r="H4220" s="82"/>
      <c r="I4220" s="82"/>
      <c r="J4220" s="82"/>
      <c r="K4220" s="82"/>
      <c r="L4220" s="82"/>
      <c r="M4220" s="82"/>
      <c r="N4220" s="140"/>
      <c r="O4220" s="140"/>
      <c r="P4220" s="82"/>
      <c r="Q4220" s="82"/>
      <c r="R4220" s="82"/>
      <c r="S4220" s="82"/>
      <c r="T4220" s="140"/>
      <c r="U4220" s="82"/>
      <c r="V4220" s="82"/>
      <c r="W4220" s="82"/>
      <c r="X4220" s="82"/>
      <c r="Y4220" s="82"/>
      <c r="AA4220" s="82"/>
      <c r="AB4220" s="82"/>
      <c r="AC4220" s="82"/>
      <c r="AD4220" s="82"/>
      <c r="AE4220" s="82"/>
      <c r="AF4220" s="82"/>
      <c r="AG4220" s="82"/>
    </row>
    <row r="4221" spans="3:33" x14ac:dyDescent="0.2">
      <c r="C4221" s="82"/>
      <c r="D4221" s="82"/>
      <c r="E4221" s="82"/>
      <c r="F4221" s="82"/>
      <c r="G4221" s="82"/>
      <c r="H4221" s="82"/>
      <c r="I4221" s="82"/>
      <c r="J4221" s="82"/>
      <c r="K4221" s="82"/>
      <c r="L4221" s="82"/>
      <c r="M4221" s="82"/>
      <c r="N4221" s="140"/>
      <c r="O4221" s="140"/>
      <c r="P4221" s="82"/>
      <c r="Q4221" s="82"/>
      <c r="R4221" s="82"/>
      <c r="S4221" s="82"/>
      <c r="T4221" s="140"/>
      <c r="U4221" s="82"/>
      <c r="V4221" s="82"/>
      <c r="W4221" s="82"/>
      <c r="X4221" s="82"/>
      <c r="Y4221" s="82"/>
      <c r="AA4221" s="82"/>
      <c r="AB4221" s="82"/>
      <c r="AC4221" s="82"/>
      <c r="AD4221" s="82"/>
      <c r="AE4221" s="82"/>
      <c r="AF4221" s="82"/>
      <c r="AG4221" s="82"/>
    </row>
    <row r="4222" spans="3:33" x14ac:dyDescent="0.2">
      <c r="C4222" s="82"/>
      <c r="D4222" s="82"/>
      <c r="E4222" s="82"/>
      <c r="F4222" s="82"/>
      <c r="G4222" s="82"/>
      <c r="H4222" s="82"/>
      <c r="I4222" s="82"/>
      <c r="J4222" s="82"/>
      <c r="K4222" s="82"/>
      <c r="L4222" s="82"/>
      <c r="M4222" s="82"/>
      <c r="N4222" s="140"/>
      <c r="O4222" s="140"/>
      <c r="P4222" s="82"/>
      <c r="Q4222" s="82"/>
      <c r="R4222" s="82"/>
      <c r="S4222" s="82"/>
      <c r="T4222" s="140"/>
      <c r="U4222" s="82"/>
      <c r="V4222" s="82"/>
      <c r="W4222" s="82"/>
      <c r="X4222" s="82"/>
      <c r="Y4222" s="82"/>
      <c r="AA4222" s="82"/>
      <c r="AB4222" s="82"/>
      <c r="AC4222" s="82"/>
      <c r="AD4222" s="82"/>
      <c r="AE4222" s="82"/>
      <c r="AF4222" s="82"/>
      <c r="AG4222" s="82"/>
    </row>
    <row r="4223" spans="3:33" x14ac:dyDescent="0.2">
      <c r="C4223" s="82"/>
      <c r="D4223" s="82"/>
      <c r="E4223" s="82"/>
      <c r="F4223" s="82"/>
      <c r="G4223" s="82"/>
      <c r="H4223" s="82"/>
      <c r="I4223" s="82"/>
      <c r="J4223" s="82"/>
      <c r="K4223" s="82"/>
      <c r="L4223" s="82"/>
      <c r="M4223" s="82"/>
      <c r="N4223" s="140"/>
      <c r="O4223" s="140"/>
      <c r="P4223" s="82"/>
      <c r="Q4223" s="82"/>
      <c r="R4223" s="82"/>
      <c r="S4223" s="82"/>
      <c r="T4223" s="140"/>
      <c r="U4223" s="82"/>
      <c r="V4223" s="82"/>
      <c r="W4223" s="82"/>
      <c r="X4223" s="82"/>
      <c r="Y4223" s="82"/>
      <c r="AA4223" s="82"/>
      <c r="AB4223" s="82"/>
      <c r="AC4223" s="82"/>
      <c r="AD4223" s="82"/>
      <c r="AE4223" s="82"/>
      <c r="AF4223" s="82"/>
      <c r="AG4223" s="82"/>
    </row>
    <row r="4224" spans="3:33" x14ac:dyDescent="0.2">
      <c r="C4224" s="82"/>
      <c r="D4224" s="82"/>
      <c r="E4224" s="82"/>
      <c r="F4224" s="82"/>
      <c r="G4224" s="82"/>
      <c r="H4224" s="82"/>
      <c r="I4224" s="82"/>
      <c r="J4224" s="82"/>
      <c r="K4224" s="82"/>
      <c r="L4224" s="82"/>
      <c r="M4224" s="82"/>
      <c r="N4224" s="140"/>
      <c r="O4224" s="140"/>
      <c r="P4224" s="82"/>
      <c r="Q4224" s="82"/>
      <c r="R4224" s="82"/>
      <c r="S4224" s="82"/>
      <c r="T4224" s="140"/>
      <c r="U4224" s="82"/>
      <c r="V4224" s="82"/>
      <c r="W4224" s="82"/>
      <c r="X4224" s="82"/>
      <c r="Y4224" s="82"/>
      <c r="AA4224" s="82"/>
      <c r="AB4224" s="82"/>
      <c r="AC4224" s="82"/>
      <c r="AD4224" s="82"/>
      <c r="AE4224" s="82"/>
      <c r="AF4224" s="82"/>
      <c r="AG4224" s="82"/>
    </row>
    <row r="4225" spans="3:33" x14ac:dyDescent="0.2">
      <c r="C4225" s="82"/>
      <c r="D4225" s="82"/>
      <c r="E4225" s="82"/>
      <c r="F4225" s="82"/>
      <c r="G4225" s="82"/>
      <c r="H4225" s="82"/>
      <c r="I4225" s="82"/>
      <c r="J4225" s="82"/>
      <c r="K4225" s="82"/>
      <c r="L4225" s="82"/>
      <c r="M4225" s="82"/>
      <c r="N4225" s="140"/>
      <c r="O4225" s="140"/>
      <c r="P4225" s="82"/>
      <c r="Q4225" s="82"/>
      <c r="R4225" s="82"/>
      <c r="S4225" s="82"/>
      <c r="T4225" s="140"/>
      <c r="U4225" s="82"/>
      <c r="V4225" s="82"/>
      <c r="W4225" s="82"/>
      <c r="X4225" s="82"/>
      <c r="Y4225" s="82"/>
      <c r="AA4225" s="82"/>
      <c r="AB4225" s="82"/>
      <c r="AC4225" s="82"/>
      <c r="AD4225" s="82"/>
      <c r="AE4225" s="82"/>
      <c r="AF4225" s="82"/>
      <c r="AG4225" s="82"/>
    </row>
    <row r="4226" spans="3:33" x14ac:dyDescent="0.2">
      <c r="C4226" s="82"/>
      <c r="D4226" s="82"/>
      <c r="E4226" s="82"/>
      <c r="F4226" s="82"/>
      <c r="G4226" s="82"/>
      <c r="H4226" s="82"/>
      <c r="I4226" s="82"/>
      <c r="J4226" s="82"/>
      <c r="K4226" s="82"/>
      <c r="L4226" s="82"/>
      <c r="M4226" s="82"/>
      <c r="N4226" s="140"/>
      <c r="O4226" s="140"/>
      <c r="P4226" s="82"/>
      <c r="Q4226" s="82"/>
      <c r="R4226" s="82"/>
      <c r="S4226" s="82"/>
      <c r="T4226" s="140"/>
      <c r="U4226" s="82"/>
      <c r="V4226" s="82"/>
      <c r="W4226" s="82"/>
      <c r="X4226" s="82"/>
      <c r="Y4226" s="82"/>
      <c r="AA4226" s="82"/>
      <c r="AB4226" s="82"/>
      <c r="AC4226" s="82"/>
      <c r="AD4226" s="82"/>
      <c r="AE4226" s="82"/>
      <c r="AF4226" s="82"/>
      <c r="AG4226" s="82"/>
    </row>
    <row r="4227" spans="3:33" x14ac:dyDescent="0.2">
      <c r="C4227" s="82"/>
      <c r="D4227" s="82"/>
      <c r="E4227" s="82"/>
      <c r="F4227" s="82"/>
      <c r="G4227" s="82"/>
      <c r="H4227" s="82"/>
      <c r="I4227" s="82"/>
      <c r="J4227" s="82"/>
      <c r="K4227" s="82"/>
      <c r="L4227" s="82"/>
      <c r="M4227" s="82"/>
      <c r="N4227" s="140"/>
      <c r="O4227" s="140"/>
      <c r="P4227" s="82"/>
      <c r="Q4227" s="82"/>
      <c r="R4227" s="82"/>
      <c r="S4227" s="82"/>
      <c r="T4227" s="140"/>
      <c r="U4227" s="82"/>
      <c r="V4227" s="82"/>
      <c r="W4227" s="82"/>
      <c r="X4227" s="82"/>
      <c r="Y4227" s="82"/>
      <c r="AA4227" s="82"/>
      <c r="AB4227" s="82"/>
      <c r="AC4227" s="82"/>
      <c r="AD4227" s="82"/>
      <c r="AE4227" s="82"/>
      <c r="AF4227" s="82"/>
      <c r="AG4227" s="82"/>
    </row>
    <row r="4228" spans="3:33" x14ac:dyDescent="0.2">
      <c r="C4228" s="82"/>
      <c r="D4228" s="82"/>
      <c r="E4228" s="82"/>
      <c r="F4228" s="82"/>
      <c r="G4228" s="82"/>
      <c r="H4228" s="82"/>
      <c r="I4228" s="82"/>
      <c r="J4228" s="82"/>
      <c r="K4228" s="82"/>
      <c r="L4228" s="82"/>
      <c r="M4228" s="82"/>
      <c r="N4228" s="140"/>
      <c r="O4228" s="140"/>
      <c r="P4228" s="82"/>
      <c r="Q4228" s="82"/>
      <c r="R4228" s="82"/>
      <c r="S4228" s="82"/>
      <c r="T4228" s="140"/>
      <c r="U4228" s="82"/>
      <c r="V4228" s="82"/>
      <c r="W4228" s="82"/>
      <c r="X4228" s="82"/>
      <c r="Y4228" s="82"/>
      <c r="AA4228" s="82"/>
      <c r="AB4228" s="82"/>
      <c r="AC4228" s="82"/>
      <c r="AD4228" s="82"/>
      <c r="AE4228" s="82"/>
      <c r="AF4228" s="82"/>
      <c r="AG4228" s="82"/>
    </row>
    <row r="4229" spans="3:33" x14ac:dyDescent="0.2">
      <c r="C4229" s="82"/>
      <c r="D4229" s="82"/>
      <c r="E4229" s="82"/>
      <c r="F4229" s="82"/>
      <c r="G4229" s="82"/>
      <c r="H4229" s="82"/>
      <c r="I4229" s="82"/>
      <c r="J4229" s="82"/>
      <c r="K4229" s="82"/>
      <c r="L4229" s="82"/>
      <c r="M4229" s="82"/>
      <c r="N4229" s="140"/>
      <c r="O4229" s="140"/>
      <c r="P4229" s="82"/>
      <c r="Q4229" s="82"/>
      <c r="R4229" s="82"/>
      <c r="S4229" s="82"/>
      <c r="T4229" s="140"/>
      <c r="U4229" s="82"/>
      <c r="V4229" s="82"/>
      <c r="W4229" s="82"/>
      <c r="X4229" s="82"/>
      <c r="Y4229" s="82"/>
      <c r="AA4229" s="82"/>
      <c r="AB4229" s="82"/>
      <c r="AC4229" s="82"/>
      <c r="AD4229" s="82"/>
      <c r="AE4229" s="82"/>
      <c r="AF4229" s="82"/>
      <c r="AG4229" s="82"/>
    </row>
    <row r="4230" spans="3:33" x14ac:dyDescent="0.2">
      <c r="C4230" s="82"/>
      <c r="D4230" s="82"/>
      <c r="E4230" s="82"/>
      <c r="F4230" s="82"/>
      <c r="G4230" s="82"/>
      <c r="H4230" s="82"/>
      <c r="I4230" s="82"/>
      <c r="J4230" s="82"/>
      <c r="K4230" s="82"/>
      <c r="L4230" s="82"/>
      <c r="M4230" s="82"/>
      <c r="N4230" s="140"/>
      <c r="O4230" s="140"/>
      <c r="P4230" s="82"/>
      <c r="Q4230" s="82"/>
      <c r="R4230" s="82"/>
      <c r="S4230" s="82"/>
      <c r="T4230" s="140"/>
      <c r="U4230" s="82"/>
      <c r="V4230" s="82"/>
      <c r="W4230" s="82"/>
      <c r="X4230" s="82"/>
      <c r="Y4230" s="82"/>
      <c r="AA4230" s="82"/>
      <c r="AB4230" s="82"/>
      <c r="AC4230" s="82"/>
      <c r="AD4230" s="82"/>
      <c r="AE4230" s="82"/>
      <c r="AF4230" s="82"/>
      <c r="AG4230" s="82"/>
    </row>
    <row r="4231" spans="3:33" x14ac:dyDescent="0.2">
      <c r="C4231" s="82"/>
      <c r="D4231" s="82"/>
      <c r="E4231" s="82"/>
      <c r="F4231" s="82"/>
      <c r="G4231" s="82"/>
      <c r="H4231" s="82"/>
      <c r="I4231" s="82"/>
      <c r="J4231" s="82"/>
      <c r="K4231" s="82"/>
      <c r="L4231" s="82"/>
      <c r="M4231" s="82"/>
      <c r="N4231" s="140"/>
      <c r="O4231" s="140"/>
      <c r="P4231" s="82"/>
      <c r="Q4231" s="82"/>
      <c r="R4231" s="82"/>
      <c r="S4231" s="82"/>
      <c r="T4231" s="140"/>
      <c r="U4231" s="82"/>
      <c r="V4231" s="82"/>
      <c r="W4231" s="82"/>
      <c r="X4231" s="82"/>
      <c r="Y4231" s="82"/>
      <c r="AA4231" s="82"/>
      <c r="AB4231" s="82"/>
      <c r="AC4231" s="82"/>
      <c r="AD4231" s="82"/>
      <c r="AE4231" s="82"/>
      <c r="AF4231" s="82"/>
      <c r="AG4231" s="82"/>
    </row>
    <row r="4232" spans="3:33" x14ac:dyDescent="0.2">
      <c r="C4232" s="82"/>
      <c r="D4232" s="82"/>
      <c r="E4232" s="82"/>
      <c r="F4232" s="82"/>
      <c r="G4232" s="82"/>
      <c r="H4232" s="82"/>
      <c r="I4232" s="82"/>
      <c r="J4232" s="82"/>
      <c r="K4232" s="82"/>
      <c r="L4232" s="82"/>
      <c r="M4232" s="82"/>
      <c r="N4232" s="140"/>
      <c r="O4232" s="140"/>
      <c r="P4232" s="82"/>
      <c r="Q4232" s="82"/>
      <c r="R4232" s="82"/>
      <c r="S4232" s="82"/>
      <c r="T4232" s="140"/>
      <c r="U4232" s="82"/>
      <c r="V4232" s="82"/>
      <c r="W4232" s="82"/>
      <c r="X4232" s="82"/>
      <c r="Y4232" s="82"/>
      <c r="AA4232" s="82"/>
      <c r="AB4232" s="82"/>
      <c r="AC4232" s="82"/>
      <c r="AD4232" s="82"/>
      <c r="AE4232" s="82"/>
      <c r="AF4232" s="82"/>
      <c r="AG4232" s="82"/>
    </row>
    <row r="4233" spans="3:33" x14ac:dyDescent="0.2">
      <c r="C4233" s="82"/>
      <c r="D4233" s="82"/>
      <c r="E4233" s="82"/>
      <c r="F4233" s="82"/>
      <c r="G4233" s="82"/>
      <c r="H4233" s="82"/>
      <c r="I4233" s="82"/>
      <c r="J4233" s="82"/>
      <c r="K4233" s="82"/>
      <c r="L4233" s="82"/>
      <c r="M4233" s="82"/>
      <c r="N4233" s="140"/>
      <c r="O4233" s="140"/>
      <c r="P4233" s="82"/>
      <c r="Q4233" s="82"/>
      <c r="R4233" s="82"/>
      <c r="S4233" s="82"/>
      <c r="T4233" s="140"/>
      <c r="U4233" s="82"/>
      <c r="V4233" s="82"/>
      <c r="W4233" s="82"/>
      <c r="X4233" s="82"/>
      <c r="Y4233" s="82"/>
      <c r="AA4233" s="82"/>
      <c r="AB4233" s="82"/>
      <c r="AC4233" s="82"/>
      <c r="AD4233" s="82"/>
      <c r="AE4233" s="82"/>
      <c r="AF4233" s="82"/>
      <c r="AG4233" s="82"/>
    </row>
    <row r="4234" spans="3:33" x14ac:dyDescent="0.2">
      <c r="C4234" s="82"/>
      <c r="D4234" s="82"/>
      <c r="E4234" s="82"/>
      <c r="F4234" s="82"/>
      <c r="G4234" s="82"/>
      <c r="H4234" s="82"/>
      <c r="I4234" s="82"/>
      <c r="J4234" s="82"/>
      <c r="K4234" s="82"/>
      <c r="L4234" s="82"/>
      <c r="M4234" s="82"/>
      <c r="N4234" s="140"/>
      <c r="O4234" s="140"/>
      <c r="P4234" s="82"/>
      <c r="Q4234" s="82"/>
      <c r="R4234" s="82"/>
      <c r="S4234" s="82"/>
      <c r="T4234" s="140"/>
      <c r="U4234" s="82"/>
      <c r="V4234" s="82"/>
      <c r="W4234" s="82"/>
      <c r="X4234" s="82"/>
      <c r="Y4234" s="82"/>
      <c r="AA4234" s="82"/>
      <c r="AB4234" s="82"/>
      <c r="AC4234" s="82"/>
      <c r="AD4234" s="82"/>
      <c r="AE4234" s="82"/>
      <c r="AF4234" s="82"/>
      <c r="AG4234" s="82"/>
    </row>
    <row r="4235" spans="3:33" x14ac:dyDescent="0.2">
      <c r="C4235" s="82"/>
      <c r="D4235" s="82"/>
      <c r="E4235" s="82"/>
      <c r="F4235" s="82"/>
      <c r="G4235" s="82"/>
      <c r="H4235" s="82"/>
      <c r="I4235" s="82"/>
      <c r="J4235" s="82"/>
      <c r="K4235" s="82"/>
      <c r="L4235" s="82"/>
      <c r="M4235" s="82"/>
      <c r="N4235" s="140"/>
      <c r="O4235" s="140"/>
      <c r="P4235" s="82"/>
      <c r="Q4235" s="82"/>
      <c r="R4235" s="82"/>
      <c r="S4235" s="82"/>
      <c r="T4235" s="140"/>
      <c r="U4235" s="82"/>
      <c r="V4235" s="82"/>
      <c r="W4235" s="82"/>
      <c r="X4235" s="82"/>
      <c r="Y4235" s="82"/>
      <c r="AA4235" s="82"/>
      <c r="AB4235" s="82"/>
      <c r="AC4235" s="82"/>
      <c r="AD4235" s="82"/>
      <c r="AE4235" s="82"/>
      <c r="AF4235" s="82"/>
      <c r="AG4235" s="82"/>
    </row>
    <row r="4236" spans="3:33" x14ac:dyDescent="0.2">
      <c r="C4236" s="82"/>
      <c r="D4236" s="82"/>
      <c r="E4236" s="82"/>
      <c r="F4236" s="82"/>
      <c r="G4236" s="82"/>
      <c r="H4236" s="82"/>
      <c r="I4236" s="82"/>
      <c r="J4236" s="82"/>
      <c r="K4236" s="82"/>
      <c r="L4236" s="82"/>
      <c r="M4236" s="82"/>
      <c r="N4236" s="140"/>
      <c r="O4236" s="140"/>
      <c r="P4236" s="82"/>
      <c r="Q4236" s="82"/>
      <c r="R4236" s="82"/>
      <c r="S4236" s="82"/>
      <c r="T4236" s="140"/>
      <c r="U4236" s="82"/>
      <c r="V4236" s="82"/>
      <c r="W4236" s="82"/>
      <c r="X4236" s="82"/>
      <c r="Y4236" s="82"/>
      <c r="AA4236" s="82"/>
      <c r="AB4236" s="82"/>
      <c r="AC4236" s="82"/>
      <c r="AD4236" s="82"/>
      <c r="AE4236" s="82"/>
      <c r="AF4236" s="82"/>
      <c r="AG4236" s="82"/>
    </row>
    <row r="4237" spans="3:33" x14ac:dyDescent="0.2">
      <c r="C4237" s="82"/>
      <c r="D4237" s="82"/>
      <c r="E4237" s="82"/>
      <c r="F4237" s="82"/>
      <c r="G4237" s="82"/>
      <c r="H4237" s="82"/>
      <c r="I4237" s="82"/>
      <c r="J4237" s="82"/>
      <c r="K4237" s="82"/>
      <c r="L4237" s="82"/>
      <c r="M4237" s="82"/>
      <c r="N4237" s="140"/>
      <c r="O4237" s="140"/>
      <c r="P4237" s="82"/>
      <c r="Q4237" s="82"/>
      <c r="R4237" s="82"/>
      <c r="S4237" s="82"/>
      <c r="T4237" s="140"/>
      <c r="U4237" s="82"/>
      <c r="V4237" s="82"/>
      <c r="W4237" s="82"/>
      <c r="X4237" s="82"/>
      <c r="Y4237" s="82"/>
      <c r="AA4237" s="82"/>
      <c r="AB4237" s="82"/>
      <c r="AC4237" s="82"/>
      <c r="AD4237" s="82"/>
      <c r="AE4237" s="82"/>
      <c r="AF4237" s="82"/>
      <c r="AG4237" s="82"/>
    </row>
    <row r="4238" spans="3:33" x14ac:dyDescent="0.2">
      <c r="C4238" s="82"/>
      <c r="D4238" s="82"/>
      <c r="E4238" s="82"/>
      <c r="F4238" s="82"/>
      <c r="G4238" s="82"/>
      <c r="H4238" s="82"/>
      <c r="I4238" s="82"/>
      <c r="J4238" s="82"/>
      <c r="K4238" s="82"/>
      <c r="L4238" s="82"/>
      <c r="M4238" s="82"/>
      <c r="N4238" s="140"/>
      <c r="O4238" s="140"/>
      <c r="P4238" s="82"/>
      <c r="Q4238" s="82"/>
      <c r="R4238" s="82"/>
      <c r="S4238" s="82"/>
      <c r="T4238" s="140"/>
      <c r="U4238" s="82"/>
      <c r="V4238" s="82"/>
      <c r="W4238" s="82"/>
      <c r="X4238" s="82"/>
      <c r="Y4238" s="82"/>
      <c r="AA4238" s="82"/>
      <c r="AB4238" s="82"/>
      <c r="AC4238" s="82"/>
      <c r="AD4238" s="82"/>
      <c r="AE4238" s="82"/>
      <c r="AF4238" s="82"/>
      <c r="AG4238" s="82"/>
    </row>
    <row r="4239" spans="3:33" x14ac:dyDescent="0.2">
      <c r="C4239" s="82"/>
      <c r="D4239" s="82"/>
      <c r="E4239" s="82"/>
      <c r="F4239" s="82"/>
      <c r="G4239" s="82"/>
      <c r="H4239" s="82"/>
      <c r="I4239" s="82"/>
      <c r="J4239" s="82"/>
      <c r="K4239" s="82"/>
      <c r="L4239" s="82"/>
      <c r="M4239" s="82"/>
      <c r="N4239" s="140"/>
      <c r="O4239" s="140"/>
      <c r="P4239" s="82"/>
      <c r="Q4239" s="82"/>
      <c r="R4239" s="82"/>
      <c r="S4239" s="82"/>
      <c r="T4239" s="140"/>
      <c r="U4239" s="82"/>
      <c r="V4239" s="82"/>
      <c r="W4239" s="82"/>
      <c r="X4239" s="82"/>
      <c r="Y4239" s="82"/>
      <c r="AA4239" s="82"/>
      <c r="AB4239" s="82"/>
      <c r="AC4239" s="82"/>
      <c r="AD4239" s="82"/>
      <c r="AE4239" s="82"/>
      <c r="AF4239" s="82"/>
      <c r="AG4239" s="82"/>
    </row>
    <row r="4240" spans="3:33" x14ac:dyDescent="0.2">
      <c r="C4240" s="82"/>
      <c r="D4240" s="82"/>
      <c r="E4240" s="82"/>
      <c r="F4240" s="82"/>
      <c r="G4240" s="82"/>
      <c r="H4240" s="82"/>
      <c r="I4240" s="82"/>
      <c r="J4240" s="82"/>
      <c r="K4240" s="82"/>
      <c r="L4240" s="82"/>
      <c r="M4240" s="82"/>
      <c r="N4240" s="140"/>
      <c r="O4240" s="140"/>
      <c r="P4240" s="82"/>
      <c r="Q4240" s="82"/>
      <c r="R4240" s="82"/>
      <c r="S4240" s="82"/>
      <c r="T4240" s="140"/>
      <c r="U4240" s="82"/>
      <c r="V4240" s="82"/>
      <c r="W4240" s="82"/>
      <c r="X4240" s="82"/>
      <c r="Y4240" s="82"/>
      <c r="AA4240" s="82"/>
      <c r="AB4240" s="82"/>
      <c r="AC4240" s="82"/>
      <c r="AD4240" s="82"/>
      <c r="AE4240" s="82"/>
      <c r="AF4240" s="82"/>
      <c r="AG4240" s="82"/>
    </row>
    <row r="4241" spans="3:33" x14ac:dyDescent="0.2">
      <c r="C4241" s="82"/>
      <c r="D4241" s="82"/>
      <c r="E4241" s="82"/>
      <c r="F4241" s="82"/>
      <c r="G4241" s="82"/>
      <c r="H4241" s="82"/>
      <c r="I4241" s="82"/>
      <c r="J4241" s="82"/>
      <c r="K4241" s="82"/>
      <c r="L4241" s="82"/>
      <c r="M4241" s="82"/>
      <c r="N4241" s="140"/>
      <c r="O4241" s="140"/>
      <c r="P4241" s="82"/>
      <c r="Q4241" s="82"/>
      <c r="R4241" s="82"/>
      <c r="S4241" s="82"/>
      <c r="T4241" s="140"/>
      <c r="U4241" s="82"/>
      <c r="V4241" s="82"/>
      <c r="W4241" s="82"/>
      <c r="X4241" s="82"/>
      <c r="Y4241" s="82"/>
      <c r="AA4241" s="82"/>
      <c r="AB4241" s="82"/>
      <c r="AC4241" s="82"/>
      <c r="AD4241" s="82"/>
      <c r="AE4241" s="82"/>
      <c r="AF4241" s="82"/>
      <c r="AG4241" s="82"/>
    </row>
    <row r="4242" spans="3:33" x14ac:dyDescent="0.2">
      <c r="C4242" s="82"/>
      <c r="D4242" s="82"/>
      <c r="E4242" s="82"/>
      <c r="F4242" s="82"/>
      <c r="G4242" s="82"/>
      <c r="H4242" s="82"/>
      <c r="I4242" s="82"/>
      <c r="J4242" s="82"/>
      <c r="K4242" s="82"/>
      <c r="L4242" s="82"/>
      <c r="M4242" s="82"/>
      <c r="N4242" s="140"/>
      <c r="O4242" s="140"/>
      <c r="P4242" s="82"/>
      <c r="Q4242" s="82"/>
      <c r="R4242" s="82"/>
      <c r="S4242" s="82"/>
      <c r="T4242" s="140"/>
      <c r="U4242" s="82"/>
      <c r="V4242" s="82"/>
      <c r="W4242" s="82"/>
      <c r="X4242" s="82"/>
      <c r="Y4242" s="82"/>
      <c r="AA4242" s="82"/>
      <c r="AB4242" s="82"/>
      <c r="AC4242" s="82"/>
      <c r="AD4242" s="82"/>
      <c r="AE4242" s="82"/>
      <c r="AF4242" s="82"/>
      <c r="AG4242" s="82"/>
    </row>
    <row r="4243" spans="3:33" x14ac:dyDescent="0.2">
      <c r="C4243" s="82"/>
      <c r="D4243" s="82"/>
      <c r="E4243" s="82"/>
      <c r="F4243" s="82"/>
      <c r="G4243" s="82"/>
      <c r="H4243" s="82"/>
      <c r="I4243" s="82"/>
      <c r="J4243" s="82"/>
      <c r="K4243" s="82"/>
      <c r="L4243" s="82"/>
      <c r="M4243" s="82"/>
      <c r="N4243" s="140"/>
      <c r="O4243" s="140"/>
      <c r="P4243" s="82"/>
      <c r="Q4243" s="82"/>
      <c r="R4243" s="82"/>
      <c r="S4243" s="82"/>
      <c r="T4243" s="140"/>
      <c r="U4243" s="82"/>
      <c r="V4243" s="82"/>
      <c r="W4243" s="82"/>
      <c r="X4243" s="82"/>
      <c r="Y4243" s="82"/>
      <c r="AA4243" s="82"/>
      <c r="AB4243" s="82"/>
      <c r="AC4243" s="82"/>
      <c r="AD4243" s="82"/>
      <c r="AE4243" s="82"/>
      <c r="AF4243" s="82"/>
      <c r="AG4243" s="82"/>
    </row>
    <row r="4244" spans="3:33" x14ac:dyDescent="0.2">
      <c r="C4244" s="82"/>
      <c r="D4244" s="82"/>
      <c r="E4244" s="82"/>
      <c r="F4244" s="82"/>
      <c r="G4244" s="82"/>
      <c r="H4244" s="82"/>
      <c r="I4244" s="82"/>
      <c r="J4244" s="82"/>
      <c r="K4244" s="82"/>
      <c r="L4244" s="82"/>
      <c r="M4244" s="82"/>
      <c r="N4244" s="140"/>
      <c r="O4244" s="140"/>
      <c r="P4244" s="82"/>
      <c r="Q4244" s="82"/>
      <c r="R4244" s="82"/>
      <c r="S4244" s="82"/>
      <c r="T4244" s="140"/>
      <c r="U4244" s="82"/>
      <c r="V4244" s="82"/>
      <c r="W4244" s="82"/>
      <c r="X4244" s="82"/>
      <c r="Y4244" s="82"/>
      <c r="AA4244" s="82"/>
      <c r="AB4244" s="82"/>
      <c r="AC4244" s="82"/>
      <c r="AD4244" s="82"/>
      <c r="AE4244" s="82"/>
      <c r="AF4244" s="82"/>
      <c r="AG4244" s="82"/>
    </row>
    <row r="4245" spans="3:33" x14ac:dyDescent="0.2">
      <c r="C4245" s="82"/>
      <c r="D4245" s="82"/>
      <c r="E4245" s="82"/>
      <c r="F4245" s="82"/>
      <c r="G4245" s="82"/>
      <c r="H4245" s="82"/>
      <c r="I4245" s="82"/>
      <c r="J4245" s="82"/>
      <c r="K4245" s="82"/>
      <c r="L4245" s="82"/>
      <c r="M4245" s="82"/>
      <c r="N4245" s="140"/>
      <c r="O4245" s="140"/>
      <c r="P4245" s="82"/>
      <c r="Q4245" s="82"/>
      <c r="R4245" s="82"/>
      <c r="S4245" s="82"/>
      <c r="T4245" s="140"/>
      <c r="U4245" s="82"/>
      <c r="V4245" s="82"/>
      <c r="W4245" s="82"/>
      <c r="X4245" s="82"/>
      <c r="Y4245" s="82"/>
      <c r="AA4245" s="82"/>
      <c r="AB4245" s="82"/>
      <c r="AC4245" s="82"/>
      <c r="AD4245" s="82"/>
      <c r="AE4245" s="82"/>
      <c r="AF4245" s="82"/>
      <c r="AG4245" s="82"/>
    </row>
    <row r="4246" spans="3:33" x14ac:dyDescent="0.2">
      <c r="C4246" s="82"/>
      <c r="D4246" s="82"/>
      <c r="E4246" s="82"/>
      <c r="F4246" s="82"/>
      <c r="G4246" s="82"/>
      <c r="H4246" s="82"/>
      <c r="I4246" s="82"/>
      <c r="J4246" s="82"/>
      <c r="K4246" s="82"/>
      <c r="L4246" s="82"/>
      <c r="M4246" s="82"/>
      <c r="N4246" s="140"/>
      <c r="O4246" s="140"/>
      <c r="P4246" s="82"/>
      <c r="Q4246" s="82"/>
      <c r="R4246" s="82"/>
      <c r="S4246" s="82"/>
      <c r="T4246" s="140"/>
      <c r="U4246" s="82"/>
      <c r="V4246" s="82"/>
      <c r="W4246" s="82"/>
      <c r="X4246" s="82"/>
      <c r="Y4246" s="82"/>
      <c r="AA4246" s="82"/>
      <c r="AB4246" s="82"/>
      <c r="AC4246" s="82"/>
      <c r="AD4246" s="82"/>
      <c r="AE4246" s="82"/>
      <c r="AF4246" s="82"/>
      <c r="AG4246" s="82"/>
    </row>
    <row r="4247" spans="3:33" x14ac:dyDescent="0.2">
      <c r="C4247" s="82"/>
      <c r="D4247" s="82"/>
      <c r="E4247" s="82"/>
      <c r="F4247" s="82"/>
      <c r="G4247" s="82"/>
      <c r="H4247" s="82"/>
      <c r="I4247" s="82"/>
      <c r="J4247" s="82"/>
      <c r="K4247" s="82"/>
      <c r="L4247" s="82"/>
      <c r="M4247" s="82"/>
      <c r="N4247" s="140"/>
      <c r="O4247" s="140"/>
      <c r="P4247" s="82"/>
      <c r="Q4247" s="82"/>
      <c r="R4247" s="82"/>
      <c r="S4247" s="82"/>
      <c r="T4247" s="140"/>
      <c r="U4247" s="82"/>
      <c r="V4247" s="82"/>
      <c r="W4247" s="82"/>
      <c r="X4247" s="82"/>
      <c r="Y4247" s="82"/>
      <c r="AA4247" s="82"/>
      <c r="AB4247" s="82"/>
      <c r="AC4247" s="82"/>
      <c r="AD4247" s="82"/>
      <c r="AE4247" s="82"/>
      <c r="AF4247" s="82"/>
      <c r="AG4247" s="82"/>
    </row>
    <row r="4248" spans="3:33" x14ac:dyDescent="0.2">
      <c r="C4248" s="82"/>
      <c r="D4248" s="82"/>
      <c r="E4248" s="82"/>
      <c r="F4248" s="82"/>
      <c r="G4248" s="82"/>
      <c r="H4248" s="82"/>
      <c r="I4248" s="82"/>
      <c r="J4248" s="82"/>
      <c r="K4248" s="82"/>
      <c r="L4248" s="82"/>
      <c r="M4248" s="82"/>
      <c r="N4248" s="140"/>
      <c r="O4248" s="140"/>
      <c r="P4248" s="82"/>
      <c r="Q4248" s="82"/>
      <c r="R4248" s="82"/>
      <c r="S4248" s="82"/>
      <c r="T4248" s="140"/>
      <c r="U4248" s="82"/>
      <c r="V4248" s="82"/>
      <c r="W4248" s="82"/>
      <c r="X4248" s="82"/>
      <c r="Y4248" s="82"/>
      <c r="AA4248" s="82"/>
      <c r="AB4248" s="82"/>
      <c r="AC4248" s="82"/>
      <c r="AD4248" s="82"/>
      <c r="AE4248" s="82"/>
      <c r="AF4248" s="82"/>
      <c r="AG4248" s="82"/>
    </row>
    <row r="4249" spans="3:33" x14ac:dyDescent="0.2">
      <c r="C4249" s="82"/>
      <c r="D4249" s="82"/>
      <c r="E4249" s="82"/>
      <c r="F4249" s="82"/>
      <c r="G4249" s="82"/>
      <c r="H4249" s="82"/>
      <c r="I4249" s="82"/>
      <c r="J4249" s="82"/>
      <c r="K4249" s="82"/>
      <c r="L4249" s="82"/>
      <c r="M4249" s="82"/>
      <c r="N4249" s="140"/>
      <c r="O4249" s="140"/>
      <c r="P4249" s="82"/>
      <c r="Q4249" s="82"/>
      <c r="R4249" s="82"/>
      <c r="S4249" s="82"/>
      <c r="T4249" s="140"/>
      <c r="U4249" s="82"/>
      <c r="V4249" s="82"/>
      <c r="W4249" s="82"/>
      <c r="X4249" s="82"/>
      <c r="Y4249" s="82"/>
      <c r="AA4249" s="82"/>
      <c r="AB4249" s="82"/>
      <c r="AC4249" s="82"/>
      <c r="AD4249" s="82"/>
      <c r="AE4249" s="82"/>
      <c r="AF4249" s="82"/>
      <c r="AG4249" s="82"/>
    </row>
    <row r="4250" spans="3:33" x14ac:dyDescent="0.2">
      <c r="C4250" s="82"/>
      <c r="D4250" s="82"/>
      <c r="E4250" s="82"/>
      <c r="F4250" s="82"/>
      <c r="G4250" s="82"/>
      <c r="H4250" s="82"/>
      <c r="I4250" s="82"/>
      <c r="J4250" s="82"/>
      <c r="K4250" s="82"/>
      <c r="L4250" s="82"/>
      <c r="M4250" s="82"/>
      <c r="N4250" s="140"/>
      <c r="O4250" s="140"/>
      <c r="P4250" s="82"/>
      <c r="Q4250" s="82"/>
      <c r="R4250" s="82"/>
      <c r="S4250" s="82"/>
      <c r="T4250" s="140"/>
      <c r="U4250" s="82"/>
      <c r="V4250" s="82"/>
      <c r="W4250" s="82"/>
      <c r="X4250" s="82"/>
      <c r="Y4250" s="82"/>
      <c r="AA4250" s="82"/>
      <c r="AB4250" s="82"/>
      <c r="AC4250" s="82"/>
      <c r="AD4250" s="82"/>
      <c r="AE4250" s="82"/>
      <c r="AF4250" s="82"/>
      <c r="AG4250" s="82"/>
    </row>
    <row r="4251" spans="3:33" x14ac:dyDescent="0.2">
      <c r="C4251" s="82"/>
      <c r="D4251" s="82"/>
      <c r="E4251" s="82"/>
      <c r="F4251" s="82"/>
      <c r="G4251" s="82"/>
      <c r="H4251" s="82"/>
      <c r="I4251" s="82"/>
      <c r="J4251" s="82"/>
      <c r="K4251" s="82"/>
      <c r="L4251" s="82"/>
      <c r="M4251" s="82"/>
      <c r="N4251" s="140"/>
      <c r="O4251" s="140"/>
      <c r="P4251" s="82"/>
      <c r="Q4251" s="82"/>
      <c r="R4251" s="82"/>
      <c r="S4251" s="82"/>
      <c r="T4251" s="140"/>
      <c r="U4251" s="82"/>
      <c r="V4251" s="82"/>
      <c r="W4251" s="82"/>
      <c r="X4251" s="82"/>
      <c r="Y4251" s="82"/>
      <c r="AA4251" s="82"/>
      <c r="AB4251" s="82"/>
      <c r="AC4251" s="82"/>
      <c r="AD4251" s="82"/>
      <c r="AE4251" s="82"/>
      <c r="AF4251" s="82"/>
      <c r="AG4251" s="82"/>
    </row>
    <row r="4252" spans="3:33" x14ac:dyDescent="0.2">
      <c r="C4252" s="82"/>
      <c r="D4252" s="82"/>
      <c r="E4252" s="82"/>
      <c r="F4252" s="82"/>
      <c r="G4252" s="82"/>
      <c r="H4252" s="82"/>
      <c r="I4252" s="82"/>
      <c r="J4252" s="82"/>
      <c r="K4252" s="82"/>
      <c r="L4252" s="82"/>
      <c r="M4252" s="82"/>
      <c r="N4252" s="140"/>
      <c r="O4252" s="140"/>
      <c r="P4252" s="82"/>
      <c r="Q4252" s="82"/>
      <c r="R4252" s="82"/>
      <c r="S4252" s="82"/>
      <c r="T4252" s="140"/>
      <c r="U4252" s="82"/>
      <c r="V4252" s="82"/>
      <c r="W4252" s="82"/>
      <c r="X4252" s="82"/>
      <c r="Y4252" s="82"/>
      <c r="AA4252" s="82"/>
      <c r="AB4252" s="82"/>
      <c r="AC4252" s="82"/>
      <c r="AD4252" s="82"/>
      <c r="AE4252" s="82"/>
      <c r="AF4252" s="82"/>
      <c r="AG4252" s="82"/>
    </row>
    <row r="4253" spans="3:33" x14ac:dyDescent="0.2">
      <c r="C4253" s="82"/>
      <c r="D4253" s="82"/>
      <c r="E4253" s="82"/>
      <c r="F4253" s="82"/>
      <c r="G4253" s="82"/>
      <c r="H4253" s="82"/>
      <c r="I4253" s="82"/>
      <c r="J4253" s="82"/>
      <c r="K4253" s="82"/>
      <c r="L4253" s="82"/>
      <c r="M4253" s="82"/>
      <c r="N4253" s="140"/>
      <c r="O4253" s="140"/>
      <c r="P4253" s="82"/>
      <c r="Q4253" s="82"/>
      <c r="R4253" s="82"/>
      <c r="S4253" s="82"/>
      <c r="T4253" s="140"/>
      <c r="U4253" s="82"/>
      <c r="V4253" s="82"/>
      <c r="W4253" s="82"/>
      <c r="X4253" s="82"/>
      <c r="Y4253" s="82"/>
      <c r="AA4253" s="82"/>
      <c r="AB4253" s="82"/>
      <c r="AC4253" s="82"/>
      <c r="AD4253" s="82"/>
      <c r="AE4253" s="82"/>
      <c r="AF4253" s="82"/>
      <c r="AG4253" s="82"/>
    </row>
    <row r="4254" spans="3:33" x14ac:dyDescent="0.2">
      <c r="C4254" s="82"/>
      <c r="D4254" s="82"/>
      <c r="E4254" s="82"/>
      <c r="F4254" s="82"/>
      <c r="G4254" s="82"/>
      <c r="H4254" s="82"/>
      <c r="I4254" s="82"/>
      <c r="J4254" s="82"/>
      <c r="K4254" s="82"/>
      <c r="L4254" s="82"/>
      <c r="M4254" s="82"/>
      <c r="N4254" s="140"/>
      <c r="O4254" s="140"/>
      <c r="P4254" s="82"/>
      <c r="Q4254" s="82"/>
      <c r="R4254" s="82"/>
      <c r="S4254" s="82"/>
      <c r="T4254" s="140"/>
      <c r="U4254" s="82"/>
      <c r="V4254" s="82"/>
      <c r="W4254" s="82"/>
      <c r="X4254" s="82"/>
      <c r="Y4254" s="82"/>
      <c r="AA4254" s="82"/>
      <c r="AB4254" s="82"/>
      <c r="AC4254" s="82"/>
      <c r="AD4254" s="82"/>
      <c r="AE4254" s="82"/>
      <c r="AF4254" s="82"/>
      <c r="AG4254" s="82"/>
    </row>
    <row r="4255" spans="3:33" x14ac:dyDescent="0.2">
      <c r="C4255" s="82"/>
      <c r="D4255" s="82"/>
      <c r="E4255" s="82"/>
      <c r="F4255" s="82"/>
      <c r="G4255" s="82"/>
      <c r="H4255" s="82"/>
      <c r="I4255" s="82"/>
      <c r="J4255" s="82"/>
      <c r="K4255" s="82"/>
      <c r="L4255" s="82"/>
      <c r="M4255" s="82"/>
      <c r="N4255" s="140"/>
      <c r="O4255" s="140"/>
      <c r="P4255" s="82"/>
      <c r="Q4255" s="82"/>
      <c r="R4255" s="82"/>
      <c r="S4255" s="82"/>
      <c r="T4255" s="140"/>
      <c r="U4255" s="82"/>
      <c r="V4255" s="82"/>
      <c r="W4255" s="82"/>
      <c r="X4255" s="82"/>
      <c r="Y4255" s="82"/>
      <c r="AA4255" s="82"/>
      <c r="AB4255" s="82"/>
      <c r="AC4255" s="82"/>
      <c r="AD4255" s="82"/>
      <c r="AE4255" s="82"/>
      <c r="AF4255" s="82"/>
      <c r="AG4255" s="82"/>
    </row>
    <row r="4256" spans="3:33" x14ac:dyDescent="0.2">
      <c r="C4256" s="82"/>
      <c r="D4256" s="82"/>
      <c r="E4256" s="82"/>
      <c r="F4256" s="82"/>
      <c r="G4256" s="82"/>
      <c r="H4256" s="82"/>
      <c r="I4256" s="82"/>
      <c r="J4256" s="82"/>
      <c r="K4256" s="82"/>
      <c r="L4256" s="82"/>
      <c r="M4256" s="82"/>
      <c r="N4256" s="140"/>
      <c r="O4256" s="140"/>
      <c r="P4256" s="82"/>
      <c r="Q4256" s="82"/>
      <c r="R4256" s="82"/>
      <c r="S4256" s="82"/>
      <c r="T4256" s="140"/>
      <c r="U4256" s="82"/>
      <c r="V4256" s="82"/>
      <c r="W4256" s="82"/>
      <c r="X4256" s="82"/>
      <c r="Y4256" s="82"/>
      <c r="AA4256" s="82"/>
      <c r="AB4256" s="82"/>
      <c r="AC4256" s="82"/>
      <c r="AD4256" s="82"/>
      <c r="AE4256" s="82"/>
      <c r="AF4256" s="82"/>
      <c r="AG4256" s="82"/>
    </row>
    <row r="4257" spans="3:33" x14ac:dyDescent="0.2">
      <c r="C4257" s="82"/>
      <c r="D4257" s="82"/>
      <c r="E4257" s="82"/>
      <c r="F4257" s="82"/>
      <c r="G4257" s="82"/>
      <c r="H4257" s="82"/>
      <c r="I4257" s="82"/>
      <c r="J4257" s="82"/>
      <c r="K4257" s="82"/>
      <c r="L4257" s="82"/>
      <c r="M4257" s="82"/>
      <c r="N4257" s="140"/>
      <c r="O4257" s="140"/>
      <c r="P4257" s="82"/>
      <c r="Q4257" s="82"/>
      <c r="R4257" s="82"/>
      <c r="S4257" s="82"/>
      <c r="T4257" s="140"/>
      <c r="U4257" s="82"/>
      <c r="V4257" s="82"/>
      <c r="W4257" s="82"/>
      <c r="X4257" s="82"/>
      <c r="Y4257" s="82"/>
      <c r="AA4257" s="82"/>
      <c r="AB4257" s="82"/>
      <c r="AC4257" s="82"/>
      <c r="AD4257" s="82"/>
      <c r="AE4257" s="82"/>
      <c r="AF4257" s="82"/>
      <c r="AG4257" s="82"/>
    </row>
    <row r="4258" spans="3:33" x14ac:dyDescent="0.2">
      <c r="C4258" s="82"/>
      <c r="D4258" s="82"/>
      <c r="E4258" s="82"/>
      <c r="F4258" s="82"/>
      <c r="G4258" s="82"/>
      <c r="H4258" s="82"/>
      <c r="I4258" s="82"/>
      <c r="J4258" s="82"/>
      <c r="K4258" s="82"/>
      <c r="L4258" s="82"/>
      <c r="M4258" s="82"/>
      <c r="N4258" s="140"/>
      <c r="O4258" s="140"/>
      <c r="P4258" s="82"/>
      <c r="Q4258" s="82"/>
      <c r="R4258" s="82"/>
      <c r="S4258" s="82"/>
      <c r="T4258" s="140"/>
      <c r="U4258" s="82"/>
      <c r="V4258" s="82"/>
      <c r="W4258" s="82"/>
      <c r="X4258" s="82"/>
      <c r="Y4258" s="82"/>
      <c r="AA4258" s="82"/>
      <c r="AB4258" s="82"/>
      <c r="AC4258" s="82"/>
      <c r="AD4258" s="82"/>
      <c r="AE4258" s="82"/>
      <c r="AF4258" s="82"/>
      <c r="AG4258" s="82"/>
    </row>
    <row r="4259" spans="3:33" x14ac:dyDescent="0.2">
      <c r="C4259" s="82"/>
      <c r="D4259" s="82"/>
      <c r="E4259" s="82"/>
      <c r="F4259" s="82"/>
      <c r="G4259" s="82"/>
      <c r="H4259" s="82"/>
      <c r="I4259" s="82"/>
      <c r="J4259" s="82"/>
      <c r="K4259" s="82"/>
      <c r="L4259" s="82"/>
      <c r="M4259" s="82"/>
      <c r="N4259" s="140"/>
      <c r="O4259" s="140"/>
      <c r="P4259" s="82"/>
      <c r="Q4259" s="82"/>
      <c r="R4259" s="82"/>
      <c r="S4259" s="82"/>
      <c r="T4259" s="140"/>
      <c r="U4259" s="82"/>
      <c r="V4259" s="82"/>
      <c r="W4259" s="82"/>
      <c r="X4259" s="82"/>
      <c r="Y4259" s="82"/>
      <c r="AA4259" s="82"/>
      <c r="AB4259" s="82"/>
      <c r="AC4259" s="82"/>
      <c r="AD4259" s="82"/>
      <c r="AE4259" s="82"/>
      <c r="AF4259" s="82"/>
      <c r="AG4259" s="82"/>
    </row>
    <row r="4260" spans="3:33" x14ac:dyDescent="0.2">
      <c r="C4260" s="82"/>
      <c r="D4260" s="82"/>
      <c r="E4260" s="82"/>
      <c r="F4260" s="82"/>
      <c r="G4260" s="82"/>
      <c r="H4260" s="82"/>
      <c r="I4260" s="82"/>
      <c r="J4260" s="82"/>
      <c r="K4260" s="82"/>
      <c r="L4260" s="82"/>
      <c r="M4260" s="82"/>
      <c r="N4260" s="140"/>
      <c r="O4260" s="140"/>
      <c r="P4260" s="82"/>
      <c r="Q4260" s="82"/>
      <c r="R4260" s="82"/>
      <c r="S4260" s="82"/>
      <c r="T4260" s="140"/>
      <c r="U4260" s="82"/>
      <c r="V4260" s="82"/>
      <c r="W4260" s="82"/>
      <c r="X4260" s="82"/>
      <c r="Y4260" s="82"/>
      <c r="AA4260" s="82"/>
      <c r="AB4260" s="82"/>
      <c r="AC4260" s="82"/>
      <c r="AD4260" s="82"/>
      <c r="AE4260" s="82"/>
      <c r="AF4260" s="82"/>
      <c r="AG4260" s="82"/>
    </row>
    <row r="4261" spans="3:33" x14ac:dyDescent="0.2">
      <c r="C4261" s="82"/>
      <c r="D4261" s="82"/>
      <c r="E4261" s="82"/>
      <c r="F4261" s="82"/>
      <c r="G4261" s="82"/>
      <c r="H4261" s="82"/>
      <c r="I4261" s="82"/>
      <c r="J4261" s="82"/>
      <c r="K4261" s="82"/>
      <c r="L4261" s="82"/>
      <c r="M4261" s="82"/>
      <c r="N4261" s="140"/>
      <c r="O4261" s="140"/>
      <c r="P4261" s="82"/>
      <c r="Q4261" s="82"/>
      <c r="R4261" s="82"/>
      <c r="S4261" s="82"/>
      <c r="T4261" s="140"/>
      <c r="U4261" s="82"/>
      <c r="V4261" s="82"/>
      <c r="W4261" s="82"/>
      <c r="X4261" s="82"/>
      <c r="Y4261" s="82"/>
      <c r="AA4261" s="82"/>
      <c r="AB4261" s="82"/>
      <c r="AC4261" s="82"/>
      <c r="AD4261" s="82"/>
      <c r="AE4261" s="82"/>
      <c r="AF4261" s="82"/>
      <c r="AG4261" s="82"/>
    </row>
    <row r="4262" spans="3:33" x14ac:dyDescent="0.2">
      <c r="C4262" s="82"/>
      <c r="D4262" s="82"/>
      <c r="E4262" s="82"/>
      <c r="F4262" s="82"/>
      <c r="G4262" s="82"/>
      <c r="H4262" s="82"/>
      <c r="I4262" s="82"/>
      <c r="J4262" s="82"/>
      <c r="K4262" s="82"/>
      <c r="L4262" s="82"/>
      <c r="M4262" s="82"/>
      <c r="N4262" s="140"/>
      <c r="O4262" s="140"/>
      <c r="P4262" s="82"/>
      <c r="Q4262" s="82"/>
      <c r="R4262" s="82"/>
      <c r="S4262" s="82"/>
      <c r="T4262" s="140"/>
      <c r="U4262" s="82"/>
      <c r="V4262" s="82"/>
      <c r="W4262" s="82"/>
      <c r="X4262" s="82"/>
      <c r="Y4262" s="82"/>
      <c r="AA4262" s="82"/>
      <c r="AB4262" s="82"/>
      <c r="AC4262" s="82"/>
      <c r="AD4262" s="82"/>
      <c r="AE4262" s="82"/>
      <c r="AF4262" s="82"/>
      <c r="AG4262" s="82"/>
    </row>
    <row r="4263" spans="3:33" x14ac:dyDescent="0.2">
      <c r="C4263" s="82"/>
      <c r="D4263" s="82"/>
      <c r="E4263" s="82"/>
      <c r="F4263" s="82"/>
      <c r="G4263" s="82"/>
      <c r="H4263" s="82"/>
      <c r="I4263" s="82"/>
      <c r="J4263" s="82"/>
      <c r="K4263" s="82"/>
      <c r="L4263" s="82"/>
      <c r="M4263" s="82"/>
      <c r="N4263" s="140"/>
      <c r="O4263" s="140"/>
      <c r="P4263" s="82"/>
      <c r="Q4263" s="82"/>
      <c r="R4263" s="82"/>
      <c r="S4263" s="82"/>
      <c r="T4263" s="140"/>
      <c r="U4263" s="82"/>
      <c r="V4263" s="82"/>
      <c r="W4263" s="82"/>
      <c r="X4263" s="82"/>
      <c r="Y4263" s="82"/>
      <c r="AA4263" s="82"/>
      <c r="AB4263" s="82"/>
      <c r="AC4263" s="82"/>
      <c r="AD4263" s="82"/>
      <c r="AE4263" s="82"/>
      <c r="AF4263" s="82"/>
      <c r="AG4263" s="82"/>
    </row>
    <row r="4264" spans="3:33" x14ac:dyDescent="0.2">
      <c r="C4264" s="82"/>
      <c r="D4264" s="82"/>
      <c r="E4264" s="82"/>
      <c r="F4264" s="82"/>
      <c r="G4264" s="82"/>
      <c r="H4264" s="82"/>
      <c r="I4264" s="82"/>
      <c r="J4264" s="82"/>
      <c r="K4264" s="82"/>
      <c r="L4264" s="82"/>
      <c r="M4264" s="82"/>
      <c r="N4264" s="140"/>
      <c r="O4264" s="140"/>
      <c r="P4264" s="82"/>
      <c r="Q4264" s="82"/>
      <c r="R4264" s="82"/>
      <c r="S4264" s="82"/>
      <c r="T4264" s="140"/>
      <c r="U4264" s="82"/>
      <c r="V4264" s="82"/>
      <c r="W4264" s="82"/>
      <c r="X4264" s="82"/>
      <c r="Y4264" s="82"/>
      <c r="AA4264" s="82"/>
      <c r="AB4264" s="82"/>
      <c r="AC4264" s="82"/>
      <c r="AD4264" s="82"/>
      <c r="AE4264" s="82"/>
      <c r="AF4264" s="82"/>
      <c r="AG4264" s="82"/>
    </row>
    <row r="4265" spans="3:33" x14ac:dyDescent="0.2">
      <c r="C4265" s="82"/>
      <c r="D4265" s="82"/>
      <c r="E4265" s="82"/>
      <c r="F4265" s="82"/>
      <c r="G4265" s="82"/>
      <c r="H4265" s="82"/>
      <c r="I4265" s="82"/>
      <c r="J4265" s="82"/>
      <c r="K4265" s="82"/>
      <c r="L4265" s="82"/>
      <c r="M4265" s="82"/>
      <c r="N4265" s="140"/>
      <c r="O4265" s="140"/>
      <c r="P4265" s="82"/>
      <c r="Q4265" s="82"/>
      <c r="R4265" s="82"/>
      <c r="S4265" s="82"/>
      <c r="T4265" s="140"/>
      <c r="U4265" s="82"/>
      <c r="V4265" s="82"/>
      <c r="W4265" s="82"/>
      <c r="X4265" s="82"/>
      <c r="Y4265" s="82"/>
      <c r="AA4265" s="82"/>
      <c r="AB4265" s="82"/>
      <c r="AC4265" s="82"/>
      <c r="AD4265" s="82"/>
      <c r="AE4265" s="82"/>
      <c r="AF4265" s="82"/>
      <c r="AG4265" s="82"/>
    </row>
    <row r="4266" spans="3:33" x14ac:dyDescent="0.2">
      <c r="C4266" s="82"/>
      <c r="D4266" s="82"/>
      <c r="E4266" s="82"/>
      <c r="F4266" s="82"/>
      <c r="G4266" s="82"/>
      <c r="H4266" s="82"/>
      <c r="I4266" s="82"/>
      <c r="J4266" s="82"/>
      <c r="K4266" s="82"/>
      <c r="L4266" s="82"/>
      <c r="M4266" s="82"/>
      <c r="N4266" s="140"/>
      <c r="O4266" s="140"/>
      <c r="P4266" s="82"/>
      <c r="Q4266" s="82"/>
      <c r="R4266" s="82"/>
      <c r="S4266" s="82"/>
      <c r="T4266" s="140"/>
      <c r="U4266" s="82"/>
      <c r="V4266" s="82"/>
      <c r="W4266" s="82"/>
      <c r="X4266" s="82"/>
      <c r="Y4266" s="82"/>
      <c r="AA4266" s="82"/>
      <c r="AB4266" s="82"/>
      <c r="AC4266" s="82"/>
      <c r="AD4266" s="82"/>
      <c r="AE4266" s="82"/>
      <c r="AF4266" s="82"/>
      <c r="AG4266" s="82"/>
    </row>
    <row r="4267" spans="3:33" x14ac:dyDescent="0.2">
      <c r="C4267" s="82"/>
      <c r="D4267" s="82"/>
      <c r="E4267" s="82"/>
      <c r="F4267" s="82"/>
      <c r="G4267" s="82"/>
      <c r="H4267" s="82"/>
      <c r="I4267" s="82"/>
      <c r="J4267" s="82"/>
      <c r="K4267" s="82"/>
      <c r="L4267" s="82"/>
      <c r="M4267" s="82"/>
      <c r="N4267" s="140"/>
      <c r="O4267" s="140"/>
      <c r="P4267" s="82"/>
      <c r="Q4267" s="82"/>
      <c r="R4267" s="82"/>
      <c r="S4267" s="82"/>
      <c r="T4267" s="140"/>
      <c r="U4267" s="82"/>
      <c r="V4267" s="82"/>
      <c r="W4267" s="82"/>
      <c r="X4267" s="82"/>
      <c r="Y4267" s="82"/>
      <c r="AA4267" s="82"/>
      <c r="AB4267" s="82"/>
      <c r="AC4267" s="82"/>
      <c r="AD4267" s="82"/>
      <c r="AE4267" s="82"/>
      <c r="AF4267" s="82"/>
      <c r="AG4267" s="82"/>
    </row>
    <row r="4268" spans="3:33" x14ac:dyDescent="0.2">
      <c r="C4268" s="82"/>
      <c r="D4268" s="82"/>
      <c r="E4268" s="82"/>
      <c r="F4268" s="82"/>
      <c r="G4268" s="82"/>
      <c r="H4268" s="82"/>
      <c r="I4268" s="82"/>
      <c r="J4268" s="82"/>
      <c r="K4268" s="82"/>
      <c r="L4268" s="82"/>
      <c r="M4268" s="82"/>
      <c r="N4268" s="140"/>
      <c r="O4268" s="140"/>
      <c r="P4268" s="82"/>
      <c r="Q4268" s="82"/>
      <c r="R4268" s="82"/>
      <c r="S4268" s="82"/>
      <c r="T4268" s="140"/>
      <c r="U4268" s="82"/>
      <c r="V4268" s="82"/>
      <c r="W4268" s="82"/>
      <c r="X4268" s="82"/>
      <c r="Y4268" s="82"/>
      <c r="AA4268" s="82"/>
      <c r="AB4268" s="82"/>
      <c r="AC4268" s="82"/>
      <c r="AD4268" s="82"/>
      <c r="AE4268" s="82"/>
      <c r="AF4268" s="82"/>
      <c r="AG4268" s="82"/>
    </row>
    <row r="4269" spans="3:33" x14ac:dyDescent="0.2">
      <c r="C4269" s="82"/>
      <c r="D4269" s="82"/>
      <c r="E4269" s="82"/>
      <c r="F4269" s="82"/>
      <c r="G4269" s="82"/>
      <c r="H4269" s="82"/>
      <c r="I4269" s="82"/>
      <c r="J4269" s="82"/>
      <c r="K4269" s="82"/>
      <c r="L4269" s="82"/>
      <c r="M4269" s="82"/>
      <c r="N4269" s="140"/>
      <c r="O4269" s="140"/>
      <c r="P4269" s="82"/>
      <c r="Q4269" s="82"/>
      <c r="R4269" s="82"/>
      <c r="S4269" s="82"/>
      <c r="T4269" s="140"/>
      <c r="U4269" s="82"/>
      <c r="V4269" s="82"/>
      <c r="W4269" s="82"/>
      <c r="X4269" s="82"/>
      <c r="Y4269" s="82"/>
      <c r="AA4269" s="82"/>
      <c r="AB4269" s="82"/>
      <c r="AC4269" s="82"/>
      <c r="AD4269" s="82"/>
      <c r="AE4269" s="82"/>
      <c r="AF4269" s="82"/>
      <c r="AG4269" s="82"/>
    </row>
    <row r="4270" spans="3:33" x14ac:dyDescent="0.2">
      <c r="C4270" s="82"/>
      <c r="D4270" s="82"/>
      <c r="E4270" s="82"/>
      <c r="F4270" s="82"/>
      <c r="G4270" s="82"/>
      <c r="H4270" s="82"/>
      <c r="I4270" s="82"/>
      <c r="J4270" s="82"/>
      <c r="K4270" s="82"/>
      <c r="L4270" s="82"/>
      <c r="M4270" s="82"/>
      <c r="N4270" s="140"/>
      <c r="O4270" s="140"/>
      <c r="P4270" s="82"/>
      <c r="Q4270" s="82"/>
      <c r="R4270" s="82"/>
      <c r="S4270" s="82"/>
      <c r="T4270" s="140"/>
      <c r="U4270" s="82"/>
      <c r="V4270" s="82"/>
      <c r="W4270" s="82"/>
      <c r="X4270" s="82"/>
      <c r="Y4270" s="82"/>
      <c r="AA4270" s="82"/>
      <c r="AB4270" s="82"/>
      <c r="AC4270" s="82"/>
      <c r="AD4270" s="82"/>
      <c r="AE4270" s="82"/>
      <c r="AF4270" s="82"/>
      <c r="AG4270" s="82"/>
    </row>
    <row r="4271" spans="3:33" x14ac:dyDescent="0.2">
      <c r="C4271" s="82"/>
      <c r="D4271" s="82"/>
      <c r="E4271" s="82"/>
      <c r="F4271" s="82"/>
      <c r="G4271" s="82"/>
      <c r="H4271" s="82"/>
      <c r="I4271" s="82"/>
      <c r="J4271" s="82"/>
      <c r="K4271" s="82"/>
      <c r="L4271" s="82"/>
      <c r="M4271" s="82"/>
      <c r="N4271" s="140"/>
      <c r="O4271" s="140"/>
      <c r="P4271" s="82"/>
      <c r="Q4271" s="82"/>
      <c r="R4271" s="82"/>
      <c r="S4271" s="82"/>
      <c r="T4271" s="140"/>
      <c r="U4271" s="82"/>
      <c r="V4271" s="82"/>
      <c r="W4271" s="82"/>
      <c r="X4271" s="82"/>
      <c r="Y4271" s="82"/>
      <c r="AA4271" s="82"/>
      <c r="AB4271" s="82"/>
      <c r="AC4271" s="82"/>
      <c r="AD4271" s="82"/>
      <c r="AE4271" s="82"/>
      <c r="AF4271" s="82"/>
      <c r="AG4271" s="82"/>
    </row>
    <row r="4272" spans="3:33" x14ac:dyDescent="0.2">
      <c r="C4272" s="82"/>
      <c r="D4272" s="82"/>
      <c r="E4272" s="82"/>
      <c r="F4272" s="82"/>
      <c r="G4272" s="82"/>
      <c r="H4272" s="82"/>
      <c r="I4272" s="82"/>
      <c r="J4272" s="82"/>
      <c r="K4272" s="82"/>
      <c r="L4272" s="82"/>
      <c r="M4272" s="82"/>
      <c r="N4272" s="140"/>
      <c r="O4272" s="140"/>
      <c r="P4272" s="82"/>
      <c r="Q4272" s="82"/>
      <c r="R4272" s="82"/>
      <c r="S4272" s="82"/>
      <c r="T4272" s="140"/>
      <c r="U4272" s="82"/>
      <c r="V4272" s="82"/>
      <c r="W4272" s="82"/>
      <c r="X4272" s="82"/>
      <c r="Y4272" s="82"/>
      <c r="AA4272" s="82"/>
      <c r="AB4272" s="82"/>
      <c r="AC4272" s="82"/>
      <c r="AD4272" s="82"/>
      <c r="AE4272" s="82"/>
      <c r="AF4272" s="82"/>
      <c r="AG4272" s="82"/>
    </row>
    <row r="4273" spans="3:33" x14ac:dyDescent="0.2">
      <c r="C4273" s="82"/>
      <c r="D4273" s="82"/>
      <c r="E4273" s="82"/>
      <c r="F4273" s="82"/>
      <c r="G4273" s="82"/>
      <c r="H4273" s="82"/>
      <c r="I4273" s="82"/>
      <c r="J4273" s="82"/>
      <c r="K4273" s="82"/>
      <c r="L4273" s="82"/>
      <c r="M4273" s="82"/>
      <c r="N4273" s="140"/>
      <c r="O4273" s="140"/>
      <c r="P4273" s="82"/>
      <c r="Q4273" s="82"/>
      <c r="R4273" s="82"/>
      <c r="S4273" s="82"/>
      <c r="T4273" s="140"/>
      <c r="U4273" s="82"/>
      <c r="V4273" s="82"/>
      <c r="W4273" s="82"/>
      <c r="X4273" s="82"/>
      <c r="Y4273" s="82"/>
      <c r="AA4273" s="82"/>
      <c r="AB4273" s="82"/>
      <c r="AC4273" s="82"/>
      <c r="AD4273" s="82"/>
      <c r="AE4273" s="82"/>
      <c r="AF4273" s="82"/>
      <c r="AG4273" s="82"/>
    </row>
    <row r="4274" spans="3:33" x14ac:dyDescent="0.2">
      <c r="C4274" s="82"/>
      <c r="D4274" s="82"/>
      <c r="E4274" s="82"/>
      <c r="F4274" s="82"/>
      <c r="G4274" s="82"/>
      <c r="H4274" s="82"/>
      <c r="I4274" s="82"/>
      <c r="J4274" s="82"/>
      <c r="K4274" s="82"/>
      <c r="L4274" s="82"/>
      <c r="M4274" s="82"/>
      <c r="N4274" s="140"/>
      <c r="O4274" s="140"/>
      <c r="P4274" s="82"/>
      <c r="Q4274" s="82"/>
      <c r="R4274" s="82"/>
      <c r="S4274" s="82"/>
      <c r="T4274" s="140"/>
      <c r="U4274" s="82"/>
      <c r="V4274" s="82"/>
      <c r="W4274" s="82"/>
      <c r="X4274" s="82"/>
      <c r="Y4274" s="82"/>
      <c r="AA4274" s="82"/>
      <c r="AB4274" s="82"/>
      <c r="AC4274" s="82"/>
      <c r="AD4274" s="82"/>
      <c r="AE4274" s="82"/>
      <c r="AF4274" s="82"/>
      <c r="AG4274" s="82"/>
    </row>
    <row r="4275" spans="3:33" x14ac:dyDescent="0.2">
      <c r="C4275" s="82"/>
      <c r="D4275" s="82"/>
      <c r="E4275" s="82"/>
      <c r="F4275" s="82"/>
      <c r="G4275" s="82"/>
      <c r="H4275" s="82"/>
      <c r="I4275" s="82"/>
      <c r="J4275" s="82"/>
      <c r="K4275" s="82"/>
      <c r="L4275" s="82"/>
      <c r="M4275" s="82"/>
      <c r="N4275" s="140"/>
      <c r="O4275" s="140"/>
      <c r="P4275" s="82"/>
      <c r="Q4275" s="82"/>
      <c r="R4275" s="82"/>
      <c r="S4275" s="82"/>
      <c r="T4275" s="140"/>
      <c r="U4275" s="82"/>
      <c r="V4275" s="82"/>
      <c r="W4275" s="82"/>
      <c r="X4275" s="82"/>
      <c r="Y4275" s="82"/>
      <c r="AA4275" s="82"/>
      <c r="AB4275" s="82"/>
      <c r="AC4275" s="82"/>
      <c r="AD4275" s="82"/>
      <c r="AE4275" s="82"/>
      <c r="AF4275" s="82"/>
      <c r="AG4275" s="82"/>
    </row>
    <row r="4276" spans="3:33" x14ac:dyDescent="0.2">
      <c r="C4276" s="82"/>
      <c r="D4276" s="82"/>
      <c r="E4276" s="82"/>
      <c r="F4276" s="82"/>
      <c r="G4276" s="82"/>
      <c r="H4276" s="82"/>
      <c r="I4276" s="82"/>
      <c r="J4276" s="82"/>
      <c r="K4276" s="82"/>
      <c r="L4276" s="82"/>
      <c r="M4276" s="82"/>
      <c r="N4276" s="140"/>
      <c r="O4276" s="140"/>
      <c r="P4276" s="82"/>
      <c r="Q4276" s="82"/>
      <c r="R4276" s="82"/>
      <c r="S4276" s="82"/>
      <c r="T4276" s="140"/>
      <c r="U4276" s="82"/>
      <c r="V4276" s="82"/>
      <c r="W4276" s="82"/>
      <c r="X4276" s="82"/>
      <c r="Y4276" s="82"/>
      <c r="AA4276" s="82"/>
      <c r="AB4276" s="82"/>
      <c r="AC4276" s="82"/>
      <c r="AD4276" s="82"/>
      <c r="AE4276" s="82"/>
      <c r="AF4276" s="82"/>
      <c r="AG4276" s="82"/>
    </row>
    <row r="4277" spans="3:33" x14ac:dyDescent="0.2">
      <c r="C4277" s="82"/>
      <c r="D4277" s="82"/>
      <c r="E4277" s="82"/>
      <c r="F4277" s="82"/>
      <c r="G4277" s="82"/>
      <c r="H4277" s="82"/>
      <c r="I4277" s="82"/>
      <c r="J4277" s="82"/>
      <c r="K4277" s="82"/>
      <c r="L4277" s="82"/>
      <c r="M4277" s="82"/>
      <c r="N4277" s="140"/>
      <c r="O4277" s="140"/>
      <c r="P4277" s="82"/>
      <c r="Q4277" s="82"/>
      <c r="R4277" s="82"/>
      <c r="S4277" s="82"/>
      <c r="T4277" s="140"/>
      <c r="U4277" s="82"/>
      <c r="V4277" s="82"/>
      <c r="W4277" s="82"/>
      <c r="X4277" s="82"/>
      <c r="Y4277" s="82"/>
      <c r="AA4277" s="82"/>
      <c r="AB4277" s="82"/>
      <c r="AC4277" s="82"/>
      <c r="AD4277" s="82"/>
      <c r="AE4277" s="82"/>
      <c r="AF4277" s="82"/>
      <c r="AG4277" s="82"/>
    </row>
    <row r="4278" spans="3:33" x14ac:dyDescent="0.2">
      <c r="C4278" s="82"/>
      <c r="D4278" s="82"/>
      <c r="E4278" s="82"/>
      <c r="F4278" s="82"/>
      <c r="G4278" s="82"/>
      <c r="H4278" s="82"/>
      <c r="I4278" s="82"/>
      <c r="J4278" s="82"/>
      <c r="K4278" s="82"/>
      <c r="L4278" s="82"/>
      <c r="M4278" s="82"/>
      <c r="N4278" s="140"/>
      <c r="O4278" s="140"/>
      <c r="P4278" s="82"/>
      <c r="Q4278" s="82"/>
      <c r="R4278" s="82"/>
      <c r="S4278" s="82"/>
      <c r="T4278" s="140"/>
      <c r="U4278" s="82"/>
      <c r="V4278" s="82"/>
      <c r="W4278" s="82"/>
      <c r="X4278" s="82"/>
      <c r="Y4278" s="82"/>
      <c r="AA4278" s="82"/>
      <c r="AB4278" s="82"/>
      <c r="AC4278" s="82"/>
      <c r="AD4278" s="82"/>
      <c r="AE4278" s="82"/>
      <c r="AF4278" s="82"/>
      <c r="AG4278" s="82"/>
    </row>
    <row r="4279" spans="3:33" x14ac:dyDescent="0.2">
      <c r="C4279" s="82"/>
      <c r="D4279" s="82"/>
      <c r="E4279" s="82"/>
      <c r="F4279" s="82"/>
      <c r="G4279" s="82"/>
      <c r="H4279" s="82"/>
      <c r="I4279" s="82"/>
      <c r="J4279" s="82"/>
      <c r="K4279" s="82"/>
      <c r="L4279" s="82"/>
      <c r="M4279" s="82"/>
      <c r="N4279" s="140"/>
      <c r="O4279" s="140"/>
      <c r="P4279" s="82"/>
      <c r="Q4279" s="82"/>
      <c r="R4279" s="82"/>
      <c r="S4279" s="82"/>
      <c r="T4279" s="140"/>
      <c r="U4279" s="82"/>
      <c r="V4279" s="82"/>
      <c r="W4279" s="82"/>
      <c r="X4279" s="82"/>
      <c r="Y4279" s="82"/>
      <c r="AA4279" s="82"/>
      <c r="AB4279" s="82"/>
      <c r="AC4279" s="82"/>
      <c r="AD4279" s="82"/>
      <c r="AE4279" s="82"/>
      <c r="AF4279" s="82"/>
      <c r="AG4279" s="82"/>
    </row>
    <row r="4280" spans="3:33" x14ac:dyDescent="0.2">
      <c r="C4280" s="82"/>
      <c r="D4280" s="82"/>
      <c r="E4280" s="82"/>
      <c r="F4280" s="82"/>
      <c r="G4280" s="82"/>
      <c r="H4280" s="82"/>
      <c r="I4280" s="82"/>
      <c r="J4280" s="82"/>
      <c r="K4280" s="82"/>
      <c r="L4280" s="82"/>
      <c r="M4280" s="82"/>
      <c r="N4280" s="140"/>
      <c r="O4280" s="140"/>
      <c r="P4280" s="82"/>
      <c r="Q4280" s="82"/>
      <c r="R4280" s="82"/>
      <c r="S4280" s="82"/>
      <c r="T4280" s="140"/>
      <c r="U4280" s="82"/>
      <c r="V4280" s="82"/>
      <c r="W4280" s="82"/>
      <c r="X4280" s="82"/>
      <c r="Y4280" s="82"/>
      <c r="AA4280" s="82"/>
      <c r="AB4280" s="82"/>
      <c r="AC4280" s="82"/>
      <c r="AD4280" s="82"/>
      <c r="AE4280" s="82"/>
      <c r="AF4280" s="82"/>
      <c r="AG4280" s="82"/>
    </row>
    <row r="4281" spans="3:33" x14ac:dyDescent="0.2">
      <c r="C4281" s="82"/>
      <c r="D4281" s="82"/>
      <c r="E4281" s="82"/>
      <c r="F4281" s="82"/>
      <c r="G4281" s="82"/>
      <c r="H4281" s="82"/>
      <c r="I4281" s="82"/>
      <c r="J4281" s="82"/>
      <c r="K4281" s="82"/>
      <c r="L4281" s="82"/>
      <c r="M4281" s="82"/>
      <c r="N4281" s="140"/>
      <c r="O4281" s="140"/>
      <c r="P4281" s="82"/>
      <c r="Q4281" s="82"/>
      <c r="R4281" s="82"/>
      <c r="S4281" s="82"/>
      <c r="T4281" s="140"/>
      <c r="U4281" s="82"/>
      <c r="V4281" s="82"/>
      <c r="W4281" s="82"/>
      <c r="X4281" s="82"/>
      <c r="Y4281" s="82"/>
      <c r="AA4281" s="82"/>
      <c r="AB4281" s="82"/>
      <c r="AC4281" s="82"/>
      <c r="AD4281" s="82"/>
      <c r="AE4281" s="82"/>
      <c r="AF4281" s="82"/>
      <c r="AG4281" s="82"/>
    </row>
    <row r="4282" spans="3:33" x14ac:dyDescent="0.2">
      <c r="C4282" s="82"/>
      <c r="D4282" s="82"/>
      <c r="E4282" s="82"/>
      <c r="F4282" s="82"/>
      <c r="G4282" s="82"/>
      <c r="H4282" s="82"/>
      <c r="I4282" s="82"/>
      <c r="J4282" s="82"/>
      <c r="K4282" s="82"/>
      <c r="L4282" s="82"/>
      <c r="M4282" s="82"/>
      <c r="N4282" s="140"/>
      <c r="O4282" s="140"/>
      <c r="P4282" s="82"/>
      <c r="Q4282" s="82"/>
      <c r="R4282" s="82"/>
      <c r="S4282" s="82"/>
      <c r="T4282" s="140"/>
      <c r="U4282" s="82"/>
      <c r="V4282" s="82"/>
      <c r="W4282" s="82"/>
      <c r="X4282" s="82"/>
      <c r="Y4282" s="82"/>
      <c r="AA4282" s="82"/>
      <c r="AB4282" s="82"/>
      <c r="AC4282" s="82"/>
      <c r="AD4282" s="82"/>
      <c r="AE4282" s="82"/>
      <c r="AF4282" s="82"/>
      <c r="AG4282" s="82"/>
    </row>
    <row r="4283" spans="3:33" x14ac:dyDescent="0.2">
      <c r="C4283" s="82"/>
      <c r="D4283" s="82"/>
      <c r="E4283" s="82"/>
      <c r="F4283" s="82"/>
      <c r="G4283" s="82"/>
      <c r="H4283" s="82"/>
      <c r="I4283" s="82"/>
      <c r="J4283" s="82"/>
      <c r="K4283" s="82"/>
      <c r="L4283" s="82"/>
      <c r="M4283" s="82"/>
      <c r="N4283" s="140"/>
      <c r="O4283" s="140"/>
      <c r="P4283" s="82"/>
      <c r="Q4283" s="82"/>
      <c r="R4283" s="82"/>
      <c r="S4283" s="82"/>
      <c r="T4283" s="140"/>
      <c r="U4283" s="82"/>
      <c r="V4283" s="82"/>
      <c r="W4283" s="82"/>
      <c r="X4283" s="82"/>
      <c r="Y4283" s="82"/>
      <c r="AA4283" s="82"/>
      <c r="AB4283" s="82"/>
      <c r="AC4283" s="82"/>
      <c r="AD4283" s="82"/>
      <c r="AE4283" s="82"/>
      <c r="AF4283" s="82"/>
      <c r="AG4283" s="82"/>
    </row>
    <row r="4284" spans="3:33" x14ac:dyDescent="0.2">
      <c r="C4284" s="82"/>
      <c r="D4284" s="82"/>
      <c r="E4284" s="82"/>
      <c r="F4284" s="82"/>
      <c r="G4284" s="82"/>
      <c r="H4284" s="82"/>
      <c r="I4284" s="82"/>
      <c r="J4284" s="82"/>
      <c r="K4284" s="82"/>
      <c r="L4284" s="82"/>
      <c r="M4284" s="82"/>
      <c r="N4284" s="140"/>
      <c r="O4284" s="140"/>
      <c r="P4284" s="82"/>
      <c r="Q4284" s="82"/>
      <c r="R4284" s="82"/>
      <c r="S4284" s="82"/>
      <c r="T4284" s="140"/>
      <c r="U4284" s="82"/>
      <c r="V4284" s="82"/>
      <c r="W4284" s="82"/>
      <c r="X4284" s="82"/>
      <c r="Y4284" s="82"/>
      <c r="AA4284" s="82"/>
      <c r="AB4284" s="82"/>
      <c r="AC4284" s="82"/>
      <c r="AD4284" s="82"/>
      <c r="AE4284" s="82"/>
      <c r="AF4284" s="82"/>
      <c r="AG4284" s="82"/>
    </row>
    <row r="4285" spans="3:33" x14ac:dyDescent="0.2">
      <c r="C4285" s="82"/>
      <c r="D4285" s="82"/>
      <c r="E4285" s="82"/>
      <c r="F4285" s="82"/>
      <c r="G4285" s="82"/>
      <c r="H4285" s="82"/>
      <c r="I4285" s="82"/>
      <c r="J4285" s="82"/>
      <c r="K4285" s="82"/>
      <c r="L4285" s="82"/>
      <c r="M4285" s="82"/>
      <c r="N4285" s="140"/>
      <c r="O4285" s="140"/>
      <c r="P4285" s="82"/>
      <c r="Q4285" s="82"/>
      <c r="R4285" s="82"/>
      <c r="S4285" s="82"/>
      <c r="T4285" s="140"/>
      <c r="U4285" s="82"/>
      <c r="V4285" s="82"/>
      <c r="W4285" s="82"/>
      <c r="X4285" s="82"/>
      <c r="Y4285" s="82"/>
      <c r="AA4285" s="82"/>
      <c r="AB4285" s="82"/>
      <c r="AC4285" s="82"/>
      <c r="AD4285" s="82"/>
      <c r="AE4285" s="82"/>
      <c r="AF4285" s="82"/>
      <c r="AG4285" s="82"/>
    </row>
    <row r="4286" spans="3:33" x14ac:dyDescent="0.2">
      <c r="C4286" s="82"/>
      <c r="D4286" s="82"/>
      <c r="E4286" s="82"/>
      <c r="F4286" s="82"/>
      <c r="G4286" s="82"/>
      <c r="H4286" s="82"/>
      <c r="I4286" s="82"/>
      <c r="J4286" s="82"/>
      <c r="K4286" s="82"/>
      <c r="L4286" s="82"/>
      <c r="M4286" s="82"/>
      <c r="N4286" s="140"/>
      <c r="O4286" s="140"/>
      <c r="P4286" s="82"/>
      <c r="Q4286" s="82"/>
      <c r="R4286" s="82"/>
      <c r="S4286" s="82"/>
      <c r="T4286" s="140"/>
      <c r="U4286" s="82"/>
      <c r="V4286" s="82"/>
      <c r="W4286" s="82"/>
      <c r="X4286" s="82"/>
      <c r="Y4286" s="82"/>
      <c r="AA4286" s="82"/>
      <c r="AB4286" s="82"/>
      <c r="AC4286" s="82"/>
      <c r="AD4286" s="82"/>
      <c r="AE4286" s="82"/>
      <c r="AF4286" s="82"/>
      <c r="AG4286" s="82"/>
    </row>
    <row r="4287" spans="3:33" x14ac:dyDescent="0.2">
      <c r="C4287" s="82"/>
      <c r="D4287" s="82"/>
      <c r="E4287" s="82"/>
      <c r="F4287" s="82"/>
      <c r="G4287" s="82"/>
      <c r="H4287" s="82"/>
      <c r="I4287" s="82"/>
      <c r="J4287" s="82"/>
      <c r="K4287" s="82"/>
      <c r="L4287" s="82"/>
      <c r="M4287" s="82"/>
      <c r="N4287" s="140"/>
      <c r="O4287" s="140"/>
      <c r="P4287" s="82"/>
      <c r="Q4287" s="82"/>
      <c r="R4287" s="82"/>
      <c r="S4287" s="82"/>
      <c r="T4287" s="140"/>
      <c r="U4287" s="82"/>
      <c r="V4287" s="82"/>
      <c r="W4287" s="82"/>
      <c r="X4287" s="82"/>
      <c r="Y4287" s="82"/>
      <c r="AA4287" s="82"/>
      <c r="AB4287" s="82"/>
      <c r="AC4287" s="82"/>
      <c r="AD4287" s="82"/>
      <c r="AE4287" s="82"/>
      <c r="AF4287" s="82"/>
      <c r="AG4287" s="82"/>
    </row>
    <row r="4288" spans="3:33" x14ac:dyDescent="0.2">
      <c r="C4288" s="82"/>
      <c r="D4288" s="82"/>
      <c r="E4288" s="82"/>
      <c r="F4288" s="82"/>
      <c r="G4288" s="82"/>
      <c r="H4288" s="82"/>
      <c r="I4288" s="82"/>
      <c r="J4288" s="82"/>
      <c r="K4288" s="82"/>
      <c r="L4288" s="82"/>
      <c r="M4288" s="82"/>
      <c r="N4288" s="140"/>
      <c r="O4288" s="140"/>
      <c r="P4288" s="82"/>
      <c r="Q4288" s="82"/>
      <c r="R4288" s="82"/>
      <c r="S4288" s="82"/>
      <c r="T4288" s="140"/>
      <c r="U4288" s="82"/>
      <c r="V4288" s="82"/>
      <c r="W4288" s="82"/>
      <c r="X4288" s="82"/>
      <c r="Y4288" s="82"/>
      <c r="AA4288" s="82"/>
      <c r="AB4288" s="82"/>
      <c r="AC4288" s="82"/>
      <c r="AD4288" s="82"/>
      <c r="AE4288" s="82"/>
      <c r="AF4288" s="82"/>
      <c r="AG4288" s="82"/>
    </row>
    <row r="4289" spans="3:33" x14ac:dyDescent="0.2">
      <c r="C4289" s="82"/>
      <c r="D4289" s="82"/>
      <c r="E4289" s="82"/>
      <c r="F4289" s="82"/>
      <c r="G4289" s="82"/>
      <c r="H4289" s="82"/>
      <c r="I4289" s="82"/>
      <c r="J4289" s="82"/>
      <c r="K4289" s="82"/>
      <c r="L4289" s="82"/>
      <c r="M4289" s="82"/>
      <c r="N4289" s="140"/>
      <c r="O4289" s="140"/>
      <c r="P4289" s="82"/>
      <c r="Q4289" s="82"/>
      <c r="R4289" s="82"/>
      <c r="S4289" s="82"/>
      <c r="T4289" s="140"/>
      <c r="U4289" s="82"/>
      <c r="V4289" s="82"/>
      <c r="W4289" s="82"/>
      <c r="X4289" s="82"/>
      <c r="Y4289" s="82"/>
      <c r="AA4289" s="82"/>
      <c r="AB4289" s="82"/>
      <c r="AC4289" s="82"/>
      <c r="AD4289" s="82"/>
      <c r="AE4289" s="82"/>
      <c r="AF4289" s="82"/>
      <c r="AG4289" s="82"/>
    </row>
    <row r="4290" spans="3:33" x14ac:dyDescent="0.2">
      <c r="C4290" s="82"/>
      <c r="D4290" s="82"/>
      <c r="E4290" s="82"/>
      <c r="F4290" s="82"/>
      <c r="G4290" s="82"/>
      <c r="H4290" s="82"/>
      <c r="I4290" s="82"/>
      <c r="J4290" s="82"/>
      <c r="K4290" s="82"/>
      <c r="L4290" s="82"/>
      <c r="M4290" s="82"/>
      <c r="N4290" s="140"/>
      <c r="O4290" s="140"/>
      <c r="P4290" s="82"/>
      <c r="Q4290" s="82"/>
      <c r="R4290" s="82"/>
      <c r="S4290" s="82"/>
      <c r="T4290" s="140"/>
      <c r="U4290" s="82"/>
      <c r="V4290" s="82"/>
      <c r="W4290" s="82"/>
      <c r="X4290" s="82"/>
      <c r="Y4290" s="82"/>
      <c r="AA4290" s="82"/>
      <c r="AB4290" s="82"/>
      <c r="AC4290" s="82"/>
      <c r="AD4290" s="82"/>
      <c r="AE4290" s="82"/>
      <c r="AF4290" s="82"/>
      <c r="AG4290" s="82"/>
    </row>
    <row r="4291" spans="3:33" x14ac:dyDescent="0.2">
      <c r="C4291" s="82"/>
      <c r="D4291" s="82"/>
      <c r="E4291" s="82"/>
      <c r="F4291" s="82"/>
      <c r="G4291" s="82"/>
      <c r="H4291" s="82"/>
      <c r="I4291" s="82"/>
      <c r="J4291" s="82"/>
      <c r="K4291" s="82"/>
      <c r="L4291" s="82"/>
      <c r="M4291" s="82"/>
      <c r="N4291" s="140"/>
      <c r="O4291" s="140"/>
      <c r="P4291" s="82"/>
      <c r="Q4291" s="82"/>
      <c r="R4291" s="82"/>
      <c r="S4291" s="82"/>
      <c r="T4291" s="140"/>
      <c r="U4291" s="82"/>
      <c r="V4291" s="82"/>
      <c r="W4291" s="82"/>
      <c r="X4291" s="82"/>
      <c r="Y4291" s="82"/>
      <c r="AA4291" s="82"/>
      <c r="AB4291" s="82"/>
      <c r="AC4291" s="82"/>
      <c r="AD4291" s="82"/>
      <c r="AE4291" s="82"/>
      <c r="AF4291" s="82"/>
      <c r="AG4291" s="82"/>
    </row>
    <row r="4292" spans="3:33" x14ac:dyDescent="0.2">
      <c r="C4292" s="82"/>
      <c r="D4292" s="82"/>
      <c r="E4292" s="82"/>
      <c r="F4292" s="82"/>
      <c r="G4292" s="82"/>
      <c r="H4292" s="82"/>
      <c r="I4292" s="82"/>
      <c r="J4292" s="82"/>
      <c r="K4292" s="82"/>
      <c r="L4292" s="82"/>
      <c r="M4292" s="82"/>
      <c r="N4292" s="140"/>
      <c r="O4292" s="140"/>
      <c r="P4292" s="82"/>
      <c r="Q4292" s="82"/>
      <c r="R4292" s="82"/>
      <c r="S4292" s="82"/>
      <c r="T4292" s="140"/>
      <c r="U4292" s="82"/>
      <c r="V4292" s="82"/>
      <c r="W4292" s="82"/>
      <c r="X4292" s="82"/>
      <c r="Y4292" s="82"/>
      <c r="AA4292" s="82"/>
      <c r="AB4292" s="82"/>
      <c r="AC4292" s="82"/>
      <c r="AD4292" s="82"/>
      <c r="AE4292" s="82"/>
      <c r="AF4292" s="82"/>
      <c r="AG4292" s="82"/>
    </row>
    <row r="4293" spans="3:33" x14ac:dyDescent="0.2">
      <c r="C4293" s="82"/>
      <c r="D4293" s="82"/>
      <c r="E4293" s="82"/>
      <c r="F4293" s="82"/>
      <c r="G4293" s="82"/>
      <c r="H4293" s="82"/>
      <c r="I4293" s="82"/>
      <c r="J4293" s="82"/>
      <c r="K4293" s="82"/>
      <c r="L4293" s="82"/>
      <c r="M4293" s="82"/>
      <c r="N4293" s="140"/>
      <c r="O4293" s="140"/>
      <c r="P4293" s="82"/>
      <c r="Q4293" s="82"/>
      <c r="R4293" s="82"/>
      <c r="S4293" s="82"/>
      <c r="T4293" s="140"/>
      <c r="U4293" s="82"/>
      <c r="V4293" s="82"/>
      <c r="W4293" s="82"/>
      <c r="X4293" s="82"/>
      <c r="Y4293" s="82"/>
      <c r="AA4293" s="82"/>
      <c r="AB4293" s="82"/>
      <c r="AC4293" s="82"/>
      <c r="AD4293" s="82"/>
      <c r="AE4293" s="82"/>
      <c r="AF4293" s="82"/>
      <c r="AG4293" s="82"/>
    </row>
    <row r="4294" spans="3:33" x14ac:dyDescent="0.2">
      <c r="C4294" s="82"/>
      <c r="D4294" s="82"/>
      <c r="E4294" s="82"/>
      <c r="F4294" s="82"/>
      <c r="G4294" s="82"/>
      <c r="H4294" s="82"/>
      <c r="I4294" s="82"/>
      <c r="J4294" s="82"/>
      <c r="K4294" s="82"/>
      <c r="L4294" s="82"/>
      <c r="M4294" s="82"/>
      <c r="N4294" s="140"/>
      <c r="O4294" s="140"/>
      <c r="P4294" s="82"/>
      <c r="Q4294" s="82"/>
      <c r="R4294" s="82"/>
      <c r="S4294" s="82"/>
      <c r="T4294" s="140"/>
      <c r="U4294" s="82"/>
      <c r="V4294" s="82"/>
      <c r="W4294" s="82"/>
      <c r="X4294" s="82"/>
      <c r="Y4294" s="82"/>
      <c r="AA4294" s="82"/>
      <c r="AB4294" s="82"/>
      <c r="AC4294" s="82"/>
      <c r="AD4294" s="82"/>
      <c r="AE4294" s="82"/>
      <c r="AF4294" s="82"/>
      <c r="AG4294" s="82"/>
    </row>
    <row r="4295" spans="3:33" x14ac:dyDescent="0.2">
      <c r="C4295" s="82"/>
      <c r="D4295" s="82"/>
      <c r="E4295" s="82"/>
      <c r="F4295" s="82"/>
      <c r="G4295" s="82"/>
      <c r="H4295" s="82"/>
      <c r="I4295" s="82"/>
      <c r="J4295" s="82"/>
      <c r="K4295" s="82"/>
      <c r="L4295" s="82"/>
      <c r="M4295" s="82"/>
      <c r="N4295" s="140"/>
      <c r="O4295" s="140"/>
      <c r="P4295" s="82"/>
      <c r="Q4295" s="82"/>
      <c r="R4295" s="82"/>
      <c r="S4295" s="82"/>
      <c r="T4295" s="140"/>
      <c r="U4295" s="82"/>
      <c r="V4295" s="82"/>
      <c r="W4295" s="82"/>
      <c r="X4295" s="82"/>
      <c r="Y4295" s="82"/>
      <c r="AA4295" s="82"/>
      <c r="AB4295" s="82"/>
      <c r="AC4295" s="82"/>
      <c r="AD4295" s="82"/>
      <c r="AE4295" s="82"/>
      <c r="AF4295" s="82"/>
      <c r="AG4295" s="82"/>
    </row>
    <row r="4296" spans="3:33" x14ac:dyDescent="0.2">
      <c r="C4296" s="82"/>
      <c r="D4296" s="82"/>
      <c r="E4296" s="82"/>
      <c r="F4296" s="82"/>
      <c r="G4296" s="82"/>
      <c r="H4296" s="82"/>
      <c r="I4296" s="82"/>
      <c r="J4296" s="82"/>
      <c r="K4296" s="82"/>
      <c r="L4296" s="82"/>
      <c r="M4296" s="82"/>
      <c r="N4296" s="140"/>
      <c r="O4296" s="140"/>
      <c r="P4296" s="82"/>
      <c r="Q4296" s="82"/>
      <c r="R4296" s="82"/>
      <c r="S4296" s="82"/>
      <c r="T4296" s="140"/>
      <c r="U4296" s="82"/>
      <c r="V4296" s="82"/>
      <c r="W4296" s="82"/>
      <c r="X4296" s="82"/>
      <c r="Y4296" s="82"/>
      <c r="AA4296" s="82"/>
      <c r="AB4296" s="82"/>
      <c r="AC4296" s="82"/>
      <c r="AD4296" s="82"/>
      <c r="AE4296" s="82"/>
      <c r="AF4296" s="82"/>
      <c r="AG4296" s="82"/>
    </row>
    <row r="4297" spans="3:33" x14ac:dyDescent="0.2">
      <c r="C4297" s="82"/>
      <c r="D4297" s="82"/>
      <c r="E4297" s="82"/>
      <c r="F4297" s="82"/>
      <c r="G4297" s="82"/>
      <c r="H4297" s="82"/>
      <c r="I4297" s="82"/>
      <c r="J4297" s="82"/>
      <c r="K4297" s="82"/>
      <c r="L4297" s="82"/>
      <c r="M4297" s="82"/>
      <c r="N4297" s="140"/>
      <c r="O4297" s="140"/>
      <c r="P4297" s="82"/>
      <c r="Q4297" s="82"/>
      <c r="R4297" s="82"/>
      <c r="S4297" s="82"/>
      <c r="T4297" s="140"/>
      <c r="U4297" s="82"/>
      <c r="V4297" s="82"/>
      <c r="W4297" s="82"/>
      <c r="X4297" s="82"/>
      <c r="Y4297" s="82"/>
      <c r="AA4297" s="82"/>
      <c r="AB4297" s="82"/>
      <c r="AC4297" s="82"/>
      <c r="AD4297" s="82"/>
      <c r="AE4297" s="82"/>
      <c r="AF4297" s="82"/>
      <c r="AG4297" s="82"/>
    </row>
    <row r="4298" spans="3:33" x14ac:dyDescent="0.2">
      <c r="C4298" s="82"/>
      <c r="D4298" s="82"/>
      <c r="E4298" s="82"/>
      <c r="F4298" s="82"/>
      <c r="G4298" s="82"/>
      <c r="H4298" s="82"/>
      <c r="I4298" s="82"/>
      <c r="J4298" s="82"/>
      <c r="K4298" s="82"/>
      <c r="L4298" s="82"/>
      <c r="M4298" s="82"/>
      <c r="N4298" s="140"/>
      <c r="O4298" s="140"/>
      <c r="P4298" s="82"/>
      <c r="Q4298" s="82"/>
      <c r="R4298" s="82"/>
      <c r="S4298" s="82"/>
      <c r="T4298" s="140"/>
      <c r="U4298" s="82"/>
      <c r="V4298" s="82"/>
      <c r="W4298" s="82"/>
      <c r="X4298" s="82"/>
      <c r="Y4298" s="82"/>
      <c r="AA4298" s="82"/>
      <c r="AB4298" s="82"/>
      <c r="AC4298" s="82"/>
      <c r="AD4298" s="82"/>
      <c r="AE4298" s="82"/>
      <c r="AF4298" s="82"/>
      <c r="AG4298" s="82"/>
    </row>
    <row r="4299" spans="3:33" x14ac:dyDescent="0.2">
      <c r="C4299" s="82"/>
      <c r="D4299" s="82"/>
      <c r="E4299" s="82"/>
      <c r="F4299" s="82"/>
      <c r="G4299" s="82"/>
      <c r="H4299" s="82"/>
      <c r="I4299" s="82"/>
      <c r="J4299" s="82"/>
      <c r="K4299" s="82"/>
      <c r="L4299" s="82"/>
      <c r="M4299" s="82"/>
      <c r="N4299" s="140"/>
      <c r="O4299" s="140"/>
      <c r="P4299" s="82"/>
      <c r="Q4299" s="82"/>
      <c r="R4299" s="82"/>
      <c r="S4299" s="82"/>
      <c r="T4299" s="140"/>
      <c r="U4299" s="82"/>
      <c r="V4299" s="82"/>
      <c r="W4299" s="82"/>
      <c r="X4299" s="82"/>
      <c r="Y4299" s="82"/>
      <c r="AA4299" s="82"/>
      <c r="AB4299" s="82"/>
      <c r="AC4299" s="82"/>
      <c r="AD4299" s="82"/>
      <c r="AE4299" s="82"/>
      <c r="AF4299" s="82"/>
      <c r="AG4299" s="82"/>
    </row>
    <row r="4300" spans="3:33" x14ac:dyDescent="0.2">
      <c r="C4300" s="82"/>
      <c r="D4300" s="82"/>
      <c r="E4300" s="82"/>
      <c r="F4300" s="82"/>
      <c r="G4300" s="82"/>
      <c r="H4300" s="82"/>
      <c r="I4300" s="82"/>
      <c r="J4300" s="82"/>
      <c r="K4300" s="82"/>
      <c r="L4300" s="82"/>
      <c r="M4300" s="82"/>
      <c r="N4300" s="140"/>
      <c r="O4300" s="140"/>
      <c r="P4300" s="82"/>
      <c r="Q4300" s="82"/>
      <c r="R4300" s="82"/>
      <c r="S4300" s="82"/>
      <c r="T4300" s="140"/>
      <c r="U4300" s="82"/>
      <c r="V4300" s="82"/>
      <c r="W4300" s="82"/>
      <c r="X4300" s="82"/>
      <c r="Y4300" s="82"/>
      <c r="AA4300" s="82"/>
      <c r="AB4300" s="82"/>
      <c r="AC4300" s="82"/>
      <c r="AD4300" s="82"/>
      <c r="AE4300" s="82"/>
      <c r="AF4300" s="82"/>
      <c r="AG4300" s="82"/>
    </row>
    <row r="4301" spans="3:33" x14ac:dyDescent="0.2">
      <c r="C4301" s="82"/>
      <c r="D4301" s="82"/>
      <c r="E4301" s="82"/>
      <c r="F4301" s="82"/>
      <c r="G4301" s="82"/>
      <c r="H4301" s="82"/>
      <c r="I4301" s="82"/>
      <c r="J4301" s="82"/>
      <c r="K4301" s="82"/>
      <c r="L4301" s="82"/>
      <c r="M4301" s="82"/>
      <c r="N4301" s="140"/>
      <c r="O4301" s="140"/>
      <c r="P4301" s="82"/>
      <c r="Q4301" s="82"/>
      <c r="R4301" s="82"/>
      <c r="S4301" s="82"/>
      <c r="T4301" s="140"/>
      <c r="U4301" s="82"/>
      <c r="V4301" s="82"/>
      <c r="W4301" s="82"/>
      <c r="X4301" s="82"/>
      <c r="Y4301" s="82"/>
      <c r="AA4301" s="82"/>
      <c r="AB4301" s="82"/>
      <c r="AC4301" s="82"/>
      <c r="AD4301" s="82"/>
      <c r="AE4301" s="82"/>
      <c r="AF4301" s="82"/>
      <c r="AG4301" s="82"/>
    </row>
    <row r="4302" spans="3:33" x14ac:dyDescent="0.2">
      <c r="C4302" s="82"/>
      <c r="D4302" s="82"/>
      <c r="E4302" s="82"/>
      <c r="F4302" s="82"/>
      <c r="G4302" s="82"/>
      <c r="H4302" s="82"/>
      <c r="I4302" s="82"/>
      <c r="J4302" s="82"/>
      <c r="K4302" s="82"/>
      <c r="L4302" s="82"/>
      <c r="M4302" s="82"/>
      <c r="N4302" s="140"/>
      <c r="O4302" s="140"/>
      <c r="P4302" s="82"/>
      <c r="Q4302" s="82"/>
      <c r="R4302" s="82"/>
      <c r="S4302" s="82"/>
      <c r="T4302" s="140"/>
      <c r="U4302" s="82"/>
      <c r="V4302" s="82"/>
      <c r="W4302" s="82"/>
      <c r="X4302" s="82"/>
      <c r="Y4302" s="82"/>
      <c r="AA4302" s="82"/>
      <c r="AB4302" s="82"/>
      <c r="AC4302" s="82"/>
      <c r="AD4302" s="82"/>
      <c r="AE4302" s="82"/>
      <c r="AF4302" s="82"/>
      <c r="AG4302" s="82"/>
    </row>
    <row r="4303" spans="3:33" x14ac:dyDescent="0.2">
      <c r="C4303" s="82"/>
      <c r="D4303" s="82"/>
      <c r="E4303" s="82"/>
      <c r="F4303" s="82"/>
      <c r="G4303" s="82"/>
      <c r="H4303" s="82"/>
      <c r="I4303" s="82"/>
      <c r="J4303" s="82"/>
      <c r="K4303" s="82"/>
      <c r="L4303" s="82"/>
      <c r="M4303" s="82"/>
      <c r="N4303" s="140"/>
      <c r="O4303" s="140"/>
      <c r="P4303" s="82"/>
      <c r="Q4303" s="82"/>
      <c r="R4303" s="82"/>
      <c r="S4303" s="82"/>
      <c r="T4303" s="140"/>
      <c r="U4303" s="82"/>
      <c r="V4303" s="82"/>
      <c r="W4303" s="82"/>
      <c r="X4303" s="82"/>
      <c r="Y4303" s="82"/>
      <c r="AA4303" s="82"/>
      <c r="AB4303" s="82"/>
      <c r="AC4303" s="82"/>
      <c r="AD4303" s="82"/>
      <c r="AE4303" s="82"/>
      <c r="AF4303" s="82"/>
      <c r="AG4303" s="82"/>
    </row>
    <row r="4304" spans="3:33" x14ac:dyDescent="0.2">
      <c r="C4304" s="82"/>
      <c r="D4304" s="82"/>
      <c r="E4304" s="82"/>
      <c r="F4304" s="82"/>
      <c r="G4304" s="82"/>
      <c r="H4304" s="82"/>
      <c r="I4304" s="82"/>
      <c r="J4304" s="82"/>
      <c r="K4304" s="82"/>
      <c r="L4304" s="82"/>
      <c r="M4304" s="82"/>
      <c r="N4304" s="140"/>
      <c r="O4304" s="140"/>
      <c r="P4304" s="82"/>
      <c r="Q4304" s="82"/>
      <c r="R4304" s="82"/>
      <c r="S4304" s="82"/>
      <c r="T4304" s="140"/>
      <c r="U4304" s="82"/>
      <c r="V4304" s="82"/>
      <c r="W4304" s="82"/>
      <c r="X4304" s="82"/>
      <c r="Y4304" s="82"/>
      <c r="AA4304" s="82"/>
      <c r="AB4304" s="82"/>
      <c r="AC4304" s="82"/>
      <c r="AD4304" s="82"/>
      <c r="AE4304" s="82"/>
      <c r="AF4304" s="82"/>
      <c r="AG4304" s="82"/>
    </row>
    <row r="4305" spans="3:33" x14ac:dyDescent="0.2">
      <c r="C4305" s="82"/>
      <c r="D4305" s="82"/>
      <c r="E4305" s="82"/>
      <c r="F4305" s="82"/>
      <c r="G4305" s="82"/>
      <c r="H4305" s="82"/>
      <c r="I4305" s="82"/>
      <c r="J4305" s="82"/>
      <c r="K4305" s="82"/>
      <c r="L4305" s="82"/>
      <c r="M4305" s="82"/>
      <c r="N4305" s="140"/>
      <c r="O4305" s="140"/>
      <c r="P4305" s="82"/>
      <c r="Q4305" s="82"/>
      <c r="R4305" s="82"/>
      <c r="S4305" s="82"/>
      <c r="T4305" s="140"/>
      <c r="U4305" s="82"/>
      <c r="V4305" s="82"/>
      <c r="W4305" s="82"/>
      <c r="X4305" s="82"/>
      <c r="Y4305" s="82"/>
      <c r="AA4305" s="82"/>
      <c r="AB4305" s="82"/>
      <c r="AC4305" s="82"/>
      <c r="AD4305" s="82"/>
      <c r="AE4305" s="82"/>
      <c r="AF4305" s="82"/>
      <c r="AG4305" s="82"/>
    </row>
    <row r="4306" spans="3:33" x14ac:dyDescent="0.2">
      <c r="C4306" s="82"/>
      <c r="D4306" s="82"/>
      <c r="E4306" s="82"/>
      <c r="F4306" s="82"/>
      <c r="G4306" s="82"/>
      <c r="H4306" s="82"/>
      <c r="I4306" s="82"/>
      <c r="J4306" s="82"/>
      <c r="K4306" s="82"/>
      <c r="L4306" s="82"/>
      <c r="M4306" s="82"/>
      <c r="N4306" s="140"/>
      <c r="O4306" s="140"/>
      <c r="P4306" s="82"/>
      <c r="Q4306" s="82"/>
      <c r="R4306" s="82"/>
      <c r="S4306" s="82"/>
      <c r="T4306" s="140"/>
      <c r="U4306" s="82"/>
      <c r="V4306" s="82"/>
      <c r="W4306" s="82"/>
      <c r="X4306" s="82"/>
      <c r="Y4306" s="82"/>
      <c r="AA4306" s="82"/>
      <c r="AB4306" s="82"/>
      <c r="AC4306" s="82"/>
      <c r="AD4306" s="82"/>
      <c r="AE4306" s="82"/>
      <c r="AF4306" s="82"/>
      <c r="AG4306" s="82"/>
    </row>
    <row r="4307" spans="3:33" x14ac:dyDescent="0.2">
      <c r="C4307" s="82"/>
      <c r="D4307" s="82"/>
      <c r="E4307" s="82"/>
      <c r="F4307" s="82"/>
      <c r="G4307" s="82"/>
      <c r="H4307" s="82"/>
      <c r="I4307" s="82"/>
      <c r="J4307" s="82"/>
      <c r="K4307" s="82"/>
      <c r="L4307" s="82"/>
      <c r="M4307" s="82"/>
      <c r="N4307" s="140"/>
      <c r="O4307" s="140"/>
      <c r="P4307" s="82"/>
      <c r="Q4307" s="82"/>
      <c r="R4307" s="82"/>
      <c r="S4307" s="82"/>
      <c r="T4307" s="140"/>
      <c r="U4307" s="82"/>
      <c r="V4307" s="82"/>
      <c r="W4307" s="82"/>
      <c r="X4307" s="82"/>
      <c r="Y4307" s="82"/>
      <c r="AA4307" s="82"/>
      <c r="AB4307" s="82"/>
      <c r="AC4307" s="82"/>
      <c r="AD4307" s="82"/>
      <c r="AE4307" s="82"/>
      <c r="AF4307" s="82"/>
      <c r="AG4307" s="82"/>
    </row>
    <row r="4308" spans="3:33" x14ac:dyDescent="0.2">
      <c r="C4308" s="82"/>
      <c r="D4308" s="82"/>
      <c r="E4308" s="82"/>
      <c r="F4308" s="82"/>
      <c r="G4308" s="82"/>
      <c r="H4308" s="82"/>
      <c r="I4308" s="82"/>
      <c r="J4308" s="82"/>
      <c r="K4308" s="82"/>
      <c r="L4308" s="82"/>
      <c r="M4308" s="82"/>
      <c r="N4308" s="140"/>
      <c r="O4308" s="140"/>
      <c r="P4308" s="82"/>
      <c r="Q4308" s="82"/>
      <c r="R4308" s="82"/>
      <c r="S4308" s="82"/>
      <c r="T4308" s="140"/>
      <c r="U4308" s="82"/>
      <c r="V4308" s="82"/>
      <c r="W4308" s="82"/>
      <c r="X4308" s="82"/>
      <c r="Y4308" s="82"/>
      <c r="AA4308" s="82"/>
      <c r="AB4308" s="82"/>
      <c r="AC4308" s="82"/>
      <c r="AD4308" s="82"/>
      <c r="AE4308" s="82"/>
      <c r="AF4308" s="82"/>
      <c r="AG4308" s="82"/>
    </row>
    <row r="4309" spans="3:33" x14ac:dyDescent="0.2">
      <c r="C4309" s="82"/>
      <c r="D4309" s="82"/>
      <c r="E4309" s="82"/>
      <c r="F4309" s="82"/>
      <c r="G4309" s="82"/>
      <c r="H4309" s="82"/>
      <c r="I4309" s="82"/>
      <c r="J4309" s="82"/>
      <c r="K4309" s="82"/>
      <c r="L4309" s="82"/>
      <c r="M4309" s="82"/>
      <c r="N4309" s="140"/>
      <c r="O4309" s="140"/>
      <c r="P4309" s="82"/>
      <c r="Q4309" s="82"/>
      <c r="R4309" s="82"/>
      <c r="S4309" s="82"/>
      <c r="T4309" s="140"/>
      <c r="U4309" s="82"/>
      <c r="V4309" s="82"/>
      <c r="W4309" s="82"/>
      <c r="X4309" s="82"/>
      <c r="Y4309" s="82"/>
      <c r="AA4309" s="82"/>
      <c r="AB4309" s="82"/>
      <c r="AC4309" s="82"/>
      <c r="AD4309" s="82"/>
      <c r="AE4309" s="82"/>
      <c r="AF4309" s="82"/>
      <c r="AG4309" s="82"/>
    </row>
    <row r="4310" spans="3:33" x14ac:dyDescent="0.2">
      <c r="C4310" s="82"/>
      <c r="D4310" s="82"/>
      <c r="E4310" s="82"/>
      <c r="F4310" s="82"/>
      <c r="G4310" s="82"/>
      <c r="H4310" s="82"/>
      <c r="I4310" s="82"/>
      <c r="J4310" s="82"/>
      <c r="K4310" s="82"/>
      <c r="L4310" s="82"/>
      <c r="M4310" s="82"/>
      <c r="N4310" s="140"/>
      <c r="O4310" s="140"/>
      <c r="P4310" s="82"/>
      <c r="Q4310" s="82"/>
      <c r="R4310" s="82"/>
      <c r="S4310" s="82"/>
      <c r="T4310" s="140"/>
      <c r="U4310" s="82"/>
      <c r="V4310" s="82"/>
      <c r="W4310" s="82"/>
      <c r="X4310" s="82"/>
      <c r="Y4310" s="82"/>
      <c r="AA4310" s="82"/>
      <c r="AB4310" s="82"/>
      <c r="AC4310" s="82"/>
      <c r="AD4310" s="82"/>
      <c r="AE4310" s="82"/>
      <c r="AF4310" s="82"/>
      <c r="AG4310" s="82"/>
    </row>
    <row r="4311" spans="3:33" x14ac:dyDescent="0.2">
      <c r="C4311" s="82"/>
      <c r="D4311" s="82"/>
      <c r="E4311" s="82"/>
      <c r="F4311" s="82"/>
      <c r="G4311" s="82"/>
      <c r="H4311" s="82"/>
      <c r="I4311" s="82"/>
      <c r="J4311" s="82"/>
      <c r="K4311" s="82"/>
      <c r="L4311" s="82"/>
      <c r="M4311" s="82"/>
      <c r="N4311" s="140"/>
      <c r="O4311" s="140"/>
      <c r="P4311" s="82"/>
      <c r="Q4311" s="82"/>
      <c r="R4311" s="82"/>
      <c r="S4311" s="82"/>
      <c r="T4311" s="140"/>
      <c r="U4311" s="82"/>
      <c r="V4311" s="82"/>
      <c r="W4311" s="82"/>
      <c r="X4311" s="82"/>
      <c r="Y4311" s="82"/>
      <c r="AA4311" s="82"/>
      <c r="AB4311" s="82"/>
      <c r="AC4311" s="82"/>
      <c r="AD4311" s="82"/>
      <c r="AE4311" s="82"/>
      <c r="AF4311" s="82"/>
      <c r="AG4311" s="82"/>
    </row>
    <row r="4312" spans="3:33" x14ac:dyDescent="0.2">
      <c r="C4312" s="82"/>
      <c r="D4312" s="82"/>
      <c r="E4312" s="82"/>
      <c r="F4312" s="82"/>
      <c r="G4312" s="82"/>
      <c r="H4312" s="82"/>
      <c r="I4312" s="82"/>
      <c r="J4312" s="82"/>
      <c r="K4312" s="82"/>
      <c r="L4312" s="82"/>
      <c r="M4312" s="82"/>
      <c r="N4312" s="140"/>
      <c r="O4312" s="140"/>
      <c r="P4312" s="82"/>
      <c r="Q4312" s="82"/>
      <c r="R4312" s="82"/>
      <c r="S4312" s="82"/>
      <c r="T4312" s="140"/>
      <c r="U4312" s="82"/>
      <c r="V4312" s="82"/>
      <c r="W4312" s="82"/>
      <c r="X4312" s="82"/>
      <c r="Y4312" s="82"/>
      <c r="AA4312" s="82"/>
      <c r="AB4312" s="82"/>
      <c r="AC4312" s="82"/>
      <c r="AD4312" s="82"/>
      <c r="AE4312" s="82"/>
      <c r="AF4312" s="82"/>
      <c r="AG4312" s="82"/>
    </row>
    <row r="4313" spans="3:33" x14ac:dyDescent="0.2">
      <c r="C4313" s="82"/>
      <c r="D4313" s="82"/>
      <c r="E4313" s="82"/>
      <c r="F4313" s="82"/>
      <c r="G4313" s="82"/>
      <c r="H4313" s="82"/>
      <c r="I4313" s="82"/>
      <c r="J4313" s="82"/>
      <c r="K4313" s="82"/>
      <c r="L4313" s="82"/>
      <c r="M4313" s="82"/>
      <c r="N4313" s="140"/>
      <c r="O4313" s="140"/>
      <c r="P4313" s="82"/>
      <c r="Q4313" s="82"/>
      <c r="R4313" s="82"/>
      <c r="S4313" s="82"/>
      <c r="T4313" s="140"/>
      <c r="U4313" s="82"/>
      <c r="V4313" s="82"/>
      <c r="W4313" s="82"/>
      <c r="X4313" s="82"/>
      <c r="Y4313" s="82"/>
      <c r="AA4313" s="82"/>
      <c r="AB4313" s="82"/>
      <c r="AC4313" s="82"/>
      <c r="AD4313" s="82"/>
      <c r="AE4313" s="82"/>
      <c r="AF4313" s="82"/>
      <c r="AG4313" s="82"/>
    </row>
    <row r="4314" spans="3:33" x14ac:dyDescent="0.2">
      <c r="C4314" s="82"/>
      <c r="D4314" s="82"/>
      <c r="E4314" s="82"/>
      <c r="F4314" s="82"/>
      <c r="G4314" s="82"/>
      <c r="H4314" s="82"/>
      <c r="I4314" s="82"/>
      <c r="J4314" s="82"/>
      <c r="K4314" s="82"/>
      <c r="L4314" s="82"/>
      <c r="M4314" s="82"/>
      <c r="N4314" s="140"/>
      <c r="O4314" s="140"/>
      <c r="P4314" s="82"/>
      <c r="Q4314" s="82"/>
      <c r="R4314" s="82"/>
      <c r="S4314" s="82"/>
      <c r="T4314" s="140"/>
      <c r="U4314" s="82"/>
      <c r="V4314" s="82"/>
      <c r="W4314" s="82"/>
      <c r="X4314" s="82"/>
      <c r="Y4314" s="82"/>
      <c r="AA4314" s="82"/>
      <c r="AB4314" s="82"/>
      <c r="AC4314" s="82"/>
      <c r="AD4314" s="82"/>
      <c r="AE4314" s="82"/>
      <c r="AF4314" s="82"/>
      <c r="AG4314" s="82"/>
    </row>
    <row r="4315" spans="3:33" x14ac:dyDescent="0.2">
      <c r="C4315" s="82"/>
      <c r="D4315" s="82"/>
      <c r="E4315" s="82"/>
      <c r="F4315" s="82"/>
      <c r="G4315" s="82"/>
      <c r="H4315" s="82"/>
      <c r="I4315" s="82"/>
      <c r="J4315" s="82"/>
      <c r="K4315" s="82"/>
      <c r="L4315" s="82"/>
      <c r="M4315" s="82"/>
      <c r="N4315" s="140"/>
      <c r="O4315" s="140"/>
      <c r="P4315" s="82"/>
      <c r="Q4315" s="82"/>
      <c r="R4315" s="82"/>
      <c r="S4315" s="82"/>
      <c r="T4315" s="140"/>
      <c r="U4315" s="82"/>
      <c r="V4315" s="82"/>
      <c r="W4315" s="82"/>
      <c r="X4315" s="82"/>
      <c r="Y4315" s="82"/>
      <c r="AA4315" s="82"/>
      <c r="AB4315" s="82"/>
      <c r="AC4315" s="82"/>
      <c r="AD4315" s="82"/>
      <c r="AE4315" s="82"/>
      <c r="AF4315" s="82"/>
      <c r="AG4315" s="82"/>
    </row>
    <row r="4316" spans="3:33" x14ac:dyDescent="0.2">
      <c r="C4316" s="82"/>
      <c r="D4316" s="82"/>
      <c r="E4316" s="82"/>
      <c r="F4316" s="82"/>
      <c r="G4316" s="82"/>
      <c r="H4316" s="82"/>
      <c r="I4316" s="82"/>
      <c r="J4316" s="82"/>
      <c r="K4316" s="82"/>
      <c r="L4316" s="82"/>
      <c r="M4316" s="82"/>
      <c r="N4316" s="140"/>
      <c r="O4316" s="140"/>
      <c r="P4316" s="82"/>
      <c r="Q4316" s="82"/>
      <c r="R4316" s="82"/>
      <c r="S4316" s="82"/>
      <c r="T4316" s="140"/>
      <c r="U4316" s="82"/>
      <c r="V4316" s="82"/>
      <c r="W4316" s="82"/>
      <c r="X4316" s="82"/>
      <c r="Y4316" s="82"/>
      <c r="AA4316" s="82"/>
      <c r="AB4316" s="82"/>
      <c r="AC4316" s="82"/>
      <c r="AD4316" s="82"/>
      <c r="AE4316" s="82"/>
      <c r="AF4316" s="82"/>
      <c r="AG4316" s="82"/>
    </row>
    <row r="4317" spans="3:33" x14ac:dyDescent="0.2">
      <c r="C4317" s="82"/>
      <c r="D4317" s="82"/>
      <c r="E4317" s="82"/>
      <c r="F4317" s="82"/>
      <c r="G4317" s="82"/>
      <c r="H4317" s="82"/>
      <c r="I4317" s="82"/>
      <c r="J4317" s="82"/>
      <c r="K4317" s="82"/>
      <c r="L4317" s="82"/>
      <c r="M4317" s="82"/>
      <c r="N4317" s="140"/>
      <c r="O4317" s="140"/>
      <c r="P4317" s="82"/>
      <c r="Q4317" s="82"/>
      <c r="R4317" s="82"/>
      <c r="S4317" s="82"/>
      <c r="T4317" s="140"/>
      <c r="U4317" s="82"/>
      <c r="V4317" s="82"/>
      <c r="W4317" s="82"/>
      <c r="X4317" s="82"/>
      <c r="Y4317" s="82"/>
      <c r="AA4317" s="82"/>
      <c r="AB4317" s="82"/>
      <c r="AC4317" s="82"/>
      <c r="AD4317" s="82"/>
      <c r="AE4317" s="82"/>
      <c r="AF4317" s="82"/>
      <c r="AG4317" s="82"/>
    </row>
    <row r="4318" spans="3:33" x14ac:dyDescent="0.2">
      <c r="C4318" s="82"/>
      <c r="D4318" s="82"/>
      <c r="E4318" s="82"/>
      <c r="F4318" s="82"/>
      <c r="G4318" s="82"/>
      <c r="H4318" s="82"/>
      <c r="I4318" s="82"/>
      <c r="J4318" s="82"/>
      <c r="K4318" s="82"/>
      <c r="L4318" s="82"/>
      <c r="M4318" s="82"/>
      <c r="N4318" s="140"/>
      <c r="O4318" s="140"/>
      <c r="P4318" s="82"/>
      <c r="Q4318" s="82"/>
      <c r="R4318" s="82"/>
      <c r="S4318" s="82"/>
      <c r="T4318" s="140"/>
      <c r="U4318" s="82"/>
      <c r="V4318" s="82"/>
      <c r="W4318" s="82"/>
      <c r="X4318" s="82"/>
      <c r="Y4318" s="82"/>
      <c r="AA4318" s="82"/>
      <c r="AB4318" s="82"/>
      <c r="AC4318" s="82"/>
      <c r="AD4318" s="82"/>
      <c r="AE4318" s="82"/>
      <c r="AF4318" s="82"/>
      <c r="AG4318" s="82"/>
    </row>
    <row r="4319" spans="3:33" x14ac:dyDescent="0.2">
      <c r="C4319" s="82"/>
      <c r="D4319" s="82"/>
      <c r="E4319" s="82"/>
      <c r="F4319" s="82"/>
      <c r="G4319" s="82"/>
      <c r="H4319" s="82"/>
      <c r="I4319" s="82"/>
      <c r="J4319" s="82"/>
      <c r="K4319" s="82"/>
      <c r="L4319" s="82"/>
      <c r="M4319" s="82"/>
      <c r="N4319" s="140"/>
      <c r="O4319" s="140"/>
      <c r="P4319" s="82"/>
      <c r="Q4319" s="82"/>
      <c r="R4319" s="82"/>
      <c r="S4319" s="82"/>
      <c r="T4319" s="140"/>
      <c r="U4319" s="82"/>
      <c r="V4319" s="82"/>
      <c r="W4319" s="82"/>
      <c r="X4319" s="82"/>
      <c r="Y4319" s="82"/>
      <c r="AA4319" s="82"/>
      <c r="AB4319" s="82"/>
      <c r="AC4319" s="82"/>
      <c r="AD4319" s="82"/>
      <c r="AE4319" s="82"/>
      <c r="AF4319" s="82"/>
      <c r="AG4319" s="82"/>
    </row>
    <row r="4320" spans="3:33" x14ac:dyDescent="0.2">
      <c r="C4320" s="82"/>
      <c r="D4320" s="82"/>
      <c r="E4320" s="82"/>
      <c r="F4320" s="82"/>
      <c r="G4320" s="82"/>
      <c r="H4320" s="82"/>
      <c r="I4320" s="82"/>
      <c r="J4320" s="82"/>
      <c r="K4320" s="82"/>
      <c r="L4320" s="82"/>
      <c r="M4320" s="82"/>
      <c r="N4320" s="140"/>
      <c r="O4320" s="140"/>
      <c r="P4320" s="82"/>
      <c r="Q4320" s="82"/>
      <c r="R4320" s="82"/>
      <c r="S4320" s="82"/>
      <c r="T4320" s="140"/>
      <c r="U4320" s="82"/>
      <c r="V4320" s="82"/>
      <c r="W4320" s="82"/>
      <c r="X4320" s="82"/>
      <c r="Y4320" s="82"/>
      <c r="AA4320" s="82"/>
      <c r="AB4320" s="82"/>
      <c r="AC4320" s="82"/>
      <c r="AD4320" s="82"/>
      <c r="AE4320" s="82"/>
      <c r="AF4320" s="82"/>
      <c r="AG4320" s="82"/>
    </row>
    <row r="4321" spans="3:33" x14ac:dyDescent="0.2">
      <c r="C4321" s="82"/>
      <c r="D4321" s="82"/>
      <c r="E4321" s="82"/>
      <c r="F4321" s="82"/>
      <c r="G4321" s="82"/>
      <c r="H4321" s="82"/>
      <c r="I4321" s="82"/>
      <c r="J4321" s="82"/>
      <c r="K4321" s="82"/>
      <c r="L4321" s="82"/>
      <c r="M4321" s="82"/>
      <c r="N4321" s="140"/>
      <c r="O4321" s="140"/>
      <c r="P4321" s="82"/>
      <c r="Q4321" s="82"/>
      <c r="R4321" s="82"/>
      <c r="S4321" s="82"/>
      <c r="T4321" s="140"/>
      <c r="U4321" s="82"/>
      <c r="V4321" s="82"/>
      <c r="W4321" s="82"/>
      <c r="X4321" s="82"/>
      <c r="Y4321" s="82"/>
      <c r="AA4321" s="82"/>
      <c r="AB4321" s="82"/>
      <c r="AC4321" s="82"/>
      <c r="AD4321" s="82"/>
      <c r="AE4321" s="82"/>
      <c r="AF4321" s="82"/>
      <c r="AG4321" s="82"/>
    </row>
    <row r="4322" spans="3:33" x14ac:dyDescent="0.2">
      <c r="C4322" s="82"/>
      <c r="D4322" s="82"/>
      <c r="E4322" s="82"/>
      <c r="F4322" s="82"/>
      <c r="G4322" s="82"/>
      <c r="H4322" s="82"/>
      <c r="I4322" s="82"/>
      <c r="J4322" s="82"/>
      <c r="K4322" s="82"/>
      <c r="L4322" s="82"/>
      <c r="M4322" s="82"/>
      <c r="N4322" s="140"/>
      <c r="O4322" s="140"/>
      <c r="P4322" s="82"/>
      <c r="Q4322" s="82"/>
      <c r="R4322" s="82"/>
      <c r="S4322" s="82"/>
      <c r="T4322" s="140"/>
      <c r="U4322" s="82"/>
      <c r="V4322" s="82"/>
      <c r="W4322" s="82"/>
      <c r="X4322" s="82"/>
      <c r="Y4322" s="82"/>
      <c r="AA4322" s="82"/>
      <c r="AB4322" s="82"/>
      <c r="AC4322" s="82"/>
      <c r="AD4322" s="82"/>
      <c r="AE4322" s="82"/>
      <c r="AF4322" s="82"/>
      <c r="AG4322" s="82"/>
    </row>
    <row r="4323" spans="3:33" x14ac:dyDescent="0.2">
      <c r="C4323" s="82"/>
      <c r="D4323" s="82"/>
      <c r="E4323" s="82"/>
      <c r="F4323" s="82"/>
      <c r="G4323" s="82"/>
      <c r="H4323" s="82"/>
      <c r="I4323" s="82"/>
      <c r="J4323" s="82"/>
      <c r="K4323" s="82"/>
      <c r="L4323" s="82"/>
      <c r="M4323" s="82"/>
      <c r="N4323" s="140"/>
      <c r="O4323" s="140"/>
      <c r="P4323" s="82"/>
      <c r="Q4323" s="82"/>
      <c r="R4323" s="82"/>
      <c r="S4323" s="82"/>
      <c r="T4323" s="140"/>
      <c r="U4323" s="82"/>
      <c r="V4323" s="82"/>
      <c r="W4323" s="82"/>
      <c r="X4323" s="82"/>
      <c r="Y4323" s="82"/>
      <c r="AA4323" s="82"/>
      <c r="AB4323" s="82"/>
      <c r="AC4323" s="82"/>
      <c r="AD4323" s="82"/>
      <c r="AE4323" s="82"/>
      <c r="AF4323" s="82"/>
      <c r="AG4323" s="82"/>
    </row>
    <row r="4324" spans="3:33" x14ac:dyDescent="0.2">
      <c r="C4324" s="82"/>
      <c r="D4324" s="82"/>
      <c r="E4324" s="82"/>
      <c r="F4324" s="82"/>
      <c r="G4324" s="82"/>
      <c r="H4324" s="82"/>
      <c r="I4324" s="82"/>
      <c r="J4324" s="82"/>
      <c r="K4324" s="82"/>
      <c r="L4324" s="82"/>
      <c r="M4324" s="82"/>
      <c r="N4324" s="140"/>
      <c r="O4324" s="140"/>
      <c r="P4324" s="82"/>
      <c r="Q4324" s="82"/>
      <c r="R4324" s="82"/>
      <c r="S4324" s="82"/>
      <c r="T4324" s="140"/>
      <c r="U4324" s="82"/>
      <c r="V4324" s="82"/>
      <c r="W4324" s="82"/>
      <c r="X4324" s="82"/>
      <c r="Y4324" s="82"/>
      <c r="AA4324" s="82"/>
      <c r="AB4324" s="82"/>
      <c r="AC4324" s="82"/>
      <c r="AD4324" s="82"/>
      <c r="AE4324" s="82"/>
      <c r="AF4324" s="82"/>
      <c r="AG4324" s="82"/>
    </row>
    <row r="4325" spans="3:33" x14ac:dyDescent="0.2">
      <c r="C4325" s="82"/>
      <c r="D4325" s="82"/>
      <c r="E4325" s="82"/>
      <c r="F4325" s="82"/>
      <c r="G4325" s="82"/>
      <c r="H4325" s="82"/>
      <c r="I4325" s="82"/>
      <c r="J4325" s="82"/>
      <c r="K4325" s="82"/>
      <c r="L4325" s="82"/>
      <c r="M4325" s="82"/>
      <c r="N4325" s="140"/>
      <c r="O4325" s="140"/>
      <c r="P4325" s="82"/>
      <c r="Q4325" s="82"/>
      <c r="R4325" s="82"/>
      <c r="S4325" s="82"/>
      <c r="T4325" s="140"/>
      <c r="U4325" s="82"/>
      <c r="V4325" s="82"/>
      <c r="W4325" s="82"/>
      <c r="X4325" s="82"/>
      <c r="Y4325" s="82"/>
      <c r="AA4325" s="82"/>
      <c r="AB4325" s="82"/>
      <c r="AC4325" s="82"/>
      <c r="AD4325" s="82"/>
      <c r="AE4325" s="82"/>
      <c r="AF4325" s="82"/>
      <c r="AG4325" s="82"/>
    </row>
    <row r="4326" spans="3:33" x14ac:dyDescent="0.2">
      <c r="C4326" s="82"/>
      <c r="D4326" s="82"/>
      <c r="E4326" s="82"/>
      <c r="F4326" s="82"/>
      <c r="G4326" s="82"/>
      <c r="H4326" s="82"/>
      <c r="I4326" s="82"/>
      <c r="J4326" s="82"/>
      <c r="K4326" s="82"/>
      <c r="L4326" s="82"/>
      <c r="M4326" s="82"/>
      <c r="N4326" s="140"/>
      <c r="O4326" s="140"/>
      <c r="P4326" s="82"/>
      <c r="Q4326" s="82"/>
      <c r="R4326" s="82"/>
      <c r="S4326" s="82"/>
      <c r="T4326" s="140"/>
      <c r="U4326" s="82"/>
      <c r="V4326" s="82"/>
      <c r="W4326" s="82"/>
      <c r="X4326" s="82"/>
      <c r="Y4326" s="82"/>
      <c r="AA4326" s="82"/>
      <c r="AB4326" s="82"/>
      <c r="AC4326" s="82"/>
      <c r="AD4326" s="82"/>
      <c r="AE4326" s="82"/>
      <c r="AF4326" s="82"/>
      <c r="AG4326" s="82"/>
    </row>
    <row r="4327" spans="3:33" x14ac:dyDescent="0.2">
      <c r="C4327" s="82"/>
      <c r="D4327" s="82"/>
      <c r="E4327" s="82"/>
      <c r="F4327" s="82"/>
      <c r="G4327" s="82"/>
      <c r="H4327" s="82"/>
      <c r="I4327" s="82"/>
      <c r="J4327" s="82"/>
      <c r="K4327" s="82"/>
      <c r="L4327" s="82"/>
      <c r="M4327" s="82"/>
      <c r="N4327" s="140"/>
      <c r="O4327" s="140"/>
      <c r="P4327" s="82"/>
      <c r="Q4327" s="82"/>
      <c r="R4327" s="82"/>
      <c r="S4327" s="82"/>
      <c r="T4327" s="140"/>
      <c r="U4327" s="82"/>
      <c r="V4327" s="82"/>
      <c r="W4327" s="82"/>
      <c r="X4327" s="82"/>
      <c r="Y4327" s="82"/>
      <c r="AA4327" s="82"/>
      <c r="AB4327" s="82"/>
      <c r="AC4327" s="82"/>
      <c r="AD4327" s="82"/>
      <c r="AE4327" s="82"/>
      <c r="AF4327" s="82"/>
      <c r="AG4327" s="82"/>
    </row>
    <row r="4328" spans="3:33" x14ac:dyDescent="0.2">
      <c r="C4328" s="82"/>
      <c r="D4328" s="82"/>
      <c r="E4328" s="82"/>
      <c r="F4328" s="82"/>
      <c r="G4328" s="82"/>
      <c r="H4328" s="82"/>
      <c r="I4328" s="82"/>
      <c r="J4328" s="82"/>
      <c r="K4328" s="82"/>
      <c r="L4328" s="82"/>
      <c r="M4328" s="82"/>
      <c r="N4328" s="140"/>
      <c r="O4328" s="140"/>
      <c r="P4328" s="82"/>
      <c r="Q4328" s="82"/>
      <c r="R4328" s="82"/>
      <c r="S4328" s="82"/>
      <c r="T4328" s="140"/>
      <c r="U4328" s="82"/>
      <c r="V4328" s="82"/>
      <c r="W4328" s="82"/>
      <c r="X4328" s="82"/>
      <c r="Y4328" s="82"/>
      <c r="AA4328" s="82"/>
      <c r="AB4328" s="82"/>
      <c r="AC4328" s="82"/>
      <c r="AD4328" s="82"/>
      <c r="AE4328" s="82"/>
      <c r="AF4328" s="82"/>
      <c r="AG4328" s="82"/>
    </row>
    <row r="4329" spans="3:33" x14ac:dyDescent="0.2">
      <c r="C4329" s="82"/>
      <c r="D4329" s="82"/>
      <c r="E4329" s="82"/>
      <c r="F4329" s="82"/>
      <c r="G4329" s="82"/>
      <c r="H4329" s="82"/>
      <c r="I4329" s="82"/>
      <c r="J4329" s="82"/>
      <c r="K4329" s="82"/>
      <c r="L4329" s="82"/>
      <c r="M4329" s="82"/>
      <c r="N4329" s="140"/>
      <c r="O4329" s="140"/>
      <c r="P4329" s="82"/>
      <c r="Q4329" s="82"/>
      <c r="R4329" s="82"/>
      <c r="S4329" s="82"/>
      <c r="T4329" s="140"/>
      <c r="U4329" s="82"/>
      <c r="V4329" s="82"/>
      <c r="W4329" s="82"/>
      <c r="X4329" s="82"/>
      <c r="Y4329" s="82"/>
      <c r="AA4329" s="82"/>
      <c r="AB4329" s="82"/>
      <c r="AC4329" s="82"/>
      <c r="AD4329" s="82"/>
      <c r="AE4329" s="82"/>
      <c r="AF4329" s="82"/>
      <c r="AG4329" s="82"/>
    </row>
    <row r="4330" spans="3:33" x14ac:dyDescent="0.2">
      <c r="C4330" s="82"/>
      <c r="D4330" s="82"/>
      <c r="E4330" s="82"/>
      <c r="F4330" s="82"/>
      <c r="G4330" s="82"/>
      <c r="H4330" s="82"/>
      <c r="I4330" s="82"/>
      <c r="J4330" s="82"/>
      <c r="K4330" s="82"/>
      <c r="L4330" s="82"/>
      <c r="M4330" s="82"/>
      <c r="N4330" s="140"/>
      <c r="O4330" s="140"/>
      <c r="P4330" s="82"/>
      <c r="Q4330" s="82"/>
      <c r="R4330" s="82"/>
      <c r="S4330" s="82"/>
      <c r="T4330" s="140"/>
      <c r="U4330" s="82"/>
      <c r="V4330" s="82"/>
      <c r="W4330" s="82"/>
      <c r="X4330" s="82"/>
      <c r="Y4330" s="82"/>
      <c r="AA4330" s="82"/>
      <c r="AB4330" s="82"/>
      <c r="AC4330" s="82"/>
      <c r="AD4330" s="82"/>
      <c r="AE4330" s="82"/>
      <c r="AF4330" s="82"/>
      <c r="AG4330" s="82"/>
    </row>
    <row r="4331" spans="3:33" x14ac:dyDescent="0.2">
      <c r="C4331" s="82"/>
      <c r="D4331" s="82"/>
      <c r="E4331" s="82"/>
      <c r="F4331" s="82"/>
      <c r="G4331" s="82"/>
      <c r="H4331" s="82"/>
      <c r="I4331" s="82"/>
      <c r="J4331" s="82"/>
      <c r="K4331" s="82"/>
      <c r="L4331" s="82"/>
      <c r="M4331" s="82"/>
      <c r="N4331" s="140"/>
      <c r="O4331" s="140"/>
      <c r="P4331" s="82"/>
      <c r="Q4331" s="82"/>
      <c r="R4331" s="82"/>
      <c r="S4331" s="82"/>
      <c r="T4331" s="140"/>
      <c r="U4331" s="82"/>
      <c r="V4331" s="82"/>
      <c r="W4331" s="82"/>
      <c r="X4331" s="82"/>
      <c r="Y4331" s="82"/>
      <c r="AA4331" s="82"/>
      <c r="AB4331" s="82"/>
      <c r="AC4331" s="82"/>
      <c r="AD4331" s="82"/>
      <c r="AE4331" s="82"/>
      <c r="AF4331" s="82"/>
      <c r="AG4331" s="82"/>
    </row>
    <row r="4332" spans="3:33" x14ac:dyDescent="0.2">
      <c r="C4332" s="82"/>
      <c r="D4332" s="82"/>
      <c r="E4332" s="82"/>
      <c r="F4332" s="82"/>
      <c r="G4332" s="82"/>
      <c r="H4332" s="82"/>
      <c r="I4332" s="82"/>
      <c r="J4332" s="82"/>
      <c r="K4332" s="82"/>
      <c r="L4332" s="82"/>
      <c r="M4332" s="82"/>
      <c r="N4332" s="140"/>
      <c r="O4332" s="140"/>
      <c r="P4332" s="82"/>
      <c r="Q4332" s="82"/>
      <c r="R4332" s="82"/>
      <c r="S4332" s="82"/>
      <c r="T4332" s="140"/>
      <c r="U4332" s="82"/>
      <c r="V4332" s="82"/>
      <c r="W4332" s="82"/>
      <c r="X4332" s="82"/>
      <c r="Y4332" s="82"/>
      <c r="AA4332" s="82"/>
      <c r="AB4332" s="82"/>
      <c r="AC4332" s="82"/>
      <c r="AD4332" s="82"/>
      <c r="AE4332" s="82"/>
      <c r="AF4332" s="82"/>
      <c r="AG4332" s="82"/>
    </row>
    <row r="4333" spans="3:33" x14ac:dyDescent="0.2">
      <c r="C4333" s="82"/>
      <c r="D4333" s="82"/>
      <c r="E4333" s="82"/>
      <c r="F4333" s="82"/>
      <c r="G4333" s="82"/>
      <c r="H4333" s="82"/>
      <c r="I4333" s="82"/>
      <c r="J4333" s="82"/>
      <c r="K4333" s="82"/>
      <c r="L4333" s="82"/>
      <c r="M4333" s="82"/>
      <c r="N4333" s="140"/>
      <c r="O4333" s="140"/>
      <c r="P4333" s="82"/>
      <c r="Q4333" s="82"/>
      <c r="R4333" s="82"/>
      <c r="S4333" s="82"/>
      <c r="T4333" s="140"/>
      <c r="U4333" s="82"/>
      <c r="V4333" s="82"/>
      <c r="W4333" s="82"/>
      <c r="X4333" s="82"/>
      <c r="Y4333" s="82"/>
      <c r="AA4333" s="82"/>
      <c r="AB4333" s="82"/>
      <c r="AC4333" s="82"/>
      <c r="AD4333" s="82"/>
      <c r="AE4333" s="82"/>
      <c r="AF4333" s="82"/>
      <c r="AG4333" s="82"/>
    </row>
    <row r="4334" spans="3:33" x14ac:dyDescent="0.2">
      <c r="C4334" s="82"/>
      <c r="D4334" s="82"/>
      <c r="E4334" s="82"/>
      <c r="F4334" s="82"/>
      <c r="G4334" s="82"/>
      <c r="H4334" s="82"/>
      <c r="I4334" s="82"/>
      <c r="J4334" s="82"/>
      <c r="K4334" s="82"/>
      <c r="L4334" s="82"/>
      <c r="M4334" s="82"/>
      <c r="N4334" s="140"/>
      <c r="O4334" s="140"/>
      <c r="P4334" s="82"/>
      <c r="Q4334" s="82"/>
      <c r="R4334" s="82"/>
      <c r="S4334" s="82"/>
      <c r="T4334" s="140"/>
      <c r="U4334" s="82"/>
      <c r="V4334" s="82"/>
      <c r="W4334" s="82"/>
      <c r="X4334" s="82"/>
      <c r="Y4334" s="82"/>
      <c r="AA4334" s="82"/>
      <c r="AB4334" s="82"/>
      <c r="AC4334" s="82"/>
      <c r="AD4334" s="82"/>
      <c r="AE4334" s="82"/>
      <c r="AF4334" s="82"/>
      <c r="AG4334" s="82"/>
    </row>
    <row r="4335" spans="3:33" x14ac:dyDescent="0.2">
      <c r="C4335" s="82"/>
      <c r="D4335" s="82"/>
      <c r="E4335" s="82"/>
      <c r="F4335" s="82"/>
      <c r="G4335" s="82"/>
      <c r="H4335" s="82"/>
      <c r="I4335" s="82"/>
      <c r="J4335" s="82"/>
      <c r="K4335" s="82"/>
      <c r="L4335" s="82"/>
      <c r="M4335" s="82"/>
      <c r="N4335" s="140"/>
      <c r="O4335" s="140"/>
      <c r="P4335" s="82"/>
      <c r="Q4335" s="82"/>
      <c r="R4335" s="82"/>
      <c r="S4335" s="82"/>
      <c r="T4335" s="140"/>
      <c r="U4335" s="82"/>
      <c r="V4335" s="82"/>
      <c r="W4335" s="82"/>
      <c r="X4335" s="82"/>
      <c r="Y4335" s="82"/>
      <c r="AA4335" s="82"/>
      <c r="AB4335" s="82"/>
      <c r="AC4335" s="82"/>
      <c r="AD4335" s="82"/>
      <c r="AE4335" s="82"/>
      <c r="AF4335" s="82"/>
      <c r="AG4335" s="82"/>
    </row>
    <row r="4336" spans="3:33" x14ac:dyDescent="0.2">
      <c r="C4336" s="82"/>
      <c r="D4336" s="82"/>
      <c r="E4336" s="82"/>
      <c r="F4336" s="82"/>
      <c r="G4336" s="82"/>
      <c r="H4336" s="82"/>
      <c r="I4336" s="82"/>
      <c r="J4336" s="82"/>
      <c r="K4336" s="82"/>
      <c r="L4336" s="82"/>
      <c r="M4336" s="82"/>
      <c r="N4336" s="140"/>
      <c r="O4336" s="140"/>
      <c r="P4336" s="82"/>
      <c r="Q4336" s="82"/>
      <c r="R4336" s="82"/>
      <c r="S4336" s="82"/>
      <c r="T4336" s="140"/>
      <c r="U4336" s="82"/>
      <c r="V4336" s="82"/>
      <c r="W4336" s="82"/>
      <c r="X4336" s="82"/>
      <c r="Y4336" s="82"/>
      <c r="AA4336" s="82"/>
      <c r="AB4336" s="82"/>
      <c r="AC4336" s="82"/>
      <c r="AD4336" s="82"/>
      <c r="AE4336" s="82"/>
      <c r="AF4336" s="82"/>
      <c r="AG4336" s="82"/>
    </row>
    <row r="4337" spans="3:33" x14ac:dyDescent="0.2">
      <c r="C4337" s="82"/>
      <c r="D4337" s="82"/>
      <c r="E4337" s="82"/>
      <c r="F4337" s="82"/>
      <c r="G4337" s="82"/>
      <c r="H4337" s="82"/>
      <c r="I4337" s="82"/>
      <c r="J4337" s="82"/>
      <c r="K4337" s="82"/>
      <c r="L4337" s="82"/>
      <c r="M4337" s="82"/>
      <c r="N4337" s="140"/>
      <c r="O4337" s="140"/>
      <c r="P4337" s="82"/>
      <c r="Q4337" s="82"/>
      <c r="R4337" s="82"/>
      <c r="S4337" s="82"/>
      <c r="T4337" s="140"/>
      <c r="U4337" s="82"/>
      <c r="V4337" s="82"/>
      <c r="W4337" s="82"/>
      <c r="X4337" s="82"/>
      <c r="Y4337" s="82"/>
      <c r="AA4337" s="82"/>
      <c r="AB4337" s="82"/>
      <c r="AC4337" s="82"/>
      <c r="AD4337" s="82"/>
      <c r="AE4337" s="82"/>
      <c r="AF4337" s="82"/>
      <c r="AG4337" s="82"/>
    </row>
    <row r="4338" spans="3:33" x14ac:dyDescent="0.2">
      <c r="C4338" s="82"/>
      <c r="D4338" s="82"/>
      <c r="E4338" s="82"/>
      <c r="F4338" s="82"/>
      <c r="G4338" s="82"/>
      <c r="H4338" s="82"/>
      <c r="I4338" s="82"/>
      <c r="J4338" s="82"/>
      <c r="K4338" s="82"/>
      <c r="L4338" s="82"/>
      <c r="M4338" s="82"/>
      <c r="N4338" s="140"/>
      <c r="O4338" s="140"/>
      <c r="P4338" s="82"/>
      <c r="Q4338" s="82"/>
      <c r="R4338" s="82"/>
      <c r="S4338" s="82"/>
      <c r="T4338" s="140"/>
      <c r="U4338" s="82"/>
      <c r="V4338" s="82"/>
      <c r="W4338" s="82"/>
      <c r="X4338" s="82"/>
      <c r="Y4338" s="82"/>
      <c r="AA4338" s="82"/>
      <c r="AB4338" s="82"/>
      <c r="AC4338" s="82"/>
      <c r="AD4338" s="82"/>
      <c r="AE4338" s="82"/>
      <c r="AF4338" s="82"/>
      <c r="AG4338" s="82"/>
    </row>
    <row r="4339" spans="3:33" x14ac:dyDescent="0.2">
      <c r="C4339" s="82"/>
      <c r="D4339" s="82"/>
      <c r="E4339" s="82"/>
      <c r="F4339" s="82"/>
      <c r="G4339" s="82"/>
      <c r="H4339" s="82"/>
      <c r="I4339" s="82"/>
      <c r="J4339" s="82"/>
      <c r="K4339" s="82"/>
      <c r="L4339" s="82"/>
      <c r="M4339" s="82"/>
      <c r="N4339" s="140"/>
      <c r="O4339" s="140"/>
      <c r="P4339" s="82"/>
      <c r="Q4339" s="82"/>
      <c r="R4339" s="82"/>
      <c r="S4339" s="82"/>
      <c r="T4339" s="140"/>
      <c r="U4339" s="82"/>
      <c r="V4339" s="82"/>
      <c r="W4339" s="82"/>
      <c r="X4339" s="82"/>
      <c r="Y4339" s="82"/>
      <c r="AA4339" s="82"/>
      <c r="AB4339" s="82"/>
      <c r="AC4339" s="82"/>
      <c r="AD4339" s="82"/>
      <c r="AE4339" s="82"/>
      <c r="AF4339" s="82"/>
      <c r="AG4339" s="82"/>
    </row>
    <row r="4340" spans="3:33" x14ac:dyDescent="0.2">
      <c r="C4340" s="82"/>
      <c r="D4340" s="82"/>
      <c r="E4340" s="82"/>
      <c r="F4340" s="82"/>
      <c r="G4340" s="82"/>
      <c r="H4340" s="82"/>
      <c r="I4340" s="82"/>
      <c r="J4340" s="82"/>
      <c r="K4340" s="82"/>
      <c r="L4340" s="82"/>
      <c r="M4340" s="82"/>
      <c r="N4340" s="140"/>
      <c r="O4340" s="140"/>
      <c r="P4340" s="82"/>
      <c r="Q4340" s="82"/>
      <c r="R4340" s="82"/>
      <c r="S4340" s="82"/>
      <c r="T4340" s="140"/>
      <c r="U4340" s="82"/>
      <c r="V4340" s="82"/>
      <c r="W4340" s="82"/>
      <c r="X4340" s="82"/>
      <c r="Y4340" s="82"/>
      <c r="AA4340" s="82"/>
      <c r="AB4340" s="82"/>
      <c r="AC4340" s="82"/>
      <c r="AD4340" s="82"/>
      <c r="AE4340" s="82"/>
      <c r="AF4340" s="82"/>
      <c r="AG4340" s="82"/>
    </row>
    <row r="4341" spans="3:33" x14ac:dyDescent="0.2">
      <c r="C4341" s="82"/>
      <c r="D4341" s="82"/>
      <c r="E4341" s="82"/>
      <c r="F4341" s="82"/>
      <c r="G4341" s="82"/>
      <c r="H4341" s="82"/>
      <c r="I4341" s="82"/>
      <c r="J4341" s="82"/>
      <c r="K4341" s="82"/>
      <c r="L4341" s="82"/>
      <c r="M4341" s="82"/>
      <c r="N4341" s="140"/>
      <c r="O4341" s="140"/>
      <c r="P4341" s="82"/>
      <c r="Q4341" s="82"/>
      <c r="R4341" s="82"/>
      <c r="S4341" s="82"/>
      <c r="T4341" s="140"/>
      <c r="U4341" s="82"/>
      <c r="V4341" s="82"/>
      <c r="W4341" s="82"/>
      <c r="X4341" s="82"/>
      <c r="Y4341" s="82"/>
      <c r="AA4341" s="82"/>
      <c r="AB4341" s="82"/>
      <c r="AC4341" s="82"/>
      <c r="AD4341" s="82"/>
      <c r="AE4341" s="82"/>
      <c r="AF4341" s="82"/>
      <c r="AG4341" s="82"/>
    </row>
    <row r="4342" spans="3:33" x14ac:dyDescent="0.2">
      <c r="C4342" s="82"/>
      <c r="D4342" s="82"/>
      <c r="E4342" s="82"/>
      <c r="F4342" s="82"/>
      <c r="G4342" s="82"/>
      <c r="H4342" s="82"/>
      <c r="I4342" s="82"/>
      <c r="J4342" s="82"/>
      <c r="K4342" s="82"/>
      <c r="L4342" s="82"/>
      <c r="M4342" s="82"/>
      <c r="N4342" s="140"/>
      <c r="O4342" s="140"/>
      <c r="P4342" s="82"/>
      <c r="Q4342" s="82"/>
      <c r="R4342" s="82"/>
      <c r="S4342" s="82"/>
      <c r="T4342" s="140"/>
      <c r="U4342" s="82"/>
      <c r="V4342" s="82"/>
      <c r="W4342" s="82"/>
      <c r="X4342" s="82"/>
      <c r="Y4342" s="82"/>
      <c r="AA4342" s="82"/>
      <c r="AB4342" s="82"/>
      <c r="AC4342" s="82"/>
      <c r="AD4342" s="82"/>
      <c r="AE4342" s="82"/>
      <c r="AF4342" s="82"/>
      <c r="AG4342" s="82"/>
    </row>
    <row r="4343" spans="3:33" x14ac:dyDescent="0.2">
      <c r="C4343" s="82"/>
      <c r="D4343" s="82"/>
      <c r="E4343" s="82"/>
      <c r="F4343" s="82"/>
      <c r="G4343" s="82"/>
      <c r="H4343" s="82"/>
      <c r="I4343" s="82"/>
      <c r="J4343" s="82"/>
      <c r="K4343" s="82"/>
      <c r="L4343" s="82"/>
      <c r="M4343" s="82"/>
      <c r="N4343" s="140"/>
      <c r="O4343" s="140"/>
      <c r="P4343" s="82"/>
      <c r="Q4343" s="82"/>
      <c r="R4343" s="82"/>
      <c r="S4343" s="82"/>
      <c r="T4343" s="140"/>
      <c r="U4343" s="82"/>
      <c r="V4343" s="82"/>
      <c r="W4343" s="82"/>
      <c r="X4343" s="82"/>
      <c r="Y4343" s="82"/>
      <c r="AA4343" s="82"/>
      <c r="AB4343" s="82"/>
      <c r="AC4343" s="82"/>
      <c r="AD4343" s="82"/>
      <c r="AE4343" s="82"/>
      <c r="AF4343" s="82"/>
      <c r="AG4343" s="82"/>
    </row>
    <row r="4344" spans="3:33" x14ac:dyDescent="0.2">
      <c r="C4344" s="82"/>
      <c r="D4344" s="82"/>
      <c r="E4344" s="82"/>
      <c r="F4344" s="82"/>
      <c r="G4344" s="82"/>
      <c r="H4344" s="82"/>
      <c r="I4344" s="82"/>
      <c r="J4344" s="82"/>
      <c r="K4344" s="82"/>
      <c r="L4344" s="82"/>
      <c r="M4344" s="82"/>
      <c r="N4344" s="140"/>
      <c r="O4344" s="140"/>
      <c r="P4344" s="82"/>
      <c r="Q4344" s="82"/>
      <c r="R4344" s="82"/>
      <c r="S4344" s="82"/>
      <c r="T4344" s="140"/>
      <c r="U4344" s="82"/>
      <c r="V4344" s="82"/>
      <c r="W4344" s="82"/>
      <c r="X4344" s="82"/>
      <c r="Y4344" s="82"/>
      <c r="AA4344" s="82"/>
      <c r="AB4344" s="82"/>
      <c r="AC4344" s="82"/>
      <c r="AD4344" s="82"/>
      <c r="AE4344" s="82"/>
      <c r="AF4344" s="82"/>
      <c r="AG4344" s="82"/>
    </row>
    <row r="4345" spans="3:33" x14ac:dyDescent="0.2">
      <c r="C4345" s="82"/>
      <c r="D4345" s="82"/>
      <c r="E4345" s="82"/>
      <c r="F4345" s="82"/>
      <c r="G4345" s="82"/>
      <c r="H4345" s="82"/>
      <c r="I4345" s="82"/>
      <c r="J4345" s="82"/>
      <c r="K4345" s="82"/>
      <c r="L4345" s="82"/>
      <c r="M4345" s="82"/>
      <c r="N4345" s="140"/>
      <c r="O4345" s="140"/>
      <c r="P4345" s="82"/>
      <c r="Q4345" s="82"/>
      <c r="R4345" s="82"/>
      <c r="S4345" s="82"/>
      <c r="T4345" s="140"/>
      <c r="U4345" s="82"/>
      <c r="V4345" s="82"/>
      <c r="W4345" s="82"/>
      <c r="X4345" s="82"/>
      <c r="Y4345" s="82"/>
      <c r="AA4345" s="82"/>
      <c r="AB4345" s="82"/>
      <c r="AC4345" s="82"/>
      <c r="AD4345" s="82"/>
      <c r="AE4345" s="82"/>
      <c r="AF4345" s="82"/>
      <c r="AG4345" s="82"/>
    </row>
    <row r="4346" spans="3:33" x14ac:dyDescent="0.2">
      <c r="C4346" s="82"/>
      <c r="D4346" s="82"/>
      <c r="E4346" s="82"/>
      <c r="F4346" s="82"/>
      <c r="G4346" s="82"/>
      <c r="H4346" s="82"/>
      <c r="I4346" s="82"/>
      <c r="J4346" s="82"/>
      <c r="K4346" s="82"/>
      <c r="L4346" s="82"/>
      <c r="M4346" s="82"/>
      <c r="N4346" s="140"/>
      <c r="O4346" s="140"/>
      <c r="P4346" s="82"/>
      <c r="Q4346" s="82"/>
      <c r="R4346" s="82"/>
      <c r="S4346" s="82"/>
      <c r="T4346" s="140"/>
      <c r="U4346" s="82"/>
      <c r="V4346" s="82"/>
      <c r="W4346" s="82"/>
      <c r="X4346" s="82"/>
      <c r="Y4346" s="82"/>
      <c r="AA4346" s="82"/>
      <c r="AB4346" s="82"/>
      <c r="AC4346" s="82"/>
      <c r="AD4346" s="82"/>
      <c r="AE4346" s="82"/>
      <c r="AF4346" s="82"/>
      <c r="AG4346" s="82"/>
    </row>
    <row r="4347" spans="3:33" x14ac:dyDescent="0.2">
      <c r="C4347" s="82"/>
      <c r="D4347" s="82"/>
      <c r="E4347" s="82"/>
      <c r="F4347" s="82"/>
      <c r="G4347" s="82"/>
      <c r="H4347" s="82"/>
      <c r="I4347" s="82"/>
      <c r="J4347" s="82"/>
      <c r="K4347" s="82"/>
      <c r="L4347" s="82"/>
      <c r="M4347" s="82"/>
      <c r="N4347" s="140"/>
      <c r="O4347" s="140"/>
      <c r="P4347" s="82"/>
      <c r="Q4347" s="82"/>
      <c r="R4347" s="82"/>
      <c r="S4347" s="82"/>
      <c r="T4347" s="140"/>
      <c r="U4347" s="82"/>
      <c r="V4347" s="82"/>
      <c r="W4347" s="82"/>
      <c r="X4347" s="82"/>
      <c r="Y4347" s="82"/>
      <c r="AA4347" s="82"/>
      <c r="AB4347" s="82"/>
      <c r="AC4347" s="82"/>
      <c r="AD4347" s="82"/>
      <c r="AE4347" s="82"/>
      <c r="AF4347" s="82"/>
      <c r="AG4347" s="82"/>
    </row>
    <row r="4348" spans="3:33" x14ac:dyDescent="0.2">
      <c r="C4348" s="82"/>
      <c r="D4348" s="82"/>
      <c r="E4348" s="82"/>
      <c r="F4348" s="82"/>
      <c r="G4348" s="82"/>
      <c r="H4348" s="82"/>
      <c r="I4348" s="82"/>
      <c r="J4348" s="82"/>
      <c r="K4348" s="82"/>
      <c r="L4348" s="82"/>
      <c r="M4348" s="82"/>
      <c r="N4348" s="140"/>
      <c r="O4348" s="140"/>
      <c r="P4348" s="82"/>
      <c r="Q4348" s="82"/>
      <c r="R4348" s="82"/>
      <c r="S4348" s="82"/>
      <c r="T4348" s="140"/>
      <c r="U4348" s="82"/>
      <c r="V4348" s="82"/>
      <c r="W4348" s="82"/>
      <c r="X4348" s="82"/>
      <c r="Y4348" s="82"/>
      <c r="AA4348" s="82"/>
      <c r="AB4348" s="82"/>
      <c r="AC4348" s="82"/>
      <c r="AD4348" s="82"/>
      <c r="AE4348" s="82"/>
      <c r="AF4348" s="82"/>
      <c r="AG4348" s="82"/>
    </row>
    <row r="4349" spans="3:33" x14ac:dyDescent="0.2">
      <c r="C4349" s="82"/>
      <c r="D4349" s="82"/>
      <c r="E4349" s="82"/>
      <c r="F4349" s="82"/>
      <c r="G4349" s="82"/>
      <c r="H4349" s="82"/>
      <c r="I4349" s="82"/>
      <c r="J4349" s="82"/>
      <c r="K4349" s="82"/>
      <c r="L4349" s="82"/>
      <c r="M4349" s="82"/>
      <c r="N4349" s="140"/>
      <c r="O4349" s="140"/>
      <c r="P4349" s="82"/>
      <c r="Q4349" s="82"/>
      <c r="R4349" s="82"/>
      <c r="S4349" s="82"/>
      <c r="T4349" s="140"/>
      <c r="U4349" s="82"/>
      <c r="V4349" s="82"/>
      <c r="W4349" s="82"/>
      <c r="X4349" s="82"/>
      <c r="Y4349" s="82"/>
      <c r="AA4349" s="82"/>
      <c r="AB4349" s="82"/>
      <c r="AC4349" s="82"/>
      <c r="AD4349" s="82"/>
      <c r="AE4349" s="82"/>
      <c r="AF4349" s="82"/>
      <c r="AG4349" s="82"/>
    </row>
    <row r="4350" spans="3:33" x14ac:dyDescent="0.2">
      <c r="C4350" s="82"/>
      <c r="D4350" s="82"/>
      <c r="E4350" s="82"/>
      <c r="F4350" s="82"/>
      <c r="G4350" s="82"/>
      <c r="H4350" s="82"/>
      <c r="I4350" s="82"/>
      <c r="J4350" s="82"/>
      <c r="K4350" s="82"/>
      <c r="L4350" s="82"/>
      <c r="M4350" s="82"/>
      <c r="N4350" s="140"/>
      <c r="O4350" s="140"/>
      <c r="P4350" s="82"/>
      <c r="Q4350" s="82"/>
      <c r="R4350" s="82"/>
      <c r="S4350" s="82"/>
      <c r="T4350" s="140"/>
      <c r="U4350" s="82"/>
      <c r="V4350" s="82"/>
      <c r="W4350" s="82"/>
      <c r="X4350" s="82"/>
      <c r="Y4350" s="82"/>
      <c r="AA4350" s="82"/>
      <c r="AB4350" s="82"/>
      <c r="AC4350" s="82"/>
      <c r="AD4350" s="82"/>
      <c r="AE4350" s="82"/>
      <c r="AF4350" s="82"/>
      <c r="AG4350" s="82"/>
    </row>
    <row r="4351" spans="3:33" x14ac:dyDescent="0.2">
      <c r="C4351" s="82"/>
      <c r="D4351" s="82"/>
      <c r="E4351" s="82"/>
      <c r="F4351" s="82"/>
      <c r="G4351" s="82"/>
      <c r="H4351" s="82"/>
      <c r="I4351" s="82"/>
      <c r="J4351" s="82"/>
      <c r="K4351" s="82"/>
      <c r="L4351" s="82"/>
      <c r="M4351" s="82"/>
      <c r="N4351" s="140"/>
      <c r="O4351" s="140"/>
      <c r="P4351" s="82"/>
      <c r="Q4351" s="82"/>
      <c r="R4351" s="82"/>
      <c r="S4351" s="82"/>
      <c r="T4351" s="140"/>
      <c r="U4351" s="82"/>
      <c r="V4351" s="82"/>
      <c r="W4351" s="82"/>
      <c r="X4351" s="82"/>
      <c r="Y4351" s="82"/>
      <c r="AA4351" s="82"/>
      <c r="AB4351" s="82"/>
      <c r="AC4351" s="82"/>
      <c r="AD4351" s="82"/>
      <c r="AE4351" s="82"/>
      <c r="AF4351" s="82"/>
      <c r="AG4351" s="82"/>
    </row>
    <row r="4352" spans="3:33" x14ac:dyDescent="0.2">
      <c r="C4352" s="82"/>
      <c r="D4352" s="82"/>
      <c r="E4352" s="82"/>
      <c r="F4352" s="82"/>
      <c r="G4352" s="82"/>
      <c r="H4352" s="82"/>
      <c r="I4352" s="82"/>
      <c r="J4352" s="82"/>
      <c r="K4352" s="82"/>
      <c r="L4352" s="82"/>
      <c r="M4352" s="82"/>
      <c r="N4352" s="140"/>
      <c r="O4352" s="140"/>
      <c r="P4352" s="82"/>
      <c r="Q4352" s="82"/>
      <c r="R4352" s="82"/>
      <c r="S4352" s="82"/>
      <c r="T4352" s="140"/>
      <c r="U4352" s="82"/>
      <c r="V4352" s="82"/>
      <c r="W4352" s="82"/>
      <c r="X4352" s="82"/>
      <c r="Y4352" s="82"/>
      <c r="AA4352" s="82"/>
      <c r="AB4352" s="82"/>
      <c r="AC4352" s="82"/>
      <c r="AD4352" s="82"/>
      <c r="AE4352" s="82"/>
      <c r="AF4352" s="82"/>
      <c r="AG4352" s="82"/>
    </row>
    <row r="4353" spans="3:33" x14ac:dyDescent="0.2">
      <c r="C4353" s="82"/>
      <c r="D4353" s="82"/>
      <c r="E4353" s="82"/>
      <c r="F4353" s="82"/>
      <c r="G4353" s="82"/>
      <c r="H4353" s="82"/>
      <c r="I4353" s="82"/>
      <c r="J4353" s="82"/>
      <c r="K4353" s="82"/>
      <c r="L4353" s="82"/>
      <c r="M4353" s="82"/>
      <c r="N4353" s="140"/>
      <c r="O4353" s="140"/>
      <c r="P4353" s="82"/>
      <c r="Q4353" s="82"/>
      <c r="R4353" s="82"/>
      <c r="S4353" s="82"/>
      <c r="T4353" s="140"/>
      <c r="U4353" s="82"/>
      <c r="V4353" s="82"/>
      <c r="W4353" s="82"/>
      <c r="X4353" s="82"/>
      <c r="Y4353" s="82"/>
      <c r="AA4353" s="82"/>
      <c r="AB4353" s="82"/>
      <c r="AC4353" s="82"/>
      <c r="AD4353" s="82"/>
      <c r="AE4353" s="82"/>
      <c r="AF4353" s="82"/>
      <c r="AG4353" s="82"/>
    </row>
    <row r="4354" spans="3:33" x14ac:dyDescent="0.2">
      <c r="C4354" s="82"/>
      <c r="D4354" s="82"/>
      <c r="E4354" s="82"/>
      <c r="F4354" s="82"/>
      <c r="G4354" s="82"/>
      <c r="H4354" s="82"/>
      <c r="I4354" s="82"/>
      <c r="J4354" s="82"/>
      <c r="K4354" s="82"/>
      <c r="L4354" s="82"/>
      <c r="M4354" s="82"/>
      <c r="N4354" s="140"/>
      <c r="O4354" s="140"/>
      <c r="P4354" s="82"/>
      <c r="Q4354" s="82"/>
      <c r="R4354" s="82"/>
      <c r="S4354" s="82"/>
      <c r="T4354" s="140"/>
      <c r="U4354" s="82"/>
      <c r="V4354" s="82"/>
      <c r="W4354" s="82"/>
      <c r="X4354" s="82"/>
      <c r="Y4354" s="82"/>
      <c r="AA4354" s="82"/>
      <c r="AB4354" s="82"/>
      <c r="AC4354" s="82"/>
      <c r="AD4354" s="82"/>
      <c r="AE4354" s="82"/>
      <c r="AF4354" s="82"/>
      <c r="AG4354" s="82"/>
    </row>
    <row r="4355" spans="3:33" x14ac:dyDescent="0.2">
      <c r="C4355" s="82"/>
      <c r="D4355" s="82"/>
      <c r="E4355" s="82"/>
      <c r="F4355" s="82"/>
      <c r="G4355" s="82"/>
      <c r="H4355" s="82"/>
      <c r="I4355" s="82"/>
      <c r="J4355" s="82"/>
      <c r="K4355" s="82"/>
      <c r="L4355" s="82"/>
      <c r="M4355" s="82"/>
      <c r="N4355" s="140"/>
      <c r="O4355" s="140"/>
      <c r="P4355" s="82"/>
      <c r="Q4355" s="82"/>
      <c r="R4355" s="82"/>
      <c r="S4355" s="82"/>
      <c r="T4355" s="140"/>
      <c r="U4355" s="82"/>
      <c r="V4355" s="82"/>
      <c r="W4355" s="82"/>
      <c r="X4355" s="82"/>
      <c r="Y4355" s="82"/>
      <c r="AA4355" s="82"/>
      <c r="AB4355" s="82"/>
      <c r="AC4355" s="82"/>
      <c r="AD4355" s="82"/>
      <c r="AE4355" s="82"/>
      <c r="AF4355" s="82"/>
      <c r="AG4355" s="82"/>
    </row>
    <row r="4356" spans="3:33" x14ac:dyDescent="0.2">
      <c r="C4356" s="82"/>
      <c r="D4356" s="82"/>
      <c r="E4356" s="82"/>
      <c r="F4356" s="82"/>
      <c r="G4356" s="82"/>
      <c r="H4356" s="82"/>
      <c r="I4356" s="82"/>
      <c r="J4356" s="82"/>
      <c r="K4356" s="82"/>
      <c r="L4356" s="82"/>
      <c r="M4356" s="82"/>
      <c r="N4356" s="140"/>
      <c r="O4356" s="140"/>
      <c r="P4356" s="82"/>
      <c r="Q4356" s="82"/>
      <c r="R4356" s="82"/>
      <c r="S4356" s="82"/>
      <c r="T4356" s="140"/>
      <c r="U4356" s="82"/>
      <c r="V4356" s="82"/>
      <c r="W4356" s="82"/>
      <c r="X4356" s="82"/>
      <c r="Y4356" s="82"/>
      <c r="AA4356" s="82"/>
      <c r="AB4356" s="82"/>
      <c r="AC4356" s="82"/>
      <c r="AD4356" s="82"/>
      <c r="AE4356" s="82"/>
      <c r="AF4356" s="82"/>
      <c r="AG4356" s="82"/>
    </row>
    <row r="4357" spans="3:33" x14ac:dyDescent="0.2">
      <c r="C4357" s="82"/>
      <c r="D4357" s="82"/>
      <c r="E4357" s="82"/>
      <c r="F4357" s="82"/>
      <c r="G4357" s="82"/>
      <c r="H4357" s="82"/>
      <c r="I4357" s="82"/>
      <c r="J4357" s="82"/>
      <c r="K4357" s="82"/>
      <c r="L4357" s="82"/>
      <c r="M4357" s="82"/>
      <c r="N4357" s="140"/>
      <c r="O4357" s="140"/>
      <c r="P4357" s="82"/>
      <c r="Q4357" s="82"/>
      <c r="R4357" s="82"/>
      <c r="S4357" s="82"/>
      <c r="T4357" s="140"/>
      <c r="U4357" s="82"/>
      <c r="V4357" s="82"/>
      <c r="W4357" s="82"/>
      <c r="X4357" s="82"/>
      <c r="Y4357" s="82"/>
      <c r="AA4357" s="82"/>
      <c r="AB4357" s="82"/>
      <c r="AC4357" s="82"/>
      <c r="AD4357" s="82"/>
      <c r="AE4357" s="82"/>
      <c r="AF4357" s="82"/>
      <c r="AG4357" s="82"/>
    </row>
    <row r="4358" spans="3:33" x14ac:dyDescent="0.2">
      <c r="C4358" s="82"/>
      <c r="D4358" s="82"/>
      <c r="E4358" s="82"/>
      <c r="F4358" s="82"/>
      <c r="G4358" s="82"/>
      <c r="H4358" s="82"/>
      <c r="I4358" s="82"/>
      <c r="J4358" s="82"/>
      <c r="K4358" s="82"/>
      <c r="L4358" s="82"/>
      <c r="M4358" s="82"/>
      <c r="N4358" s="140"/>
      <c r="O4358" s="140"/>
      <c r="P4358" s="82"/>
      <c r="Q4358" s="82"/>
      <c r="R4358" s="82"/>
      <c r="S4358" s="82"/>
      <c r="T4358" s="140"/>
      <c r="U4358" s="82"/>
      <c r="V4358" s="82"/>
      <c r="W4358" s="82"/>
      <c r="X4358" s="82"/>
      <c r="Y4358" s="82"/>
      <c r="AA4358" s="82"/>
      <c r="AB4358" s="82"/>
      <c r="AC4358" s="82"/>
      <c r="AD4358" s="82"/>
      <c r="AE4358" s="82"/>
      <c r="AF4358" s="82"/>
      <c r="AG4358" s="82"/>
    </row>
    <row r="4359" spans="3:33" x14ac:dyDescent="0.2">
      <c r="C4359" s="82"/>
      <c r="D4359" s="82"/>
      <c r="E4359" s="82"/>
      <c r="F4359" s="82"/>
      <c r="G4359" s="82"/>
      <c r="H4359" s="82"/>
      <c r="I4359" s="82"/>
      <c r="J4359" s="82"/>
      <c r="K4359" s="82"/>
      <c r="L4359" s="82"/>
      <c r="M4359" s="82"/>
      <c r="N4359" s="140"/>
      <c r="O4359" s="140"/>
      <c r="P4359" s="82"/>
      <c r="Q4359" s="82"/>
      <c r="R4359" s="82"/>
      <c r="S4359" s="82"/>
      <c r="T4359" s="140"/>
      <c r="U4359" s="82"/>
      <c r="V4359" s="82"/>
      <c r="W4359" s="82"/>
      <c r="X4359" s="82"/>
      <c r="Y4359" s="82"/>
      <c r="AA4359" s="82"/>
      <c r="AB4359" s="82"/>
      <c r="AC4359" s="82"/>
      <c r="AD4359" s="82"/>
      <c r="AE4359" s="82"/>
      <c r="AF4359" s="82"/>
      <c r="AG4359" s="82"/>
    </row>
    <row r="4360" spans="3:33" x14ac:dyDescent="0.2">
      <c r="C4360" s="82"/>
      <c r="D4360" s="82"/>
      <c r="E4360" s="82"/>
      <c r="F4360" s="82"/>
      <c r="G4360" s="82"/>
      <c r="H4360" s="82"/>
      <c r="I4360" s="82"/>
      <c r="J4360" s="82"/>
      <c r="K4360" s="82"/>
      <c r="L4360" s="82"/>
      <c r="M4360" s="82"/>
      <c r="N4360" s="140"/>
      <c r="O4360" s="140"/>
      <c r="P4360" s="82"/>
      <c r="Q4360" s="82"/>
      <c r="R4360" s="82"/>
      <c r="S4360" s="82"/>
      <c r="T4360" s="140"/>
      <c r="U4360" s="82"/>
      <c r="V4360" s="82"/>
      <c r="W4360" s="82"/>
      <c r="X4360" s="82"/>
      <c r="Y4360" s="82"/>
      <c r="AA4360" s="82"/>
      <c r="AB4360" s="82"/>
      <c r="AC4360" s="82"/>
      <c r="AD4360" s="82"/>
      <c r="AE4360" s="82"/>
      <c r="AF4360" s="82"/>
      <c r="AG4360" s="82"/>
    </row>
    <row r="4361" spans="3:33" x14ac:dyDescent="0.2">
      <c r="C4361" s="82"/>
      <c r="D4361" s="82"/>
      <c r="E4361" s="82"/>
      <c r="F4361" s="82"/>
      <c r="G4361" s="82"/>
      <c r="H4361" s="82"/>
      <c r="I4361" s="82"/>
      <c r="J4361" s="82"/>
      <c r="K4361" s="82"/>
      <c r="L4361" s="82"/>
      <c r="M4361" s="82"/>
      <c r="N4361" s="140"/>
      <c r="O4361" s="140"/>
      <c r="P4361" s="82"/>
      <c r="Q4361" s="82"/>
      <c r="R4361" s="82"/>
      <c r="S4361" s="82"/>
      <c r="T4361" s="140"/>
      <c r="U4361" s="82"/>
      <c r="V4361" s="82"/>
      <c r="W4361" s="82"/>
      <c r="X4361" s="82"/>
      <c r="Y4361" s="82"/>
      <c r="AA4361" s="82"/>
      <c r="AB4361" s="82"/>
      <c r="AC4361" s="82"/>
      <c r="AD4361" s="82"/>
      <c r="AE4361" s="82"/>
      <c r="AF4361" s="82"/>
      <c r="AG4361" s="82"/>
    </row>
    <row r="4362" spans="3:33" x14ac:dyDescent="0.2">
      <c r="C4362" s="82"/>
      <c r="D4362" s="82"/>
      <c r="E4362" s="82"/>
      <c r="F4362" s="82"/>
      <c r="G4362" s="82"/>
      <c r="H4362" s="82"/>
      <c r="I4362" s="82"/>
      <c r="J4362" s="82"/>
      <c r="K4362" s="82"/>
      <c r="L4362" s="82"/>
      <c r="M4362" s="82"/>
      <c r="N4362" s="140"/>
      <c r="O4362" s="140"/>
      <c r="P4362" s="82"/>
      <c r="Q4362" s="82"/>
      <c r="R4362" s="82"/>
      <c r="S4362" s="82"/>
      <c r="T4362" s="140"/>
      <c r="U4362" s="82"/>
      <c r="V4362" s="82"/>
      <c r="W4362" s="82"/>
      <c r="X4362" s="82"/>
      <c r="Y4362" s="82"/>
      <c r="AA4362" s="82"/>
      <c r="AB4362" s="82"/>
      <c r="AC4362" s="82"/>
      <c r="AD4362" s="82"/>
      <c r="AE4362" s="82"/>
      <c r="AF4362" s="82"/>
      <c r="AG4362" s="82"/>
    </row>
    <row r="4363" spans="3:33" x14ac:dyDescent="0.2">
      <c r="C4363" s="82"/>
      <c r="D4363" s="82"/>
      <c r="E4363" s="82"/>
      <c r="F4363" s="82"/>
      <c r="G4363" s="82"/>
      <c r="H4363" s="82"/>
      <c r="I4363" s="82"/>
      <c r="J4363" s="82"/>
      <c r="K4363" s="82"/>
      <c r="L4363" s="82"/>
      <c r="M4363" s="82"/>
      <c r="N4363" s="140"/>
      <c r="O4363" s="140"/>
      <c r="P4363" s="82"/>
      <c r="Q4363" s="82"/>
      <c r="R4363" s="82"/>
      <c r="S4363" s="82"/>
      <c r="T4363" s="140"/>
      <c r="U4363" s="82"/>
      <c r="V4363" s="82"/>
      <c r="W4363" s="82"/>
      <c r="X4363" s="82"/>
      <c r="Y4363" s="82"/>
      <c r="AA4363" s="82"/>
      <c r="AB4363" s="82"/>
      <c r="AC4363" s="82"/>
      <c r="AD4363" s="82"/>
      <c r="AE4363" s="82"/>
      <c r="AF4363" s="82"/>
      <c r="AG4363" s="82"/>
    </row>
    <row r="4364" spans="3:33" x14ac:dyDescent="0.2">
      <c r="C4364" s="82"/>
      <c r="D4364" s="82"/>
      <c r="E4364" s="82"/>
      <c r="F4364" s="82"/>
      <c r="G4364" s="82"/>
      <c r="H4364" s="82"/>
      <c r="I4364" s="82"/>
      <c r="J4364" s="82"/>
      <c r="K4364" s="82"/>
      <c r="L4364" s="82"/>
      <c r="M4364" s="82"/>
      <c r="N4364" s="140"/>
      <c r="O4364" s="140"/>
      <c r="P4364" s="82"/>
      <c r="Q4364" s="82"/>
      <c r="R4364" s="82"/>
      <c r="S4364" s="82"/>
      <c r="T4364" s="140"/>
      <c r="U4364" s="82"/>
      <c r="V4364" s="82"/>
      <c r="W4364" s="82"/>
      <c r="X4364" s="82"/>
      <c r="Y4364" s="82"/>
      <c r="AA4364" s="82"/>
      <c r="AB4364" s="82"/>
      <c r="AC4364" s="82"/>
      <c r="AD4364" s="82"/>
      <c r="AE4364" s="82"/>
      <c r="AF4364" s="82"/>
      <c r="AG4364" s="82"/>
    </row>
    <row r="4365" spans="3:33" x14ac:dyDescent="0.2">
      <c r="C4365" s="82"/>
      <c r="D4365" s="82"/>
      <c r="E4365" s="82"/>
      <c r="F4365" s="82"/>
      <c r="G4365" s="82"/>
      <c r="H4365" s="82"/>
      <c r="I4365" s="82"/>
      <c r="J4365" s="82"/>
      <c r="K4365" s="82"/>
      <c r="L4365" s="82"/>
      <c r="M4365" s="82"/>
      <c r="N4365" s="140"/>
      <c r="O4365" s="140"/>
      <c r="P4365" s="82"/>
      <c r="Q4365" s="82"/>
      <c r="R4365" s="82"/>
      <c r="S4365" s="82"/>
      <c r="T4365" s="140"/>
      <c r="U4365" s="82"/>
      <c r="V4365" s="82"/>
      <c r="W4365" s="82"/>
      <c r="X4365" s="82"/>
      <c r="Y4365" s="82"/>
      <c r="AA4365" s="82"/>
      <c r="AB4365" s="82"/>
      <c r="AC4365" s="82"/>
      <c r="AD4365" s="82"/>
      <c r="AE4365" s="82"/>
      <c r="AF4365" s="82"/>
      <c r="AG4365" s="82"/>
    </row>
    <row r="4366" spans="3:33" x14ac:dyDescent="0.2">
      <c r="C4366" s="82"/>
      <c r="D4366" s="82"/>
      <c r="E4366" s="82"/>
      <c r="F4366" s="82"/>
      <c r="G4366" s="82"/>
      <c r="H4366" s="82"/>
      <c r="I4366" s="82"/>
      <c r="J4366" s="82"/>
      <c r="K4366" s="82"/>
      <c r="L4366" s="82"/>
      <c r="M4366" s="82"/>
      <c r="N4366" s="140"/>
      <c r="O4366" s="140"/>
      <c r="P4366" s="82"/>
      <c r="Q4366" s="82"/>
      <c r="R4366" s="82"/>
      <c r="S4366" s="82"/>
      <c r="T4366" s="140"/>
      <c r="U4366" s="82"/>
      <c r="V4366" s="82"/>
      <c r="W4366" s="82"/>
      <c r="X4366" s="82"/>
      <c r="Y4366" s="82"/>
      <c r="AA4366" s="82"/>
      <c r="AB4366" s="82"/>
      <c r="AC4366" s="82"/>
      <c r="AD4366" s="82"/>
      <c r="AE4366" s="82"/>
      <c r="AF4366" s="82"/>
      <c r="AG4366" s="82"/>
    </row>
    <row r="4367" spans="3:33" x14ac:dyDescent="0.2">
      <c r="C4367" s="82"/>
      <c r="D4367" s="82"/>
      <c r="E4367" s="82"/>
      <c r="F4367" s="82"/>
      <c r="G4367" s="82"/>
      <c r="H4367" s="82"/>
      <c r="I4367" s="82"/>
      <c r="J4367" s="82"/>
      <c r="K4367" s="82"/>
      <c r="L4367" s="82"/>
      <c r="M4367" s="82"/>
      <c r="N4367" s="140"/>
      <c r="O4367" s="140"/>
      <c r="P4367" s="82"/>
      <c r="Q4367" s="82"/>
      <c r="R4367" s="82"/>
      <c r="S4367" s="82"/>
      <c r="T4367" s="140"/>
      <c r="U4367" s="82"/>
      <c r="V4367" s="82"/>
      <c r="W4367" s="82"/>
      <c r="X4367" s="82"/>
      <c r="Y4367" s="82"/>
      <c r="AA4367" s="82"/>
      <c r="AB4367" s="82"/>
      <c r="AC4367" s="82"/>
      <c r="AD4367" s="82"/>
      <c r="AE4367" s="82"/>
      <c r="AF4367" s="82"/>
      <c r="AG4367" s="82"/>
    </row>
    <row r="4368" spans="3:33" x14ac:dyDescent="0.2">
      <c r="C4368" s="82"/>
      <c r="D4368" s="82"/>
      <c r="E4368" s="82"/>
      <c r="F4368" s="82"/>
      <c r="G4368" s="82"/>
      <c r="H4368" s="82"/>
      <c r="I4368" s="82"/>
      <c r="J4368" s="82"/>
      <c r="K4368" s="82"/>
      <c r="L4368" s="82"/>
      <c r="M4368" s="82"/>
      <c r="N4368" s="140"/>
      <c r="O4368" s="140"/>
      <c r="P4368" s="82"/>
      <c r="Q4368" s="82"/>
      <c r="R4368" s="82"/>
      <c r="S4368" s="82"/>
      <c r="T4368" s="140"/>
      <c r="U4368" s="82"/>
      <c r="V4368" s="82"/>
      <c r="W4368" s="82"/>
      <c r="X4368" s="82"/>
      <c r="Y4368" s="82"/>
      <c r="AA4368" s="82"/>
      <c r="AB4368" s="82"/>
      <c r="AC4368" s="82"/>
      <c r="AD4368" s="82"/>
      <c r="AE4368" s="82"/>
      <c r="AF4368" s="82"/>
      <c r="AG4368" s="82"/>
    </row>
    <row r="4369" spans="3:33" x14ac:dyDescent="0.2">
      <c r="C4369" s="82"/>
      <c r="D4369" s="82"/>
      <c r="E4369" s="82"/>
      <c r="F4369" s="82"/>
      <c r="G4369" s="82"/>
      <c r="H4369" s="82"/>
      <c r="I4369" s="82"/>
      <c r="J4369" s="82"/>
      <c r="K4369" s="82"/>
      <c r="L4369" s="82"/>
      <c r="M4369" s="82"/>
      <c r="N4369" s="140"/>
      <c r="O4369" s="140"/>
      <c r="P4369" s="82"/>
      <c r="Q4369" s="82"/>
      <c r="R4369" s="82"/>
      <c r="S4369" s="82"/>
      <c r="T4369" s="140"/>
      <c r="U4369" s="82"/>
      <c r="V4369" s="82"/>
      <c r="W4369" s="82"/>
      <c r="X4369" s="82"/>
      <c r="Y4369" s="82"/>
      <c r="AA4369" s="82"/>
      <c r="AB4369" s="82"/>
      <c r="AC4369" s="82"/>
      <c r="AD4369" s="82"/>
      <c r="AE4369" s="82"/>
      <c r="AF4369" s="82"/>
      <c r="AG4369" s="82"/>
    </row>
    <row r="4370" spans="3:33" x14ac:dyDescent="0.2">
      <c r="C4370" s="82"/>
      <c r="D4370" s="82"/>
      <c r="E4370" s="82"/>
      <c r="F4370" s="82"/>
      <c r="G4370" s="82"/>
      <c r="H4370" s="82"/>
      <c r="I4370" s="82"/>
      <c r="J4370" s="82"/>
      <c r="K4370" s="82"/>
      <c r="L4370" s="82"/>
      <c r="M4370" s="82"/>
      <c r="N4370" s="140"/>
      <c r="O4370" s="140"/>
      <c r="P4370" s="82"/>
      <c r="Q4370" s="82"/>
      <c r="R4370" s="82"/>
      <c r="S4370" s="82"/>
      <c r="T4370" s="140"/>
      <c r="U4370" s="82"/>
      <c r="V4370" s="82"/>
      <c r="W4370" s="82"/>
      <c r="X4370" s="82"/>
      <c r="Y4370" s="82"/>
      <c r="AA4370" s="82"/>
      <c r="AB4370" s="82"/>
      <c r="AC4370" s="82"/>
      <c r="AD4370" s="82"/>
      <c r="AE4370" s="82"/>
      <c r="AF4370" s="82"/>
      <c r="AG4370" s="82"/>
    </row>
    <row r="4371" spans="3:33" x14ac:dyDescent="0.2">
      <c r="C4371" s="82"/>
      <c r="D4371" s="82"/>
      <c r="E4371" s="82"/>
      <c r="F4371" s="82"/>
      <c r="G4371" s="82"/>
      <c r="H4371" s="82"/>
      <c r="I4371" s="82"/>
      <c r="J4371" s="82"/>
      <c r="K4371" s="82"/>
      <c r="L4371" s="82"/>
      <c r="M4371" s="82"/>
      <c r="N4371" s="140"/>
      <c r="O4371" s="140"/>
      <c r="P4371" s="82"/>
      <c r="Q4371" s="82"/>
      <c r="R4371" s="82"/>
      <c r="S4371" s="82"/>
      <c r="T4371" s="140"/>
      <c r="U4371" s="82"/>
      <c r="V4371" s="82"/>
      <c r="W4371" s="82"/>
      <c r="X4371" s="82"/>
      <c r="Y4371" s="82"/>
      <c r="AA4371" s="82"/>
      <c r="AB4371" s="82"/>
      <c r="AC4371" s="82"/>
      <c r="AD4371" s="82"/>
      <c r="AE4371" s="82"/>
      <c r="AF4371" s="82"/>
      <c r="AG4371" s="82"/>
    </row>
    <row r="4372" spans="3:33" x14ac:dyDescent="0.2">
      <c r="C4372" s="82"/>
      <c r="D4372" s="82"/>
      <c r="E4372" s="82"/>
      <c r="F4372" s="82"/>
      <c r="G4372" s="82"/>
      <c r="H4372" s="82"/>
      <c r="I4372" s="82"/>
      <c r="J4372" s="82"/>
      <c r="K4372" s="82"/>
      <c r="L4372" s="82"/>
      <c r="M4372" s="82"/>
      <c r="N4372" s="140"/>
      <c r="O4372" s="140"/>
      <c r="P4372" s="82"/>
      <c r="Q4372" s="82"/>
      <c r="R4372" s="82"/>
      <c r="S4372" s="82"/>
      <c r="T4372" s="140"/>
      <c r="U4372" s="82"/>
      <c r="V4372" s="82"/>
      <c r="W4372" s="82"/>
      <c r="X4372" s="82"/>
      <c r="Y4372" s="82"/>
      <c r="AA4372" s="82"/>
      <c r="AB4372" s="82"/>
      <c r="AC4372" s="82"/>
      <c r="AD4372" s="82"/>
      <c r="AE4372" s="82"/>
      <c r="AF4372" s="82"/>
      <c r="AG4372" s="82"/>
    </row>
    <row r="4373" spans="3:33" x14ac:dyDescent="0.2">
      <c r="C4373" s="82"/>
      <c r="D4373" s="82"/>
      <c r="E4373" s="82"/>
      <c r="F4373" s="82"/>
      <c r="G4373" s="82"/>
      <c r="H4373" s="82"/>
      <c r="I4373" s="82"/>
      <c r="J4373" s="82"/>
      <c r="K4373" s="82"/>
      <c r="L4373" s="82"/>
      <c r="M4373" s="82"/>
      <c r="N4373" s="140"/>
      <c r="O4373" s="140"/>
      <c r="P4373" s="82"/>
      <c r="Q4373" s="82"/>
      <c r="R4373" s="82"/>
      <c r="S4373" s="82"/>
      <c r="T4373" s="140"/>
      <c r="U4373" s="82"/>
      <c r="V4373" s="82"/>
      <c r="W4373" s="82"/>
      <c r="X4373" s="82"/>
      <c r="Y4373" s="82"/>
      <c r="AA4373" s="82"/>
      <c r="AB4373" s="82"/>
      <c r="AC4373" s="82"/>
      <c r="AD4373" s="82"/>
      <c r="AE4373" s="82"/>
      <c r="AF4373" s="82"/>
      <c r="AG4373" s="82"/>
    </row>
    <row r="4374" spans="3:33" x14ac:dyDescent="0.2">
      <c r="C4374" s="82"/>
      <c r="D4374" s="82"/>
      <c r="E4374" s="82"/>
      <c r="F4374" s="82"/>
      <c r="G4374" s="82"/>
      <c r="H4374" s="82"/>
      <c r="I4374" s="82"/>
      <c r="J4374" s="82"/>
      <c r="K4374" s="82"/>
      <c r="L4374" s="82"/>
      <c r="M4374" s="82"/>
      <c r="N4374" s="140"/>
      <c r="O4374" s="140"/>
      <c r="P4374" s="82"/>
      <c r="Q4374" s="82"/>
      <c r="R4374" s="82"/>
      <c r="S4374" s="82"/>
      <c r="T4374" s="140"/>
      <c r="U4374" s="82"/>
      <c r="V4374" s="82"/>
      <c r="W4374" s="82"/>
      <c r="X4374" s="82"/>
      <c r="Y4374" s="82"/>
      <c r="AA4374" s="82"/>
      <c r="AB4374" s="82"/>
      <c r="AC4374" s="82"/>
      <c r="AD4374" s="82"/>
      <c r="AE4374" s="82"/>
      <c r="AF4374" s="82"/>
      <c r="AG4374" s="82"/>
    </row>
    <row r="4375" spans="3:33" x14ac:dyDescent="0.2">
      <c r="C4375" s="82"/>
      <c r="D4375" s="82"/>
      <c r="E4375" s="82"/>
      <c r="F4375" s="82"/>
      <c r="G4375" s="82"/>
      <c r="H4375" s="82"/>
      <c r="I4375" s="82"/>
      <c r="J4375" s="82"/>
      <c r="K4375" s="82"/>
      <c r="L4375" s="82"/>
      <c r="M4375" s="82"/>
      <c r="N4375" s="140"/>
      <c r="O4375" s="140"/>
      <c r="P4375" s="82"/>
      <c r="Q4375" s="82"/>
      <c r="R4375" s="82"/>
      <c r="S4375" s="82"/>
      <c r="T4375" s="140"/>
      <c r="U4375" s="82"/>
      <c r="V4375" s="82"/>
      <c r="W4375" s="82"/>
      <c r="X4375" s="82"/>
      <c r="Y4375" s="82"/>
      <c r="AA4375" s="82"/>
      <c r="AB4375" s="82"/>
      <c r="AC4375" s="82"/>
      <c r="AD4375" s="82"/>
      <c r="AE4375" s="82"/>
      <c r="AF4375" s="82"/>
      <c r="AG4375" s="82"/>
    </row>
    <row r="4376" spans="3:33" x14ac:dyDescent="0.2">
      <c r="C4376" s="82"/>
      <c r="D4376" s="82"/>
      <c r="E4376" s="82"/>
      <c r="F4376" s="82"/>
      <c r="G4376" s="82"/>
      <c r="H4376" s="82"/>
      <c r="I4376" s="82"/>
      <c r="J4376" s="82"/>
      <c r="K4376" s="82"/>
      <c r="L4376" s="82"/>
      <c r="M4376" s="82"/>
      <c r="N4376" s="140"/>
      <c r="O4376" s="140"/>
      <c r="P4376" s="82"/>
      <c r="Q4376" s="82"/>
      <c r="R4376" s="82"/>
      <c r="S4376" s="82"/>
      <c r="T4376" s="140"/>
      <c r="U4376" s="82"/>
      <c r="V4376" s="82"/>
      <c r="W4376" s="82"/>
      <c r="X4376" s="82"/>
      <c r="Y4376" s="82"/>
      <c r="AA4376" s="82"/>
      <c r="AB4376" s="82"/>
      <c r="AC4376" s="82"/>
      <c r="AD4376" s="82"/>
      <c r="AE4376" s="82"/>
      <c r="AF4376" s="82"/>
      <c r="AG4376" s="82"/>
    </row>
    <row r="4377" spans="3:33" x14ac:dyDescent="0.2">
      <c r="C4377" s="82"/>
      <c r="D4377" s="82"/>
      <c r="E4377" s="82"/>
      <c r="F4377" s="82"/>
      <c r="G4377" s="82"/>
      <c r="H4377" s="82"/>
      <c r="I4377" s="82"/>
      <c r="J4377" s="82"/>
      <c r="K4377" s="82"/>
      <c r="L4377" s="82"/>
      <c r="M4377" s="82"/>
      <c r="N4377" s="140"/>
      <c r="O4377" s="140"/>
      <c r="P4377" s="82"/>
      <c r="Q4377" s="82"/>
      <c r="R4377" s="82"/>
      <c r="S4377" s="82"/>
      <c r="T4377" s="140"/>
      <c r="U4377" s="82"/>
      <c r="V4377" s="82"/>
      <c r="W4377" s="82"/>
      <c r="X4377" s="82"/>
      <c r="Y4377" s="82"/>
      <c r="AA4377" s="82"/>
      <c r="AB4377" s="82"/>
      <c r="AC4377" s="82"/>
      <c r="AD4377" s="82"/>
      <c r="AE4377" s="82"/>
      <c r="AF4377" s="82"/>
      <c r="AG4377" s="82"/>
    </row>
    <row r="4378" spans="3:33" x14ac:dyDescent="0.2">
      <c r="C4378" s="82"/>
      <c r="D4378" s="82"/>
      <c r="E4378" s="82"/>
      <c r="F4378" s="82"/>
      <c r="G4378" s="82"/>
      <c r="H4378" s="82"/>
      <c r="I4378" s="82"/>
      <c r="J4378" s="82"/>
      <c r="K4378" s="82"/>
      <c r="L4378" s="82"/>
      <c r="M4378" s="82"/>
      <c r="N4378" s="140"/>
      <c r="O4378" s="140"/>
      <c r="P4378" s="82"/>
      <c r="Q4378" s="82"/>
      <c r="R4378" s="82"/>
      <c r="S4378" s="82"/>
      <c r="T4378" s="140"/>
      <c r="U4378" s="82"/>
      <c r="V4378" s="82"/>
      <c r="W4378" s="82"/>
      <c r="X4378" s="82"/>
      <c r="Y4378" s="82"/>
      <c r="AA4378" s="82"/>
      <c r="AB4378" s="82"/>
      <c r="AC4378" s="82"/>
      <c r="AD4378" s="82"/>
      <c r="AE4378" s="82"/>
      <c r="AF4378" s="82"/>
      <c r="AG4378" s="82"/>
    </row>
    <row r="4379" spans="3:33" x14ac:dyDescent="0.2">
      <c r="C4379" s="82"/>
      <c r="D4379" s="82"/>
      <c r="E4379" s="82"/>
      <c r="F4379" s="82"/>
      <c r="G4379" s="82"/>
      <c r="H4379" s="82"/>
      <c r="I4379" s="82"/>
      <c r="J4379" s="82"/>
      <c r="K4379" s="82"/>
      <c r="L4379" s="82"/>
      <c r="M4379" s="82"/>
      <c r="N4379" s="140"/>
      <c r="O4379" s="140"/>
      <c r="P4379" s="82"/>
      <c r="Q4379" s="82"/>
      <c r="R4379" s="82"/>
      <c r="S4379" s="82"/>
      <c r="T4379" s="140"/>
      <c r="U4379" s="82"/>
      <c r="V4379" s="82"/>
      <c r="W4379" s="82"/>
      <c r="X4379" s="82"/>
      <c r="Y4379" s="82"/>
      <c r="AA4379" s="82"/>
      <c r="AB4379" s="82"/>
      <c r="AC4379" s="82"/>
      <c r="AD4379" s="82"/>
      <c r="AE4379" s="82"/>
      <c r="AF4379" s="82"/>
      <c r="AG4379" s="82"/>
    </row>
    <row r="4380" spans="3:33" x14ac:dyDescent="0.2">
      <c r="C4380" s="82"/>
      <c r="D4380" s="82"/>
      <c r="E4380" s="82"/>
      <c r="F4380" s="82"/>
      <c r="G4380" s="82"/>
      <c r="H4380" s="82"/>
      <c r="I4380" s="82"/>
      <c r="J4380" s="82"/>
      <c r="K4380" s="82"/>
      <c r="L4380" s="82"/>
      <c r="M4380" s="82"/>
      <c r="N4380" s="140"/>
      <c r="O4380" s="140"/>
      <c r="P4380" s="82"/>
      <c r="Q4380" s="82"/>
      <c r="R4380" s="82"/>
      <c r="S4380" s="82"/>
      <c r="T4380" s="140"/>
      <c r="U4380" s="82"/>
      <c r="V4380" s="82"/>
      <c r="W4380" s="82"/>
      <c r="X4380" s="82"/>
      <c r="Y4380" s="82"/>
      <c r="AA4380" s="82"/>
      <c r="AB4380" s="82"/>
      <c r="AC4380" s="82"/>
      <c r="AD4380" s="82"/>
      <c r="AE4380" s="82"/>
      <c r="AF4380" s="82"/>
      <c r="AG4380" s="82"/>
    </row>
    <row r="4381" spans="3:33" x14ac:dyDescent="0.2">
      <c r="C4381" s="82"/>
      <c r="D4381" s="82"/>
      <c r="E4381" s="82"/>
      <c r="F4381" s="82"/>
      <c r="G4381" s="82"/>
      <c r="H4381" s="82"/>
      <c r="I4381" s="82"/>
      <c r="J4381" s="82"/>
      <c r="K4381" s="82"/>
      <c r="L4381" s="82"/>
      <c r="M4381" s="82"/>
      <c r="N4381" s="140"/>
      <c r="O4381" s="140"/>
      <c r="P4381" s="82"/>
      <c r="Q4381" s="82"/>
      <c r="R4381" s="82"/>
      <c r="S4381" s="82"/>
      <c r="T4381" s="140"/>
      <c r="U4381" s="82"/>
      <c r="V4381" s="82"/>
      <c r="W4381" s="82"/>
      <c r="X4381" s="82"/>
      <c r="Y4381" s="82"/>
      <c r="AA4381" s="82"/>
      <c r="AB4381" s="82"/>
      <c r="AC4381" s="82"/>
      <c r="AD4381" s="82"/>
      <c r="AE4381" s="82"/>
      <c r="AF4381" s="82"/>
      <c r="AG4381" s="82"/>
    </row>
    <row r="4382" spans="3:33" x14ac:dyDescent="0.2">
      <c r="C4382" s="82"/>
      <c r="D4382" s="82"/>
      <c r="E4382" s="82"/>
      <c r="F4382" s="82"/>
      <c r="G4382" s="82"/>
      <c r="H4382" s="82"/>
      <c r="I4382" s="82"/>
      <c r="J4382" s="82"/>
      <c r="K4382" s="82"/>
      <c r="L4382" s="82"/>
      <c r="M4382" s="82"/>
      <c r="N4382" s="140"/>
      <c r="O4382" s="140"/>
      <c r="P4382" s="82"/>
      <c r="Q4382" s="82"/>
      <c r="R4382" s="82"/>
      <c r="S4382" s="82"/>
      <c r="T4382" s="140"/>
      <c r="U4382" s="82"/>
      <c r="V4382" s="82"/>
      <c r="W4382" s="82"/>
      <c r="X4382" s="82"/>
      <c r="Y4382" s="82"/>
      <c r="AA4382" s="82"/>
      <c r="AB4382" s="82"/>
      <c r="AC4382" s="82"/>
      <c r="AD4382" s="82"/>
      <c r="AE4382" s="82"/>
      <c r="AF4382" s="82"/>
      <c r="AG4382" s="82"/>
    </row>
    <row r="4383" spans="3:33" x14ac:dyDescent="0.2">
      <c r="C4383" s="82"/>
      <c r="D4383" s="82"/>
      <c r="E4383" s="82"/>
      <c r="F4383" s="82"/>
      <c r="G4383" s="82"/>
      <c r="H4383" s="82"/>
      <c r="I4383" s="82"/>
      <c r="J4383" s="82"/>
      <c r="K4383" s="82"/>
      <c r="L4383" s="82"/>
      <c r="M4383" s="82"/>
      <c r="N4383" s="140"/>
      <c r="O4383" s="140"/>
      <c r="P4383" s="82"/>
      <c r="Q4383" s="82"/>
      <c r="R4383" s="82"/>
      <c r="S4383" s="82"/>
      <c r="T4383" s="140"/>
      <c r="U4383" s="82"/>
      <c r="V4383" s="82"/>
      <c r="W4383" s="82"/>
      <c r="X4383" s="82"/>
      <c r="Y4383" s="82"/>
      <c r="AA4383" s="82"/>
      <c r="AB4383" s="82"/>
      <c r="AC4383" s="82"/>
      <c r="AD4383" s="82"/>
      <c r="AE4383" s="82"/>
      <c r="AF4383" s="82"/>
      <c r="AG4383" s="82"/>
    </row>
    <row r="4384" spans="3:33" x14ac:dyDescent="0.2">
      <c r="C4384" s="82"/>
      <c r="D4384" s="82"/>
      <c r="E4384" s="82"/>
      <c r="F4384" s="82"/>
      <c r="G4384" s="82"/>
      <c r="H4384" s="82"/>
      <c r="I4384" s="82"/>
      <c r="J4384" s="82"/>
      <c r="K4384" s="82"/>
      <c r="L4384" s="82"/>
      <c r="M4384" s="82"/>
      <c r="N4384" s="140"/>
      <c r="O4384" s="140"/>
      <c r="P4384" s="82"/>
      <c r="Q4384" s="82"/>
      <c r="R4384" s="82"/>
      <c r="S4384" s="82"/>
      <c r="T4384" s="140"/>
      <c r="U4384" s="82"/>
      <c r="V4384" s="82"/>
      <c r="W4384" s="82"/>
      <c r="X4384" s="82"/>
      <c r="Y4384" s="82"/>
      <c r="AA4384" s="82"/>
      <c r="AB4384" s="82"/>
      <c r="AC4384" s="82"/>
      <c r="AD4384" s="82"/>
      <c r="AE4384" s="82"/>
      <c r="AF4384" s="82"/>
      <c r="AG4384" s="82"/>
    </row>
    <row r="4385" spans="3:33" x14ac:dyDescent="0.2">
      <c r="C4385" s="82"/>
      <c r="D4385" s="82"/>
      <c r="E4385" s="82"/>
      <c r="F4385" s="82"/>
      <c r="G4385" s="82"/>
      <c r="H4385" s="82"/>
      <c r="I4385" s="82"/>
      <c r="J4385" s="82"/>
      <c r="K4385" s="82"/>
      <c r="L4385" s="82"/>
      <c r="M4385" s="82"/>
      <c r="N4385" s="140"/>
      <c r="O4385" s="140"/>
      <c r="P4385" s="82"/>
      <c r="Q4385" s="82"/>
      <c r="R4385" s="82"/>
      <c r="S4385" s="82"/>
      <c r="T4385" s="140"/>
      <c r="U4385" s="82"/>
      <c r="V4385" s="82"/>
      <c r="W4385" s="82"/>
      <c r="X4385" s="82"/>
      <c r="Y4385" s="82"/>
      <c r="AA4385" s="82"/>
      <c r="AB4385" s="82"/>
      <c r="AC4385" s="82"/>
      <c r="AD4385" s="82"/>
      <c r="AE4385" s="82"/>
      <c r="AF4385" s="82"/>
      <c r="AG4385" s="82"/>
    </row>
    <row r="4386" spans="3:33" x14ac:dyDescent="0.2">
      <c r="C4386" s="82"/>
      <c r="D4386" s="82"/>
      <c r="E4386" s="82"/>
      <c r="F4386" s="82"/>
      <c r="G4386" s="82"/>
      <c r="H4386" s="82"/>
      <c r="I4386" s="82"/>
      <c r="J4386" s="82"/>
      <c r="K4386" s="82"/>
      <c r="L4386" s="82"/>
      <c r="M4386" s="82"/>
      <c r="N4386" s="140"/>
      <c r="O4386" s="140"/>
      <c r="P4386" s="82"/>
      <c r="Q4386" s="82"/>
      <c r="R4386" s="82"/>
      <c r="S4386" s="82"/>
      <c r="T4386" s="140"/>
      <c r="U4386" s="82"/>
      <c r="V4386" s="82"/>
      <c r="W4386" s="82"/>
      <c r="X4386" s="82"/>
      <c r="Y4386" s="82"/>
      <c r="AA4386" s="82"/>
      <c r="AB4386" s="82"/>
      <c r="AC4386" s="82"/>
      <c r="AD4386" s="82"/>
      <c r="AE4386" s="82"/>
      <c r="AF4386" s="82"/>
      <c r="AG4386" s="82"/>
    </row>
    <row r="4387" spans="3:33" x14ac:dyDescent="0.2">
      <c r="C4387" s="82"/>
      <c r="D4387" s="82"/>
      <c r="E4387" s="82"/>
      <c r="F4387" s="82"/>
      <c r="G4387" s="82"/>
      <c r="H4387" s="82"/>
      <c r="I4387" s="82"/>
      <c r="J4387" s="82"/>
      <c r="K4387" s="82"/>
      <c r="L4387" s="82"/>
      <c r="M4387" s="82"/>
      <c r="N4387" s="140"/>
      <c r="O4387" s="140"/>
      <c r="P4387" s="82"/>
      <c r="Q4387" s="82"/>
      <c r="R4387" s="82"/>
      <c r="S4387" s="82"/>
      <c r="T4387" s="140"/>
      <c r="U4387" s="82"/>
      <c r="V4387" s="82"/>
      <c r="W4387" s="82"/>
      <c r="X4387" s="82"/>
      <c r="Y4387" s="82"/>
      <c r="AA4387" s="82"/>
      <c r="AB4387" s="82"/>
      <c r="AC4387" s="82"/>
      <c r="AD4387" s="82"/>
      <c r="AE4387" s="82"/>
      <c r="AF4387" s="82"/>
      <c r="AG4387" s="82"/>
    </row>
    <row r="4388" spans="3:33" x14ac:dyDescent="0.2">
      <c r="C4388" s="82"/>
      <c r="D4388" s="82"/>
      <c r="E4388" s="82"/>
      <c r="F4388" s="82"/>
      <c r="G4388" s="82"/>
      <c r="H4388" s="82"/>
      <c r="I4388" s="82"/>
      <c r="J4388" s="82"/>
      <c r="K4388" s="82"/>
      <c r="L4388" s="82"/>
      <c r="M4388" s="82"/>
      <c r="N4388" s="140"/>
      <c r="O4388" s="140"/>
      <c r="P4388" s="82"/>
      <c r="Q4388" s="82"/>
      <c r="R4388" s="82"/>
      <c r="S4388" s="82"/>
      <c r="T4388" s="140"/>
      <c r="U4388" s="82"/>
      <c r="V4388" s="82"/>
      <c r="W4388" s="82"/>
      <c r="X4388" s="82"/>
      <c r="Y4388" s="82"/>
      <c r="AA4388" s="82"/>
      <c r="AB4388" s="82"/>
      <c r="AC4388" s="82"/>
      <c r="AD4388" s="82"/>
      <c r="AE4388" s="82"/>
      <c r="AF4388" s="82"/>
      <c r="AG4388" s="82"/>
    </row>
    <row r="4389" spans="3:33" x14ac:dyDescent="0.2">
      <c r="C4389" s="82"/>
      <c r="D4389" s="82"/>
      <c r="E4389" s="82"/>
      <c r="F4389" s="82"/>
      <c r="G4389" s="82"/>
      <c r="H4389" s="82"/>
      <c r="I4389" s="82"/>
      <c r="J4389" s="82"/>
      <c r="K4389" s="82"/>
      <c r="L4389" s="82"/>
      <c r="M4389" s="82"/>
      <c r="N4389" s="140"/>
      <c r="O4389" s="140"/>
      <c r="P4389" s="82"/>
      <c r="Q4389" s="82"/>
      <c r="R4389" s="82"/>
      <c r="S4389" s="82"/>
      <c r="T4389" s="140"/>
      <c r="U4389" s="82"/>
      <c r="V4389" s="82"/>
      <c r="W4389" s="82"/>
      <c r="X4389" s="82"/>
      <c r="Y4389" s="82"/>
      <c r="AA4389" s="82"/>
      <c r="AB4389" s="82"/>
      <c r="AC4389" s="82"/>
      <c r="AD4389" s="82"/>
      <c r="AE4389" s="82"/>
      <c r="AF4389" s="82"/>
      <c r="AG4389" s="82"/>
    </row>
    <row r="4390" spans="3:33" x14ac:dyDescent="0.2">
      <c r="C4390" s="82"/>
      <c r="D4390" s="82"/>
      <c r="E4390" s="82"/>
      <c r="F4390" s="82"/>
      <c r="G4390" s="82"/>
      <c r="H4390" s="82"/>
      <c r="I4390" s="82"/>
      <c r="J4390" s="82"/>
      <c r="K4390" s="82"/>
      <c r="L4390" s="82"/>
      <c r="M4390" s="82"/>
      <c r="N4390" s="140"/>
      <c r="O4390" s="140"/>
      <c r="P4390" s="82"/>
      <c r="Q4390" s="82"/>
      <c r="R4390" s="82"/>
      <c r="S4390" s="82"/>
      <c r="T4390" s="140"/>
      <c r="U4390" s="82"/>
      <c r="V4390" s="82"/>
      <c r="W4390" s="82"/>
      <c r="X4390" s="82"/>
      <c r="Y4390" s="82"/>
      <c r="AA4390" s="82"/>
      <c r="AB4390" s="82"/>
      <c r="AC4390" s="82"/>
      <c r="AD4390" s="82"/>
      <c r="AE4390" s="82"/>
      <c r="AF4390" s="82"/>
      <c r="AG4390" s="82"/>
    </row>
    <row r="4391" spans="3:33" x14ac:dyDescent="0.2">
      <c r="C4391" s="82"/>
      <c r="D4391" s="82"/>
      <c r="E4391" s="82"/>
      <c r="F4391" s="82"/>
      <c r="G4391" s="82"/>
      <c r="H4391" s="82"/>
      <c r="I4391" s="82"/>
      <c r="J4391" s="82"/>
      <c r="K4391" s="82"/>
      <c r="L4391" s="82"/>
      <c r="M4391" s="82"/>
      <c r="N4391" s="140"/>
      <c r="O4391" s="140"/>
      <c r="P4391" s="82"/>
      <c r="Q4391" s="82"/>
      <c r="R4391" s="82"/>
      <c r="S4391" s="82"/>
      <c r="T4391" s="140"/>
      <c r="U4391" s="82"/>
      <c r="V4391" s="82"/>
      <c r="W4391" s="82"/>
      <c r="X4391" s="82"/>
      <c r="Y4391" s="82"/>
      <c r="AA4391" s="82"/>
      <c r="AB4391" s="82"/>
      <c r="AC4391" s="82"/>
      <c r="AD4391" s="82"/>
      <c r="AE4391" s="82"/>
      <c r="AF4391" s="82"/>
      <c r="AG4391" s="82"/>
    </row>
    <row r="4392" spans="3:33" x14ac:dyDescent="0.2">
      <c r="C4392" s="82"/>
      <c r="D4392" s="82"/>
      <c r="E4392" s="82"/>
      <c r="F4392" s="82"/>
      <c r="G4392" s="82"/>
      <c r="H4392" s="82"/>
      <c r="I4392" s="82"/>
      <c r="J4392" s="82"/>
      <c r="K4392" s="82"/>
      <c r="L4392" s="82"/>
      <c r="M4392" s="82"/>
      <c r="N4392" s="140"/>
      <c r="O4392" s="140"/>
      <c r="P4392" s="82"/>
      <c r="Q4392" s="82"/>
      <c r="R4392" s="82"/>
      <c r="S4392" s="82"/>
      <c r="T4392" s="140"/>
      <c r="U4392" s="82"/>
      <c r="V4392" s="82"/>
      <c r="W4392" s="82"/>
      <c r="X4392" s="82"/>
      <c r="Y4392" s="82"/>
      <c r="AA4392" s="82"/>
      <c r="AB4392" s="82"/>
      <c r="AC4392" s="82"/>
      <c r="AD4392" s="82"/>
      <c r="AE4392" s="82"/>
      <c r="AF4392" s="82"/>
      <c r="AG4392" s="82"/>
    </row>
    <row r="4393" spans="3:33" x14ac:dyDescent="0.2">
      <c r="C4393" s="82"/>
      <c r="D4393" s="82"/>
      <c r="E4393" s="82"/>
      <c r="F4393" s="82"/>
      <c r="G4393" s="82"/>
      <c r="H4393" s="82"/>
      <c r="I4393" s="82"/>
      <c r="J4393" s="82"/>
      <c r="K4393" s="82"/>
      <c r="L4393" s="82"/>
      <c r="M4393" s="82"/>
      <c r="N4393" s="140"/>
      <c r="O4393" s="140"/>
      <c r="P4393" s="82"/>
      <c r="Q4393" s="82"/>
      <c r="R4393" s="82"/>
      <c r="S4393" s="82"/>
      <c r="T4393" s="140"/>
      <c r="U4393" s="82"/>
      <c r="V4393" s="82"/>
      <c r="W4393" s="82"/>
      <c r="X4393" s="82"/>
      <c r="Y4393" s="82"/>
      <c r="AA4393" s="82"/>
      <c r="AB4393" s="82"/>
      <c r="AC4393" s="82"/>
      <c r="AD4393" s="82"/>
      <c r="AE4393" s="82"/>
      <c r="AF4393" s="82"/>
      <c r="AG4393" s="82"/>
    </row>
    <row r="4394" spans="3:33" x14ac:dyDescent="0.2">
      <c r="C4394" s="82"/>
      <c r="D4394" s="82"/>
      <c r="E4394" s="82"/>
      <c r="F4394" s="82"/>
      <c r="G4394" s="82"/>
      <c r="H4394" s="82"/>
      <c r="I4394" s="82"/>
      <c r="J4394" s="82"/>
      <c r="K4394" s="82"/>
      <c r="L4394" s="82"/>
      <c r="M4394" s="82"/>
      <c r="N4394" s="140"/>
      <c r="O4394" s="140"/>
      <c r="P4394" s="82"/>
      <c r="Q4394" s="82"/>
      <c r="R4394" s="82"/>
      <c r="S4394" s="82"/>
      <c r="T4394" s="140"/>
      <c r="U4394" s="82"/>
      <c r="V4394" s="82"/>
      <c r="W4394" s="82"/>
      <c r="X4394" s="82"/>
      <c r="Y4394" s="82"/>
      <c r="AA4394" s="82"/>
      <c r="AB4394" s="82"/>
      <c r="AC4394" s="82"/>
      <c r="AD4394" s="82"/>
      <c r="AE4394" s="82"/>
      <c r="AF4394" s="82"/>
      <c r="AG4394" s="82"/>
    </row>
    <row r="4395" spans="3:33" x14ac:dyDescent="0.2">
      <c r="C4395" s="82"/>
      <c r="D4395" s="82"/>
      <c r="E4395" s="82"/>
      <c r="F4395" s="82"/>
      <c r="G4395" s="82"/>
      <c r="H4395" s="82"/>
      <c r="I4395" s="82"/>
      <c r="J4395" s="82"/>
      <c r="K4395" s="82"/>
      <c r="L4395" s="82"/>
      <c r="M4395" s="82"/>
      <c r="N4395" s="140"/>
      <c r="O4395" s="140"/>
      <c r="P4395" s="82"/>
      <c r="Q4395" s="82"/>
      <c r="R4395" s="82"/>
      <c r="S4395" s="82"/>
      <c r="T4395" s="140"/>
      <c r="U4395" s="82"/>
      <c r="V4395" s="82"/>
      <c r="W4395" s="82"/>
      <c r="X4395" s="82"/>
      <c r="Y4395" s="82"/>
      <c r="AA4395" s="82"/>
      <c r="AB4395" s="82"/>
      <c r="AC4395" s="82"/>
      <c r="AD4395" s="82"/>
      <c r="AE4395" s="82"/>
      <c r="AF4395" s="82"/>
      <c r="AG4395" s="82"/>
    </row>
    <row r="4396" spans="3:33" x14ac:dyDescent="0.2">
      <c r="C4396" s="82"/>
      <c r="D4396" s="82"/>
      <c r="E4396" s="82"/>
      <c r="F4396" s="82"/>
      <c r="G4396" s="82"/>
      <c r="H4396" s="82"/>
      <c r="I4396" s="82"/>
      <c r="J4396" s="82"/>
      <c r="K4396" s="82"/>
      <c r="L4396" s="82"/>
      <c r="M4396" s="82"/>
      <c r="N4396" s="140"/>
      <c r="O4396" s="140"/>
      <c r="P4396" s="82"/>
      <c r="Q4396" s="82"/>
      <c r="R4396" s="82"/>
      <c r="S4396" s="82"/>
      <c r="T4396" s="140"/>
      <c r="U4396" s="82"/>
      <c r="V4396" s="82"/>
      <c r="W4396" s="82"/>
      <c r="X4396" s="82"/>
      <c r="Y4396" s="82"/>
      <c r="AA4396" s="82"/>
      <c r="AB4396" s="82"/>
      <c r="AC4396" s="82"/>
      <c r="AD4396" s="82"/>
      <c r="AE4396" s="82"/>
      <c r="AF4396" s="82"/>
      <c r="AG4396" s="82"/>
    </row>
    <row r="4397" spans="3:33" x14ac:dyDescent="0.2">
      <c r="C4397" s="82"/>
      <c r="D4397" s="82"/>
      <c r="E4397" s="82"/>
      <c r="F4397" s="82"/>
      <c r="G4397" s="82"/>
      <c r="H4397" s="82"/>
      <c r="I4397" s="82"/>
      <c r="J4397" s="82"/>
      <c r="K4397" s="82"/>
      <c r="L4397" s="82"/>
      <c r="M4397" s="82"/>
      <c r="N4397" s="140"/>
      <c r="O4397" s="140"/>
      <c r="P4397" s="82"/>
      <c r="Q4397" s="82"/>
      <c r="R4397" s="82"/>
      <c r="S4397" s="82"/>
      <c r="T4397" s="140"/>
      <c r="U4397" s="82"/>
      <c r="V4397" s="82"/>
      <c r="W4397" s="82"/>
      <c r="X4397" s="82"/>
      <c r="Y4397" s="82"/>
      <c r="AA4397" s="82"/>
      <c r="AB4397" s="82"/>
      <c r="AC4397" s="82"/>
      <c r="AD4397" s="82"/>
      <c r="AE4397" s="82"/>
      <c r="AF4397" s="82"/>
      <c r="AG4397" s="82"/>
    </row>
    <row r="4398" spans="3:33" x14ac:dyDescent="0.2">
      <c r="C4398" s="82"/>
      <c r="D4398" s="82"/>
      <c r="E4398" s="82"/>
      <c r="F4398" s="82"/>
      <c r="G4398" s="82"/>
      <c r="H4398" s="82"/>
      <c r="I4398" s="82"/>
      <c r="J4398" s="82"/>
      <c r="K4398" s="82"/>
      <c r="L4398" s="82"/>
      <c r="M4398" s="82"/>
      <c r="N4398" s="140"/>
      <c r="O4398" s="140"/>
      <c r="P4398" s="82"/>
      <c r="Q4398" s="82"/>
      <c r="R4398" s="82"/>
      <c r="S4398" s="82"/>
      <c r="T4398" s="140"/>
      <c r="U4398" s="82"/>
      <c r="V4398" s="82"/>
      <c r="W4398" s="82"/>
      <c r="X4398" s="82"/>
      <c r="Y4398" s="82"/>
      <c r="AA4398" s="82"/>
      <c r="AB4398" s="82"/>
      <c r="AC4398" s="82"/>
      <c r="AD4398" s="82"/>
      <c r="AE4398" s="82"/>
      <c r="AF4398" s="82"/>
      <c r="AG4398" s="82"/>
    </row>
    <row r="4399" spans="3:33" x14ac:dyDescent="0.2">
      <c r="C4399" s="82"/>
      <c r="D4399" s="82"/>
      <c r="E4399" s="82"/>
      <c r="F4399" s="82"/>
      <c r="G4399" s="82"/>
      <c r="H4399" s="82"/>
      <c r="I4399" s="82"/>
      <c r="J4399" s="82"/>
      <c r="K4399" s="82"/>
      <c r="L4399" s="82"/>
      <c r="M4399" s="82"/>
      <c r="N4399" s="140"/>
      <c r="O4399" s="140"/>
      <c r="P4399" s="82"/>
      <c r="Q4399" s="82"/>
      <c r="R4399" s="82"/>
      <c r="S4399" s="82"/>
      <c r="T4399" s="140"/>
      <c r="U4399" s="82"/>
      <c r="V4399" s="82"/>
      <c r="W4399" s="82"/>
      <c r="X4399" s="82"/>
      <c r="Y4399" s="82"/>
      <c r="AA4399" s="82"/>
      <c r="AB4399" s="82"/>
      <c r="AC4399" s="82"/>
      <c r="AD4399" s="82"/>
      <c r="AE4399" s="82"/>
      <c r="AF4399" s="82"/>
      <c r="AG4399" s="82"/>
    </row>
    <row r="4400" spans="3:33" x14ac:dyDescent="0.2">
      <c r="C4400" s="82"/>
      <c r="D4400" s="82"/>
      <c r="E4400" s="82"/>
      <c r="F4400" s="82"/>
      <c r="G4400" s="82"/>
      <c r="H4400" s="82"/>
      <c r="I4400" s="82"/>
      <c r="J4400" s="82"/>
      <c r="K4400" s="82"/>
      <c r="L4400" s="82"/>
      <c r="M4400" s="82"/>
      <c r="N4400" s="140"/>
      <c r="O4400" s="140"/>
      <c r="P4400" s="82"/>
      <c r="Q4400" s="82"/>
      <c r="R4400" s="82"/>
      <c r="S4400" s="82"/>
      <c r="T4400" s="140"/>
      <c r="U4400" s="82"/>
      <c r="V4400" s="82"/>
      <c r="W4400" s="82"/>
      <c r="X4400" s="82"/>
      <c r="Y4400" s="82"/>
      <c r="AA4400" s="82"/>
      <c r="AB4400" s="82"/>
      <c r="AC4400" s="82"/>
      <c r="AD4400" s="82"/>
      <c r="AE4400" s="82"/>
      <c r="AF4400" s="82"/>
      <c r="AG4400" s="82"/>
    </row>
    <row r="4401" spans="3:33" x14ac:dyDescent="0.2">
      <c r="C4401" s="82"/>
      <c r="D4401" s="82"/>
      <c r="E4401" s="82"/>
      <c r="F4401" s="82"/>
      <c r="G4401" s="82"/>
      <c r="H4401" s="82"/>
      <c r="I4401" s="82"/>
      <c r="J4401" s="82"/>
      <c r="K4401" s="82"/>
      <c r="L4401" s="82"/>
      <c r="M4401" s="82"/>
      <c r="N4401" s="140"/>
      <c r="O4401" s="140"/>
      <c r="P4401" s="82"/>
      <c r="Q4401" s="82"/>
      <c r="R4401" s="82"/>
      <c r="S4401" s="82"/>
      <c r="T4401" s="140"/>
      <c r="U4401" s="82"/>
      <c r="V4401" s="82"/>
      <c r="W4401" s="82"/>
      <c r="X4401" s="82"/>
      <c r="Y4401" s="82"/>
      <c r="AA4401" s="82"/>
      <c r="AB4401" s="82"/>
      <c r="AC4401" s="82"/>
      <c r="AD4401" s="82"/>
      <c r="AE4401" s="82"/>
      <c r="AF4401" s="82"/>
      <c r="AG4401" s="82"/>
    </row>
    <row r="4402" spans="3:33" x14ac:dyDescent="0.2">
      <c r="C4402" s="82"/>
      <c r="D4402" s="82"/>
      <c r="E4402" s="82"/>
      <c r="F4402" s="82"/>
      <c r="G4402" s="82"/>
      <c r="H4402" s="82"/>
      <c r="I4402" s="82"/>
      <c r="J4402" s="82"/>
      <c r="K4402" s="82"/>
      <c r="L4402" s="82"/>
      <c r="M4402" s="82"/>
      <c r="N4402" s="140"/>
      <c r="O4402" s="140"/>
      <c r="P4402" s="82"/>
      <c r="Q4402" s="82"/>
      <c r="R4402" s="82"/>
      <c r="S4402" s="82"/>
      <c r="T4402" s="140"/>
      <c r="U4402" s="82"/>
      <c r="V4402" s="82"/>
      <c r="W4402" s="82"/>
      <c r="X4402" s="82"/>
      <c r="Y4402" s="82"/>
      <c r="AA4402" s="82"/>
      <c r="AB4402" s="82"/>
      <c r="AC4402" s="82"/>
      <c r="AD4402" s="82"/>
      <c r="AE4402" s="82"/>
      <c r="AF4402" s="82"/>
      <c r="AG4402" s="82"/>
    </row>
    <row r="4403" spans="3:33" x14ac:dyDescent="0.2">
      <c r="C4403" s="82"/>
      <c r="D4403" s="82"/>
      <c r="E4403" s="82"/>
      <c r="F4403" s="82"/>
      <c r="G4403" s="82"/>
      <c r="H4403" s="82"/>
      <c r="I4403" s="82"/>
      <c r="J4403" s="82"/>
      <c r="K4403" s="82"/>
      <c r="L4403" s="82"/>
      <c r="M4403" s="82"/>
      <c r="N4403" s="140"/>
      <c r="O4403" s="140"/>
      <c r="P4403" s="82"/>
      <c r="Q4403" s="82"/>
      <c r="R4403" s="82"/>
      <c r="S4403" s="82"/>
      <c r="T4403" s="140"/>
      <c r="U4403" s="82"/>
      <c r="V4403" s="82"/>
      <c r="W4403" s="82"/>
      <c r="X4403" s="82"/>
      <c r="Y4403" s="82"/>
      <c r="AA4403" s="82"/>
      <c r="AB4403" s="82"/>
      <c r="AC4403" s="82"/>
      <c r="AD4403" s="82"/>
      <c r="AE4403" s="82"/>
      <c r="AF4403" s="82"/>
      <c r="AG4403" s="82"/>
    </row>
    <row r="4404" spans="3:33" x14ac:dyDescent="0.2">
      <c r="C4404" s="82"/>
      <c r="D4404" s="82"/>
      <c r="E4404" s="82"/>
      <c r="F4404" s="82"/>
      <c r="G4404" s="82"/>
      <c r="H4404" s="82"/>
      <c r="I4404" s="82"/>
      <c r="J4404" s="82"/>
      <c r="K4404" s="82"/>
      <c r="L4404" s="82"/>
      <c r="M4404" s="82"/>
      <c r="N4404" s="140"/>
      <c r="O4404" s="140"/>
      <c r="P4404" s="82"/>
      <c r="Q4404" s="82"/>
      <c r="R4404" s="82"/>
      <c r="S4404" s="82"/>
      <c r="T4404" s="140"/>
      <c r="U4404" s="82"/>
      <c r="V4404" s="82"/>
      <c r="W4404" s="82"/>
      <c r="X4404" s="82"/>
      <c r="Y4404" s="82"/>
      <c r="AA4404" s="82"/>
      <c r="AB4404" s="82"/>
      <c r="AC4404" s="82"/>
      <c r="AD4404" s="82"/>
      <c r="AE4404" s="82"/>
      <c r="AF4404" s="82"/>
      <c r="AG4404" s="82"/>
    </row>
    <row r="4405" spans="3:33" x14ac:dyDescent="0.2">
      <c r="C4405" s="82"/>
      <c r="D4405" s="82"/>
      <c r="E4405" s="82"/>
      <c r="F4405" s="82"/>
      <c r="G4405" s="82"/>
      <c r="H4405" s="82"/>
      <c r="I4405" s="82"/>
      <c r="J4405" s="82"/>
      <c r="K4405" s="82"/>
      <c r="L4405" s="82"/>
      <c r="M4405" s="82"/>
      <c r="N4405" s="140"/>
      <c r="O4405" s="140"/>
      <c r="P4405" s="82"/>
      <c r="Q4405" s="82"/>
      <c r="R4405" s="82"/>
      <c r="S4405" s="82"/>
      <c r="T4405" s="140"/>
      <c r="U4405" s="82"/>
      <c r="V4405" s="82"/>
      <c r="W4405" s="82"/>
      <c r="X4405" s="82"/>
      <c r="Y4405" s="82"/>
      <c r="AA4405" s="82"/>
      <c r="AB4405" s="82"/>
      <c r="AC4405" s="82"/>
      <c r="AD4405" s="82"/>
      <c r="AE4405" s="82"/>
      <c r="AF4405" s="82"/>
      <c r="AG4405" s="82"/>
    </row>
    <row r="4406" spans="3:33" x14ac:dyDescent="0.2">
      <c r="C4406" s="82"/>
      <c r="D4406" s="82"/>
      <c r="E4406" s="82"/>
      <c r="F4406" s="82"/>
      <c r="G4406" s="82"/>
      <c r="H4406" s="82"/>
      <c r="I4406" s="82"/>
      <c r="J4406" s="82"/>
      <c r="K4406" s="82"/>
      <c r="L4406" s="82"/>
      <c r="M4406" s="82"/>
      <c r="N4406" s="140"/>
      <c r="O4406" s="140"/>
      <c r="P4406" s="82"/>
      <c r="Q4406" s="82"/>
      <c r="R4406" s="82"/>
      <c r="S4406" s="82"/>
      <c r="T4406" s="140"/>
      <c r="U4406" s="82"/>
      <c r="V4406" s="82"/>
      <c r="W4406" s="82"/>
      <c r="X4406" s="82"/>
      <c r="Y4406" s="82"/>
      <c r="AA4406" s="82"/>
      <c r="AB4406" s="82"/>
      <c r="AC4406" s="82"/>
      <c r="AD4406" s="82"/>
      <c r="AE4406" s="82"/>
      <c r="AF4406" s="82"/>
      <c r="AG4406" s="82"/>
    </row>
    <row r="4407" spans="3:33" x14ac:dyDescent="0.2">
      <c r="C4407" s="82"/>
      <c r="D4407" s="82"/>
      <c r="E4407" s="82"/>
      <c r="F4407" s="82"/>
      <c r="G4407" s="82"/>
      <c r="H4407" s="82"/>
      <c r="I4407" s="82"/>
      <c r="J4407" s="82"/>
      <c r="K4407" s="82"/>
      <c r="L4407" s="82"/>
      <c r="M4407" s="82"/>
      <c r="N4407" s="140"/>
      <c r="O4407" s="140"/>
      <c r="P4407" s="82"/>
      <c r="Q4407" s="82"/>
      <c r="R4407" s="82"/>
      <c r="S4407" s="82"/>
      <c r="T4407" s="140"/>
      <c r="U4407" s="82"/>
      <c r="V4407" s="82"/>
      <c r="W4407" s="82"/>
      <c r="X4407" s="82"/>
      <c r="Y4407" s="82"/>
      <c r="AA4407" s="82"/>
      <c r="AB4407" s="82"/>
      <c r="AC4407" s="82"/>
      <c r="AD4407" s="82"/>
      <c r="AE4407" s="82"/>
      <c r="AF4407" s="82"/>
      <c r="AG4407" s="82"/>
    </row>
    <row r="4408" spans="3:33" x14ac:dyDescent="0.2">
      <c r="C4408" s="82"/>
      <c r="D4408" s="82"/>
      <c r="E4408" s="82"/>
      <c r="F4408" s="82"/>
      <c r="G4408" s="82"/>
      <c r="H4408" s="82"/>
      <c r="I4408" s="82"/>
      <c r="J4408" s="82"/>
      <c r="K4408" s="82"/>
      <c r="L4408" s="82"/>
      <c r="M4408" s="82"/>
      <c r="N4408" s="140"/>
      <c r="O4408" s="140"/>
      <c r="P4408" s="82"/>
      <c r="Q4408" s="82"/>
      <c r="R4408" s="82"/>
      <c r="S4408" s="82"/>
      <c r="T4408" s="140"/>
      <c r="U4408" s="82"/>
      <c r="V4408" s="82"/>
      <c r="W4408" s="82"/>
      <c r="X4408" s="82"/>
      <c r="Y4408" s="82"/>
      <c r="AA4408" s="82"/>
      <c r="AB4408" s="82"/>
      <c r="AC4408" s="82"/>
      <c r="AD4408" s="82"/>
      <c r="AE4408" s="82"/>
      <c r="AF4408" s="82"/>
      <c r="AG4408" s="82"/>
    </row>
    <row r="4409" spans="3:33" x14ac:dyDescent="0.2">
      <c r="C4409" s="82"/>
      <c r="D4409" s="82"/>
      <c r="E4409" s="82"/>
      <c r="F4409" s="82"/>
      <c r="G4409" s="82"/>
      <c r="H4409" s="82"/>
      <c r="I4409" s="82"/>
      <c r="J4409" s="82"/>
      <c r="K4409" s="82"/>
      <c r="L4409" s="82"/>
      <c r="M4409" s="82"/>
      <c r="N4409" s="140"/>
      <c r="O4409" s="140"/>
      <c r="P4409" s="82"/>
      <c r="Q4409" s="82"/>
      <c r="R4409" s="82"/>
      <c r="S4409" s="82"/>
      <c r="T4409" s="140"/>
      <c r="U4409" s="82"/>
      <c r="V4409" s="82"/>
      <c r="W4409" s="82"/>
      <c r="X4409" s="82"/>
      <c r="Y4409" s="82"/>
      <c r="AA4409" s="82"/>
      <c r="AB4409" s="82"/>
      <c r="AC4409" s="82"/>
      <c r="AD4409" s="82"/>
      <c r="AE4409" s="82"/>
      <c r="AF4409" s="82"/>
      <c r="AG4409" s="82"/>
    </row>
    <row r="4410" spans="3:33" x14ac:dyDescent="0.2">
      <c r="C4410" s="82"/>
      <c r="D4410" s="82"/>
      <c r="E4410" s="82"/>
      <c r="F4410" s="82"/>
      <c r="G4410" s="82"/>
      <c r="H4410" s="82"/>
      <c r="I4410" s="82"/>
      <c r="J4410" s="82"/>
      <c r="K4410" s="82"/>
      <c r="L4410" s="82"/>
      <c r="M4410" s="82"/>
      <c r="N4410" s="140"/>
      <c r="O4410" s="140"/>
      <c r="P4410" s="82"/>
      <c r="Q4410" s="82"/>
      <c r="R4410" s="82"/>
      <c r="S4410" s="82"/>
      <c r="T4410" s="140"/>
      <c r="U4410" s="82"/>
      <c r="V4410" s="82"/>
      <c r="W4410" s="82"/>
      <c r="X4410" s="82"/>
      <c r="Y4410" s="82"/>
      <c r="AA4410" s="82"/>
      <c r="AB4410" s="82"/>
      <c r="AC4410" s="82"/>
      <c r="AD4410" s="82"/>
      <c r="AE4410" s="82"/>
      <c r="AF4410" s="82"/>
      <c r="AG4410" s="82"/>
    </row>
    <row r="4411" spans="3:33" x14ac:dyDescent="0.2">
      <c r="C4411" s="82"/>
      <c r="D4411" s="82"/>
      <c r="E4411" s="82"/>
      <c r="F4411" s="82"/>
      <c r="G4411" s="82"/>
      <c r="H4411" s="82"/>
      <c r="I4411" s="82"/>
      <c r="J4411" s="82"/>
      <c r="K4411" s="82"/>
      <c r="L4411" s="82"/>
      <c r="M4411" s="82"/>
      <c r="N4411" s="140"/>
      <c r="O4411" s="140"/>
      <c r="P4411" s="82"/>
      <c r="Q4411" s="82"/>
      <c r="R4411" s="82"/>
      <c r="S4411" s="82"/>
      <c r="T4411" s="140"/>
      <c r="U4411" s="82"/>
      <c r="V4411" s="82"/>
      <c r="W4411" s="82"/>
      <c r="X4411" s="82"/>
      <c r="Y4411" s="82"/>
      <c r="AA4411" s="82"/>
      <c r="AB4411" s="82"/>
      <c r="AC4411" s="82"/>
      <c r="AD4411" s="82"/>
      <c r="AE4411" s="82"/>
      <c r="AF4411" s="82"/>
      <c r="AG4411" s="82"/>
    </row>
    <row r="4412" spans="3:33" x14ac:dyDescent="0.2">
      <c r="C4412" s="82"/>
      <c r="D4412" s="82"/>
      <c r="E4412" s="82"/>
      <c r="F4412" s="82"/>
      <c r="G4412" s="82"/>
      <c r="H4412" s="82"/>
      <c r="I4412" s="82"/>
      <c r="J4412" s="82"/>
      <c r="K4412" s="82"/>
      <c r="L4412" s="82"/>
      <c r="M4412" s="82"/>
      <c r="N4412" s="140"/>
      <c r="O4412" s="140"/>
      <c r="P4412" s="82"/>
      <c r="Q4412" s="82"/>
      <c r="R4412" s="82"/>
      <c r="S4412" s="82"/>
      <c r="T4412" s="140"/>
      <c r="U4412" s="82"/>
      <c r="V4412" s="82"/>
      <c r="W4412" s="82"/>
      <c r="X4412" s="82"/>
      <c r="Y4412" s="82"/>
      <c r="AA4412" s="82"/>
      <c r="AB4412" s="82"/>
      <c r="AC4412" s="82"/>
      <c r="AD4412" s="82"/>
      <c r="AE4412" s="82"/>
      <c r="AF4412" s="82"/>
      <c r="AG4412" s="82"/>
    </row>
    <row r="4413" spans="3:33" x14ac:dyDescent="0.2">
      <c r="C4413" s="82"/>
      <c r="D4413" s="82"/>
      <c r="E4413" s="82"/>
      <c r="F4413" s="82"/>
      <c r="G4413" s="82"/>
      <c r="H4413" s="82"/>
      <c r="I4413" s="82"/>
      <c r="J4413" s="82"/>
      <c r="K4413" s="82"/>
      <c r="L4413" s="82"/>
      <c r="M4413" s="82"/>
      <c r="N4413" s="140"/>
      <c r="O4413" s="140"/>
      <c r="P4413" s="82"/>
      <c r="Q4413" s="82"/>
      <c r="R4413" s="82"/>
      <c r="S4413" s="82"/>
      <c r="T4413" s="140"/>
      <c r="U4413" s="82"/>
      <c r="V4413" s="82"/>
      <c r="W4413" s="82"/>
      <c r="X4413" s="82"/>
      <c r="Y4413" s="82"/>
      <c r="AA4413" s="82"/>
      <c r="AB4413" s="82"/>
      <c r="AC4413" s="82"/>
      <c r="AD4413" s="82"/>
      <c r="AE4413" s="82"/>
      <c r="AF4413" s="82"/>
      <c r="AG4413" s="82"/>
    </row>
    <row r="4414" spans="3:33" x14ac:dyDescent="0.2">
      <c r="C4414" s="82"/>
      <c r="D4414" s="82"/>
      <c r="E4414" s="82"/>
      <c r="F4414" s="82"/>
      <c r="G4414" s="82"/>
      <c r="H4414" s="82"/>
      <c r="I4414" s="82"/>
      <c r="J4414" s="82"/>
      <c r="K4414" s="82"/>
      <c r="L4414" s="82"/>
      <c r="M4414" s="82"/>
      <c r="N4414" s="140"/>
      <c r="O4414" s="140"/>
      <c r="P4414" s="82"/>
      <c r="Q4414" s="82"/>
      <c r="R4414" s="82"/>
      <c r="S4414" s="82"/>
      <c r="T4414" s="140"/>
      <c r="U4414" s="82"/>
      <c r="V4414" s="82"/>
      <c r="W4414" s="82"/>
      <c r="X4414" s="82"/>
      <c r="Y4414" s="82"/>
      <c r="AA4414" s="82"/>
      <c r="AB4414" s="82"/>
      <c r="AC4414" s="82"/>
      <c r="AD4414" s="82"/>
      <c r="AE4414" s="82"/>
      <c r="AF4414" s="82"/>
      <c r="AG4414" s="82"/>
    </row>
    <row r="4415" spans="3:33" x14ac:dyDescent="0.2">
      <c r="C4415" s="82"/>
      <c r="D4415" s="82"/>
      <c r="E4415" s="82"/>
      <c r="F4415" s="82"/>
      <c r="G4415" s="82"/>
      <c r="H4415" s="82"/>
      <c r="I4415" s="82"/>
      <c r="J4415" s="82"/>
      <c r="K4415" s="82"/>
      <c r="L4415" s="82"/>
      <c r="M4415" s="82"/>
      <c r="N4415" s="140"/>
      <c r="O4415" s="140"/>
      <c r="P4415" s="82"/>
      <c r="Q4415" s="82"/>
      <c r="R4415" s="82"/>
      <c r="S4415" s="82"/>
      <c r="T4415" s="140"/>
      <c r="U4415" s="82"/>
      <c r="V4415" s="82"/>
      <c r="W4415" s="82"/>
      <c r="X4415" s="82"/>
      <c r="Y4415" s="82"/>
      <c r="AA4415" s="82"/>
      <c r="AB4415" s="82"/>
      <c r="AC4415" s="82"/>
      <c r="AD4415" s="82"/>
      <c r="AE4415" s="82"/>
      <c r="AF4415" s="82"/>
      <c r="AG4415" s="82"/>
    </row>
    <row r="4416" spans="3:33" x14ac:dyDescent="0.2">
      <c r="C4416" s="82"/>
      <c r="D4416" s="82"/>
      <c r="E4416" s="82"/>
      <c r="F4416" s="82"/>
      <c r="G4416" s="82"/>
      <c r="H4416" s="82"/>
      <c r="I4416" s="82"/>
      <c r="J4416" s="82"/>
      <c r="K4416" s="82"/>
      <c r="L4416" s="82"/>
      <c r="M4416" s="82"/>
      <c r="N4416" s="140"/>
      <c r="O4416" s="140"/>
      <c r="P4416" s="82"/>
      <c r="Q4416" s="82"/>
      <c r="R4416" s="82"/>
      <c r="S4416" s="82"/>
      <c r="T4416" s="140"/>
      <c r="U4416" s="82"/>
      <c r="V4416" s="82"/>
      <c r="W4416" s="82"/>
      <c r="X4416" s="82"/>
      <c r="Y4416" s="82"/>
      <c r="AA4416" s="82"/>
      <c r="AB4416" s="82"/>
      <c r="AC4416" s="82"/>
      <c r="AD4416" s="82"/>
      <c r="AE4416" s="82"/>
      <c r="AF4416" s="82"/>
      <c r="AG4416" s="82"/>
    </row>
    <row r="4417" spans="3:33" x14ac:dyDescent="0.2">
      <c r="C4417" s="82"/>
      <c r="D4417" s="82"/>
      <c r="E4417" s="82"/>
      <c r="F4417" s="82"/>
      <c r="G4417" s="82"/>
      <c r="H4417" s="82"/>
      <c r="I4417" s="82"/>
      <c r="J4417" s="82"/>
      <c r="K4417" s="82"/>
      <c r="L4417" s="82"/>
      <c r="M4417" s="82"/>
      <c r="N4417" s="140"/>
      <c r="O4417" s="140"/>
      <c r="P4417" s="82"/>
      <c r="Q4417" s="82"/>
      <c r="R4417" s="82"/>
      <c r="S4417" s="82"/>
      <c r="T4417" s="140"/>
      <c r="U4417" s="82"/>
      <c r="V4417" s="82"/>
      <c r="W4417" s="82"/>
      <c r="X4417" s="82"/>
      <c r="Y4417" s="82"/>
      <c r="AA4417" s="82"/>
      <c r="AB4417" s="82"/>
      <c r="AC4417" s="82"/>
      <c r="AD4417" s="82"/>
      <c r="AE4417" s="82"/>
      <c r="AF4417" s="82"/>
      <c r="AG4417" s="82"/>
    </row>
    <row r="4418" spans="3:33" x14ac:dyDescent="0.2">
      <c r="C4418" s="82"/>
      <c r="D4418" s="82"/>
      <c r="E4418" s="82"/>
      <c r="F4418" s="82"/>
      <c r="G4418" s="82"/>
      <c r="H4418" s="82"/>
      <c r="I4418" s="82"/>
      <c r="J4418" s="82"/>
      <c r="K4418" s="82"/>
      <c r="L4418" s="82"/>
      <c r="M4418" s="82"/>
      <c r="N4418" s="140"/>
      <c r="O4418" s="140"/>
      <c r="P4418" s="82"/>
      <c r="Q4418" s="82"/>
      <c r="R4418" s="82"/>
      <c r="S4418" s="82"/>
      <c r="T4418" s="140"/>
      <c r="U4418" s="82"/>
      <c r="V4418" s="82"/>
      <c r="W4418" s="82"/>
      <c r="X4418" s="82"/>
      <c r="Y4418" s="82"/>
      <c r="AA4418" s="82"/>
      <c r="AB4418" s="82"/>
      <c r="AC4418" s="82"/>
      <c r="AD4418" s="82"/>
      <c r="AE4418" s="82"/>
      <c r="AF4418" s="82"/>
      <c r="AG4418" s="82"/>
    </row>
    <row r="4419" spans="3:33" x14ac:dyDescent="0.2">
      <c r="C4419" s="82"/>
      <c r="D4419" s="82"/>
      <c r="E4419" s="82"/>
      <c r="F4419" s="82"/>
      <c r="G4419" s="82"/>
      <c r="H4419" s="82"/>
      <c r="I4419" s="82"/>
      <c r="J4419" s="82"/>
      <c r="K4419" s="82"/>
      <c r="L4419" s="82"/>
      <c r="M4419" s="82"/>
      <c r="N4419" s="140"/>
      <c r="O4419" s="140"/>
      <c r="P4419" s="82"/>
      <c r="Q4419" s="82"/>
      <c r="R4419" s="82"/>
      <c r="S4419" s="82"/>
      <c r="T4419" s="140"/>
      <c r="U4419" s="82"/>
      <c r="V4419" s="82"/>
      <c r="W4419" s="82"/>
      <c r="X4419" s="82"/>
      <c r="Y4419" s="82"/>
      <c r="AA4419" s="82"/>
      <c r="AB4419" s="82"/>
      <c r="AC4419" s="82"/>
      <c r="AD4419" s="82"/>
      <c r="AE4419" s="82"/>
      <c r="AF4419" s="82"/>
      <c r="AG4419" s="82"/>
    </row>
    <row r="4420" spans="3:33" x14ac:dyDescent="0.2">
      <c r="C4420" s="82"/>
      <c r="D4420" s="82"/>
      <c r="E4420" s="82"/>
      <c r="F4420" s="82"/>
      <c r="G4420" s="82"/>
      <c r="H4420" s="82"/>
      <c r="I4420" s="82"/>
      <c r="J4420" s="82"/>
      <c r="K4420" s="82"/>
      <c r="L4420" s="82"/>
      <c r="M4420" s="82"/>
      <c r="N4420" s="140"/>
      <c r="O4420" s="140"/>
      <c r="P4420" s="82"/>
      <c r="Q4420" s="82"/>
      <c r="R4420" s="82"/>
      <c r="S4420" s="82"/>
      <c r="T4420" s="140"/>
      <c r="U4420" s="82"/>
      <c r="V4420" s="82"/>
      <c r="W4420" s="82"/>
      <c r="X4420" s="82"/>
      <c r="Y4420" s="82"/>
      <c r="AA4420" s="82"/>
      <c r="AB4420" s="82"/>
      <c r="AC4420" s="82"/>
      <c r="AD4420" s="82"/>
      <c r="AE4420" s="82"/>
      <c r="AF4420" s="82"/>
      <c r="AG4420" s="82"/>
    </row>
    <row r="4421" spans="3:33" x14ac:dyDescent="0.2">
      <c r="C4421" s="82"/>
      <c r="D4421" s="82"/>
      <c r="E4421" s="82"/>
      <c r="F4421" s="82"/>
      <c r="G4421" s="82"/>
      <c r="H4421" s="82"/>
      <c r="I4421" s="82"/>
      <c r="J4421" s="82"/>
      <c r="K4421" s="82"/>
      <c r="L4421" s="82"/>
      <c r="M4421" s="82"/>
      <c r="N4421" s="140"/>
      <c r="O4421" s="140"/>
      <c r="P4421" s="82"/>
      <c r="Q4421" s="82"/>
      <c r="R4421" s="82"/>
      <c r="S4421" s="82"/>
      <c r="T4421" s="140"/>
      <c r="U4421" s="82"/>
      <c r="V4421" s="82"/>
      <c r="W4421" s="82"/>
      <c r="X4421" s="82"/>
      <c r="Y4421" s="82"/>
      <c r="AA4421" s="82"/>
      <c r="AB4421" s="82"/>
      <c r="AC4421" s="82"/>
      <c r="AD4421" s="82"/>
      <c r="AE4421" s="82"/>
      <c r="AF4421" s="82"/>
      <c r="AG4421" s="82"/>
    </row>
    <row r="4422" spans="3:33" x14ac:dyDescent="0.2">
      <c r="C4422" s="82"/>
      <c r="D4422" s="82"/>
      <c r="E4422" s="82"/>
      <c r="F4422" s="82"/>
      <c r="G4422" s="82"/>
      <c r="H4422" s="82"/>
      <c r="I4422" s="82"/>
      <c r="J4422" s="82"/>
      <c r="K4422" s="82"/>
      <c r="L4422" s="82"/>
      <c r="M4422" s="82"/>
      <c r="N4422" s="140"/>
      <c r="O4422" s="140"/>
      <c r="P4422" s="82"/>
      <c r="Q4422" s="82"/>
      <c r="R4422" s="82"/>
      <c r="S4422" s="82"/>
      <c r="T4422" s="140"/>
      <c r="U4422" s="82"/>
      <c r="V4422" s="82"/>
      <c r="W4422" s="82"/>
      <c r="X4422" s="82"/>
      <c r="Y4422" s="82"/>
      <c r="AA4422" s="82"/>
      <c r="AB4422" s="82"/>
      <c r="AC4422" s="82"/>
      <c r="AD4422" s="82"/>
      <c r="AE4422" s="82"/>
      <c r="AF4422" s="82"/>
      <c r="AG4422" s="82"/>
    </row>
    <row r="4423" spans="3:33" x14ac:dyDescent="0.2">
      <c r="C4423" s="82"/>
      <c r="D4423" s="82"/>
      <c r="E4423" s="82"/>
      <c r="F4423" s="82"/>
      <c r="G4423" s="82"/>
      <c r="H4423" s="82"/>
      <c r="I4423" s="82"/>
      <c r="J4423" s="82"/>
      <c r="K4423" s="82"/>
      <c r="L4423" s="82"/>
      <c r="M4423" s="82"/>
      <c r="N4423" s="140"/>
      <c r="O4423" s="140"/>
      <c r="P4423" s="82"/>
      <c r="Q4423" s="82"/>
      <c r="R4423" s="82"/>
      <c r="S4423" s="82"/>
      <c r="T4423" s="140"/>
      <c r="U4423" s="82"/>
      <c r="V4423" s="82"/>
      <c r="W4423" s="82"/>
      <c r="X4423" s="82"/>
      <c r="Y4423" s="82"/>
      <c r="AA4423" s="82"/>
      <c r="AB4423" s="82"/>
      <c r="AC4423" s="82"/>
      <c r="AD4423" s="82"/>
      <c r="AE4423" s="82"/>
      <c r="AF4423" s="82"/>
      <c r="AG4423" s="82"/>
    </row>
    <row r="4424" spans="3:33" x14ac:dyDescent="0.2">
      <c r="C4424" s="82"/>
      <c r="D4424" s="82"/>
      <c r="E4424" s="82"/>
      <c r="F4424" s="82"/>
      <c r="G4424" s="82"/>
      <c r="H4424" s="82"/>
      <c r="I4424" s="82"/>
      <c r="J4424" s="82"/>
      <c r="K4424" s="82"/>
      <c r="L4424" s="82"/>
      <c r="M4424" s="82"/>
      <c r="N4424" s="140"/>
      <c r="O4424" s="140"/>
      <c r="P4424" s="82"/>
      <c r="Q4424" s="82"/>
      <c r="R4424" s="82"/>
      <c r="S4424" s="82"/>
      <c r="T4424" s="140"/>
      <c r="U4424" s="82"/>
      <c r="V4424" s="82"/>
      <c r="W4424" s="82"/>
      <c r="X4424" s="82"/>
      <c r="Y4424" s="82"/>
      <c r="AA4424" s="82"/>
      <c r="AB4424" s="82"/>
      <c r="AC4424" s="82"/>
      <c r="AD4424" s="82"/>
      <c r="AE4424" s="82"/>
      <c r="AF4424" s="82"/>
      <c r="AG4424" s="82"/>
    </row>
    <row r="4425" spans="3:33" x14ac:dyDescent="0.2">
      <c r="C4425" s="82"/>
      <c r="D4425" s="82"/>
      <c r="E4425" s="82"/>
      <c r="F4425" s="82"/>
      <c r="G4425" s="82"/>
      <c r="H4425" s="82"/>
      <c r="I4425" s="82"/>
      <c r="J4425" s="82"/>
      <c r="K4425" s="82"/>
      <c r="L4425" s="82"/>
      <c r="M4425" s="82"/>
      <c r="N4425" s="140"/>
      <c r="O4425" s="140"/>
      <c r="P4425" s="82"/>
      <c r="Q4425" s="82"/>
      <c r="R4425" s="82"/>
      <c r="S4425" s="82"/>
      <c r="T4425" s="140"/>
      <c r="U4425" s="82"/>
      <c r="V4425" s="82"/>
      <c r="W4425" s="82"/>
      <c r="X4425" s="82"/>
      <c r="Y4425" s="82"/>
      <c r="AA4425" s="82"/>
      <c r="AB4425" s="82"/>
      <c r="AC4425" s="82"/>
      <c r="AD4425" s="82"/>
      <c r="AE4425" s="82"/>
      <c r="AF4425" s="82"/>
      <c r="AG4425" s="82"/>
    </row>
    <row r="4426" spans="3:33" x14ac:dyDescent="0.2">
      <c r="C4426" s="82"/>
      <c r="D4426" s="82"/>
      <c r="E4426" s="82"/>
      <c r="F4426" s="82"/>
      <c r="G4426" s="82"/>
      <c r="H4426" s="82"/>
      <c r="I4426" s="82"/>
      <c r="J4426" s="82"/>
      <c r="K4426" s="82"/>
      <c r="L4426" s="82"/>
      <c r="M4426" s="82"/>
      <c r="N4426" s="140"/>
      <c r="O4426" s="140"/>
      <c r="P4426" s="82"/>
      <c r="Q4426" s="82"/>
      <c r="R4426" s="82"/>
      <c r="S4426" s="82"/>
      <c r="T4426" s="140"/>
      <c r="U4426" s="82"/>
      <c r="V4426" s="82"/>
      <c r="W4426" s="82"/>
      <c r="X4426" s="82"/>
      <c r="Y4426" s="82"/>
      <c r="AA4426" s="82"/>
      <c r="AB4426" s="82"/>
      <c r="AC4426" s="82"/>
      <c r="AD4426" s="82"/>
      <c r="AE4426" s="82"/>
      <c r="AF4426" s="82"/>
      <c r="AG4426" s="82"/>
    </row>
    <row r="4427" spans="3:33" x14ac:dyDescent="0.2">
      <c r="C4427" s="82"/>
      <c r="D4427" s="82"/>
      <c r="E4427" s="82"/>
      <c r="F4427" s="82"/>
      <c r="G4427" s="82"/>
      <c r="H4427" s="82"/>
      <c r="I4427" s="82"/>
      <c r="J4427" s="82"/>
      <c r="K4427" s="82"/>
      <c r="L4427" s="82"/>
      <c r="M4427" s="82"/>
      <c r="N4427" s="140"/>
      <c r="O4427" s="140"/>
      <c r="P4427" s="82"/>
      <c r="Q4427" s="82"/>
      <c r="R4427" s="82"/>
      <c r="S4427" s="82"/>
      <c r="T4427" s="140"/>
      <c r="U4427" s="82"/>
      <c r="V4427" s="82"/>
      <c r="W4427" s="82"/>
      <c r="X4427" s="82"/>
      <c r="Y4427" s="82"/>
      <c r="AA4427" s="82"/>
      <c r="AB4427" s="82"/>
      <c r="AC4427" s="82"/>
      <c r="AD4427" s="82"/>
      <c r="AE4427" s="82"/>
      <c r="AF4427" s="82"/>
      <c r="AG4427" s="82"/>
    </row>
    <row r="4428" spans="3:33" x14ac:dyDescent="0.2">
      <c r="C4428" s="82"/>
      <c r="D4428" s="82"/>
      <c r="E4428" s="82"/>
      <c r="F4428" s="82"/>
      <c r="G4428" s="82"/>
      <c r="H4428" s="82"/>
      <c r="I4428" s="82"/>
      <c r="J4428" s="82"/>
      <c r="K4428" s="82"/>
      <c r="L4428" s="82"/>
      <c r="M4428" s="82"/>
      <c r="N4428" s="140"/>
      <c r="O4428" s="140"/>
      <c r="P4428" s="82"/>
      <c r="Q4428" s="82"/>
      <c r="R4428" s="82"/>
      <c r="S4428" s="82"/>
      <c r="T4428" s="140"/>
      <c r="U4428" s="82"/>
      <c r="V4428" s="82"/>
      <c r="W4428" s="82"/>
      <c r="X4428" s="82"/>
      <c r="Y4428" s="82"/>
      <c r="AA4428" s="82"/>
      <c r="AB4428" s="82"/>
      <c r="AC4428" s="82"/>
      <c r="AD4428" s="82"/>
      <c r="AE4428" s="82"/>
      <c r="AF4428" s="82"/>
      <c r="AG4428" s="82"/>
    </row>
    <row r="4429" spans="3:33" x14ac:dyDescent="0.2">
      <c r="C4429" s="82"/>
      <c r="D4429" s="82"/>
      <c r="E4429" s="82"/>
      <c r="F4429" s="82"/>
      <c r="G4429" s="82"/>
      <c r="H4429" s="82"/>
      <c r="I4429" s="82"/>
      <c r="J4429" s="82"/>
      <c r="K4429" s="82"/>
      <c r="L4429" s="82"/>
      <c r="M4429" s="82"/>
      <c r="N4429" s="140"/>
      <c r="O4429" s="140"/>
      <c r="P4429" s="82"/>
      <c r="Q4429" s="82"/>
      <c r="R4429" s="82"/>
      <c r="S4429" s="82"/>
      <c r="T4429" s="140"/>
      <c r="U4429" s="82"/>
      <c r="V4429" s="82"/>
      <c r="W4429" s="82"/>
      <c r="X4429" s="82"/>
      <c r="Y4429" s="82"/>
      <c r="AA4429" s="82"/>
      <c r="AB4429" s="82"/>
      <c r="AC4429" s="82"/>
      <c r="AD4429" s="82"/>
      <c r="AE4429" s="82"/>
      <c r="AF4429" s="82"/>
      <c r="AG4429" s="82"/>
    </row>
    <row r="4430" spans="3:33" x14ac:dyDescent="0.2">
      <c r="C4430" s="82"/>
      <c r="D4430" s="82"/>
      <c r="E4430" s="82"/>
      <c r="F4430" s="82"/>
      <c r="G4430" s="82"/>
      <c r="H4430" s="82"/>
      <c r="I4430" s="82"/>
      <c r="J4430" s="82"/>
      <c r="K4430" s="82"/>
      <c r="L4430" s="82"/>
      <c r="M4430" s="82"/>
      <c r="N4430" s="140"/>
      <c r="O4430" s="140"/>
      <c r="P4430" s="82"/>
      <c r="Q4430" s="82"/>
      <c r="R4430" s="82"/>
      <c r="S4430" s="82"/>
      <c r="T4430" s="140"/>
      <c r="U4430" s="82"/>
      <c r="V4430" s="82"/>
      <c r="W4430" s="82"/>
      <c r="X4430" s="82"/>
      <c r="Y4430" s="82"/>
      <c r="AA4430" s="82"/>
      <c r="AB4430" s="82"/>
      <c r="AC4430" s="82"/>
      <c r="AD4430" s="82"/>
      <c r="AE4430" s="82"/>
      <c r="AF4430" s="82"/>
      <c r="AG4430" s="82"/>
    </row>
    <row r="4431" spans="3:33" x14ac:dyDescent="0.2">
      <c r="C4431" s="82"/>
      <c r="D4431" s="82"/>
      <c r="E4431" s="82"/>
      <c r="F4431" s="82"/>
      <c r="G4431" s="82"/>
      <c r="H4431" s="82"/>
      <c r="I4431" s="82"/>
      <c r="J4431" s="82"/>
      <c r="K4431" s="82"/>
      <c r="L4431" s="82"/>
      <c r="M4431" s="82"/>
      <c r="N4431" s="140"/>
      <c r="O4431" s="140"/>
      <c r="P4431" s="82"/>
      <c r="Q4431" s="82"/>
      <c r="R4431" s="82"/>
      <c r="S4431" s="82"/>
      <c r="T4431" s="140"/>
      <c r="U4431" s="82"/>
      <c r="V4431" s="82"/>
      <c r="W4431" s="82"/>
      <c r="X4431" s="82"/>
      <c r="Y4431" s="82"/>
      <c r="AA4431" s="82"/>
      <c r="AB4431" s="82"/>
      <c r="AC4431" s="82"/>
      <c r="AD4431" s="82"/>
      <c r="AE4431" s="82"/>
      <c r="AF4431" s="82"/>
      <c r="AG4431" s="82"/>
    </row>
    <row r="4432" spans="3:33" x14ac:dyDescent="0.2">
      <c r="C4432" s="82"/>
      <c r="D4432" s="82"/>
      <c r="E4432" s="82"/>
      <c r="F4432" s="82"/>
      <c r="G4432" s="82"/>
      <c r="H4432" s="82"/>
      <c r="I4432" s="82"/>
      <c r="J4432" s="82"/>
      <c r="K4432" s="82"/>
      <c r="L4432" s="82"/>
      <c r="M4432" s="82"/>
      <c r="N4432" s="140"/>
      <c r="O4432" s="140"/>
      <c r="P4432" s="82"/>
      <c r="Q4432" s="82"/>
      <c r="R4432" s="82"/>
      <c r="S4432" s="82"/>
      <c r="T4432" s="140"/>
      <c r="U4432" s="82"/>
      <c r="V4432" s="82"/>
      <c r="W4432" s="82"/>
      <c r="X4432" s="82"/>
      <c r="Y4432" s="82"/>
      <c r="AA4432" s="82"/>
      <c r="AB4432" s="82"/>
      <c r="AC4432" s="82"/>
      <c r="AD4432" s="82"/>
      <c r="AE4432" s="82"/>
      <c r="AF4432" s="82"/>
      <c r="AG4432" s="82"/>
    </row>
    <row r="4433" spans="3:33" x14ac:dyDescent="0.2">
      <c r="C4433" s="82"/>
      <c r="D4433" s="82"/>
      <c r="E4433" s="82"/>
      <c r="F4433" s="82"/>
      <c r="G4433" s="82"/>
      <c r="H4433" s="82"/>
      <c r="I4433" s="82"/>
      <c r="J4433" s="82"/>
      <c r="K4433" s="82"/>
      <c r="L4433" s="82"/>
      <c r="M4433" s="82"/>
      <c r="N4433" s="140"/>
      <c r="O4433" s="140"/>
      <c r="P4433" s="82"/>
      <c r="Q4433" s="82"/>
      <c r="R4433" s="82"/>
      <c r="S4433" s="82"/>
      <c r="T4433" s="140"/>
      <c r="U4433" s="82"/>
      <c r="V4433" s="82"/>
      <c r="W4433" s="82"/>
      <c r="X4433" s="82"/>
      <c r="Y4433" s="82"/>
      <c r="AA4433" s="82"/>
      <c r="AB4433" s="82"/>
      <c r="AC4433" s="82"/>
      <c r="AD4433" s="82"/>
      <c r="AE4433" s="82"/>
      <c r="AF4433" s="82"/>
      <c r="AG4433" s="82"/>
    </row>
    <row r="4434" spans="3:33" x14ac:dyDescent="0.2">
      <c r="C4434" s="82"/>
      <c r="D4434" s="82"/>
      <c r="E4434" s="82"/>
      <c r="F4434" s="82"/>
      <c r="G4434" s="82"/>
      <c r="H4434" s="82"/>
      <c r="I4434" s="82"/>
      <c r="J4434" s="82"/>
      <c r="K4434" s="82"/>
      <c r="L4434" s="82"/>
      <c r="M4434" s="82"/>
      <c r="N4434" s="140"/>
      <c r="O4434" s="140"/>
      <c r="P4434" s="82"/>
      <c r="Q4434" s="82"/>
      <c r="R4434" s="82"/>
      <c r="S4434" s="82"/>
      <c r="T4434" s="140"/>
      <c r="U4434" s="82"/>
      <c r="V4434" s="82"/>
      <c r="W4434" s="82"/>
      <c r="X4434" s="82"/>
      <c r="Y4434" s="82"/>
      <c r="AA4434" s="82"/>
      <c r="AB4434" s="82"/>
      <c r="AC4434" s="82"/>
      <c r="AD4434" s="82"/>
      <c r="AE4434" s="82"/>
      <c r="AF4434" s="82"/>
      <c r="AG4434" s="82"/>
    </row>
    <row r="4435" spans="3:33" x14ac:dyDescent="0.2">
      <c r="C4435" s="82"/>
      <c r="D4435" s="82"/>
      <c r="E4435" s="82"/>
      <c r="F4435" s="82"/>
      <c r="G4435" s="82"/>
      <c r="H4435" s="82"/>
      <c r="I4435" s="82"/>
      <c r="J4435" s="82"/>
      <c r="K4435" s="82"/>
      <c r="L4435" s="82"/>
      <c r="M4435" s="82"/>
      <c r="N4435" s="140"/>
      <c r="O4435" s="140"/>
      <c r="P4435" s="82"/>
      <c r="Q4435" s="82"/>
      <c r="R4435" s="82"/>
      <c r="S4435" s="82"/>
      <c r="T4435" s="140"/>
      <c r="U4435" s="82"/>
      <c r="V4435" s="82"/>
      <c r="W4435" s="82"/>
      <c r="X4435" s="82"/>
      <c r="Y4435" s="82"/>
      <c r="AA4435" s="82"/>
      <c r="AB4435" s="82"/>
      <c r="AC4435" s="82"/>
      <c r="AD4435" s="82"/>
      <c r="AE4435" s="82"/>
      <c r="AF4435" s="82"/>
      <c r="AG4435" s="82"/>
    </row>
    <row r="4436" spans="3:33" x14ac:dyDescent="0.2">
      <c r="C4436" s="82"/>
      <c r="D4436" s="82"/>
      <c r="E4436" s="82"/>
      <c r="F4436" s="82"/>
      <c r="G4436" s="82"/>
      <c r="H4436" s="82"/>
      <c r="I4436" s="82"/>
      <c r="J4436" s="82"/>
      <c r="K4436" s="82"/>
      <c r="L4436" s="82"/>
      <c r="M4436" s="82"/>
      <c r="N4436" s="140"/>
      <c r="O4436" s="140"/>
      <c r="P4436" s="82"/>
      <c r="Q4436" s="82"/>
      <c r="R4436" s="82"/>
      <c r="S4436" s="82"/>
      <c r="T4436" s="140"/>
      <c r="U4436" s="82"/>
      <c r="V4436" s="82"/>
      <c r="W4436" s="82"/>
      <c r="X4436" s="82"/>
      <c r="Y4436" s="82"/>
      <c r="AA4436" s="82"/>
      <c r="AB4436" s="82"/>
      <c r="AC4436" s="82"/>
      <c r="AD4436" s="82"/>
      <c r="AE4436" s="82"/>
      <c r="AF4436" s="82"/>
      <c r="AG4436" s="82"/>
    </row>
    <row r="4437" spans="3:33" x14ac:dyDescent="0.2">
      <c r="C4437" s="82"/>
      <c r="D4437" s="82"/>
      <c r="E4437" s="82"/>
      <c r="F4437" s="82"/>
      <c r="G4437" s="82"/>
      <c r="H4437" s="82"/>
      <c r="I4437" s="82"/>
      <c r="J4437" s="82"/>
      <c r="K4437" s="82"/>
      <c r="L4437" s="82"/>
      <c r="M4437" s="82"/>
      <c r="N4437" s="140"/>
      <c r="O4437" s="140"/>
      <c r="P4437" s="82"/>
      <c r="Q4437" s="82"/>
      <c r="R4437" s="82"/>
      <c r="S4437" s="82"/>
      <c r="T4437" s="140"/>
      <c r="U4437" s="82"/>
      <c r="V4437" s="82"/>
      <c r="W4437" s="82"/>
      <c r="X4437" s="82"/>
      <c r="Y4437" s="82"/>
      <c r="AA4437" s="82"/>
      <c r="AB4437" s="82"/>
      <c r="AC4437" s="82"/>
      <c r="AD4437" s="82"/>
      <c r="AE4437" s="82"/>
      <c r="AF4437" s="82"/>
      <c r="AG4437" s="82"/>
    </row>
    <row r="4438" spans="3:33" x14ac:dyDescent="0.2">
      <c r="C4438" s="82"/>
      <c r="D4438" s="82"/>
      <c r="E4438" s="82"/>
      <c r="F4438" s="82"/>
      <c r="G4438" s="82"/>
      <c r="H4438" s="82"/>
      <c r="I4438" s="82"/>
      <c r="J4438" s="82"/>
      <c r="K4438" s="82"/>
      <c r="L4438" s="82"/>
      <c r="M4438" s="82"/>
      <c r="N4438" s="140"/>
      <c r="O4438" s="140"/>
      <c r="P4438" s="82"/>
      <c r="Q4438" s="82"/>
      <c r="R4438" s="82"/>
      <c r="S4438" s="82"/>
      <c r="T4438" s="140"/>
      <c r="U4438" s="82"/>
      <c r="V4438" s="82"/>
      <c r="W4438" s="82"/>
      <c r="X4438" s="82"/>
      <c r="Y4438" s="82"/>
      <c r="AA4438" s="82"/>
      <c r="AB4438" s="82"/>
      <c r="AC4438" s="82"/>
      <c r="AD4438" s="82"/>
      <c r="AE4438" s="82"/>
      <c r="AF4438" s="82"/>
      <c r="AG4438" s="82"/>
    </row>
    <row r="4439" spans="3:33" x14ac:dyDescent="0.2">
      <c r="C4439" s="82"/>
      <c r="D4439" s="82"/>
      <c r="E4439" s="82"/>
      <c r="F4439" s="82"/>
      <c r="G4439" s="82"/>
      <c r="H4439" s="82"/>
      <c r="I4439" s="82"/>
      <c r="J4439" s="82"/>
      <c r="K4439" s="82"/>
      <c r="L4439" s="82"/>
      <c r="M4439" s="82"/>
      <c r="N4439" s="140"/>
      <c r="O4439" s="140"/>
      <c r="P4439" s="82"/>
      <c r="Q4439" s="82"/>
      <c r="R4439" s="82"/>
      <c r="S4439" s="82"/>
      <c r="T4439" s="140"/>
      <c r="U4439" s="82"/>
      <c r="V4439" s="82"/>
      <c r="W4439" s="82"/>
      <c r="X4439" s="82"/>
      <c r="Y4439" s="82"/>
      <c r="AA4439" s="82"/>
      <c r="AB4439" s="82"/>
      <c r="AC4439" s="82"/>
      <c r="AD4439" s="82"/>
      <c r="AE4439" s="82"/>
      <c r="AF4439" s="82"/>
      <c r="AG4439" s="82"/>
    </row>
    <row r="4440" spans="3:33" x14ac:dyDescent="0.2">
      <c r="C4440" s="82"/>
      <c r="D4440" s="82"/>
      <c r="E4440" s="82"/>
      <c r="F4440" s="82"/>
      <c r="G4440" s="82"/>
      <c r="H4440" s="82"/>
      <c r="I4440" s="82"/>
      <c r="J4440" s="82"/>
      <c r="K4440" s="82"/>
      <c r="L4440" s="82"/>
      <c r="M4440" s="82"/>
      <c r="N4440" s="140"/>
      <c r="O4440" s="140"/>
      <c r="P4440" s="82"/>
      <c r="Q4440" s="82"/>
      <c r="R4440" s="82"/>
      <c r="S4440" s="82"/>
      <c r="T4440" s="140"/>
      <c r="U4440" s="82"/>
      <c r="V4440" s="82"/>
      <c r="W4440" s="82"/>
      <c r="X4440" s="82"/>
      <c r="Y4440" s="82"/>
      <c r="AA4440" s="82"/>
      <c r="AB4440" s="82"/>
      <c r="AC4440" s="82"/>
      <c r="AD4440" s="82"/>
      <c r="AE4440" s="82"/>
      <c r="AF4440" s="82"/>
      <c r="AG4440" s="82"/>
    </row>
    <row r="4441" spans="3:33" x14ac:dyDescent="0.2">
      <c r="C4441" s="82"/>
      <c r="D4441" s="82"/>
      <c r="E4441" s="82"/>
      <c r="F4441" s="82"/>
      <c r="G4441" s="82"/>
      <c r="H4441" s="82"/>
      <c r="I4441" s="82"/>
      <c r="J4441" s="82"/>
      <c r="K4441" s="82"/>
      <c r="L4441" s="82"/>
      <c r="M4441" s="82"/>
      <c r="N4441" s="140"/>
      <c r="O4441" s="140"/>
      <c r="P4441" s="82"/>
      <c r="Q4441" s="82"/>
      <c r="R4441" s="82"/>
      <c r="S4441" s="82"/>
      <c r="T4441" s="140"/>
      <c r="U4441" s="82"/>
      <c r="V4441" s="82"/>
      <c r="W4441" s="82"/>
      <c r="X4441" s="82"/>
      <c r="Y4441" s="82"/>
      <c r="AA4441" s="82"/>
      <c r="AB4441" s="82"/>
      <c r="AC4441" s="82"/>
      <c r="AD4441" s="82"/>
      <c r="AE4441" s="82"/>
      <c r="AF4441" s="82"/>
      <c r="AG4441" s="82"/>
    </row>
    <row r="4442" spans="3:33" x14ac:dyDescent="0.2">
      <c r="C4442" s="82"/>
      <c r="D4442" s="82"/>
      <c r="E4442" s="82"/>
      <c r="F4442" s="82"/>
      <c r="G4442" s="82"/>
      <c r="H4442" s="82"/>
      <c r="I4442" s="82"/>
      <c r="J4442" s="82"/>
      <c r="K4442" s="82"/>
      <c r="L4442" s="82"/>
      <c r="M4442" s="82"/>
      <c r="N4442" s="140"/>
      <c r="O4442" s="140"/>
      <c r="P4442" s="82"/>
      <c r="Q4442" s="82"/>
      <c r="R4442" s="82"/>
      <c r="S4442" s="82"/>
      <c r="T4442" s="140"/>
      <c r="U4442" s="82"/>
      <c r="V4442" s="82"/>
      <c r="W4442" s="82"/>
      <c r="X4442" s="82"/>
      <c r="Y4442" s="82"/>
      <c r="AA4442" s="82"/>
      <c r="AB4442" s="82"/>
      <c r="AC4442" s="82"/>
      <c r="AD4442" s="82"/>
      <c r="AE4442" s="82"/>
      <c r="AF4442" s="82"/>
      <c r="AG4442" s="82"/>
    </row>
    <row r="4443" spans="3:33" x14ac:dyDescent="0.2">
      <c r="C4443" s="82"/>
      <c r="D4443" s="82"/>
      <c r="E4443" s="82"/>
      <c r="F4443" s="82"/>
      <c r="G4443" s="82"/>
      <c r="H4443" s="82"/>
      <c r="I4443" s="82"/>
      <c r="J4443" s="82"/>
      <c r="K4443" s="82"/>
      <c r="L4443" s="82"/>
      <c r="M4443" s="82"/>
      <c r="N4443" s="140"/>
      <c r="O4443" s="140"/>
      <c r="P4443" s="82"/>
      <c r="Q4443" s="82"/>
      <c r="R4443" s="82"/>
      <c r="S4443" s="82"/>
      <c r="T4443" s="140"/>
      <c r="U4443" s="82"/>
      <c r="V4443" s="82"/>
      <c r="W4443" s="82"/>
      <c r="X4443" s="82"/>
      <c r="Y4443" s="82"/>
      <c r="AA4443" s="82"/>
      <c r="AB4443" s="82"/>
      <c r="AC4443" s="82"/>
      <c r="AD4443" s="82"/>
      <c r="AE4443" s="82"/>
      <c r="AF4443" s="82"/>
      <c r="AG4443" s="82"/>
    </row>
    <row r="4444" spans="3:33" x14ac:dyDescent="0.2">
      <c r="C4444" s="82"/>
      <c r="D4444" s="82"/>
      <c r="E4444" s="82"/>
      <c r="F4444" s="82"/>
      <c r="G4444" s="82"/>
      <c r="H4444" s="82"/>
      <c r="I4444" s="82"/>
      <c r="J4444" s="82"/>
      <c r="K4444" s="82"/>
      <c r="L4444" s="82"/>
      <c r="M4444" s="82"/>
      <c r="N4444" s="140"/>
      <c r="O4444" s="140"/>
      <c r="P4444" s="82"/>
      <c r="Q4444" s="82"/>
      <c r="R4444" s="82"/>
      <c r="S4444" s="82"/>
      <c r="T4444" s="140"/>
      <c r="U4444" s="82"/>
      <c r="V4444" s="82"/>
      <c r="W4444" s="82"/>
      <c r="X4444" s="82"/>
      <c r="Y4444" s="82"/>
      <c r="AA4444" s="82"/>
      <c r="AB4444" s="82"/>
      <c r="AC4444" s="82"/>
      <c r="AD4444" s="82"/>
      <c r="AE4444" s="82"/>
      <c r="AF4444" s="82"/>
      <c r="AG4444" s="82"/>
    </row>
    <row r="4445" spans="3:33" x14ac:dyDescent="0.2">
      <c r="C4445" s="82"/>
      <c r="D4445" s="82"/>
      <c r="E4445" s="82"/>
      <c r="F4445" s="82"/>
      <c r="G4445" s="82"/>
      <c r="H4445" s="82"/>
      <c r="I4445" s="82"/>
      <c r="J4445" s="82"/>
      <c r="K4445" s="82"/>
      <c r="L4445" s="82"/>
      <c r="M4445" s="82"/>
      <c r="N4445" s="140"/>
      <c r="O4445" s="140"/>
      <c r="P4445" s="82"/>
      <c r="Q4445" s="82"/>
      <c r="R4445" s="82"/>
      <c r="S4445" s="82"/>
      <c r="T4445" s="140"/>
      <c r="U4445" s="82"/>
      <c r="V4445" s="82"/>
      <c r="W4445" s="82"/>
      <c r="X4445" s="82"/>
      <c r="Y4445" s="82"/>
      <c r="AA4445" s="82"/>
      <c r="AB4445" s="82"/>
      <c r="AC4445" s="82"/>
      <c r="AD4445" s="82"/>
      <c r="AE4445" s="82"/>
      <c r="AF4445" s="82"/>
      <c r="AG4445" s="82"/>
    </row>
    <row r="4446" spans="3:33" x14ac:dyDescent="0.2">
      <c r="C4446" s="82"/>
      <c r="D4446" s="82"/>
      <c r="E4446" s="82"/>
      <c r="F4446" s="82"/>
      <c r="G4446" s="82"/>
      <c r="H4446" s="82"/>
      <c r="I4446" s="82"/>
      <c r="J4446" s="82"/>
      <c r="K4446" s="82"/>
      <c r="L4446" s="82"/>
      <c r="M4446" s="82"/>
      <c r="N4446" s="140"/>
      <c r="O4446" s="140"/>
      <c r="P4446" s="82"/>
      <c r="Q4446" s="82"/>
      <c r="R4446" s="82"/>
      <c r="S4446" s="82"/>
      <c r="T4446" s="140"/>
      <c r="U4446" s="82"/>
      <c r="V4446" s="82"/>
      <c r="W4446" s="82"/>
      <c r="X4446" s="82"/>
      <c r="Y4446" s="82"/>
      <c r="AA4446" s="82"/>
      <c r="AB4446" s="82"/>
      <c r="AC4446" s="82"/>
      <c r="AD4446" s="82"/>
      <c r="AE4446" s="82"/>
      <c r="AF4446" s="82"/>
      <c r="AG4446" s="82"/>
    </row>
    <row r="4447" spans="3:33" x14ac:dyDescent="0.2">
      <c r="C4447" s="82"/>
      <c r="D4447" s="82"/>
      <c r="E4447" s="82"/>
      <c r="F4447" s="82"/>
      <c r="G4447" s="82"/>
      <c r="H4447" s="82"/>
      <c r="I4447" s="82"/>
      <c r="J4447" s="82"/>
      <c r="K4447" s="82"/>
      <c r="L4447" s="82"/>
      <c r="M4447" s="82"/>
      <c r="N4447" s="140"/>
      <c r="O4447" s="140"/>
      <c r="P4447" s="82"/>
      <c r="Q4447" s="82"/>
      <c r="R4447" s="82"/>
      <c r="S4447" s="82"/>
      <c r="T4447" s="140"/>
      <c r="U4447" s="82"/>
      <c r="V4447" s="82"/>
      <c r="W4447" s="82"/>
      <c r="X4447" s="82"/>
      <c r="Y4447" s="82"/>
      <c r="AA4447" s="82"/>
      <c r="AB4447" s="82"/>
      <c r="AC4447" s="82"/>
      <c r="AD4447" s="82"/>
      <c r="AE4447" s="82"/>
      <c r="AF4447" s="82"/>
      <c r="AG4447" s="82"/>
    </row>
    <row r="4448" spans="3:33" x14ac:dyDescent="0.2">
      <c r="C4448" s="82"/>
      <c r="D4448" s="82"/>
      <c r="E4448" s="82"/>
      <c r="F4448" s="82"/>
      <c r="G4448" s="82"/>
      <c r="H4448" s="82"/>
      <c r="I4448" s="82"/>
      <c r="J4448" s="82"/>
      <c r="K4448" s="82"/>
      <c r="L4448" s="82"/>
      <c r="M4448" s="82"/>
      <c r="N4448" s="140"/>
      <c r="O4448" s="140"/>
      <c r="P4448" s="82"/>
      <c r="Q4448" s="82"/>
      <c r="R4448" s="82"/>
      <c r="S4448" s="82"/>
      <c r="T4448" s="140"/>
      <c r="U4448" s="82"/>
      <c r="V4448" s="82"/>
      <c r="W4448" s="82"/>
      <c r="X4448" s="82"/>
      <c r="Y4448" s="82"/>
      <c r="AA4448" s="82"/>
      <c r="AB4448" s="82"/>
      <c r="AC4448" s="82"/>
      <c r="AD4448" s="82"/>
      <c r="AE4448" s="82"/>
      <c r="AF4448" s="82"/>
      <c r="AG4448" s="82"/>
    </row>
    <row r="4449" spans="3:33" x14ac:dyDescent="0.2">
      <c r="C4449" s="82"/>
      <c r="D4449" s="82"/>
      <c r="E4449" s="82"/>
      <c r="F4449" s="82"/>
      <c r="G4449" s="82"/>
      <c r="H4449" s="82"/>
      <c r="I4449" s="82"/>
      <c r="J4449" s="82"/>
      <c r="K4449" s="82"/>
      <c r="L4449" s="82"/>
      <c r="M4449" s="82"/>
      <c r="N4449" s="140"/>
      <c r="O4449" s="140"/>
      <c r="P4449" s="82"/>
      <c r="Q4449" s="82"/>
      <c r="R4449" s="82"/>
      <c r="S4449" s="82"/>
      <c r="T4449" s="140"/>
      <c r="U4449" s="82"/>
      <c r="V4449" s="82"/>
      <c r="W4449" s="82"/>
      <c r="X4449" s="82"/>
      <c r="Y4449" s="82"/>
      <c r="AA4449" s="82"/>
      <c r="AB4449" s="82"/>
      <c r="AC4449" s="82"/>
      <c r="AD4449" s="82"/>
      <c r="AE4449" s="82"/>
      <c r="AF4449" s="82"/>
      <c r="AG4449" s="82"/>
    </row>
    <row r="4450" spans="3:33" x14ac:dyDescent="0.2">
      <c r="C4450" s="82"/>
      <c r="D4450" s="82"/>
      <c r="E4450" s="82"/>
      <c r="F4450" s="82"/>
      <c r="G4450" s="82"/>
      <c r="H4450" s="82"/>
      <c r="I4450" s="82"/>
      <c r="J4450" s="82"/>
      <c r="K4450" s="82"/>
      <c r="L4450" s="82"/>
      <c r="M4450" s="82"/>
      <c r="N4450" s="140"/>
      <c r="O4450" s="140"/>
      <c r="P4450" s="82"/>
      <c r="Q4450" s="82"/>
      <c r="R4450" s="82"/>
      <c r="S4450" s="82"/>
      <c r="T4450" s="140"/>
      <c r="U4450" s="82"/>
      <c r="V4450" s="82"/>
      <c r="W4450" s="82"/>
      <c r="X4450" s="82"/>
      <c r="Y4450" s="82"/>
      <c r="AA4450" s="82"/>
      <c r="AB4450" s="82"/>
      <c r="AC4450" s="82"/>
      <c r="AD4450" s="82"/>
      <c r="AE4450" s="82"/>
      <c r="AF4450" s="82"/>
      <c r="AG4450" s="82"/>
    </row>
    <row r="4451" spans="3:33" x14ac:dyDescent="0.2">
      <c r="C4451" s="82"/>
      <c r="D4451" s="82"/>
      <c r="E4451" s="82"/>
      <c r="F4451" s="82"/>
      <c r="G4451" s="82"/>
      <c r="H4451" s="82"/>
      <c r="I4451" s="82"/>
      <c r="J4451" s="82"/>
      <c r="K4451" s="82"/>
      <c r="L4451" s="82"/>
      <c r="M4451" s="82"/>
      <c r="N4451" s="140"/>
      <c r="O4451" s="140"/>
      <c r="P4451" s="82"/>
      <c r="Q4451" s="82"/>
      <c r="R4451" s="82"/>
      <c r="S4451" s="82"/>
      <c r="T4451" s="140"/>
      <c r="U4451" s="82"/>
      <c r="V4451" s="82"/>
      <c r="W4451" s="82"/>
      <c r="X4451" s="82"/>
      <c r="Y4451" s="82"/>
      <c r="AA4451" s="82"/>
      <c r="AB4451" s="82"/>
      <c r="AC4451" s="82"/>
      <c r="AD4451" s="82"/>
      <c r="AE4451" s="82"/>
      <c r="AF4451" s="82"/>
      <c r="AG4451" s="82"/>
    </row>
    <row r="4452" spans="3:33" x14ac:dyDescent="0.2">
      <c r="C4452" s="82"/>
      <c r="D4452" s="82"/>
      <c r="E4452" s="82"/>
      <c r="F4452" s="82"/>
      <c r="G4452" s="82"/>
      <c r="H4452" s="82"/>
      <c r="I4452" s="82"/>
      <c r="J4452" s="82"/>
      <c r="K4452" s="82"/>
      <c r="L4452" s="82"/>
      <c r="M4452" s="82"/>
      <c r="N4452" s="140"/>
      <c r="O4452" s="140"/>
      <c r="P4452" s="82"/>
      <c r="Q4452" s="82"/>
      <c r="R4452" s="82"/>
      <c r="S4452" s="82"/>
      <c r="T4452" s="140"/>
      <c r="U4452" s="82"/>
      <c r="V4452" s="82"/>
      <c r="W4452" s="82"/>
      <c r="X4452" s="82"/>
      <c r="Y4452" s="82"/>
      <c r="AA4452" s="82"/>
      <c r="AB4452" s="82"/>
      <c r="AC4452" s="82"/>
      <c r="AD4452" s="82"/>
      <c r="AE4452" s="82"/>
      <c r="AF4452" s="82"/>
      <c r="AG4452" s="82"/>
    </row>
    <row r="4453" spans="3:33" x14ac:dyDescent="0.2">
      <c r="C4453" s="82"/>
      <c r="D4453" s="82"/>
      <c r="E4453" s="82"/>
      <c r="F4453" s="82"/>
      <c r="G4453" s="82"/>
      <c r="H4453" s="82"/>
      <c r="I4453" s="82"/>
      <c r="J4453" s="82"/>
      <c r="K4453" s="82"/>
      <c r="L4453" s="82"/>
      <c r="M4453" s="82"/>
      <c r="N4453" s="140"/>
      <c r="O4453" s="140"/>
      <c r="P4453" s="82"/>
      <c r="Q4453" s="82"/>
      <c r="R4453" s="82"/>
      <c r="S4453" s="82"/>
      <c r="T4453" s="140"/>
      <c r="U4453" s="82"/>
      <c r="V4453" s="82"/>
      <c r="W4453" s="82"/>
      <c r="X4453" s="82"/>
      <c r="Y4453" s="82"/>
      <c r="AA4453" s="82"/>
      <c r="AB4453" s="82"/>
      <c r="AC4453" s="82"/>
      <c r="AD4453" s="82"/>
      <c r="AE4453" s="82"/>
      <c r="AF4453" s="82"/>
      <c r="AG4453" s="82"/>
    </row>
    <row r="4454" spans="3:33" x14ac:dyDescent="0.2">
      <c r="C4454" s="82"/>
      <c r="D4454" s="82"/>
      <c r="E4454" s="82"/>
      <c r="F4454" s="82"/>
      <c r="G4454" s="82"/>
      <c r="H4454" s="82"/>
      <c r="I4454" s="82"/>
      <c r="J4454" s="82"/>
      <c r="K4454" s="82"/>
      <c r="L4454" s="82"/>
      <c r="M4454" s="82"/>
      <c r="N4454" s="140"/>
      <c r="O4454" s="140"/>
      <c r="P4454" s="82"/>
      <c r="Q4454" s="82"/>
      <c r="R4454" s="82"/>
      <c r="S4454" s="82"/>
      <c r="T4454" s="140"/>
      <c r="U4454" s="82"/>
      <c r="V4454" s="82"/>
      <c r="W4454" s="82"/>
      <c r="X4454" s="82"/>
      <c r="Y4454" s="82"/>
      <c r="AA4454" s="82"/>
      <c r="AB4454" s="82"/>
      <c r="AC4454" s="82"/>
      <c r="AD4454" s="82"/>
      <c r="AE4454" s="82"/>
      <c r="AF4454" s="82"/>
      <c r="AG4454" s="82"/>
    </row>
    <row r="4455" spans="3:33" x14ac:dyDescent="0.2">
      <c r="C4455" s="82"/>
      <c r="D4455" s="82"/>
      <c r="E4455" s="82"/>
      <c r="F4455" s="82"/>
      <c r="G4455" s="82"/>
      <c r="H4455" s="82"/>
      <c r="I4455" s="82"/>
      <c r="J4455" s="82"/>
      <c r="K4455" s="82"/>
      <c r="L4455" s="82"/>
      <c r="M4455" s="82"/>
      <c r="N4455" s="140"/>
      <c r="O4455" s="140"/>
      <c r="P4455" s="82"/>
      <c r="Q4455" s="82"/>
      <c r="R4455" s="82"/>
      <c r="S4455" s="82"/>
      <c r="T4455" s="140"/>
      <c r="U4455" s="82"/>
      <c r="V4455" s="82"/>
      <c r="W4455" s="82"/>
      <c r="X4455" s="82"/>
      <c r="Y4455" s="82"/>
      <c r="AA4455" s="82"/>
      <c r="AB4455" s="82"/>
      <c r="AC4455" s="82"/>
      <c r="AD4455" s="82"/>
      <c r="AE4455" s="82"/>
      <c r="AF4455" s="82"/>
      <c r="AG4455" s="82"/>
    </row>
    <row r="4456" spans="3:33" x14ac:dyDescent="0.2">
      <c r="C4456" s="82"/>
      <c r="D4456" s="82"/>
      <c r="E4456" s="82"/>
      <c r="F4456" s="82"/>
      <c r="G4456" s="82"/>
      <c r="H4456" s="82"/>
      <c r="I4456" s="82"/>
      <c r="J4456" s="82"/>
      <c r="K4456" s="82"/>
      <c r="L4456" s="82"/>
      <c r="M4456" s="82"/>
      <c r="N4456" s="140"/>
      <c r="O4456" s="140"/>
      <c r="P4456" s="82"/>
      <c r="Q4456" s="82"/>
      <c r="R4456" s="82"/>
      <c r="S4456" s="82"/>
      <c r="T4456" s="140"/>
      <c r="U4456" s="82"/>
      <c r="V4456" s="82"/>
      <c r="W4456" s="82"/>
      <c r="X4456" s="82"/>
      <c r="Y4456" s="82"/>
      <c r="AA4456" s="82"/>
      <c r="AB4456" s="82"/>
      <c r="AC4456" s="82"/>
      <c r="AD4456" s="82"/>
      <c r="AE4456" s="82"/>
      <c r="AF4456" s="82"/>
      <c r="AG4456" s="82"/>
    </row>
    <row r="4457" spans="3:33" x14ac:dyDescent="0.2">
      <c r="C4457" s="82"/>
      <c r="D4457" s="82"/>
      <c r="E4457" s="82"/>
      <c r="F4457" s="82"/>
      <c r="G4457" s="82"/>
      <c r="H4457" s="82"/>
      <c r="I4457" s="82"/>
      <c r="J4457" s="82"/>
      <c r="K4457" s="82"/>
      <c r="L4457" s="82"/>
      <c r="M4457" s="82"/>
      <c r="N4457" s="140"/>
      <c r="O4457" s="140"/>
      <c r="P4457" s="82"/>
      <c r="Q4457" s="82"/>
      <c r="R4457" s="82"/>
      <c r="S4457" s="82"/>
      <c r="T4457" s="140"/>
      <c r="U4457" s="82"/>
      <c r="V4457" s="82"/>
      <c r="W4457" s="82"/>
      <c r="X4457" s="82"/>
      <c r="Y4457" s="82"/>
      <c r="AA4457" s="82"/>
      <c r="AB4457" s="82"/>
      <c r="AC4457" s="82"/>
      <c r="AD4457" s="82"/>
      <c r="AE4457" s="82"/>
      <c r="AF4457" s="82"/>
      <c r="AG4457" s="82"/>
    </row>
    <row r="4458" spans="3:33" x14ac:dyDescent="0.2">
      <c r="C4458" s="82"/>
      <c r="D4458" s="82"/>
      <c r="E4458" s="82"/>
      <c r="F4458" s="82"/>
      <c r="G4458" s="82"/>
      <c r="H4458" s="82"/>
      <c r="I4458" s="82"/>
      <c r="J4458" s="82"/>
      <c r="K4458" s="82"/>
      <c r="L4458" s="82"/>
      <c r="M4458" s="82"/>
      <c r="N4458" s="140"/>
      <c r="O4458" s="140"/>
      <c r="P4458" s="82"/>
      <c r="Q4458" s="82"/>
      <c r="R4458" s="82"/>
      <c r="S4458" s="82"/>
      <c r="T4458" s="140"/>
      <c r="U4458" s="82"/>
      <c r="V4458" s="82"/>
      <c r="W4458" s="82"/>
      <c r="X4458" s="82"/>
      <c r="Y4458" s="82"/>
      <c r="AA4458" s="82"/>
      <c r="AB4458" s="82"/>
      <c r="AC4458" s="82"/>
      <c r="AD4458" s="82"/>
      <c r="AE4458" s="82"/>
      <c r="AF4458" s="82"/>
      <c r="AG4458" s="82"/>
    </row>
    <row r="4459" spans="3:33" x14ac:dyDescent="0.2">
      <c r="C4459" s="82"/>
      <c r="D4459" s="82"/>
      <c r="E4459" s="82"/>
      <c r="F4459" s="82"/>
      <c r="G4459" s="82"/>
      <c r="H4459" s="82"/>
      <c r="I4459" s="82"/>
      <c r="J4459" s="82"/>
      <c r="K4459" s="82"/>
      <c r="L4459" s="82"/>
      <c r="M4459" s="82"/>
      <c r="N4459" s="140"/>
      <c r="O4459" s="140"/>
      <c r="P4459" s="82"/>
      <c r="Q4459" s="82"/>
      <c r="R4459" s="82"/>
      <c r="S4459" s="82"/>
      <c r="T4459" s="140"/>
      <c r="U4459" s="82"/>
      <c r="V4459" s="82"/>
      <c r="W4459" s="82"/>
      <c r="X4459" s="82"/>
      <c r="Y4459" s="82"/>
      <c r="AA4459" s="82"/>
      <c r="AB4459" s="82"/>
      <c r="AC4459" s="82"/>
      <c r="AD4459" s="82"/>
      <c r="AE4459" s="82"/>
      <c r="AF4459" s="82"/>
      <c r="AG4459" s="82"/>
    </row>
    <row r="4460" spans="3:33" x14ac:dyDescent="0.2">
      <c r="C4460" s="82"/>
      <c r="D4460" s="82"/>
      <c r="E4460" s="82"/>
      <c r="F4460" s="82"/>
      <c r="G4460" s="82"/>
      <c r="H4460" s="82"/>
      <c r="I4460" s="82"/>
      <c r="J4460" s="82"/>
      <c r="K4460" s="82"/>
      <c r="L4460" s="82"/>
      <c r="M4460" s="82"/>
      <c r="N4460" s="140"/>
      <c r="O4460" s="140"/>
      <c r="P4460" s="82"/>
      <c r="Q4460" s="82"/>
      <c r="R4460" s="82"/>
      <c r="S4460" s="82"/>
      <c r="T4460" s="140"/>
      <c r="U4460" s="82"/>
      <c r="V4460" s="82"/>
      <c r="W4460" s="82"/>
      <c r="X4460" s="82"/>
      <c r="Y4460" s="82"/>
      <c r="AA4460" s="82"/>
      <c r="AB4460" s="82"/>
      <c r="AC4460" s="82"/>
      <c r="AD4460" s="82"/>
      <c r="AE4460" s="82"/>
      <c r="AF4460" s="82"/>
      <c r="AG4460" s="82"/>
    </row>
    <row r="4461" spans="3:33" x14ac:dyDescent="0.2">
      <c r="C4461" s="82"/>
      <c r="D4461" s="82"/>
      <c r="E4461" s="82"/>
      <c r="F4461" s="82"/>
      <c r="G4461" s="82"/>
      <c r="H4461" s="82"/>
      <c r="I4461" s="82"/>
      <c r="J4461" s="82"/>
      <c r="K4461" s="82"/>
      <c r="L4461" s="82"/>
      <c r="M4461" s="82"/>
      <c r="N4461" s="140"/>
      <c r="O4461" s="140"/>
      <c r="P4461" s="82"/>
      <c r="Q4461" s="82"/>
      <c r="R4461" s="82"/>
      <c r="S4461" s="82"/>
      <c r="T4461" s="140"/>
      <c r="U4461" s="82"/>
      <c r="V4461" s="82"/>
      <c r="W4461" s="82"/>
      <c r="X4461" s="82"/>
      <c r="Y4461" s="82"/>
      <c r="AA4461" s="82"/>
      <c r="AB4461" s="82"/>
      <c r="AC4461" s="82"/>
      <c r="AD4461" s="82"/>
      <c r="AE4461" s="82"/>
      <c r="AF4461" s="82"/>
      <c r="AG4461" s="82"/>
    </row>
    <row r="4462" spans="3:33" x14ac:dyDescent="0.2">
      <c r="C4462" s="82"/>
      <c r="D4462" s="82"/>
      <c r="E4462" s="82"/>
      <c r="F4462" s="82"/>
      <c r="G4462" s="82"/>
      <c r="H4462" s="82"/>
      <c r="I4462" s="82"/>
      <c r="J4462" s="82"/>
      <c r="K4462" s="82"/>
      <c r="L4462" s="82"/>
      <c r="M4462" s="82"/>
      <c r="N4462" s="140"/>
      <c r="O4462" s="140"/>
      <c r="P4462" s="82"/>
      <c r="Q4462" s="82"/>
      <c r="R4462" s="82"/>
      <c r="S4462" s="82"/>
      <c r="T4462" s="140"/>
      <c r="U4462" s="82"/>
      <c r="V4462" s="82"/>
      <c r="W4462" s="82"/>
      <c r="X4462" s="82"/>
      <c r="Y4462" s="82"/>
      <c r="AA4462" s="82"/>
      <c r="AB4462" s="82"/>
      <c r="AC4462" s="82"/>
      <c r="AD4462" s="82"/>
      <c r="AE4462" s="82"/>
      <c r="AF4462" s="82"/>
      <c r="AG4462" s="82"/>
    </row>
    <row r="4463" spans="3:33" x14ac:dyDescent="0.2">
      <c r="C4463" s="82"/>
      <c r="D4463" s="82"/>
      <c r="E4463" s="82"/>
      <c r="F4463" s="82"/>
      <c r="G4463" s="82"/>
      <c r="H4463" s="82"/>
      <c r="I4463" s="82"/>
      <c r="J4463" s="82"/>
      <c r="K4463" s="82"/>
      <c r="L4463" s="82"/>
      <c r="M4463" s="82"/>
      <c r="N4463" s="140"/>
      <c r="O4463" s="140"/>
      <c r="P4463" s="82"/>
      <c r="Q4463" s="82"/>
      <c r="R4463" s="82"/>
      <c r="S4463" s="82"/>
      <c r="T4463" s="140"/>
      <c r="U4463" s="82"/>
      <c r="V4463" s="82"/>
      <c r="W4463" s="82"/>
      <c r="X4463" s="82"/>
      <c r="Y4463" s="82"/>
      <c r="AA4463" s="82"/>
      <c r="AB4463" s="82"/>
      <c r="AC4463" s="82"/>
      <c r="AD4463" s="82"/>
      <c r="AE4463" s="82"/>
      <c r="AF4463" s="82"/>
      <c r="AG4463" s="82"/>
    </row>
    <row r="4464" spans="3:33" x14ac:dyDescent="0.2">
      <c r="C4464" s="82"/>
      <c r="D4464" s="82"/>
      <c r="E4464" s="82"/>
      <c r="F4464" s="82"/>
      <c r="G4464" s="82"/>
      <c r="H4464" s="82"/>
      <c r="I4464" s="82"/>
      <c r="J4464" s="82"/>
      <c r="K4464" s="82"/>
      <c r="L4464" s="82"/>
      <c r="M4464" s="82"/>
      <c r="N4464" s="140"/>
      <c r="O4464" s="140"/>
      <c r="P4464" s="82"/>
      <c r="Q4464" s="82"/>
      <c r="R4464" s="82"/>
      <c r="S4464" s="82"/>
      <c r="T4464" s="140"/>
      <c r="U4464" s="82"/>
      <c r="V4464" s="82"/>
      <c r="W4464" s="82"/>
      <c r="X4464" s="82"/>
      <c r="Y4464" s="82"/>
      <c r="AA4464" s="82"/>
      <c r="AB4464" s="82"/>
      <c r="AC4464" s="82"/>
      <c r="AD4464" s="82"/>
      <c r="AE4464" s="82"/>
      <c r="AF4464" s="82"/>
      <c r="AG4464" s="82"/>
    </row>
    <row r="4465" spans="3:33" x14ac:dyDescent="0.2">
      <c r="C4465" s="82"/>
      <c r="D4465" s="82"/>
      <c r="E4465" s="82"/>
      <c r="F4465" s="82"/>
      <c r="G4465" s="82"/>
      <c r="H4465" s="82"/>
      <c r="I4465" s="82"/>
      <c r="J4465" s="82"/>
      <c r="K4465" s="82"/>
      <c r="L4465" s="82"/>
      <c r="M4465" s="82"/>
      <c r="N4465" s="140"/>
      <c r="O4465" s="140"/>
      <c r="P4465" s="82"/>
      <c r="Q4465" s="82"/>
      <c r="R4465" s="82"/>
      <c r="S4465" s="82"/>
      <c r="T4465" s="140"/>
      <c r="U4465" s="82"/>
      <c r="V4465" s="82"/>
      <c r="W4465" s="82"/>
      <c r="X4465" s="82"/>
      <c r="Y4465" s="82"/>
      <c r="AA4465" s="82"/>
      <c r="AB4465" s="82"/>
      <c r="AC4465" s="82"/>
      <c r="AD4465" s="82"/>
      <c r="AE4465" s="82"/>
      <c r="AF4465" s="82"/>
      <c r="AG4465" s="82"/>
    </row>
    <row r="4466" spans="3:33" x14ac:dyDescent="0.2">
      <c r="C4466" s="82"/>
      <c r="D4466" s="82"/>
      <c r="E4466" s="82"/>
      <c r="F4466" s="82"/>
      <c r="G4466" s="82"/>
      <c r="H4466" s="82"/>
      <c r="I4466" s="82"/>
      <c r="J4466" s="82"/>
      <c r="K4466" s="82"/>
      <c r="L4466" s="82"/>
      <c r="M4466" s="82"/>
      <c r="N4466" s="140"/>
      <c r="O4466" s="140"/>
      <c r="P4466" s="82"/>
      <c r="Q4466" s="82"/>
      <c r="R4466" s="82"/>
      <c r="S4466" s="82"/>
      <c r="T4466" s="140"/>
      <c r="U4466" s="82"/>
      <c r="V4466" s="82"/>
      <c r="W4466" s="82"/>
      <c r="X4466" s="82"/>
      <c r="Y4466" s="82"/>
      <c r="AA4466" s="82"/>
      <c r="AB4466" s="82"/>
      <c r="AC4466" s="82"/>
      <c r="AD4466" s="82"/>
      <c r="AE4466" s="82"/>
      <c r="AF4466" s="82"/>
      <c r="AG4466" s="82"/>
    </row>
    <row r="4467" spans="3:33" x14ac:dyDescent="0.2">
      <c r="C4467" s="82"/>
      <c r="D4467" s="82"/>
      <c r="E4467" s="82"/>
      <c r="F4467" s="82"/>
      <c r="G4467" s="82"/>
      <c r="H4467" s="82"/>
      <c r="I4467" s="82"/>
      <c r="J4467" s="82"/>
      <c r="K4467" s="82"/>
      <c r="L4467" s="82"/>
      <c r="M4467" s="82"/>
      <c r="N4467" s="140"/>
      <c r="O4467" s="140"/>
      <c r="P4467" s="82"/>
      <c r="Q4467" s="82"/>
      <c r="R4467" s="82"/>
      <c r="S4467" s="82"/>
      <c r="T4467" s="140"/>
      <c r="U4467" s="82"/>
      <c r="V4467" s="82"/>
      <c r="W4467" s="82"/>
      <c r="X4467" s="82"/>
      <c r="Y4467" s="82"/>
      <c r="AA4467" s="82"/>
      <c r="AB4467" s="82"/>
      <c r="AC4467" s="82"/>
      <c r="AD4467" s="82"/>
      <c r="AE4467" s="82"/>
      <c r="AF4467" s="82"/>
      <c r="AG4467" s="82"/>
    </row>
    <row r="4468" spans="3:33" x14ac:dyDescent="0.2">
      <c r="C4468" s="82"/>
      <c r="D4468" s="82"/>
      <c r="E4468" s="82"/>
      <c r="F4468" s="82"/>
      <c r="G4468" s="82"/>
      <c r="H4468" s="82"/>
      <c r="I4468" s="82"/>
      <c r="J4468" s="82"/>
      <c r="K4468" s="82"/>
      <c r="L4468" s="82"/>
      <c r="M4468" s="82"/>
      <c r="N4468" s="140"/>
      <c r="O4468" s="140"/>
      <c r="P4468" s="82"/>
      <c r="Q4468" s="82"/>
      <c r="R4468" s="82"/>
      <c r="S4468" s="82"/>
      <c r="T4468" s="140"/>
      <c r="U4468" s="82"/>
      <c r="V4468" s="82"/>
      <c r="W4468" s="82"/>
      <c r="X4468" s="82"/>
      <c r="Y4468" s="82"/>
      <c r="AA4468" s="82"/>
      <c r="AB4468" s="82"/>
      <c r="AC4468" s="82"/>
      <c r="AD4468" s="82"/>
      <c r="AE4468" s="82"/>
      <c r="AF4468" s="82"/>
      <c r="AG4468" s="82"/>
    </row>
    <row r="4469" spans="3:33" x14ac:dyDescent="0.2">
      <c r="C4469" s="82"/>
      <c r="D4469" s="82"/>
      <c r="E4469" s="82"/>
      <c r="F4469" s="82"/>
      <c r="G4469" s="82"/>
      <c r="H4469" s="82"/>
      <c r="I4469" s="82"/>
      <c r="J4469" s="82"/>
      <c r="K4469" s="82"/>
      <c r="L4469" s="82"/>
      <c r="M4469" s="82"/>
      <c r="N4469" s="140"/>
      <c r="O4469" s="140"/>
      <c r="P4469" s="82"/>
      <c r="Q4469" s="82"/>
      <c r="R4469" s="82"/>
      <c r="S4469" s="82"/>
      <c r="T4469" s="140"/>
      <c r="U4469" s="82"/>
      <c r="V4469" s="82"/>
      <c r="W4469" s="82"/>
      <c r="X4469" s="82"/>
      <c r="Y4469" s="82"/>
      <c r="AA4469" s="82"/>
      <c r="AB4469" s="82"/>
      <c r="AC4469" s="82"/>
      <c r="AD4469" s="82"/>
      <c r="AE4469" s="82"/>
      <c r="AF4469" s="82"/>
      <c r="AG4469" s="82"/>
    </row>
    <row r="4470" spans="3:33" x14ac:dyDescent="0.2">
      <c r="C4470" s="82"/>
      <c r="D4470" s="82"/>
      <c r="E4470" s="82"/>
      <c r="F4470" s="82"/>
      <c r="G4470" s="82"/>
      <c r="H4470" s="82"/>
      <c r="I4470" s="82"/>
      <c r="J4470" s="82"/>
      <c r="K4470" s="82"/>
      <c r="L4470" s="82"/>
      <c r="M4470" s="82"/>
      <c r="N4470" s="140"/>
      <c r="O4470" s="140"/>
      <c r="P4470" s="82"/>
      <c r="Q4470" s="82"/>
      <c r="R4470" s="82"/>
      <c r="S4470" s="82"/>
      <c r="T4470" s="140"/>
      <c r="U4470" s="82"/>
      <c r="V4470" s="82"/>
      <c r="W4470" s="82"/>
      <c r="X4470" s="82"/>
      <c r="Y4470" s="82"/>
      <c r="AA4470" s="82"/>
      <c r="AB4470" s="82"/>
      <c r="AC4470" s="82"/>
      <c r="AD4470" s="82"/>
      <c r="AE4470" s="82"/>
      <c r="AF4470" s="82"/>
      <c r="AG4470" s="82"/>
    </row>
    <row r="4471" spans="3:33" x14ac:dyDescent="0.2">
      <c r="C4471" s="82"/>
      <c r="D4471" s="82"/>
      <c r="E4471" s="82"/>
      <c r="F4471" s="82"/>
      <c r="G4471" s="82"/>
      <c r="H4471" s="82"/>
      <c r="I4471" s="82"/>
      <c r="J4471" s="82"/>
      <c r="K4471" s="82"/>
      <c r="L4471" s="82"/>
      <c r="M4471" s="82"/>
      <c r="N4471" s="140"/>
      <c r="O4471" s="140"/>
      <c r="P4471" s="82"/>
      <c r="Q4471" s="82"/>
      <c r="R4471" s="82"/>
      <c r="S4471" s="82"/>
      <c r="T4471" s="140"/>
      <c r="U4471" s="82"/>
      <c r="V4471" s="82"/>
      <c r="W4471" s="82"/>
      <c r="X4471" s="82"/>
      <c r="Y4471" s="82"/>
      <c r="AA4471" s="82"/>
      <c r="AB4471" s="82"/>
      <c r="AC4471" s="82"/>
      <c r="AD4471" s="82"/>
      <c r="AE4471" s="82"/>
      <c r="AF4471" s="82"/>
      <c r="AG4471" s="82"/>
    </row>
    <row r="4472" spans="3:33" x14ac:dyDescent="0.2">
      <c r="C4472" s="82"/>
      <c r="D4472" s="82"/>
      <c r="E4472" s="82"/>
      <c r="F4472" s="82"/>
      <c r="G4472" s="82"/>
      <c r="H4472" s="82"/>
      <c r="I4472" s="82"/>
      <c r="J4472" s="82"/>
      <c r="K4472" s="82"/>
      <c r="L4472" s="82"/>
      <c r="M4472" s="82"/>
      <c r="N4472" s="140"/>
      <c r="O4472" s="140"/>
      <c r="P4472" s="82"/>
      <c r="Q4472" s="82"/>
      <c r="R4472" s="82"/>
      <c r="S4472" s="82"/>
      <c r="T4472" s="140"/>
      <c r="U4472" s="82"/>
      <c r="V4472" s="82"/>
      <c r="W4472" s="82"/>
      <c r="X4472" s="82"/>
      <c r="Y4472" s="82"/>
      <c r="AA4472" s="82"/>
      <c r="AB4472" s="82"/>
      <c r="AC4472" s="82"/>
      <c r="AD4472" s="82"/>
      <c r="AE4472" s="82"/>
      <c r="AF4472" s="82"/>
      <c r="AG4472" s="82"/>
    </row>
    <row r="4473" spans="3:33" x14ac:dyDescent="0.2">
      <c r="C4473" s="82"/>
      <c r="D4473" s="82"/>
      <c r="E4473" s="82"/>
      <c r="F4473" s="82"/>
      <c r="G4473" s="82"/>
      <c r="H4473" s="82"/>
      <c r="I4473" s="82"/>
      <c r="J4473" s="82"/>
      <c r="K4473" s="82"/>
      <c r="L4473" s="82"/>
      <c r="M4473" s="82"/>
      <c r="N4473" s="140"/>
      <c r="O4473" s="140"/>
      <c r="P4473" s="82"/>
      <c r="Q4473" s="82"/>
      <c r="R4473" s="82"/>
      <c r="S4473" s="82"/>
      <c r="T4473" s="140"/>
      <c r="U4473" s="82"/>
      <c r="V4473" s="82"/>
      <c r="W4473" s="82"/>
      <c r="X4473" s="82"/>
      <c r="Y4473" s="82"/>
      <c r="AA4473" s="82"/>
      <c r="AB4473" s="82"/>
      <c r="AC4473" s="82"/>
      <c r="AD4473" s="82"/>
      <c r="AE4473" s="82"/>
      <c r="AF4473" s="82"/>
      <c r="AG4473" s="82"/>
    </row>
    <row r="4474" spans="3:33" x14ac:dyDescent="0.2">
      <c r="C4474" s="82"/>
      <c r="D4474" s="82"/>
      <c r="E4474" s="82"/>
      <c r="F4474" s="82"/>
      <c r="G4474" s="82"/>
      <c r="H4474" s="82"/>
      <c r="I4474" s="82"/>
      <c r="J4474" s="82"/>
      <c r="K4474" s="82"/>
      <c r="L4474" s="82"/>
      <c r="M4474" s="82"/>
      <c r="N4474" s="140"/>
      <c r="O4474" s="140"/>
      <c r="P4474" s="82"/>
      <c r="Q4474" s="82"/>
      <c r="R4474" s="82"/>
      <c r="S4474" s="82"/>
      <c r="T4474" s="140"/>
      <c r="U4474" s="82"/>
      <c r="V4474" s="82"/>
      <c r="W4474" s="82"/>
      <c r="X4474" s="82"/>
      <c r="Y4474" s="82"/>
      <c r="AA4474" s="82"/>
      <c r="AB4474" s="82"/>
      <c r="AC4474" s="82"/>
      <c r="AD4474" s="82"/>
      <c r="AE4474" s="82"/>
      <c r="AF4474" s="82"/>
      <c r="AG4474" s="82"/>
    </row>
    <row r="4475" spans="3:33" x14ac:dyDescent="0.2">
      <c r="C4475" s="82"/>
      <c r="D4475" s="82"/>
      <c r="E4475" s="82"/>
      <c r="F4475" s="82"/>
      <c r="G4475" s="82"/>
      <c r="H4475" s="82"/>
      <c r="I4475" s="82"/>
      <c r="J4475" s="82"/>
      <c r="K4475" s="82"/>
      <c r="L4475" s="82"/>
      <c r="M4475" s="82"/>
      <c r="N4475" s="140"/>
      <c r="O4475" s="140"/>
      <c r="P4475" s="82"/>
      <c r="Q4475" s="82"/>
      <c r="R4475" s="82"/>
      <c r="S4475" s="82"/>
      <c r="T4475" s="140"/>
      <c r="U4475" s="82"/>
      <c r="V4475" s="82"/>
      <c r="W4475" s="82"/>
      <c r="X4475" s="82"/>
      <c r="Y4475" s="82"/>
      <c r="AA4475" s="82"/>
      <c r="AB4475" s="82"/>
      <c r="AC4475" s="82"/>
      <c r="AD4475" s="82"/>
      <c r="AE4475" s="82"/>
      <c r="AF4475" s="82"/>
      <c r="AG4475" s="82"/>
    </row>
    <row r="4476" spans="3:33" x14ac:dyDescent="0.2">
      <c r="C4476" s="82"/>
      <c r="D4476" s="82"/>
      <c r="E4476" s="82"/>
      <c r="F4476" s="82"/>
      <c r="G4476" s="82"/>
      <c r="H4476" s="82"/>
      <c r="I4476" s="82"/>
      <c r="J4476" s="82"/>
      <c r="K4476" s="82"/>
      <c r="L4476" s="82"/>
      <c r="M4476" s="82"/>
      <c r="N4476" s="140"/>
      <c r="O4476" s="140"/>
      <c r="P4476" s="82"/>
      <c r="Q4476" s="82"/>
      <c r="R4476" s="82"/>
      <c r="S4476" s="82"/>
      <c r="T4476" s="140"/>
      <c r="U4476" s="82"/>
      <c r="V4476" s="82"/>
      <c r="W4476" s="82"/>
      <c r="X4476" s="82"/>
      <c r="Y4476" s="82"/>
      <c r="AA4476" s="82"/>
      <c r="AB4476" s="82"/>
      <c r="AC4476" s="82"/>
      <c r="AD4476" s="82"/>
      <c r="AE4476" s="82"/>
      <c r="AF4476" s="82"/>
      <c r="AG4476" s="82"/>
    </row>
    <row r="4477" spans="3:33" x14ac:dyDescent="0.2">
      <c r="C4477" s="82"/>
      <c r="D4477" s="82"/>
      <c r="E4477" s="82"/>
      <c r="F4477" s="82"/>
      <c r="G4477" s="82"/>
      <c r="H4477" s="82"/>
      <c r="I4477" s="82"/>
      <c r="J4477" s="82"/>
      <c r="K4477" s="82"/>
      <c r="L4477" s="82"/>
      <c r="M4477" s="82"/>
      <c r="N4477" s="140"/>
      <c r="O4477" s="140"/>
      <c r="P4477" s="82"/>
      <c r="Q4477" s="82"/>
      <c r="R4477" s="82"/>
      <c r="S4477" s="82"/>
      <c r="T4477" s="140"/>
      <c r="U4477" s="82"/>
      <c r="V4477" s="82"/>
      <c r="W4477" s="82"/>
      <c r="X4477" s="82"/>
      <c r="Y4477" s="82"/>
      <c r="AA4477" s="82"/>
      <c r="AB4477" s="82"/>
      <c r="AC4477" s="82"/>
      <c r="AD4477" s="82"/>
      <c r="AE4477" s="82"/>
      <c r="AF4477" s="82"/>
      <c r="AG4477" s="82"/>
    </row>
    <row r="4478" spans="3:33" x14ac:dyDescent="0.2">
      <c r="C4478" s="82"/>
      <c r="D4478" s="82"/>
      <c r="E4478" s="82"/>
      <c r="F4478" s="82"/>
      <c r="G4478" s="82"/>
      <c r="H4478" s="82"/>
      <c r="I4478" s="82"/>
      <c r="J4478" s="82"/>
      <c r="K4478" s="82"/>
      <c r="L4478" s="82"/>
      <c r="M4478" s="82"/>
      <c r="N4478" s="140"/>
      <c r="O4478" s="140"/>
      <c r="P4478" s="82"/>
      <c r="Q4478" s="82"/>
      <c r="R4478" s="82"/>
      <c r="S4478" s="82"/>
      <c r="T4478" s="140"/>
      <c r="U4478" s="82"/>
      <c r="V4478" s="82"/>
      <c r="W4478" s="82"/>
      <c r="X4478" s="82"/>
      <c r="Y4478" s="82"/>
      <c r="AA4478" s="82"/>
      <c r="AB4478" s="82"/>
      <c r="AC4478" s="82"/>
      <c r="AD4478" s="82"/>
      <c r="AE4478" s="82"/>
      <c r="AF4478" s="82"/>
      <c r="AG4478" s="82"/>
    </row>
    <row r="4479" spans="3:33" x14ac:dyDescent="0.2">
      <c r="C4479" s="82"/>
      <c r="D4479" s="82"/>
      <c r="E4479" s="82"/>
      <c r="F4479" s="82"/>
      <c r="G4479" s="82"/>
      <c r="H4479" s="82"/>
      <c r="I4479" s="82"/>
      <c r="J4479" s="82"/>
      <c r="K4479" s="82"/>
      <c r="L4479" s="82"/>
      <c r="M4479" s="82"/>
      <c r="N4479" s="140"/>
      <c r="O4479" s="140"/>
      <c r="P4479" s="82"/>
      <c r="Q4479" s="82"/>
      <c r="R4479" s="82"/>
      <c r="S4479" s="82"/>
      <c r="T4479" s="140"/>
      <c r="U4479" s="82"/>
      <c r="V4479" s="82"/>
      <c r="W4479" s="82"/>
      <c r="X4479" s="82"/>
      <c r="Y4479" s="82"/>
      <c r="AA4479" s="82"/>
      <c r="AB4479" s="82"/>
      <c r="AC4479" s="82"/>
      <c r="AD4479" s="82"/>
      <c r="AE4479" s="82"/>
      <c r="AF4479" s="82"/>
      <c r="AG4479" s="82"/>
    </row>
    <row r="4480" spans="3:33" x14ac:dyDescent="0.2">
      <c r="C4480" s="82"/>
      <c r="D4480" s="82"/>
      <c r="E4480" s="82"/>
      <c r="F4480" s="82"/>
      <c r="G4480" s="82"/>
      <c r="H4480" s="82"/>
      <c r="I4480" s="82"/>
      <c r="J4480" s="82"/>
      <c r="K4480" s="82"/>
      <c r="L4480" s="82"/>
      <c r="M4480" s="82"/>
      <c r="N4480" s="140"/>
      <c r="O4480" s="140"/>
      <c r="P4480" s="82"/>
      <c r="Q4480" s="82"/>
      <c r="R4480" s="82"/>
      <c r="S4480" s="82"/>
      <c r="T4480" s="140"/>
      <c r="U4480" s="82"/>
      <c r="V4480" s="82"/>
      <c r="W4480" s="82"/>
      <c r="X4480" s="82"/>
      <c r="Y4480" s="82"/>
      <c r="AA4480" s="82"/>
      <c r="AB4480" s="82"/>
      <c r="AC4480" s="82"/>
      <c r="AD4480" s="82"/>
      <c r="AE4480" s="82"/>
      <c r="AF4480" s="82"/>
      <c r="AG4480" s="82"/>
    </row>
    <row r="4481" spans="3:33" x14ac:dyDescent="0.2">
      <c r="C4481" s="82"/>
      <c r="D4481" s="82"/>
      <c r="E4481" s="82"/>
      <c r="F4481" s="82"/>
      <c r="G4481" s="82"/>
      <c r="H4481" s="82"/>
      <c r="I4481" s="82"/>
      <c r="J4481" s="82"/>
      <c r="K4481" s="82"/>
      <c r="L4481" s="82"/>
      <c r="M4481" s="82"/>
      <c r="N4481" s="140"/>
      <c r="O4481" s="140"/>
      <c r="P4481" s="82"/>
      <c r="Q4481" s="82"/>
      <c r="R4481" s="82"/>
      <c r="S4481" s="82"/>
      <c r="T4481" s="140"/>
      <c r="U4481" s="82"/>
      <c r="V4481" s="82"/>
      <c r="W4481" s="82"/>
      <c r="X4481" s="82"/>
      <c r="Y4481" s="82"/>
      <c r="AA4481" s="82"/>
      <c r="AB4481" s="82"/>
      <c r="AC4481" s="82"/>
      <c r="AD4481" s="82"/>
      <c r="AE4481" s="82"/>
      <c r="AF4481" s="82"/>
      <c r="AG4481" s="82"/>
    </row>
    <row r="4482" spans="3:33" x14ac:dyDescent="0.2">
      <c r="C4482" s="82"/>
      <c r="D4482" s="82"/>
      <c r="E4482" s="82"/>
      <c r="F4482" s="82"/>
      <c r="G4482" s="82"/>
      <c r="H4482" s="82"/>
      <c r="I4482" s="82"/>
      <c r="J4482" s="82"/>
      <c r="K4482" s="82"/>
      <c r="L4482" s="82"/>
      <c r="M4482" s="82"/>
      <c r="N4482" s="140"/>
      <c r="O4482" s="140"/>
      <c r="P4482" s="82"/>
      <c r="Q4482" s="82"/>
      <c r="R4482" s="82"/>
      <c r="S4482" s="82"/>
      <c r="T4482" s="140"/>
      <c r="U4482" s="82"/>
      <c r="V4482" s="82"/>
      <c r="W4482" s="82"/>
      <c r="X4482" s="82"/>
      <c r="Y4482" s="82"/>
      <c r="AA4482" s="82"/>
      <c r="AB4482" s="82"/>
      <c r="AC4482" s="82"/>
      <c r="AD4482" s="82"/>
      <c r="AE4482" s="82"/>
      <c r="AF4482" s="82"/>
      <c r="AG4482" s="82"/>
    </row>
    <row r="4483" spans="3:33" x14ac:dyDescent="0.2">
      <c r="C4483" s="82"/>
      <c r="D4483" s="82"/>
      <c r="E4483" s="82"/>
      <c r="F4483" s="82"/>
      <c r="G4483" s="82"/>
      <c r="H4483" s="82"/>
      <c r="I4483" s="82"/>
      <c r="J4483" s="82"/>
      <c r="K4483" s="82"/>
      <c r="L4483" s="82"/>
      <c r="M4483" s="82"/>
      <c r="N4483" s="140"/>
      <c r="O4483" s="140"/>
      <c r="P4483" s="82"/>
      <c r="Q4483" s="82"/>
      <c r="R4483" s="82"/>
      <c r="S4483" s="82"/>
      <c r="T4483" s="140"/>
      <c r="U4483" s="82"/>
      <c r="V4483" s="82"/>
      <c r="W4483" s="82"/>
      <c r="X4483" s="82"/>
      <c r="Y4483" s="82"/>
      <c r="AA4483" s="82"/>
      <c r="AB4483" s="82"/>
      <c r="AC4483" s="82"/>
      <c r="AD4483" s="82"/>
      <c r="AE4483" s="82"/>
      <c r="AF4483" s="82"/>
      <c r="AG4483" s="82"/>
    </row>
    <row r="4484" spans="3:33" x14ac:dyDescent="0.2">
      <c r="C4484" s="82"/>
      <c r="D4484" s="82"/>
      <c r="E4484" s="82"/>
      <c r="F4484" s="82"/>
      <c r="G4484" s="82"/>
      <c r="H4484" s="82"/>
      <c r="I4484" s="82"/>
      <c r="J4484" s="82"/>
      <c r="K4484" s="82"/>
      <c r="L4484" s="82"/>
      <c r="M4484" s="82"/>
      <c r="N4484" s="140"/>
      <c r="O4484" s="140"/>
      <c r="P4484" s="82"/>
      <c r="Q4484" s="82"/>
      <c r="R4484" s="82"/>
      <c r="S4484" s="82"/>
      <c r="T4484" s="140"/>
      <c r="U4484" s="82"/>
      <c r="V4484" s="82"/>
      <c r="W4484" s="82"/>
      <c r="X4484" s="82"/>
      <c r="Y4484" s="82"/>
      <c r="AA4484" s="82"/>
      <c r="AB4484" s="82"/>
      <c r="AC4484" s="82"/>
      <c r="AD4484" s="82"/>
      <c r="AE4484" s="82"/>
      <c r="AF4484" s="82"/>
      <c r="AG4484" s="82"/>
    </row>
    <row r="4485" spans="3:33" x14ac:dyDescent="0.2">
      <c r="C4485" s="82"/>
      <c r="D4485" s="82"/>
      <c r="E4485" s="82"/>
      <c r="F4485" s="82"/>
      <c r="G4485" s="82"/>
      <c r="H4485" s="82"/>
      <c r="I4485" s="82"/>
      <c r="J4485" s="82"/>
      <c r="K4485" s="82"/>
      <c r="L4485" s="82"/>
      <c r="M4485" s="82"/>
      <c r="N4485" s="140"/>
      <c r="O4485" s="140"/>
      <c r="P4485" s="82"/>
      <c r="Q4485" s="82"/>
      <c r="R4485" s="82"/>
      <c r="S4485" s="82"/>
      <c r="T4485" s="140"/>
      <c r="U4485" s="82"/>
      <c r="V4485" s="82"/>
      <c r="W4485" s="82"/>
      <c r="X4485" s="82"/>
      <c r="Y4485" s="82"/>
      <c r="AA4485" s="82"/>
      <c r="AB4485" s="82"/>
      <c r="AC4485" s="82"/>
      <c r="AD4485" s="82"/>
      <c r="AE4485" s="82"/>
      <c r="AF4485" s="82"/>
      <c r="AG4485" s="82"/>
    </row>
    <row r="4486" spans="3:33" x14ac:dyDescent="0.2">
      <c r="C4486" s="82"/>
      <c r="D4486" s="82"/>
      <c r="E4486" s="82"/>
      <c r="F4486" s="82"/>
      <c r="G4486" s="82"/>
      <c r="H4486" s="82"/>
      <c r="I4486" s="82"/>
      <c r="J4486" s="82"/>
      <c r="K4486" s="82"/>
      <c r="L4486" s="82"/>
      <c r="M4486" s="82"/>
      <c r="N4486" s="140"/>
      <c r="O4486" s="140"/>
      <c r="P4486" s="82"/>
      <c r="Q4486" s="82"/>
      <c r="R4486" s="82"/>
      <c r="S4486" s="82"/>
      <c r="T4486" s="140"/>
      <c r="U4486" s="82"/>
      <c r="V4486" s="82"/>
      <c r="W4486" s="82"/>
      <c r="X4486" s="82"/>
      <c r="Y4486" s="82"/>
      <c r="AA4486" s="82"/>
      <c r="AB4486" s="82"/>
      <c r="AC4486" s="82"/>
      <c r="AD4486" s="82"/>
      <c r="AE4486" s="82"/>
      <c r="AF4486" s="82"/>
      <c r="AG4486" s="82"/>
    </row>
    <row r="4487" spans="3:33" x14ac:dyDescent="0.2">
      <c r="C4487" s="82"/>
      <c r="D4487" s="82"/>
      <c r="E4487" s="82"/>
      <c r="F4487" s="82"/>
      <c r="G4487" s="82"/>
      <c r="H4487" s="82"/>
      <c r="I4487" s="82"/>
      <c r="J4487" s="82"/>
      <c r="K4487" s="82"/>
      <c r="L4487" s="82"/>
      <c r="M4487" s="82"/>
      <c r="N4487" s="140"/>
      <c r="O4487" s="140"/>
      <c r="P4487" s="82"/>
      <c r="Q4487" s="82"/>
      <c r="R4487" s="82"/>
      <c r="S4487" s="82"/>
      <c r="T4487" s="140"/>
      <c r="U4487" s="82"/>
      <c r="V4487" s="82"/>
      <c r="W4487" s="82"/>
      <c r="X4487" s="82"/>
      <c r="Y4487" s="82"/>
      <c r="AA4487" s="82"/>
      <c r="AB4487" s="82"/>
      <c r="AC4487" s="82"/>
      <c r="AD4487" s="82"/>
      <c r="AE4487" s="82"/>
      <c r="AF4487" s="82"/>
      <c r="AG4487" s="82"/>
    </row>
    <row r="4488" spans="3:33" x14ac:dyDescent="0.2">
      <c r="C4488" s="82"/>
      <c r="D4488" s="82"/>
      <c r="E4488" s="82"/>
      <c r="F4488" s="82"/>
      <c r="G4488" s="82"/>
      <c r="H4488" s="82"/>
      <c r="I4488" s="82"/>
      <c r="J4488" s="82"/>
      <c r="K4488" s="82"/>
      <c r="L4488" s="82"/>
      <c r="M4488" s="82"/>
      <c r="N4488" s="140"/>
      <c r="O4488" s="140"/>
      <c r="P4488" s="82"/>
      <c r="Q4488" s="82"/>
      <c r="R4488" s="82"/>
      <c r="S4488" s="82"/>
      <c r="T4488" s="140"/>
      <c r="U4488" s="82"/>
      <c r="V4488" s="82"/>
      <c r="W4488" s="82"/>
      <c r="X4488" s="82"/>
      <c r="Y4488" s="82"/>
      <c r="AA4488" s="82"/>
      <c r="AB4488" s="82"/>
      <c r="AC4488" s="82"/>
      <c r="AD4488" s="82"/>
      <c r="AE4488" s="82"/>
      <c r="AF4488" s="82"/>
      <c r="AG4488" s="82"/>
    </row>
    <row r="4489" spans="3:33" x14ac:dyDescent="0.2">
      <c r="C4489" s="82"/>
      <c r="D4489" s="82"/>
      <c r="E4489" s="82"/>
      <c r="F4489" s="82"/>
      <c r="G4489" s="82"/>
      <c r="H4489" s="82"/>
      <c r="I4489" s="82"/>
      <c r="J4489" s="82"/>
      <c r="K4489" s="82"/>
      <c r="L4489" s="82"/>
      <c r="M4489" s="82"/>
      <c r="N4489" s="140"/>
      <c r="O4489" s="140"/>
      <c r="P4489" s="82"/>
      <c r="Q4489" s="82"/>
      <c r="R4489" s="82"/>
      <c r="S4489" s="82"/>
      <c r="T4489" s="140"/>
      <c r="U4489" s="82"/>
      <c r="V4489" s="82"/>
      <c r="W4489" s="82"/>
      <c r="X4489" s="82"/>
      <c r="Y4489" s="82"/>
      <c r="AA4489" s="82"/>
      <c r="AB4489" s="82"/>
      <c r="AC4489" s="82"/>
      <c r="AD4489" s="82"/>
      <c r="AE4489" s="82"/>
      <c r="AF4489" s="82"/>
      <c r="AG4489" s="82"/>
    </row>
    <row r="4490" spans="3:33" x14ac:dyDescent="0.2">
      <c r="C4490" s="82"/>
      <c r="D4490" s="82"/>
      <c r="E4490" s="82"/>
      <c r="F4490" s="82"/>
      <c r="G4490" s="82"/>
      <c r="H4490" s="82"/>
      <c r="I4490" s="82"/>
      <c r="J4490" s="82"/>
      <c r="K4490" s="82"/>
      <c r="L4490" s="82"/>
      <c r="M4490" s="82"/>
      <c r="N4490" s="140"/>
      <c r="O4490" s="140"/>
      <c r="P4490" s="82"/>
      <c r="Q4490" s="82"/>
      <c r="R4490" s="82"/>
      <c r="S4490" s="82"/>
      <c r="T4490" s="140"/>
      <c r="U4490" s="82"/>
      <c r="V4490" s="82"/>
      <c r="W4490" s="82"/>
      <c r="X4490" s="82"/>
      <c r="Y4490" s="82"/>
      <c r="AA4490" s="82"/>
      <c r="AB4490" s="82"/>
      <c r="AC4490" s="82"/>
      <c r="AD4490" s="82"/>
      <c r="AE4490" s="82"/>
      <c r="AF4490" s="82"/>
      <c r="AG4490" s="82"/>
    </row>
    <row r="4491" spans="3:33" x14ac:dyDescent="0.2">
      <c r="C4491" s="82"/>
      <c r="D4491" s="82"/>
      <c r="E4491" s="82"/>
      <c r="F4491" s="82"/>
      <c r="G4491" s="82"/>
      <c r="H4491" s="82"/>
      <c r="I4491" s="82"/>
      <c r="J4491" s="82"/>
      <c r="K4491" s="82"/>
      <c r="L4491" s="82"/>
      <c r="M4491" s="82"/>
      <c r="N4491" s="140"/>
      <c r="O4491" s="140"/>
      <c r="P4491" s="82"/>
      <c r="Q4491" s="82"/>
      <c r="R4491" s="82"/>
      <c r="S4491" s="82"/>
      <c r="T4491" s="140"/>
      <c r="U4491" s="82"/>
      <c r="V4491" s="82"/>
      <c r="W4491" s="82"/>
      <c r="X4491" s="82"/>
      <c r="Y4491" s="82"/>
      <c r="AA4491" s="82"/>
      <c r="AB4491" s="82"/>
      <c r="AC4491" s="82"/>
      <c r="AD4491" s="82"/>
      <c r="AE4491" s="82"/>
      <c r="AF4491" s="82"/>
      <c r="AG4491" s="82"/>
    </row>
    <row r="4492" spans="3:33" x14ac:dyDescent="0.2">
      <c r="C4492" s="82"/>
      <c r="D4492" s="82"/>
      <c r="E4492" s="82"/>
      <c r="F4492" s="82"/>
      <c r="G4492" s="82"/>
      <c r="H4492" s="82"/>
      <c r="I4492" s="82"/>
      <c r="J4492" s="82"/>
      <c r="K4492" s="82"/>
      <c r="L4492" s="82"/>
      <c r="M4492" s="82"/>
      <c r="N4492" s="140"/>
      <c r="O4492" s="140"/>
      <c r="P4492" s="82"/>
      <c r="Q4492" s="82"/>
      <c r="R4492" s="82"/>
      <c r="S4492" s="82"/>
      <c r="T4492" s="140"/>
      <c r="U4492" s="82"/>
      <c r="V4492" s="82"/>
      <c r="W4492" s="82"/>
      <c r="X4492" s="82"/>
      <c r="Y4492" s="82"/>
      <c r="AA4492" s="82"/>
      <c r="AB4492" s="82"/>
      <c r="AC4492" s="82"/>
      <c r="AD4492" s="82"/>
      <c r="AE4492" s="82"/>
      <c r="AF4492" s="82"/>
      <c r="AG4492" s="82"/>
    </row>
    <row r="4493" spans="3:33" x14ac:dyDescent="0.2">
      <c r="C4493" s="82"/>
      <c r="D4493" s="82"/>
      <c r="E4493" s="82"/>
      <c r="F4493" s="82"/>
      <c r="G4493" s="82"/>
      <c r="H4493" s="82"/>
      <c r="I4493" s="82"/>
      <c r="J4493" s="82"/>
      <c r="K4493" s="82"/>
      <c r="L4493" s="82"/>
      <c r="M4493" s="82"/>
      <c r="N4493" s="140"/>
      <c r="O4493" s="140"/>
      <c r="P4493" s="82"/>
      <c r="Q4493" s="82"/>
      <c r="R4493" s="82"/>
      <c r="S4493" s="82"/>
      <c r="T4493" s="140"/>
      <c r="U4493" s="82"/>
      <c r="V4493" s="82"/>
      <c r="W4493" s="82"/>
      <c r="X4493" s="82"/>
      <c r="Y4493" s="82"/>
      <c r="AA4493" s="82"/>
      <c r="AB4493" s="82"/>
      <c r="AC4493" s="82"/>
      <c r="AD4493" s="82"/>
      <c r="AE4493" s="82"/>
      <c r="AF4493" s="82"/>
      <c r="AG4493" s="82"/>
    </row>
    <row r="4494" spans="3:33" x14ac:dyDescent="0.2">
      <c r="C4494" s="82"/>
      <c r="D4494" s="82"/>
      <c r="E4494" s="82"/>
      <c r="F4494" s="82"/>
      <c r="G4494" s="82"/>
      <c r="H4494" s="82"/>
      <c r="I4494" s="82"/>
      <c r="J4494" s="82"/>
      <c r="K4494" s="82"/>
      <c r="L4494" s="82"/>
      <c r="M4494" s="82"/>
      <c r="N4494" s="140"/>
      <c r="O4494" s="140"/>
      <c r="P4494" s="82"/>
      <c r="Q4494" s="82"/>
      <c r="R4494" s="82"/>
      <c r="S4494" s="82"/>
      <c r="T4494" s="140"/>
      <c r="U4494" s="82"/>
      <c r="V4494" s="82"/>
      <c r="W4494" s="82"/>
      <c r="X4494" s="82"/>
      <c r="Y4494" s="82"/>
      <c r="AA4494" s="82"/>
      <c r="AB4494" s="82"/>
      <c r="AC4494" s="82"/>
      <c r="AD4494" s="82"/>
      <c r="AE4494" s="82"/>
      <c r="AF4494" s="82"/>
      <c r="AG4494" s="82"/>
    </row>
    <row r="4495" spans="3:33" x14ac:dyDescent="0.2">
      <c r="C4495" s="82"/>
      <c r="D4495" s="82"/>
      <c r="E4495" s="82"/>
      <c r="F4495" s="82"/>
      <c r="G4495" s="82"/>
      <c r="H4495" s="82"/>
      <c r="I4495" s="82"/>
      <c r="J4495" s="82"/>
      <c r="K4495" s="82"/>
      <c r="L4495" s="82"/>
      <c r="M4495" s="82"/>
      <c r="N4495" s="140"/>
      <c r="O4495" s="140"/>
      <c r="P4495" s="82"/>
      <c r="Q4495" s="82"/>
      <c r="R4495" s="82"/>
      <c r="S4495" s="82"/>
      <c r="T4495" s="140"/>
      <c r="U4495" s="82"/>
      <c r="V4495" s="82"/>
      <c r="W4495" s="82"/>
      <c r="X4495" s="82"/>
      <c r="Y4495" s="82"/>
      <c r="AA4495" s="82"/>
      <c r="AB4495" s="82"/>
      <c r="AC4495" s="82"/>
      <c r="AD4495" s="82"/>
      <c r="AE4495" s="82"/>
      <c r="AF4495" s="82"/>
      <c r="AG4495" s="82"/>
    </row>
    <row r="4496" spans="3:33" x14ac:dyDescent="0.2">
      <c r="C4496" s="82"/>
      <c r="D4496" s="82"/>
      <c r="E4496" s="82"/>
      <c r="F4496" s="82"/>
      <c r="G4496" s="82"/>
      <c r="H4496" s="82"/>
      <c r="I4496" s="82"/>
      <c r="J4496" s="82"/>
      <c r="K4496" s="82"/>
      <c r="L4496" s="82"/>
      <c r="M4496" s="82"/>
      <c r="N4496" s="140"/>
      <c r="O4496" s="140"/>
      <c r="P4496" s="82"/>
      <c r="Q4496" s="82"/>
      <c r="R4496" s="82"/>
      <c r="S4496" s="82"/>
      <c r="T4496" s="140"/>
      <c r="U4496" s="82"/>
      <c r="V4496" s="82"/>
      <c r="W4496" s="82"/>
      <c r="X4496" s="82"/>
      <c r="Y4496" s="82"/>
      <c r="AA4496" s="82"/>
      <c r="AB4496" s="82"/>
      <c r="AC4496" s="82"/>
      <c r="AD4496" s="82"/>
      <c r="AE4496" s="82"/>
      <c r="AF4496" s="82"/>
      <c r="AG4496" s="82"/>
    </row>
    <row r="4497" spans="3:33" x14ac:dyDescent="0.2">
      <c r="C4497" s="82"/>
      <c r="D4497" s="82"/>
      <c r="E4497" s="82"/>
      <c r="F4497" s="82"/>
      <c r="G4497" s="82"/>
      <c r="H4497" s="82"/>
      <c r="I4497" s="82"/>
      <c r="J4497" s="82"/>
      <c r="K4497" s="82"/>
      <c r="L4497" s="82"/>
      <c r="M4497" s="82"/>
      <c r="N4497" s="140"/>
      <c r="O4497" s="140"/>
      <c r="P4497" s="82"/>
      <c r="Q4497" s="82"/>
      <c r="R4497" s="82"/>
      <c r="S4497" s="82"/>
      <c r="T4497" s="140"/>
      <c r="U4497" s="82"/>
      <c r="V4497" s="82"/>
      <c r="W4497" s="82"/>
      <c r="X4497" s="82"/>
      <c r="Y4497" s="82"/>
      <c r="AA4497" s="82"/>
      <c r="AB4497" s="82"/>
      <c r="AC4497" s="82"/>
      <c r="AD4497" s="82"/>
      <c r="AE4497" s="82"/>
      <c r="AF4497" s="82"/>
      <c r="AG4497" s="82"/>
    </row>
    <row r="4498" spans="3:33" x14ac:dyDescent="0.2">
      <c r="C4498" s="82"/>
      <c r="D4498" s="82"/>
      <c r="E4498" s="82"/>
      <c r="F4498" s="82"/>
      <c r="G4498" s="82"/>
      <c r="H4498" s="82"/>
      <c r="I4498" s="82"/>
      <c r="J4498" s="82"/>
      <c r="K4498" s="82"/>
      <c r="L4498" s="82"/>
      <c r="M4498" s="82"/>
      <c r="N4498" s="140"/>
      <c r="O4498" s="140"/>
      <c r="P4498" s="82"/>
      <c r="Q4498" s="82"/>
      <c r="R4498" s="82"/>
      <c r="S4498" s="82"/>
      <c r="T4498" s="140"/>
      <c r="U4498" s="82"/>
      <c r="V4498" s="82"/>
      <c r="W4498" s="82"/>
      <c r="X4498" s="82"/>
      <c r="Y4498" s="82"/>
      <c r="AA4498" s="82"/>
      <c r="AB4498" s="82"/>
      <c r="AC4498" s="82"/>
      <c r="AD4498" s="82"/>
      <c r="AE4498" s="82"/>
      <c r="AF4498" s="82"/>
      <c r="AG4498" s="82"/>
    </row>
    <row r="4499" spans="3:33" x14ac:dyDescent="0.2">
      <c r="C4499" s="82"/>
      <c r="D4499" s="82"/>
      <c r="E4499" s="82"/>
      <c r="F4499" s="82"/>
      <c r="G4499" s="82"/>
      <c r="H4499" s="82"/>
      <c r="I4499" s="82"/>
      <c r="J4499" s="82"/>
      <c r="K4499" s="82"/>
      <c r="L4499" s="82"/>
      <c r="M4499" s="82"/>
      <c r="N4499" s="140"/>
      <c r="O4499" s="140"/>
      <c r="P4499" s="82"/>
      <c r="Q4499" s="82"/>
      <c r="R4499" s="82"/>
      <c r="S4499" s="82"/>
      <c r="T4499" s="140"/>
      <c r="U4499" s="82"/>
      <c r="V4499" s="82"/>
      <c r="W4499" s="82"/>
      <c r="X4499" s="82"/>
      <c r="Y4499" s="82"/>
      <c r="AA4499" s="82"/>
      <c r="AB4499" s="82"/>
      <c r="AC4499" s="82"/>
      <c r="AD4499" s="82"/>
      <c r="AE4499" s="82"/>
      <c r="AF4499" s="82"/>
      <c r="AG4499" s="82"/>
    </row>
    <row r="4500" spans="3:33" x14ac:dyDescent="0.2">
      <c r="C4500" s="82"/>
      <c r="D4500" s="82"/>
      <c r="E4500" s="82"/>
      <c r="F4500" s="82"/>
      <c r="G4500" s="82"/>
      <c r="H4500" s="82"/>
      <c r="I4500" s="82"/>
      <c r="J4500" s="82"/>
      <c r="K4500" s="82"/>
      <c r="L4500" s="82"/>
      <c r="M4500" s="82"/>
      <c r="N4500" s="140"/>
      <c r="O4500" s="140"/>
      <c r="P4500" s="82"/>
      <c r="Q4500" s="82"/>
      <c r="R4500" s="82"/>
      <c r="S4500" s="82"/>
      <c r="T4500" s="140"/>
      <c r="U4500" s="82"/>
      <c r="V4500" s="82"/>
      <c r="W4500" s="82"/>
      <c r="X4500" s="82"/>
      <c r="Y4500" s="82"/>
      <c r="AA4500" s="82"/>
      <c r="AB4500" s="82"/>
      <c r="AC4500" s="82"/>
      <c r="AD4500" s="82"/>
      <c r="AE4500" s="82"/>
      <c r="AF4500" s="82"/>
      <c r="AG4500" s="82"/>
    </row>
    <row r="4501" spans="3:33" x14ac:dyDescent="0.2">
      <c r="C4501" s="82"/>
      <c r="D4501" s="82"/>
      <c r="E4501" s="82"/>
      <c r="F4501" s="82"/>
      <c r="G4501" s="82"/>
      <c r="H4501" s="82"/>
      <c r="I4501" s="82"/>
      <c r="J4501" s="82"/>
      <c r="K4501" s="82"/>
      <c r="L4501" s="82"/>
      <c r="M4501" s="82"/>
      <c r="N4501" s="140"/>
      <c r="O4501" s="140"/>
      <c r="P4501" s="82"/>
      <c r="Q4501" s="82"/>
      <c r="R4501" s="82"/>
      <c r="S4501" s="82"/>
      <c r="T4501" s="140"/>
      <c r="U4501" s="82"/>
      <c r="V4501" s="82"/>
      <c r="W4501" s="82"/>
      <c r="X4501" s="82"/>
      <c r="Y4501" s="82"/>
      <c r="AA4501" s="82"/>
      <c r="AB4501" s="82"/>
      <c r="AC4501" s="82"/>
      <c r="AD4501" s="82"/>
      <c r="AE4501" s="82"/>
      <c r="AF4501" s="82"/>
      <c r="AG4501" s="82"/>
    </row>
    <row r="4502" spans="3:33" x14ac:dyDescent="0.2">
      <c r="C4502" s="82"/>
      <c r="D4502" s="82"/>
      <c r="E4502" s="82"/>
      <c r="F4502" s="82"/>
      <c r="G4502" s="82"/>
      <c r="H4502" s="82"/>
      <c r="I4502" s="82"/>
      <c r="J4502" s="82"/>
      <c r="K4502" s="82"/>
      <c r="L4502" s="82"/>
      <c r="M4502" s="82"/>
      <c r="N4502" s="140"/>
      <c r="O4502" s="140"/>
      <c r="P4502" s="82"/>
      <c r="Q4502" s="82"/>
      <c r="R4502" s="82"/>
      <c r="S4502" s="82"/>
      <c r="T4502" s="140"/>
      <c r="U4502" s="82"/>
      <c r="V4502" s="82"/>
      <c r="W4502" s="82"/>
      <c r="X4502" s="82"/>
      <c r="Y4502" s="82"/>
      <c r="AA4502" s="82"/>
      <c r="AB4502" s="82"/>
      <c r="AC4502" s="82"/>
      <c r="AD4502" s="82"/>
      <c r="AE4502" s="82"/>
      <c r="AF4502" s="82"/>
      <c r="AG4502" s="82"/>
    </row>
    <row r="4503" spans="3:33" x14ac:dyDescent="0.2">
      <c r="C4503" s="82"/>
      <c r="D4503" s="82"/>
      <c r="E4503" s="82"/>
      <c r="F4503" s="82"/>
      <c r="G4503" s="82"/>
      <c r="H4503" s="82"/>
      <c r="I4503" s="82"/>
      <c r="J4503" s="82"/>
      <c r="K4503" s="82"/>
      <c r="L4503" s="82"/>
      <c r="M4503" s="82"/>
      <c r="N4503" s="140"/>
      <c r="O4503" s="140"/>
      <c r="P4503" s="82"/>
      <c r="Q4503" s="82"/>
      <c r="R4503" s="82"/>
      <c r="S4503" s="82"/>
      <c r="T4503" s="140"/>
      <c r="U4503" s="82"/>
      <c r="V4503" s="82"/>
      <c r="W4503" s="82"/>
      <c r="X4503" s="82"/>
      <c r="Y4503" s="82"/>
      <c r="AA4503" s="82"/>
      <c r="AB4503" s="82"/>
      <c r="AC4503" s="82"/>
      <c r="AD4503" s="82"/>
      <c r="AE4503" s="82"/>
      <c r="AF4503" s="82"/>
      <c r="AG4503" s="82"/>
    </row>
    <row r="4504" spans="3:33" x14ac:dyDescent="0.2">
      <c r="C4504" s="82"/>
      <c r="D4504" s="82"/>
      <c r="E4504" s="82"/>
      <c r="F4504" s="82"/>
      <c r="G4504" s="82"/>
      <c r="H4504" s="82"/>
      <c r="I4504" s="82"/>
      <c r="J4504" s="82"/>
      <c r="K4504" s="82"/>
      <c r="L4504" s="82"/>
      <c r="M4504" s="82"/>
      <c r="N4504" s="140"/>
      <c r="O4504" s="140"/>
      <c r="P4504" s="82"/>
      <c r="Q4504" s="82"/>
      <c r="R4504" s="82"/>
      <c r="S4504" s="82"/>
      <c r="T4504" s="140"/>
      <c r="U4504" s="82"/>
      <c r="V4504" s="82"/>
      <c r="W4504" s="82"/>
      <c r="X4504" s="82"/>
      <c r="Y4504" s="82"/>
      <c r="AA4504" s="82"/>
      <c r="AB4504" s="82"/>
      <c r="AC4504" s="82"/>
      <c r="AD4504" s="82"/>
      <c r="AE4504" s="82"/>
      <c r="AF4504" s="82"/>
      <c r="AG4504" s="82"/>
    </row>
    <row r="4505" spans="3:33" x14ac:dyDescent="0.2">
      <c r="C4505" s="82"/>
      <c r="D4505" s="82"/>
      <c r="E4505" s="82"/>
      <c r="F4505" s="82"/>
      <c r="G4505" s="82"/>
      <c r="H4505" s="82"/>
      <c r="I4505" s="82"/>
      <c r="J4505" s="82"/>
      <c r="K4505" s="82"/>
      <c r="L4505" s="82"/>
      <c r="M4505" s="82"/>
      <c r="N4505" s="140"/>
      <c r="O4505" s="140"/>
      <c r="P4505" s="82"/>
      <c r="Q4505" s="82"/>
      <c r="R4505" s="82"/>
      <c r="S4505" s="82"/>
      <c r="T4505" s="140"/>
      <c r="U4505" s="82"/>
      <c r="V4505" s="82"/>
      <c r="W4505" s="82"/>
      <c r="X4505" s="82"/>
      <c r="Y4505" s="82"/>
      <c r="AA4505" s="82"/>
      <c r="AB4505" s="82"/>
      <c r="AC4505" s="82"/>
      <c r="AD4505" s="82"/>
      <c r="AE4505" s="82"/>
      <c r="AF4505" s="82"/>
      <c r="AG4505" s="82"/>
    </row>
    <row r="4506" spans="3:33" x14ac:dyDescent="0.2">
      <c r="C4506" s="82"/>
      <c r="D4506" s="82"/>
      <c r="E4506" s="82"/>
      <c r="F4506" s="82"/>
      <c r="G4506" s="82"/>
      <c r="H4506" s="82"/>
      <c r="I4506" s="82"/>
      <c r="J4506" s="82"/>
      <c r="K4506" s="82"/>
      <c r="L4506" s="82"/>
      <c r="M4506" s="82"/>
      <c r="N4506" s="140"/>
      <c r="O4506" s="140"/>
      <c r="P4506" s="82"/>
      <c r="Q4506" s="82"/>
      <c r="R4506" s="82"/>
      <c r="S4506" s="82"/>
      <c r="T4506" s="140"/>
      <c r="U4506" s="82"/>
      <c r="V4506" s="82"/>
      <c r="W4506" s="82"/>
      <c r="X4506" s="82"/>
      <c r="Y4506" s="82"/>
      <c r="AA4506" s="82"/>
      <c r="AB4506" s="82"/>
      <c r="AC4506" s="82"/>
      <c r="AD4506" s="82"/>
      <c r="AE4506" s="82"/>
      <c r="AF4506" s="82"/>
      <c r="AG4506" s="82"/>
    </row>
    <row r="4507" spans="3:33" x14ac:dyDescent="0.2">
      <c r="C4507" s="82"/>
      <c r="D4507" s="82"/>
      <c r="E4507" s="82"/>
      <c r="F4507" s="82"/>
      <c r="G4507" s="82"/>
      <c r="H4507" s="82"/>
      <c r="I4507" s="82"/>
      <c r="J4507" s="82"/>
      <c r="K4507" s="82"/>
      <c r="L4507" s="82"/>
      <c r="M4507" s="82"/>
      <c r="N4507" s="140"/>
      <c r="O4507" s="140"/>
      <c r="P4507" s="82"/>
      <c r="Q4507" s="82"/>
      <c r="R4507" s="82"/>
      <c r="S4507" s="82"/>
      <c r="T4507" s="140"/>
      <c r="U4507" s="82"/>
      <c r="V4507" s="82"/>
      <c r="W4507" s="82"/>
      <c r="X4507" s="82"/>
      <c r="Y4507" s="82"/>
      <c r="AA4507" s="82"/>
      <c r="AB4507" s="82"/>
      <c r="AC4507" s="82"/>
      <c r="AD4507" s="82"/>
      <c r="AE4507" s="82"/>
      <c r="AF4507" s="82"/>
      <c r="AG4507" s="82"/>
    </row>
    <row r="4508" spans="3:33" x14ac:dyDescent="0.2">
      <c r="C4508" s="82"/>
      <c r="D4508" s="82"/>
      <c r="E4508" s="82"/>
      <c r="F4508" s="82"/>
      <c r="G4508" s="82"/>
      <c r="H4508" s="82"/>
      <c r="I4508" s="82"/>
      <c r="J4508" s="82"/>
      <c r="K4508" s="82"/>
      <c r="L4508" s="82"/>
      <c r="M4508" s="82"/>
      <c r="N4508" s="140"/>
      <c r="O4508" s="140"/>
      <c r="P4508" s="82"/>
      <c r="Q4508" s="82"/>
      <c r="R4508" s="82"/>
      <c r="S4508" s="82"/>
      <c r="T4508" s="140"/>
      <c r="U4508" s="82"/>
      <c r="V4508" s="82"/>
      <c r="W4508" s="82"/>
      <c r="X4508" s="82"/>
      <c r="Y4508" s="82"/>
      <c r="AA4508" s="82"/>
      <c r="AB4508" s="82"/>
      <c r="AC4508" s="82"/>
      <c r="AD4508" s="82"/>
      <c r="AE4508" s="82"/>
      <c r="AF4508" s="82"/>
      <c r="AG4508" s="82"/>
    </row>
    <row r="4509" spans="3:33" x14ac:dyDescent="0.2">
      <c r="C4509" s="82"/>
      <c r="D4509" s="82"/>
      <c r="E4509" s="82"/>
      <c r="F4509" s="82"/>
      <c r="G4509" s="82"/>
      <c r="H4509" s="82"/>
      <c r="I4509" s="82"/>
      <c r="J4509" s="82"/>
      <c r="K4509" s="82"/>
      <c r="L4509" s="82"/>
      <c r="M4509" s="82"/>
      <c r="N4509" s="140"/>
      <c r="O4509" s="140"/>
      <c r="P4509" s="82"/>
      <c r="Q4509" s="82"/>
      <c r="R4509" s="82"/>
      <c r="S4509" s="82"/>
      <c r="T4509" s="140"/>
      <c r="U4509" s="82"/>
      <c r="V4509" s="82"/>
      <c r="W4509" s="82"/>
      <c r="X4509" s="82"/>
      <c r="Y4509" s="82"/>
      <c r="AA4509" s="82"/>
      <c r="AB4509" s="82"/>
      <c r="AC4509" s="82"/>
      <c r="AD4509" s="82"/>
      <c r="AE4509" s="82"/>
      <c r="AF4509" s="82"/>
      <c r="AG4509" s="82"/>
    </row>
    <row r="4510" spans="3:33" x14ac:dyDescent="0.2">
      <c r="C4510" s="82"/>
      <c r="D4510" s="82"/>
      <c r="E4510" s="82"/>
      <c r="F4510" s="82"/>
      <c r="G4510" s="82"/>
      <c r="H4510" s="82"/>
      <c r="I4510" s="82"/>
      <c r="J4510" s="82"/>
      <c r="K4510" s="82"/>
      <c r="L4510" s="82"/>
      <c r="M4510" s="82"/>
      <c r="N4510" s="140"/>
      <c r="O4510" s="140"/>
      <c r="P4510" s="82"/>
      <c r="Q4510" s="82"/>
      <c r="R4510" s="82"/>
      <c r="S4510" s="82"/>
      <c r="T4510" s="140"/>
      <c r="U4510" s="82"/>
      <c r="V4510" s="82"/>
      <c r="W4510" s="82"/>
      <c r="X4510" s="82"/>
      <c r="Y4510" s="82"/>
      <c r="AA4510" s="82"/>
      <c r="AB4510" s="82"/>
      <c r="AC4510" s="82"/>
      <c r="AD4510" s="82"/>
      <c r="AE4510" s="82"/>
      <c r="AF4510" s="82"/>
      <c r="AG4510" s="82"/>
    </row>
    <row r="4511" spans="3:33" x14ac:dyDescent="0.2">
      <c r="C4511" s="82"/>
      <c r="D4511" s="82"/>
      <c r="E4511" s="82"/>
      <c r="F4511" s="82"/>
      <c r="G4511" s="82"/>
      <c r="H4511" s="82"/>
      <c r="I4511" s="82"/>
      <c r="J4511" s="82"/>
      <c r="K4511" s="82"/>
      <c r="L4511" s="82"/>
      <c r="M4511" s="82"/>
      <c r="N4511" s="140"/>
      <c r="O4511" s="140"/>
      <c r="P4511" s="82"/>
      <c r="Q4511" s="82"/>
      <c r="R4511" s="82"/>
      <c r="S4511" s="82"/>
      <c r="T4511" s="140"/>
      <c r="U4511" s="82"/>
      <c r="V4511" s="82"/>
      <c r="W4511" s="82"/>
      <c r="X4511" s="82"/>
      <c r="Y4511" s="82"/>
      <c r="AA4511" s="82"/>
      <c r="AB4511" s="82"/>
      <c r="AC4511" s="82"/>
      <c r="AD4511" s="82"/>
      <c r="AE4511" s="82"/>
      <c r="AF4511" s="82"/>
      <c r="AG4511" s="82"/>
    </row>
    <row r="4512" spans="3:33" x14ac:dyDescent="0.2">
      <c r="C4512" s="82"/>
      <c r="D4512" s="82"/>
      <c r="E4512" s="82"/>
      <c r="F4512" s="82"/>
      <c r="G4512" s="82"/>
      <c r="H4512" s="82"/>
      <c r="I4512" s="82"/>
      <c r="J4512" s="82"/>
      <c r="K4512" s="82"/>
      <c r="L4512" s="82"/>
      <c r="M4512" s="82"/>
      <c r="N4512" s="140"/>
      <c r="O4512" s="140"/>
      <c r="P4512" s="82"/>
      <c r="Q4512" s="82"/>
      <c r="R4512" s="82"/>
      <c r="S4512" s="82"/>
      <c r="T4512" s="140"/>
      <c r="U4512" s="82"/>
      <c r="V4512" s="82"/>
      <c r="W4512" s="82"/>
      <c r="X4512" s="82"/>
      <c r="Y4512" s="82"/>
      <c r="AA4512" s="82"/>
      <c r="AB4512" s="82"/>
      <c r="AC4512" s="82"/>
      <c r="AD4512" s="82"/>
      <c r="AE4512" s="82"/>
      <c r="AF4512" s="82"/>
      <c r="AG4512" s="82"/>
    </row>
    <row r="4513" spans="3:33" x14ac:dyDescent="0.2">
      <c r="C4513" s="82"/>
      <c r="D4513" s="82"/>
      <c r="E4513" s="82"/>
      <c r="F4513" s="82"/>
      <c r="G4513" s="82"/>
      <c r="H4513" s="82"/>
      <c r="I4513" s="82"/>
      <c r="J4513" s="82"/>
      <c r="K4513" s="82"/>
      <c r="L4513" s="82"/>
      <c r="M4513" s="82"/>
      <c r="N4513" s="140"/>
      <c r="O4513" s="140"/>
      <c r="P4513" s="82"/>
      <c r="Q4513" s="82"/>
      <c r="R4513" s="82"/>
      <c r="S4513" s="82"/>
      <c r="T4513" s="140"/>
      <c r="U4513" s="82"/>
      <c r="V4513" s="82"/>
      <c r="W4513" s="82"/>
      <c r="X4513" s="82"/>
      <c r="Y4513" s="82"/>
      <c r="AA4513" s="82"/>
      <c r="AB4513" s="82"/>
      <c r="AC4513" s="82"/>
      <c r="AD4513" s="82"/>
      <c r="AE4513" s="82"/>
      <c r="AF4513" s="82"/>
      <c r="AG4513" s="82"/>
    </row>
    <row r="4514" spans="3:33" x14ac:dyDescent="0.2">
      <c r="C4514" s="82"/>
      <c r="D4514" s="82"/>
      <c r="E4514" s="82"/>
      <c r="F4514" s="82"/>
      <c r="G4514" s="82"/>
      <c r="H4514" s="82"/>
      <c r="I4514" s="82"/>
      <c r="J4514" s="82"/>
      <c r="K4514" s="82"/>
      <c r="L4514" s="82"/>
      <c r="M4514" s="82"/>
      <c r="N4514" s="140"/>
      <c r="O4514" s="140"/>
      <c r="P4514" s="82"/>
      <c r="Q4514" s="82"/>
      <c r="R4514" s="82"/>
      <c r="S4514" s="82"/>
      <c r="T4514" s="140"/>
      <c r="U4514" s="82"/>
      <c r="V4514" s="82"/>
      <c r="W4514" s="82"/>
      <c r="X4514" s="82"/>
      <c r="Y4514" s="82"/>
      <c r="AA4514" s="82"/>
      <c r="AB4514" s="82"/>
      <c r="AC4514" s="82"/>
      <c r="AD4514" s="82"/>
      <c r="AE4514" s="82"/>
      <c r="AF4514" s="82"/>
      <c r="AG4514" s="82"/>
    </row>
    <row r="4515" spans="3:33" x14ac:dyDescent="0.2">
      <c r="C4515" s="82"/>
      <c r="D4515" s="82"/>
      <c r="E4515" s="82"/>
      <c r="F4515" s="82"/>
      <c r="G4515" s="82"/>
      <c r="H4515" s="82"/>
      <c r="I4515" s="82"/>
      <c r="J4515" s="82"/>
      <c r="K4515" s="82"/>
      <c r="L4515" s="82"/>
      <c r="M4515" s="82"/>
      <c r="N4515" s="140"/>
      <c r="O4515" s="140"/>
      <c r="P4515" s="82"/>
      <c r="Q4515" s="82"/>
      <c r="R4515" s="82"/>
      <c r="S4515" s="82"/>
      <c r="T4515" s="140"/>
      <c r="U4515" s="82"/>
      <c r="V4515" s="82"/>
      <c r="W4515" s="82"/>
      <c r="X4515" s="82"/>
      <c r="Y4515" s="82"/>
      <c r="AA4515" s="82"/>
      <c r="AB4515" s="82"/>
      <c r="AC4515" s="82"/>
      <c r="AD4515" s="82"/>
      <c r="AE4515" s="82"/>
      <c r="AF4515" s="82"/>
      <c r="AG4515" s="82"/>
    </row>
    <row r="4516" spans="3:33" x14ac:dyDescent="0.2">
      <c r="C4516" s="82"/>
      <c r="D4516" s="82"/>
      <c r="E4516" s="82"/>
      <c r="F4516" s="82"/>
      <c r="G4516" s="82"/>
      <c r="H4516" s="82"/>
      <c r="I4516" s="82"/>
      <c r="J4516" s="82"/>
      <c r="K4516" s="82"/>
      <c r="L4516" s="82"/>
      <c r="M4516" s="82"/>
      <c r="N4516" s="140"/>
      <c r="O4516" s="140"/>
      <c r="P4516" s="82"/>
      <c r="Q4516" s="82"/>
      <c r="R4516" s="82"/>
      <c r="S4516" s="82"/>
      <c r="T4516" s="140"/>
      <c r="U4516" s="82"/>
      <c r="V4516" s="82"/>
      <c r="W4516" s="82"/>
      <c r="X4516" s="82"/>
      <c r="Y4516" s="82"/>
      <c r="AA4516" s="82"/>
      <c r="AB4516" s="82"/>
      <c r="AC4516" s="82"/>
      <c r="AD4516" s="82"/>
      <c r="AE4516" s="82"/>
      <c r="AF4516" s="82"/>
      <c r="AG4516" s="82"/>
    </row>
    <row r="4517" spans="3:33" x14ac:dyDescent="0.2">
      <c r="C4517" s="82"/>
      <c r="D4517" s="82"/>
      <c r="E4517" s="82"/>
      <c r="F4517" s="82"/>
      <c r="G4517" s="82"/>
      <c r="H4517" s="82"/>
      <c r="I4517" s="82"/>
      <c r="J4517" s="82"/>
      <c r="K4517" s="82"/>
      <c r="L4517" s="82"/>
      <c r="M4517" s="82"/>
      <c r="N4517" s="140"/>
      <c r="O4517" s="140"/>
      <c r="P4517" s="82"/>
      <c r="Q4517" s="82"/>
      <c r="R4517" s="82"/>
      <c r="S4517" s="82"/>
      <c r="T4517" s="140"/>
      <c r="U4517" s="82"/>
      <c r="V4517" s="82"/>
      <c r="W4517" s="82"/>
      <c r="X4517" s="82"/>
      <c r="Y4517" s="82"/>
      <c r="AA4517" s="82"/>
      <c r="AB4517" s="82"/>
      <c r="AC4517" s="82"/>
      <c r="AD4517" s="82"/>
      <c r="AE4517" s="82"/>
      <c r="AF4517" s="82"/>
      <c r="AG4517" s="82"/>
    </row>
    <row r="4518" spans="3:33" x14ac:dyDescent="0.2">
      <c r="C4518" s="82"/>
      <c r="D4518" s="82"/>
      <c r="E4518" s="82"/>
      <c r="F4518" s="82"/>
      <c r="G4518" s="82"/>
      <c r="H4518" s="82"/>
      <c r="I4518" s="82"/>
      <c r="J4518" s="82"/>
      <c r="K4518" s="82"/>
      <c r="L4518" s="82"/>
      <c r="M4518" s="82"/>
      <c r="N4518" s="140"/>
      <c r="O4518" s="140"/>
      <c r="P4518" s="82"/>
      <c r="Q4518" s="82"/>
      <c r="R4518" s="82"/>
      <c r="S4518" s="82"/>
      <c r="T4518" s="140"/>
      <c r="U4518" s="82"/>
      <c r="V4518" s="82"/>
      <c r="W4518" s="82"/>
      <c r="X4518" s="82"/>
      <c r="Y4518" s="82"/>
      <c r="AA4518" s="82"/>
      <c r="AB4518" s="82"/>
      <c r="AC4518" s="82"/>
      <c r="AD4518" s="82"/>
      <c r="AE4518" s="82"/>
      <c r="AF4518" s="82"/>
      <c r="AG4518" s="82"/>
    </row>
    <row r="4519" spans="3:33" x14ac:dyDescent="0.2">
      <c r="C4519" s="82"/>
      <c r="D4519" s="82"/>
      <c r="E4519" s="82"/>
      <c r="F4519" s="82"/>
      <c r="G4519" s="82"/>
      <c r="H4519" s="82"/>
      <c r="I4519" s="82"/>
      <c r="J4519" s="82"/>
      <c r="K4519" s="82"/>
      <c r="L4519" s="82"/>
      <c r="M4519" s="82"/>
      <c r="N4519" s="140"/>
      <c r="O4519" s="140"/>
      <c r="P4519" s="82"/>
      <c r="Q4519" s="82"/>
      <c r="R4519" s="82"/>
      <c r="S4519" s="82"/>
      <c r="T4519" s="140"/>
      <c r="U4519" s="82"/>
      <c r="V4519" s="82"/>
      <c r="W4519" s="82"/>
      <c r="X4519" s="82"/>
      <c r="Y4519" s="82"/>
      <c r="AA4519" s="82"/>
      <c r="AB4519" s="82"/>
      <c r="AC4519" s="82"/>
      <c r="AD4519" s="82"/>
      <c r="AE4519" s="82"/>
      <c r="AF4519" s="82"/>
      <c r="AG4519" s="82"/>
    </row>
    <row r="4520" spans="3:33" x14ac:dyDescent="0.2">
      <c r="C4520" s="82"/>
      <c r="D4520" s="82"/>
      <c r="E4520" s="82"/>
      <c r="F4520" s="82"/>
      <c r="G4520" s="82"/>
      <c r="H4520" s="82"/>
      <c r="I4520" s="82"/>
      <c r="J4520" s="82"/>
      <c r="K4520" s="82"/>
      <c r="L4520" s="82"/>
      <c r="M4520" s="82"/>
      <c r="N4520" s="140"/>
      <c r="O4520" s="140"/>
      <c r="P4520" s="82"/>
      <c r="Q4520" s="82"/>
      <c r="R4520" s="82"/>
      <c r="S4520" s="82"/>
      <c r="T4520" s="140"/>
      <c r="U4520" s="82"/>
      <c r="V4520" s="82"/>
      <c r="W4520" s="82"/>
      <c r="X4520" s="82"/>
      <c r="Y4520" s="82"/>
      <c r="AA4520" s="82"/>
      <c r="AB4520" s="82"/>
      <c r="AC4520" s="82"/>
      <c r="AD4520" s="82"/>
      <c r="AE4520" s="82"/>
      <c r="AF4520" s="82"/>
      <c r="AG4520" s="82"/>
    </row>
    <row r="4521" spans="3:33" x14ac:dyDescent="0.2">
      <c r="C4521" s="82"/>
      <c r="D4521" s="82"/>
      <c r="E4521" s="82"/>
      <c r="F4521" s="82"/>
      <c r="G4521" s="82"/>
      <c r="H4521" s="82"/>
      <c r="I4521" s="82"/>
      <c r="J4521" s="82"/>
      <c r="K4521" s="82"/>
      <c r="L4521" s="82"/>
      <c r="M4521" s="82"/>
      <c r="N4521" s="140"/>
      <c r="O4521" s="140"/>
      <c r="P4521" s="82"/>
      <c r="Q4521" s="82"/>
      <c r="R4521" s="82"/>
      <c r="S4521" s="82"/>
      <c r="T4521" s="140"/>
      <c r="U4521" s="82"/>
      <c r="V4521" s="82"/>
      <c r="W4521" s="82"/>
      <c r="X4521" s="82"/>
      <c r="Y4521" s="82"/>
      <c r="AA4521" s="82"/>
      <c r="AB4521" s="82"/>
      <c r="AC4521" s="82"/>
      <c r="AD4521" s="82"/>
      <c r="AE4521" s="82"/>
      <c r="AF4521" s="82"/>
      <c r="AG4521" s="82"/>
    </row>
    <row r="4522" spans="3:33" x14ac:dyDescent="0.2">
      <c r="C4522" s="82"/>
      <c r="D4522" s="82"/>
      <c r="E4522" s="82"/>
      <c r="F4522" s="82"/>
      <c r="G4522" s="82"/>
      <c r="H4522" s="82"/>
      <c r="I4522" s="82"/>
      <c r="J4522" s="82"/>
      <c r="K4522" s="82"/>
      <c r="L4522" s="82"/>
      <c r="M4522" s="82"/>
      <c r="N4522" s="140"/>
      <c r="O4522" s="140"/>
      <c r="P4522" s="82"/>
      <c r="Q4522" s="82"/>
      <c r="R4522" s="82"/>
      <c r="S4522" s="82"/>
      <c r="T4522" s="140"/>
      <c r="U4522" s="82"/>
      <c r="V4522" s="82"/>
      <c r="W4522" s="82"/>
      <c r="X4522" s="82"/>
      <c r="Y4522" s="82"/>
      <c r="AA4522" s="82"/>
      <c r="AB4522" s="82"/>
      <c r="AC4522" s="82"/>
      <c r="AD4522" s="82"/>
      <c r="AE4522" s="82"/>
      <c r="AF4522" s="82"/>
      <c r="AG4522" s="82"/>
    </row>
    <row r="4523" spans="3:33" x14ac:dyDescent="0.2">
      <c r="C4523" s="82"/>
      <c r="D4523" s="82"/>
      <c r="E4523" s="82"/>
      <c r="F4523" s="82"/>
      <c r="G4523" s="82"/>
      <c r="H4523" s="82"/>
      <c r="I4523" s="82"/>
      <c r="J4523" s="82"/>
      <c r="K4523" s="82"/>
      <c r="L4523" s="82"/>
      <c r="M4523" s="82"/>
      <c r="N4523" s="140"/>
      <c r="O4523" s="140"/>
      <c r="P4523" s="82"/>
      <c r="Q4523" s="82"/>
      <c r="R4523" s="82"/>
      <c r="S4523" s="82"/>
      <c r="T4523" s="140"/>
      <c r="U4523" s="82"/>
      <c r="V4523" s="82"/>
      <c r="W4523" s="82"/>
      <c r="X4523" s="82"/>
      <c r="Y4523" s="82"/>
      <c r="AA4523" s="82"/>
      <c r="AB4523" s="82"/>
      <c r="AC4523" s="82"/>
      <c r="AD4523" s="82"/>
      <c r="AE4523" s="82"/>
      <c r="AF4523" s="82"/>
      <c r="AG4523" s="82"/>
    </row>
    <row r="4524" spans="3:33" x14ac:dyDescent="0.2">
      <c r="C4524" s="82"/>
      <c r="D4524" s="82"/>
      <c r="E4524" s="82"/>
      <c r="F4524" s="82"/>
      <c r="G4524" s="82"/>
      <c r="H4524" s="82"/>
      <c r="I4524" s="82"/>
      <c r="J4524" s="82"/>
      <c r="K4524" s="82"/>
      <c r="L4524" s="82"/>
      <c r="M4524" s="82"/>
      <c r="N4524" s="140"/>
      <c r="O4524" s="140"/>
      <c r="P4524" s="82"/>
      <c r="Q4524" s="82"/>
      <c r="R4524" s="82"/>
      <c r="S4524" s="82"/>
      <c r="T4524" s="140"/>
      <c r="U4524" s="82"/>
      <c r="V4524" s="82"/>
      <c r="W4524" s="82"/>
      <c r="X4524" s="82"/>
      <c r="Y4524" s="82"/>
      <c r="AA4524" s="82"/>
      <c r="AB4524" s="82"/>
      <c r="AC4524" s="82"/>
      <c r="AD4524" s="82"/>
      <c r="AE4524" s="82"/>
      <c r="AF4524" s="82"/>
      <c r="AG4524" s="82"/>
    </row>
    <row r="4525" spans="3:33" x14ac:dyDescent="0.2">
      <c r="C4525" s="82"/>
      <c r="D4525" s="82"/>
      <c r="E4525" s="82"/>
      <c r="F4525" s="82"/>
      <c r="G4525" s="82"/>
      <c r="H4525" s="82"/>
      <c r="I4525" s="82"/>
      <c r="J4525" s="82"/>
      <c r="K4525" s="82"/>
      <c r="L4525" s="82"/>
      <c r="M4525" s="82"/>
      <c r="N4525" s="140"/>
      <c r="O4525" s="140"/>
      <c r="P4525" s="82"/>
      <c r="Q4525" s="82"/>
      <c r="R4525" s="82"/>
      <c r="S4525" s="82"/>
      <c r="T4525" s="140"/>
      <c r="U4525" s="82"/>
      <c r="V4525" s="82"/>
      <c r="W4525" s="82"/>
      <c r="X4525" s="82"/>
      <c r="Y4525" s="82"/>
      <c r="AA4525" s="82"/>
      <c r="AB4525" s="82"/>
      <c r="AC4525" s="82"/>
      <c r="AD4525" s="82"/>
      <c r="AE4525" s="82"/>
      <c r="AF4525" s="82"/>
      <c r="AG4525" s="82"/>
    </row>
    <row r="4526" spans="3:33" x14ac:dyDescent="0.2">
      <c r="C4526" s="82"/>
      <c r="D4526" s="82"/>
      <c r="E4526" s="82"/>
      <c r="F4526" s="82"/>
      <c r="G4526" s="82"/>
      <c r="H4526" s="82"/>
      <c r="I4526" s="82"/>
      <c r="J4526" s="82"/>
      <c r="K4526" s="82"/>
      <c r="L4526" s="82"/>
      <c r="M4526" s="82"/>
      <c r="N4526" s="140"/>
      <c r="O4526" s="140"/>
      <c r="P4526" s="82"/>
      <c r="Q4526" s="82"/>
      <c r="R4526" s="82"/>
      <c r="S4526" s="82"/>
      <c r="T4526" s="140"/>
      <c r="U4526" s="82"/>
      <c r="V4526" s="82"/>
      <c r="W4526" s="82"/>
      <c r="X4526" s="82"/>
      <c r="Y4526" s="82"/>
      <c r="AA4526" s="82"/>
      <c r="AB4526" s="82"/>
      <c r="AC4526" s="82"/>
      <c r="AD4526" s="82"/>
      <c r="AE4526" s="82"/>
      <c r="AF4526" s="82"/>
      <c r="AG4526" s="82"/>
    </row>
    <row r="4527" spans="3:33" x14ac:dyDescent="0.2">
      <c r="C4527" s="82"/>
      <c r="D4527" s="82"/>
      <c r="E4527" s="82"/>
      <c r="F4527" s="82"/>
      <c r="G4527" s="82"/>
      <c r="H4527" s="82"/>
      <c r="I4527" s="82"/>
      <c r="J4527" s="82"/>
      <c r="K4527" s="82"/>
      <c r="L4527" s="82"/>
      <c r="M4527" s="82"/>
      <c r="N4527" s="140"/>
      <c r="O4527" s="140"/>
      <c r="P4527" s="82"/>
      <c r="Q4527" s="82"/>
      <c r="R4527" s="82"/>
      <c r="S4527" s="82"/>
      <c r="T4527" s="140"/>
      <c r="U4527" s="82"/>
      <c r="V4527" s="82"/>
      <c r="W4527" s="82"/>
      <c r="X4527" s="82"/>
      <c r="Y4527" s="82"/>
      <c r="AA4527" s="82"/>
      <c r="AB4527" s="82"/>
      <c r="AC4527" s="82"/>
      <c r="AD4527" s="82"/>
      <c r="AE4527" s="82"/>
      <c r="AF4527" s="82"/>
      <c r="AG4527" s="82"/>
    </row>
    <row r="4528" spans="3:33" x14ac:dyDescent="0.2">
      <c r="C4528" s="82"/>
      <c r="D4528" s="82"/>
      <c r="E4528" s="82"/>
      <c r="F4528" s="82"/>
      <c r="G4528" s="82"/>
      <c r="H4528" s="82"/>
      <c r="I4528" s="82"/>
      <c r="J4528" s="82"/>
      <c r="K4528" s="82"/>
      <c r="L4528" s="82"/>
      <c r="M4528" s="82"/>
      <c r="N4528" s="140"/>
      <c r="O4528" s="140"/>
      <c r="P4528" s="82"/>
      <c r="Q4528" s="82"/>
      <c r="R4528" s="82"/>
      <c r="S4528" s="82"/>
      <c r="T4528" s="140"/>
      <c r="U4528" s="82"/>
      <c r="V4528" s="82"/>
      <c r="W4528" s="82"/>
      <c r="X4528" s="82"/>
      <c r="Y4528" s="82"/>
      <c r="AA4528" s="82"/>
      <c r="AB4528" s="82"/>
      <c r="AC4528" s="82"/>
      <c r="AD4528" s="82"/>
      <c r="AE4528" s="82"/>
      <c r="AF4528" s="82"/>
      <c r="AG4528" s="82"/>
    </row>
    <row r="4529" spans="3:33" x14ac:dyDescent="0.2">
      <c r="C4529" s="82"/>
      <c r="D4529" s="82"/>
      <c r="E4529" s="82"/>
      <c r="F4529" s="82"/>
      <c r="G4529" s="82"/>
      <c r="H4529" s="82"/>
      <c r="I4529" s="82"/>
      <c r="J4529" s="82"/>
      <c r="K4529" s="82"/>
      <c r="L4529" s="82"/>
      <c r="M4529" s="82"/>
      <c r="N4529" s="140"/>
      <c r="O4529" s="140"/>
      <c r="P4529" s="82"/>
      <c r="Q4529" s="82"/>
      <c r="R4529" s="82"/>
      <c r="S4529" s="82"/>
      <c r="T4529" s="140"/>
      <c r="U4529" s="82"/>
      <c r="V4529" s="82"/>
      <c r="W4529" s="82"/>
      <c r="X4529" s="82"/>
      <c r="Y4529" s="82"/>
      <c r="AA4529" s="82"/>
      <c r="AB4529" s="82"/>
      <c r="AC4529" s="82"/>
      <c r="AD4529" s="82"/>
      <c r="AE4529" s="82"/>
      <c r="AF4529" s="82"/>
      <c r="AG4529" s="82"/>
    </row>
    <row r="4530" spans="3:33" x14ac:dyDescent="0.2">
      <c r="C4530" s="82"/>
      <c r="D4530" s="82"/>
      <c r="E4530" s="82"/>
      <c r="F4530" s="82"/>
      <c r="G4530" s="82"/>
      <c r="H4530" s="82"/>
      <c r="I4530" s="82"/>
      <c r="J4530" s="82"/>
      <c r="K4530" s="82"/>
      <c r="L4530" s="82"/>
      <c r="M4530" s="82"/>
      <c r="N4530" s="140"/>
      <c r="O4530" s="140"/>
      <c r="P4530" s="82"/>
      <c r="Q4530" s="82"/>
      <c r="R4530" s="82"/>
      <c r="S4530" s="82"/>
      <c r="T4530" s="140"/>
      <c r="U4530" s="82"/>
      <c r="V4530" s="82"/>
      <c r="W4530" s="82"/>
      <c r="X4530" s="82"/>
      <c r="Y4530" s="82"/>
      <c r="AA4530" s="82"/>
      <c r="AB4530" s="82"/>
      <c r="AC4530" s="82"/>
      <c r="AD4530" s="82"/>
      <c r="AE4530" s="82"/>
      <c r="AF4530" s="82"/>
      <c r="AG4530" s="82"/>
    </row>
    <row r="4531" spans="3:33" x14ac:dyDescent="0.2">
      <c r="C4531" s="82"/>
      <c r="D4531" s="82"/>
      <c r="E4531" s="82"/>
      <c r="F4531" s="82"/>
      <c r="G4531" s="82"/>
      <c r="H4531" s="82"/>
      <c r="I4531" s="82"/>
      <c r="J4531" s="82"/>
      <c r="K4531" s="82"/>
      <c r="L4531" s="82"/>
      <c r="M4531" s="82"/>
      <c r="N4531" s="140"/>
      <c r="O4531" s="140"/>
      <c r="P4531" s="82"/>
      <c r="Q4531" s="82"/>
      <c r="R4531" s="82"/>
      <c r="S4531" s="82"/>
      <c r="T4531" s="140"/>
      <c r="U4531" s="82"/>
      <c r="V4531" s="82"/>
      <c r="W4531" s="82"/>
      <c r="X4531" s="82"/>
      <c r="Y4531" s="82"/>
      <c r="AA4531" s="82"/>
      <c r="AB4531" s="82"/>
      <c r="AC4531" s="82"/>
      <c r="AD4531" s="82"/>
      <c r="AE4531" s="82"/>
      <c r="AF4531" s="82"/>
      <c r="AG4531" s="82"/>
    </row>
    <row r="4532" spans="3:33" x14ac:dyDescent="0.2">
      <c r="C4532" s="82"/>
      <c r="D4532" s="82"/>
      <c r="E4532" s="82"/>
      <c r="F4532" s="82"/>
      <c r="G4532" s="82"/>
      <c r="H4532" s="82"/>
      <c r="I4532" s="82"/>
      <c r="J4532" s="82"/>
      <c r="K4532" s="82"/>
      <c r="L4532" s="82"/>
      <c r="M4532" s="82"/>
      <c r="N4532" s="140"/>
      <c r="O4532" s="140"/>
      <c r="P4532" s="82"/>
      <c r="Q4532" s="82"/>
      <c r="R4532" s="82"/>
      <c r="S4532" s="82"/>
      <c r="T4532" s="140"/>
      <c r="U4532" s="82"/>
      <c r="V4532" s="82"/>
      <c r="W4532" s="82"/>
      <c r="X4532" s="82"/>
      <c r="Y4532" s="82"/>
      <c r="AA4532" s="82"/>
      <c r="AB4532" s="82"/>
      <c r="AC4532" s="82"/>
      <c r="AD4532" s="82"/>
      <c r="AE4532" s="82"/>
      <c r="AF4532" s="82"/>
      <c r="AG4532" s="82"/>
    </row>
    <row r="4533" spans="3:33" x14ac:dyDescent="0.2">
      <c r="C4533" s="82"/>
      <c r="D4533" s="82"/>
      <c r="E4533" s="82"/>
      <c r="F4533" s="82"/>
      <c r="G4533" s="82"/>
      <c r="H4533" s="82"/>
      <c r="I4533" s="82"/>
      <c r="J4533" s="82"/>
      <c r="K4533" s="82"/>
      <c r="L4533" s="82"/>
      <c r="M4533" s="82"/>
      <c r="N4533" s="140"/>
      <c r="O4533" s="140"/>
      <c r="P4533" s="82"/>
      <c r="Q4533" s="82"/>
      <c r="R4533" s="82"/>
      <c r="S4533" s="82"/>
      <c r="T4533" s="140"/>
      <c r="U4533" s="82"/>
      <c r="V4533" s="82"/>
      <c r="W4533" s="82"/>
      <c r="X4533" s="82"/>
      <c r="Y4533" s="82"/>
      <c r="AA4533" s="82"/>
      <c r="AB4533" s="82"/>
      <c r="AC4533" s="82"/>
      <c r="AD4533" s="82"/>
      <c r="AE4533" s="82"/>
      <c r="AF4533" s="82"/>
      <c r="AG4533" s="82"/>
    </row>
    <row r="4534" spans="3:33" x14ac:dyDescent="0.2">
      <c r="C4534" s="82"/>
      <c r="D4534" s="82"/>
      <c r="E4534" s="82"/>
      <c r="F4534" s="82"/>
      <c r="G4534" s="82"/>
      <c r="H4534" s="82"/>
      <c r="I4534" s="82"/>
      <c r="J4534" s="82"/>
      <c r="K4534" s="82"/>
      <c r="L4534" s="82"/>
      <c r="M4534" s="82"/>
      <c r="N4534" s="140"/>
      <c r="O4534" s="140"/>
      <c r="P4534" s="82"/>
      <c r="Q4534" s="82"/>
      <c r="R4534" s="82"/>
      <c r="S4534" s="82"/>
      <c r="T4534" s="140"/>
      <c r="U4534" s="82"/>
      <c r="V4534" s="82"/>
      <c r="W4534" s="82"/>
      <c r="X4534" s="82"/>
      <c r="Y4534" s="82"/>
      <c r="AA4534" s="82"/>
      <c r="AB4534" s="82"/>
      <c r="AC4534" s="82"/>
      <c r="AD4534" s="82"/>
      <c r="AE4534" s="82"/>
      <c r="AF4534" s="82"/>
      <c r="AG4534" s="82"/>
    </row>
    <row r="4535" spans="3:33" x14ac:dyDescent="0.2">
      <c r="C4535" s="82"/>
      <c r="D4535" s="82"/>
      <c r="E4535" s="82"/>
      <c r="F4535" s="82"/>
      <c r="G4535" s="82"/>
      <c r="H4535" s="82"/>
      <c r="I4535" s="82"/>
      <c r="J4535" s="82"/>
      <c r="K4535" s="82"/>
      <c r="L4535" s="82"/>
      <c r="M4535" s="82"/>
      <c r="N4535" s="140"/>
      <c r="O4535" s="140"/>
      <c r="P4535" s="82"/>
      <c r="Q4535" s="82"/>
      <c r="R4535" s="82"/>
      <c r="S4535" s="82"/>
      <c r="T4535" s="140"/>
      <c r="U4535" s="82"/>
      <c r="V4535" s="82"/>
      <c r="W4535" s="82"/>
      <c r="X4535" s="82"/>
      <c r="Y4535" s="82"/>
      <c r="AA4535" s="82"/>
      <c r="AB4535" s="82"/>
      <c r="AC4535" s="82"/>
      <c r="AD4535" s="82"/>
      <c r="AE4535" s="82"/>
      <c r="AF4535" s="82"/>
      <c r="AG4535" s="82"/>
    </row>
    <row r="4536" spans="3:33" x14ac:dyDescent="0.2">
      <c r="C4536" s="82"/>
      <c r="D4536" s="82"/>
      <c r="E4536" s="82"/>
      <c r="F4536" s="82"/>
      <c r="G4536" s="82"/>
      <c r="H4536" s="82"/>
      <c r="I4536" s="82"/>
      <c r="J4536" s="82"/>
      <c r="K4536" s="82"/>
      <c r="L4536" s="82"/>
      <c r="M4536" s="82"/>
      <c r="N4536" s="140"/>
      <c r="O4536" s="140"/>
      <c r="P4536" s="82"/>
      <c r="Q4536" s="82"/>
      <c r="R4536" s="82"/>
      <c r="S4536" s="82"/>
      <c r="T4536" s="140"/>
      <c r="U4536" s="82"/>
      <c r="V4536" s="82"/>
      <c r="W4536" s="82"/>
      <c r="X4536" s="82"/>
      <c r="Y4536" s="82"/>
      <c r="AA4536" s="82"/>
      <c r="AB4536" s="82"/>
      <c r="AC4536" s="82"/>
      <c r="AD4536" s="82"/>
      <c r="AE4536" s="82"/>
      <c r="AF4536" s="82"/>
      <c r="AG4536" s="82"/>
    </row>
    <row r="4537" spans="3:33" x14ac:dyDescent="0.2">
      <c r="C4537" s="82"/>
      <c r="D4537" s="82"/>
      <c r="E4537" s="82"/>
      <c r="F4537" s="82"/>
      <c r="G4537" s="82"/>
      <c r="H4537" s="82"/>
      <c r="I4537" s="82"/>
      <c r="J4537" s="82"/>
      <c r="K4537" s="82"/>
      <c r="L4537" s="82"/>
      <c r="M4537" s="82"/>
      <c r="N4537" s="140"/>
      <c r="O4537" s="140"/>
      <c r="P4537" s="82"/>
      <c r="Q4537" s="82"/>
      <c r="R4537" s="82"/>
      <c r="S4537" s="82"/>
      <c r="T4537" s="140"/>
      <c r="U4537" s="82"/>
      <c r="V4537" s="82"/>
      <c r="W4537" s="82"/>
      <c r="X4537" s="82"/>
      <c r="Y4537" s="82"/>
      <c r="AA4537" s="82"/>
      <c r="AB4537" s="82"/>
      <c r="AC4537" s="82"/>
      <c r="AD4537" s="82"/>
      <c r="AE4537" s="82"/>
      <c r="AF4537" s="82"/>
      <c r="AG4537" s="82"/>
    </row>
    <row r="4538" spans="3:33" x14ac:dyDescent="0.2">
      <c r="C4538" s="82"/>
      <c r="D4538" s="82"/>
      <c r="E4538" s="82"/>
      <c r="F4538" s="82"/>
      <c r="G4538" s="82"/>
      <c r="H4538" s="82"/>
      <c r="I4538" s="82"/>
      <c r="J4538" s="82"/>
      <c r="K4538" s="82"/>
      <c r="L4538" s="82"/>
      <c r="M4538" s="82"/>
      <c r="N4538" s="140"/>
      <c r="O4538" s="140"/>
      <c r="P4538" s="82"/>
      <c r="Q4538" s="82"/>
      <c r="R4538" s="82"/>
      <c r="S4538" s="82"/>
      <c r="T4538" s="140"/>
      <c r="U4538" s="82"/>
      <c r="V4538" s="82"/>
      <c r="W4538" s="82"/>
      <c r="X4538" s="82"/>
      <c r="Y4538" s="82"/>
      <c r="AA4538" s="82"/>
      <c r="AB4538" s="82"/>
      <c r="AC4538" s="82"/>
      <c r="AD4538" s="82"/>
      <c r="AE4538" s="82"/>
      <c r="AF4538" s="82"/>
      <c r="AG4538" s="82"/>
    </row>
    <row r="4539" spans="3:33" x14ac:dyDescent="0.2">
      <c r="C4539" s="82"/>
      <c r="D4539" s="82"/>
      <c r="E4539" s="82"/>
      <c r="F4539" s="82"/>
      <c r="G4539" s="82"/>
      <c r="H4539" s="82"/>
      <c r="I4539" s="82"/>
      <c r="J4539" s="82"/>
      <c r="K4539" s="82"/>
      <c r="L4539" s="82"/>
      <c r="M4539" s="82"/>
      <c r="N4539" s="140"/>
      <c r="O4539" s="140"/>
      <c r="P4539" s="82"/>
      <c r="Q4539" s="82"/>
      <c r="R4539" s="82"/>
      <c r="S4539" s="82"/>
      <c r="T4539" s="140"/>
      <c r="U4539" s="82"/>
      <c r="V4539" s="82"/>
      <c r="W4539" s="82"/>
      <c r="X4539" s="82"/>
      <c r="Y4539" s="82"/>
      <c r="AA4539" s="82"/>
      <c r="AB4539" s="82"/>
      <c r="AC4539" s="82"/>
      <c r="AD4539" s="82"/>
      <c r="AE4539" s="82"/>
      <c r="AF4539" s="82"/>
      <c r="AG4539" s="82"/>
    </row>
    <row r="4540" spans="3:33" x14ac:dyDescent="0.2">
      <c r="C4540" s="82"/>
      <c r="D4540" s="82"/>
      <c r="E4540" s="82"/>
      <c r="F4540" s="82"/>
      <c r="G4540" s="82"/>
      <c r="H4540" s="82"/>
      <c r="I4540" s="82"/>
      <c r="J4540" s="82"/>
      <c r="K4540" s="82"/>
      <c r="L4540" s="82"/>
      <c r="M4540" s="82"/>
      <c r="N4540" s="140"/>
      <c r="O4540" s="140"/>
      <c r="P4540" s="82"/>
      <c r="Q4540" s="82"/>
      <c r="R4540" s="82"/>
      <c r="S4540" s="82"/>
      <c r="T4540" s="140"/>
      <c r="U4540" s="82"/>
      <c r="V4540" s="82"/>
      <c r="W4540" s="82"/>
      <c r="X4540" s="82"/>
      <c r="Y4540" s="82"/>
      <c r="AA4540" s="82"/>
      <c r="AB4540" s="82"/>
      <c r="AC4540" s="82"/>
      <c r="AD4540" s="82"/>
      <c r="AE4540" s="82"/>
      <c r="AF4540" s="82"/>
      <c r="AG4540" s="82"/>
    </row>
    <row r="4541" spans="3:33" x14ac:dyDescent="0.2">
      <c r="C4541" s="82"/>
      <c r="D4541" s="82"/>
      <c r="E4541" s="82"/>
      <c r="F4541" s="82"/>
      <c r="G4541" s="82"/>
      <c r="H4541" s="82"/>
      <c r="I4541" s="82"/>
      <c r="J4541" s="82"/>
      <c r="K4541" s="82"/>
      <c r="L4541" s="82"/>
      <c r="M4541" s="82"/>
      <c r="N4541" s="140"/>
      <c r="O4541" s="140"/>
      <c r="P4541" s="82"/>
      <c r="Q4541" s="82"/>
      <c r="R4541" s="82"/>
      <c r="S4541" s="82"/>
      <c r="T4541" s="140"/>
      <c r="U4541" s="82"/>
      <c r="V4541" s="82"/>
      <c r="W4541" s="82"/>
      <c r="X4541" s="82"/>
      <c r="Y4541" s="82"/>
      <c r="AA4541" s="82"/>
      <c r="AB4541" s="82"/>
      <c r="AC4541" s="82"/>
      <c r="AD4541" s="82"/>
      <c r="AE4541" s="82"/>
      <c r="AF4541" s="82"/>
      <c r="AG4541" s="82"/>
    </row>
    <row r="4542" spans="3:33" x14ac:dyDescent="0.2">
      <c r="C4542" s="82"/>
      <c r="D4542" s="82"/>
      <c r="E4542" s="82"/>
      <c r="F4542" s="82"/>
      <c r="G4542" s="82"/>
      <c r="H4542" s="82"/>
      <c r="I4542" s="82"/>
      <c r="J4542" s="82"/>
      <c r="K4542" s="82"/>
      <c r="L4542" s="82"/>
      <c r="M4542" s="82"/>
      <c r="N4542" s="140"/>
      <c r="O4542" s="140"/>
      <c r="P4542" s="82"/>
      <c r="Q4542" s="82"/>
      <c r="R4542" s="82"/>
      <c r="S4542" s="82"/>
      <c r="T4542" s="140"/>
      <c r="U4542" s="82"/>
      <c r="V4542" s="82"/>
      <c r="W4542" s="82"/>
      <c r="X4542" s="82"/>
      <c r="Y4542" s="82"/>
      <c r="AA4542" s="82"/>
      <c r="AB4542" s="82"/>
      <c r="AC4542" s="82"/>
      <c r="AD4542" s="82"/>
      <c r="AE4542" s="82"/>
      <c r="AF4542" s="82"/>
      <c r="AG4542" s="82"/>
    </row>
    <row r="4543" spans="3:33" x14ac:dyDescent="0.2">
      <c r="C4543" s="82"/>
      <c r="D4543" s="82"/>
      <c r="E4543" s="82"/>
      <c r="F4543" s="82"/>
      <c r="G4543" s="82"/>
      <c r="H4543" s="82"/>
      <c r="I4543" s="82"/>
      <c r="J4543" s="82"/>
      <c r="K4543" s="82"/>
      <c r="L4543" s="82"/>
      <c r="M4543" s="82"/>
      <c r="N4543" s="140"/>
      <c r="O4543" s="140"/>
      <c r="P4543" s="82"/>
      <c r="Q4543" s="82"/>
      <c r="R4543" s="82"/>
      <c r="S4543" s="82"/>
      <c r="T4543" s="140"/>
      <c r="U4543" s="82"/>
      <c r="V4543" s="82"/>
      <c r="W4543" s="82"/>
      <c r="X4543" s="82"/>
      <c r="Y4543" s="82"/>
      <c r="AA4543" s="82"/>
      <c r="AB4543" s="82"/>
      <c r="AC4543" s="82"/>
      <c r="AD4543" s="82"/>
      <c r="AE4543" s="82"/>
      <c r="AF4543" s="82"/>
      <c r="AG4543" s="82"/>
    </row>
    <row r="4544" spans="3:33" x14ac:dyDescent="0.2">
      <c r="C4544" s="82"/>
      <c r="D4544" s="82"/>
      <c r="E4544" s="82"/>
      <c r="F4544" s="82"/>
      <c r="G4544" s="82"/>
      <c r="H4544" s="82"/>
      <c r="I4544" s="82"/>
      <c r="J4544" s="82"/>
      <c r="K4544" s="82"/>
      <c r="L4544" s="82"/>
      <c r="M4544" s="82"/>
      <c r="N4544" s="140"/>
      <c r="O4544" s="140"/>
      <c r="P4544" s="82"/>
      <c r="Q4544" s="82"/>
      <c r="R4544" s="82"/>
      <c r="S4544" s="82"/>
      <c r="T4544" s="140"/>
      <c r="U4544" s="82"/>
      <c r="V4544" s="82"/>
      <c r="W4544" s="82"/>
      <c r="X4544" s="82"/>
      <c r="Y4544" s="82"/>
      <c r="AA4544" s="82"/>
      <c r="AB4544" s="82"/>
      <c r="AC4544" s="82"/>
      <c r="AD4544" s="82"/>
      <c r="AE4544" s="82"/>
      <c r="AF4544" s="82"/>
      <c r="AG4544" s="82"/>
    </row>
    <row r="4545" spans="3:33" x14ac:dyDescent="0.2">
      <c r="C4545" s="82"/>
      <c r="D4545" s="82"/>
      <c r="E4545" s="82"/>
      <c r="F4545" s="82"/>
      <c r="G4545" s="82"/>
      <c r="H4545" s="82"/>
      <c r="I4545" s="82"/>
      <c r="J4545" s="82"/>
      <c r="K4545" s="82"/>
      <c r="L4545" s="82"/>
      <c r="M4545" s="82"/>
      <c r="N4545" s="140"/>
      <c r="O4545" s="140"/>
      <c r="P4545" s="82"/>
      <c r="Q4545" s="82"/>
      <c r="R4545" s="82"/>
      <c r="S4545" s="82"/>
      <c r="T4545" s="140"/>
      <c r="U4545" s="82"/>
      <c r="V4545" s="82"/>
      <c r="W4545" s="82"/>
      <c r="X4545" s="82"/>
      <c r="Y4545" s="82"/>
      <c r="AA4545" s="82"/>
      <c r="AB4545" s="82"/>
      <c r="AC4545" s="82"/>
      <c r="AD4545" s="82"/>
      <c r="AE4545" s="82"/>
      <c r="AF4545" s="82"/>
      <c r="AG4545" s="82"/>
    </row>
    <row r="4546" spans="3:33" x14ac:dyDescent="0.2">
      <c r="C4546" s="82"/>
      <c r="D4546" s="82"/>
      <c r="E4546" s="82"/>
      <c r="F4546" s="82"/>
      <c r="G4546" s="82"/>
      <c r="H4546" s="82"/>
      <c r="I4546" s="82"/>
      <c r="J4546" s="82"/>
      <c r="K4546" s="82"/>
      <c r="L4546" s="82"/>
      <c r="M4546" s="82"/>
      <c r="N4546" s="140"/>
      <c r="O4546" s="140"/>
      <c r="P4546" s="82"/>
      <c r="Q4546" s="82"/>
      <c r="R4546" s="82"/>
      <c r="S4546" s="82"/>
      <c r="T4546" s="140"/>
      <c r="U4546" s="82"/>
      <c r="V4546" s="82"/>
      <c r="W4546" s="82"/>
      <c r="X4546" s="82"/>
      <c r="Y4546" s="82"/>
      <c r="AA4546" s="82"/>
      <c r="AB4546" s="82"/>
      <c r="AC4546" s="82"/>
      <c r="AD4546" s="82"/>
      <c r="AE4546" s="82"/>
      <c r="AF4546" s="82"/>
      <c r="AG4546" s="82"/>
    </row>
    <row r="4547" spans="3:33" x14ac:dyDescent="0.2">
      <c r="C4547" s="82"/>
      <c r="D4547" s="82"/>
      <c r="E4547" s="82"/>
      <c r="F4547" s="82"/>
      <c r="G4547" s="82"/>
      <c r="H4547" s="82"/>
      <c r="I4547" s="82"/>
      <c r="J4547" s="82"/>
      <c r="K4547" s="82"/>
      <c r="L4547" s="82"/>
      <c r="M4547" s="82"/>
      <c r="N4547" s="140"/>
      <c r="O4547" s="140"/>
      <c r="P4547" s="82"/>
      <c r="Q4547" s="82"/>
      <c r="R4547" s="82"/>
      <c r="S4547" s="82"/>
      <c r="T4547" s="140"/>
      <c r="U4547" s="82"/>
      <c r="V4547" s="82"/>
      <c r="W4547" s="82"/>
      <c r="X4547" s="82"/>
      <c r="Y4547" s="82"/>
      <c r="AA4547" s="82"/>
      <c r="AB4547" s="82"/>
      <c r="AC4547" s="82"/>
      <c r="AD4547" s="82"/>
      <c r="AE4547" s="82"/>
      <c r="AF4547" s="82"/>
      <c r="AG4547" s="82"/>
    </row>
    <row r="4548" spans="3:33" x14ac:dyDescent="0.2">
      <c r="C4548" s="82"/>
      <c r="D4548" s="82"/>
      <c r="E4548" s="82"/>
      <c r="F4548" s="82"/>
      <c r="G4548" s="82"/>
      <c r="H4548" s="82"/>
      <c r="I4548" s="82"/>
      <c r="J4548" s="82"/>
      <c r="K4548" s="82"/>
      <c r="L4548" s="82"/>
      <c r="M4548" s="82"/>
      <c r="N4548" s="140"/>
      <c r="O4548" s="140"/>
      <c r="P4548" s="82"/>
      <c r="Q4548" s="82"/>
      <c r="R4548" s="82"/>
      <c r="S4548" s="82"/>
      <c r="T4548" s="140"/>
      <c r="U4548" s="82"/>
      <c r="V4548" s="82"/>
      <c r="W4548" s="82"/>
      <c r="X4548" s="82"/>
      <c r="Y4548" s="82"/>
      <c r="AA4548" s="82"/>
      <c r="AB4548" s="82"/>
      <c r="AC4548" s="82"/>
      <c r="AD4548" s="82"/>
      <c r="AE4548" s="82"/>
      <c r="AF4548" s="82"/>
      <c r="AG4548" s="82"/>
    </row>
    <row r="4549" spans="3:33" x14ac:dyDescent="0.2">
      <c r="C4549" s="82"/>
      <c r="D4549" s="82"/>
      <c r="E4549" s="82"/>
      <c r="F4549" s="82"/>
      <c r="G4549" s="82"/>
      <c r="H4549" s="82"/>
      <c r="I4549" s="82"/>
      <c r="J4549" s="82"/>
      <c r="K4549" s="82"/>
      <c r="L4549" s="82"/>
      <c r="M4549" s="82"/>
      <c r="N4549" s="140"/>
      <c r="O4549" s="140"/>
      <c r="P4549" s="82"/>
      <c r="Q4549" s="82"/>
      <c r="R4549" s="82"/>
      <c r="S4549" s="82"/>
      <c r="T4549" s="140"/>
      <c r="U4549" s="82"/>
      <c r="V4549" s="82"/>
      <c r="W4549" s="82"/>
      <c r="X4549" s="82"/>
      <c r="Y4549" s="82"/>
      <c r="AA4549" s="82"/>
      <c r="AB4549" s="82"/>
      <c r="AC4549" s="82"/>
      <c r="AD4549" s="82"/>
      <c r="AE4549" s="82"/>
      <c r="AF4549" s="82"/>
      <c r="AG4549" s="82"/>
    </row>
    <row r="4550" spans="3:33" x14ac:dyDescent="0.2">
      <c r="C4550" s="82"/>
      <c r="D4550" s="82"/>
      <c r="E4550" s="82"/>
      <c r="F4550" s="82"/>
      <c r="G4550" s="82"/>
      <c r="H4550" s="82"/>
      <c r="I4550" s="82"/>
      <c r="J4550" s="82"/>
      <c r="K4550" s="82"/>
      <c r="L4550" s="82"/>
      <c r="M4550" s="82"/>
      <c r="N4550" s="140"/>
      <c r="O4550" s="140"/>
      <c r="P4550" s="82"/>
      <c r="Q4550" s="82"/>
      <c r="R4550" s="82"/>
      <c r="S4550" s="82"/>
      <c r="T4550" s="140"/>
      <c r="U4550" s="82"/>
      <c r="V4550" s="82"/>
      <c r="W4550" s="82"/>
      <c r="X4550" s="82"/>
      <c r="Y4550" s="82"/>
      <c r="AA4550" s="82"/>
      <c r="AB4550" s="82"/>
      <c r="AC4550" s="82"/>
      <c r="AD4550" s="82"/>
      <c r="AE4550" s="82"/>
      <c r="AF4550" s="82"/>
      <c r="AG4550" s="82"/>
    </row>
    <row r="4551" spans="3:33" x14ac:dyDescent="0.2">
      <c r="C4551" s="82"/>
      <c r="D4551" s="82"/>
      <c r="E4551" s="82"/>
      <c r="F4551" s="82"/>
      <c r="G4551" s="82"/>
      <c r="H4551" s="82"/>
      <c r="I4551" s="82"/>
      <c r="J4551" s="82"/>
      <c r="K4551" s="82"/>
      <c r="L4551" s="82"/>
      <c r="M4551" s="82"/>
      <c r="N4551" s="140"/>
      <c r="O4551" s="140"/>
      <c r="P4551" s="82"/>
      <c r="Q4551" s="82"/>
      <c r="R4551" s="82"/>
      <c r="S4551" s="82"/>
      <c r="T4551" s="140"/>
      <c r="U4551" s="82"/>
      <c r="V4551" s="82"/>
      <c r="W4551" s="82"/>
      <c r="X4551" s="82"/>
      <c r="Y4551" s="82"/>
      <c r="AA4551" s="82"/>
      <c r="AB4551" s="82"/>
      <c r="AC4551" s="82"/>
      <c r="AD4551" s="82"/>
      <c r="AE4551" s="82"/>
      <c r="AF4551" s="82"/>
      <c r="AG4551" s="82"/>
    </row>
    <row r="4552" spans="3:33" x14ac:dyDescent="0.2">
      <c r="C4552" s="82"/>
      <c r="D4552" s="82"/>
      <c r="E4552" s="82"/>
      <c r="F4552" s="82"/>
      <c r="G4552" s="82"/>
      <c r="H4552" s="82"/>
      <c r="I4552" s="82"/>
      <c r="J4552" s="82"/>
      <c r="K4552" s="82"/>
      <c r="L4552" s="82"/>
      <c r="M4552" s="82"/>
      <c r="N4552" s="140"/>
      <c r="O4552" s="140"/>
      <c r="P4552" s="82"/>
      <c r="Q4552" s="82"/>
      <c r="R4552" s="82"/>
      <c r="S4552" s="82"/>
      <c r="T4552" s="140"/>
      <c r="U4552" s="82"/>
      <c r="V4552" s="82"/>
      <c r="W4552" s="82"/>
      <c r="X4552" s="82"/>
      <c r="Y4552" s="82"/>
      <c r="AA4552" s="82"/>
      <c r="AB4552" s="82"/>
      <c r="AC4552" s="82"/>
      <c r="AD4552" s="82"/>
      <c r="AE4552" s="82"/>
      <c r="AF4552" s="82"/>
      <c r="AG4552" s="82"/>
    </row>
    <row r="4553" spans="3:33" x14ac:dyDescent="0.2">
      <c r="C4553" s="82"/>
      <c r="D4553" s="82"/>
      <c r="E4553" s="82"/>
      <c r="F4553" s="82"/>
      <c r="G4553" s="82"/>
      <c r="H4553" s="82"/>
      <c r="I4553" s="82"/>
      <c r="J4553" s="82"/>
      <c r="K4553" s="82"/>
      <c r="L4553" s="82"/>
      <c r="M4553" s="82"/>
      <c r="N4553" s="140"/>
      <c r="O4553" s="140"/>
      <c r="P4553" s="82"/>
      <c r="Q4553" s="82"/>
      <c r="R4553" s="82"/>
      <c r="S4553" s="82"/>
      <c r="T4553" s="140"/>
      <c r="U4553" s="82"/>
      <c r="V4553" s="82"/>
      <c r="W4553" s="82"/>
      <c r="X4553" s="82"/>
      <c r="Y4553" s="82"/>
      <c r="AA4553" s="82"/>
      <c r="AB4553" s="82"/>
      <c r="AC4553" s="82"/>
      <c r="AD4553" s="82"/>
      <c r="AE4553" s="82"/>
      <c r="AF4553" s="82"/>
      <c r="AG4553" s="82"/>
    </row>
    <row r="4554" spans="3:33" x14ac:dyDescent="0.2">
      <c r="C4554" s="82"/>
      <c r="D4554" s="82"/>
      <c r="E4554" s="82"/>
      <c r="F4554" s="82"/>
      <c r="G4554" s="82"/>
      <c r="H4554" s="82"/>
      <c r="I4554" s="82"/>
      <c r="J4554" s="82"/>
      <c r="K4554" s="82"/>
      <c r="L4554" s="82"/>
      <c r="M4554" s="82"/>
      <c r="N4554" s="140"/>
      <c r="O4554" s="140"/>
      <c r="P4554" s="82"/>
      <c r="Q4554" s="82"/>
      <c r="R4554" s="82"/>
      <c r="S4554" s="82"/>
      <c r="T4554" s="140"/>
      <c r="U4554" s="82"/>
      <c r="V4554" s="82"/>
      <c r="W4554" s="82"/>
      <c r="X4554" s="82"/>
      <c r="Y4554" s="82"/>
      <c r="AA4554" s="82"/>
      <c r="AB4554" s="82"/>
      <c r="AC4554" s="82"/>
      <c r="AD4554" s="82"/>
      <c r="AE4554" s="82"/>
      <c r="AF4554" s="82"/>
      <c r="AG4554" s="82"/>
    </row>
    <row r="4555" spans="3:33" x14ac:dyDescent="0.2">
      <c r="C4555" s="82"/>
      <c r="D4555" s="82"/>
      <c r="E4555" s="82"/>
      <c r="F4555" s="82"/>
      <c r="G4555" s="82"/>
      <c r="H4555" s="82"/>
      <c r="I4555" s="82"/>
      <c r="J4555" s="82"/>
      <c r="K4555" s="82"/>
      <c r="L4555" s="82"/>
      <c r="M4555" s="82"/>
      <c r="N4555" s="140"/>
      <c r="O4555" s="140"/>
      <c r="P4555" s="82"/>
      <c r="Q4555" s="82"/>
      <c r="R4555" s="82"/>
      <c r="S4555" s="82"/>
      <c r="T4555" s="140"/>
      <c r="U4555" s="82"/>
      <c r="V4555" s="82"/>
      <c r="W4555" s="82"/>
      <c r="X4555" s="82"/>
      <c r="Y4555" s="82"/>
      <c r="AA4555" s="82"/>
      <c r="AB4555" s="82"/>
      <c r="AC4555" s="82"/>
      <c r="AD4555" s="82"/>
      <c r="AE4555" s="82"/>
      <c r="AF4555" s="82"/>
      <c r="AG4555" s="82"/>
    </row>
    <row r="4556" spans="3:33" x14ac:dyDescent="0.2">
      <c r="C4556" s="82"/>
      <c r="D4556" s="82"/>
      <c r="E4556" s="82"/>
      <c r="F4556" s="82"/>
      <c r="G4556" s="82"/>
      <c r="H4556" s="82"/>
      <c r="I4556" s="82"/>
      <c r="J4556" s="82"/>
      <c r="K4556" s="82"/>
      <c r="L4556" s="82"/>
      <c r="M4556" s="82"/>
      <c r="N4556" s="140"/>
      <c r="O4556" s="140"/>
      <c r="P4556" s="82"/>
      <c r="Q4556" s="82"/>
      <c r="R4556" s="82"/>
      <c r="S4556" s="82"/>
      <c r="T4556" s="140"/>
      <c r="U4556" s="82"/>
      <c r="V4556" s="82"/>
      <c r="W4556" s="82"/>
      <c r="X4556" s="82"/>
      <c r="Y4556" s="82"/>
      <c r="AA4556" s="82"/>
      <c r="AB4556" s="82"/>
      <c r="AC4556" s="82"/>
      <c r="AD4556" s="82"/>
      <c r="AE4556" s="82"/>
      <c r="AF4556" s="82"/>
      <c r="AG4556" s="82"/>
    </row>
    <row r="4557" spans="3:33" x14ac:dyDescent="0.2">
      <c r="C4557" s="82"/>
      <c r="D4557" s="82"/>
      <c r="E4557" s="82"/>
      <c r="F4557" s="82"/>
      <c r="G4557" s="82"/>
      <c r="H4557" s="82"/>
      <c r="I4557" s="82"/>
      <c r="J4557" s="82"/>
      <c r="K4557" s="82"/>
      <c r="L4557" s="82"/>
      <c r="M4557" s="82"/>
      <c r="N4557" s="140"/>
      <c r="O4557" s="140"/>
      <c r="P4557" s="82"/>
      <c r="Q4557" s="82"/>
      <c r="R4557" s="82"/>
      <c r="S4557" s="82"/>
      <c r="T4557" s="140"/>
      <c r="U4557" s="82"/>
      <c r="V4557" s="82"/>
      <c r="W4557" s="82"/>
      <c r="X4557" s="82"/>
      <c r="Y4557" s="82"/>
      <c r="AA4557" s="82"/>
      <c r="AB4557" s="82"/>
      <c r="AC4557" s="82"/>
      <c r="AD4557" s="82"/>
      <c r="AE4557" s="82"/>
      <c r="AF4557" s="82"/>
      <c r="AG4557" s="82"/>
    </row>
    <row r="4558" spans="3:33" x14ac:dyDescent="0.2">
      <c r="C4558" s="82"/>
      <c r="D4558" s="82"/>
      <c r="E4558" s="82"/>
      <c r="F4558" s="82"/>
      <c r="G4558" s="82"/>
      <c r="H4558" s="82"/>
      <c r="I4558" s="82"/>
      <c r="J4558" s="82"/>
      <c r="K4558" s="82"/>
      <c r="L4558" s="82"/>
      <c r="M4558" s="82"/>
      <c r="N4558" s="140"/>
      <c r="O4558" s="140"/>
      <c r="P4558" s="82"/>
      <c r="Q4558" s="82"/>
      <c r="R4558" s="82"/>
      <c r="S4558" s="82"/>
      <c r="T4558" s="140"/>
      <c r="U4558" s="82"/>
      <c r="V4558" s="82"/>
      <c r="W4558" s="82"/>
      <c r="X4558" s="82"/>
      <c r="Y4558" s="82"/>
      <c r="AA4558" s="82"/>
      <c r="AB4558" s="82"/>
      <c r="AC4558" s="82"/>
      <c r="AD4558" s="82"/>
      <c r="AE4558" s="82"/>
      <c r="AF4558" s="82"/>
      <c r="AG4558" s="82"/>
    </row>
    <row r="4559" spans="3:33" x14ac:dyDescent="0.2">
      <c r="C4559" s="82"/>
      <c r="D4559" s="82"/>
      <c r="E4559" s="82"/>
      <c r="F4559" s="82"/>
      <c r="G4559" s="82"/>
      <c r="H4559" s="82"/>
      <c r="I4559" s="82"/>
      <c r="J4559" s="82"/>
      <c r="K4559" s="82"/>
      <c r="L4559" s="82"/>
      <c r="M4559" s="82"/>
      <c r="N4559" s="140"/>
      <c r="O4559" s="140"/>
      <c r="P4559" s="82"/>
      <c r="Q4559" s="82"/>
      <c r="R4559" s="82"/>
      <c r="S4559" s="82"/>
      <c r="T4559" s="140"/>
      <c r="U4559" s="82"/>
      <c r="V4559" s="82"/>
      <c r="W4559" s="82"/>
      <c r="X4559" s="82"/>
      <c r="Y4559" s="82"/>
      <c r="AA4559" s="82"/>
      <c r="AB4559" s="82"/>
      <c r="AC4559" s="82"/>
      <c r="AD4559" s="82"/>
      <c r="AE4559" s="82"/>
      <c r="AF4559" s="82"/>
      <c r="AG4559" s="82"/>
    </row>
    <row r="4560" spans="3:33" x14ac:dyDescent="0.2">
      <c r="C4560" s="82"/>
      <c r="D4560" s="82"/>
      <c r="E4560" s="82"/>
      <c r="F4560" s="82"/>
      <c r="G4560" s="82"/>
      <c r="H4560" s="82"/>
      <c r="I4560" s="82"/>
      <c r="J4560" s="82"/>
      <c r="K4560" s="82"/>
      <c r="L4560" s="82"/>
      <c r="M4560" s="82"/>
      <c r="N4560" s="140"/>
      <c r="O4560" s="140"/>
      <c r="P4560" s="82"/>
      <c r="Q4560" s="82"/>
      <c r="R4560" s="82"/>
      <c r="S4560" s="82"/>
      <c r="T4560" s="140"/>
      <c r="U4560" s="82"/>
      <c r="V4560" s="82"/>
      <c r="W4560" s="82"/>
      <c r="X4560" s="82"/>
      <c r="Y4560" s="82"/>
      <c r="AA4560" s="82"/>
      <c r="AB4560" s="82"/>
      <c r="AC4560" s="82"/>
      <c r="AD4560" s="82"/>
      <c r="AE4560" s="82"/>
      <c r="AF4560" s="82"/>
      <c r="AG4560" s="82"/>
    </row>
    <row r="4561" spans="3:33" x14ac:dyDescent="0.2">
      <c r="C4561" s="82"/>
      <c r="D4561" s="82"/>
      <c r="E4561" s="82"/>
      <c r="F4561" s="82"/>
      <c r="G4561" s="82"/>
      <c r="H4561" s="82"/>
      <c r="I4561" s="82"/>
      <c r="J4561" s="82"/>
      <c r="K4561" s="82"/>
      <c r="L4561" s="82"/>
      <c r="M4561" s="82"/>
      <c r="N4561" s="140"/>
      <c r="O4561" s="140"/>
      <c r="P4561" s="82"/>
      <c r="Q4561" s="82"/>
      <c r="R4561" s="82"/>
      <c r="S4561" s="82"/>
      <c r="T4561" s="140"/>
      <c r="U4561" s="82"/>
      <c r="V4561" s="82"/>
      <c r="W4561" s="82"/>
      <c r="X4561" s="82"/>
      <c r="Y4561" s="82"/>
      <c r="AA4561" s="82"/>
      <c r="AB4561" s="82"/>
      <c r="AC4561" s="82"/>
      <c r="AD4561" s="82"/>
      <c r="AE4561" s="82"/>
      <c r="AF4561" s="82"/>
      <c r="AG4561" s="82"/>
    </row>
    <row r="4562" spans="3:33" x14ac:dyDescent="0.2">
      <c r="C4562" s="82"/>
      <c r="D4562" s="82"/>
      <c r="E4562" s="82"/>
      <c r="F4562" s="82"/>
      <c r="G4562" s="82"/>
      <c r="H4562" s="82"/>
      <c r="I4562" s="82"/>
      <c r="J4562" s="82"/>
      <c r="K4562" s="82"/>
      <c r="L4562" s="82"/>
      <c r="M4562" s="82"/>
      <c r="N4562" s="140"/>
      <c r="O4562" s="140"/>
      <c r="P4562" s="82"/>
      <c r="Q4562" s="82"/>
      <c r="R4562" s="82"/>
      <c r="S4562" s="82"/>
      <c r="T4562" s="140"/>
      <c r="U4562" s="82"/>
      <c r="V4562" s="82"/>
      <c r="W4562" s="82"/>
      <c r="X4562" s="82"/>
      <c r="Y4562" s="82"/>
      <c r="AA4562" s="82"/>
      <c r="AB4562" s="82"/>
      <c r="AC4562" s="82"/>
      <c r="AD4562" s="82"/>
      <c r="AE4562" s="82"/>
      <c r="AF4562" s="82"/>
      <c r="AG4562" s="82"/>
    </row>
    <row r="4563" spans="3:33" x14ac:dyDescent="0.2">
      <c r="C4563" s="82"/>
      <c r="D4563" s="82"/>
      <c r="E4563" s="82"/>
      <c r="F4563" s="82"/>
      <c r="G4563" s="82"/>
      <c r="H4563" s="82"/>
      <c r="I4563" s="82"/>
      <c r="J4563" s="82"/>
      <c r="K4563" s="82"/>
      <c r="L4563" s="82"/>
      <c r="M4563" s="82"/>
      <c r="N4563" s="140"/>
      <c r="O4563" s="140"/>
      <c r="P4563" s="82"/>
      <c r="Q4563" s="82"/>
      <c r="R4563" s="82"/>
      <c r="S4563" s="82"/>
      <c r="T4563" s="140"/>
      <c r="U4563" s="82"/>
      <c r="V4563" s="82"/>
      <c r="W4563" s="82"/>
      <c r="X4563" s="82"/>
      <c r="Y4563" s="82"/>
      <c r="AA4563" s="82"/>
      <c r="AB4563" s="82"/>
      <c r="AC4563" s="82"/>
      <c r="AD4563" s="82"/>
      <c r="AE4563" s="82"/>
      <c r="AF4563" s="82"/>
      <c r="AG4563" s="82"/>
    </row>
    <row r="4564" spans="3:33" x14ac:dyDescent="0.2">
      <c r="C4564" s="82"/>
      <c r="D4564" s="82"/>
      <c r="E4564" s="82"/>
      <c r="F4564" s="82"/>
      <c r="G4564" s="82"/>
      <c r="H4564" s="82"/>
      <c r="I4564" s="82"/>
      <c r="J4564" s="82"/>
      <c r="K4564" s="82"/>
      <c r="L4564" s="82"/>
      <c r="M4564" s="82"/>
      <c r="N4564" s="140"/>
      <c r="O4564" s="140"/>
      <c r="P4564" s="82"/>
      <c r="Q4564" s="82"/>
      <c r="R4564" s="82"/>
      <c r="S4564" s="82"/>
      <c r="T4564" s="140"/>
      <c r="U4564" s="82"/>
      <c r="V4564" s="82"/>
      <c r="W4564" s="82"/>
      <c r="X4564" s="82"/>
      <c r="Y4564" s="82"/>
      <c r="AA4564" s="82"/>
      <c r="AB4564" s="82"/>
      <c r="AC4564" s="82"/>
      <c r="AD4564" s="82"/>
      <c r="AE4564" s="82"/>
      <c r="AF4564" s="82"/>
      <c r="AG4564" s="82"/>
    </row>
    <row r="4565" spans="3:33" x14ac:dyDescent="0.2">
      <c r="C4565" s="82"/>
      <c r="D4565" s="82"/>
      <c r="E4565" s="82"/>
      <c r="F4565" s="82"/>
      <c r="G4565" s="82"/>
      <c r="H4565" s="82"/>
      <c r="I4565" s="82"/>
      <c r="J4565" s="82"/>
      <c r="K4565" s="82"/>
      <c r="L4565" s="82"/>
      <c r="M4565" s="82"/>
      <c r="N4565" s="140"/>
      <c r="O4565" s="140"/>
      <c r="P4565" s="82"/>
      <c r="Q4565" s="82"/>
      <c r="R4565" s="82"/>
      <c r="S4565" s="82"/>
      <c r="T4565" s="140"/>
      <c r="U4565" s="82"/>
      <c r="V4565" s="82"/>
      <c r="W4565" s="82"/>
      <c r="X4565" s="82"/>
      <c r="Y4565" s="82"/>
      <c r="AA4565" s="82"/>
      <c r="AB4565" s="82"/>
      <c r="AC4565" s="82"/>
      <c r="AD4565" s="82"/>
      <c r="AE4565" s="82"/>
      <c r="AF4565" s="82"/>
      <c r="AG4565" s="82"/>
    </row>
    <row r="4566" spans="3:33" x14ac:dyDescent="0.2">
      <c r="C4566" s="82"/>
      <c r="D4566" s="82"/>
      <c r="E4566" s="82"/>
      <c r="F4566" s="82"/>
      <c r="G4566" s="82"/>
      <c r="H4566" s="82"/>
      <c r="I4566" s="82"/>
      <c r="J4566" s="82"/>
      <c r="K4566" s="82"/>
      <c r="L4566" s="82"/>
      <c r="M4566" s="82"/>
      <c r="N4566" s="140"/>
      <c r="O4566" s="140"/>
      <c r="P4566" s="82"/>
      <c r="Q4566" s="82"/>
      <c r="R4566" s="82"/>
      <c r="S4566" s="82"/>
      <c r="T4566" s="140"/>
      <c r="U4566" s="82"/>
      <c r="V4566" s="82"/>
      <c r="W4566" s="82"/>
      <c r="X4566" s="82"/>
      <c r="Y4566" s="82"/>
      <c r="AA4566" s="82"/>
      <c r="AB4566" s="82"/>
      <c r="AC4566" s="82"/>
      <c r="AD4566" s="82"/>
      <c r="AE4566" s="82"/>
      <c r="AF4566" s="82"/>
      <c r="AG4566" s="82"/>
    </row>
    <row r="4567" spans="3:33" x14ac:dyDescent="0.2">
      <c r="C4567" s="82"/>
      <c r="D4567" s="82"/>
      <c r="E4567" s="82"/>
      <c r="F4567" s="82"/>
      <c r="G4567" s="82"/>
      <c r="H4567" s="82"/>
      <c r="I4567" s="82"/>
      <c r="J4567" s="82"/>
      <c r="K4567" s="82"/>
      <c r="L4567" s="82"/>
      <c r="M4567" s="82"/>
      <c r="N4567" s="140"/>
      <c r="O4567" s="140"/>
      <c r="P4567" s="82"/>
      <c r="Q4567" s="82"/>
      <c r="R4567" s="82"/>
      <c r="S4567" s="82"/>
      <c r="T4567" s="140"/>
      <c r="U4567" s="82"/>
      <c r="V4567" s="82"/>
      <c r="W4567" s="82"/>
      <c r="X4567" s="82"/>
      <c r="Y4567" s="82"/>
      <c r="AA4567" s="82"/>
      <c r="AB4567" s="82"/>
      <c r="AC4567" s="82"/>
      <c r="AD4567" s="82"/>
      <c r="AE4567" s="82"/>
      <c r="AF4567" s="82"/>
      <c r="AG4567" s="82"/>
    </row>
    <row r="4568" spans="3:33" x14ac:dyDescent="0.2">
      <c r="C4568" s="82"/>
      <c r="D4568" s="82"/>
      <c r="E4568" s="82"/>
      <c r="F4568" s="82"/>
      <c r="G4568" s="82"/>
      <c r="H4568" s="82"/>
      <c r="I4568" s="82"/>
      <c r="J4568" s="82"/>
      <c r="K4568" s="82"/>
      <c r="L4568" s="82"/>
      <c r="M4568" s="82"/>
      <c r="N4568" s="140"/>
      <c r="O4568" s="140"/>
      <c r="P4568" s="82"/>
      <c r="Q4568" s="82"/>
      <c r="R4568" s="82"/>
      <c r="S4568" s="82"/>
      <c r="T4568" s="140"/>
      <c r="U4568" s="82"/>
      <c r="V4568" s="82"/>
      <c r="W4568" s="82"/>
      <c r="X4568" s="82"/>
      <c r="Y4568" s="82"/>
      <c r="AA4568" s="82"/>
      <c r="AB4568" s="82"/>
      <c r="AC4568" s="82"/>
      <c r="AD4568" s="82"/>
      <c r="AE4568" s="82"/>
      <c r="AF4568" s="82"/>
      <c r="AG4568" s="82"/>
    </row>
    <row r="4569" spans="3:33" x14ac:dyDescent="0.2">
      <c r="C4569" s="82"/>
      <c r="D4569" s="82"/>
      <c r="E4569" s="82"/>
      <c r="F4569" s="82"/>
      <c r="G4569" s="82"/>
      <c r="H4569" s="82"/>
      <c r="I4569" s="82"/>
      <c r="J4569" s="82"/>
      <c r="K4569" s="82"/>
      <c r="L4569" s="82"/>
      <c r="M4569" s="82"/>
      <c r="N4569" s="140"/>
      <c r="O4569" s="140"/>
      <c r="P4569" s="82"/>
      <c r="Q4569" s="82"/>
      <c r="R4569" s="82"/>
      <c r="S4569" s="82"/>
      <c r="T4569" s="140"/>
      <c r="U4569" s="82"/>
      <c r="V4569" s="82"/>
      <c r="W4569" s="82"/>
      <c r="X4569" s="82"/>
      <c r="Y4569" s="82"/>
      <c r="AA4569" s="82"/>
      <c r="AB4569" s="82"/>
      <c r="AC4569" s="82"/>
      <c r="AD4569" s="82"/>
      <c r="AE4569" s="82"/>
      <c r="AF4569" s="82"/>
      <c r="AG4569" s="82"/>
    </row>
    <row r="4570" spans="3:33" x14ac:dyDescent="0.2">
      <c r="C4570" s="82"/>
      <c r="D4570" s="82"/>
      <c r="E4570" s="82"/>
      <c r="F4570" s="82"/>
      <c r="G4570" s="82"/>
      <c r="H4570" s="82"/>
      <c r="I4570" s="82"/>
      <c r="J4570" s="82"/>
      <c r="K4570" s="82"/>
      <c r="L4570" s="82"/>
      <c r="M4570" s="82"/>
      <c r="N4570" s="140"/>
      <c r="O4570" s="140"/>
      <c r="P4570" s="82"/>
      <c r="Q4570" s="82"/>
      <c r="R4570" s="82"/>
      <c r="S4570" s="82"/>
      <c r="T4570" s="140"/>
      <c r="U4570" s="82"/>
      <c r="V4570" s="82"/>
      <c r="W4570" s="82"/>
      <c r="X4570" s="82"/>
      <c r="Y4570" s="82"/>
      <c r="AA4570" s="82"/>
      <c r="AB4570" s="82"/>
      <c r="AC4570" s="82"/>
      <c r="AD4570" s="82"/>
      <c r="AE4570" s="82"/>
      <c r="AF4570" s="82"/>
      <c r="AG4570" s="82"/>
    </row>
    <row r="4571" spans="3:33" x14ac:dyDescent="0.2">
      <c r="C4571" s="82"/>
      <c r="D4571" s="82"/>
      <c r="E4571" s="82"/>
      <c r="F4571" s="82"/>
      <c r="G4571" s="82"/>
      <c r="H4571" s="82"/>
      <c r="I4571" s="82"/>
      <c r="J4571" s="82"/>
      <c r="K4571" s="82"/>
      <c r="L4571" s="82"/>
      <c r="M4571" s="82"/>
      <c r="N4571" s="140"/>
      <c r="O4571" s="140"/>
      <c r="P4571" s="82"/>
      <c r="Q4571" s="82"/>
      <c r="R4571" s="82"/>
      <c r="S4571" s="82"/>
      <c r="T4571" s="140"/>
      <c r="U4571" s="82"/>
      <c r="V4571" s="82"/>
      <c r="W4571" s="82"/>
      <c r="X4571" s="82"/>
      <c r="Y4571" s="82"/>
      <c r="AA4571" s="82"/>
      <c r="AB4571" s="82"/>
      <c r="AC4571" s="82"/>
      <c r="AD4571" s="82"/>
      <c r="AE4571" s="82"/>
      <c r="AF4571" s="82"/>
      <c r="AG4571" s="82"/>
    </row>
    <row r="4572" spans="3:33" x14ac:dyDescent="0.2">
      <c r="C4572" s="82"/>
      <c r="D4572" s="82"/>
      <c r="E4572" s="82"/>
      <c r="F4572" s="82"/>
      <c r="G4572" s="82"/>
      <c r="H4572" s="82"/>
      <c r="I4572" s="82"/>
      <c r="J4572" s="82"/>
      <c r="K4572" s="82"/>
      <c r="L4572" s="82"/>
      <c r="M4572" s="82"/>
      <c r="N4572" s="140"/>
      <c r="O4572" s="140"/>
      <c r="P4572" s="82"/>
      <c r="Q4572" s="82"/>
      <c r="R4572" s="82"/>
      <c r="S4572" s="82"/>
      <c r="T4572" s="140"/>
      <c r="U4572" s="82"/>
      <c r="V4572" s="82"/>
      <c r="W4572" s="82"/>
      <c r="X4572" s="82"/>
      <c r="Y4572" s="82"/>
      <c r="AA4572" s="82"/>
      <c r="AB4572" s="82"/>
      <c r="AC4572" s="82"/>
      <c r="AD4572" s="82"/>
      <c r="AE4572" s="82"/>
      <c r="AF4572" s="82"/>
      <c r="AG4572" s="82"/>
    </row>
    <row r="4573" spans="3:33" x14ac:dyDescent="0.2">
      <c r="C4573" s="82"/>
      <c r="D4573" s="82"/>
      <c r="E4573" s="82"/>
      <c r="F4573" s="82"/>
      <c r="G4573" s="82"/>
      <c r="H4573" s="82"/>
      <c r="I4573" s="82"/>
      <c r="J4573" s="82"/>
      <c r="K4573" s="82"/>
      <c r="L4573" s="82"/>
      <c r="M4573" s="82"/>
      <c r="N4573" s="140"/>
      <c r="O4573" s="140"/>
      <c r="P4573" s="82"/>
      <c r="Q4573" s="82"/>
      <c r="R4573" s="82"/>
      <c r="S4573" s="82"/>
      <c r="T4573" s="140"/>
      <c r="U4573" s="82"/>
      <c r="V4573" s="82"/>
      <c r="W4573" s="82"/>
      <c r="X4573" s="82"/>
      <c r="Y4573" s="82"/>
      <c r="AA4573" s="82"/>
      <c r="AB4573" s="82"/>
      <c r="AC4573" s="82"/>
      <c r="AD4573" s="82"/>
      <c r="AE4573" s="82"/>
      <c r="AF4573" s="82"/>
      <c r="AG4573" s="82"/>
    </row>
    <row r="4574" spans="3:33" x14ac:dyDescent="0.2">
      <c r="C4574" s="82"/>
      <c r="D4574" s="82"/>
      <c r="E4574" s="82"/>
      <c r="F4574" s="82"/>
      <c r="G4574" s="82"/>
      <c r="H4574" s="82"/>
      <c r="I4574" s="82"/>
      <c r="J4574" s="82"/>
      <c r="K4574" s="82"/>
      <c r="L4574" s="82"/>
      <c r="M4574" s="82"/>
      <c r="N4574" s="140"/>
      <c r="O4574" s="140"/>
      <c r="P4574" s="82"/>
      <c r="Q4574" s="82"/>
      <c r="R4574" s="82"/>
      <c r="S4574" s="82"/>
      <c r="T4574" s="140"/>
      <c r="U4574" s="82"/>
      <c r="V4574" s="82"/>
      <c r="W4574" s="82"/>
      <c r="X4574" s="82"/>
      <c r="Y4574" s="82"/>
      <c r="AA4574" s="82"/>
      <c r="AB4574" s="82"/>
      <c r="AC4574" s="82"/>
      <c r="AD4574" s="82"/>
      <c r="AE4574" s="82"/>
      <c r="AF4574" s="82"/>
      <c r="AG4574" s="82"/>
    </row>
    <row r="4575" spans="3:33" x14ac:dyDescent="0.2">
      <c r="C4575" s="82"/>
      <c r="D4575" s="82"/>
      <c r="E4575" s="82"/>
      <c r="F4575" s="82"/>
      <c r="G4575" s="82"/>
      <c r="H4575" s="82"/>
      <c r="I4575" s="82"/>
      <c r="J4575" s="82"/>
      <c r="K4575" s="82"/>
      <c r="L4575" s="82"/>
      <c r="M4575" s="82"/>
      <c r="N4575" s="140"/>
      <c r="O4575" s="140"/>
      <c r="P4575" s="82"/>
      <c r="Q4575" s="82"/>
      <c r="R4575" s="82"/>
      <c r="S4575" s="82"/>
      <c r="T4575" s="140"/>
      <c r="U4575" s="82"/>
      <c r="V4575" s="82"/>
      <c r="W4575" s="82"/>
      <c r="X4575" s="82"/>
      <c r="Y4575" s="82"/>
      <c r="AA4575" s="82"/>
      <c r="AB4575" s="82"/>
      <c r="AC4575" s="82"/>
      <c r="AD4575" s="82"/>
      <c r="AE4575" s="82"/>
      <c r="AF4575" s="82"/>
      <c r="AG4575" s="82"/>
    </row>
    <row r="4576" spans="3:33" x14ac:dyDescent="0.2">
      <c r="C4576" s="82"/>
      <c r="D4576" s="82"/>
      <c r="E4576" s="82"/>
      <c r="F4576" s="82"/>
      <c r="G4576" s="82"/>
      <c r="H4576" s="82"/>
      <c r="I4576" s="82"/>
      <c r="J4576" s="82"/>
      <c r="K4576" s="82"/>
      <c r="L4576" s="82"/>
      <c r="M4576" s="82"/>
      <c r="N4576" s="140"/>
      <c r="O4576" s="140"/>
      <c r="P4576" s="82"/>
      <c r="Q4576" s="82"/>
      <c r="R4576" s="82"/>
      <c r="S4576" s="82"/>
      <c r="T4576" s="140"/>
      <c r="U4576" s="82"/>
      <c r="V4576" s="82"/>
      <c r="W4576" s="82"/>
      <c r="X4576" s="82"/>
      <c r="Y4576" s="82"/>
      <c r="AA4576" s="82"/>
      <c r="AB4576" s="82"/>
      <c r="AC4576" s="82"/>
      <c r="AD4576" s="82"/>
      <c r="AE4576" s="82"/>
      <c r="AF4576" s="82"/>
      <c r="AG4576" s="82"/>
    </row>
    <row r="4577" spans="3:33" x14ac:dyDescent="0.2">
      <c r="C4577" s="82"/>
      <c r="D4577" s="82"/>
      <c r="E4577" s="82"/>
      <c r="F4577" s="82"/>
      <c r="G4577" s="82"/>
      <c r="H4577" s="82"/>
      <c r="I4577" s="82"/>
      <c r="J4577" s="82"/>
      <c r="K4577" s="82"/>
      <c r="L4577" s="82"/>
      <c r="M4577" s="82"/>
      <c r="N4577" s="140"/>
      <c r="O4577" s="140"/>
      <c r="P4577" s="82"/>
      <c r="Q4577" s="82"/>
      <c r="R4577" s="82"/>
      <c r="S4577" s="82"/>
      <c r="T4577" s="140"/>
      <c r="U4577" s="82"/>
      <c r="V4577" s="82"/>
      <c r="W4577" s="82"/>
      <c r="X4577" s="82"/>
      <c r="Y4577" s="82"/>
      <c r="AA4577" s="82"/>
      <c r="AB4577" s="82"/>
      <c r="AC4577" s="82"/>
      <c r="AD4577" s="82"/>
      <c r="AE4577" s="82"/>
      <c r="AF4577" s="82"/>
      <c r="AG4577" s="82"/>
    </row>
    <row r="4578" spans="3:33" x14ac:dyDescent="0.2">
      <c r="C4578" s="82"/>
      <c r="D4578" s="82"/>
      <c r="E4578" s="82"/>
      <c r="F4578" s="82"/>
      <c r="G4578" s="82"/>
      <c r="H4578" s="82"/>
      <c r="I4578" s="82"/>
      <c r="J4578" s="82"/>
      <c r="K4578" s="82"/>
      <c r="L4578" s="82"/>
      <c r="M4578" s="82"/>
      <c r="N4578" s="140"/>
      <c r="O4578" s="140"/>
      <c r="P4578" s="82"/>
      <c r="Q4578" s="82"/>
      <c r="R4578" s="82"/>
      <c r="S4578" s="82"/>
      <c r="T4578" s="140"/>
      <c r="U4578" s="82"/>
      <c r="V4578" s="82"/>
      <c r="W4578" s="82"/>
      <c r="X4578" s="82"/>
      <c r="Y4578" s="82"/>
      <c r="AA4578" s="82"/>
      <c r="AB4578" s="82"/>
      <c r="AC4578" s="82"/>
      <c r="AD4578" s="82"/>
      <c r="AE4578" s="82"/>
      <c r="AF4578" s="82"/>
      <c r="AG4578" s="82"/>
    </row>
    <row r="4579" spans="3:33" x14ac:dyDescent="0.2">
      <c r="C4579" s="82"/>
      <c r="D4579" s="82"/>
      <c r="E4579" s="82"/>
      <c r="F4579" s="82"/>
      <c r="G4579" s="82"/>
      <c r="H4579" s="82"/>
      <c r="I4579" s="82"/>
      <c r="J4579" s="82"/>
      <c r="K4579" s="82"/>
      <c r="L4579" s="82"/>
      <c r="M4579" s="82"/>
      <c r="N4579" s="140"/>
      <c r="O4579" s="140"/>
      <c r="P4579" s="82"/>
      <c r="Q4579" s="82"/>
      <c r="R4579" s="82"/>
      <c r="S4579" s="82"/>
      <c r="T4579" s="140"/>
      <c r="U4579" s="82"/>
      <c r="V4579" s="82"/>
      <c r="W4579" s="82"/>
      <c r="X4579" s="82"/>
      <c r="Y4579" s="82"/>
      <c r="AA4579" s="82"/>
      <c r="AB4579" s="82"/>
      <c r="AC4579" s="82"/>
      <c r="AD4579" s="82"/>
      <c r="AE4579" s="82"/>
      <c r="AF4579" s="82"/>
      <c r="AG4579" s="82"/>
    </row>
    <row r="4580" spans="3:33" x14ac:dyDescent="0.2">
      <c r="C4580" s="82"/>
      <c r="D4580" s="82"/>
      <c r="E4580" s="82"/>
      <c r="F4580" s="82"/>
      <c r="G4580" s="82"/>
      <c r="H4580" s="82"/>
      <c r="I4580" s="82"/>
      <c r="J4580" s="82"/>
      <c r="K4580" s="82"/>
      <c r="L4580" s="82"/>
      <c r="M4580" s="82"/>
      <c r="N4580" s="140"/>
      <c r="O4580" s="140"/>
      <c r="P4580" s="82"/>
      <c r="Q4580" s="82"/>
      <c r="R4580" s="82"/>
      <c r="S4580" s="82"/>
      <c r="T4580" s="140"/>
      <c r="U4580" s="82"/>
      <c r="V4580" s="82"/>
      <c r="W4580" s="82"/>
      <c r="X4580" s="82"/>
      <c r="Y4580" s="82"/>
      <c r="AA4580" s="82"/>
      <c r="AB4580" s="82"/>
      <c r="AC4580" s="82"/>
      <c r="AD4580" s="82"/>
      <c r="AE4580" s="82"/>
      <c r="AF4580" s="82"/>
      <c r="AG4580" s="82"/>
    </row>
    <row r="4581" spans="3:33" x14ac:dyDescent="0.2">
      <c r="C4581" s="82"/>
      <c r="D4581" s="82"/>
      <c r="E4581" s="82"/>
      <c r="F4581" s="82"/>
      <c r="G4581" s="82"/>
      <c r="H4581" s="82"/>
      <c r="I4581" s="82"/>
      <c r="J4581" s="82"/>
      <c r="K4581" s="82"/>
      <c r="L4581" s="82"/>
      <c r="M4581" s="82"/>
      <c r="N4581" s="140"/>
      <c r="O4581" s="140"/>
      <c r="P4581" s="82"/>
      <c r="Q4581" s="82"/>
      <c r="R4581" s="82"/>
      <c r="S4581" s="82"/>
      <c r="T4581" s="140"/>
      <c r="U4581" s="82"/>
      <c r="V4581" s="82"/>
      <c r="W4581" s="82"/>
      <c r="X4581" s="82"/>
      <c r="Y4581" s="82"/>
      <c r="AA4581" s="82"/>
      <c r="AB4581" s="82"/>
      <c r="AC4581" s="82"/>
      <c r="AD4581" s="82"/>
      <c r="AE4581" s="82"/>
      <c r="AF4581" s="82"/>
      <c r="AG4581" s="82"/>
    </row>
    <row r="4582" spans="3:33" x14ac:dyDescent="0.2">
      <c r="C4582" s="82"/>
      <c r="D4582" s="82"/>
      <c r="E4582" s="82"/>
      <c r="F4582" s="82"/>
      <c r="G4582" s="82"/>
      <c r="H4582" s="82"/>
      <c r="I4582" s="82"/>
      <c r="J4582" s="82"/>
      <c r="K4582" s="82"/>
      <c r="L4582" s="82"/>
      <c r="M4582" s="82"/>
      <c r="N4582" s="140"/>
      <c r="O4582" s="140"/>
      <c r="P4582" s="82"/>
      <c r="Q4582" s="82"/>
      <c r="R4582" s="82"/>
      <c r="S4582" s="82"/>
      <c r="T4582" s="140"/>
      <c r="U4582" s="82"/>
      <c r="V4582" s="82"/>
      <c r="W4582" s="82"/>
      <c r="X4582" s="82"/>
      <c r="Y4582" s="82"/>
      <c r="AA4582" s="82"/>
      <c r="AB4582" s="82"/>
      <c r="AC4582" s="82"/>
      <c r="AD4582" s="82"/>
      <c r="AE4582" s="82"/>
      <c r="AF4582" s="82"/>
      <c r="AG4582" s="82"/>
    </row>
    <row r="4583" spans="3:33" x14ac:dyDescent="0.2">
      <c r="C4583" s="82"/>
      <c r="D4583" s="82"/>
      <c r="E4583" s="82"/>
      <c r="F4583" s="82"/>
      <c r="G4583" s="82"/>
      <c r="H4583" s="82"/>
      <c r="I4583" s="82"/>
      <c r="J4583" s="82"/>
      <c r="K4583" s="82"/>
      <c r="L4583" s="82"/>
      <c r="M4583" s="82"/>
      <c r="N4583" s="140"/>
      <c r="O4583" s="140"/>
      <c r="P4583" s="82"/>
      <c r="Q4583" s="82"/>
      <c r="R4583" s="82"/>
      <c r="S4583" s="82"/>
      <c r="T4583" s="140"/>
      <c r="U4583" s="82"/>
      <c r="V4583" s="82"/>
      <c r="W4583" s="82"/>
      <c r="X4583" s="82"/>
      <c r="Y4583" s="82"/>
      <c r="AA4583" s="82"/>
      <c r="AB4583" s="82"/>
      <c r="AC4583" s="82"/>
      <c r="AD4583" s="82"/>
      <c r="AE4583" s="82"/>
      <c r="AF4583" s="82"/>
      <c r="AG4583" s="82"/>
    </row>
    <row r="4584" spans="3:33" x14ac:dyDescent="0.2">
      <c r="C4584" s="82"/>
      <c r="D4584" s="82"/>
      <c r="E4584" s="82"/>
      <c r="F4584" s="82"/>
      <c r="G4584" s="82"/>
      <c r="H4584" s="82"/>
      <c r="I4584" s="82"/>
      <c r="J4584" s="82"/>
      <c r="K4584" s="82"/>
      <c r="L4584" s="82"/>
      <c r="M4584" s="82"/>
      <c r="N4584" s="140"/>
      <c r="O4584" s="140"/>
      <c r="P4584" s="82"/>
      <c r="Q4584" s="82"/>
      <c r="R4584" s="82"/>
      <c r="S4584" s="82"/>
      <c r="T4584" s="140"/>
      <c r="U4584" s="82"/>
      <c r="V4584" s="82"/>
      <c r="W4584" s="82"/>
      <c r="X4584" s="82"/>
      <c r="Y4584" s="82"/>
      <c r="AA4584" s="82"/>
      <c r="AB4584" s="82"/>
      <c r="AC4584" s="82"/>
      <c r="AD4584" s="82"/>
      <c r="AE4584" s="82"/>
      <c r="AF4584" s="82"/>
      <c r="AG4584" s="82"/>
    </row>
    <row r="4585" spans="3:33" x14ac:dyDescent="0.2">
      <c r="C4585" s="82"/>
      <c r="D4585" s="82"/>
      <c r="E4585" s="82"/>
      <c r="F4585" s="82"/>
      <c r="G4585" s="82"/>
      <c r="H4585" s="82"/>
      <c r="I4585" s="82"/>
      <c r="J4585" s="82"/>
      <c r="K4585" s="82"/>
      <c r="L4585" s="82"/>
      <c r="M4585" s="82"/>
      <c r="N4585" s="140"/>
      <c r="O4585" s="140"/>
      <c r="P4585" s="82"/>
      <c r="Q4585" s="82"/>
      <c r="R4585" s="82"/>
      <c r="S4585" s="82"/>
      <c r="T4585" s="140"/>
      <c r="U4585" s="82"/>
      <c r="V4585" s="82"/>
      <c r="W4585" s="82"/>
      <c r="X4585" s="82"/>
      <c r="Y4585" s="82"/>
      <c r="AA4585" s="82"/>
      <c r="AB4585" s="82"/>
      <c r="AC4585" s="82"/>
      <c r="AD4585" s="82"/>
      <c r="AE4585" s="82"/>
      <c r="AF4585" s="82"/>
      <c r="AG4585" s="82"/>
    </row>
    <row r="4586" spans="3:33" x14ac:dyDescent="0.2">
      <c r="C4586" s="82"/>
      <c r="D4586" s="82"/>
      <c r="E4586" s="82"/>
      <c r="F4586" s="82"/>
      <c r="G4586" s="82"/>
      <c r="H4586" s="82"/>
      <c r="I4586" s="82"/>
      <c r="J4586" s="82"/>
      <c r="K4586" s="82"/>
      <c r="L4586" s="82"/>
      <c r="M4586" s="82"/>
      <c r="N4586" s="140"/>
      <c r="O4586" s="140"/>
      <c r="P4586" s="82"/>
      <c r="Q4586" s="82"/>
      <c r="R4586" s="82"/>
      <c r="S4586" s="82"/>
      <c r="T4586" s="140"/>
      <c r="U4586" s="82"/>
      <c r="V4586" s="82"/>
      <c r="W4586" s="82"/>
      <c r="X4586" s="82"/>
      <c r="Y4586" s="82"/>
      <c r="AA4586" s="82"/>
      <c r="AB4586" s="82"/>
      <c r="AC4586" s="82"/>
      <c r="AD4586" s="82"/>
      <c r="AE4586" s="82"/>
      <c r="AF4586" s="82"/>
      <c r="AG4586" s="82"/>
    </row>
    <row r="4587" spans="3:33" x14ac:dyDescent="0.2">
      <c r="C4587" s="82"/>
      <c r="D4587" s="82"/>
      <c r="E4587" s="82"/>
      <c r="F4587" s="82"/>
      <c r="G4587" s="82"/>
      <c r="H4587" s="82"/>
      <c r="I4587" s="82"/>
      <c r="J4587" s="82"/>
      <c r="K4587" s="82"/>
      <c r="L4587" s="82"/>
      <c r="M4587" s="82"/>
      <c r="N4587" s="140"/>
      <c r="O4587" s="140"/>
      <c r="P4587" s="82"/>
      <c r="Q4587" s="82"/>
      <c r="R4587" s="82"/>
      <c r="S4587" s="82"/>
      <c r="T4587" s="140"/>
      <c r="U4587" s="82"/>
      <c r="V4587" s="82"/>
      <c r="W4587" s="82"/>
      <c r="X4587" s="82"/>
      <c r="Y4587" s="82"/>
      <c r="AA4587" s="82"/>
      <c r="AB4587" s="82"/>
      <c r="AC4587" s="82"/>
      <c r="AD4587" s="82"/>
      <c r="AE4587" s="82"/>
      <c r="AF4587" s="82"/>
      <c r="AG4587" s="82"/>
    </row>
    <row r="4588" spans="3:33" x14ac:dyDescent="0.2">
      <c r="C4588" s="82"/>
      <c r="D4588" s="82"/>
      <c r="E4588" s="82"/>
      <c r="F4588" s="82"/>
      <c r="G4588" s="82"/>
      <c r="H4588" s="82"/>
      <c r="I4588" s="82"/>
      <c r="J4588" s="82"/>
      <c r="K4588" s="82"/>
      <c r="L4588" s="82"/>
      <c r="M4588" s="82"/>
      <c r="N4588" s="140"/>
      <c r="O4588" s="140"/>
      <c r="P4588" s="82"/>
      <c r="Q4588" s="82"/>
      <c r="R4588" s="82"/>
      <c r="S4588" s="82"/>
      <c r="T4588" s="140"/>
      <c r="U4588" s="82"/>
      <c r="V4588" s="82"/>
      <c r="W4588" s="82"/>
      <c r="X4588" s="82"/>
      <c r="Y4588" s="82"/>
      <c r="AA4588" s="82"/>
      <c r="AB4588" s="82"/>
      <c r="AC4588" s="82"/>
      <c r="AD4588" s="82"/>
      <c r="AE4588" s="82"/>
      <c r="AF4588" s="82"/>
      <c r="AG4588" s="82"/>
    </row>
    <row r="4589" spans="3:33" x14ac:dyDescent="0.2">
      <c r="C4589" s="82"/>
      <c r="D4589" s="82"/>
      <c r="E4589" s="82"/>
      <c r="F4589" s="82"/>
      <c r="G4589" s="82"/>
      <c r="H4589" s="82"/>
      <c r="I4589" s="82"/>
      <c r="J4589" s="82"/>
      <c r="K4589" s="82"/>
      <c r="L4589" s="82"/>
      <c r="M4589" s="82"/>
      <c r="N4589" s="140"/>
      <c r="O4589" s="140"/>
      <c r="P4589" s="82"/>
      <c r="Q4589" s="82"/>
      <c r="R4589" s="82"/>
      <c r="S4589" s="82"/>
      <c r="T4589" s="140"/>
      <c r="U4589" s="82"/>
      <c r="V4589" s="82"/>
      <c r="W4589" s="82"/>
      <c r="X4589" s="82"/>
      <c r="Y4589" s="82"/>
      <c r="AA4589" s="82"/>
      <c r="AB4589" s="82"/>
      <c r="AC4589" s="82"/>
      <c r="AD4589" s="82"/>
      <c r="AE4589" s="82"/>
      <c r="AF4589" s="82"/>
      <c r="AG4589" s="82"/>
    </row>
    <row r="4590" spans="3:33" x14ac:dyDescent="0.2">
      <c r="C4590" s="82"/>
      <c r="D4590" s="82"/>
      <c r="E4590" s="82"/>
      <c r="F4590" s="82"/>
      <c r="G4590" s="82"/>
      <c r="H4590" s="82"/>
      <c r="I4590" s="82"/>
      <c r="J4590" s="82"/>
      <c r="K4590" s="82"/>
      <c r="L4590" s="82"/>
      <c r="M4590" s="82"/>
      <c r="N4590" s="140"/>
      <c r="O4590" s="140"/>
      <c r="P4590" s="82"/>
      <c r="Q4590" s="82"/>
      <c r="R4590" s="82"/>
      <c r="S4590" s="82"/>
      <c r="T4590" s="140"/>
      <c r="U4590" s="82"/>
      <c r="V4590" s="82"/>
      <c r="W4590" s="82"/>
      <c r="X4590" s="82"/>
      <c r="Y4590" s="82"/>
      <c r="AA4590" s="82"/>
      <c r="AB4590" s="82"/>
      <c r="AC4590" s="82"/>
      <c r="AD4590" s="82"/>
      <c r="AE4590" s="82"/>
      <c r="AF4590" s="82"/>
      <c r="AG4590" s="82"/>
    </row>
    <row r="4591" spans="3:33" x14ac:dyDescent="0.2">
      <c r="C4591" s="82"/>
      <c r="D4591" s="82"/>
      <c r="E4591" s="82"/>
      <c r="F4591" s="82"/>
      <c r="G4591" s="82"/>
      <c r="H4591" s="82"/>
      <c r="I4591" s="82"/>
      <c r="J4591" s="82"/>
      <c r="K4591" s="82"/>
      <c r="L4591" s="82"/>
      <c r="M4591" s="82"/>
      <c r="N4591" s="140"/>
      <c r="O4591" s="140"/>
      <c r="P4591" s="82"/>
      <c r="Q4591" s="82"/>
      <c r="R4591" s="82"/>
      <c r="S4591" s="82"/>
      <c r="T4591" s="140"/>
      <c r="U4591" s="82"/>
      <c r="V4591" s="82"/>
      <c r="W4591" s="82"/>
      <c r="X4591" s="82"/>
      <c r="Y4591" s="82"/>
      <c r="AA4591" s="82"/>
      <c r="AB4591" s="82"/>
      <c r="AC4591" s="82"/>
      <c r="AD4591" s="82"/>
      <c r="AE4591" s="82"/>
      <c r="AF4591" s="82"/>
      <c r="AG4591" s="82"/>
    </row>
    <row r="4592" spans="3:33" x14ac:dyDescent="0.2">
      <c r="C4592" s="82"/>
      <c r="D4592" s="82"/>
      <c r="E4592" s="82"/>
      <c r="F4592" s="82"/>
      <c r="G4592" s="82"/>
      <c r="H4592" s="82"/>
      <c r="I4592" s="82"/>
      <c r="J4592" s="82"/>
      <c r="K4592" s="82"/>
      <c r="L4592" s="82"/>
      <c r="M4592" s="82"/>
      <c r="N4592" s="140"/>
      <c r="O4592" s="140"/>
      <c r="P4592" s="82"/>
      <c r="Q4592" s="82"/>
      <c r="R4592" s="82"/>
      <c r="S4592" s="82"/>
      <c r="T4592" s="140"/>
      <c r="U4592" s="82"/>
      <c r="V4592" s="82"/>
      <c r="W4592" s="82"/>
      <c r="X4592" s="82"/>
      <c r="Y4592" s="82"/>
      <c r="AA4592" s="82"/>
      <c r="AB4592" s="82"/>
      <c r="AC4592" s="82"/>
      <c r="AD4592" s="82"/>
      <c r="AE4592" s="82"/>
      <c r="AF4592" s="82"/>
      <c r="AG4592" s="82"/>
    </row>
    <row r="4593" spans="3:33" x14ac:dyDescent="0.2">
      <c r="C4593" s="82"/>
      <c r="D4593" s="82"/>
      <c r="E4593" s="82"/>
      <c r="F4593" s="82"/>
      <c r="G4593" s="82"/>
      <c r="H4593" s="82"/>
      <c r="I4593" s="82"/>
      <c r="J4593" s="82"/>
      <c r="K4593" s="82"/>
      <c r="L4593" s="82"/>
      <c r="M4593" s="82"/>
      <c r="N4593" s="140"/>
      <c r="O4593" s="140"/>
      <c r="P4593" s="82"/>
      <c r="Q4593" s="82"/>
      <c r="R4593" s="82"/>
      <c r="S4593" s="82"/>
      <c r="T4593" s="140"/>
      <c r="U4593" s="82"/>
      <c r="V4593" s="82"/>
      <c r="W4593" s="82"/>
      <c r="X4593" s="82"/>
      <c r="Y4593" s="82"/>
      <c r="AA4593" s="82"/>
      <c r="AB4593" s="82"/>
      <c r="AC4593" s="82"/>
      <c r="AD4593" s="82"/>
      <c r="AE4593" s="82"/>
      <c r="AF4593" s="82"/>
      <c r="AG4593" s="82"/>
    </row>
    <row r="4594" spans="3:33" x14ac:dyDescent="0.2">
      <c r="C4594" s="82"/>
      <c r="D4594" s="82"/>
      <c r="E4594" s="82"/>
      <c r="F4594" s="82"/>
      <c r="G4594" s="82"/>
      <c r="H4594" s="82"/>
      <c r="I4594" s="82"/>
      <c r="J4594" s="82"/>
      <c r="K4594" s="82"/>
      <c r="L4594" s="82"/>
      <c r="M4594" s="82"/>
      <c r="N4594" s="140"/>
      <c r="O4594" s="140"/>
      <c r="P4594" s="82"/>
      <c r="Q4594" s="82"/>
      <c r="R4594" s="82"/>
      <c r="S4594" s="82"/>
      <c r="T4594" s="140"/>
      <c r="U4594" s="82"/>
      <c r="V4594" s="82"/>
      <c r="W4594" s="82"/>
      <c r="X4594" s="82"/>
      <c r="Y4594" s="82"/>
      <c r="AA4594" s="82"/>
      <c r="AB4594" s="82"/>
      <c r="AC4594" s="82"/>
      <c r="AD4594" s="82"/>
      <c r="AE4594" s="82"/>
      <c r="AF4594" s="82"/>
      <c r="AG4594" s="82"/>
    </row>
    <row r="4595" spans="3:33" x14ac:dyDescent="0.2">
      <c r="C4595" s="82"/>
      <c r="D4595" s="82"/>
      <c r="E4595" s="82"/>
      <c r="F4595" s="82"/>
      <c r="G4595" s="82"/>
      <c r="H4595" s="82"/>
      <c r="I4595" s="82"/>
      <c r="J4595" s="82"/>
      <c r="K4595" s="82"/>
      <c r="L4595" s="82"/>
      <c r="M4595" s="82"/>
      <c r="N4595" s="140"/>
      <c r="O4595" s="140"/>
      <c r="P4595" s="82"/>
      <c r="Q4595" s="82"/>
      <c r="R4595" s="82"/>
      <c r="S4595" s="82"/>
      <c r="T4595" s="140"/>
      <c r="U4595" s="82"/>
      <c r="V4595" s="82"/>
      <c r="W4595" s="82"/>
      <c r="X4595" s="82"/>
      <c r="Y4595" s="82"/>
      <c r="AA4595" s="82"/>
      <c r="AB4595" s="82"/>
      <c r="AC4595" s="82"/>
      <c r="AD4595" s="82"/>
      <c r="AE4595" s="82"/>
      <c r="AF4595" s="82"/>
      <c r="AG4595" s="82"/>
    </row>
    <row r="4596" spans="3:33" x14ac:dyDescent="0.2">
      <c r="C4596" s="82"/>
      <c r="D4596" s="82"/>
      <c r="E4596" s="82"/>
      <c r="F4596" s="82"/>
      <c r="G4596" s="82"/>
      <c r="H4596" s="82"/>
      <c r="I4596" s="82"/>
      <c r="J4596" s="82"/>
      <c r="K4596" s="82"/>
      <c r="L4596" s="82"/>
      <c r="M4596" s="82"/>
      <c r="N4596" s="140"/>
      <c r="O4596" s="140"/>
      <c r="P4596" s="82"/>
      <c r="Q4596" s="82"/>
      <c r="R4596" s="82"/>
      <c r="S4596" s="82"/>
      <c r="T4596" s="140"/>
      <c r="U4596" s="82"/>
      <c r="V4596" s="82"/>
      <c r="W4596" s="82"/>
      <c r="X4596" s="82"/>
      <c r="Y4596" s="82"/>
      <c r="AA4596" s="82"/>
      <c r="AB4596" s="82"/>
      <c r="AC4596" s="82"/>
      <c r="AD4596" s="82"/>
      <c r="AE4596" s="82"/>
      <c r="AF4596" s="82"/>
      <c r="AG4596" s="82"/>
    </row>
    <row r="4597" spans="3:33" x14ac:dyDescent="0.2">
      <c r="C4597" s="82"/>
      <c r="D4597" s="82"/>
      <c r="E4597" s="82"/>
      <c r="F4597" s="82"/>
      <c r="G4597" s="82"/>
      <c r="H4597" s="82"/>
      <c r="I4597" s="82"/>
      <c r="J4597" s="82"/>
      <c r="K4597" s="82"/>
      <c r="L4597" s="82"/>
      <c r="M4597" s="82"/>
      <c r="N4597" s="140"/>
      <c r="O4597" s="140"/>
      <c r="P4597" s="82"/>
      <c r="Q4597" s="82"/>
      <c r="R4597" s="82"/>
      <c r="S4597" s="82"/>
      <c r="T4597" s="140"/>
      <c r="U4597" s="82"/>
      <c r="V4597" s="82"/>
      <c r="W4597" s="82"/>
      <c r="X4597" s="82"/>
      <c r="Y4597" s="82"/>
      <c r="AA4597" s="82"/>
      <c r="AB4597" s="82"/>
      <c r="AC4597" s="82"/>
      <c r="AD4597" s="82"/>
      <c r="AE4597" s="82"/>
      <c r="AF4597" s="82"/>
      <c r="AG4597" s="82"/>
    </row>
    <row r="4598" spans="3:33" x14ac:dyDescent="0.2">
      <c r="C4598" s="82"/>
      <c r="D4598" s="82"/>
      <c r="E4598" s="82"/>
      <c r="F4598" s="82"/>
      <c r="G4598" s="82"/>
      <c r="H4598" s="82"/>
      <c r="I4598" s="82"/>
      <c r="J4598" s="82"/>
      <c r="K4598" s="82"/>
      <c r="L4598" s="82"/>
      <c r="M4598" s="82"/>
      <c r="N4598" s="140"/>
      <c r="O4598" s="140"/>
      <c r="P4598" s="82"/>
      <c r="Q4598" s="82"/>
      <c r="R4598" s="82"/>
      <c r="S4598" s="82"/>
      <c r="T4598" s="140"/>
      <c r="U4598" s="82"/>
      <c r="V4598" s="82"/>
      <c r="W4598" s="82"/>
      <c r="X4598" s="82"/>
      <c r="Y4598" s="82"/>
      <c r="AA4598" s="82"/>
      <c r="AB4598" s="82"/>
      <c r="AC4598" s="82"/>
      <c r="AD4598" s="82"/>
      <c r="AE4598" s="82"/>
      <c r="AF4598" s="82"/>
      <c r="AG4598" s="82"/>
    </row>
    <row r="4599" spans="3:33" x14ac:dyDescent="0.2">
      <c r="C4599" s="82"/>
      <c r="D4599" s="82"/>
      <c r="E4599" s="82"/>
      <c r="F4599" s="82"/>
      <c r="G4599" s="82"/>
      <c r="H4599" s="82"/>
      <c r="I4599" s="82"/>
      <c r="J4599" s="82"/>
      <c r="K4599" s="82"/>
      <c r="L4599" s="82"/>
      <c r="M4599" s="82"/>
      <c r="N4599" s="140"/>
      <c r="O4599" s="140"/>
      <c r="P4599" s="82"/>
      <c r="Q4599" s="82"/>
      <c r="R4599" s="82"/>
      <c r="S4599" s="82"/>
      <c r="T4599" s="140"/>
      <c r="U4599" s="82"/>
      <c r="V4599" s="82"/>
      <c r="W4599" s="82"/>
      <c r="X4599" s="82"/>
      <c r="Y4599" s="82"/>
      <c r="AA4599" s="82"/>
      <c r="AB4599" s="82"/>
      <c r="AC4599" s="82"/>
      <c r="AD4599" s="82"/>
      <c r="AE4599" s="82"/>
      <c r="AF4599" s="82"/>
      <c r="AG4599" s="82"/>
    </row>
    <row r="4600" spans="3:33" x14ac:dyDescent="0.2">
      <c r="C4600" s="82"/>
      <c r="D4600" s="82"/>
      <c r="E4600" s="82"/>
      <c r="F4600" s="82"/>
      <c r="G4600" s="82"/>
      <c r="H4600" s="82"/>
      <c r="I4600" s="82"/>
      <c r="J4600" s="82"/>
      <c r="K4600" s="82"/>
      <c r="L4600" s="82"/>
      <c r="M4600" s="82"/>
      <c r="N4600" s="140"/>
      <c r="O4600" s="140"/>
      <c r="P4600" s="82"/>
      <c r="Q4600" s="82"/>
      <c r="R4600" s="82"/>
      <c r="S4600" s="82"/>
      <c r="T4600" s="140"/>
      <c r="U4600" s="82"/>
      <c r="V4600" s="82"/>
      <c r="W4600" s="82"/>
      <c r="X4600" s="82"/>
      <c r="Y4600" s="82"/>
      <c r="AA4600" s="82"/>
      <c r="AB4600" s="82"/>
      <c r="AC4600" s="82"/>
      <c r="AD4600" s="82"/>
      <c r="AE4600" s="82"/>
      <c r="AF4600" s="82"/>
      <c r="AG4600" s="82"/>
    </row>
    <row r="4601" spans="3:33" x14ac:dyDescent="0.2">
      <c r="C4601" s="82"/>
      <c r="D4601" s="82"/>
      <c r="E4601" s="82"/>
      <c r="F4601" s="82"/>
      <c r="G4601" s="82"/>
      <c r="H4601" s="82"/>
      <c r="I4601" s="82"/>
      <c r="J4601" s="82"/>
      <c r="K4601" s="82"/>
      <c r="L4601" s="82"/>
      <c r="M4601" s="82"/>
      <c r="N4601" s="140"/>
      <c r="O4601" s="140"/>
      <c r="P4601" s="82"/>
      <c r="Q4601" s="82"/>
      <c r="R4601" s="82"/>
      <c r="S4601" s="82"/>
      <c r="T4601" s="140"/>
      <c r="U4601" s="82"/>
      <c r="V4601" s="82"/>
      <c r="W4601" s="82"/>
      <c r="X4601" s="82"/>
      <c r="Y4601" s="82"/>
      <c r="AA4601" s="82"/>
      <c r="AB4601" s="82"/>
      <c r="AC4601" s="82"/>
      <c r="AD4601" s="82"/>
      <c r="AE4601" s="82"/>
      <c r="AF4601" s="82"/>
      <c r="AG4601" s="82"/>
    </row>
    <row r="4602" spans="3:33" x14ac:dyDescent="0.2">
      <c r="C4602" s="82"/>
      <c r="D4602" s="82"/>
      <c r="E4602" s="82"/>
      <c r="F4602" s="82"/>
      <c r="G4602" s="82"/>
      <c r="H4602" s="82"/>
      <c r="I4602" s="82"/>
      <c r="J4602" s="82"/>
      <c r="K4602" s="82"/>
      <c r="L4602" s="82"/>
      <c r="M4602" s="82"/>
      <c r="N4602" s="140"/>
      <c r="O4602" s="140"/>
      <c r="P4602" s="82"/>
      <c r="Q4602" s="82"/>
      <c r="R4602" s="82"/>
      <c r="S4602" s="82"/>
      <c r="T4602" s="140"/>
      <c r="U4602" s="82"/>
      <c r="V4602" s="82"/>
      <c r="W4602" s="82"/>
      <c r="X4602" s="82"/>
      <c r="Y4602" s="82"/>
      <c r="AA4602" s="82"/>
      <c r="AB4602" s="82"/>
      <c r="AC4602" s="82"/>
      <c r="AD4602" s="82"/>
      <c r="AE4602" s="82"/>
      <c r="AF4602" s="82"/>
      <c r="AG4602" s="82"/>
    </row>
    <row r="4603" spans="3:33" x14ac:dyDescent="0.2">
      <c r="C4603" s="82"/>
      <c r="D4603" s="82"/>
      <c r="E4603" s="82"/>
      <c r="F4603" s="82"/>
      <c r="G4603" s="82"/>
      <c r="H4603" s="82"/>
      <c r="I4603" s="82"/>
      <c r="J4603" s="82"/>
      <c r="K4603" s="82"/>
      <c r="L4603" s="82"/>
      <c r="M4603" s="82"/>
      <c r="N4603" s="140"/>
      <c r="O4603" s="140"/>
      <c r="P4603" s="82"/>
      <c r="Q4603" s="82"/>
      <c r="R4603" s="82"/>
      <c r="S4603" s="82"/>
      <c r="T4603" s="140"/>
      <c r="U4603" s="82"/>
      <c r="V4603" s="82"/>
      <c r="W4603" s="82"/>
      <c r="X4603" s="82"/>
      <c r="Y4603" s="82"/>
      <c r="AA4603" s="82"/>
      <c r="AB4603" s="82"/>
      <c r="AC4603" s="82"/>
      <c r="AD4603" s="82"/>
      <c r="AE4603" s="82"/>
      <c r="AF4603" s="82"/>
      <c r="AG4603" s="82"/>
    </row>
    <row r="4604" spans="3:33" x14ac:dyDescent="0.2">
      <c r="C4604" s="82"/>
      <c r="D4604" s="82"/>
      <c r="E4604" s="82"/>
      <c r="F4604" s="82"/>
      <c r="G4604" s="82"/>
      <c r="H4604" s="82"/>
      <c r="I4604" s="82"/>
      <c r="J4604" s="82"/>
      <c r="K4604" s="82"/>
      <c r="L4604" s="82"/>
      <c r="M4604" s="82"/>
      <c r="N4604" s="140"/>
      <c r="O4604" s="140"/>
      <c r="P4604" s="82"/>
      <c r="Q4604" s="82"/>
      <c r="R4604" s="82"/>
      <c r="S4604" s="82"/>
      <c r="T4604" s="140"/>
      <c r="U4604" s="82"/>
      <c r="V4604" s="82"/>
      <c r="W4604" s="82"/>
      <c r="X4604" s="82"/>
      <c r="Y4604" s="82"/>
      <c r="AA4604" s="82"/>
      <c r="AB4604" s="82"/>
      <c r="AC4604" s="82"/>
      <c r="AD4604" s="82"/>
      <c r="AE4604" s="82"/>
      <c r="AF4604" s="82"/>
      <c r="AG4604" s="82"/>
    </row>
    <row r="4605" spans="3:33" x14ac:dyDescent="0.2">
      <c r="C4605" s="82"/>
      <c r="D4605" s="82"/>
      <c r="E4605" s="82"/>
      <c r="F4605" s="82"/>
      <c r="G4605" s="82"/>
      <c r="H4605" s="82"/>
      <c r="I4605" s="82"/>
      <c r="J4605" s="82"/>
      <c r="K4605" s="82"/>
      <c r="L4605" s="82"/>
      <c r="M4605" s="82"/>
      <c r="N4605" s="140"/>
      <c r="O4605" s="140"/>
      <c r="P4605" s="82"/>
      <c r="Q4605" s="82"/>
      <c r="R4605" s="82"/>
      <c r="S4605" s="82"/>
      <c r="T4605" s="140"/>
      <c r="U4605" s="82"/>
      <c r="V4605" s="82"/>
      <c r="W4605" s="82"/>
      <c r="X4605" s="82"/>
      <c r="Y4605" s="82"/>
      <c r="AA4605" s="82"/>
      <c r="AB4605" s="82"/>
      <c r="AC4605" s="82"/>
      <c r="AD4605" s="82"/>
      <c r="AE4605" s="82"/>
      <c r="AF4605" s="82"/>
      <c r="AG4605" s="82"/>
    </row>
    <row r="4606" spans="3:33" x14ac:dyDescent="0.2">
      <c r="C4606" s="82"/>
      <c r="D4606" s="82"/>
      <c r="E4606" s="82"/>
      <c r="F4606" s="82"/>
      <c r="G4606" s="82"/>
      <c r="H4606" s="82"/>
      <c r="I4606" s="82"/>
      <c r="J4606" s="82"/>
      <c r="K4606" s="82"/>
      <c r="L4606" s="82"/>
      <c r="M4606" s="82"/>
      <c r="N4606" s="140"/>
      <c r="O4606" s="140"/>
      <c r="P4606" s="82"/>
      <c r="Q4606" s="82"/>
      <c r="R4606" s="82"/>
      <c r="S4606" s="82"/>
      <c r="T4606" s="140"/>
      <c r="U4606" s="82"/>
      <c r="V4606" s="82"/>
      <c r="W4606" s="82"/>
      <c r="X4606" s="82"/>
      <c r="Y4606" s="82"/>
      <c r="AA4606" s="82"/>
      <c r="AB4606" s="82"/>
      <c r="AC4606" s="82"/>
      <c r="AD4606" s="82"/>
      <c r="AE4606" s="82"/>
      <c r="AF4606" s="82"/>
      <c r="AG4606" s="82"/>
    </row>
    <row r="4607" spans="3:33" x14ac:dyDescent="0.2">
      <c r="C4607" s="82"/>
      <c r="D4607" s="82"/>
      <c r="E4607" s="82"/>
      <c r="F4607" s="82"/>
      <c r="G4607" s="82"/>
      <c r="H4607" s="82"/>
      <c r="I4607" s="82"/>
      <c r="J4607" s="82"/>
      <c r="K4607" s="82"/>
      <c r="L4607" s="82"/>
      <c r="M4607" s="82"/>
      <c r="N4607" s="140"/>
      <c r="O4607" s="140"/>
      <c r="P4607" s="82"/>
      <c r="Q4607" s="82"/>
      <c r="R4607" s="82"/>
      <c r="S4607" s="82"/>
      <c r="T4607" s="140"/>
      <c r="U4607" s="82"/>
      <c r="V4607" s="82"/>
      <c r="W4607" s="82"/>
      <c r="X4607" s="82"/>
      <c r="Y4607" s="82"/>
      <c r="AA4607" s="82"/>
      <c r="AB4607" s="82"/>
      <c r="AC4607" s="82"/>
      <c r="AD4607" s="82"/>
      <c r="AE4607" s="82"/>
      <c r="AF4607" s="82"/>
      <c r="AG4607" s="82"/>
    </row>
    <row r="4608" spans="3:33" x14ac:dyDescent="0.2">
      <c r="C4608" s="82"/>
      <c r="D4608" s="82"/>
      <c r="E4608" s="82"/>
      <c r="F4608" s="82"/>
      <c r="G4608" s="82"/>
      <c r="H4608" s="82"/>
      <c r="I4608" s="82"/>
      <c r="J4608" s="82"/>
      <c r="K4608" s="82"/>
      <c r="L4608" s="82"/>
      <c r="M4608" s="82"/>
      <c r="N4608" s="140"/>
      <c r="O4608" s="140"/>
      <c r="P4608" s="82"/>
      <c r="Q4608" s="82"/>
      <c r="R4608" s="82"/>
      <c r="S4608" s="82"/>
      <c r="T4608" s="140"/>
      <c r="U4608" s="82"/>
      <c r="V4608" s="82"/>
      <c r="W4608" s="82"/>
      <c r="X4608" s="82"/>
      <c r="Y4608" s="82"/>
      <c r="AA4608" s="82"/>
      <c r="AB4608" s="82"/>
      <c r="AC4608" s="82"/>
      <c r="AD4608" s="82"/>
      <c r="AE4608" s="82"/>
      <c r="AF4608" s="82"/>
      <c r="AG4608" s="82"/>
    </row>
    <row r="4609" spans="3:33" x14ac:dyDescent="0.2">
      <c r="C4609" s="82"/>
      <c r="D4609" s="82"/>
      <c r="E4609" s="82"/>
      <c r="F4609" s="82"/>
      <c r="G4609" s="82"/>
      <c r="H4609" s="82"/>
      <c r="I4609" s="82"/>
      <c r="J4609" s="82"/>
      <c r="K4609" s="82"/>
      <c r="L4609" s="82"/>
      <c r="M4609" s="82"/>
      <c r="N4609" s="140"/>
      <c r="O4609" s="140"/>
      <c r="P4609" s="82"/>
      <c r="Q4609" s="82"/>
      <c r="R4609" s="82"/>
      <c r="S4609" s="82"/>
      <c r="T4609" s="140"/>
      <c r="U4609" s="82"/>
      <c r="V4609" s="82"/>
      <c r="W4609" s="82"/>
      <c r="X4609" s="82"/>
      <c r="Y4609" s="82"/>
      <c r="AA4609" s="82"/>
      <c r="AB4609" s="82"/>
      <c r="AC4609" s="82"/>
      <c r="AD4609" s="82"/>
      <c r="AE4609" s="82"/>
      <c r="AF4609" s="82"/>
      <c r="AG4609" s="82"/>
    </row>
    <row r="4610" spans="3:33" x14ac:dyDescent="0.2">
      <c r="C4610" s="82"/>
      <c r="D4610" s="82"/>
      <c r="E4610" s="82"/>
      <c r="F4610" s="82"/>
      <c r="G4610" s="82"/>
      <c r="H4610" s="82"/>
      <c r="I4610" s="82"/>
      <c r="J4610" s="82"/>
      <c r="K4610" s="82"/>
      <c r="L4610" s="82"/>
      <c r="M4610" s="82"/>
      <c r="N4610" s="140"/>
      <c r="O4610" s="140"/>
      <c r="P4610" s="82"/>
      <c r="Q4610" s="82"/>
      <c r="R4610" s="82"/>
      <c r="S4610" s="82"/>
      <c r="T4610" s="140"/>
      <c r="U4610" s="82"/>
      <c r="V4610" s="82"/>
      <c r="W4610" s="82"/>
      <c r="X4610" s="82"/>
      <c r="Y4610" s="82"/>
      <c r="AA4610" s="82"/>
      <c r="AB4610" s="82"/>
      <c r="AC4610" s="82"/>
      <c r="AD4610" s="82"/>
      <c r="AE4610" s="82"/>
      <c r="AF4610" s="82"/>
      <c r="AG4610" s="82"/>
    </row>
    <row r="4611" spans="3:33" x14ac:dyDescent="0.2">
      <c r="C4611" s="82"/>
      <c r="D4611" s="82"/>
      <c r="E4611" s="82"/>
      <c r="F4611" s="82"/>
      <c r="G4611" s="82"/>
      <c r="H4611" s="82"/>
      <c r="I4611" s="82"/>
      <c r="J4611" s="82"/>
      <c r="K4611" s="82"/>
      <c r="L4611" s="82"/>
      <c r="M4611" s="82"/>
      <c r="N4611" s="140"/>
      <c r="O4611" s="140"/>
      <c r="P4611" s="82"/>
      <c r="Q4611" s="82"/>
      <c r="R4611" s="82"/>
      <c r="S4611" s="82"/>
      <c r="T4611" s="140"/>
      <c r="U4611" s="82"/>
      <c r="V4611" s="82"/>
      <c r="W4611" s="82"/>
      <c r="X4611" s="82"/>
      <c r="Y4611" s="82"/>
      <c r="AA4611" s="82"/>
      <c r="AB4611" s="82"/>
      <c r="AC4611" s="82"/>
      <c r="AD4611" s="82"/>
      <c r="AE4611" s="82"/>
      <c r="AF4611" s="82"/>
      <c r="AG4611" s="82"/>
    </row>
    <row r="4612" spans="3:33" x14ac:dyDescent="0.2">
      <c r="C4612" s="82"/>
      <c r="D4612" s="82"/>
      <c r="E4612" s="82"/>
      <c r="F4612" s="82"/>
      <c r="G4612" s="82"/>
      <c r="H4612" s="82"/>
      <c r="I4612" s="82"/>
      <c r="J4612" s="82"/>
      <c r="K4612" s="82"/>
      <c r="L4612" s="82"/>
      <c r="M4612" s="82"/>
      <c r="N4612" s="140"/>
      <c r="O4612" s="140"/>
      <c r="P4612" s="82"/>
      <c r="Q4612" s="82"/>
      <c r="R4612" s="82"/>
      <c r="S4612" s="82"/>
      <c r="T4612" s="140"/>
      <c r="U4612" s="82"/>
      <c r="V4612" s="82"/>
      <c r="W4612" s="82"/>
      <c r="X4612" s="82"/>
      <c r="Y4612" s="82"/>
      <c r="AA4612" s="82"/>
      <c r="AB4612" s="82"/>
      <c r="AC4612" s="82"/>
      <c r="AD4612" s="82"/>
      <c r="AE4612" s="82"/>
      <c r="AF4612" s="82"/>
      <c r="AG4612" s="82"/>
    </row>
    <row r="4613" spans="3:33" x14ac:dyDescent="0.2">
      <c r="C4613" s="82"/>
      <c r="D4613" s="82"/>
      <c r="E4613" s="82"/>
      <c r="F4613" s="82"/>
      <c r="G4613" s="82"/>
      <c r="H4613" s="82"/>
      <c r="I4613" s="82"/>
      <c r="J4613" s="82"/>
      <c r="K4613" s="82"/>
      <c r="L4613" s="82"/>
      <c r="M4613" s="82"/>
      <c r="N4613" s="140"/>
      <c r="O4613" s="140"/>
      <c r="P4613" s="82"/>
      <c r="Q4613" s="82"/>
      <c r="R4613" s="82"/>
      <c r="S4613" s="82"/>
      <c r="T4613" s="140"/>
      <c r="U4613" s="82"/>
      <c r="V4613" s="82"/>
      <c r="W4613" s="82"/>
      <c r="X4613" s="82"/>
      <c r="Y4613" s="82"/>
      <c r="AA4613" s="82"/>
      <c r="AB4613" s="82"/>
      <c r="AC4613" s="82"/>
      <c r="AD4613" s="82"/>
      <c r="AE4613" s="82"/>
      <c r="AF4613" s="82"/>
      <c r="AG4613" s="82"/>
    </row>
    <row r="4614" spans="3:33" x14ac:dyDescent="0.2">
      <c r="C4614" s="82"/>
      <c r="D4614" s="82"/>
      <c r="E4614" s="82"/>
      <c r="F4614" s="82"/>
      <c r="G4614" s="82"/>
      <c r="H4614" s="82"/>
      <c r="I4614" s="82"/>
      <c r="J4614" s="82"/>
      <c r="K4614" s="82"/>
      <c r="L4614" s="82"/>
      <c r="M4614" s="82"/>
      <c r="N4614" s="140"/>
      <c r="O4614" s="140"/>
      <c r="P4614" s="82"/>
      <c r="Q4614" s="82"/>
      <c r="R4614" s="82"/>
      <c r="S4614" s="82"/>
      <c r="T4614" s="140"/>
      <c r="U4614" s="82"/>
      <c r="V4614" s="82"/>
      <c r="W4614" s="82"/>
      <c r="X4614" s="82"/>
      <c r="Y4614" s="82"/>
      <c r="AA4614" s="82"/>
      <c r="AB4614" s="82"/>
      <c r="AC4614" s="82"/>
      <c r="AD4614" s="82"/>
      <c r="AE4614" s="82"/>
      <c r="AF4614" s="82"/>
      <c r="AG4614" s="82"/>
    </row>
    <row r="4615" spans="3:33" x14ac:dyDescent="0.2">
      <c r="C4615" s="82"/>
      <c r="D4615" s="82"/>
      <c r="E4615" s="82"/>
      <c r="F4615" s="82"/>
      <c r="G4615" s="82"/>
      <c r="H4615" s="82"/>
      <c r="I4615" s="82"/>
      <c r="J4615" s="82"/>
      <c r="K4615" s="82"/>
      <c r="L4615" s="82"/>
      <c r="M4615" s="82"/>
      <c r="N4615" s="140"/>
      <c r="O4615" s="140"/>
      <c r="P4615" s="82"/>
      <c r="Q4615" s="82"/>
      <c r="R4615" s="82"/>
      <c r="S4615" s="82"/>
      <c r="T4615" s="140"/>
      <c r="U4615" s="82"/>
      <c r="V4615" s="82"/>
      <c r="W4615" s="82"/>
      <c r="X4615" s="82"/>
      <c r="Y4615" s="82"/>
      <c r="AA4615" s="82"/>
      <c r="AB4615" s="82"/>
      <c r="AC4615" s="82"/>
      <c r="AD4615" s="82"/>
      <c r="AE4615" s="82"/>
      <c r="AF4615" s="82"/>
      <c r="AG4615" s="82"/>
    </row>
    <row r="4616" spans="3:33" x14ac:dyDescent="0.2">
      <c r="C4616" s="82"/>
      <c r="D4616" s="82"/>
      <c r="E4616" s="82"/>
      <c r="F4616" s="82"/>
      <c r="G4616" s="82"/>
      <c r="H4616" s="82"/>
      <c r="I4616" s="82"/>
      <c r="J4616" s="82"/>
      <c r="K4616" s="82"/>
      <c r="L4616" s="82"/>
      <c r="M4616" s="82"/>
      <c r="N4616" s="140"/>
      <c r="O4616" s="140"/>
      <c r="P4616" s="82"/>
      <c r="Q4616" s="82"/>
      <c r="R4616" s="82"/>
      <c r="S4616" s="82"/>
      <c r="T4616" s="140"/>
      <c r="U4616" s="82"/>
      <c r="V4616" s="82"/>
      <c r="W4616" s="82"/>
      <c r="X4616" s="82"/>
      <c r="Y4616" s="82"/>
      <c r="AA4616" s="82"/>
      <c r="AB4616" s="82"/>
      <c r="AC4616" s="82"/>
      <c r="AD4616" s="82"/>
      <c r="AE4616" s="82"/>
      <c r="AF4616" s="82"/>
      <c r="AG4616" s="82"/>
    </row>
    <row r="4617" spans="3:33" x14ac:dyDescent="0.2">
      <c r="C4617" s="82"/>
      <c r="D4617" s="82"/>
      <c r="E4617" s="82"/>
      <c r="F4617" s="82"/>
      <c r="G4617" s="82"/>
      <c r="H4617" s="82"/>
      <c r="I4617" s="82"/>
      <c r="J4617" s="82"/>
      <c r="K4617" s="82"/>
      <c r="L4617" s="82"/>
      <c r="M4617" s="82"/>
      <c r="N4617" s="140"/>
      <c r="O4617" s="140"/>
      <c r="P4617" s="82"/>
      <c r="Q4617" s="82"/>
      <c r="R4617" s="82"/>
      <c r="S4617" s="82"/>
      <c r="T4617" s="140"/>
      <c r="U4617" s="82"/>
      <c r="V4617" s="82"/>
      <c r="W4617" s="82"/>
      <c r="X4617" s="82"/>
      <c r="Y4617" s="82"/>
      <c r="AA4617" s="82"/>
      <c r="AB4617" s="82"/>
      <c r="AC4617" s="82"/>
      <c r="AD4617" s="82"/>
      <c r="AE4617" s="82"/>
      <c r="AF4617" s="82"/>
      <c r="AG4617" s="82"/>
    </row>
    <row r="4618" spans="3:33" x14ac:dyDescent="0.2">
      <c r="C4618" s="82"/>
      <c r="D4618" s="82"/>
      <c r="E4618" s="82"/>
      <c r="F4618" s="82"/>
      <c r="G4618" s="82"/>
      <c r="H4618" s="82"/>
      <c r="I4618" s="82"/>
      <c r="J4618" s="82"/>
      <c r="K4618" s="82"/>
      <c r="L4618" s="82"/>
      <c r="M4618" s="82"/>
      <c r="N4618" s="140"/>
      <c r="O4618" s="140"/>
      <c r="P4618" s="82"/>
      <c r="Q4618" s="82"/>
      <c r="R4618" s="82"/>
      <c r="S4618" s="82"/>
      <c r="T4618" s="140"/>
      <c r="U4618" s="82"/>
      <c r="V4618" s="82"/>
      <c r="W4618" s="82"/>
      <c r="X4618" s="82"/>
      <c r="Y4618" s="82"/>
      <c r="AA4618" s="82"/>
      <c r="AB4618" s="82"/>
      <c r="AC4618" s="82"/>
      <c r="AD4618" s="82"/>
      <c r="AE4618" s="82"/>
      <c r="AF4618" s="82"/>
      <c r="AG4618" s="82"/>
    </row>
    <row r="4619" spans="3:33" x14ac:dyDescent="0.2">
      <c r="C4619" s="82"/>
      <c r="D4619" s="82"/>
      <c r="E4619" s="82"/>
      <c r="F4619" s="82"/>
      <c r="G4619" s="82"/>
      <c r="H4619" s="82"/>
      <c r="I4619" s="82"/>
      <c r="J4619" s="82"/>
      <c r="K4619" s="82"/>
      <c r="L4619" s="82"/>
      <c r="M4619" s="82"/>
      <c r="N4619" s="140"/>
      <c r="O4619" s="140"/>
      <c r="P4619" s="82"/>
      <c r="Q4619" s="82"/>
      <c r="R4619" s="82"/>
      <c r="S4619" s="82"/>
      <c r="T4619" s="140"/>
      <c r="U4619" s="82"/>
      <c r="V4619" s="82"/>
      <c r="W4619" s="82"/>
      <c r="X4619" s="82"/>
      <c r="Y4619" s="82"/>
      <c r="AA4619" s="82"/>
      <c r="AB4619" s="82"/>
      <c r="AC4619" s="82"/>
      <c r="AD4619" s="82"/>
      <c r="AE4619" s="82"/>
      <c r="AF4619" s="82"/>
      <c r="AG4619" s="82"/>
    </row>
    <row r="4620" spans="3:33" x14ac:dyDescent="0.2">
      <c r="C4620" s="82"/>
      <c r="D4620" s="82"/>
      <c r="E4620" s="82"/>
      <c r="F4620" s="82"/>
      <c r="G4620" s="82"/>
      <c r="H4620" s="82"/>
      <c r="I4620" s="82"/>
      <c r="J4620" s="82"/>
      <c r="K4620" s="82"/>
      <c r="L4620" s="82"/>
      <c r="M4620" s="82"/>
      <c r="N4620" s="140"/>
      <c r="O4620" s="140"/>
      <c r="P4620" s="82"/>
      <c r="Q4620" s="82"/>
      <c r="R4620" s="82"/>
      <c r="S4620" s="82"/>
      <c r="T4620" s="140"/>
      <c r="U4620" s="82"/>
      <c r="V4620" s="82"/>
      <c r="W4620" s="82"/>
      <c r="X4620" s="82"/>
      <c r="Y4620" s="82"/>
      <c r="AA4620" s="82"/>
      <c r="AB4620" s="82"/>
      <c r="AC4620" s="82"/>
      <c r="AD4620" s="82"/>
      <c r="AE4620" s="82"/>
      <c r="AF4620" s="82"/>
      <c r="AG4620" s="82"/>
    </row>
    <row r="4621" spans="3:33" x14ac:dyDescent="0.2">
      <c r="C4621" s="82"/>
      <c r="D4621" s="82"/>
      <c r="E4621" s="82"/>
      <c r="F4621" s="82"/>
      <c r="G4621" s="82"/>
      <c r="H4621" s="82"/>
      <c r="I4621" s="82"/>
      <c r="J4621" s="82"/>
      <c r="K4621" s="82"/>
      <c r="L4621" s="82"/>
      <c r="M4621" s="82"/>
      <c r="N4621" s="140"/>
      <c r="O4621" s="140"/>
      <c r="P4621" s="82"/>
      <c r="Q4621" s="82"/>
      <c r="R4621" s="82"/>
      <c r="S4621" s="82"/>
      <c r="T4621" s="140"/>
      <c r="U4621" s="82"/>
      <c r="V4621" s="82"/>
      <c r="W4621" s="82"/>
      <c r="X4621" s="82"/>
      <c r="Y4621" s="82"/>
      <c r="AA4621" s="82"/>
      <c r="AB4621" s="82"/>
      <c r="AC4621" s="82"/>
      <c r="AD4621" s="82"/>
      <c r="AE4621" s="82"/>
      <c r="AF4621" s="82"/>
      <c r="AG4621" s="82"/>
    </row>
    <row r="4622" spans="3:33" x14ac:dyDescent="0.2">
      <c r="C4622" s="82"/>
      <c r="D4622" s="82"/>
      <c r="E4622" s="82"/>
      <c r="F4622" s="82"/>
      <c r="G4622" s="82"/>
      <c r="H4622" s="82"/>
      <c r="I4622" s="82"/>
      <c r="J4622" s="82"/>
      <c r="K4622" s="82"/>
      <c r="L4622" s="82"/>
      <c r="M4622" s="82"/>
      <c r="N4622" s="140"/>
      <c r="O4622" s="140"/>
      <c r="P4622" s="82"/>
      <c r="Q4622" s="82"/>
      <c r="R4622" s="82"/>
      <c r="S4622" s="82"/>
      <c r="T4622" s="140"/>
      <c r="U4622" s="82"/>
      <c r="V4622" s="82"/>
      <c r="W4622" s="82"/>
      <c r="X4622" s="82"/>
      <c r="Y4622" s="82"/>
      <c r="AA4622" s="82"/>
      <c r="AB4622" s="82"/>
      <c r="AC4622" s="82"/>
      <c r="AD4622" s="82"/>
      <c r="AE4622" s="82"/>
      <c r="AF4622" s="82"/>
      <c r="AG4622" s="82"/>
    </row>
    <row r="4623" spans="3:33" x14ac:dyDescent="0.2">
      <c r="C4623" s="82"/>
      <c r="D4623" s="82"/>
      <c r="E4623" s="82"/>
      <c r="F4623" s="82"/>
      <c r="G4623" s="82"/>
      <c r="H4623" s="82"/>
      <c r="I4623" s="82"/>
      <c r="J4623" s="82"/>
      <c r="K4623" s="82"/>
      <c r="L4623" s="82"/>
      <c r="M4623" s="82"/>
      <c r="N4623" s="140"/>
      <c r="O4623" s="140"/>
      <c r="P4623" s="82"/>
      <c r="Q4623" s="82"/>
      <c r="R4623" s="82"/>
      <c r="S4623" s="82"/>
      <c r="T4623" s="140"/>
      <c r="U4623" s="82"/>
      <c r="V4623" s="82"/>
      <c r="W4623" s="82"/>
      <c r="X4623" s="82"/>
      <c r="Y4623" s="82"/>
      <c r="AA4623" s="82"/>
      <c r="AB4623" s="82"/>
      <c r="AC4623" s="82"/>
      <c r="AD4623" s="82"/>
      <c r="AE4623" s="82"/>
      <c r="AF4623" s="82"/>
      <c r="AG4623" s="82"/>
    </row>
    <row r="4624" spans="3:33" x14ac:dyDescent="0.2">
      <c r="C4624" s="82"/>
      <c r="D4624" s="82"/>
      <c r="E4624" s="82"/>
      <c r="F4624" s="82"/>
      <c r="G4624" s="82"/>
      <c r="H4624" s="82"/>
      <c r="I4624" s="82"/>
      <c r="J4624" s="82"/>
      <c r="K4624" s="82"/>
      <c r="L4624" s="82"/>
      <c r="M4624" s="82"/>
      <c r="N4624" s="140"/>
      <c r="O4624" s="140"/>
      <c r="P4624" s="82"/>
      <c r="Q4624" s="82"/>
      <c r="R4624" s="82"/>
      <c r="S4624" s="82"/>
      <c r="T4624" s="140"/>
      <c r="U4624" s="82"/>
      <c r="V4624" s="82"/>
      <c r="W4624" s="82"/>
      <c r="X4624" s="82"/>
      <c r="Y4624" s="82"/>
      <c r="AA4624" s="82"/>
      <c r="AB4624" s="82"/>
      <c r="AC4624" s="82"/>
      <c r="AD4624" s="82"/>
      <c r="AE4624" s="82"/>
      <c r="AF4624" s="82"/>
      <c r="AG4624" s="82"/>
    </row>
    <row r="4625" spans="3:33" x14ac:dyDescent="0.2">
      <c r="C4625" s="82"/>
      <c r="D4625" s="82"/>
      <c r="E4625" s="82"/>
      <c r="F4625" s="82"/>
      <c r="G4625" s="82"/>
      <c r="H4625" s="82"/>
      <c r="I4625" s="82"/>
      <c r="J4625" s="82"/>
      <c r="K4625" s="82"/>
      <c r="L4625" s="82"/>
      <c r="M4625" s="82"/>
      <c r="N4625" s="140"/>
      <c r="O4625" s="140"/>
      <c r="P4625" s="82"/>
      <c r="Q4625" s="82"/>
      <c r="R4625" s="82"/>
      <c r="S4625" s="82"/>
      <c r="T4625" s="140"/>
      <c r="U4625" s="82"/>
      <c r="V4625" s="82"/>
      <c r="W4625" s="82"/>
      <c r="X4625" s="82"/>
      <c r="Y4625" s="82"/>
      <c r="AA4625" s="82"/>
      <c r="AB4625" s="82"/>
      <c r="AC4625" s="82"/>
      <c r="AD4625" s="82"/>
      <c r="AE4625" s="82"/>
      <c r="AF4625" s="82"/>
      <c r="AG4625" s="82"/>
    </row>
    <row r="4626" spans="3:33" x14ac:dyDescent="0.2">
      <c r="C4626" s="82"/>
      <c r="D4626" s="82"/>
      <c r="E4626" s="82"/>
      <c r="F4626" s="82"/>
      <c r="G4626" s="82"/>
      <c r="H4626" s="82"/>
      <c r="I4626" s="82"/>
      <c r="J4626" s="82"/>
      <c r="K4626" s="82"/>
      <c r="L4626" s="82"/>
      <c r="M4626" s="82"/>
      <c r="N4626" s="140"/>
      <c r="O4626" s="140"/>
      <c r="P4626" s="82"/>
      <c r="Q4626" s="82"/>
      <c r="R4626" s="82"/>
      <c r="S4626" s="82"/>
      <c r="T4626" s="140"/>
      <c r="U4626" s="82"/>
      <c r="V4626" s="82"/>
      <c r="W4626" s="82"/>
      <c r="X4626" s="82"/>
      <c r="Y4626" s="82"/>
      <c r="AA4626" s="82"/>
      <c r="AB4626" s="82"/>
      <c r="AC4626" s="82"/>
      <c r="AD4626" s="82"/>
      <c r="AE4626" s="82"/>
      <c r="AF4626" s="82"/>
      <c r="AG4626" s="82"/>
    </row>
    <row r="4627" spans="3:33" x14ac:dyDescent="0.2">
      <c r="C4627" s="82"/>
      <c r="D4627" s="82"/>
      <c r="E4627" s="82"/>
      <c r="F4627" s="82"/>
      <c r="G4627" s="82"/>
      <c r="H4627" s="82"/>
      <c r="I4627" s="82"/>
      <c r="J4627" s="82"/>
      <c r="K4627" s="82"/>
      <c r="L4627" s="82"/>
      <c r="M4627" s="82"/>
      <c r="N4627" s="140"/>
      <c r="O4627" s="140"/>
      <c r="P4627" s="82"/>
      <c r="Q4627" s="82"/>
      <c r="R4627" s="82"/>
      <c r="S4627" s="82"/>
      <c r="T4627" s="140"/>
      <c r="U4627" s="82"/>
      <c r="V4627" s="82"/>
      <c r="W4627" s="82"/>
      <c r="X4627" s="82"/>
      <c r="Y4627" s="82"/>
      <c r="AA4627" s="82"/>
      <c r="AB4627" s="82"/>
      <c r="AC4627" s="82"/>
      <c r="AD4627" s="82"/>
      <c r="AE4627" s="82"/>
      <c r="AF4627" s="82"/>
      <c r="AG4627" s="82"/>
    </row>
    <row r="4628" spans="3:33" x14ac:dyDescent="0.2">
      <c r="C4628" s="82"/>
      <c r="D4628" s="82"/>
      <c r="E4628" s="82"/>
      <c r="F4628" s="82"/>
      <c r="G4628" s="82"/>
      <c r="H4628" s="82"/>
      <c r="I4628" s="82"/>
      <c r="J4628" s="82"/>
      <c r="K4628" s="82"/>
      <c r="L4628" s="82"/>
      <c r="M4628" s="82"/>
      <c r="N4628" s="140"/>
      <c r="O4628" s="140"/>
      <c r="P4628" s="82"/>
      <c r="Q4628" s="82"/>
      <c r="R4628" s="82"/>
      <c r="S4628" s="82"/>
      <c r="T4628" s="140"/>
      <c r="U4628" s="82"/>
      <c r="V4628" s="82"/>
      <c r="W4628" s="82"/>
      <c r="X4628" s="82"/>
      <c r="Y4628" s="82"/>
      <c r="AA4628" s="82"/>
      <c r="AB4628" s="82"/>
      <c r="AC4628" s="82"/>
      <c r="AD4628" s="82"/>
      <c r="AE4628" s="82"/>
      <c r="AF4628" s="82"/>
      <c r="AG4628" s="82"/>
    </row>
    <row r="4629" spans="3:33" x14ac:dyDescent="0.2">
      <c r="C4629" s="82"/>
      <c r="D4629" s="82"/>
      <c r="E4629" s="82"/>
      <c r="F4629" s="82"/>
      <c r="G4629" s="82"/>
      <c r="H4629" s="82"/>
      <c r="I4629" s="82"/>
      <c r="J4629" s="82"/>
      <c r="K4629" s="82"/>
      <c r="L4629" s="82"/>
      <c r="M4629" s="82"/>
      <c r="N4629" s="140"/>
      <c r="O4629" s="140"/>
      <c r="P4629" s="82"/>
      <c r="Q4629" s="82"/>
      <c r="R4629" s="82"/>
      <c r="S4629" s="82"/>
      <c r="T4629" s="140"/>
      <c r="U4629" s="82"/>
      <c r="V4629" s="82"/>
      <c r="W4629" s="82"/>
      <c r="X4629" s="82"/>
      <c r="Y4629" s="82"/>
      <c r="AA4629" s="82"/>
      <c r="AB4629" s="82"/>
      <c r="AC4629" s="82"/>
      <c r="AD4629" s="82"/>
      <c r="AE4629" s="82"/>
      <c r="AF4629" s="82"/>
      <c r="AG4629" s="82"/>
    </row>
    <row r="4630" spans="3:33" x14ac:dyDescent="0.2">
      <c r="C4630" s="82"/>
      <c r="D4630" s="82"/>
      <c r="E4630" s="82"/>
      <c r="F4630" s="82"/>
      <c r="G4630" s="82"/>
      <c r="H4630" s="82"/>
      <c r="I4630" s="82"/>
      <c r="J4630" s="82"/>
      <c r="K4630" s="82"/>
      <c r="L4630" s="82"/>
      <c r="M4630" s="82"/>
      <c r="N4630" s="140"/>
      <c r="O4630" s="140"/>
      <c r="P4630" s="82"/>
      <c r="Q4630" s="82"/>
      <c r="R4630" s="82"/>
      <c r="S4630" s="82"/>
      <c r="T4630" s="140"/>
      <c r="U4630" s="82"/>
      <c r="V4630" s="82"/>
      <c r="W4630" s="82"/>
      <c r="X4630" s="82"/>
      <c r="Y4630" s="82"/>
      <c r="AA4630" s="82"/>
      <c r="AB4630" s="82"/>
      <c r="AC4630" s="82"/>
      <c r="AD4630" s="82"/>
      <c r="AE4630" s="82"/>
      <c r="AF4630" s="82"/>
      <c r="AG4630" s="82"/>
    </row>
    <row r="4631" spans="3:33" x14ac:dyDescent="0.2">
      <c r="C4631" s="82"/>
      <c r="D4631" s="82"/>
      <c r="E4631" s="82"/>
      <c r="F4631" s="82"/>
      <c r="G4631" s="82"/>
      <c r="H4631" s="82"/>
      <c r="I4631" s="82"/>
      <c r="J4631" s="82"/>
      <c r="K4631" s="82"/>
      <c r="L4631" s="82"/>
      <c r="M4631" s="82"/>
      <c r="N4631" s="140"/>
      <c r="O4631" s="140"/>
      <c r="P4631" s="82"/>
      <c r="Q4631" s="82"/>
      <c r="R4631" s="82"/>
      <c r="S4631" s="82"/>
      <c r="T4631" s="140"/>
      <c r="U4631" s="82"/>
      <c r="V4631" s="82"/>
      <c r="W4631" s="82"/>
      <c r="X4631" s="82"/>
      <c r="Y4631" s="82"/>
      <c r="AA4631" s="82"/>
      <c r="AB4631" s="82"/>
      <c r="AC4631" s="82"/>
      <c r="AD4631" s="82"/>
      <c r="AE4631" s="82"/>
      <c r="AF4631" s="82"/>
      <c r="AG4631" s="82"/>
    </row>
    <row r="4632" spans="3:33" x14ac:dyDescent="0.2">
      <c r="C4632" s="82"/>
      <c r="D4632" s="82"/>
      <c r="E4632" s="82"/>
      <c r="F4632" s="82"/>
      <c r="G4632" s="82"/>
      <c r="H4632" s="82"/>
      <c r="I4632" s="82"/>
      <c r="J4632" s="82"/>
      <c r="K4632" s="82"/>
      <c r="L4632" s="82"/>
      <c r="M4632" s="82"/>
      <c r="N4632" s="140"/>
      <c r="O4632" s="140"/>
      <c r="P4632" s="82"/>
      <c r="Q4632" s="82"/>
      <c r="R4632" s="82"/>
      <c r="S4632" s="82"/>
      <c r="T4632" s="140"/>
      <c r="U4632" s="82"/>
      <c r="V4632" s="82"/>
      <c r="W4632" s="82"/>
      <c r="X4632" s="82"/>
      <c r="Y4632" s="82"/>
      <c r="AA4632" s="82"/>
      <c r="AB4632" s="82"/>
      <c r="AC4632" s="82"/>
      <c r="AD4632" s="82"/>
      <c r="AE4632" s="82"/>
      <c r="AF4632" s="82"/>
      <c r="AG4632" s="82"/>
    </row>
    <row r="4633" spans="3:33" x14ac:dyDescent="0.2">
      <c r="C4633" s="82"/>
      <c r="D4633" s="82"/>
      <c r="E4633" s="82"/>
      <c r="F4633" s="82"/>
      <c r="G4633" s="82"/>
      <c r="H4633" s="82"/>
      <c r="I4633" s="82"/>
      <c r="J4633" s="82"/>
      <c r="K4633" s="82"/>
      <c r="L4633" s="82"/>
      <c r="M4633" s="82"/>
      <c r="N4633" s="140"/>
      <c r="O4633" s="140"/>
      <c r="P4633" s="82"/>
      <c r="Q4633" s="82"/>
      <c r="R4633" s="82"/>
      <c r="S4633" s="82"/>
      <c r="T4633" s="140"/>
      <c r="U4633" s="82"/>
      <c r="V4633" s="82"/>
      <c r="W4633" s="82"/>
      <c r="X4633" s="82"/>
      <c r="Y4633" s="82"/>
      <c r="AA4633" s="82"/>
      <c r="AB4633" s="82"/>
      <c r="AC4633" s="82"/>
      <c r="AD4633" s="82"/>
      <c r="AE4633" s="82"/>
      <c r="AF4633" s="82"/>
      <c r="AG4633" s="82"/>
    </row>
    <row r="4634" spans="3:33" x14ac:dyDescent="0.2">
      <c r="C4634" s="82"/>
      <c r="D4634" s="82"/>
      <c r="E4634" s="82"/>
      <c r="F4634" s="82"/>
      <c r="G4634" s="82"/>
      <c r="H4634" s="82"/>
      <c r="I4634" s="82"/>
      <c r="J4634" s="82"/>
      <c r="K4634" s="82"/>
      <c r="L4634" s="82"/>
      <c r="M4634" s="82"/>
      <c r="N4634" s="140"/>
      <c r="O4634" s="140"/>
      <c r="P4634" s="82"/>
      <c r="Q4634" s="82"/>
      <c r="R4634" s="82"/>
      <c r="S4634" s="82"/>
      <c r="T4634" s="140"/>
      <c r="U4634" s="82"/>
      <c r="V4634" s="82"/>
      <c r="W4634" s="82"/>
      <c r="X4634" s="82"/>
      <c r="Y4634" s="82"/>
      <c r="AA4634" s="82"/>
      <c r="AB4634" s="82"/>
      <c r="AC4634" s="82"/>
      <c r="AD4634" s="82"/>
      <c r="AE4634" s="82"/>
      <c r="AF4634" s="82"/>
      <c r="AG4634" s="82"/>
    </row>
    <row r="4635" spans="3:33" x14ac:dyDescent="0.2">
      <c r="C4635" s="82"/>
      <c r="D4635" s="82"/>
      <c r="E4635" s="82"/>
      <c r="F4635" s="82"/>
      <c r="G4635" s="82"/>
      <c r="H4635" s="82"/>
      <c r="I4635" s="82"/>
      <c r="J4635" s="82"/>
      <c r="K4635" s="82"/>
      <c r="L4635" s="82"/>
      <c r="M4635" s="82"/>
      <c r="N4635" s="140"/>
      <c r="O4635" s="140"/>
      <c r="P4635" s="82"/>
      <c r="Q4635" s="82"/>
      <c r="R4635" s="82"/>
      <c r="S4635" s="82"/>
      <c r="T4635" s="140"/>
      <c r="U4635" s="82"/>
      <c r="V4635" s="82"/>
      <c r="W4635" s="82"/>
      <c r="X4635" s="82"/>
      <c r="Y4635" s="82"/>
      <c r="AA4635" s="82"/>
      <c r="AB4635" s="82"/>
      <c r="AC4635" s="82"/>
      <c r="AD4635" s="82"/>
      <c r="AE4635" s="82"/>
      <c r="AF4635" s="82"/>
      <c r="AG4635" s="82"/>
    </row>
    <row r="4636" spans="3:33" x14ac:dyDescent="0.2">
      <c r="C4636" s="82"/>
      <c r="D4636" s="82"/>
      <c r="E4636" s="82"/>
      <c r="F4636" s="82"/>
      <c r="G4636" s="82"/>
      <c r="H4636" s="82"/>
      <c r="I4636" s="82"/>
      <c r="J4636" s="82"/>
      <c r="K4636" s="82"/>
      <c r="L4636" s="82"/>
      <c r="M4636" s="82"/>
      <c r="N4636" s="140"/>
      <c r="O4636" s="140"/>
      <c r="P4636" s="82"/>
      <c r="Q4636" s="82"/>
      <c r="R4636" s="82"/>
      <c r="S4636" s="82"/>
      <c r="T4636" s="140"/>
      <c r="U4636" s="82"/>
      <c r="V4636" s="82"/>
      <c r="W4636" s="82"/>
      <c r="X4636" s="82"/>
      <c r="Y4636" s="82"/>
      <c r="AA4636" s="82"/>
      <c r="AB4636" s="82"/>
      <c r="AC4636" s="82"/>
      <c r="AD4636" s="82"/>
      <c r="AE4636" s="82"/>
      <c r="AF4636" s="82"/>
      <c r="AG4636" s="82"/>
    </row>
    <row r="4637" spans="3:33" x14ac:dyDescent="0.2">
      <c r="C4637" s="82"/>
      <c r="D4637" s="82"/>
      <c r="E4637" s="82"/>
      <c r="F4637" s="82"/>
      <c r="G4637" s="82"/>
      <c r="H4637" s="82"/>
      <c r="I4637" s="82"/>
      <c r="J4637" s="82"/>
      <c r="K4637" s="82"/>
      <c r="L4637" s="82"/>
      <c r="M4637" s="82"/>
      <c r="N4637" s="140"/>
      <c r="O4637" s="140"/>
      <c r="P4637" s="82"/>
      <c r="Q4637" s="82"/>
      <c r="R4637" s="82"/>
      <c r="S4637" s="82"/>
      <c r="T4637" s="140"/>
      <c r="U4637" s="82"/>
      <c r="V4637" s="82"/>
      <c r="W4637" s="82"/>
      <c r="X4637" s="82"/>
      <c r="Y4637" s="82"/>
      <c r="AA4637" s="82"/>
      <c r="AB4637" s="82"/>
      <c r="AC4637" s="82"/>
      <c r="AD4637" s="82"/>
      <c r="AE4637" s="82"/>
      <c r="AF4637" s="82"/>
      <c r="AG4637" s="82"/>
    </row>
    <row r="4638" spans="3:33" x14ac:dyDescent="0.2">
      <c r="C4638" s="82"/>
      <c r="D4638" s="82"/>
      <c r="E4638" s="82"/>
      <c r="F4638" s="82"/>
      <c r="G4638" s="82"/>
      <c r="H4638" s="82"/>
      <c r="I4638" s="82"/>
      <c r="J4638" s="82"/>
      <c r="K4638" s="82"/>
      <c r="L4638" s="82"/>
      <c r="M4638" s="82"/>
      <c r="N4638" s="140"/>
      <c r="O4638" s="140"/>
      <c r="P4638" s="82"/>
      <c r="Q4638" s="82"/>
      <c r="R4638" s="82"/>
      <c r="S4638" s="82"/>
      <c r="T4638" s="140"/>
      <c r="U4638" s="82"/>
      <c r="V4638" s="82"/>
      <c r="W4638" s="82"/>
      <c r="X4638" s="82"/>
      <c r="Y4638" s="82"/>
      <c r="AA4638" s="82"/>
      <c r="AB4638" s="82"/>
      <c r="AC4638" s="82"/>
      <c r="AD4638" s="82"/>
      <c r="AE4638" s="82"/>
      <c r="AF4638" s="82"/>
      <c r="AG4638" s="82"/>
    </row>
    <row r="4639" spans="3:33" x14ac:dyDescent="0.2">
      <c r="C4639" s="82"/>
      <c r="D4639" s="82"/>
      <c r="E4639" s="82"/>
      <c r="F4639" s="82"/>
      <c r="G4639" s="82"/>
      <c r="H4639" s="82"/>
      <c r="I4639" s="82"/>
      <c r="J4639" s="82"/>
      <c r="K4639" s="82"/>
      <c r="L4639" s="82"/>
      <c r="M4639" s="82"/>
      <c r="N4639" s="140"/>
      <c r="O4639" s="140"/>
      <c r="P4639" s="82"/>
      <c r="Q4639" s="82"/>
      <c r="R4639" s="82"/>
      <c r="S4639" s="82"/>
      <c r="T4639" s="140"/>
      <c r="U4639" s="82"/>
      <c r="V4639" s="82"/>
      <c r="W4639" s="82"/>
      <c r="X4639" s="82"/>
      <c r="Y4639" s="82"/>
      <c r="AA4639" s="82"/>
      <c r="AB4639" s="82"/>
      <c r="AC4639" s="82"/>
      <c r="AD4639" s="82"/>
      <c r="AE4639" s="82"/>
      <c r="AF4639" s="82"/>
      <c r="AG4639" s="82"/>
    </row>
    <row r="4640" spans="3:33" x14ac:dyDescent="0.2">
      <c r="C4640" s="82"/>
      <c r="D4640" s="82"/>
      <c r="E4640" s="82"/>
      <c r="F4640" s="82"/>
      <c r="G4640" s="82"/>
      <c r="H4640" s="82"/>
      <c r="I4640" s="82"/>
      <c r="J4640" s="82"/>
      <c r="K4640" s="82"/>
      <c r="L4640" s="82"/>
      <c r="M4640" s="82"/>
      <c r="N4640" s="140"/>
      <c r="O4640" s="140"/>
      <c r="P4640" s="82"/>
      <c r="Q4640" s="82"/>
      <c r="R4640" s="82"/>
      <c r="S4640" s="82"/>
      <c r="T4640" s="140"/>
      <c r="U4640" s="82"/>
      <c r="V4640" s="82"/>
      <c r="W4640" s="82"/>
      <c r="X4640" s="82"/>
      <c r="Y4640" s="82"/>
      <c r="AA4640" s="82"/>
      <c r="AB4640" s="82"/>
      <c r="AC4640" s="82"/>
      <c r="AD4640" s="82"/>
      <c r="AE4640" s="82"/>
      <c r="AF4640" s="82"/>
      <c r="AG4640" s="82"/>
    </row>
    <row r="4641" spans="3:33" x14ac:dyDescent="0.2">
      <c r="C4641" s="82"/>
      <c r="D4641" s="82"/>
      <c r="E4641" s="82"/>
      <c r="F4641" s="82"/>
      <c r="G4641" s="82"/>
      <c r="H4641" s="82"/>
      <c r="I4641" s="82"/>
      <c r="J4641" s="82"/>
      <c r="K4641" s="82"/>
      <c r="L4641" s="82"/>
      <c r="M4641" s="82"/>
      <c r="N4641" s="140"/>
      <c r="O4641" s="140"/>
      <c r="P4641" s="82"/>
      <c r="Q4641" s="82"/>
      <c r="R4641" s="82"/>
      <c r="S4641" s="82"/>
      <c r="T4641" s="140"/>
      <c r="U4641" s="82"/>
      <c r="V4641" s="82"/>
      <c r="W4641" s="82"/>
      <c r="X4641" s="82"/>
      <c r="Y4641" s="82"/>
      <c r="AA4641" s="82"/>
      <c r="AB4641" s="82"/>
      <c r="AC4641" s="82"/>
      <c r="AD4641" s="82"/>
      <c r="AE4641" s="82"/>
      <c r="AF4641" s="82"/>
      <c r="AG4641" s="82"/>
    </row>
    <row r="4642" spans="3:33" x14ac:dyDescent="0.2">
      <c r="C4642" s="82"/>
      <c r="D4642" s="82"/>
      <c r="E4642" s="82"/>
      <c r="F4642" s="82"/>
      <c r="G4642" s="82"/>
      <c r="H4642" s="82"/>
      <c r="I4642" s="82"/>
      <c r="J4642" s="82"/>
      <c r="K4642" s="82"/>
      <c r="L4642" s="82"/>
      <c r="M4642" s="82"/>
      <c r="N4642" s="140"/>
      <c r="O4642" s="140"/>
      <c r="P4642" s="82"/>
      <c r="Q4642" s="82"/>
      <c r="R4642" s="82"/>
      <c r="S4642" s="82"/>
      <c r="T4642" s="140"/>
      <c r="U4642" s="82"/>
      <c r="V4642" s="82"/>
      <c r="W4642" s="82"/>
      <c r="X4642" s="82"/>
      <c r="Y4642" s="82"/>
      <c r="AA4642" s="82"/>
      <c r="AB4642" s="82"/>
      <c r="AC4642" s="82"/>
      <c r="AD4642" s="82"/>
      <c r="AE4642" s="82"/>
      <c r="AF4642" s="82"/>
      <c r="AG4642" s="82"/>
    </row>
    <row r="4643" spans="3:33" x14ac:dyDescent="0.2">
      <c r="C4643" s="82"/>
      <c r="D4643" s="82"/>
      <c r="E4643" s="82"/>
      <c r="F4643" s="82"/>
      <c r="G4643" s="82"/>
      <c r="H4643" s="82"/>
      <c r="I4643" s="82"/>
      <c r="J4643" s="82"/>
      <c r="K4643" s="82"/>
      <c r="L4643" s="82"/>
      <c r="M4643" s="82"/>
      <c r="N4643" s="140"/>
      <c r="O4643" s="140"/>
      <c r="P4643" s="82"/>
      <c r="Q4643" s="82"/>
      <c r="R4643" s="82"/>
      <c r="S4643" s="82"/>
      <c r="T4643" s="140"/>
      <c r="U4643" s="82"/>
      <c r="V4643" s="82"/>
      <c r="W4643" s="82"/>
      <c r="X4643" s="82"/>
      <c r="Y4643" s="82"/>
      <c r="AA4643" s="82"/>
      <c r="AB4643" s="82"/>
      <c r="AC4643" s="82"/>
      <c r="AD4643" s="82"/>
      <c r="AE4643" s="82"/>
      <c r="AF4643" s="82"/>
      <c r="AG4643" s="82"/>
    </row>
    <row r="4644" spans="3:33" x14ac:dyDescent="0.2">
      <c r="C4644" s="82"/>
      <c r="D4644" s="82"/>
      <c r="E4644" s="82"/>
      <c r="F4644" s="82"/>
      <c r="G4644" s="82"/>
      <c r="H4644" s="82"/>
      <c r="I4644" s="82"/>
      <c r="J4644" s="82"/>
      <c r="K4644" s="82"/>
      <c r="L4644" s="82"/>
      <c r="M4644" s="82"/>
      <c r="N4644" s="140"/>
      <c r="O4644" s="140"/>
      <c r="P4644" s="82"/>
      <c r="Q4644" s="82"/>
      <c r="R4644" s="82"/>
      <c r="S4644" s="82"/>
      <c r="T4644" s="140"/>
      <c r="U4644" s="82"/>
      <c r="V4644" s="82"/>
      <c r="W4644" s="82"/>
      <c r="X4644" s="82"/>
      <c r="Y4644" s="82"/>
      <c r="AA4644" s="82"/>
      <c r="AB4644" s="82"/>
      <c r="AC4644" s="82"/>
      <c r="AD4644" s="82"/>
      <c r="AE4644" s="82"/>
      <c r="AF4644" s="82"/>
      <c r="AG4644" s="82"/>
    </row>
    <row r="4645" spans="3:33" x14ac:dyDescent="0.2">
      <c r="C4645" s="82"/>
      <c r="D4645" s="82"/>
      <c r="E4645" s="82"/>
      <c r="F4645" s="82"/>
      <c r="G4645" s="82"/>
      <c r="H4645" s="82"/>
      <c r="I4645" s="82"/>
      <c r="J4645" s="82"/>
      <c r="K4645" s="82"/>
      <c r="L4645" s="82"/>
      <c r="M4645" s="82"/>
      <c r="N4645" s="140"/>
      <c r="O4645" s="140"/>
      <c r="P4645" s="82"/>
      <c r="Q4645" s="82"/>
      <c r="R4645" s="82"/>
      <c r="S4645" s="82"/>
      <c r="T4645" s="140"/>
      <c r="U4645" s="82"/>
      <c r="V4645" s="82"/>
      <c r="W4645" s="82"/>
      <c r="X4645" s="82"/>
      <c r="Y4645" s="82"/>
      <c r="AA4645" s="82"/>
      <c r="AB4645" s="82"/>
      <c r="AC4645" s="82"/>
      <c r="AD4645" s="82"/>
      <c r="AE4645" s="82"/>
      <c r="AF4645" s="82"/>
      <c r="AG4645" s="82"/>
    </row>
    <row r="4646" spans="3:33" x14ac:dyDescent="0.2">
      <c r="C4646" s="82"/>
      <c r="D4646" s="82"/>
      <c r="E4646" s="82"/>
      <c r="F4646" s="82"/>
      <c r="G4646" s="82"/>
      <c r="H4646" s="82"/>
      <c r="I4646" s="82"/>
      <c r="J4646" s="82"/>
      <c r="K4646" s="82"/>
      <c r="L4646" s="82"/>
      <c r="M4646" s="82"/>
      <c r="N4646" s="140"/>
      <c r="O4646" s="140"/>
      <c r="P4646" s="82"/>
      <c r="Q4646" s="82"/>
      <c r="R4646" s="82"/>
      <c r="S4646" s="82"/>
      <c r="T4646" s="140"/>
      <c r="U4646" s="82"/>
      <c r="V4646" s="82"/>
      <c r="W4646" s="82"/>
      <c r="X4646" s="82"/>
      <c r="Y4646" s="82"/>
      <c r="AA4646" s="82"/>
      <c r="AB4646" s="82"/>
      <c r="AC4646" s="82"/>
      <c r="AD4646" s="82"/>
      <c r="AE4646" s="82"/>
      <c r="AF4646" s="82"/>
      <c r="AG4646" s="82"/>
    </row>
    <row r="4647" spans="3:33" x14ac:dyDescent="0.2">
      <c r="C4647" s="82"/>
      <c r="D4647" s="82"/>
      <c r="E4647" s="82"/>
      <c r="F4647" s="82"/>
      <c r="G4647" s="82"/>
      <c r="H4647" s="82"/>
      <c r="I4647" s="82"/>
      <c r="J4647" s="82"/>
      <c r="K4647" s="82"/>
      <c r="L4647" s="82"/>
      <c r="M4647" s="82"/>
      <c r="N4647" s="140"/>
      <c r="O4647" s="140"/>
      <c r="P4647" s="82"/>
      <c r="Q4647" s="82"/>
      <c r="R4647" s="82"/>
      <c r="S4647" s="82"/>
      <c r="T4647" s="140"/>
      <c r="U4647" s="82"/>
      <c r="V4647" s="82"/>
      <c r="W4647" s="82"/>
      <c r="X4647" s="82"/>
      <c r="Y4647" s="82"/>
      <c r="AA4647" s="82"/>
      <c r="AB4647" s="82"/>
      <c r="AC4647" s="82"/>
      <c r="AD4647" s="82"/>
      <c r="AE4647" s="82"/>
      <c r="AF4647" s="82"/>
      <c r="AG4647" s="82"/>
    </row>
    <row r="4648" spans="3:33" x14ac:dyDescent="0.2">
      <c r="C4648" s="82"/>
      <c r="D4648" s="82"/>
      <c r="E4648" s="82"/>
      <c r="F4648" s="82"/>
      <c r="G4648" s="82"/>
      <c r="H4648" s="82"/>
      <c r="I4648" s="82"/>
      <c r="J4648" s="82"/>
      <c r="K4648" s="82"/>
      <c r="L4648" s="82"/>
      <c r="M4648" s="82"/>
      <c r="N4648" s="140"/>
      <c r="O4648" s="140"/>
      <c r="P4648" s="82"/>
      <c r="Q4648" s="82"/>
      <c r="R4648" s="82"/>
      <c r="S4648" s="82"/>
      <c r="T4648" s="140"/>
      <c r="U4648" s="82"/>
      <c r="V4648" s="82"/>
      <c r="W4648" s="82"/>
      <c r="X4648" s="82"/>
      <c r="Y4648" s="82"/>
      <c r="AA4648" s="82"/>
      <c r="AB4648" s="82"/>
      <c r="AC4648" s="82"/>
      <c r="AD4648" s="82"/>
      <c r="AE4648" s="82"/>
      <c r="AF4648" s="82"/>
      <c r="AG4648" s="82"/>
    </row>
    <row r="4649" spans="3:33" x14ac:dyDescent="0.2">
      <c r="C4649" s="82"/>
      <c r="D4649" s="82"/>
      <c r="E4649" s="82"/>
      <c r="F4649" s="82"/>
      <c r="G4649" s="82"/>
      <c r="H4649" s="82"/>
      <c r="I4649" s="82"/>
      <c r="J4649" s="82"/>
      <c r="K4649" s="82"/>
      <c r="L4649" s="82"/>
      <c r="M4649" s="82"/>
      <c r="N4649" s="140"/>
      <c r="O4649" s="140"/>
      <c r="P4649" s="82"/>
      <c r="Q4649" s="82"/>
      <c r="R4649" s="82"/>
      <c r="S4649" s="82"/>
      <c r="T4649" s="140"/>
      <c r="U4649" s="82"/>
      <c r="V4649" s="82"/>
      <c r="W4649" s="82"/>
      <c r="X4649" s="82"/>
      <c r="Y4649" s="82"/>
      <c r="AA4649" s="82"/>
      <c r="AB4649" s="82"/>
      <c r="AC4649" s="82"/>
      <c r="AD4649" s="82"/>
      <c r="AE4649" s="82"/>
      <c r="AF4649" s="82"/>
      <c r="AG4649" s="82"/>
    </row>
    <row r="4650" spans="3:33" x14ac:dyDescent="0.2">
      <c r="C4650" s="82"/>
      <c r="D4650" s="82"/>
      <c r="E4650" s="82"/>
      <c r="F4650" s="82"/>
      <c r="G4650" s="82"/>
      <c r="H4650" s="82"/>
      <c r="I4650" s="82"/>
      <c r="J4650" s="82"/>
      <c r="K4650" s="82"/>
      <c r="L4650" s="82"/>
      <c r="M4650" s="82"/>
      <c r="N4650" s="140"/>
      <c r="O4650" s="140"/>
      <c r="P4650" s="82"/>
      <c r="Q4650" s="82"/>
      <c r="R4650" s="82"/>
      <c r="S4650" s="82"/>
      <c r="T4650" s="140"/>
      <c r="U4650" s="82"/>
      <c r="V4650" s="82"/>
      <c r="W4650" s="82"/>
      <c r="X4650" s="82"/>
      <c r="Y4650" s="82"/>
      <c r="AA4650" s="82"/>
      <c r="AB4650" s="82"/>
      <c r="AC4650" s="82"/>
      <c r="AD4650" s="82"/>
      <c r="AE4650" s="82"/>
      <c r="AF4650" s="82"/>
      <c r="AG4650" s="82"/>
    </row>
    <row r="4651" spans="3:33" x14ac:dyDescent="0.2">
      <c r="C4651" s="82"/>
      <c r="D4651" s="82"/>
      <c r="E4651" s="82"/>
      <c r="F4651" s="82"/>
      <c r="G4651" s="82"/>
      <c r="H4651" s="82"/>
      <c r="I4651" s="82"/>
      <c r="J4651" s="82"/>
      <c r="K4651" s="82"/>
      <c r="L4651" s="82"/>
      <c r="M4651" s="82"/>
      <c r="N4651" s="140"/>
      <c r="O4651" s="140"/>
      <c r="P4651" s="82"/>
      <c r="Q4651" s="82"/>
      <c r="R4651" s="82"/>
      <c r="S4651" s="82"/>
      <c r="T4651" s="140"/>
      <c r="U4651" s="82"/>
      <c r="V4651" s="82"/>
      <c r="W4651" s="82"/>
      <c r="X4651" s="82"/>
      <c r="Y4651" s="82"/>
      <c r="AA4651" s="82"/>
      <c r="AB4651" s="82"/>
      <c r="AC4651" s="82"/>
      <c r="AD4651" s="82"/>
      <c r="AE4651" s="82"/>
      <c r="AF4651" s="82"/>
      <c r="AG4651" s="82"/>
    </row>
    <row r="4652" spans="3:33" x14ac:dyDescent="0.2">
      <c r="C4652" s="82"/>
      <c r="D4652" s="82"/>
      <c r="E4652" s="82"/>
      <c r="F4652" s="82"/>
      <c r="G4652" s="82"/>
      <c r="H4652" s="82"/>
      <c r="I4652" s="82"/>
      <c r="J4652" s="82"/>
      <c r="K4652" s="82"/>
      <c r="L4652" s="82"/>
      <c r="M4652" s="82"/>
      <c r="N4652" s="140"/>
      <c r="O4652" s="140"/>
      <c r="P4652" s="82"/>
      <c r="Q4652" s="82"/>
      <c r="R4652" s="82"/>
      <c r="S4652" s="82"/>
      <c r="T4652" s="140"/>
      <c r="U4652" s="82"/>
      <c r="V4652" s="82"/>
      <c r="W4652" s="82"/>
      <c r="X4652" s="82"/>
      <c r="Y4652" s="82"/>
      <c r="AA4652" s="82"/>
      <c r="AB4652" s="82"/>
      <c r="AC4652" s="82"/>
      <c r="AD4652" s="82"/>
      <c r="AE4652" s="82"/>
      <c r="AF4652" s="82"/>
      <c r="AG4652" s="82"/>
    </row>
    <row r="4653" spans="3:33" x14ac:dyDescent="0.2">
      <c r="C4653" s="82"/>
      <c r="D4653" s="82"/>
      <c r="E4653" s="82"/>
      <c r="F4653" s="82"/>
      <c r="G4653" s="82"/>
      <c r="H4653" s="82"/>
      <c r="I4653" s="82"/>
      <c r="J4653" s="82"/>
      <c r="K4653" s="82"/>
      <c r="L4653" s="82"/>
      <c r="M4653" s="82"/>
      <c r="N4653" s="140"/>
      <c r="O4653" s="140"/>
      <c r="P4653" s="82"/>
      <c r="Q4653" s="82"/>
      <c r="R4653" s="82"/>
      <c r="S4653" s="82"/>
      <c r="T4653" s="140"/>
      <c r="U4653" s="82"/>
      <c r="V4653" s="82"/>
      <c r="W4653" s="82"/>
      <c r="X4653" s="82"/>
      <c r="Y4653" s="82"/>
      <c r="AA4653" s="82"/>
      <c r="AB4653" s="82"/>
      <c r="AC4653" s="82"/>
      <c r="AD4653" s="82"/>
      <c r="AE4653" s="82"/>
      <c r="AF4653" s="82"/>
      <c r="AG4653" s="82"/>
    </row>
    <row r="4654" spans="3:33" x14ac:dyDescent="0.2">
      <c r="C4654" s="82"/>
      <c r="D4654" s="82"/>
      <c r="E4654" s="82"/>
      <c r="F4654" s="82"/>
      <c r="G4654" s="82"/>
      <c r="H4654" s="82"/>
      <c r="I4654" s="82"/>
      <c r="J4654" s="82"/>
      <c r="K4654" s="82"/>
      <c r="L4654" s="82"/>
      <c r="M4654" s="82"/>
      <c r="N4654" s="140"/>
      <c r="O4654" s="140"/>
      <c r="P4654" s="82"/>
      <c r="Q4654" s="82"/>
      <c r="R4654" s="82"/>
      <c r="S4654" s="82"/>
      <c r="T4654" s="140"/>
      <c r="U4654" s="82"/>
      <c r="V4654" s="82"/>
      <c r="W4654" s="82"/>
      <c r="X4654" s="82"/>
      <c r="Y4654" s="82"/>
      <c r="AA4654" s="82"/>
      <c r="AB4654" s="82"/>
      <c r="AC4654" s="82"/>
      <c r="AD4654" s="82"/>
      <c r="AE4654" s="82"/>
      <c r="AF4654" s="82"/>
      <c r="AG4654" s="82"/>
    </row>
    <row r="4655" spans="3:33" x14ac:dyDescent="0.2">
      <c r="C4655" s="82"/>
      <c r="D4655" s="82"/>
      <c r="E4655" s="82"/>
      <c r="F4655" s="82"/>
      <c r="G4655" s="82"/>
      <c r="H4655" s="82"/>
      <c r="I4655" s="82"/>
      <c r="J4655" s="82"/>
      <c r="K4655" s="82"/>
      <c r="L4655" s="82"/>
      <c r="M4655" s="82"/>
      <c r="N4655" s="140"/>
      <c r="O4655" s="140"/>
      <c r="P4655" s="82"/>
      <c r="Q4655" s="82"/>
      <c r="R4655" s="82"/>
      <c r="S4655" s="82"/>
      <c r="T4655" s="140"/>
      <c r="U4655" s="82"/>
      <c r="V4655" s="82"/>
      <c r="W4655" s="82"/>
      <c r="X4655" s="82"/>
      <c r="Y4655" s="82"/>
      <c r="AA4655" s="82"/>
      <c r="AB4655" s="82"/>
      <c r="AC4655" s="82"/>
      <c r="AD4655" s="82"/>
      <c r="AE4655" s="82"/>
      <c r="AF4655" s="82"/>
      <c r="AG4655" s="82"/>
    </row>
    <row r="4656" spans="3:33" x14ac:dyDescent="0.2">
      <c r="C4656" s="82"/>
      <c r="D4656" s="82"/>
      <c r="E4656" s="82"/>
      <c r="F4656" s="82"/>
      <c r="G4656" s="82"/>
      <c r="H4656" s="82"/>
      <c r="I4656" s="82"/>
      <c r="J4656" s="82"/>
      <c r="K4656" s="82"/>
      <c r="L4656" s="82"/>
      <c r="M4656" s="82"/>
      <c r="N4656" s="140"/>
      <c r="O4656" s="140"/>
      <c r="P4656" s="82"/>
      <c r="Q4656" s="82"/>
      <c r="R4656" s="82"/>
      <c r="S4656" s="82"/>
      <c r="T4656" s="140"/>
      <c r="U4656" s="82"/>
      <c r="V4656" s="82"/>
      <c r="W4656" s="82"/>
      <c r="X4656" s="82"/>
      <c r="Y4656" s="82"/>
      <c r="AA4656" s="82"/>
      <c r="AB4656" s="82"/>
      <c r="AC4656" s="82"/>
      <c r="AD4656" s="82"/>
      <c r="AE4656" s="82"/>
      <c r="AF4656" s="82"/>
      <c r="AG4656" s="82"/>
    </row>
    <row r="4657" spans="3:33" x14ac:dyDescent="0.2">
      <c r="C4657" s="82"/>
      <c r="D4657" s="82"/>
      <c r="E4657" s="82"/>
      <c r="F4657" s="82"/>
      <c r="G4657" s="82"/>
      <c r="H4657" s="82"/>
      <c r="I4657" s="82"/>
      <c r="J4657" s="82"/>
      <c r="K4657" s="82"/>
      <c r="L4657" s="82"/>
      <c r="M4657" s="82"/>
      <c r="N4657" s="140"/>
      <c r="O4657" s="140"/>
      <c r="P4657" s="82"/>
      <c r="Q4657" s="82"/>
      <c r="R4657" s="82"/>
      <c r="S4657" s="82"/>
      <c r="T4657" s="140"/>
      <c r="U4657" s="82"/>
      <c r="V4657" s="82"/>
      <c r="W4657" s="82"/>
      <c r="X4657" s="82"/>
      <c r="Y4657" s="82"/>
      <c r="AA4657" s="82"/>
      <c r="AB4657" s="82"/>
      <c r="AC4657" s="82"/>
      <c r="AD4657" s="82"/>
      <c r="AE4657" s="82"/>
      <c r="AF4657" s="82"/>
      <c r="AG4657" s="82"/>
    </row>
    <row r="4658" spans="3:33" x14ac:dyDescent="0.2">
      <c r="C4658" s="82"/>
      <c r="D4658" s="82"/>
      <c r="E4658" s="82"/>
      <c r="F4658" s="82"/>
      <c r="G4658" s="82"/>
      <c r="H4658" s="82"/>
      <c r="I4658" s="82"/>
      <c r="J4658" s="82"/>
      <c r="K4658" s="82"/>
      <c r="L4658" s="82"/>
      <c r="M4658" s="82"/>
      <c r="N4658" s="140"/>
      <c r="O4658" s="140"/>
      <c r="P4658" s="82"/>
      <c r="Q4658" s="82"/>
      <c r="R4658" s="82"/>
      <c r="S4658" s="82"/>
      <c r="T4658" s="140"/>
      <c r="U4658" s="82"/>
      <c r="V4658" s="82"/>
      <c r="W4658" s="82"/>
      <c r="X4658" s="82"/>
      <c r="Y4658" s="82"/>
      <c r="AA4658" s="82"/>
      <c r="AB4658" s="82"/>
      <c r="AC4658" s="82"/>
      <c r="AD4658" s="82"/>
      <c r="AE4658" s="82"/>
      <c r="AF4658" s="82"/>
      <c r="AG4658" s="82"/>
    </row>
    <row r="4659" spans="3:33" x14ac:dyDescent="0.2">
      <c r="C4659" s="82"/>
      <c r="D4659" s="82"/>
      <c r="E4659" s="82"/>
      <c r="F4659" s="82"/>
      <c r="G4659" s="82"/>
      <c r="H4659" s="82"/>
      <c r="I4659" s="82"/>
      <c r="J4659" s="82"/>
      <c r="K4659" s="82"/>
      <c r="L4659" s="82"/>
      <c r="M4659" s="82"/>
      <c r="N4659" s="140"/>
      <c r="O4659" s="140"/>
      <c r="P4659" s="82"/>
      <c r="Q4659" s="82"/>
      <c r="R4659" s="82"/>
      <c r="S4659" s="82"/>
      <c r="T4659" s="140"/>
      <c r="U4659" s="82"/>
      <c r="V4659" s="82"/>
      <c r="W4659" s="82"/>
      <c r="X4659" s="82"/>
      <c r="Y4659" s="82"/>
      <c r="AA4659" s="82"/>
      <c r="AB4659" s="82"/>
      <c r="AC4659" s="82"/>
      <c r="AD4659" s="82"/>
      <c r="AE4659" s="82"/>
      <c r="AF4659" s="82"/>
      <c r="AG4659" s="82"/>
    </row>
    <row r="4660" spans="3:33" x14ac:dyDescent="0.2">
      <c r="C4660" s="82"/>
      <c r="D4660" s="82"/>
      <c r="E4660" s="82"/>
      <c r="F4660" s="82"/>
      <c r="G4660" s="82"/>
      <c r="H4660" s="82"/>
      <c r="I4660" s="82"/>
      <c r="J4660" s="82"/>
      <c r="K4660" s="82"/>
      <c r="L4660" s="82"/>
      <c r="M4660" s="82"/>
      <c r="N4660" s="140"/>
      <c r="O4660" s="140"/>
      <c r="P4660" s="82"/>
      <c r="Q4660" s="82"/>
      <c r="R4660" s="82"/>
      <c r="S4660" s="82"/>
      <c r="T4660" s="140"/>
      <c r="U4660" s="82"/>
      <c r="V4660" s="82"/>
      <c r="W4660" s="82"/>
      <c r="X4660" s="82"/>
      <c r="Y4660" s="82"/>
      <c r="AA4660" s="82"/>
      <c r="AB4660" s="82"/>
      <c r="AC4660" s="82"/>
      <c r="AD4660" s="82"/>
      <c r="AE4660" s="82"/>
      <c r="AF4660" s="82"/>
      <c r="AG4660" s="82"/>
    </row>
    <row r="4661" spans="3:33" x14ac:dyDescent="0.2">
      <c r="C4661" s="82"/>
      <c r="D4661" s="82"/>
      <c r="E4661" s="82"/>
      <c r="F4661" s="82"/>
      <c r="G4661" s="82"/>
      <c r="H4661" s="82"/>
      <c r="I4661" s="82"/>
      <c r="J4661" s="82"/>
      <c r="K4661" s="82"/>
      <c r="L4661" s="82"/>
      <c r="M4661" s="82"/>
      <c r="N4661" s="140"/>
      <c r="O4661" s="140"/>
      <c r="P4661" s="82"/>
      <c r="Q4661" s="82"/>
      <c r="R4661" s="82"/>
      <c r="S4661" s="82"/>
      <c r="T4661" s="140"/>
      <c r="U4661" s="82"/>
      <c r="V4661" s="82"/>
      <c r="W4661" s="82"/>
      <c r="X4661" s="82"/>
      <c r="Y4661" s="82"/>
      <c r="AA4661" s="82"/>
      <c r="AB4661" s="82"/>
      <c r="AC4661" s="82"/>
      <c r="AD4661" s="82"/>
      <c r="AE4661" s="82"/>
      <c r="AF4661" s="82"/>
      <c r="AG4661" s="82"/>
    </row>
    <row r="4662" spans="3:33" x14ac:dyDescent="0.2">
      <c r="C4662" s="82"/>
      <c r="D4662" s="82"/>
      <c r="E4662" s="82"/>
      <c r="F4662" s="82"/>
      <c r="G4662" s="82"/>
      <c r="H4662" s="82"/>
      <c r="I4662" s="82"/>
      <c r="J4662" s="82"/>
      <c r="K4662" s="82"/>
      <c r="L4662" s="82"/>
      <c r="M4662" s="82"/>
      <c r="N4662" s="140"/>
      <c r="O4662" s="140"/>
      <c r="P4662" s="82"/>
      <c r="Q4662" s="82"/>
      <c r="R4662" s="82"/>
      <c r="S4662" s="82"/>
      <c r="T4662" s="140"/>
      <c r="U4662" s="82"/>
      <c r="V4662" s="82"/>
      <c r="W4662" s="82"/>
      <c r="X4662" s="82"/>
      <c r="Y4662" s="82"/>
      <c r="AA4662" s="82"/>
      <c r="AB4662" s="82"/>
      <c r="AC4662" s="82"/>
      <c r="AD4662" s="82"/>
      <c r="AE4662" s="82"/>
      <c r="AF4662" s="82"/>
      <c r="AG4662" s="82"/>
    </row>
    <row r="4663" spans="3:33" x14ac:dyDescent="0.2">
      <c r="C4663" s="82"/>
      <c r="D4663" s="82"/>
      <c r="E4663" s="82"/>
      <c r="F4663" s="82"/>
      <c r="G4663" s="82"/>
      <c r="H4663" s="82"/>
      <c r="I4663" s="82"/>
      <c r="J4663" s="82"/>
      <c r="K4663" s="82"/>
      <c r="L4663" s="82"/>
      <c r="M4663" s="82"/>
      <c r="N4663" s="140"/>
      <c r="O4663" s="140"/>
      <c r="P4663" s="82"/>
      <c r="Q4663" s="82"/>
      <c r="R4663" s="82"/>
      <c r="S4663" s="82"/>
      <c r="T4663" s="140"/>
      <c r="U4663" s="82"/>
      <c r="V4663" s="82"/>
      <c r="W4663" s="82"/>
      <c r="X4663" s="82"/>
      <c r="Y4663" s="82"/>
      <c r="AA4663" s="82"/>
      <c r="AB4663" s="82"/>
      <c r="AC4663" s="82"/>
      <c r="AD4663" s="82"/>
      <c r="AE4663" s="82"/>
      <c r="AF4663" s="82"/>
      <c r="AG4663" s="82"/>
    </row>
    <row r="4664" spans="3:33" x14ac:dyDescent="0.2">
      <c r="C4664" s="82"/>
      <c r="D4664" s="82"/>
      <c r="E4664" s="82"/>
      <c r="F4664" s="82"/>
      <c r="G4664" s="82"/>
      <c r="H4664" s="82"/>
      <c r="I4664" s="82"/>
      <c r="J4664" s="82"/>
      <c r="K4664" s="82"/>
      <c r="L4664" s="82"/>
      <c r="M4664" s="82"/>
      <c r="N4664" s="140"/>
      <c r="O4664" s="140"/>
      <c r="P4664" s="82"/>
      <c r="Q4664" s="82"/>
      <c r="R4664" s="82"/>
      <c r="S4664" s="82"/>
      <c r="T4664" s="140"/>
      <c r="U4664" s="82"/>
      <c r="V4664" s="82"/>
      <c r="W4664" s="82"/>
      <c r="X4664" s="82"/>
      <c r="Y4664" s="82"/>
      <c r="AA4664" s="82"/>
      <c r="AB4664" s="82"/>
      <c r="AC4664" s="82"/>
      <c r="AD4664" s="82"/>
      <c r="AE4664" s="82"/>
      <c r="AF4664" s="82"/>
      <c r="AG4664" s="82"/>
    </row>
    <row r="4665" spans="3:33" x14ac:dyDescent="0.2">
      <c r="C4665" s="82"/>
      <c r="D4665" s="82"/>
      <c r="E4665" s="82"/>
      <c r="F4665" s="82"/>
      <c r="G4665" s="82"/>
      <c r="H4665" s="82"/>
      <c r="I4665" s="82"/>
      <c r="J4665" s="82"/>
      <c r="K4665" s="82"/>
      <c r="L4665" s="82"/>
      <c r="M4665" s="82"/>
      <c r="N4665" s="140"/>
      <c r="O4665" s="140"/>
      <c r="P4665" s="82"/>
      <c r="Q4665" s="82"/>
      <c r="R4665" s="82"/>
      <c r="S4665" s="82"/>
      <c r="T4665" s="140"/>
      <c r="U4665" s="82"/>
      <c r="V4665" s="82"/>
      <c r="W4665" s="82"/>
      <c r="X4665" s="82"/>
      <c r="Y4665" s="82"/>
      <c r="AA4665" s="82"/>
      <c r="AB4665" s="82"/>
      <c r="AC4665" s="82"/>
      <c r="AD4665" s="82"/>
      <c r="AE4665" s="82"/>
      <c r="AF4665" s="82"/>
      <c r="AG4665" s="82"/>
    </row>
    <row r="4666" spans="3:33" x14ac:dyDescent="0.2">
      <c r="C4666" s="82"/>
      <c r="D4666" s="82"/>
      <c r="E4666" s="82"/>
      <c r="F4666" s="82"/>
      <c r="G4666" s="82"/>
      <c r="H4666" s="82"/>
      <c r="I4666" s="82"/>
      <c r="J4666" s="82"/>
      <c r="K4666" s="82"/>
      <c r="L4666" s="82"/>
      <c r="M4666" s="82"/>
      <c r="N4666" s="140"/>
      <c r="O4666" s="140"/>
      <c r="P4666" s="82"/>
      <c r="Q4666" s="82"/>
      <c r="R4666" s="82"/>
      <c r="S4666" s="82"/>
      <c r="T4666" s="140"/>
      <c r="U4666" s="82"/>
      <c r="V4666" s="82"/>
      <c r="W4666" s="82"/>
      <c r="X4666" s="82"/>
      <c r="Y4666" s="82"/>
      <c r="AA4666" s="82"/>
      <c r="AB4666" s="82"/>
      <c r="AC4666" s="82"/>
      <c r="AD4666" s="82"/>
      <c r="AE4666" s="82"/>
      <c r="AF4666" s="82"/>
      <c r="AG4666" s="82"/>
    </row>
    <row r="4667" spans="3:33" x14ac:dyDescent="0.2">
      <c r="C4667" s="82"/>
      <c r="D4667" s="82"/>
      <c r="E4667" s="82"/>
      <c r="F4667" s="82"/>
      <c r="G4667" s="82"/>
      <c r="H4667" s="82"/>
      <c r="I4667" s="82"/>
      <c r="J4667" s="82"/>
      <c r="K4667" s="82"/>
      <c r="L4667" s="82"/>
      <c r="M4667" s="82"/>
      <c r="N4667" s="140"/>
      <c r="O4667" s="140"/>
      <c r="P4667" s="82"/>
      <c r="Q4667" s="82"/>
      <c r="R4667" s="82"/>
      <c r="S4667" s="82"/>
      <c r="T4667" s="140"/>
      <c r="U4667" s="82"/>
      <c r="V4667" s="82"/>
      <c r="W4667" s="82"/>
      <c r="X4667" s="82"/>
      <c r="Y4667" s="82"/>
      <c r="AA4667" s="82"/>
      <c r="AB4667" s="82"/>
      <c r="AC4667" s="82"/>
      <c r="AD4667" s="82"/>
      <c r="AE4667" s="82"/>
      <c r="AF4667" s="82"/>
      <c r="AG4667" s="82"/>
    </row>
    <row r="4668" spans="3:33" x14ac:dyDescent="0.2">
      <c r="C4668" s="82"/>
      <c r="D4668" s="82"/>
      <c r="E4668" s="82"/>
      <c r="F4668" s="82"/>
      <c r="G4668" s="82"/>
      <c r="H4668" s="82"/>
      <c r="I4668" s="82"/>
      <c r="J4668" s="82"/>
      <c r="K4668" s="82"/>
      <c r="L4668" s="82"/>
      <c r="M4668" s="82"/>
      <c r="N4668" s="140"/>
      <c r="O4668" s="140"/>
      <c r="P4668" s="82"/>
      <c r="Q4668" s="82"/>
      <c r="R4668" s="82"/>
      <c r="S4668" s="82"/>
      <c r="T4668" s="140"/>
      <c r="U4668" s="82"/>
      <c r="V4668" s="82"/>
      <c r="W4668" s="82"/>
      <c r="X4668" s="82"/>
      <c r="Y4668" s="82"/>
      <c r="AA4668" s="82"/>
      <c r="AB4668" s="82"/>
      <c r="AC4668" s="82"/>
      <c r="AD4668" s="82"/>
      <c r="AE4668" s="82"/>
      <c r="AF4668" s="82"/>
      <c r="AG4668" s="82"/>
    </row>
    <row r="4669" spans="3:33" x14ac:dyDescent="0.2">
      <c r="C4669" s="82"/>
      <c r="D4669" s="82"/>
      <c r="E4669" s="82"/>
      <c r="F4669" s="82"/>
      <c r="G4669" s="82"/>
      <c r="H4669" s="82"/>
      <c r="I4669" s="82"/>
      <c r="J4669" s="82"/>
      <c r="K4669" s="82"/>
      <c r="L4669" s="82"/>
      <c r="M4669" s="82"/>
      <c r="N4669" s="140"/>
      <c r="O4669" s="140"/>
      <c r="P4669" s="82"/>
      <c r="Q4669" s="82"/>
      <c r="R4669" s="82"/>
      <c r="S4669" s="82"/>
      <c r="T4669" s="140"/>
      <c r="U4669" s="82"/>
      <c r="V4669" s="82"/>
      <c r="W4669" s="82"/>
      <c r="X4669" s="82"/>
      <c r="Y4669" s="82"/>
      <c r="AA4669" s="82"/>
      <c r="AB4669" s="82"/>
      <c r="AC4669" s="82"/>
      <c r="AD4669" s="82"/>
      <c r="AE4669" s="82"/>
      <c r="AF4669" s="82"/>
      <c r="AG4669" s="82"/>
    </row>
    <row r="4670" spans="3:33" x14ac:dyDescent="0.2">
      <c r="C4670" s="82"/>
      <c r="D4670" s="82"/>
      <c r="E4670" s="82"/>
      <c r="F4670" s="82"/>
      <c r="G4670" s="82"/>
      <c r="H4670" s="82"/>
      <c r="I4670" s="82"/>
      <c r="J4670" s="82"/>
      <c r="K4670" s="82"/>
      <c r="L4670" s="82"/>
      <c r="M4670" s="82"/>
      <c r="N4670" s="140"/>
      <c r="O4670" s="140"/>
      <c r="P4670" s="82"/>
      <c r="Q4670" s="82"/>
      <c r="R4670" s="82"/>
      <c r="S4670" s="82"/>
      <c r="T4670" s="140"/>
      <c r="U4670" s="82"/>
      <c r="V4670" s="82"/>
      <c r="W4670" s="82"/>
      <c r="X4670" s="82"/>
      <c r="Y4670" s="82"/>
      <c r="AA4670" s="82"/>
      <c r="AB4670" s="82"/>
      <c r="AC4670" s="82"/>
      <c r="AD4670" s="82"/>
      <c r="AE4670" s="82"/>
      <c r="AF4670" s="82"/>
      <c r="AG4670" s="82"/>
    </row>
    <row r="4671" spans="3:33" x14ac:dyDescent="0.2">
      <c r="C4671" s="82"/>
      <c r="D4671" s="82"/>
      <c r="E4671" s="82"/>
      <c r="F4671" s="82"/>
      <c r="G4671" s="82"/>
      <c r="H4671" s="82"/>
      <c r="I4671" s="82"/>
      <c r="J4671" s="82"/>
      <c r="K4671" s="82"/>
      <c r="L4671" s="82"/>
      <c r="M4671" s="82"/>
      <c r="N4671" s="140"/>
      <c r="O4671" s="140"/>
      <c r="P4671" s="82"/>
      <c r="Q4671" s="82"/>
      <c r="R4671" s="82"/>
      <c r="S4671" s="82"/>
      <c r="T4671" s="140"/>
      <c r="U4671" s="82"/>
      <c r="V4671" s="82"/>
      <c r="W4671" s="82"/>
      <c r="X4671" s="82"/>
      <c r="Y4671" s="82"/>
      <c r="AA4671" s="82"/>
      <c r="AB4671" s="82"/>
      <c r="AC4671" s="82"/>
      <c r="AD4671" s="82"/>
      <c r="AE4671" s="82"/>
      <c r="AF4671" s="82"/>
      <c r="AG4671" s="82"/>
    </row>
    <row r="4672" spans="3:33" x14ac:dyDescent="0.2">
      <c r="C4672" s="82"/>
      <c r="D4672" s="82"/>
      <c r="E4672" s="82"/>
      <c r="F4672" s="82"/>
      <c r="G4672" s="82"/>
      <c r="H4672" s="82"/>
      <c r="I4672" s="82"/>
      <c r="J4672" s="82"/>
      <c r="K4672" s="82"/>
      <c r="L4672" s="82"/>
      <c r="M4672" s="82"/>
      <c r="N4672" s="140"/>
      <c r="O4672" s="140"/>
      <c r="P4672" s="82"/>
      <c r="Q4672" s="82"/>
      <c r="R4672" s="82"/>
      <c r="S4672" s="82"/>
      <c r="T4672" s="140"/>
      <c r="U4672" s="82"/>
      <c r="V4672" s="82"/>
      <c r="W4672" s="82"/>
      <c r="X4672" s="82"/>
      <c r="Y4672" s="82"/>
      <c r="AA4672" s="82"/>
      <c r="AB4672" s="82"/>
      <c r="AC4672" s="82"/>
      <c r="AD4672" s="82"/>
      <c r="AE4672" s="82"/>
      <c r="AF4672" s="82"/>
      <c r="AG4672" s="82"/>
    </row>
    <row r="4673" spans="3:33" x14ac:dyDescent="0.2">
      <c r="C4673" s="82"/>
      <c r="D4673" s="82"/>
      <c r="E4673" s="82"/>
      <c r="F4673" s="82"/>
      <c r="G4673" s="82"/>
      <c r="H4673" s="82"/>
      <c r="I4673" s="82"/>
      <c r="J4673" s="82"/>
      <c r="K4673" s="82"/>
      <c r="L4673" s="82"/>
      <c r="M4673" s="82"/>
      <c r="N4673" s="140"/>
      <c r="O4673" s="140"/>
      <c r="P4673" s="82"/>
      <c r="Q4673" s="82"/>
      <c r="R4673" s="82"/>
      <c r="S4673" s="82"/>
      <c r="T4673" s="140"/>
      <c r="U4673" s="82"/>
      <c r="V4673" s="82"/>
      <c r="W4673" s="82"/>
      <c r="X4673" s="82"/>
      <c r="Y4673" s="82"/>
      <c r="AA4673" s="82"/>
      <c r="AB4673" s="82"/>
      <c r="AC4673" s="82"/>
      <c r="AD4673" s="82"/>
      <c r="AE4673" s="82"/>
      <c r="AF4673" s="82"/>
      <c r="AG4673" s="82"/>
    </row>
    <row r="4674" spans="3:33" x14ac:dyDescent="0.2">
      <c r="C4674" s="82"/>
      <c r="D4674" s="82"/>
      <c r="E4674" s="82"/>
      <c r="F4674" s="82"/>
      <c r="G4674" s="82"/>
      <c r="H4674" s="82"/>
      <c r="I4674" s="82"/>
      <c r="J4674" s="82"/>
      <c r="K4674" s="82"/>
      <c r="L4674" s="82"/>
      <c r="M4674" s="82"/>
      <c r="N4674" s="140"/>
      <c r="O4674" s="140"/>
      <c r="P4674" s="82"/>
      <c r="Q4674" s="82"/>
      <c r="R4674" s="82"/>
      <c r="S4674" s="82"/>
      <c r="T4674" s="140"/>
      <c r="U4674" s="82"/>
      <c r="V4674" s="82"/>
      <c r="W4674" s="82"/>
      <c r="X4674" s="82"/>
      <c r="Y4674" s="82"/>
      <c r="AA4674" s="82"/>
      <c r="AB4674" s="82"/>
      <c r="AC4674" s="82"/>
      <c r="AD4674" s="82"/>
      <c r="AE4674" s="82"/>
      <c r="AF4674" s="82"/>
      <c r="AG4674" s="82"/>
    </row>
    <row r="4675" spans="3:33" x14ac:dyDescent="0.2">
      <c r="C4675" s="82"/>
      <c r="D4675" s="82"/>
      <c r="E4675" s="82"/>
      <c r="F4675" s="82"/>
      <c r="G4675" s="82"/>
      <c r="H4675" s="82"/>
      <c r="I4675" s="82"/>
      <c r="J4675" s="82"/>
      <c r="K4675" s="82"/>
      <c r="L4675" s="82"/>
      <c r="M4675" s="82"/>
      <c r="N4675" s="140"/>
      <c r="O4675" s="140"/>
      <c r="P4675" s="82"/>
      <c r="Q4675" s="82"/>
      <c r="R4675" s="82"/>
      <c r="S4675" s="82"/>
      <c r="T4675" s="140"/>
      <c r="U4675" s="82"/>
      <c r="V4675" s="82"/>
      <c r="W4675" s="82"/>
      <c r="X4675" s="82"/>
      <c r="Y4675" s="82"/>
      <c r="AA4675" s="82"/>
      <c r="AB4675" s="82"/>
      <c r="AC4675" s="82"/>
      <c r="AD4675" s="82"/>
      <c r="AE4675" s="82"/>
      <c r="AF4675" s="82"/>
      <c r="AG4675" s="82"/>
    </row>
    <row r="4676" spans="3:33" x14ac:dyDescent="0.2">
      <c r="C4676" s="82"/>
      <c r="D4676" s="82"/>
      <c r="E4676" s="82"/>
      <c r="F4676" s="82"/>
      <c r="G4676" s="82"/>
      <c r="H4676" s="82"/>
      <c r="I4676" s="82"/>
      <c r="J4676" s="82"/>
      <c r="K4676" s="82"/>
      <c r="L4676" s="82"/>
      <c r="M4676" s="82"/>
      <c r="N4676" s="140"/>
      <c r="O4676" s="140"/>
      <c r="P4676" s="82"/>
      <c r="Q4676" s="82"/>
      <c r="R4676" s="82"/>
      <c r="S4676" s="82"/>
      <c r="T4676" s="140"/>
      <c r="U4676" s="82"/>
      <c r="V4676" s="82"/>
      <c r="W4676" s="82"/>
      <c r="X4676" s="82"/>
      <c r="Y4676" s="82"/>
      <c r="AA4676" s="82"/>
      <c r="AB4676" s="82"/>
      <c r="AC4676" s="82"/>
      <c r="AD4676" s="82"/>
      <c r="AE4676" s="82"/>
      <c r="AF4676" s="82"/>
      <c r="AG4676" s="82"/>
    </row>
    <row r="4677" spans="3:33" x14ac:dyDescent="0.2">
      <c r="C4677" s="82"/>
      <c r="D4677" s="82"/>
      <c r="E4677" s="82"/>
      <c r="F4677" s="82"/>
      <c r="G4677" s="82"/>
      <c r="H4677" s="82"/>
      <c r="I4677" s="82"/>
      <c r="J4677" s="82"/>
      <c r="K4677" s="82"/>
      <c r="L4677" s="82"/>
      <c r="M4677" s="82"/>
      <c r="N4677" s="140"/>
      <c r="O4677" s="140"/>
      <c r="P4677" s="82"/>
      <c r="Q4677" s="82"/>
      <c r="R4677" s="82"/>
      <c r="S4677" s="82"/>
      <c r="T4677" s="140"/>
      <c r="U4677" s="82"/>
      <c r="V4677" s="82"/>
      <c r="W4677" s="82"/>
      <c r="X4677" s="82"/>
      <c r="Y4677" s="82"/>
      <c r="AA4677" s="82"/>
      <c r="AB4677" s="82"/>
      <c r="AC4677" s="82"/>
      <c r="AD4677" s="82"/>
      <c r="AE4677" s="82"/>
      <c r="AF4677" s="82"/>
      <c r="AG4677" s="82"/>
    </row>
    <row r="4678" spans="3:33" x14ac:dyDescent="0.2">
      <c r="C4678" s="82"/>
      <c r="D4678" s="82"/>
      <c r="E4678" s="82"/>
      <c r="F4678" s="82"/>
      <c r="G4678" s="82"/>
      <c r="H4678" s="82"/>
      <c r="I4678" s="82"/>
      <c r="J4678" s="82"/>
      <c r="K4678" s="82"/>
      <c r="L4678" s="82"/>
      <c r="M4678" s="82"/>
      <c r="N4678" s="140"/>
      <c r="O4678" s="140"/>
      <c r="P4678" s="82"/>
      <c r="Q4678" s="82"/>
      <c r="R4678" s="82"/>
      <c r="S4678" s="82"/>
      <c r="T4678" s="140"/>
      <c r="U4678" s="82"/>
      <c r="V4678" s="82"/>
      <c r="W4678" s="82"/>
      <c r="X4678" s="82"/>
      <c r="Y4678" s="82"/>
      <c r="AA4678" s="82"/>
      <c r="AB4678" s="82"/>
      <c r="AC4678" s="82"/>
      <c r="AD4678" s="82"/>
      <c r="AE4678" s="82"/>
      <c r="AF4678" s="82"/>
      <c r="AG4678" s="82"/>
    </row>
    <row r="4679" spans="3:33" x14ac:dyDescent="0.2">
      <c r="C4679" s="82"/>
      <c r="D4679" s="82"/>
      <c r="E4679" s="82"/>
      <c r="F4679" s="82"/>
      <c r="G4679" s="82"/>
      <c r="H4679" s="82"/>
      <c r="I4679" s="82"/>
      <c r="J4679" s="82"/>
      <c r="K4679" s="82"/>
      <c r="L4679" s="82"/>
      <c r="M4679" s="82"/>
      <c r="N4679" s="140"/>
      <c r="O4679" s="140"/>
      <c r="P4679" s="82"/>
      <c r="Q4679" s="82"/>
      <c r="R4679" s="82"/>
      <c r="S4679" s="82"/>
      <c r="T4679" s="140"/>
      <c r="U4679" s="82"/>
      <c r="V4679" s="82"/>
      <c r="W4679" s="82"/>
      <c r="X4679" s="82"/>
      <c r="Y4679" s="82"/>
      <c r="AA4679" s="82"/>
      <c r="AB4679" s="82"/>
      <c r="AC4679" s="82"/>
      <c r="AD4679" s="82"/>
      <c r="AE4679" s="82"/>
      <c r="AF4679" s="82"/>
      <c r="AG4679" s="82"/>
    </row>
    <row r="4680" spans="3:33" x14ac:dyDescent="0.2">
      <c r="C4680" s="82"/>
      <c r="D4680" s="82"/>
      <c r="E4680" s="82"/>
      <c r="F4680" s="82"/>
      <c r="G4680" s="82"/>
      <c r="H4680" s="82"/>
      <c r="I4680" s="82"/>
      <c r="J4680" s="82"/>
      <c r="K4680" s="82"/>
      <c r="L4680" s="82"/>
      <c r="M4680" s="82"/>
      <c r="N4680" s="140"/>
      <c r="O4680" s="140"/>
      <c r="P4680" s="82"/>
      <c r="Q4680" s="82"/>
      <c r="R4680" s="82"/>
      <c r="S4680" s="82"/>
      <c r="T4680" s="140"/>
      <c r="U4680" s="82"/>
      <c r="V4680" s="82"/>
      <c r="W4680" s="82"/>
      <c r="X4680" s="82"/>
      <c r="Y4680" s="82"/>
      <c r="AA4680" s="82"/>
      <c r="AB4680" s="82"/>
      <c r="AC4680" s="82"/>
      <c r="AD4680" s="82"/>
      <c r="AE4680" s="82"/>
      <c r="AF4680" s="82"/>
      <c r="AG4680" s="82"/>
    </row>
    <row r="4681" spans="3:33" x14ac:dyDescent="0.2">
      <c r="C4681" s="82"/>
      <c r="D4681" s="82"/>
      <c r="E4681" s="82"/>
      <c r="F4681" s="82"/>
      <c r="G4681" s="82"/>
      <c r="H4681" s="82"/>
      <c r="I4681" s="82"/>
      <c r="J4681" s="82"/>
      <c r="K4681" s="82"/>
      <c r="L4681" s="82"/>
      <c r="M4681" s="82"/>
      <c r="N4681" s="140"/>
      <c r="O4681" s="140"/>
      <c r="P4681" s="82"/>
      <c r="Q4681" s="82"/>
      <c r="R4681" s="82"/>
      <c r="S4681" s="82"/>
      <c r="T4681" s="140"/>
      <c r="U4681" s="82"/>
      <c r="V4681" s="82"/>
      <c r="W4681" s="82"/>
      <c r="X4681" s="82"/>
      <c r="Y4681" s="82"/>
      <c r="AA4681" s="82"/>
      <c r="AB4681" s="82"/>
      <c r="AC4681" s="82"/>
      <c r="AD4681" s="82"/>
      <c r="AE4681" s="82"/>
      <c r="AF4681" s="82"/>
      <c r="AG4681" s="82"/>
    </row>
    <row r="4682" spans="3:33" x14ac:dyDescent="0.2">
      <c r="C4682" s="82"/>
      <c r="D4682" s="82"/>
      <c r="E4682" s="82"/>
      <c r="F4682" s="82"/>
      <c r="G4682" s="82"/>
      <c r="H4682" s="82"/>
      <c r="I4682" s="82"/>
      <c r="J4682" s="82"/>
      <c r="K4682" s="82"/>
      <c r="L4682" s="82"/>
      <c r="M4682" s="82"/>
      <c r="N4682" s="140"/>
      <c r="O4682" s="140"/>
      <c r="P4682" s="82"/>
      <c r="Q4682" s="82"/>
      <c r="R4682" s="82"/>
      <c r="S4682" s="82"/>
      <c r="T4682" s="140"/>
      <c r="U4682" s="82"/>
      <c r="V4682" s="82"/>
      <c r="W4682" s="82"/>
      <c r="X4682" s="82"/>
      <c r="Y4682" s="82"/>
      <c r="AA4682" s="82"/>
      <c r="AB4682" s="82"/>
      <c r="AC4682" s="82"/>
      <c r="AD4682" s="82"/>
      <c r="AE4682" s="82"/>
      <c r="AF4682" s="82"/>
      <c r="AG4682" s="82"/>
    </row>
    <row r="4683" spans="3:33" x14ac:dyDescent="0.2">
      <c r="C4683" s="82"/>
      <c r="D4683" s="82"/>
      <c r="E4683" s="82"/>
      <c r="F4683" s="82"/>
      <c r="G4683" s="82"/>
      <c r="H4683" s="82"/>
      <c r="I4683" s="82"/>
      <c r="J4683" s="82"/>
      <c r="K4683" s="82"/>
      <c r="L4683" s="82"/>
      <c r="M4683" s="82"/>
      <c r="N4683" s="140"/>
      <c r="O4683" s="140"/>
      <c r="P4683" s="82"/>
      <c r="Q4683" s="82"/>
      <c r="R4683" s="82"/>
      <c r="S4683" s="82"/>
      <c r="T4683" s="140"/>
      <c r="U4683" s="82"/>
      <c r="V4683" s="82"/>
      <c r="W4683" s="82"/>
      <c r="X4683" s="82"/>
      <c r="Y4683" s="82"/>
      <c r="AA4683" s="82"/>
      <c r="AB4683" s="82"/>
      <c r="AC4683" s="82"/>
      <c r="AD4683" s="82"/>
      <c r="AE4683" s="82"/>
      <c r="AF4683" s="82"/>
      <c r="AG4683" s="82"/>
    </row>
    <row r="4684" spans="3:33" x14ac:dyDescent="0.2">
      <c r="C4684" s="82"/>
      <c r="D4684" s="82"/>
      <c r="E4684" s="82"/>
      <c r="F4684" s="82"/>
      <c r="G4684" s="82"/>
      <c r="H4684" s="82"/>
      <c r="I4684" s="82"/>
      <c r="J4684" s="82"/>
      <c r="K4684" s="82"/>
      <c r="L4684" s="82"/>
      <c r="M4684" s="82"/>
      <c r="N4684" s="140"/>
      <c r="O4684" s="140"/>
      <c r="P4684" s="82"/>
      <c r="Q4684" s="82"/>
      <c r="R4684" s="82"/>
      <c r="S4684" s="82"/>
      <c r="T4684" s="140"/>
      <c r="U4684" s="82"/>
      <c r="V4684" s="82"/>
      <c r="W4684" s="82"/>
      <c r="X4684" s="82"/>
      <c r="Y4684" s="82"/>
      <c r="AA4684" s="82"/>
      <c r="AB4684" s="82"/>
      <c r="AC4684" s="82"/>
      <c r="AD4684" s="82"/>
      <c r="AE4684" s="82"/>
      <c r="AF4684" s="82"/>
      <c r="AG4684" s="82"/>
    </row>
    <row r="4685" spans="3:33" x14ac:dyDescent="0.2">
      <c r="C4685" s="82"/>
      <c r="D4685" s="82"/>
      <c r="E4685" s="82"/>
      <c r="F4685" s="82"/>
      <c r="G4685" s="82"/>
      <c r="H4685" s="82"/>
      <c r="I4685" s="82"/>
      <c r="J4685" s="82"/>
      <c r="K4685" s="82"/>
      <c r="L4685" s="82"/>
      <c r="M4685" s="82"/>
      <c r="N4685" s="140"/>
      <c r="O4685" s="140"/>
      <c r="P4685" s="82"/>
      <c r="Q4685" s="82"/>
      <c r="R4685" s="82"/>
      <c r="S4685" s="82"/>
      <c r="T4685" s="140"/>
      <c r="U4685" s="82"/>
      <c r="V4685" s="82"/>
      <c r="W4685" s="82"/>
      <c r="X4685" s="82"/>
      <c r="Y4685" s="82"/>
      <c r="AA4685" s="82"/>
      <c r="AB4685" s="82"/>
      <c r="AC4685" s="82"/>
      <c r="AD4685" s="82"/>
      <c r="AE4685" s="82"/>
      <c r="AF4685" s="82"/>
      <c r="AG4685" s="82"/>
    </row>
    <row r="4686" spans="3:33" x14ac:dyDescent="0.2">
      <c r="C4686" s="82"/>
      <c r="D4686" s="82"/>
      <c r="E4686" s="82"/>
      <c r="F4686" s="82"/>
      <c r="G4686" s="82"/>
      <c r="H4686" s="82"/>
      <c r="I4686" s="82"/>
      <c r="J4686" s="82"/>
      <c r="K4686" s="82"/>
      <c r="L4686" s="82"/>
      <c r="M4686" s="82"/>
      <c r="N4686" s="140"/>
      <c r="O4686" s="140"/>
      <c r="P4686" s="82"/>
      <c r="Q4686" s="82"/>
      <c r="R4686" s="82"/>
      <c r="S4686" s="82"/>
      <c r="T4686" s="140"/>
      <c r="U4686" s="82"/>
      <c r="V4686" s="82"/>
      <c r="W4686" s="82"/>
      <c r="X4686" s="82"/>
      <c r="Y4686" s="82"/>
      <c r="AA4686" s="82"/>
      <c r="AB4686" s="82"/>
      <c r="AC4686" s="82"/>
      <c r="AD4686" s="82"/>
      <c r="AE4686" s="82"/>
      <c r="AF4686" s="82"/>
      <c r="AG4686" s="82"/>
    </row>
    <row r="4687" spans="3:33" x14ac:dyDescent="0.2">
      <c r="C4687" s="82"/>
      <c r="D4687" s="82"/>
      <c r="E4687" s="82"/>
      <c r="F4687" s="82"/>
      <c r="G4687" s="82"/>
      <c r="H4687" s="82"/>
      <c r="I4687" s="82"/>
      <c r="J4687" s="82"/>
      <c r="K4687" s="82"/>
      <c r="L4687" s="82"/>
      <c r="M4687" s="82"/>
      <c r="N4687" s="140"/>
      <c r="O4687" s="140"/>
      <c r="P4687" s="82"/>
      <c r="Q4687" s="82"/>
      <c r="R4687" s="82"/>
      <c r="S4687" s="82"/>
      <c r="T4687" s="140"/>
      <c r="U4687" s="82"/>
      <c r="V4687" s="82"/>
      <c r="W4687" s="82"/>
      <c r="X4687" s="82"/>
      <c r="Y4687" s="82"/>
      <c r="AA4687" s="82"/>
      <c r="AB4687" s="82"/>
      <c r="AC4687" s="82"/>
      <c r="AD4687" s="82"/>
      <c r="AE4687" s="82"/>
      <c r="AF4687" s="82"/>
      <c r="AG4687" s="82"/>
    </row>
    <row r="4688" spans="3:33" x14ac:dyDescent="0.2">
      <c r="C4688" s="82"/>
      <c r="D4688" s="82"/>
      <c r="E4688" s="82"/>
      <c r="F4688" s="82"/>
      <c r="G4688" s="82"/>
      <c r="H4688" s="82"/>
      <c r="I4688" s="82"/>
      <c r="J4688" s="82"/>
      <c r="K4688" s="82"/>
      <c r="L4688" s="82"/>
      <c r="M4688" s="82"/>
      <c r="N4688" s="140"/>
      <c r="O4688" s="140"/>
      <c r="P4688" s="82"/>
      <c r="Q4688" s="82"/>
      <c r="R4688" s="82"/>
      <c r="S4688" s="82"/>
      <c r="T4688" s="140"/>
      <c r="U4688" s="82"/>
      <c r="V4688" s="82"/>
      <c r="W4688" s="82"/>
      <c r="X4688" s="82"/>
      <c r="Y4688" s="82"/>
      <c r="AA4688" s="82"/>
      <c r="AB4688" s="82"/>
      <c r="AC4688" s="82"/>
      <c r="AD4688" s="82"/>
      <c r="AE4688" s="82"/>
      <c r="AF4688" s="82"/>
      <c r="AG4688" s="82"/>
    </row>
    <row r="4689" spans="3:33" x14ac:dyDescent="0.2">
      <c r="C4689" s="82"/>
      <c r="D4689" s="82"/>
      <c r="E4689" s="82"/>
      <c r="F4689" s="82"/>
      <c r="G4689" s="82"/>
      <c r="H4689" s="82"/>
      <c r="I4689" s="82"/>
      <c r="J4689" s="82"/>
      <c r="K4689" s="82"/>
      <c r="L4689" s="82"/>
      <c r="M4689" s="82"/>
      <c r="N4689" s="140"/>
      <c r="O4689" s="140"/>
      <c r="P4689" s="82"/>
      <c r="Q4689" s="82"/>
      <c r="R4689" s="82"/>
      <c r="S4689" s="82"/>
      <c r="T4689" s="140"/>
      <c r="U4689" s="82"/>
      <c r="V4689" s="82"/>
      <c r="W4689" s="82"/>
      <c r="X4689" s="82"/>
      <c r="Y4689" s="82"/>
      <c r="AA4689" s="82"/>
      <c r="AB4689" s="82"/>
      <c r="AC4689" s="82"/>
      <c r="AD4689" s="82"/>
      <c r="AE4689" s="82"/>
      <c r="AF4689" s="82"/>
      <c r="AG4689" s="82"/>
    </row>
    <row r="4690" spans="3:33" x14ac:dyDescent="0.2">
      <c r="C4690" s="82"/>
      <c r="D4690" s="82"/>
      <c r="E4690" s="82"/>
      <c r="F4690" s="82"/>
      <c r="G4690" s="82"/>
      <c r="H4690" s="82"/>
      <c r="I4690" s="82"/>
      <c r="J4690" s="82"/>
      <c r="K4690" s="82"/>
      <c r="L4690" s="82"/>
      <c r="M4690" s="82"/>
      <c r="N4690" s="140"/>
      <c r="O4690" s="140"/>
      <c r="P4690" s="82"/>
      <c r="Q4690" s="82"/>
      <c r="R4690" s="82"/>
      <c r="S4690" s="82"/>
      <c r="T4690" s="140"/>
      <c r="U4690" s="82"/>
      <c r="V4690" s="82"/>
      <c r="W4690" s="82"/>
      <c r="X4690" s="82"/>
      <c r="Y4690" s="82"/>
      <c r="AA4690" s="82"/>
      <c r="AB4690" s="82"/>
      <c r="AC4690" s="82"/>
      <c r="AD4690" s="82"/>
      <c r="AE4690" s="82"/>
      <c r="AF4690" s="82"/>
      <c r="AG4690" s="82"/>
    </row>
    <row r="4691" spans="3:33" x14ac:dyDescent="0.2">
      <c r="C4691" s="82"/>
      <c r="D4691" s="82"/>
      <c r="E4691" s="82"/>
      <c r="F4691" s="82"/>
      <c r="G4691" s="82"/>
      <c r="H4691" s="82"/>
      <c r="I4691" s="82"/>
      <c r="J4691" s="82"/>
      <c r="K4691" s="82"/>
      <c r="L4691" s="82"/>
      <c r="M4691" s="82"/>
      <c r="N4691" s="140"/>
      <c r="O4691" s="140"/>
      <c r="P4691" s="82"/>
      <c r="Q4691" s="82"/>
      <c r="R4691" s="82"/>
      <c r="S4691" s="82"/>
      <c r="T4691" s="140"/>
      <c r="U4691" s="82"/>
      <c r="V4691" s="82"/>
      <c r="W4691" s="82"/>
      <c r="X4691" s="82"/>
      <c r="Y4691" s="82"/>
      <c r="AA4691" s="82"/>
      <c r="AB4691" s="82"/>
      <c r="AC4691" s="82"/>
      <c r="AD4691" s="82"/>
      <c r="AE4691" s="82"/>
      <c r="AF4691" s="82"/>
      <c r="AG4691" s="82"/>
    </row>
    <row r="4692" spans="3:33" x14ac:dyDescent="0.2">
      <c r="C4692" s="82"/>
      <c r="D4692" s="82"/>
      <c r="E4692" s="82"/>
      <c r="F4692" s="82"/>
      <c r="G4692" s="82"/>
      <c r="H4692" s="82"/>
      <c r="I4692" s="82"/>
      <c r="J4692" s="82"/>
      <c r="K4692" s="82"/>
      <c r="L4692" s="82"/>
      <c r="M4692" s="82"/>
      <c r="N4692" s="140"/>
      <c r="O4692" s="140"/>
      <c r="P4692" s="82"/>
      <c r="Q4692" s="82"/>
      <c r="R4692" s="82"/>
      <c r="S4692" s="82"/>
      <c r="T4692" s="140"/>
      <c r="U4692" s="82"/>
      <c r="V4692" s="82"/>
      <c r="W4692" s="82"/>
      <c r="X4692" s="82"/>
      <c r="Y4692" s="82"/>
      <c r="AA4692" s="82"/>
      <c r="AB4692" s="82"/>
      <c r="AC4692" s="82"/>
      <c r="AD4692" s="82"/>
      <c r="AE4692" s="82"/>
      <c r="AF4692" s="82"/>
      <c r="AG4692" s="82"/>
    </row>
    <row r="4693" spans="3:33" x14ac:dyDescent="0.2">
      <c r="C4693" s="82"/>
      <c r="D4693" s="82"/>
      <c r="E4693" s="82"/>
      <c r="F4693" s="82"/>
      <c r="G4693" s="82"/>
      <c r="H4693" s="82"/>
      <c r="I4693" s="82"/>
      <c r="J4693" s="82"/>
      <c r="K4693" s="82"/>
      <c r="L4693" s="82"/>
      <c r="M4693" s="82"/>
      <c r="N4693" s="140"/>
      <c r="O4693" s="140"/>
      <c r="P4693" s="82"/>
      <c r="Q4693" s="82"/>
      <c r="R4693" s="82"/>
      <c r="S4693" s="82"/>
      <c r="T4693" s="140"/>
      <c r="U4693" s="82"/>
      <c r="V4693" s="82"/>
      <c r="W4693" s="82"/>
      <c r="X4693" s="82"/>
      <c r="Y4693" s="82"/>
      <c r="AA4693" s="82"/>
      <c r="AB4693" s="82"/>
      <c r="AC4693" s="82"/>
      <c r="AD4693" s="82"/>
      <c r="AE4693" s="82"/>
      <c r="AF4693" s="82"/>
      <c r="AG4693" s="82"/>
    </row>
    <row r="4694" spans="3:33" x14ac:dyDescent="0.2">
      <c r="C4694" s="82"/>
      <c r="D4694" s="82"/>
      <c r="E4694" s="82"/>
      <c r="F4694" s="82"/>
      <c r="G4694" s="82"/>
      <c r="H4694" s="82"/>
      <c r="I4694" s="82"/>
      <c r="J4694" s="82"/>
      <c r="K4694" s="82"/>
      <c r="L4694" s="82"/>
      <c r="M4694" s="82"/>
      <c r="N4694" s="140"/>
      <c r="O4694" s="140"/>
      <c r="P4694" s="82"/>
      <c r="Q4694" s="82"/>
      <c r="R4694" s="82"/>
      <c r="S4694" s="82"/>
      <c r="T4694" s="140"/>
      <c r="U4694" s="82"/>
      <c r="V4694" s="82"/>
      <c r="W4694" s="82"/>
      <c r="X4694" s="82"/>
      <c r="Y4694" s="82"/>
      <c r="AA4694" s="82"/>
      <c r="AB4694" s="82"/>
      <c r="AC4694" s="82"/>
      <c r="AD4694" s="82"/>
      <c r="AE4694" s="82"/>
      <c r="AF4694" s="82"/>
      <c r="AG4694" s="82"/>
    </row>
    <row r="4695" spans="3:33" x14ac:dyDescent="0.2">
      <c r="C4695" s="82"/>
      <c r="D4695" s="82"/>
      <c r="E4695" s="82"/>
      <c r="F4695" s="82"/>
      <c r="G4695" s="82"/>
      <c r="H4695" s="82"/>
      <c r="I4695" s="82"/>
      <c r="J4695" s="82"/>
      <c r="K4695" s="82"/>
      <c r="L4695" s="82"/>
      <c r="M4695" s="82"/>
      <c r="N4695" s="140"/>
      <c r="O4695" s="140"/>
      <c r="P4695" s="82"/>
      <c r="Q4695" s="82"/>
      <c r="R4695" s="82"/>
      <c r="S4695" s="82"/>
      <c r="T4695" s="140"/>
      <c r="U4695" s="82"/>
      <c r="V4695" s="82"/>
      <c r="W4695" s="82"/>
      <c r="X4695" s="82"/>
      <c r="Y4695" s="82"/>
      <c r="AA4695" s="82"/>
      <c r="AB4695" s="82"/>
      <c r="AC4695" s="82"/>
      <c r="AD4695" s="82"/>
      <c r="AE4695" s="82"/>
      <c r="AF4695" s="82"/>
      <c r="AG4695" s="82"/>
    </row>
    <row r="4696" spans="3:33" x14ac:dyDescent="0.2">
      <c r="C4696" s="82"/>
      <c r="D4696" s="82"/>
      <c r="E4696" s="82"/>
      <c r="F4696" s="82"/>
      <c r="G4696" s="82"/>
      <c r="H4696" s="82"/>
      <c r="I4696" s="82"/>
      <c r="J4696" s="82"/>
      <c r="K4696" s="82"/>
      <c r="L4696" s="82"/>
      <c r="M4696" s="82"/>
      <c r="N4696" s="140"/>
      <c r="O4696" s="140"/>
      <c r="P4696" s="82"/>
      <c r="Q4696" s="82"/>
      <c r="R4696" s="82"/>
      <c r="S4696" s="82"/>
      <c r="T4696" s="140"/>
      <c r="U4696" s="82"/>
      <c r="V4696" s="82"/>
      <c r="W4696" s="82"/>
      <c r="X4696" s="82"/>
      <c r="Y4696" s="82"/>
      <c r="AA4696" s="82"/>
      <c r="AB4696" s="82"/>
      <c r="AC4696" s="82"/>
      <c r="AD4696" s="82"/>
      <c r="AE4696" s="82"/>
      <c r="AF4696" s="82"/>
      <c r="AG4696" s="82"/>
    </row>
    <row r="4697" spans="3:33" x14ac:dyDescent="0.2">
      <c r="C4697" s="82"/>
      <c r="D4697" s="82"/>
      <c r="E4697" s="82"/>
      <c r="F4697" s="82"/>
      <c r="G4697" s="82"/>
      <c r="H4697" s="82"/>
      <c r="I4697" s="82"/>
      <c r="J4697" s="82"/>
      <c r="K4697" s="82"/>
      <c r="L4697" s="82"/>
      <c r="M4697" s="82"/>
      <c r="N4697" s="140"/>
      <c r="O4697" s="140"/>
      <c r="P4697" s="82"/>
      <c r="Q4697" s="82"/>
      <c r="R4697" s="82"/>
      <c r="S4697" s="82"/>
      <c r="T4697" s="140"/>
      <c r="U4697" s="82"/>
      <c r="V4697" s="82"/>
      <c r="W4697" s="82"/>
      <c r="X4697" s="82"/>
      <c r="Y4697" s="82"/>
      <c r="AA4697" s="82"/>
      <c r="AB4697" s="82"/>
      <c r="AC4697" s="82"/>
      <c r="AD4697" s="82"/>
      <c r="AE4697" s="82"/>
      <c r="AF4697" s="82"/>
      <c r="AG4697" s="82"/>
    </row>
    <row r="4698" spans="3:33" x14ac:dyDescent="0.2">
      <c r="C4698" s="82"/>
      <c r="D4698" s="82"/>
      <c r="E4698" s="82"/>
      <c r="F4698" s="82"/>
      <c r="G4698" s="82"/>
      <c r="H4698" s="82"/>
      <c r="I4698" s="82"/>
      <c r="J4698" s="82"/>
      <c r="K4698" s="82"/>
      <c r="L4698" s="82"/>
      <c r="M4698" s="82"/>
      <c r="N4698" s="140"/>
      <c r="O4698" s="140"/>
      <c r="P4698" s="82"/>
      <c r="Q4698" s="82"/>
      <c r="R4698" s="82"/>
      <c r="S4698" s="82"/>
      <c r="T4698" s="140"/>
      <c r="U4698" s="82"/>
      <c r="V4698" s="82"/>
      <c r="W4698" s="82"/>
      <c r="X4698" s="82"/>
      <c r="Y4698" s="82"/>
      <c r="AA4698" s="82"/>
      <c r="AB4698" s="82"/>
      <c r="AC4698" s="82"/>
      <c r="AD4698" s="82"/>
      <c r="AE4698" s="82"/>
      <c r="AF4698" s="82"/>
      <c r="AG4698" s="82"/>
    </row>
    <row r="4699" spans="3:33" x14ac:dyDescent="0.2">
      <c r="C4699" s="82"/>
      <c r="D4699" s="82"/>
      <c r="E4699" s="82"/>
      <c r="F4699" s="82"/>
      <c r="G4699" s="82"/>
      <c r="H4699" s="82"/>
      <c r="I4699" s="82"/>
      <c r="J4699" s="82"/>
      <c r="K4699" s="82"/>
      <c r="L4699" s="82"/>
      <c r="M4699" s="82"/>
      <c r="N4699" s="140"/>
      <c r="O4699" s="140"/>
      <c r="P4699" s="82"/>
      <c r="Q4699" s="82"/>
      <c r="R4699" s="82"/>
      <c r="S4699" s="82"/>
      <c r="T4699" s="140"/>
      <c r="U4699" s="82"/>
      <c r="V4699" s="82"/>
      <c r="W4699" s="82"/>
      <c r="X4699" s="82"/>
      <c r="Y4699" s="82"/>
      <c r="AA4699" s="82"/>
      <c r="AB4699" s="82"/>
      <c r="AC4699" s="82"/>
      <c r="AD4699" s="82"/>
      <c r="AE4699" s="82"/>
      <c r="AF4699" s="82"/>
      <c r="AG4699" s="82"/>
    </row>
    <row r="4700" spans="3:33" x14ac:dyDescent="0.2">
      <c r="C4700" s="82"/>
      <c r="D4700" s="82"/>
      <c r="E4700" s="82"/>
      <c r="F4700" s="82"/>
      <c r="G4700" s="82"/>
      <c r="H4700" s="82"/>
      <c r="I4700" s="82"/>
      <c r="J4700" s="82"/>
      <c r="K4700" s="82"/>
      <c r="L4700" s="82"/>
      <c r="M4700" s="82"/>
      <c r="N4700" s="140"/>
      <c r="O4700" s="140"/>
      <c r="P4700" s="82"/>
      <c r="Q4700" s="82"/>
      <c r="R4700" s="82"/>
      <c r="S4700" s="82"/>
      <c r="T4700" s="140"/>
      <c r="U4700" s="82"/>
      <c r="V4700" s="82"/>
      <c r="W4700" s="82"/>
      <c r="X4700" s="82"/>
      <c r="Y4700" s="82"/>
      <c r="AA4700" s="82"/>
      <c r="AB4700" s="82"/>
      <c r="AC4700" s="82"/>
      <c r="AD4700" s="82"/>
      <c r="AE4700" s="82"/>
      <c r="AF4700" s="82"/>
      <c r="AG4700" s="82"/>
    </row>
    <row r="4701" spans="3:33" x14ac:dyDescent="0.2">
      <c r="C4701" s="82"/>
      <c r="D4701" s="82"/>
      <c r="E4701" s="82"/>
      <c r="F4701" s="82"/>
      <c r="G4701" s="82"/>
      <c r="H4701" s="82"/>
      <c r="I4701" s="82"/>
      <c r="J4701" s="82"/>
      <c r="K4701" s="82"/>
      <c r="L4701" s="82"/>
      <c r="M4701" s="82"/>
      <c r="N4701" s="140"/>
      <c r="O4701" s="140"/>
      <c r="P4701" s="82"/>
      <c r="Q4701" s="82"/>
      <c r="R4701" s="82"/>
      <c r="S4701" s="82"/>
      <c r="T4701" s="140"/>
      <c r="U4701" s="82"/>
      <c r="V4701" s="82"/>
      <c r="W4701" s="82"/>
      <c r="X4701" s="82"/>
      <c r="Y4701" s="82"/>
      <c r="AA4701" s="82"/>
      <c r="AB4701" s="82"/>
      <c r="AC4701" s="82"/>
      <c r="AD4701" s="82"/>
      <c r="AE4701" s="82"/>
      <c r="AF4701" s="82"/>
      <c r="AG4701" s="82"/>
    </row>
    <row r="4702" spans="3:33" x14ac:dyDescent="0.2">
      <c r="C4702" s="82"/>
      <c r="D4702" s="82"/>
      <c r="E4702" s="82"/>
      <c r="F4702" s="82"/>
      <c r="G4702" s="82"/>
      <c r="H4702" s="82"/>
      <c r="I4702" s="82"/>
      <c r="J4702" s="82"/>
      <c r="K4702" s="82"/>
      <c r="L4702" s="82"/>
      <c r="M4702" s="82"/>
      <c r="N4702" s="140"/>
      <c r="O4702" s="140"/>
      <c r="P4702" s="82"/>
      <c r="Q4702" s="82"/>
      <c r="R4702" s="82"/>
      <c r="S4702" s="82"/>
      <c r="T4702" s="140"/>
      <c r="U4702" s="82"/>
      <c r="V4702" s="82"/>
      <c r="W4702" s="82"/>
      <c r="X4702" s="82"/>
      <c r="Y4702" s="82"/>
      <c r="AA4702" s="82"/>
      <c r="AB4702" s="82"/>
      <c r="AC4702" s="82"/>
      <c r="AD4702" s="82"/>
      <c r="AE4702" s="82"/>
      <c r="AF4702" s="82"/>
      <c r="AG4702" s="82"/>
    </row>
    <row r="4703" spans="3:33" x14ac:dyDescent="0.2">
      <c r="C4703" s="82"/>
      <c r="D4703" s="82"/>
      <c r="E4703" s="82"/>
      <c r="F4703" s="82"/>
      <c r="G4703" s="82"/>
      <c r="H4703" s="82"/>
      <c r="I4703" s="82"/>
      <c r="J4703" s="82"/>
      <c r="K4703" s="82"/>
      <c r="L4703" s="82"/>
      <c r="M4703" s="82"/>
      <c r="N4703" s="140"/>
      <c r="O4703" s="140"/>
      <c r="P4703" s="82"/>
      <c r="Q4703" s="82"/>
      <c r="R4703" s="82"/>
      <c r="S4703" s="82"/>
      <c r="T4703" s="140"/>
      <c r="U4703" s="82"/>
      <c r="V4703" s="82"/>
      <c r="W4703" s="82"/>
      <c r="X4703" s="82"/>
      <c r="Y4703" s="82"/>
      <c r="AA4703" s="82"/>
      <c r="AB4703" s="82"/>
      <c r="AC4703" s="82"/>
      <c r="AD4703" s="82"/>
      <c r="AE4703" s="82"/>
      <c r="AF4703" s="82"/>
      <c r="AG4703" s="82"/>
    </row>
    <row r="4704" spans="3:33" x14ac:dyDescent="0.2">
      <c r="C4704" s="82"/>
      <c r="D4704" s="82"/>
      <c r="E4704" s="82"/>
      <c r="F4704" s="82"/>
      <c r="G4704" s="82"/>
      <c r="H4704" s="82"/>
      <c r="I4704" s="82"/>
      <c r="J4704" s="82"/>
      <c r="K4704" s="82"/>
      <c r="L4704" s="82"/>
      <c r="M4704" s="82"/>
      <c r="N4704" s="140"/>
      <c r="O4704" s="140"/>
      <c r="P4704" s="82"/>
      <c r="Q4704" s="82"/>
      <c r="R4704" s="82"/>
      <c r="S4704" s="82"/>
      <c r="T4704" s="140"/>
      <c r="U4704" s="82"/>
      <c r="V4704" s="82"/>
      <c r="W4704" s="82"/>
      <c r="X4704" s="82"/>
      <c r="Y4704" s="82"/>
      <c r="AA4704" s="82"/>
      <c r="AB4704" s="82"/>
      <c r="AC4704" s="82"/>
      <c r="AD4704" s="82"/>
      <c r="AE4704" s="82"/>
      <c r="AF4704" s="82"/>
      <c r="AG4704" s="82"/>
    </row>
    <row r="4705" spans="3:33" x14ac:dyDescent="0.2">
      <c r="C4705" s="82"/>
      <c r="D4705" s="82"/>
      <c r="E4705" s="82"/>
      <c r="F4705" s="82"/>
      <c r="G4705" s="82"/>
      <c r="H4705" s="82"/>
      <c r="I4705" s="82"/>
      <c r="J4705" s="82"/>
      <c r="K4705" s="82"/>
      <c r="L4705" s="82"/>
      <c r="M4705" s="82"/>
      <c r="N4705" s="140"/>
      <c r="O4705" s="140"/>
      <c r="P4705" s="82"/>
      <c r="Q4705" s="82"/>
      <c r="R4705" s="82"/>
      <c r="S4705" s="82"/>
      <c r="T4705" s="140"/>
      <c r="U4705" s="82"/>
      <c r="V4705" s="82"/>
      <c r="W4705" s="82"/>
      <c r="X4705" s="82"/>
      <c r="Y4705" s="82"/>
      <c r="AA4705" s="82"/>
      <c r="AB4705" s="82"/>
      <c r="AC4705" s="82"/>
      <c r="AD4705" s="82"/>
      <c r="AE4705" s="82"/>
      <c r="AF4705" s="82"/>
      <c r="AG4705" s="82"/>
    </row>
    <row r="4706" spans="3:33" x14ac:dyDescent="0.2">
      <c r="C4706" s="82"/>
      <c r="D4706" s="82"/>
      <c r="E4706" s="82"/>
      <c r="F4706" s="82"/>
      <c r="G4706" s="82"/>
      <c r="H4706" s="82"/>
      <c r="I4706" s="82"/>
      <c r="J4706" s="82"/>
      <c r="K4706" s="82"/>
      <c r="L4706" s="82"/>
      <c r="M4706" s="82"/>
      <c r="N4706" s="140"/>
      <c r="O4706" s="140"/>
      <c r="P4706" s="82"/>
      <c r="Q4706" s="82"/>
      <c r="R4706" s="82"/>
      <c r="S4706" s="82"/>
      <c r="T4706" s="140"/>
      <c r="U4706" s="82"/>
      <c r="V4706" s="82"/>
      <c r="W4706" s="82"/>
      <c r="X4706" s="82"/>
      <c r="Y4706" s="82"/>
      <c r="AA4706" s="82"/>
      <c r="AB4706" s="82"/>
      <c r="AC4706" s="82"/>
      <c r="AD4706" s="82"/>
      <c r="AE4706" s="82"/>
      <c r="AF4706" s="82"/>
      <c r="AG4706" s="82"/>
    </row>
    <row r="4707" spans="3:33" x14ac:dyDescent="0.2">
      <c r="C4707" s="82"/>
      <c r="D4707" s="82"/>
      <c r="E4707" s="82"/>
      <c r="F4707" s="82"/>
      <c r="G4707" s="82"/>
      <c r="H4707" s="82"/>
      <c r="I4707" s="82"/>
      <c r="J4707" s="82"/>
      <c r="K4707" s="82"/>
      <c r="L4707" s="82"/>
      <c r="M4707" s="82"/>
      <c r="N4707" s="140"/>
      <c r="O4707" s="140"/>
      <c r="P4707" s="82"/>
      <c r="Q4707" s="82"/>
      <c r="R4707" s="82"/>
      <c r="S4707" s="82"/>
      <c r="T4707" s="140"/>
      <c r="U4707" s="82"/>
      <c r="V4707" s="82"/>
      <c r="W4707" s="82"/>
      <c r="X4707" s="82"/>
      <c r="Y4707" s="82"/>
      <c r="AA4707" s="82"/>
      <c r="AB4707" s="82"/>
      <c r="AC4707" s="82"/>
      <c r="AD4707" s="82"/>
      <c r="AE4707" s="82"/>
      <c r="AF4707" s="82"/>
      <c r="AG4707" s="82"/>
    </row>
    <row r="4708" spans="3:33" x14ac:dyDescent="0.2">
      <c r="C4708" s="82"/>
      <c r="D4708" s="82"/>
      <c r="E4708" s="82"/>
      <c r="F4708" s="82"/>
      <c r="G4708" s="82"/>
      <c r="H4708" s="82"/>
      <c r="I4708" s="82"/>
      <c r="J4708" s="82"/>
      <c r="K4708" s="82"/>
      <c r="L4708" s="82"/>
      <c r="M4708" s="82"/>
      <c r="N4708" s="140"/>
      <c r="O4708" s="140"/>
      <c r="P4708" s="82"/>
      <c r="Q4708" s="82"/>
      <c r="R4708" s="82"/>
      <c r="S4708" s="82"/>
      <c r="T4708" s="140"/>
      <c r="U4708" s="82"/>
      <c r="V4708" s="82"/>
      <c r="W4708" s="82"/>
      <c r="X4708" s="82"/>
      <c r="Y4708" s="82"/>
      <c r="AA4708" s="82"/>
      <c r="AB4708" s="82"/>
      <c r="AC4708" s="82"/>
      <c r="AD4708" s="82"/>
      <c r="AE4708" s="82"/>
      <c r="AF4708" s="82"/>
      <c r="AG4708" s="82"/>
    </row>
    <row r="4709" spans="3:33" x14ac:dyDescent="0.2">
      <c r="C4709" s="82"/>
      <c r="D4709" s="82"/>
      <c r="E4709" s="82"/>
      <c r="F4709" s="82"/>
      <c r="G4709" s="82"/>
      <c r="H4709" s="82"/>
      <c r="I4709" s="82"/>
      <c r="J4709" s="82"/>
      <c r="K4709" s="82"/>
      <c r="L4709" s="82"/>
      <c r="M4709" s="82"/>
      <c r="N4709" s="140"/>
      <c r="O4709" s="140"/>
      <c r="P4709" s="82"/>
      <c r="Q4709" s="82"/>
      <c r="R4709" s="82"/>
      <c r="S4709" s="82"/>
      <c r="T4709" s="140"/>
      <c r="U4709" s="82"/>
      <c r="V4709" s="82"/>
      <c r="W4709" s="82"/>
      <c r="X4709" s="82"/>
      <c r="Y4709" s="82"/>
      <c r="AA4709" s="82"/>
      <c r="AB4709" s="82"/>
      <c r="AC4709" s="82"/>
      <c r="AD4709" s="82"/>
      <c r="AE4709" s="82"/>
      <c r="AF4709" s="82"/>
      <c r="AG4709" s="82"/>
    </row>
    <row r="4710" spans="3:33" x14ac:dyDescent="0.2">
      <c r="C4710" s="82"/>
      <c r="D4710" s="82"/>
      <c r="E4710" s="82"/>
      <c r="F4710" s="82"/>
      <c r="G4710" s="82"/>
      <c r="H4710" s="82"/>
      <c r="I4710" s="82"/>
      <c r="J4710" s="82"/>
      <c r="K4710" s="82"/>
      <c r="L4710" s="82"/>
      <c r="M4710" s="82"/>
      <c r="N4710" s="140"/>
      <c r="O4710" s="140"/>
      <c r="P4710" s="82"/>
      <c r="Q4710" s="82"/>
      <c r="R4710" s="82"/>
      <c r="S4710" s="82"/>
      <c r="T4710" s="140"/>
      <c r="U4710" s="82"/>
      <c r="V4710" s="82"/>
      <c r="W4710" s="82"/>
      <c r="X4710" s="82"/>
      <c r="Y4710" s="82"/>
      <c r="AA4710" s="82"/>
      <c r="AB4710" s="82"/>
      <c r="AC4710" s="82"/>
      <c r="AD4710" s="82"/>
      <c r="AE4710" s="82"/>
      <c r="AF4710" s="82"/>
      <c r="AG4710" s="82"/>
    </row>
    <row r="4711" spans="3:33" x14ac:dyDescent="0.2">
      <c r="C4711" s="82"/>
      <c r="D4711" s="82"/>
      <c r="E4711" s="82"/>
      <c r="F4711" s="82"/>
      <c r="G4711" s="82"/>
      <c r="H4711" s="82"/>
      <c r="I4711" s="82"/>
      <c r="J4711" s="82"/>
      <c r="K4711" s="82"/>
      <c r="L4711" s="82"/>
      <c r="M4711" s="82"/>
      <c r="N4711" s="140"/>
      <c r="O4711" s="140"/>
      <c r="P4711" s="82"/>
      <c r="Q4711" s="82"/>
      <c r="R4711" s="82"/>
      <c r="S4711" s="82"/>
      <c r="T4711" s="140"/>
      <c r="U4711" s="82"/>
      <c r="V4711" s="82"/>
      <c r="W4711" s="82"/>
      <c r="X4711" s="82"/>
      <c r="Y4711" s="82"/>
      <c r="AA4711" s="82"/>
      <c r="AB4711" s="82"/>
      <c r="AC4711" s="82"/>
      <c r="AD4711" s="82"/>
      <c r="AE4711" s="82"/>
      <c r="AF4711" s="82"/>
      <c r="AG4711" s="82"/>
    </row>
    <row r="4712" spans="3:33" x14ac:dyDescent="0.2">
      <c r="C4712" s="82"/>
      <c r="D4712" s="82"/>
      <c r="E4712" s="82"/>
      <c r="F4712" s="82"/>
      <c r="G4712" s="82"/>
      <c r="H4712" s="82"/>
      <c r="I4712" s="82"/>
      <c r="J4712" s="82"/>
      <c r="K4712" s="82"/>
      <c r="L4712" s="82"/>
      <c r="M4712" s="82"/>
      <c r="N4712" s="140"/>
      <c r="O4712" s="140"/>
      <c r="P4712" s="82"/>
      <c r="Q4712" s="82"/>
      <c r="R4712" s="82"/>
      <c r="S4712" s="82"/>
      <c r="T4712" s="140"/>
      <c r="U4712" s="82"/>
      <c r="V4712" s="82"/>
      <c r="W4712" s="82"/>
      <c r="X4712" s="82"/>
      <c r="Y4712" s="82"/>
      <c r="AA4712" s="82"/>
      <c r="AB4712" s="82"/>
      <c r="AC4712" s="82"/>
      <c r="AD4712" s="82"/>
      <c r="AE4712" s="82"/>
      <c r="AF4712" s="82"/>
      <c r="AG4712" s="82"/>
    </row>
    <row r="4713" spans="3:33" x14ac:dyDescent="0.2">
      <c r="C4713" s="82"/>
      <c r="D4713" s="82"/>
      <c r="E4713" s="82"/>
      <c r="F4713" s="82"/>
      <c r="G4713" s="82"/>
      <c r="H4713" s="82"/>
      <c r="I4713" s="82"/>
      <c r="J4713" s="82"/>
      <c r="K4713" s="82"/>
      <c r="L4713" s="82"/>
      <c r="M4713" s="82"/>
      <c r="N4713" s="140"/>
      <c r="O4713" s="140"/>
      <c r="P4713" s="82"/>
      <c r="Q4713" s="82"/>
      <c r="R4713" s="82"/>
      <c r="S4713" s="82"/>
      <c r="T4713" s="140"/>
      <c r="U4713" s="82"/>
      <c r="V4713" s="82"/>
      <c r="W4713" s="82"/>
      <c r="X4713" s="82"/>
      <c r="Y4713" s="82"/>
      <c r="AA4713" s="82"/>
      <c r="AB4713" s="82"/>
      <c r="AC4713" s="82"/>
      <c r="AD4713" s="82"/>
      <c r="AE4713" s="82"/>
      <c r="AF4713" s="82"/>
      <c r="AG4713" s="82"/>
    </row>
    <row r="4714" spans="3:33" x14ac:dyDescent="0.2">
      <c r="C4714" s="82"/>
      <c r="D4714" s="82"/>
      <c r="E4714" s="82"/>
      <c r="F4714" s="82"/>
      <c r="G4714" s="82"/>
      <c r="H4714" s="82"/>
      <c r="I4714" s="82"/>
      <c r="J4714" s="82"/>
      <c r="K4714" s="82"/>
      <c r="L4714" s="82"/>
      <c r="M4714" s="82"/>
      <c r="N4714" s="140"/>
      <c r="O4714" s="140"/>
      <c r="P4714" s="82"/>
      <c r="Q4714" s="82"/>
      <c r="R4714" s="82"/>
      <c r="S4714" s="82"/>
      <c r="T4714" s="140"/>
      <c r="U4714" s="82"/>
      <c r="V4714" s="82"/>
      <c r="W4714" s="82"/>
      <c r="X4714" s="82"/>
      <c r="Y4714" s="82"/>
      <c r="AA4714" s="82"/>
      <c r="AB4714" s="82"/>
      <c r="AC4714" s="82"/>
      <c r="AD4714" s="82"/>
      <c r="AE4714" s="82"/>
      <c r="AF4714" s="82"/>
      <c r="AG4714" s="82"/>
    </row>
    <row r="4715" spans="3:33" x14ac:dyDescent="0.2">
      <c r="C4715" s="82"/>
      <c r="D4715" s="82"/>
      <c r="E4715" s="82"/>
      <c r="F4715" s="82"/>
      <c r="G4715" s="82"/>
      <c r="H4715" s="82"/>
      <c r="I4715" s="82"/>
      <c r="J4715" s="82"/>
      <c r="K4715" s="82"/>
      <c r="L4715" s="82"/>
      <c r="M4715" s="82"/>
      <c r="N4715" s="140"/>
      <c r="O4715" s="140"/>
      <c r="P4715" s="82"/>
      <c r="Q4715" s="82"/>
      <c r="R4715" s="82"/>
      <c r="S4715" s="82"/>
      <c r="T4715" s="140"/>
      <c r="U4715" s="82"/>
      <c r="V4715" s="82"/>
      <c r="W4715" s="82"/>
      <c r="X4715" s="82"/>
      <c r="Y4715" s="82"/>
      <c r="AA4715" s="82"/>
      <c r="AB4715" s="82"/>
      <c r="AC4715" s="82"/>
      <c r="AD4715" s="82"/>
      <c r="AE4715" s="82"/>
      <c r="AF4715" s="82"/>
      <c r="AG4715" s="82"/>
    </row>
    <row r="4716" spans="3:33" x14ac:dyDescent="0.2">
      <c r="C4716" s="82"/>
      <c r="D4716" s="82"/>
      <c r="E4716" s="82"/>
      <c r="F4716" s="82"/>
      <c r="G4716" s="82"/>
      <c r="H4716" s="82"/>
      <c r="I4716" s="82"/>
      <c r="J4716" s="82"/>
      <c r="K4716" s="82"/>
      <c r="L4716" s="82"/>
      <c r="M4716" s="82"/>
      <c r="N4716" s="140"/>
      <c r="O4716" s="140"/>
      <c r="P4716" s="82"/>
      <c r="Q4716" s="82"/>
      <c r="R4716" s="82"/>
      <c r="S4716" s="82"/>
      <c r="T4716" s="140"/>
      <c r="U4716" s="82"/>
      <c r="V4716" s="82"/>
      <c r="W4716" s="82"/>
      <c r="X4716" s="82"/>
      <c r="Y4716" s="82"/>
      <c r="AA4716" s="82"/>
      <c r="AB4716" s="82"/>
      <c r="AC4716" s="82"/>
      <c r="AD4716" s="82"/>
      <c r="AE4716" s="82"/>
      <c r="AF4716" s="82"/>
      <c r="AG4716" s="82"/>
    </row>
    <row r="4717" spans="3:33" x14ac:dyDescent="0.2">
      <c r="C4717" s="82"/>
      <c r="D4717" s="82"/>
      <c r="E4717" s="82"/>
      <c r="F4717" s="82"/>
      <c r="G4717" s="82"/>
      <c r="H4717" s="82"/>
      <c r="I4717" s="82"/>
      <c r="J4717" s="82"/>
      <c r="K4717" s="82"/>
      <c r="L4717" s="82"/>
      <c r="M4717" s="82"/>
      <c r="N4717" s="140"/>
      <c r="O4717" s="140"/>
      <c r="P4717" s="82"/>
      <c r="Q4717" s="82"/>
      <c r="R4717" s="82"/>
      <c r="S4717" s="82"/>
      <c r="T4717" s="140"/>
      <c r="U4717" s="82"/>
      <c r="V4717" s="82"/>
      <c r="W4717" s="82"/>
      <c r="X4717" s="82"/>
      <c r="Y4717" s="82"/>
      <c r="AA4717" s="82"/>
      <c r="AB4717" s="82"/>
      <c r="AC4717" s="82"/>
      <c r="AD4717" s="82"/>
      <c r="AE4717" s="82"/>
      <c r="AF4717" s="82"/>
      <c r="AG4717" s="82"/>
    </row>
    <row r="4718" spans="3:33" x14ac:dyDescent="0.2">
      <c r="C4718" s="82"/>
      <c r="D4718" s="82"/>
      <c r="E4718" s="82"/>
      <c r="F4718" s="82"/>
      <c r="G4718" s="82"/>
      <c r="H4718" s="82"/>
      <c r="I4718" s="82"/>
      <c r="J4718" s="82"/>
      <c r="K4718" s="82"/>
      <c r="L4718" s="82"/>
      <c r="M4718" s="82"/>
      <c r="N4718" s="140"/>
      <c r="O4718" s="140"/>
      <c r="P4718" s="82"/>
      <c r="Q4718" s="82"/>
      <c r="R4718" s="82"/>
      <c r="S4718" s="82"/>
      <c r="T4718" s="140"/>
      <c r="U4718" s="82"/>
      <c r="V4718" s="82"/>
      <c r="W4718" s="82"/>
      <c r="X4718" s="82"/>
      <c r="Y4718" s="82"/>
      <c r="AA4718" s="82"/>
      <c r="AB4718" s="82"/>
      <c r="AC4718" s="82"/>
      <c r="AD4718" s="82"/>
      <c r="AE4718" s="82"/>
      <c r="AF4718" s="82"/>
      <c r="AG4718" s="82"/>
    </row>
    <row r="4719" spans="3:33" x14ac:dyDescent="0.2">
      <c r="C4719" s="82"/>
      <c r="D4719" s="82"/>
      <c r="E4719" s="82"/>
      <c r="F4719" s="82"/>
      <c r="G4719" s="82"/>
      <c r="H4719" s="82"/>
      <c r="I4719" s="82"/>
      <c r="J4719" s="82"/>
      <c r="K4719" s="82"/>
      <c r="L4719" s="82"/>
      <c r="M4719" s="82"/>
      <c r="N4719" s="140"/>
      <c r="O4719" s="140"/>
      <c r="P4719" s="82"/>
      <c r="Q4719" s="82"/>
      <c r="R4719" s="82"/>
      <c r="S4719" s="82"/>
      <c r="T4719" s="140"/>
      <c r="U4719" s="82"/>
      <c r="V4719" s="82"/>
      <c r="W4719" s="82"/>
      <c r="X4719" s="82"/>
      <c r="Y4719" s="82"/>
      <c r="AA4719" s="82"/>
      <c r="AB4719" s="82"/>
      <c r="AC4719" s="82"/>
      <c r="AD4719" s="82"/>
      <c r="AE4719" s="82"/>
      <c r="AF4719" s="82"/>
      <c r="AG4719" s="82"/>
    </row>
    <row r="4720" spans="3:33" x14ac:dyDescent="0.2">
      <c r="C4720" s="82"/>
      <c r="D4720" s="82"/>
      <c r="E4720" s="82"/>
      <c r="F4720" s="82"/>
      <c r="G4720" s="82"/>
      <c r="H4720" s="82"/>
      <c r="I4720" s="82"/>
      <c r="J4720" s="82"/>
      <c r="K4720" s="82"/>
      <c r="L4720" s="82"/>
      <c r="M4720" s="82"/>
      <c r="N4720" s="140"/>
      <c r="O4720" s="140"/>
      <c r="P4720" s="82"/>
      <c r="Q4720" s="82"/>
      <c r="R4720" s="82"/>
      <c r="S4720" s="82"/>
      <c r="T4720" s="140"/>
      <c r="U4720" s="82"/>
      <c r="V4720" s="82"/>
      <c r="W4720" s="82"/>
      <c r="X4720" s="82"/>
      <c r="Y4720" s="82"/>
      <c r="AA4720" s="82"/>
      <c r="AB4720" s="82"/>
      <c r="AC4720" s="82"/>
      <c r="AD4720" s="82"/>
      <c r="AE4720" s="82"/>
      <c r="AF4720" s="82"/>
      <c r="AG4720" s="82"/>
    </row>
    <row r="4721" spans="3:33" x14ac:dyDescent="0.2">
      <c r="C4721" s="82"/>
      <c r="D4721" s="82"/>
      <c r="E4721" s="82"/>
      <c r="F4721" s="82"/>
      <c r="G4721" s="82"/>
      <c r="H4721" s="82"/>
      <c r="I4721" s="82"/>
      <c r="J4721" s="82"/>
      <c r="K4721" s="82"/>
      <c r="L4721" s="82"/>
      <c r="M4721" s="82"/>
      <c r="N4721" s="140"/>
      <c r="O4721" s="140"/>
      <c r="P4721" s="82"/>
      <c r="Q4721" s="82"/>
      <c r="R4721" s="82"/>
      <c r="S4721" s="82"/>
      <c r="T4721" s="140"/>
      <c r="U4721" s="82"/>
      <c r="V4721" s="82"/>
      <c r="W4721" s="82"/>
      <c r="X4721" s="82"/>
      <c r="Y4721" s="82"/>
      <c r="AA4721" s="82"/>
      <c r="AB4721" s="82"/>
      <c r="AC4721" s="82"/>
      <c r="AD4721" s="82"/>
      <c r="AE4721" s="82"/>
      <c r="AF4721" s="82"/>
      <c r="AG4721" s="82"/>
    </row>
    <row r="4722" spans="3:33" x14ac:dyDescent="0.2">
      <c r="C4722" s="82"/>
      <c r="D4722" s="82"/>
      <c r="E4722" s="82"/>
      <c r="F4722" s="82"/>
      <c r="G4722" s="82"/>
      <c r="H4722" s="82"/>
      <c r="I4722" s="82"/>
      <c r="J4722" s="82"/>
      <c r="K4722" s="82"/>
      <c r="L4722" s="82"/>
      <c r="M4722" s="82"/>
      <c r="N4722" s="140"/>
      <c r="O4722" s="140"/>
      <c r="P4722" s="82"/>
      <c r="Q4722" s="82"/>
      <c r="R4722" s="82"/>
      <c r="S4722" s="82"/>
      <c r="T4722" s="140"/>
      <c r="U4722" s="82"/>
      <c r="V4722" s="82"/>
      <c r="W4722" s="82"/>
      <c r="X4722" s="82"/>
      <c r="Y4722" s="82"/>
      <c r="AA4722" s="82"/>
      <c r="AB4722" s="82"/>
      <c r="AC4722" s="82"/>
      <c r="AD4722" s="82"/>
      <c r="AE4722" s="82"/>
      <c r="AF4722" s="82"/>
      <c r="AG4722" s="82"/>
    </row>
    <row r="4723" spans="3:33" x14ac:dyDescent="0.2">
      <c r="C4723" s="82"/>
      <c r="D4723" s="82"/>
      <c r="E4723" s="82"/>
      <c r="F4723" s="82"/>
      <c r="G4723" s="82"/>
      <c r="H4723" s="82"/>
      <c r="I4723" s="82"/>
      <c r="J4723" s="82"/>
      <c r="K4723" s="82"/>
      <c r="L4723" s="82"/>
      <c r="M4723" s="82"/>
      <c r="N4723" s="140"/>
      <c r="O4723" s="140"/>
      <c r="P4723" s="82"/>
      <c r="Q4723" s="82"/>
      <c r="R4723" s="82"/>
      <c r="S4723" s="82"/>
      <c r="T4723" s="140"/>
      <c r="U4723" s="82"/>
      <c r="V4723" s="82"/>
      <c r="W4723" s="82"/>
      <c r="X4723" s="82"/>
      <c r="Y4723" s="82"/>
      <c r="AA4723" s="82"/>
      <c r="AB4723" s="82"/>
      <c r="AC4723" s="82"/>
      <c r="AD4723" s="82"/>
      <c r="AE4723" s="82"/>
      <c r="AF4723" s="82"/>
      <c r="AG4723" s="82"/>
    </row>
    <row r="4724" spans="3:33" x14ac:dyDescent="0.2">
      <c r="C4724" s="82"/>
      <c r="D4724" s="82"/>
      <c r="E4724" s="82"/>
      <c r="F4724" s="82"/>
      <c r="G4724" s="82"/>
      <c r="H4724" s="82"/>
      <c r="I4724" s="82"/>
      <c r="J4724" s="82"/>
      <c r="K4724" s="82"/>
      <c r="L4724" s="82"/>
      <c r="M4724" s="82"/>
      <c r="N4724" s="140"/>
      <c r="O4724" s="140"/>
      <c r="P4724" s="82"/>
      <c r="Q4724" s="82"/>
      <c r="R4724" s="82"/>
      <c r="S4724" s="82"/>
      <c r="T4724" s="140"/>
      <c r="U4724" s="82"/>
      <c r="V4724" s="82"/>
      <c r="W4724" s="82"/>
      <c r="X4724" s="82"/>
      <c r="Y4724" s="82"/>
      <c r="AA4724" s="82"/>
      <c r="AB4724" s="82"/>
      <c r="AC4724" s="82"/>
      <c r="AD4724" s="82"/>
      <c r="AE4724" s="82"/>
      <c r="AF4724" s="82"/>
      <c r="AG4724" s="82"/>
    </row>
    <row r="4725" spans="3:33" x14ac:dyDescent="0.2">
      <c r="C4725" s="82"/>
      <c r="D4725" s="82"/>
      <c r="E4725" s="82"/>
      <c r="F4725" s="82"/>
      <c r="G4725" s="82"/>
      <c r="H4725" s="82"/>
      <c r="I4725" s="82"/>
      <c r="J4725" s="82"/>
      <c r="K4725" s="82"/>
      <c r="L4725" s="82"/>
      <c r="M4725" s="82"/>
      <c r="N4725" s="140"/>
      <c r="O4725" s="140"/>
      <c r="P4725" s="82"/>
      <c r="Q4725" s="82"/>
      <c r="R4725" s="82"/>
      <c r="S4725" s="82"/>
      <c r="T4725" s="140"/>
      <c r="U4725" s="82"/>
      <c r="V4725" s="82"/>
      <c r="W4725" s="82"/>
      <c r="X4725" s="82"/>
      <c r="Y4725" s="82"/>
      <c r="AA4725" s="82"/>
      <c r="AB4725" s="82"/>
      <c r="AC4725" s="82"/>
      <c r="AD4725" s="82"/>
      <c r="AE4725" s="82"/>
      <c r="AF4725" s="82"/>
      <c r="AG4725" s="82"/>
    </row>
    <row r="4726" spans="3:33" x14ac:dyDescent="0.2">
      <c r="C4726" s="82"/>
      <c r="D4726" s="82"/>
      <c r="E4726" s="82"/>
      <c r="F4726" s="82"/>
      <c r="G4726" s="82"/>
      <c r="H4726" s="82"/>
      <c r="I4726" s="82"/>
      <c r="J4726" s="82"/>
      <c r="K4726" s="82"/>
      <c r="L4726" s="82"/>
      <c r="M4726" s="82"/>
      <c r="N4726" s="140"/>
      <c r="O4726" s="140"/>
      <c r="P4726" s="82"/>
      <c r="Q4726" s="82"/>
      <c r="R4726" s="82"/>
      <c r="S4726" s="82"/>
      <c r="T4726" s="140"/>
      <c r="U4726" s="82"/>
      <c r="V4726" s="82"/>
      <c r="W4726" s="82"/>
      <c r="X4726" s="82"/>
      <c r="Y4726" s="82"/>
      <c r="AA4726" s="82"/>
      <c r="AB4726" s="82"/>
      <c r="AC4726" s="82"/>
      <c r="AD4726" s="82"/>
      <c r="AE4726" s="82"/>
      <c r="AF4726" s="82"/>
      <c r="AG4726" s="82"/>
    </row>
    <row r="4727" spans="3:33" x14ac:dyDescent="0.2">
      <c r="C4727" s="82"/>
      <c r="D4727" s="82"/>
      <c r="E4727" s="82"/>
      <c r="F4727" s="82"/>
      <c r="G4727" s="82"/>
      <c r="H4727" s="82"/>
      <c r="I4727" s="82"/>
      <c r="J4727" s="82"/>
      <c r="K4727" s="82"/>
      <c r="L4727" s="82"/>
      <c r="M4727" s="82"/>
      <c r="N4727" s="140"/>
      <c r="O4727" s="140"/>
      <c r="P4727" s="82"/>
      <c r="Q4727" s="82"/>
      <c r="R4727" s="82"/>
      <c r="S4727" s="82"/>
      <c r="T4727" s="140"/>
      <c r="U4727" s="82"/>
      <c r="V4727" s="82"/>
      <c r="W4727" s="82"/>
      <c r="X4727" s="82"/>
      <c r="Y4727" s="82"/>
      <c r="AA4727" s="82"/>
      <c r="AB4727" s="82"/>
      <c r="AC4727" s="82"/>
      <c r="AD4727" s="82"/>
      <c r="AE4727" s="82"/>
      <c r="AF4727" s="82"/>
      <c r="AG4727" s="82"/>
    </row>
    <row r="4728" spans="3:33" x14ac:dyDescent="0.2">
      <c r="C4728" s="82"/>
      <c r="D4728" s="82"/>
      <c r="E4728" s="82"/>
      <c r="F4728" s="82"/>
      <c r="G4728" s="82"/>
      <c r="H4728" s="82"/>
      <c r="I4728" s="82"/>
      <c r="J4728" s="82"/>
      <c r="K4728" s="82"/>
      <c r="L4728" s="82"/>
      <c r="M4728" s="82"/>
      <c r="N4728" s="140"/>
      <c r="O4728" s="140"/>
      <c r="P4728" s="82"/>
      <c r="Q4728" s="82"/>
      <c r="R4728" s="82"/>
      <c r="S4728" s="82"/>
      <c r="T4728" s="140"/>
      <c r="U4728" s="82"/>
      <c r="V4728" s="82"/>
      <c r="W4728" s="82"/>
      <c r="X4728" s="82"/>
      <c r="Y4728" s="82"/>
      <c r="AA4728" s="82"/>
      <c r="AB4728" s="82"/>
      <c r="AC4728" s="82"/>
      <c r="AD4728" s="82"/>
      <c r="AE4728" s="82"/>
      <c r="AF4728" s="82"/>
      <c r="AG4728" s="82"/>
    </row>
    <row r="4729" spans="3:33" x14ac:dyDescent="0.2">
      <c r="C4729" s="82"/>
      <c r="D4729" s="82"/>
      <c r="E4729" s="82"/>
      <c r="F4729" s="82"/>
      <c r="G4729" s="82"/>
      <c r="H4729" s="82"/>
      <c r="I4729" s="82"/>
      <c r="J4729" s="82"/>
      <c r="K4729" s="82"/>
      <c r="L4729" s="82"/>
      <c r="M4729" s="82"/>
      <c r="N4729" s="140"/>
      <c r="O4729" s="140"/>
      <c r="P4729" s="82"/>
      <c r="Q4729" s="82"/>
      <c r="R4729" s="82"/>
      <c r="S4729" s="82"/>
      <c r="T4729" s="140"/>
      <c r="U4729" s="82"/>
      <c r="V4729" s="82"/>
      <c r="W4729" s="82"/>
      <c r="X4729" s="82"/>
      <c r="Y4729" s="82"/>
      <c r="AA4729" s="82"/>
      <c r="AB4729" s="82"/>
      <c r="AC4729" s="82"/>
      <c r="AD4729" s="82"/>
      <c r="AE4729" s="82"/>
      <c r="AF4729" s="82"/>
      <c r="AG4729" s="82"/>
    </row>
    <row r="4730" spans="3:33" x14ac:dyDescent="0.2">
      <c r="C4730" s="82"/>
      <c r="D4730" s="82"/>
      <c r="E4730" s="82"/>
      <c r="F4730" s="82"/>
      <c r="G4730" s="82"/>
      <c r="H4730" s="82"/>
      <c r="I4730" s="82"/>
      <c r="J4730" s="82"/>
      <c r="K4730" s="82"/>
      <c r="L4730" s="82"/>
      <c r="M4730" s="82"/>
      <c r="N4730" s="140"/>
      <c r="O4730" s="140"/>
      <c r="P4730" s="82"/>
      <c r="Q4730" s="82"/>
      <c r="R4730" s="82"/>
      <c r="S4730" s="82"/>
      <c r="T4730" s="140"/>
      <c r="U4730" s="82"/>
      <c r="V4730" s="82"/>
      <c r="W4730" s="82"/>
      <c r="X4730" s="82"/>
      <c r="Y4730" s="82"/>
      <c r="AA4730" s="82"/>
      <c r="AB4730" s="82"/>
      <c r="AC4730" s="82"/>
      <c r="AD4730" s="82"/>
      <c r="AE4730" s="82"/>
      <c r="AF4730" s="82"/>
      <c r="AG4730" s="82"/>
    </row>
    <row r="4731" spans="3:33" x14ac:dyDescent="0.2">
      <c r="C4731" s="82"/>
      <c r="D4731" s="82"/>
      <c r="E4731" s="82"/>
      <c r="F4731" s="82"/>
      <c r="G4731" s="82"/>
      <c r="H4731" s="82"/>
      <c r="I4731" s="82"/>
      <c r="J4731" s="82"/>
      <c r="K4731" s="82"/>
      <c r="L4731" s="82"/>
      <c r="M4731" s="82"/>
      <c r="N4731" s="140"/>
      <c r="O4731" s="140"/>
      <c r="P4731" s="82"/>
      <c r="Q4731" s="82"/>
      <c r="R4731" s="82"/>
      <c r="S4731" s="82"/>
      <c r="T4731" s="140"/>
      <c r="U4731" s="82"/>
      <c r="V4731" s="82"/>
      <c r="W4731" s="82"/>
      <c r="X4731" s="82"/>
      <c r="Y4731" s="82"/>
      <c r="AA4731" s="82"/>
      <c r="AB4731" s="82"/>
      <c r="AC4731" s="82"/>
      <c r="AD4731" s="82"/>
      <c r="AE4731" s="82"/>
      <c r="AF4731" s="82"/>
      <c r="AG4731" s="82"/>
    </row>
    <row r="4732" spans="3:33" x14ac:dyDescent="0.2">
      <c r="C4732" s="82"/>
      <c r="D4732" s="82"/>
      <c r="E4732" s="82"/>
      <c r="F4732" s="82"/>
      <c r="G4732" s="82"/>
      <c r="H4732" s="82"/>
      <c r="I4732" s="82"/>
      <c r="J4732" s="82"/>
      <c r="K4732" s="82"/>
      <c r="L4732" s="82"/>
      <c r="M4732" s="82"/>
      <c r="N4732" s="140"/>
      <c r="O4732" s="140"/>
      <c r="P4732" s="82"/>
      <c r="Q4732" s="82"/>
      <c r="R4732" s="82"/>
      <c r="S4732" s="82"/>
      <c r="T4732" s="140"/>
      <c r="U4732" s="82"/>
      <c r="V4732" s="82"/>
      <c r="W4732" s="82"/>
      <c r="X4732" s="82"/>
      <c r="Y4732" s="82"/>
      <c r="AA4732" s="82"/>
      <c r="AB4732" s="82"/>
      <c r="AC4732" s="82"/>
      <c r="AD4732" s="82"/>
      <c r="AE4732" s="82"/>
      <c r="AF4732" s="82"/>
      <c r="AG4732" s="82"/>
    </row>
    <row r="4733" spans="3:33" x14ac:dyDescent="0.2">
      <c r="C4733" s="82"/>
      <c r="D4733" s="82"/>
      <c r="E4733" s="82"/>
      <c r="F4733" s="82"/>
      <c r="G4733" s="82"/>
      <c r="H4733" s="82"/>
      <c r="I4733" s="82"/>
      <c r="J4733" s="82"/>
      <c r="K4733" s="82"/>
      <c r="L4733" s="82"/>
      <c r="M4733" s="82"/>
      <c r="N4733" s="140"/>
      <c r="O4733" s="140"/>
      <c r="P4733" s="82"/>
      <c r="Q4733" s="82"/>
      <c r="R4733" s="82"/>
      <c r="S4733" s="82"/>
      <c r="T4733" s="140"/>
      <c r="U4733" s="82"/>
      <c r="V4733" s="82"/>
      <c r="W4733" s="82"/>
      <c r="X4733" s="82"/>
      <c r="Y4733" s="82"/>
      <c r="AA4733" s="82"/>
      <c r="AB4733" s="82"/>
      <c r="AC4733" s="82"/>
      <c r="AD4733" s="82"/>
      <c r="AE4733" s="82"/>
      <c r="AF4733" s="82"/>
      <c r="AG4733" s="82"/>
    </row>
    <row r="4734" spans="3:33" x14ac:dyDescent="0.2">
      <c r="C4734" s="82"/>
      <c r="D4734" s="82"/>
      <c r="E4734" s="82"/>
      <c r="F4734" s="82"/>
      <c r="G4734" s="82"/>
      <c r="H4734" s="82"/>
      <c r="I4734" s="82"/>
      <c r="J4734" s="82"/>
      <c r="K4734" s="82"/>
      <c r="L4734" s="82"/>
      <c r="M4734" s="82"/>
      <c r="N4734" s="140"/>
      <c r="O4734" s="140"/>
      <c r="P4734" s="82"/>
      <c r="Q4734" s="82"/>
      <c r="R4734" s="82"/>
      <c r="S4734" s="82"/>
      <c r="T4734" s="140"/>
      <c r="U4734" s="82"/>
      <c r="V4734" s="82"/>
      <c r="W4734" s="82"/>
      <c r="X4734" s="82"/>
      <c r="Y4734" s="82"/>
      <c r="AA4734" s="82"/>
      <c r="AB4734" s="82"/>
      <c r="AC4734" s="82"/>
      <c r="AD4734" s="82"/>
      <c r="AE4734" s="82"/>
      <c r="AF4734" s="82"/>
      <c r="AG4734" s="82"/>
    </row>
    <row r="4735" spans="3:33" x14ac:dyDescent="0.2">
      <c r="C4735" s="82"/>
      <c r="D4735" s="82"/>
      <c r="E4735" s="82"/>
      <c r="F4735" s="82"/>
      <c r="G4735" s="82"/>
      <c r="H4735" s="82"/>
      <c r="I4735" s="82"/>
      <c r="J4735" s="82"/>
      <c r="K4735" s="82"/>
      <c r="L4735" s="82"/>
      <c r="M4735" s="82"/>
      <c r="N4735" s="140"/>
      <c r="O4735" s="140"/>
      <c r="P4735" s="82"/>
      <c r="Q4735" s="82"/>
      <c r="R4735" s="82"/>
      <c r="S4735" s="82"/>
      <c r="T4735" s="140"/>
      <c r="U4735" s="82"/>
      <c r="V4735" s="82"/>
      <c r="W4735" s="82"/>
      <c r="X4735" s="82"/>
      <c r="Y4735" s="82"/>
      <c r="AA4735" s="82"/>
      <c r="AB4735" s="82"/>
      <c r="AC4735" s="82"/>
      <c r="AD4735" s="82"/>
      <c r="AE4735" s="82"/>
      <c r="AF4735" s="82"/>
      <c r="AG4735" s="82"/>
    </row>
    <row r="4736" spans="3:33" x14ac:dyDescent="0.2">
      <c r="C4736" s="82"/>
      <c r="D4736" s="82"/>
      <c r="E4736" s="82"/>
      <c r="F4736" s="82"/>
      <c r="G4736" s="82"/>
      <c r="H4736" s="82"/>
      <c r="I4736" s="82"/>
      <c r="J4736" s="82"/>
      <c r="K4736" s="82"/>
      <c r="L4736" s="82"/>
      <c r="M4736" s="82"/>
      <c r="N4736" s="140"/>
      <c r="O4736" s="140"/>
      <c r="P4736" s="82"/>
      <c r="Q4736" s="82"/>
      <c r="R4736" s="82"/>
      <c r="S4736" s="82"/>
      <c r="T4736" s="140"/>
      <c r="U4736" s="82"/>
      <c r="V4736" s="82"/>
      <c r="W4736" s="82"/>
      <c r="X4736" s="82"/>
      <c r="Y4736" s="82"/>
      <c r="AA4736" s="82"/>
      <c r="AB4736" s="82"/>
      <c r="AC4736" s="82"/>
      <c r="AD4736" s="82"/>
      <c r="AE4736" s="82"/>
      <c r="AF4736" s="82"/>
      <c r="AG4736" s="82"/>
    </row>
    <row r="4737" spans="3:33" x14ac:dyDescent="0.2">
      <c r="C4737" s="82"/>
      <c r="D4737" s="82"/>
      <c r="E4737" s="82"/>
      <c r="F4737" s="82"/>
      <c r="G4737" s="82"/>
      <c r="H4737" s="82"/>
      <c r="I4737" s="82"/>
      <c r="J4737" s="82"/>
      <c r="K4737" s="82"/>
      <c r="L4737" s="82"/>
      <c r="M4737" s="82"/>
      <c r="N4737" s="140"/>
      <c r="O4737" s="140"/>
      <c r="P4737" s="82"/>
      <c r="Q4737" s="82"/>
      <c r="R4737" s="82"/>
      <c r="S4737" s="82"/>
      <c r="T4737" s="140"/>
      <c r="U4737" s="82"/>
      <c r="V4737" s="82"/>
      <c r="W4737" s="82"/>
      <c r="X4737" s="82"/>
      <c r="Y4737" s="82"/>
      <c r="AA4737" s="82"/>
      <c r="AB4737" s="82"/>
      <c r="AC4737" s="82"/>
      <c r="AD4737" s="82"/>
      <c r="AE4737" s="82"/>
      <c r="AF4737" s="82"/>
      <c r="AG4737" s="82"/>
    </row>
    <row r="4738" spans="3:33" x14ac:dyDescent="0.2">
      <c r="C4738" s="82"/>
      <c r="D4738" s="82"/>
      <c r="E4738" s="82"/>
      <c r="F4738" s="82"/>
      <c r="G4738" s="82"/>
      <c r="H4738" s="82"/>
      <c r="I4738" s="82"/>
      <c r="J4738" s="82"/>
      <c r="K4738" s="82"/>
      <c r="L4738" s="82"/>
      <c r="M4738" s="82"/>
      <c r="N4738" s="140"/>
      <c r="O4738" s="140"/>
      <c r="P4738" s="82"/>
      <c r="Q4738" s="82"/>
      <c r="R4738" s="82"/>
      <c r="S4738" s="82"/>
      <c r="T4738" s="140"/>
      <c r="U4738" s="82"/>
      <c r="V4738" s="82"/>
      <c r="W4738" s="82"/>
      <c r="X4738" s="82"/>
      <c r="Y4738" s="82"/>
      <c r="AA4738" s="82"/>
      <c r="AB4738" s="82"/>
      <c r="AC4738" s="82"/>
      <c r="AD4738" s="82"/>
      <c r="AE4738" s="82"/>
      <c r="AF4738" s="82"/>
      <c r="AG4738" s="82"/>
    </row>
    <row r="4739" spans="3:33" x14ac:dyDescent="0.2">
      <c r="C4739" s="82"/>
      <c r="D4739" s="82"/>
      <c r="E4739" s="82"/>
      <c r="F4739" s="82"/>
      <c r="G4739" s="82"/>
      <c r="H4739" s="82"/>
      <c r="I4739" s="82"/>
      <c r="J4739" s="82"/>
      <c r="K4739" s="82"/>
      <c r="L4739" s="82"/>
      <c r="M4739" s="82"/>
      <c r="N4739" s="140"/>
      <c r="O4739" s="140"/>
      <c r="P4739" s="82"/>
      <c r="Q4739" s="82"/>
      <c r="R4739" s="82"/>
      <c r="S4739" s="82"/>
      <c r="T4739" s="140"/>
      <c r="U4739" s="82"/>
      <c r="V4739" s="82"/>
      <c r="W4739" s="82"/>
      <c r="X4739" s="82"/>
      <c r="Y4739" s="82"/>
      <c r="AA4739" s="82"/>
      <c r="AB4739" s="82"/>
      <c r="AC4739" s="82"/>
      <c r="AD4739" s="82"/>
      <c r="AE4739" s="82"/>
      <c r="AF4739" s="82"/>
      <c r="AG4739" s="82"/>
    </row>
    <row r="4740" spans="3:33" x14ac:dyDescent="0.2">
      <c r="C4740" s="82"/>
      <c r="D4740" s="82"/>
      <c r="E4740" s="82"/>
      <c r="F4740" s="82"/>
      <c r="G4740" s="82"/>
      <c r="H4740" s="82"/>
      <c r="I4740" s="82"/>
      <c r="J4740" s="82"/>
      <c r="K4740" s="82"/>
      <c r="L4740" s="82"/>
      <c r="M4740" s="82"/>
      <c r="N4740" s="140"/>
      <c r="O4740" s="140"/>
      <c r="P4740" s="82"/>
      <c r="Q4740" s="82"/>
      <c r="R4740" s="82"/>
      <c r="S4740" s="82"/>
      <c r="T4740" s="140"/>
      <c r="U4740" s="82"/>
      <c r="V4740" s="82"/>
      <c r="W4740" s="82"/>
      <c r="X4740" s="82"/>
      <c r="Y4740" s="82"/>
      <c r="AA4740" s="82"/>
      <c r="AB4740" s="82"/>
      <c r="AC4740" s="82"/>
      <c r="AD4740" s="82"/>
      <c r="AE4740" s="82"/>
      <c r="AF4740" s="82"/>
      <c r="AG4740" s="82"/>
    </row>
    <row r="4741" spans="3:33" x14ac:dyDescent="0.2">
      <c r="C4741" s="82"/>
      <c r="D4741" s="82"/>
      <c r="E4741" s="82"/>
      <c r="F4741" s="82"/>
      <c r="G4741" s="82"/>
      <c r="H4741" s="82"/>
      <c r="I4741" s="82"/>
      <c r="J4741" s="82"/>
      <c r="K4741" s="82"/>
      <c r="L4741" s="82"/>
      <c r="M4741" s="82"/>
      <c r="N4741" s="140"/>
      <c r="O4741" s="140"/>
      <c r="P4741" s="82"/>
      <c r="Q4741" s="82"/>
      <c r="R4741" s="82"/>
      <c r="S4741" s="82"/>
      <c r="T4741" s="140"/>
      <c r="U4741" s="82"/>
      <c r="V4741" s="82"/>
      <c r="W4741" s="82"/>
      <c r="X4741" s="82"/>
      <c r="Y4741" s="82"/>
      <c r="AA4741" s="82"/>
      <c r="AB4741" s="82"/>
      <c r="AC4741" s="82"/>
      <c r="AD4741" s="82"/>
      <c r="AE4741" s="82"/>
      <c r="AF4741" s="82"/>
      <c r="AG4741" s="82"/>
    </row>
    <row r="4742" spans="3:33" x14ac:dyDescent="0.2">
      <c r="C4742" s="82"/>
      <c r="D4742" s="82"/>
      <c r="E4742" s="82"/>
      <c r="F4742" s="82"/>
      <c r="G4742" s="82"/>
      <c r="H4742" s="82"/>
      <c r="I4742" s="82"/>
      <c r="J4742" s="82"/>
      <c r="K4742" s="82"/>
      <c r="L4742" s="82"/>
      <c r="M4742" s="82"/>
      <c r="N4742" s="140"/>
      <c r="O4742" s="140"/>
      <c r="P4742" s="82"/>
      <c r="Q4742" s="82"/>
      <c r="R4742" s="82"/>
      <c r="S4742" s="82"/>
      <c r="T4742" s="140"/>
      <c r="U4742" s="82"/>
      <c r="V4742" s="82"/>
      <c r="W4742" s="82"/>
      <c r="X4742" s="82"/>
      <c r="Y4742" s="82"/>
      <c r="AA4742" s="82"/>
      <c r="AB4742" s="82"/>
      <c r="AC4742" s="82"/>
      <c r="AD4742" s="82"/>
      <c r="AE4742" s="82"/>
      <c r="AF4742" s="82"/>
      <c r="AG4742" s="82"/>
    </row>
    <row r="4743" spans="3:33" x14ac:dyDescent="0.2">
      <c r="C4743" s="82"/>
      <c r="D4743" s="82"/>
      <c r="E4743" s="82"/>
      <c r="F4743" s="82"/>
      <c r="G4743" s="82"/>
      <c r="H4743" s="82"/>
      <c r="I4743" s="82"/>
      <c r="J4743" s="82"/>
      <c r="K4743" s="82"/>
      <c r="L4743" s="82"/>
      <c r="M4743" s="82"/>
      <c r="N4743" s="140"/>
      <c r="O4743" s="140"/>
      <c r="P4743" s="82"/>
      <c r="Q4743" s="82"/>
      <c r="R4743" s="82"/>
      <c r="S4743" s="82"/>
      <c r="T4743" s="140"/>
      <c r="U4743" s="82"/>
      <c r="V4743" s="82"/>
      <c r="W4743" s="82"/>
      <c r="X4743" s="82"/>
      <c r="Y4743" s="82"/>
      <c r="AA4743" s="82"/>
      <c r="AB4743" s="82"/>
      <c r="AC4743" s="82"/>
      <c r="AD4743" s="82"/>
      <c r="AE4743" s="82"/>
      <c r="AF4743" s="82"/>
      <c r="AG4743" s="82"/>
    </row>
    <row r="4744" spans="3:33" x14ac:dyDescent="0.2">
      <c r="C4744" s="82"/>
      <c r="D4744" s="82"/>
      <c r="E4744" s="82"/>
      <c r="F4744" s="82"/>
      <c r="G4744" s="82"/>
      <c r="H4744" s="82"/>
      <c r="I4744" s="82"/>
      <c r="J4744" s="82"/>
      <c r="K4744" s="82"/>
      <c r="L4744" s="82"/>
      <c r="M4744" s="82"/>
      <c r="N4744" s="140"/>
      <c r="O4744" s="140"/>
      <c r="P4744" s="82"/>
      <c r="Q4744" s="82"/>
      <c r="R4744" s="82"/>
      <c r="S4744" s="82"/>
      <c r="T4744" s="140"/>
      <c r="U4744" s="82"/>
      <c r="V4744" s="82"/>
      <c r="W4744" s="82"/>
      <c r="X4744" s="82"/>
      <c r="Y4744" s="82"/>
      <c r="AA4744" s="82"/>
      <c r="AB4744" s="82"/>
      <c r="AC4744" s="82"/>
      <c r="AD4744" s="82"/>
      <c r="AE4744" s="82"/>
      <c r="AF4744" s="82"/>
      <c r="AG4744" s="82"/>
    </row>
    <row r="4745" spans="3:33" x14ac:dyDescent="0.2">
      <c r="C4745" s="82"/>
      <c r="D4745" s="82"/>
      <c r="E4745" s="82"/>
      <c r="F4745" s="82"/>
      <c r="G4745" s="82"/>
      <c r="H4745" s="82"/>
      <c r="I4745" s="82"/>
      <c r="J4745" s="82"/>
      <c r="K4745" s="82"/>
      <c r="L4745" s="82"/>
      <c r="M4745" s="82"/>
      <c r="N4745" s="140"/>
      <c r="O4745" s="140"/>
      <c r="P4745" s="82"/>
      <c r="Q4745" s="82"/>
      <c r="R4745" s="82"/>
      <c r="S4745" s="82"/>
      <c r="T4745" s="140"/>
      <c r="U4745" s="82"/>
      <c r="V4745" s="82"/>
      <c r="W4745" s="82"/>
      <c r="X4745" s="82"/>
      <c r="Y4745" s="82"/>
      <c r="AA4745" s="82"/>
      <c r="AB4745" s="82"/>
      <c r="AC4745" s="82"/>
      <c r="AD4745" s="82"/>
      <c r="AE4745" s="82"/>
      <c r="AF4745" s="82"/>
      <c r="AG4745" s="82"/>
    </row>
    <row r="4746" spans="3:33" x14ac:dyDescent="0.2">
      <c r="C4746" s="82"/>
      <c r="D4746" s="82"/>
      <c r="E4746" s="82"/>
      <c r="F4746" s="82"/>
      <c r="G4746" s="82"/>
      <c r="H4746" s="82"/>
      <c r="I4746" s="82"/>
      <c r="J4746" s="82"/>
      <c r="K4746" s="82"/>
      <c r="L4746" s="82"/>
      <c r="M4746" s="82"/>
      <c r="N4746" s="140"/>
      <c r="O4746" s="140"/>
      <c r="P4746" s="82"/>
      <c r="Q4746" s="82"/>
      <c r="R4746" s="82"/>
      <c r="S4746" s="82"/>
      <c r="T4746" s="140"/>
      <c r="U4746" s="82"/>
      <c r="V4746" s="82"/>
      <c r="W4746" s="82"/>
      <c r="X4746" s="82"/>
      <c r="Y4746" s="82"/>
      <c r="AA4746" s="82"/>
      <c r="AB4746" s="82"/>
      <c r="AC4746" s="82"/>
      <c r="AD4746" s="82"/>
      <c r="AE4746" s="82"/>
      <c r="AF4746" s="82"/>
      <c r="AG4746" s="82"/>
    </row>
    <row r="4747" spans="3:33" x14ac:dyDescent="0.2">
      <c r="C4747" s="82"/>
      <c r="D4747" s="82"/>
      <c r="E4747" s="82"/>
      <c r="F4747" s="82"/>
      <c r="G4747" s="82"/>
      <c r="H4747" s="82"/>
      <c r="I4747" s="82"/>
      <c r="J4747" s="82"/>
      <c r="K4747" s="82"/>
      <c r="L4747" s="82"/>
      <c r="M4747" s="82"/>
      <c r="N4747" s="140"/>
      <c r="O4747" s="140"/>
      <c r="P4747" s="82"/>
      <c r="Q4747" s="82"/>
      <c r="R4747" s="82"/>
      <c r="S4747" s="82"/>
      <c r="T4747" s="140"/>
      <c r="U4747" s="82"/>
      <c r="V4747" s="82"/>
      <c r="W4747" s="82"/>
      <c r="X4747" s="82"/>
      <c r="Y4747" s="82"/>
      <c r="AA4747" s="82"/>
      <c r="AB4747" s="82"/>
      <c r="AC4747" s="82"/>
      <c r="AD4747" s="82"/>
      <c r="AE4747" s="82"/>
      <c r="AF4747" s="82"/>
      <c r="AG4747" s="82"/>
    </row>
    <row r="4748" spans="3:33" x14ac:dyDescent="0.2">
      <c r="C4748" s="82"/>
      <c r="D4748" s="82"/>
      <c r="E4748" s="82"/>
      <c r="F4748" s="82"/>
      <c r="G4748" s="82"/>
      <c r="H4748" s="82"/>
      <c r="I4748" s="82"/>
      <c r="J4748" s="82"/>
      <c r="K4748" s="82"/>
      <c r="L4748" s="82"/>
      <c r="M4748" s="82"/>
      <c r="N4748" s="140"/>
      <c r="O4748" s="140"/>
      <c r="P4748" s="82"/>
      <c r="Q4748" s="82"/>
      <c r="R4748" s="82"/>
      <c r="S4748" s="82"/>
      <c r="T4748" s="140"/>
      <c r="U4748" s="82"/>
      <c r="V4748" s="82"/>
      <c r="W4748" s="82"/>
      <c r="X4748" s="82"/>
      <c r="Y4748" s="82"/>
      <c r="AA4748" s="82"/>
      <c r="AB4748" s="82"/>
      <c r="AC4748" s="82"/>
      <c r="AD4748" s="82"/>
      <c r="AE4748" s="82"/>
      <c r="AF4748" s="82"/>
      <c r="AG4748" s="82"/>
    </row>
    <row r="4749" spans="3:33" x14ac:dyDescent="0.2">
      <c r="C4749" s="82"/>
      <c r="D4749" s="82"/>
      <c r="E4749" s="82"/>
      <c r="F4749" s="82"/>
      <c r="G4749" s="82"/>
      <c r="H4749" s="82"/>
      <c r="I4749" s="82"/>
      <c r="J4749" s="82"/>
      <c r="K4749" s="82"/>
      <c r="L4749" s="82"/>
      <c r="M4749" s="82"/>
      <c r="N4749" s="140"/>
      <c r="O4749" s="140"/>
      <c r="P4749" s="82"/>
      <c r="Q4749" s="82"/>
      <c r="R4749" s="82"/>
      <c r="S4749" s="82"/>
      <c r="T4749" s="140"/>
      <c r="U4749" s="82"/>
      <c r="V4749" s="82"/>
      <c r="W4749" s="82"/>
      <c r="X4749" s="82"/>
      <c r="Y4749" s="82"/>
      <c r="AA4749" s="82"/>
      <c r="AB4749" s="82"/>
      <c r="AC4749" s="82"/>
      <c r="AD4749" s="82"/>
      <c r="AE4749" s="82"/>
      <c r="AF4749" s="82"/>
      <c r="AG4749" s="82"/>
    </row>
    <row r="4750" spans="3:33" x14ac:dyDescent="0.2">
      <c r="C4750" s="82"/>
      <c r="D4750" s="82"/>
      <c r="E4750" s="82"/>
      <c r="F4750" s="82"/>
      <c r="G4750" s="82"/>
      <c r="H4750" s="82"/>
      <c r="I4750" s="82"/>
      <c r="J4750" s="82"/>
      <c r="K4750" s="82"/>
      <c r="L4750" s="82"/>
      <c r="M4750" s="82"/>
      <c r="N4750" s="140"/>
      <c r="O4750" s="140"/>
      <c r="P4750" s="82"/>
      <c r="Q4750" s="82"/>
      <c r="R4750" s="82"/>
      <c r="S4750" s="82"/>
      <c r="T4750" s="140"/>
      <c r="U4750" s="82"/>
      <c r="V4750" s="82"/>
      <c r="W4750" s="82"/>
      <c r="X4750" s="82"/>
      <c r="Y4750" s="82"/>
      <c r="AA4750" s="82"/>
      <c r="AB4750" s="82"/>
      <c r="AC4750" s="82"/>
      <c r="AD4750" s="82"/>
      <c r="AE4750" s="82"/>
      <c r="AF4750" s="82"/>
      <c r="AG4750" s="82"/>
    </row>
    <row r="4751" spans="3:33" x14ac:dyDescent="0.2">
      <c r="C4751" s="82"/>
      <c r="D4751" s="82"/>
      <c r="E4751" s="82"/>
      <c r="F4751" s="82"/>
      <c r="G4751" s="82"/>
      <c r="H4751" s="82"/>
      <c r="I4751" s="82"/>
      <c r="J4751" s="82"/>
      <c r="K4751" s="82"/>
      <c r="L4751" s="82"/>
      <c r="M4751" s="82"/>
      <c r="N4751" s="140"/>
      <c r="O4751" s="140"/>
      <c r="P4751" s="82"/>
      <c r="Q4751" s="82"/>
      <c r="R4751" s="82"/>
      <c r="S4751" s="82"/>
      <c r="T4751" s="140"/>
      <c r="U4751" s="82"/>
      <c r="V4751" s="82"/>
      <c r="W4751" s="82"/>
      <c r="X4751" s="82"/>
      <c r="Y4751" s="82"/>
      <c r="AA4751" s="82"/>
      <c r="AB4751" s="82"/>
      <c r="AC4751" s="82"/>
      <c r="AD4751" s="82"/>
      <c r="AE4751" s="82"/>
      <c r="AF4751" s="82"/>
      <c r="AG4751" s="82"/>
    </row>
    <row r="4752" spans="3:33" x14ac:dyDescent="0.2">
      <c r="C4752" s="82"/>
      <c r="D4752" s="82"/>
      <c r="E4752" s="82"/>
      <c r="F4752" s="82"/>
      <c r="G4752" s="82"/>
      <c r="H4752" s="82"/>
      <c r="I4752" s="82"/>
      <c r="J4752" s="82"/>
      <c r="K4752" s="82"/>
      <c r="L4752" s="82"/>
      <c r="M4752" s="82"/>
      <c r="N4752" s="140"/>
      <c r="O4752" s="140"/>
      <c r="P4752" s="82"/>
      <c r="Q4752" s="82"/>
      <c r="R4752" s="82"/>
      <c r="S4752" s="82"/>
      <c r="T4752" s="140"/>
      <c r="U4752" s="82"/>
      <c r="V4752" s="82"/>
      <c r="W4752" s="82"/>
      <c r="X4752" s="82"/>
      <c r="Y4752" s="82"/>
      <c r="AA4752" s="82"/>
      <c r="AB4752" s="82"/>
      <c r="AC4752" s="82"/>
      <c r="AD4752" s="82"/>
      <c r="AE4752" s="82"/>
      <c r="AF4752" s="82"/>
      <c r="AG4752" s="82"/>
    </row>
    <row r="4753" spans="3:33" x14ac:dyDescent="0.2">
      <c r="C4753" s="82"/>
      <c r="D4753" s="82"/>
      <c r="E4753" s="82"/>
      <c r="F4753" s="82"/>
      <c r="G4753" s="82"/>
      <c r="H4753" s="82"/>
      <c r="I4753" s="82"/>
      <c r="J4753" s="82"/>
      <c r="K4753" s="82"/>
      <c r="L4753" s="82"/>
      <c r="M4753" s="82"/>
      <c r="N4753" s="140"/>
      <c r="O4753" s="140"/>
      <c r="P4753" s="82"/>
      <c r="Q4753" s="82"/>
      <c r="R4753" s="82"/>
      <c r="S4753" s="82"/>
      <c r="T4753" s="140"/>
      <c r="U4753" s="82"/>
      <c r="V4753" s="82"/>
      <c r="W4753" s="82"/>
      <c r="X4753" s="82"/>
      <c r="Y4753" s="82"/>
      <c r="AA4753" s="82"/>
      <c r="AB4753" s="82"/>
      <c r="AC4753" s="82"/>
      <c r="AD4753" s="82"/>
      <c r="AE4753" s="82"/>
      <c r="AF4753" s="82"/>
      <c r="AG4753" s="82"/>
    </row>
    <row r="4754" spans="3:33" x14ac:dyDescent="0.2">
      <c r="C4754" s="82"/>
      <c r="D4754" s="82"/>
      <c r="E4754" s="82"/>
      <c r="F4754" s="82"/>
      <c r="G4754" s="82"/>
      <c r="H4754" s="82"/>
      <c r="I4754" s="82"/>
      <c r="J4754" s="82"/>
      <c r="K4754" s="82"/>
      <c r="L4754" s="82"/>
      <c r="M4754" s="82"/>
      <c r="N4754" s="140"/>
      <c r="O4754" s="140"/>
      <c r="P4754" s="82"/>
      <c r="Q4754" s="82"/>
      <c r="R4754" s="82"/>
      <c r="S4754" s="82"/>
      <c r="T4754" s="140"/>
      <c r="U4754" s="82"/>
      <c r="V4754" s="82"/>
      <c r="W4754" s="82"/>
      <c r="X4754" s="82"/>
      <c r="Y4754" s="82"/>
      <c r="AA4754" s="82"/>
      <c r="AB4754" s="82"/>
      <c r="AC4754" s="82"/>
      <c r="AD4754" s="82"/>
      <c r="AE4754" s="82"/>
      <c r="AF4754" s="82"/>
      <c r="AG4754" s="82"/>
    </row>
    <row r="4755" spans="3:33" x14ac:dyDescent="0.2">
      <c r="C4755" s="82"/>
      <c r="D4755" s="82"/>
      <c r="E4755" s="82"/>
      <c r="F4755" s="82"/>
      <c r="G4755" s="82"/>
      <c r="H4755" s="82"/>
      <c r="I4755" s="82"/>
      <c r="J4755" s="82"/>
      <c r="K4755" s="82"/>
      <c r="L4755" s="82"/>
      <c r="M4755" s="82"/>
      <c r="N4755" s="140"/>
      <c r="O4755" s="140"/>
      <c r="P4755" s="82"/>
      <c r="Q4755" s="82"/>
      <c r="R4755" s="82"/>
      <c r="S4755" s="82"/>
      <c r="T4755" s="140"/>
      <c r="U4755" s="82"/>
      <c r="V4755" s="82"/>
      <c r="W4755" s="82"/>
      <c r="X4755" s="82"/>
      <c r="Y4755" s="82"/>
      <c r="AA4755" s="82"/>
      <c r="AB4755" s="82"/>
      <c r="AC4755" s="82"/>
      <c r="AD4755" s="82"/>
      <c r="AE4755" s="82"/>
      <c r="AF4755" s="82"/>
      <c r="AG4755" s="82"/>
    </row>
    <row r="4756" spans="3:33" x14ac:dyDescent="0.2">
      <c r="C4756" s="82"/>
      <c r="D4756" s="82"/>
      <c r="E4756" s="82"/>
      <c r="F4756" s="82"/>
      <c r="G4756" s="82"/>
      <c r="H4756" s="82"/>
      <c r="I4756" s="82"/>
      <c r="J4756" s="82"/>
      <c r="K4756" s="82"/>
      <c r="L4756" s="82"/>
      <c r="M4756" s="82"/>
      <c r="N4756" s="140"/>
      <c r="O4756" s="140"/>
      <c r="P4756" s="82"/>
      <c r="Q4756" s="82"/>
      <c r="R4756" s="82"/>
      <c r="S4756" s="82"/>
      <c r="T4756" s="140"/>
      <c r="U4756" s="82"/>
      <c r="V4756" s="82"/>
      <c r="W4756" s="82"/>
      <c r="X4756" s="82"/>
      <c r="Y4756" s="82"/>
      <c r="AA4756" s="82"/>
      <c r="AB4756" s="82"/>
      <c r="AC4756" s="82"/>
      <c r="AD4756" s="82"/>
      <c r="AE4756" s="82"/>
      <c r="AF4756" s="82"/>
      <c r="AG4756" s="82"/>
    </row>
    <row r="4757" spans="3:33" x14ac:dyDescent="0.2">
      <c r="C4757" s="82"/>
      <c r="D4757" s="82"/>
      <c r="E4757" s="82"/>
      <c r="F4757" s="82"/>
      <c r="G4757" s="82"/>
      <c r="H4757" s="82"/>
      <c r="I4757" s="82"/>
      <c r="J4757" s="82"/>
      <c r="K4757" s="82"/>
      <c r="L4757" s="82"/>
      <c r="M4757" s="82"/>
      <c r="N4757" s="140"/>
      <c r="O4757" s="140"/>
      <c r="P4757" s="82"/>
      <c r="Q4757" s="82"/>
      <c r="R4757" s="82"/>
      <c r="S4757" s="82"/>
      <c r="T4757" s="140"/>
      <c r="U4757" s="82"/>
      <c r="V4757" s="82"/>
      <c r="W4757" s="82"/>
      <c r="X4757" s="82"/>
      <c r="Y4757" s="82"/>
      <c r="AA4757" s="82"/>
      <c r="AB4757" s="82"/>
      <c r="AC4757" s="82"/>
      <c r="AD4757" s="82"/>
      <c r="AE4757" s="82"/>
      <c r="AF4757" s="82"/>
      <c r="AG4757" s="82"/>
    </row>
    <row r="4758" spans="3:33" x14ac:dyDescent="0.2">
      <c r="C4758" s="82"/>
      <c r="D4758" s="82"/>
      <c r="E4758" s="82"/>
      <c r="F4758" s="82"/>
      <c r="G4758" s="82"/>
      <c r="H4758" s="82"/>
      <c r="I4758" s="82"/>
      <c r="J4758" s="82"/>
      <c r="K4758" s="82"/>
      <c r="L4758" s="82"/>
      <c r="M4758" s="82"/>
      <c r="N4758" s="140"/>
      <c r="O4758" s="140"/>
      <c r="P4758" s="82"/>
      <c r="Q4758" s="82"/>
      <c r="R4758" s="82"/>
      <c r="S4758" s="82"/>
      <c r="T4758" s="140"/>
      <c r="U4758" s="82"/>
      <c r="V4758" s="82"/>
      <c r="W4758" s="82"/>
      <c r="X4758" s="82"/>
      <c r="Y4758" s="82"/>
      <c r="AA4758" s="82"/>
      <c r="AB4758" s="82"/>
      <c r="AC4758" s="82"/>
      <c r="AD4758" s="82"/>
      <c r="AE4758" s="82"/>
      <c r="AF4758" s="82"/>
      <c r="AG4758" s="82"/>
    </row>
    <row r="4759" spans="3:33" x14ac:dyDescent="0.2">
      <c r="C4759" s="82"/>
      <c r="D4759" s="82"/>
      <c r="E4759" s="82"/>
      <c r="F4759" s="82"/>
      <c r="G4759" s="82"/>
      <c r="H4759" s="82"/>
      <c r="I4759" s="82"/>
      <c r="J4759" s="82"/>
      <c r="K4759" s="82"/>
      <c r="L4759" s="82"/>
      <c r="M4759" s="82"/>
      <c r="N4759" s="140"/>
      <c r="O4759" s="140"/>
      <c r="P4759" s="82"/>
      <c r="Q4759" s="82"/>
      <c r="R4759" s="82"/>
      <c r="S4759" s="82"/>
      <c r="T4759" s="140"/>
      <c r="U4759" s="82"/>
      <c r="V4759" s="82"/>
      <c r="W4759" s="82"/>
      <c r="X4759" s="82"/>
      <c r="Y4759" s="82"/>
      <c r="AA4759" s="82"/>
      <c r="AB4759" s="82"/>
      <c r="AC4759" s="82"/>
      <c r="AD4759" s="82"/>
      <c r="AE4759" s="82"/>
      <c r="AF4759" s="82"/>
      <c r="AG4759" s="82"/>
    </row>
    <row r="4760" spans="3:33" x14ac:dyDescent="0.2">
      <c r="C4760" s="82"/>
      <c r="D4760" s="82"/>
      <c r="E4760" s="82"/>
      <c r="F4760" s="82"/>
      <c r="G4760" s="82"/>
      <c r="H4760" s="82"/>
      <c r="I4760" s="82"/>
      <c r="J4760" s="82"/>
      <c r="K4760" s="82"/>
      <c r="L4760" s="82"/>
      <c r="M4760" s="82"/>
      <c r="N4760" s="140"/>
      <c r="O4760" s="140"/>
      <c r="P4760" s="82"/>
      <c r="Q4760" s="82"/>
      <c r="R4760" s="82"/>
      <c r="S4760" s="82"/>
      <c r="T4760" s="140"/>
      <c r="U4760" s="82"/>
      <c r="V4760" s="82"/>
      <c r="W4760" s="82"/>
      <c r="X4760" s="82"/>
      <c r="Y4760" s="82"/>
      <c r="AA4760" s="82"/>
      <c r="AB4760" s="82"/>
      <c r="AC4760" s="82"/>
      <c r="AD4760" s="82"/>
      <c r="AE4760" s="82"/>
      <c r="AF4760" s="82"/>
      <c r="AG4760" s="82"/>
    </row>
    <row r="4761" spans="3:33" x14ac:dyDescent="0.2">
      <c r="C4761" s="82"/>
      <c r="D4761" s="82"/>
      <c r="E4761" s="82"/>
      <c r="F4761" s="82"/>
      <c r="G4761" s="82"/>
      <c r="H4761" s="82"/>
      <c r="I4761" s="82"/>
      <c r="J4761" s="82"/>
      <c r="K4761" s="82"/>
      <c r="L4761" s="82"/>
      <c r="M4761" s="82"/>
      <c r="N4761" s="140"/>
      <c r="O4761" s="140"/>
      <c r="P4761" s="82"/>
      <c r="Q4761" s="82"/>
      <c r="R4761" s="82"/>
      <c r="S4761" s="82"/>
      <c r="T4761" s="140"/>
      <c r="U4761" s="82"/>
      <c r="V4761" s="82"/>
      <c r="W4761" s="82"/>
      <c r="X4761" s="82"/>
      <c r="Y4761" s="82"/>
      <c r="AA4761" s="82"/>
      <c r="AB4761" s="82"/>
      <c r="AC4761" s="82"/>
      <c r="AD4761" s="82"/>
      <c r="AE4761" s="82"/>
      <c r="AF4761" s="82"/>
      <c r="AG4761" s="82"/>
    </row>
    <row r="4762" spans="3:33" x14ac:dyDescent="0.2">
      <c r="C4762" s="82"/>
      <c r="D4762" s="82"/>
      <c r="E4762" s="82"/>
      <c r="F4762" s="82"/>
      <c r="G4762" s="82"/>
      <c r="H4762" s="82"/>
      <c r="I4762" s="82"/>
      <c r="J4762" s="82"/>
      <c r="K4762" s="82"/>
      <c r="L4762" s="82"/>
      <c r="M4762" s="82"/>
      <c r="N4762" s="140"/>
      <c r="O4762" s="140"/>
      <c r="P4762" s="82"/>
      <c r="Q4762" s="82"/>
      <c r="R4762" s="82"/>
      <c r="S4762" s="82"/>
      <c r="T4762" s="140"/>
      <c r="U4762" s="82"/>
      <c r="V4762" s="82"/>
      <c r="W4762" s="82"/>
      <c r="X4762" s="82"/>
      <c r="Y4762" s="82"/>
      <c r="AA4762" s="82"/>
      <c r="AB4762" s="82"/>
      <c r="AC4762" s="82"/>
      <c r="AD4762" s="82"/>
      <c r="AE4762" s="82"/>
      <c r="AF4762" s="82"/>
      <c r="AG4762" s="82"/>
    </row>
    <row r="4763" spans="3:33" x14ac:dyDescent="0.2">
      <c r="C4763" s="82"/>
      <c r="D4763" s="82"/>
      <c r="E4763" s="82"/>
      <c r="F4763" s="82"/>
      <c r="G4763" s="82"/>
      <c r="H4763" s="82"/>
      <c r="I4763" s="82"/>
      <c r="J4763" s="82"/>
      <c r="K4763" s="82"/>
      <c r="L4763" s="82"/>
      <c r="M4763" s="82"/>
      <c r="N4763" s="140"/>
      <c r="O4763" s="140"/>
      <c r="P4763" s="82"/>
      <c r="Q4763" s="82"/>
      <c r="R4763" s="82"/>
      <c r="S4763" s="82"/>
      <c r="T4763" s="140"/>
      <c r="U4763" s="82"/>
      <c r="V4763" s="82"/>
      <c r="W4763" s="82"/>
      <c r="X4763" s="82"/>
      <c r="Y4763" s="82"/>
      <c r="AA4763" s="82"/>
      <c r="AB4763" s="82"/>
      <c r="AC4763" s="82"/>
      <c r="AD4763" s="82"/>
      <c r="AE4763" s="82"/>
      <c r="AF4763" s="82"/>
      <c r="AG4763" s="82"/>
    </row>
    <row r="4764" spans="3:33" x14ac:dyDescent="0.2">
      <c r="C4764" s="82"/>
      <c r="D4764" s="82"/>
      <c r="E4764" s="82"/>
      <c r="F4764" s="82"/>
      <c r="G4764" s="82"/>
      <c r="H4764" s="82"/>
      <c r="I4764" s="82"/>
      <c r="J4764" s="82"/>
      <c r="K4764" s="82"/>
      <c r="L4764" s="82"/>
      <c r="M4764" s="82"/>
      <c r="N4764" s="140"/>
      <c r="O4764" s="140"/>
      <c r="P4764" s="82"/>
      <c r="Q4764" s="82"/>
      <c r="R4764" s="82"/>
      <c r="S4764" s="82"/>
      <c r="T4764" s="140"/>
      <c r="U4764" s="82"/>
      <c r="V4764" s="82"/>
      <c r="W4764" s="82"/>
      <c r="X4764" s="82"/>
      <c r="Y4764" s="82"/>
      <c r="AA4764" s="82"/>
      <c r="AB4764" s="82"/>
      <c r="AC4764" s="82"/>
      <c r="AD4764" s="82"/>
      <c r="AE4764" s="82"/>
      <c r="AF4764" s="82"/>
      <c r="AG4764" s="82"/>
    </row>
    <row r="4765" spans="3:33" x14ac:dyDescent="0.2">
      <c r="C4765" s="82"/>
      <c r="D4765" s="82"/>
      <c r="E4765" s="82"/>
      <c r="F4765" s="82"/>
      <c r="G4765" s="82"/>
      <c r="H4765" s="82"/>
      <c r="I4765" s="82"/>
      <c r="J4765" s="82"/>
      <c r="K4765" s="82"/>
      <c r="L4765" s="82"/>
      <c r="M4765" s="82"/>
      <c r="N4765" s="140"/>
      <c r="O4765" s="140"/>
      <c r="P4765" s="82"/>
      <c r="Q4765" s="82"/>
      <c r="R4765" s="82"/>
      <c r="S4765" s="82"/>
      <c r="T4765" s="140"/>
      <c r="U4765" s="82"/>
      <c r="V4765" s="82"/>
      <c r="W4765" s="82"/>
      <c r="X4765" s="82"/>
      <c r="Y4765" s="82"/>
      <c r="AA4765" s="82"/>
      <c r="AB4765" s="82"/>
      <c r="AC4765" s="82"/>
      <c r="AD4765" s="82"/>
      <c r="AE4765" s="82"/>
      <c r="AF4765" s="82"/>
      <c r="AG4765" s="82"/>
    </row>
    <row r="4766" spans="3:33" x14ac:dyDescent="0.2">
      <c r="C4766" s="82"/>
      <c r="D4766" s="82"/>
      <c r="E4766" s="82"/>
      <c r="F4766" s="82"/>
      <c r="G4766" s="82"/>
      <c r="H4766" s="82"/>
      <c r="I4766" s="82"/>
      <c r="J4766" s="82"/>
      <c r="K4766" s="82"/>
      <c r="L4766" s="82"/>
      <c r="M4766" s="82"/>
      <c r="N4766" s="140"/>
      <c r="O4766" s="140"/>
      <c r="P4766" s="82"/>
      <c r="Q4766" s="82"/>
      <c r="R4766" s="82"/>
      <c r="S4766" s="82"/>
      <c r="T4766" s="140"/>
      <c r="U4766" s="82"/>
      <c r="V4766" s="82"/>
      <c r="W4766" s="82"/>
      <c r="X4766" s="82"/>
      <c r="Y4766" s="82"/>
      <c r="AA4766" s="82"/>
      <c r="AB4766" s="82"/>
      <c r="AC4766" s="82"/>
      <c r="AD4766" s="82"/>
      <c r="AE4766" s="82"/>
      <c r="AF4766" s="82"/>
      <c r="AG4766" s="82"/>
    </row>
    <row r="4767" spans="3:33" x14ac:dyDescent="0.2">
      <c r="C4767" s="82"/>
      <c r="D4767" s="82"/>
      <c r="E4767" s="82"/>
      <c r="F4767" s="82"/>
      <c r="G4767" s="82"/>
      <c r="H4767" s="82"/>
      <c r="I4767" s="82"/>
      <c r="J4767" s="82"/>
      <c r="K4767" s="82"/>
      <c r="L4767" s="82"/>
      <c r="M4767" s="82"/>
      <c r="N4767" s="140"/>
      <c r="O4767" s="140"/>
      <c r="P4767" s="82"/>
      <c r="Q4767" s="82"/>
      <c r="R4767" s="82"/>
      <c r="S4767" s="82"/>
      <c r="T4767" s="140"/>
      <c r="U4767" s="82"/>
      <c r="V4767" s="82"/>
      <c r="W4767" s="82"/>
      <c r="X4767" s="82"/>
      <c r="Y4767" s="82"/>
      <c r="AA4767" s="82"/>
      <c r="AB4767" s="82"/>
      <c r="AC4767" s="82"/>
      <c r="AD4767" s="82"/>
      <c r="AE4767" s="82"/>
      <c r="AF4767" s="82"/>
      <c r="AG4767" s="82"/>
    </row>
    <row r="4768" spans="3:33" x14ac:dyDescent="0.2">
      <c r="C4768" s="82"/>
      <c r="D4768" s="82"/>
      <c r="E4768" s="82"/>
      <c r="F4768" s="82"/>
      <c r="G4768" s="82"/>
      <c r="H4768" s="82"/>
      <c r="I4768" s="82"/>
      <c r="J4768" s="82"/>
      <c r="K4768" s="82"/>
      <c r="L4768" s="82"/>
      <c r="M4768" s="82"/>
      <c r="N4768" s="140"/>
      <c r="O4768" s="140"/>
      <c r="P4768" s="82"/>
      <c r="Q4768" s="82"/>
      <c r="R4768" s="82"/>
      <c r="S4768" s="82"/>
      <c r="T4768" s="140"/>
      <c r="U4768" s="82"/>
      <c r="V4768" s="82"/>
      <c r="W4768" s="82"/>
      <c r="X4768" s="82"/>
      <c r="Y4768" s="82"/>
      <c r="AA4768" s="82"/>
      <c r="AB4768" s="82"/>
      <c r="AC4768" s="82"/>
      <c r="AD4768" s="82"/>
      <c r="AE4768" s="82"/>
      <c r="AF4768" s="82"/>
      <c r="AG4768" s="82"/>
    </row>
    <row r="4769" spans="3:33" x14ac:dyDescent="0.2">
      <c r="C4769" s="82"/>
      <c r="D4769" s="82"/>
      <c r="E4769" s="82"/>
      <c r="F4769" s="82"/>
      <c r="G4769" s="82"/>
      <c r="H4769" s="82"/>
      <c r="I4769" s="82"/>
      <c r="J4769" s="82"/>
      <c r="K4769" s="82"/>
      <c r="L4769" s="82"/>
      <c r="M4769" s="82"/>
      <c r="N4769" s="140"/>
      <c r="O4769" s="140"/>
      <c r="P4769" s="82"/>
      <c r="Q4769" s="82"/>
      <c r="R4769" s="82"/>
      <c r="S4769" s="82"/>
      <c r="T4769" s="140"/>
      <c r="U4769" s="82"/>
      <c r="V4769" s="82"/>
      <c r="W4769" s="82"/>
      <c r="X4769" s="82"/>
      <c r="Y4769" s="82"/>
      <c r="AA4769" s="82"/>
      <c r="AB4769" s="82"/>
      <c r="AC4769" s="82"/>
      <c r="AD4769" s="82"/>
      <c r="AE4769" s="82"/>
      <c r="AF4769" s="82"/>
      <c r="AG4769" s="82"/>
    </row>
    <row r="4770" spans="3:33" x14ac:dyDescent="0.2">
      <c r="C4770" s="82"/>
      <c r="D4770" s="82"/>
      <c r="E4770" s="82"/>
      <c r="F4770" s="82"/>
      <c r="G4770" s="82"/>
      <c r="H4770" s="82"/>
      <c r="I4770" s="82"/>
      <c r="J4770" s="82"/>
      <c r="K4770" s="82"/>
      <c r="L4770" s="82"/>
      <c r="M4770" s="82"/>
      <c r="N4770" s="140"/>
      <c r="O4770" s="140"/>
      <c r="P4770" s="82"/>
      <c r="Q4770" s="82"/>
      <c r="R4770" s="82"/>
      <c r="S4770" s="82"/>
      <c r="T4770" s="140"/>
      <c r="U4770" s="82"/>
      <c r="V4770" s="82"/>
      <c r="W4770" s="82"/>
      <c r="X4770" s="82"/>
      <c r="Y4770" s="82"/>
      <c r="AA4770" s="82"/>
      <c r="AB4770" s="82"/>
      <c r="AC4770" s="82"/>
      <c r="AD4770" s="82"/>
      <c r="AE4770" s="82"/>
      <c r="AF4770" s="82"/>
      <c r="AG4770" s="82"/>
    </row>
    <row r="4771" spans="3:33" x14ac:dyDescent="0.2">
      <c r="C4771" s="82"/>
      <c r="D4771" s="82"/>
      <c r="E4771" s="82"/>
      <c r="F4771" s="82"/>
      <c r="G4771" s="82"/>
      <c r="H4771" s="82"/>
      <c r="I4771" s="82"/>
      <c r="J4771" s="82"/>
      <c r="K4771" s="82"/>
      <c r="L4771" s="82"/>
      <c r="M4771" s="82"/>
      <c r="N4771" s="140"/>
      <c r="O4771" s="140"/>
      <c r="P4771" s="82"/>
      <c r="Q4771" s="82"/>
      <c r="R4771" s="82"/>
      <c r="S4771" s="82"/>
      <c r="T4771" s="140"/>
      <c r="U4771" s="82"/>
      <c r="V4771" s="82"/>
      <c r="W4771" s="82"/>
      <c r="X4771" s="82"/>
      <c r="Y4771" s="82"/>
      <c r="AA4771" s="82"/>
      <c r="AB4771" s="82"/>
      <c r="AC4771" s="82"/>
      <c r="AD4771" s="82"/>
      <c r="AE4771" s="82"/>
      <c r="AF4771" s="82"/>
      <c r="AG4771" s="82"/>
    </row>
    <row r="4772" spans="3:33" x14ac:dyDescent="0.2">
      <c r="C4772" s="82"/>
      <c r="D4772" s="82"/>
      <c r="E4772" s="82"/>
      <c r="F4772" s="82"/>
      <c r="G4772" s="82"/>
      <c r="H4772" s="82"/>
      <c r="I4772" s="82"/>
      <c r="J4772" s="82"/>
      <c r="K4772" s="82"/>
      <c r="L4772" s="82"/>
      <c r="M4772" s="82"/>
      <c r="N4772" s="140"/>
      <c r="O4772" s="140"/>
      <c r="P4772" s="82"/>
      <c r="Q4772" s="82"/>
      <c r="R4772" s="82"/>
      <c r="S4772" s="82"/>
      <c r="T4772" s="140"/>
      <c r="U4772" s="82"/>
      <c r="V4772" s="82"/>
      <c r="W4772" s="82"/>
      <c r="X4772" s="82"/>
      <c r="Y4772" s="82"/>
      <c r="AA4772" s="82"/>
      <c r="AB4772" s="82"/>
      <c r="AC4772" s="82"/>
      <c r="AD4772" s="82"/>
      <c r="AE4772" s="82"/>
      <c r="AF4772" s="82"/>
      <c r="AG4772" s="82"/>
    </row>
    <row r="4773" spans="3:33" x14ac:dyDescent="0.2">
      <c r="C4773" s="82"/>
      <c r="D4773" s="82"/>
      <c r="E4773" s="82"/>
      <c r="F4773" s="82"/>
      <c r="G4773" s="82"/>
      <c r="H4773" s="82"/>
      <c r="I4773" s="82"/>
      <c r="J4773" s="82"/>
      <c r="K4773" s="82"/>
      <c r="L4773" s="82"/>
      <c r="M4773" s="82"/>
      <c r="N4773" s="140"/>
      <c r="O4773" s="140"/>
      <c r="P4773" s="82"/>
      <c r="Q4773" s="82"/>
      <c r="R4773" s="82"/>
      <c r="S4773" s="82"/>
      <c r="T4773" s="140"/>
      <c r="U4773" s="82"/>
      <c r="V4773" s="82"/>
      <c r="W4773" s="82"/>
      <c r="X4773" s="82"/>
      <c r="Y4773" s="82"/>
      <c r="AA4773" s="82"/>
      <c r="AB4773" s="82"/>
      <c r="AC4773" s="82"/>
      <c r="AD4773" s="82"/>
      <c r="AE4773" s="82"/>
      <c r="AF4773" s="82"/>
      <c r="AG4773" s="82"/>
    </row>
    <row r="4774" spans="3:33" x14ac:dyDescent="0.2">
      <c r="C4774" s="82"/>
      <c r="D4774" s="82"/>
      <c r="E4774" s="82"/>
      <c r="F4774" s="82"/>
      <c r="G4774" s="82"/>
      <c r="H4774" s="82"/>
      <c r="I4774" s="82"/>
      <c r="J4774" s="82"/>
      <c r="K4774" s="82"/>
      <c r="L4774" s="82"/>
      <c r="M4774" s="82"/>
      <c r="N4774" s="140"/>
      <c r="O4774" s="140"/>
      <c r="P4774" s="82"/>
      <c r="Q4774" s="82"/>
      <c r="R4774" s="82"/>
      <c r="S4774" s="82"/>
      <c r="T4774" s="140"/>
      <c r="U4774" s="82"/>
      <c r="V4774" s="82"/>
      <c r="W4774" s="82"/>
      <c r="X4774" s="82"/>
      <c r="Y4774" s="82"/>
      <c r="AA4774" s="82"/>
      <c r="AB4774" s="82"/>
      <c r="AC4774" s="82"/>
      <c r="AD4774" s="82"/>
      <c r="AE4774" s="82"/>
      <c r="AF4774" s="82"/>
      <c r="AG4774" s="82"/>
    </row>
    <row r="4775" spans="3:33" x14ac:dyDescent="0.2">
      <c r="C4775" s="82"/>
      <c r="D4775" s="82"/>
      <c r="E4775" s="82"/>
      <c r="F4775" s="82"/>
      <c r="G4775" s="82"/>
      <c r="H4775" s="82"/>
      <c r="I4775" s="82"/>
      <c r="J4775" s="82"/>
      <c r="K4775" s="82"/>
      <c r="L4775" s="82"/>
      <c r="M4775" s="82"/>
      <c r="N4775" s="140"/>
      <c r="O4775" s="140"/>
      <c r="P4775" s="82"/>
      <c r="Q4775" s="82"/>
      <c r="R4775" s="82"/>
      <c r="S4775" s="82"/>
      <c r="T4775" s="140"/>
      <c r="U4775" s="82"/>
      <c r="V4775" s="82"/>
      <c r="W4775" s="82"/>
      <c r="X4775" s="82"/>
      <c r="Y4775" s="82"/>
      <c r="AA4775" s="82"/>
      <c r="AB4775" s="82"/>
      <c r="AC4775" s="82"/>
      <c r="AD4775" s="82"/>
      <c r="AE4775" s="82"/>
      <c r="AF4775" s="82"/>
      <c r="AG4775" s="82"/>
    </row>
    <row r="4776" spans="3:33" x14ac:dyDescent="0.2">
      <c r="C4776" s="82"/>
      <c r="D4776" s="82"/>
      <c r="E4776" s="82"/>
      <c r="F4776" s="82"/>
      <c r="G4776" s="82"/>
      <c r="H4776" s="82"/>
      <c r="I4776" s="82"/>
      <c r="J4776" s="82"/>
      <c r="K4776" s="82"/>
      <c r="L4776" s="82"/>
      <c r="M4776" s="82"/>
      <c r="N4776" s="140"/>
      <c r="O4776" s="140"/>
      <c r="P4776" s="82"/>
      <c r="Q4776" s="82"/>
      <c r="R4776" s="82"/>
      <c r="S4776" s="82"/>
      <c r="T4776" s="140"/>
      <c r="U4776" s="82"/>
      <c r="V4776" s="82"/>
      <c r="W4776" s="82"/>
      <c r="X4776" s="82"/>
      <c r="Y4776" s="82"/>
      <c r="AA4776" s="82"/>
      <c r="AB4776" s="82"/>
      <c r="AC4776" s="82"/>
      <c r="AD4776" s="82"/>
      <c r="AE4776" s="82"/>
      <c r="AF4776" s="82"/>
      <c r="AG4776" s="82"/>
    </row>
    <row r="4777" spans="3:33" x14ac:dyDescent="0.2">
      <c r="C4777" s="82"/>
      <c r="D4777" s="82"/>
      <c r="E4777" s="82"/>
      <c r="F4777" s="82"/>
      <c r="G4777" s="82"/>
      <c r="H4777" s="82"/>
      <c r="I4777" s="82"/>
      <c r="J4777" s="82"/>
      <c r="K4777" s="82"/>
      <c r="L4777" s="82"/>
      <c r="M4777" s="82"/>
      <c r="N4777" s="140"/>
      <c r="O4777" s="140"/>
      <c r="P4777" s="82"/>
      <c r="Q4777" s="82"/>
      <c r="R4777" s="82"/>
      <c r="S4777" s="82"/>
      <c r="T4777" s="140"/>
      <c r="U4777" s="82"/>
      <c r="V4777" s="82"/>
      <c r="W4777" s="82"/>
      <c r="X4777" s="82"/>
      <c r="Y4777" s="82"/>
      <c r="AA4777" s="82"/>
      <c r="AB4777" s="82"/>
      <c r="AC4777" s="82"/>
      <c r="AD4777" s="82"/>
      <c r="AE4777" s="82"/>
      <c r="AF4777" s="82"/>
      <c r="AG4777" s="82"/>
    </row>
    <row r="4778" spans="3:33" x14ac:dyDescent="0.2">
      <c r="C4778" s="82"/>
      <c r="D4778" s="82"/>
      <c r="E4778" s="82"/>
      <c r="F4778" s="82"/>
      <c r="G4778" s="82"/>
      <c r="H4778" s="82"/>
      <c r="I4778" s="82"/>
      <c r="J4778" s="82"/>
      <c r="K4778" s="82"/>
      <c r="L4778" s="82"/>
      <c r="M4778" s="82"/>
      <c r="N4778" s="140"/>
      <c r="O4778" s="140"/>
      <c r="P4778" s="82"/>
      <c r="Q4778" s="82"/>
      <c r="R4778" s="82"/>
      <c r="S4778" s="82"/>
      <c r="T4778" s="140"/>
      <c r="U4778" s="82"/>
      <c r="V4778" s="82"/>
      <c r="W4778" s="82"/>
      <c r="X4778" s="82"/>
      <c r="Y4778" s="82"/>
      <c r="AA4778" s="82"/>
      <c r="AB4778" s="82"/>
      <c r="AC4778" s="82"/>
      <c r="AD4778" s="82"/>
      <c r="AE4778" s="82"/>
      <c r="AF4778" s="82"/>
      <c r="AG4778" s="82"/>
    </row>
    <row r="4779" spans="3:33" x14ac:dyDescent="0.2">
      <c r="C4779" s="82"/>
      <c r="D4779" s="82"/>
      <c r="E4779" s="82"/>
      <c r="F4779" s="82"/>
      <c r="G4779" s="82"/>
      <c r="H4779" s="82"/>
      <c r="I4779" s="82"/>
      <c r="J4779" s="82"/>
      <c r="K4779" s="82"/>
      <c r="L4779" s="82"/>
      <c r="M4779" s="82"/>
      <c r="N4779" s="140"/>
      <c r="O4779" s="140"/>
      <c r="P4779" s="82"/>
      <c r="Q4779" s="82"/>
      <c r="R4779" s="82"/>
      <c r="S4779" s="82"/>
      <c r="T4779" s="140"/>
      <c r="U4779" s="82"/>
      <c r="V4779" s="82"/>
      <c r="W4779" s="82"/>
      <c r="X4779" s="82"/>
      <c r="Y4779" s="82"/>
      <c r="AA4779" s="82"/>
      <c r="AB4779" s="82"/>
      <c r="AC4779" s="82"/>
      <c r="AD4779" s="82"/>
      <c r="AE4779" s="82"/>
      <c r="AF4779" s="82"/>
      <c r="AG4779" s="82"/>
    </row>
    <row r="4780" spans="3:33" x14ac:dyDescent="0.2">
      <c r="C4780" s="82"/>
      <c r="D4780" s="82"/>
      <c r="E4780" s="82"/>
      <c r="F4780" s="82"/>
      <c r="G4780" s="82"/>
      <c r="H4780" s="82"/>
      <c r="I4780" s="82"/>
      <c r="J4780" s="82"/>
      <c r="K4780" s="82"/>
      <c r="L4780" s="82"/>
      <c r="M4780" s="82"/>
      <c r="N4780" s="140"/>
      <c r="O4780" s="140"/>
      <c r="P4780" s="82"/>
      <c r="Q4780" s="82"/>
      <c r="R4780" s="82"/>
      <c r="S4780" s="82"/>
      <c r="T4780" s="140"/>
      <c r="U4780" s="82"/>
      <c r="V4780" s="82"/>
      <c r="W4780" s="82"/>
      <c r="X4780" s="82"/>
      <c r="Y4780" s="82"/>
      <c r="AA4780" s="82"/>
      <c r="AB4780" s="82"/>
      <c r="AC4780" s="82"/>
      <c r="AD4780" s="82"/>
      <c r="AE4780" s="82"/>
      <c r="AF4780" s="82"/>
      <c r="AG4780" s="82"/>
    </row>
    <row r="4781" spans="3:33" x14ac:dyDescent="0.2">
      <c r="C4781" s="82"/>
      <c r="D4781" s="82"/>
      <c r="E4781" s="82"/>
      <c r="F4781" s="82"/>
      <c r="G4781" s="82"/>
      <c r="H4781" s="82"/>
      <c r="I4781" s="82"/>
      <c r="J4781" s="82"/>
      <c r="K4781" s="82"/>
      <c r="L4781" s="82"/>
      <c r="M4781" s="82"/>
      <c r="N4781" s="140"/>
      <c r="O4781" s="140"/>
      <c r="P4781" s="82"/>
      <c r="Q4781" s="82"/>
      <c r="R4781" s="82"/>
      <c r="S4781" s="82"/>
      <c r="T4781" s="140"/>
      <c r="U4781" s="82"/>
      <c r="V4781" s="82"/>
      <c r="W4781" s="82"/>
      <c r="X4781" s="82"/>
      <c r="Y4781" s="82"/>
      <c r="AA4781" s="82"/>
      <c r="AB4781" s="82"/>
      <c r="AC4781" s="82"/>
      <c r="AD4781" s="82"/>
      <c r="AE4781" s="82"/>
      <c r="AF4781" s="82"/>
      <c r="AG4781" s="82"/>
    </row>
    <row r="4782" spans="3:33" x14ac:dyDescent="0.2">
      <c r="C4782" s="82"/>
      <c r="D4782" s="82"/>
      <c r="E4782" s="82"/>
      <c r="F4782" s="82"/>
      <c r="G4782" s="82"/>
      <c r="H4782" s="82"/>
      <c r="I4782" s="82"/>
      <c r="J4782" s="82"/>
      <c r="K4782" s="82"/>
      <c r="L4782" s="82"/>
      <c r="M4782" s="82"/>
      <c r="N4782" s="140"/>
      <c r="O4782" s="140"/>
      <c r="P4782" s="82"/>
      <c r="Q4782" s="82"/>
      <c r="R4782" s="82"/>
      <c r="S4782" s="82"/>
      <c r="T4782" s="140"/>
      <c r="U4782" s="82"/>
      <c r="V4782" s="82"/>
      <c r="W4782" s="82"/>
      <c r="X4782" s="82"/>
      <c r="Y4782" s="82"/>
      <c r="AA4782" s="82"/>
      <c r="AB4782" s="82"/>
      <c r="AC4782" s="82"/>
      <c r="AD4782" s="82"/>
      <c r="AE4782" s="82"/>
      <c r="AF4782" s="82"/>
      <c r="AG4782" s="82"/>
    </row>
    <row r="4783" spans="3:33" x14ac:dyDescent="0.2">
      <c r="C4783" s="82"/>
      <c r="D4783" s="82"/>
      <c r="E4783" s="82"/>
      <c r="F4783" s="82"/>
      <c r="G4783" s="82"/>
      <c r="H4783" s="82"/>
      <c r="I4783" s="82"/>
      <c r="J4783" s="82"/>
      <c r="K4783" s="82"/>
      <c r="L4783" s="82"/>
      <c r="M4783" s="82"/>
      <c r="N4783" s="140"/>
      <c r="O4783" s="140"/>
      <c r="P4783" s="82"/>
      <c r="Q4783" s="82"/>
      <c r="R4783" s="82"/>
      <c r="S4783" s="82"/>
      <c r="T4783" s="140"/>
      <c r="U4783" s="82"/>
      <c r="V4783" s="82"/>
      <c r="W4783" s="82"/>
      <c r="X4783" s="82"/>
      <c r="Y4783" s="82"/>
      <c r="AA4783" s="82"/>
      <c r="AB4783" s="82"/>
      <c r="AC4783" s="82"/>
      <c r="AD4783" s="82"/>
      <c r="AE4783" s="82"/>
      <c r="AF4783" s="82"/>
      <c r="AG4783" s="82"/>
    </row>
    <row r="4784" spans="3:33" x14ac:dyDescent="0.2">
      <c r="C4784" s="82"/>
      <c r="D4784" s="82"/>
      <c r="E4784" s="82"/>
      <c r="F4784" s="82"/>
      <c r="G4784" s="82"/>
      <c r="H4784" s="82"/>
      <c r="I4784" s="82"/>
      <c r="J4784" s="82"/>
      <c r="K4784" s="82"/>
      <c r="L4784" s="82"/>
      <c r="M4784" s="82"/>
      <c r="N4784" s="140"/>
      <c r="O4784" s="140"/>
      <c r="P4784" s="82"/>
      <c r="Q4784" s="82"/>
      <c r="R4784" s="82"/>
      <c r="S4784" s="82"/>
      <c r="T4784" s="140"/>
      <c r="U4784" s="82"/>
      <c r="V4784" s="82"/>
      <c r="W4784" s="82"/>
      <c r="X4784" s="82"/>
      <c r="Y4784" s="82"/>
      <c r="AA4784" s="82"/>
      <c r="AB4784" s="82"/>
      <c r="AC4784" s="82"/>
      <c r="AD4784" s="82"/>
      <c r="AE4784" s="82"/>
      <c r="AF4784" s="82"/>
      <c r="AG4784" s="82"/>
    </row>
    <row r="4785" spans="3:33" x14ac:dyDescent="0.2">
      <c r="C4785" s="82"/>
      <c r="D4785" s="82"/>
      <c r="E4785" s="82"/>
      <c r="F4785" s="82"/>
      <c r="G4785" s="82"/>
      <c r="H4785" s="82"/>
      <c r="I4785" s="82"/>
      <c r="J4785" s="82"/>
      <c r="K4785" s="82"/>
      <c r="L4785" s="82"/>
      <c r="M4785" s="82"/>
      <c r="N4785" s="140"/>
      <c r="O4785" s="140"/>
      <c r="P4785" s="82"/>
      <c r="Q4785" s="82"/>
      <c r="R4785" s="82"/>
      <c r="S4785" s="82"/>
      <c r="T4785" s="140"/>
      <c r="U4785" s="82"/>
      <c r="V4785" s="82"/>
      <c r="W4785" s="82"/>
      <c r="X4785" s="82"/>
      <c r="Y4785" s="82"/>
      <c r="AA4785" s="82"/>
      <c r="AB4785" s="82"/>
      <c r="AC4785" s="82"/>
      <c r="AD4785" s="82"/>
      <c r="AE4785" s="82"/>
      <c r="AF4785" s="82"/>
      <c r="AG4785" s="82"/>
    </row>
    <row r="4786" spans="3:33" x14ac:dyDescent="0.2">
      <c r="C4786" s="82"/>
      <c r="D4786" s="82"/>
      <c r="E4786" s="82"/>
      <c r="F4786" s="82"/>
      <c r="G4786" s="82"/>
      <c r="H4786" s="82"/>
      <c r="I4786" s="82"/>
      <c r="J4786" s="82"/>
      <c r="K4786" s="82"/>
      <c r="L4786" s="82"/>
      <c r="M4786" s="82"/>
      <c r="N4786" s="140"/>
      <c r="O4786" s="140"/>
      <c r="P4786" s="82"/>
      <c r="Q4786" s="82"/>
      <c r="R4786" s="82"/>
      <c r="S4786" s="82"/>
      <c r="T4786" s="140"/>
      <c r="U4786" s="82"/>
      <c r="V4786" s="82"/>
      <c r="W4786" s="82"/>
      <c r="X4786" s="82"/>
      <c r="Y4786" s="82"/>
      <c r="AA4786" s="82"/>
      <c r="AB4786" s="82"/>
      <c r="AC4786" s="82"/>
      <c r="AD4786" s="82"/>
      <c r="AE4786" s="82"/>
      <c r="AF4786" s="82"/>
      <c r="AG4786" s="82"/>
    </row>
    <row r="4787" spans="3:33" x14ac:dyDescent="0.2">
      <c r="C4787" s="82"/>
      <c r="D4787" s="82"/>
      <c r="E4787" s="82"/>
      <c r="F4787" s="82"/>
      <c r="G4787" s="82"/>
      <c r="H4787" s="82"/>
      <c r="I4787" s="82"/>
      <c r="J4787" s="82"/>
      <c r="K4787" s="82"/>
      <c r="L4787" s="82"/>
      <c r="M4787" s="82"/>
      <c r="N4787" s="140"/>
      <c r="O4787" s="140"/>
      <c r="P4787" s="82"/>
      <c r="Q4787" s="82"/>
      <c r="R4787" s="82"/>
      <c r="S4787" s="82"/>
      <c r="T4787" s="140"/>
      <c r="U4787" s="82"/>
      <c r="V4787" s="82"/>
      <c r="W4787" s="82"/>
      <c r="X4787" s="82"/>
      <c r="Y4787" s="82"/>
      <c r="AA4787" s="82"/>
      <c r="AB4787" s="82"/>
      <c r="AC4787" s="82"/>
      <c r="AD4787" s="82"/>
      <c r="AE4787" s="82"/>
      <c r="AF4787" s="82"/>
      <c r="AG4787" s="82"/>
    </row>
    <row r="4788" spans="3:33" x14ac:dyDescent="0.2">
      <c r="C4788" s="82"/>
      <c r="D4788" s="82"/>
      <c r="E4788" s="82"/>
      <c r="F4788" s="82"/>
      <c r="G4788" s="82"/>
      <c r="H4788" s="82"/>
      <c r="I4788" s="82"/>
      <c r="J4788" s="82"/>
      <c r="K4788" s="82"/>
      <c r="L4788" s="82"/>
      <c r="M4788" s="82"/>
      <c r="N4788" s="140"/>
      <c r="O4788" s="140"/>
      <c r="P4788" s="82"/>
      <c r="Q4788" s="82"/>
      <c r="R4788" s="82"/>
      <c r="S4788" s="82"/>
      <c r="T4788" s="140"/>
      <c r="U4788" s="82"/>
      <c r="V4788" s="82"/>
      <c r="W4788" s="82"/>
      <c r="X4788" s="82"/>
      <c r="Y4788" s="82"/>
      <c r="AA4788" s="82"/>
      <c r="AB4788" s="82"/>
      <c r="AC4788" s="82"/>
      <c r="AD4788" s="82"/>
      <c r="AE4788" s="82"/>
      <c r="AF4788" s="82"/>
      <c r="AG4788" s="82"/>
    </row>
    <row r="4789" spans="3:33" x14ac:dyDescent="0.2">
      <c r="C4789" s="82"/>
      <c r="D4789" s="82"/>
      <c r="E4789" s="82"/>
      <c r="F4789" s="82"/>
      <c r="G4789" s="82"/>
      <c r="H4789" s="82"/>
      <c r="I4789" s="82"/>
      <c r="J4789" s="82"/>
      <c r="K4789" s="82"/>
      <c r="L4789" s="82"/>
      <c r="M4789" s="82"/>
      <c r="N4789" s="140"/>
      <c r="O4789" s="140"/>
      <c r="P4789" s="82"/>
      <c r="Q4789" s="82"/>
      <c r="R4789" s="82"/>
      <c r="S4789" s="82"/>
      <c r="T4789" s="140"/>
      <c r="U4789" s="82"/>
      <c r="V4789" s="82"/>
      <c r="W4789" s="82"/>
      <c r="X4789" s="82"/>
      <c r="Y4789" s="82"/>
      <c r="AA4789" s="82"/>
      <c r="AB4789" s="82"/>
      <c r="AC4789" s="82"/>
      <c r="AD4789" s="82"/>
      <c r="AE4789" s="82"/>
      <c r="AF4789" s="82"/>
      <c r="AG4789" s="82"/>
    </row>
    <row r="4790" spans="3:33" x14ac:dyDescent="0.2">
      <c r="C4790" s="82"/>
      <c r="D4790" s="82"/>
      <c r="E4790" s="82"/>
      <c r="F4790" s="82"/>
      <c r="G4790" s="82"/>
      <c r="H4790" s="82"/>
      <c r="I4790" s="82"/>
      <c r="J4790" s="82"/>
      <c r="K4790" s="82"/>
      <c r="L4790" s="82"/>
      <c r="M4790" s="82"/>
      <c r="N4790" s="140"/>
      <c r="O4790" s="140"/>
      <c r="P4790" s="82"/>
      <c r="Q4790" s="82"/>
      <c r="R4790" s="82"/>
      <c r="S4790" s="82"/>
      <c r="T4790" s="140"/>
      <c r="U4790" s="82"/>
      <c r="V4790" s="82"/>
      <c r="W4790" s="82"/>
      <c r="X4790" s="82"/>
      <c r="Y4790" s="82"/>
      <c r="AA4790" s="82"/>
      <c r="AB4790" s="82"/>
      <c r="AC4790" s="82"/>
      <c r="AD4790" s="82"/>
      <c r="AE4790" s="82"/>
      <c r="AF4790" s="82"/>
      <c r="AG4790" s="82"/>
    </row>
    <row r="4791" spans="3:33" x14ac:dyDescent="0.2">
      <c r="C4791" s="82"/>
      <c r="D4791" s="82"/>
      <c r="E4791" s="82"/>
      <c r="F4791" s="82"/>
      <c r="G4791" s="82"/>
      <c r="H4791" s="82"/>
      <c r="I4791" s="82"/>
      <c r="J4791" s="82"/>
      <c r="K4791" s="82"/>
      <c r="L4791" s="82"/>
      <c r="M4791" s="82"/>
      <c r="N4791" s="140"/>
      <c r="O4791" s="140"/>
      <c r="P4791" s="82"/>
      <c r="Q4791" s="82"/>
      <c r="R4791" s="82"/>
      <c r="S4791" s="82"/>
      <c r="T4791" s="140"/>
      <c r="U4791" s="82"/>
      <c r="V4791" s="82"/>
      <c r="W4791" s="82"/>
      <c r="X4791" s="82"/>
      <c r="Y4791" s="82"/>
      <c r="AA4791" s="82"/>
      <c r="AB4791" s="82"/>
      <c r="AC4791" s="82"/>
      <c r="AD4791" s="82"/>
      <c r="AE4791" s="82"/>
      <c r="AF4791" s="82"/>
      <c r="AG4791" s="82"/>
    </row>
    <row r="4792" spans="3:33" x14ac:dyDescent="0.2">
      <c r="C4792" s="82"/>
      <c r="D4792" s="82"/>
      <c r="E4792" s="82"/>
      <c r="F4792" s="82"/>
      <c r="G4792" s="82"/>
      <c r="H4792" s="82"/>
      <c r="I4792" s="82"/>
      <c r="J4792" s="82"/>
      <c r="K4792" s="82"/>
      <c r="L4792" s="82"/>
      <c r="M4792" s="82"/>
      <c r="N4792" s="140"/>
      <c r="O4792" s="140"/>
      <c r="P4792" s="82"/>
      <c r="Q4792" s="82"/>
      <c r="R4792" s="82"/>
      <c r="S4792" s="82"/>
      <c r="T4792" s="140"/>
      <c r="U4792" s="82"/>
      <c r="V4792" s="82"/>
      <c r="W4792" s="82"/>
      <c r="X4792" s="82"/>
      <c r="Y4792" s="82"/>
      <c r="AA4792" s="82"/>
      <c r="AB4792" s="82"/>
      <c r="AC4792" s="82"/>
      <c r="AD4792" s="82"/>
      <c r="AE4792" s="82"/>
      <c r="AF4792" s="82"/>
      <c r="AG4792" s="82"/>
    </row>
    <row r="4793" spans="3:33" x14ac:dyDescent="0.2">
      <c r="C4793" s="82"/>
      <c r="D4793" s="82"/>
      <c r="E4793" s="82"/>
      <c r="F4793" s="82"/>
      <c r="G4793" s="82"/>
      <c r="H4793" s="82"/>
      <c r="I4793" s="82"/>
      <c r="J4793" s="82"/>
      <c r="K4793" s="82"/>
      <c r="L4793" s="82"/>
      <c r="M4793" s="82"/>
      <c r="N4793" s="140"/>
      <c r="O4793" s="140"/>
      <c r="P4793" s="82"/>
      <c r="Q4793" s="82"/>
      <c r="R4793" s="82"/>
      <c r="S4793" s="82"/>
      <c r="T4793" s="140"/>
      <c r="U4793" s="82"/>
      <c r="V4793" s="82"/>
      <c r="W4793" s="82"/>
      <c r="X4793" s="82"/>
      <c r="Y4793" s="82"/>
      <c r="AA4793" s="82"/>
      <c r="AB4793" s="82"/>
      <c r="AC4793" s="82"/>
      <c r="AD4793" s="82"/>
      <c r="AE4793" s="82"/>
      <c r="AF4793" s="82"/>
      <c r="AG4793" s="82"/>
    </row>
    <row r="4794" spans="3:33" x14ac:dyDescent="0.2">
      <c r="C4794" s="82"/>
      <c r="D4794" s="82"/>
      <c r="E4794" s="82"/>
      <c r="F4794" s="82"/>
      <c r="G4794" s="82"/>
      <c r="H4794" s="82"/>
      <c r="I4794" s="82"/>
      <c r="J4794" s="82"/>
      <c r="K4794" s="82"/>
      <c r="L4794" s="82"/>
      <c r="M4794" s="82"/>
      <c r="N4794" s="140"/>
      <c r="O4794" s="140"/>
      <c r="P4794" s="82"/>
      <c r="Q4794" s="82"/>
      <c r="R4794" s="82"/>
      <c r="S4794" s="82"/>
      <c r="T4794" s="140"/>
      <c r="U4794" s="82"/>
      <c r="V4794" s="82"/>
      <c r="W4794" s="82"/>
      <c r="X4794" s="82"/>
      <c r="Y4794" s="82"/>
      <c r="AA4794" s="82"/>
      <c r="AB4794" s="82"/>
      <c r="AC4794" s="82"/>
      <c r="AD4794" s="82"/>
      <c r="AE4794" s="82"/>
      <c r="AF4794" s="82"/>
      <c r="AG4794" s="82"/>
    </row>
    <row r="4795" spans="3:33" x14ac:dyDescent="0.2">
      <c r="C4795" s="82"/>
      <c r="D4795" s="82"/>
      <c r="E4795" s="82"/>
      <c r="F4795" s="82"/>
      <c r="G4795" s="82"/>
      <c r="H4795" s="82"/>
      <c r="I4795" s="82"/>
      <c r="J4795" s="82"/>
      <c r="K4795" s="82"/>
      <c r="L4795" s="82"/>
      <c r="M4795" s="82"/>
      <c r="N4795" s="140"/>
      <c r="O4795" s="140"/>
      <c r="P4795" s="82"/>
      <c r="Q4795" s="82"/>
      <c r="R4795" s="82"/>
      <c r="S4795" s="82"/>
      <c r="T4795" s="140"/>
      <c r="U4795" s="82"/>
      <c r="V4795" s="82"/>
      <c r="W4795" s="82"/>
      <c r="X4795" s="82"/>
      <c r="Y4795" s="82"/>
      <c r="AA4795" s="82"/>
      <c r="AB4795" s="82"/>
      <c r="AC4795" s="82"/>
      <c r="AD4795" s="82"/>
      <c r="AE4795" s="82"/>
      <c r="AF4795" s="82"/>
      <c r="AG4795" s="82"/>
    </row>
    <row r="4796" spans="3:33" x14ac:dyDescent="0.2">
      <c r="C4796" s="82"/>
      <c r="D4796" s="82"/>
      <c r="E4796" s="82"/>
      <c r="F4796" s="82"/>
      <c r="G4796" s="82"/>
      <c r="H4796" s="82"/>
      <c r="I4796" s="82"/>
      <c r="J4796" s="82"/>
      <c r="K4796" s="82"/>
      <c r="L4796" s="82"/>
      <c r="M4796" s="82"/>
      <c r="N4796" s="140"/>
      <c r="O4796" s="140"/>
      <c r="P4796" s="82"/>
      <c r="Q4796" s="82"/>
      <c r="R4796" s="82"/>
      <c r="S4796" s="82"/>
      <c r="T4796" s="140"/>
      <c r="U4796" s="82"/>
      <c r="V4796" s="82"/>
      <c r="W4796" s="82"/>
      <c r="X4796" s="82"/>
      <c r="Y4796" s="82"/>
      <c r="AA4796" s="82"/>
      <c r="AB4796" s="82"/>
      <c r="AC4796" s="82"/>
      <c r="AD4796" s="82"/>
      <c r="AE4796" s="82"/>
      <c r="AF4796" s="82"/>
      <c r="AG4796" s="82"/>
    </row>
    <row r="4797" spans="3:33" x14ac:dyDescent="0.2">
      <c r="C4797" s="82"/>
      <c r="D4797" s="82"/>
      <c r="E4797" s="82"/>
      <c r="F4797" s="82"/>
      <c r="G4797" s="82"/>
      <c r="H4797" s="82"/>
      <c r="I4797" s="82"/>
      <c r="J4797" s="82"/>
      <c r="K4797" s="82"/>
      <c r="L4797" s="82"/>
      <c r="M4797" s="82"/>
      <c r="N4797" s="140"/>
      <c r="O4797" s="140"/>
      <c r="P4797" s="82"/>
      <c r="Q4797" s="82"/>
      <c r="R4797" s="82"/>
      <c r="S4797" s="82"/>
      <c r="T4797" s="140"/>
      <c r="U4797" s="82"/>
      <c r="V4797" s="82"/>
      <c r="W4797" s="82"/>
      <c r="X4797" s="82"/>
      <c r="Y4797" s="82"/>
      <c r="AA4797" s="82"/>
      <c r="AB4797" s="82"/>
      <c r="AC4797" s="82"/>
      <c r="AD4797" s="82"/>
      <c r="AE4797" s="82"/>
      <c r="AF4797" s="82"/>
      <c r="AG4797" s="82"/>
    </row>
    <row r="4798" spans="3:33" x14ac:dyDescent="0.2">
      <c r="C4798" s="82"/>
      <c r="D4798" s="82"/>
      <c r="E4798" s="82"/>
      <c r="F4798" s="82"/>
      <c r="G4798" s="82"/>
      <c r="H4798" s="82"/>
      <c r="I4798" s="82"/>
      <c r="J4798" s="82"/>
      <c r="K4798" s="82"/>
      <c r="L4798" s="82"/>
      <c r="M4798" s="82"/>
      <c r="N4798" s="140"/>
      <c r="O4798" s="140"/>
      <c r="P4798" s="82"/>
      <c r="Q4798" s="82"/>
      <c r="R4798" s="82"/>
      <c r="S4798" s="82"/>
      <c r="T4798" s="140"/>
      <c r="U4798" s="82"/>
      <c r="V4798" s="82"/>
      <c r="W4798" s="82"/>
      <c r="X4798" s="82"/>
      <c r="Y4798" s="82"/>
      <c r="AA4798" s="82"/>
      <c r="AB4798" s="82"/>
      <c r="AC4798" s="82"/>
      <c r="AD4798" s="82"/>
      <c r="AE4798" s="82"/>
      <c r="AF4798" s="82"/>
      <c r="AG4798" s="82"/>
    </row>
    <row r="4799" spans="3:33" x14ac:dyDescent="0.2">
      <c r="C4799" s="82"/>
      <c r="D4799" s="82"/>
      <c r="E4799" s="82"/>
      <c r="F4799" s="82"/>
      <c r="G4799" s="82"/>
      <c r="H4799" s="82"/>
      <c r="I4799" s="82"/>
      <c r="J4799" s="82"/>
      <c r="K4799" s="82"/>
      <c r="L4799" s="82"/>
      <c r="M4799" s="82"/>
      <c r="N4799" s="140"/>
      <c r="O4799" s="140"/>
      <c r="P4799" s="82"/>
      <c r="Q4799" s="82"/>
      <c r="R4799" s="82"/>
      <c r="S4799" s="82"/>
      <c r="T4799" s="140"/>
      <c r="U4799" s="82"/>
      <c r="V4799" s="82"/>
      <c r="W4799" s="82"/>
      <c r="X4799" s="82"/>
      <c r="Y4799" s="82"/>
      <c r="AA4799" s="82"/>
      <c r="AB4799" s="82"/>
      <c r="AC4799" s="82"/>
      <c r="AD4799" s="82"/>
      <c r="AE4799" s="82"/>
      <c r="AF4799" s="82"/>
      <c r="AG4799" s="82"/>
    </row>
    <row r="4800" spans="3:33" x14ac:dyDescent="0.2">
      <c r="C4800" s="82"/>
      <c r="D4800" s="82"/>
      <c r="E4800" s="82"/>
      <c r="F4800" s="82"/>
      <c r="G4800" s="82"/>
      <c r="H4800" s="82"/>
      <c r="I4800" s="82"/>
      <c r="J4800" s="82"/>
      <c r="K4800" s="82"/>
      <c r="L4800" s="82"/>
      <c r="M4800" s="82"/>
      <c r="N4800" s="140"/>
      <c r="O4800" s="140"/>
      <c r="P4800" s="82"/>
      <c r="Q4800" s="82"/>
      <c r="R4800" s="82"/>
      <c r="S4800" s="82"/>
      <c r="T4800" s="140"/>
      <c r="U4800" s="82"/>
      <c r="V4800" s="82"/>
      <c r="W4800" s="82"/>
      <c r="X4800" s="82"/>
      <c r="Y4800" s="82"/>
      <c r="AA4800" s="82"/>
      <c r="AB4800" s="82"/>
      <c r="AC4800" s="82"/>
      <c r="AD4800" s="82"/>
      <c r="AE4800" s="82"/>
      <c r="AF4800" s="82"/>
      <c r="AG4800" s="82"/>
    </row>
    <row r="4801" spans="3:33" x14ac:dyDescent="0.2">
      <c r="C4801" s="82"/>
      <c r="D4801" s="82"/>
      <c r="E4801" s="82"/>
      <c r="F4801" s="82"/>
      <c r="G4801" s="82"/>
      <c r="H4801" s="82"/>
      <c r="I4801" s="82"/>
      <c r="J4801" s="82"/>
      <c r="K4801" s="82"/>
      <c r="L4801" s="82"/>
      <c r="M4801" s="82"/>
      <c r="N4801" s="140"/>
      <c r="O4801" s="140"/>
      <c r="P4801" s="82"/>
      <c r="Q4801" s="82"/>
      <c r="R4801" s="82"/>
      <c r="S4801" s="82"/>
      <c r="T4801" s="140"/>
      <c r="U4801" s="82"/>
      <c r="V4801" s="82"/>
      <c r="W4801" s="82"/>
      <c r="X4801" s="82"/>
      <c r="Y4801" s="82"/>
      <c r="AA4801" s="82"/>
      <c r="AB4801" s="82"/>
      <c r="AC4801" s="82"/>
      <c r="AD4801" s="82"/>
      <c r="AE4801" s="82"/>
      <c r="AF4801" s="82"/>
      <c r="AG4801" s="82"/>
    </row>
    <row r="4802" spans="3:33" x14ac:dyDescent="0.2">
      <c r="C4802" s="82"/>
      <c r="D4802" s="82"/>
      <c r="E4802" s="82"/>
      <c r="F4802" s="82"/>
      <c r="G4802" s="82"/>
      <c r="H4802" s="82"/>
      <c r="I4802" s="82"/>
      <c r="J4802" s="82"/>
      <c r="K4802" s="82"/>
      <c r="L4802" s="82"/>
      <c r="M4802" s="82"/>
      <c r="N4802" s="140"/>
      <c r="O4802" s="140"/>
      <c r="P4802" s="82"/>
      <c r="Q4802" s="82"/>
      <c r="R4802" s="82"/>
      <c r="S4802" s="82"/>
      <c r="T4802" s="140"/>
      <c r="U4802" s="82"/>
      <c r="V4802" s="82"/>
      <c r="W4802" s="82"/>
      <c r="X4802" s="82"/>
      <c r="Y4802" s="82"/>
      <c r="AA4802" s="82"/>
      <c r="AB4802" s="82"/>
      <c r="AC4802" s="82"/>
      <c r="AD4802" s="82"/>
      <c r="AE4802" s="82"/>
      <c r="AF4802" s="82"/>
      <c r="AG4802" s="82"/>
    </row>
    <row r="4803" spans="3:33" x14ac:dyDescent="0.2">
      <c r="C4803" s="82"/>
      <c r="D4803" s="82"/>
      <c r="E4803" s="82"/>
      <c r="F4803" s="82"/>
      <c r="G4803" s="82"/>
      <c r="H4803" s="82"/>
      <c r="I4803" s="82"/>
      <c r="J4803" s="82"/>
      <c r="K4803" s="82"/>
      <c r="L4803" s="82"/>
      <c r="M4803" s="82"/>
      <c r="N4803" s="140"/>
      <c r="O4803" s="140"/>
      <c r="P4803" s="82"/>
      <c r="Q4803" s="82"/>
      <c r="R4803" s="82"/>
      <c r="S4803" s="82"/>
      <c r="T4803" s="140"/>
      <c r="U4803" s="82"/>
      <c r="V4803" s="82"/>
      <c r="W4803" s="82"/>
      <c r="X4803" s="82"/>
      <c r="Y4803" s="82"/>
      <c r="AA4803" s="82"/>
      <c r="AB4803" s="82"/>
      <c r="AC4803" s="82"/>
      <c r="AD4803" s="82"/>
      <c r="AE4803" s="82"/>
      <c r="AF4803" s="82"/>
      <c r="AG4803" s="82"/>
    </row>
    <row r="4804" spans="3:33" x14ac:dyDescent="0.2">
      <c r="C4804" s="82"/>
      <c r="D4804" s="82"/>
      <c r="E4804" s="82"/>
      <c r="F4804" s="82"/>
      <c r="G4804" s="82"/>
      <c r="H4804" s="82"/>
      <c r="I4804" s="82"/>
      <c r="J4804" s="82"/>
      <c r="K4804" s="82"/>
      <c r="L4804" s="82"/>
      <c r="M4804" s="82"/>
      <c r="N4804" s="140"/>
      <c r="O4804" s="140"/>
      <c r="P4804" s="82"/>
      <c r="Q4804" s="82"/>
      <c r="R4804" s="82"/>
      <c r="S4804" s="82"/>
      <c r="T4804" s="140"/>
      <c r="U4804" s="82"/>
      <c r="V4804" s="82"/>
      <c r="W4804" s="82"/>
      <c r="X4804" s="82"/>
      <c r="Y4804" s="82"/>
      <c r="AA4804" s="82"/>
      <c r="AB4804" s="82"/>
      <c r="AC4804" s="82"/>
      <c r="AD4804" s="82"/>
      <c r="AE4804" s="82"/>
      <c r="AF4804" s="82"/>
      <c r="AG4804" s="82"/>
    </row>
    <row r="4805" spans="3:33" x14ac:dyDescent="0.2">
      <c r="C4805" s="82"/>
      <c r="D4805" s="82"/>
      <c r="E4805" s="82"/>
      <c r="F4805" s="82"/>
      <c r="G4805" s="82"/>
      <c r="H4805" s="82"/>
      <c r="I4805" s="82"/>
      <c r="J4805" s="82"/>
      <c r="K4805" s="82"/>
      <c r="L4805" s="82"/>
      <c r="M4805" s="82"/>
      <c r="N4805" s="140"/>
      <c r="O4805" s="140"/>
      <c r="P4805" s="82"/>
      <c r="Q4805" s="82"/>
      <c r="R4805" s="82"/>
      <c r="S4805" s="82"/>
      <c r="T4805" s="140"/>
      <c r="U4805" s="82"/>
      <c r="V4805" s="82"/>
      <c r="W4805" s="82"/>
      <c r="X4805" s="82"/>
      <c r="Y4805" s="82"/>
      <c r="AA4805" s="82"/>
      <c r="AB4805" s="82"/>
      <c r="AC4805" s="82"/>
      <c r="AD4805" s="82"/>
      <c r="AE4805" s="82"/>
      <c r="AF4805" s="82"/>
      <c r="AG4805" s="82"/>
    </row>
    <row r="4806" spans="3:33" x14ac:dyDescent="0.2">
      <c r="C4806" s="82"/>
      <c r="D4806" s="82"/>
      <c r="E4806" s="82"/>
      <c r="F4806" s="82"/>
      <c r="G4806" s="82"/>
      <c r="H4806" s="82"/>
      <c r="I4806" s="82"/>
      <c r="J4806" s="82"/>
      <c r="K4806" s="82"/>
      <c r="L4806" s="82"/>
      <c r="M4806" s="82"/>
      <c r="N4806" s="140"/>
      <c r="O4806" s="140"/>
      <c r="P4806" s="82"/>
      <c r="Q4806" s="82"/>
      <c r="R4806" s="82"/>
      <c r="S4806" s="82"/>
      <c r="T4806" s="140"/>
      <c r="U4806" s="82"/>
      <c r="V4806" s="82"/>
      <c r="W4806" s="82"/>
      <c r="X4806" s="82"/>
      <c r="Y4806" s="82"/>
      <c r="AA4806" s="82"/>
      <c r="AB4806" s="82"/>
      <c r="AC4806" s="82"/>
      <c r="AD4806" s="82"/>
      <c r="AE4806" s="82"/>
      <c r="AF4806" s="82"/>
      <c r="AG4806" s="82"/>
    </row>
    <row r="4807" spans="3:33" x14ac:dyDescent="0.2">
      <c r="C4807" s="82"/>
      <c r="D4807" s="82"/>
      <c r="E4807" s="82"/>
      <c r="F4807" s="82"/>
      <c r="G4807" s="82"/>
      <c r="H4807" s="82"/>
      <c r="I4807" s="82"/>
      <c r="J4807" s="82"/>
      <c r="K4807" s="82"/>
      <c r="L4807" s="82"/>
      <c r="M4807" s="82"/>
      <c r="N4807" s="140"/>
      <c r="O4807" s="140"/>
      <c r="P4807" s="82"/>
      <c r="Q4807" s="82"/>
      <c r="R4807" s="82"/>
      <c r="S4807" s="82"/>
      <c r="T4807" s="140"/>
      <c r="U4807" s="82"/>
      <c r="V4807" s="82"/>
      <c r="W4807" s="82"/>
      <c r="X4807" s="82"/>
      <c r="Y4807" s="82"/>
      <c r="AA4807" s="82"/>
      <c r="AB4807" s="82"/>
      <c r="AC4807" s="82"/>
      <c r="AD4807" s="82"/>
      <c r="AE4807" s="82"/>
      <c r="AF4807" s="82"/>
      <c r="AG4807" s="82"/>
    </row>
    <row r="4808" spans="3:33" x14ac:dyDescent="0.2">
      <c r="C4808" s="82"/>
      <c r="D4808" s="82"/>
      <c r="E4808" s="82"/>
      <c r="F4808" s="82"/>
      <c r="G4808" s="82"/>
      <c r="H4808" s="82"/>
      <c r="I4808" s="82"/>
      <c r="J4808" s="82"/>
      <c r="K4808" s="82"/>
      <c r="L4808" s="82"/>
      <c r="M4808" s="82"/>
      <c r="N4808" s="140"/>
      <c r="O4808" s="140"/>
      <c r="P4808" s="82"/>
      <c r="Q4808" s="82"/>
      <c r="R4808" s="82"/>
      <c r="S4808" s="82"/>
      <c r="T4808" s="140"/>
      <c r="U4808" s="82"/>
      <c r="V4808" s="82"/>
      <c r="W4808" s="82"/>
      <c r="X4808" s="82"/>
      <c r="Y4808" s="82"/>
      <c r="AA4808" s="82"/>
      <c r="AB4808" s="82"/>
      <c r="AC4808" s="82"/>
      <c r="AD4808" s="82"/>
      <c r="AE4808" s="82"/>
      <c r="AF4808" s="82"/>
      <c r="AG4808" s="82"/>
    </row>
    <row r="4809" spans="3:33" x14ac:dyDescent="0.2">
      <c r="C4809" s="82"/>
      <c r="D4809" s="82"/>
      <c r="E4809" s="82"/>
      <c r="F4809" s="82"/>
      <c r="G4809" s="82"/>
      <c r="H4809" s="82"/>
      <c r="I4809" s="82"/>
      <c r="J4809" s="82"/>
      <c r="K4809" s="82"/>
      <c r="L4809" s="82"/>
      <c r="M4809" s="82"/>
      <c r="N4809" s="140"/>
      <c r="O4809" s="140"/>
      <c r="P4809" s="82"/>
      <c r="Q4809" s="82"/>
      <c r="R4809" s="82"/>
      <c r="S4809" s="82"/>
      <c r="T4809" s="140"/>
      <c r="U4809" s="82"/>
      <c r="V4809" s="82"/>
      <c r="W4809" s="82"/>
      <c r="X4809" s="82"/>
      <c r="Y4809" s="82"/>
      <c r="AA4809" s="82"/>
      <c r="AB4809" s="82"/>
      <c r="AC4809" s="82"/>
      <c r="AD4809" s="82"/>
      <c r="AE4809" s="82"/>
      <c r="AF4809" s="82"/>
      <c r="AG4809" s="82"/>
    </row>
    <row r="4810" spans="3:33" x14ac:dyDescent="0.2">
      <c r="C4810" s="82"/>
      <c r="D4810" s="82"/>
      <c r="E4810" s="82"/>
      <c r="F4810" s="82"/>
      <c r="G4810" s="82"/>
      <c r="H4810" s="82"/>
      <c r="I4810" s="82"/>
      <c r="J4810" s="82"/>
      <c r="K4810" s="82"/>
      <c r="L4810" s="82"/>
      <c r="M4810" s="82"/>
      <c r="N4810" s="140"/>
      <c r="O4810" s="140"/>
      <c r="P4810" s="82"/>
      <c r="Q4810" s="82"/>
      <c r="R4810" s="82"/>
      <c r="S4810" s="82"/>
      <c r="T4810" s="140"/>
      <c r="U4810" s="82"/>
      <c r="V4810" s="82"/>
      <c r="W4810" s="82"/>
      <c r="X4810" s="82"/>
      <c r="Y4810" s="82"/>
      <c r="AA4810" s="82"/>
      <c r="AB4810" s="82"/>
      <c r="AC4810" s="82"/>
      <c r="AD4810" s="82"/>
      <c r="AE4810" s="82"/>
      <c r="AF4810" s="82"/>
      <c r="AG4810" s="82"/>
    </row>
    <row r="4811" spans="3:33" x14ac:dyDescent="0.2">
      <c r="C4811" s="82"/>
      <c r="D4811" s="82"/>
      <c r="E4811" s="82"/>
      <c r="F4811" s="82"/>
      <c r="G4811" s="82"/>
      <c r="H4811" s="82"/>
      <c r="I4811" s="82"/>
      <c r="J4811" s="82"/>
      <c r="K4811" s="82"/>
      <c r="L4811" s="82"/>
      <c r="M4811" s="82"/>
      <c r="N4811" s="140"/>
      <c r="O4811" s="140"/>
      <c r="P4811" s="82"/>
      <c r="Q4811" s="82"/>
      <c r="R4811" s="82"/>
      <c r="S4811" s="82"/>
      <c r="T4811" s="140"/>
      <c r="U4811" s="82"/>
      <c r="V4811" s="82"/>
      <c r="W4811" s="82"/>
      <c r="X4811" s="82"/>
      <c r="Y4811" s="82"/>
      <c r="AA4811" s="82"/>
      <c r="AB4811" s="82"/>
      <c r="AC4811" s="82"/>
      <c r="AD4811" s="82"/>
      <c r="AE4811" s="82"/>
      <c r="AF4811" s="82"/>
      <c r="AG4811" s="82"/>
    </row>
    <row r="4812" spans="3:33" x14ac:dyDescent="0.2">
      <c r="C4812" s="82"/>
      <c r="D4812" s="82"/>
      <c r="E4812" s="82"/>
      <c r="F4812" s="82"/>
      <c r="G4812" s="82"/>
      <c r="H4812" s="82"/>
      <c r="I4812" s="82"/>
      <c r="J4812" s="82"/>
      <c r="K4812" s="82"/>
      <c r="L4812" s="82"/>
      <c r="M4812" s="82"/>
      <c r="N4812" s="140"/>
      <c r="O4812" s="140"/>
      <c r="P4812" s="82"/>
      <c r="Q4812" s="82"/>
      <c r="R4812" s="82"/>
      <c r="S4812" s="82"/>
      <c r="T4812" s="140"/>
      <c r="U4812" s="82"/>
      <c r="V4812" s="82"/>
      <c r="W4812" s="82"/>
      <c r="X4812" s="82"/>
      <c r="Y4812" s="82"/>
      <c r="AA4812" s="82"/>
      <c r="AB4812" s="82"/>
      <c r="AC4812" s="82"/>
      <c r="AD4812" s="82"/>
      <c r="AE4812" s="82"/>
      <c r="AF4812" s="82"/>
      <c r="AG4812" s="82"/>
    </row>
    <row r="4813" spans="3:33" x14ac:dyDescent="0.2">
      <c r="C4813" s="82"/>
      <c r="D4813" s="82"/>
      <c r="E4813" s="82"/>
      <c r="F4813" s="82"/>
      <c r="G4813" s="82"/>
      <c r="H4813" s="82"/>
      <c r="I4813" s="82"/>
      <c r="J4813" s="82"/>
      <c r="K4813" s="82"/>
      <c r="L4813" s="82"/>
      <c r="M4813" s="82"/>
      <c r="N4813" s="140"/>
      <c r="O4813" s="140"/>
      <c r="P4813" s="82"/>
      <c r="Q4813" s="82"/>
      <c r="R4813" s="82"/>
      <c r="S4813" s="82"/>
      <c r="T4813" s="140"/>
      <c r="U4813" s="82"/>
      <c r="V4813" s="82"/>
      <c r="W4813" s="82"/>
      <c r="X4813" s="82"/>
      <c r="Y4813" s="82"/>
      <c r="AA4813" s="82"/>
      <c r="AB4813" s="82"/>
      <c r="AC4813" s="82"/>
      <c r="AD4813" s="82"/>
      <c r="AE4813" s="82"/>
      <c r="AF4813" s="82"/>
      <c r="AG4813" s="82"/>
    </row>
    <row r="4814" spans="3:33" x14ac:dyDescent="0.2">
      <c r="C4814" s="82"/>
      <c r="D4814" s="82"/>
      <c r="E4814" s="82"/>
      <c r="F4814" s="82"/>
      <c r="G4814" s="82"/>
      <c r="H4814" s="82"/>
      <c r="I4814" s="82"/>
      <c r="J4814" s="82"/>
      <c r="K4814" s="82"/>
      <c r="L4814" s="82"/>
      <c r="M4814" s="82"/>
      <c r="N4814" s="140"/>
      <c r="O4814" s="140"/>
      <c r="P4814" s="82"/>
      <c r="Q4814" s="82"/>
      <c r="R4814" s="82"/>
      <c r="S4814" s="82"/>
      <c r="T4814" s="140"/>
      <c r="U4814" s="82"/>
      <c r="V4814" s="82"/>
      <c r="W4814" s="82"/>
      <c r="X4814" s="82"/>
      <c r="Y4814" s="82"/>
      <c r="AA4814" s="82"/>
      <c r="AB4814" s="82"/>
      <c r="AC4814" s="82"/>
      <c r="AD4814" s="82"/>
      <c r="AE4814" s="82"/>
      <c r="AF4814" s="82"/>
      <c r="AG4814" s="82"/>
    </row>
    <row r="4815" spans="3:33" x14ac:dyDescent="0.2">
      <c r="C4815" s="82"/>
      <c r="D4815" s="82"/>
      <c r="E4815" s="82"/>
      <c r="F4815" s="82"/>
      <c r="G4815" s="82"/>
      <c r="H4815" s="82"/>
      <c r="I4815" s="82"/>
      <c r="J4815" s="82"/>
      <c r="K4815" s="82"/>
      <c r="L4815" s="82"/>
      <c r="M4815" s="82"/>
      <c r="N4815" s="140"/>
      <c r="O4815" s="140"/>
      <c r="P4815" s="82"/>
      <c r="Q4815" s="82"/>
      <c r="R4815" s="82"/>
      <c r="S4815" s="82"/>
      <c r="T4815" s="140"/>
      <c r="U4815" s="82"/>
      <c r="V4815" s="82"/>
      <c r="W4815" s="82"/>
      <c r="X4815" s="82"/>
      <c r="Y4815" s="82"/>
      <c r="AA4815" s="82"/>
      <c r="AB4815" s="82"/>
      <c r="AC4815" s="82"/>
      <c r="AD4815" s="82"/>
      <c r="AE4815" s="82"/>
      <c r="AF4815" s="82"/>
      <c r="AG4815" s="82"/>
    </row>
    <row r="4816" spans="3:33" x14ac:dyDescent="0.2">
      <c r="C4816" s="82"/>
      <c r="D4816" s="82"/>
      <c r="E4816" s="82"/>
      <c r="F4816" s="82"/>
      <c r="G4816" s="82"/>
      <c r="H4816" s="82"/>
      <c r="I4816" s="82"/>
      <c r="J4816" s="82"/>
      <c r="K4816" s="82"/>
      <c r="L4816" s="82"/>
      <c r="M4816" s="82"/>
      <c r="N4816" s="140"/>
      <c r="O4816" s="140"/>
      <c r="P4816" s="82"/>
      <c r="Q4816" s="82"/>
      <c r="R4816" s="82"/>
      <c r="S4816" s="82"/>
      <c r="T4816" s="140"/>
      <c r="U4816" s="82"/>
      <c r="V4816" s="82"/>
      <c r="W4816" s="82"/>
      <c r="X4816" s="82"/>
      <c r="Y4816" s="82"/>
      <c r="AA4816" s="82"/>
      <c r="AB4816" s="82"/>
      <c r="AC4816" s="82"/>
      <c r="AD4816" s="82"/>
      <c r="AE4816" s="82"/>
      <c r="AF4816" s="82"/>
      <c r="AG4816" s="82"/>
    </row>
    <row r="4817" spans="3:33" x14ac:dyDescent="0.2">
      <c r="C4817" s="82"/>
      <c r="D4817" s="82"/>
      <c r="E4817" s="82"/>
      <c r="F4817" s="82"/>
      <c r="G4817" s="82"/>
      <c r="H4817" s="82"/>
      <c r="I4817" s="82"/>
      <c r="J4817" s="82"/>
      <c r="K4817" s="82"/>
      <c r="L4817" s="82"/>
      <c r="M4817" s="82"/>
      <c r="N4817" s="140"/>
      <c r="O4817" s="140"/>
      <c r="P4817" s="82"/>
      <c r="Q4817" s="82"/>
      <c r="R4817" s="82"/>
      <c r="S4817" s="82"/>
      <c r="T4817" s="140"/>
      <c r="U4817" s="82"/>
      <c r="V4817" s="82"/>
      <c r="W4817" s="82"/>
      <c r="X4817" s="82"/>
      <c r="Y4817" s="82"/>
      <c r="AA4817" s="82"/>
      <c r="AB4817" s="82"/>
      <c r="AC4817" s="82"/>
      <c r="AD4817" s="82"/>
      <c r="AE4817" s="82"/>
      <c r="AF4817" s="82"/>
      <c r="AG4817" s="82"/>
    </row>
    <row r="4818" spans="3:33" x14ac:dyDescent="0.2">
      <c r="C4818" s="82"/>
      <c r="D4818" s="82"/>
      <c r="E4818" s="82"/>
      <c r="F4818" s="82"/>
      <c r="G4818" s="82"/>
      <c r="H4818" s="82"/>
      <c r="I4818" s="82"/>
      <c r="J4818" s="82"/>
      <c r="K4818" s="82"/>
      <c r="L4818" s="82"/>
      <c r="M4818" s="82"/>
      <c r="N4818" s="140"/>
      <c r="O4818" s="140"/>
      <c r="P4818" s="82"/>
      <c r="Q4818" s="82"/>
      <c r="R4818" s="82"/>
      <c r="S4818" s="82"/>
      <c r="T4818" s="140"/>
      <c r="U4818" s="82"/>
      <c r="V4818" s="82"/>
      <c r="W4818" s="82"/>
      <c r="X4818" s="82"/>
      <c r="Y4818" s="82"/>
      <c r="AA4818" s="82"/>
      <c r="AB4818" s="82"/>
      <c r="AC4818" s="82"/>
      <c r="AD4818" s="82"/>
      <c r="AE4818" s="82"/>
      <c r="AF4818" s="82"/>
      <c r="AG4818" s="82"/>
    </row>
    <row r="4819" spans="3:33" x14ac:dyDescent="0.2">
      <c r="C4819" s="82"/>
      <c r="D4819" s="82"/>
      <c r="E4819" s="82"/>
      <c r="F4819" s="82"/>
      <c r="G4819" s="82"/>
      <c r="H4819" s="82"/>
      <c r="I4819" s="82"/>
      <c r="J4819" s="82"/>
      <c r="K4819" s="82"/>
      <c r="L4819" s="82"/>
      <c r="M4819" s="82"/>
      <c r="N4819" s="140"/>
      <c r="O4819" s="140"/>
      <c r="P4819" s="82"/>
      <c r="Q4819" s="82"/>
      <c r="R4819" s="82"/>
      <c r="S4819" s="82"/>
      <c r="T4819" s="140"/>
      <c r="U4819" s="82"/>
      <c r="V4819" s="82"/>
      <c r="W4819" s="82"/>
      <c r="X4819" s="82"/>
      <c r="Y4819" s="82"/>
      <c r="AA4819" s="82"/>
      <c r="AB4819" s="82"/>
      <c r="AC4819" s="82"/>
      <c r="AD4819" s="82"/>
      <c r="AE4819" s="82"/>
      <c r="AF4819" s="82"/>
      <c r="AG4819" s="82"/>
    </row>
    <row r="4820" spans="3:33" x14ac:dyDescent="0.2">
      <c r="C4820" s="82"/>
      <c r="D4820" s="82"/>
      <c r="E4820" s="82"/>
      <c r="F4820" s="82"/>
      <c r="G4820" s="82"/>
      <c r="H4820" s="82"/>
      <c r="I4820" s="82"/>
      <c r="J4820" s="82"/>
      <c r="K4820" s="82"/>
      <c r="L4820" s="82"/>
      <c r="M4820" s="82"/>
      <c r="N4820" s="140"/>
      <c r="O4820" s="140"/>
      <c r="P4820" s="82"/>
      <c r="Q4820" s="82"/>
      <c r="R4820" s="82"/>
      <c r="S4820" s="82"/>
      <c r="T4820" s="140"/>
      <c r="U4820" s="82"/>
      <c r="V4820" s="82"/>
      <c r="W4820" s="82"/>
      <c r="X4820" s="82"/>
      <c r="Y4820" s="82"/>
      <c r="AA4820" s="82"/>
      <c r="AB4820" s="82"/>
      <c r="AC4820" s="82"/>
      <c r="AD4820" s="82"/>
      <c r="AE4820" s="82"/>
      <c r="AF4820" s="82"/>
      <c r="AG4820" s="82"/>
    </row>
    <row r="4821" spans="3:33" x14ac:dyDescent="0.2">
      <c r="C4821" s="82"/>
      <c r="D4821" s="82"/>
      <c r="E4821" s="82"/>
      <c r="F4821" s="82"/>
      <c r="G4821" s="82"/>
      <c r="H4821" s="82"/>
      <c r="I4821" s="82"/>
      <c r="J4821" s="82"/>
      <c r="K4821" s="82"/>
      <c r="L4821" s="82"/>
      <c r="M4821" s="82"/>
      <c r="N4821" s="140"/>
      <c r="O4821" s="140"/>
      <c r="P4821" s="82"/>
      <c r="Q4821" s="82"/>
      <c r="R4821" s="82"/>
      <c r="S4821" s="82"/>
      <c r="T4821" s="140"/>
      <c r="U4821" s="82"/>
      <c r="V4821" s="82"/>
      <c r="W4821" s="82"/>
      <c r="X4821" s="82"/>
      <c r="Y4821" s="82"/>
      <c r="AA4821" s="82"/>
      <c r="AB4821" s="82"/>
      <c r="AC4821" s="82"/>
      <c r="AD4821" s="82"/>
      <c r="AE4821" s="82"/>
      <c r="AF4821" s="82"/>
      <c r="AG4821" s="82"/>
    </row>
    <row r="4822" spans="3:33" x14ac:dyDescent="0.2">
      <c r="C4822" s="82"/>
      <c r="D4822" s="82"/>
      <c r="E4822" s="82"/>
      <c r="F4822" s="82"/>
      <c r="G4822" s="82"/>
      <c r="H4822" s="82"/>
      <c r="I4822" s="82"/>
      <c r="J4822" s="82"/>
      <c r="K4822" s="82"/>
      <c r="L4822" s="82"/>
      <c r="M4822" s="82"/>
      <c r="N4822" s="140"/>
      <c r="O4822" s="140"/>
      <c r="P4822" s="82"/>
      <c r="Q4822" s="82"/>
      <c r="R4822" s="82"/>
      <c r="S4822" s="82"/>
      <c r="T4822" s="140"/>
      <c r="U4822" s="82"/>
      <c r="V4822" s="82"/>
      <c r="W4822" s="82"/>
      <c r="X4822" s="82"/>
      <c r="Y4822" s="82"/>
      <c r="AA4822" s="82"/>
      <c r="AB4822" s="82"/>
      <c r="AC4822" s="82"/>
      <c r="AD4822" s="82"/>
      <c r="AE4822" s="82"/>
      <c r="AF4822" s="82"/>
      <c r="AG4822" s="82"/>
    </row>
    <row r="4823" spans="3:33" x14ac:dyDescent="0.2">
      <c r="C4823" s="82"/>
      <c r="D4823" s="82"/>
      <c r="E4823" s="82"/>
      <c r="F4823" s="82"/>
      <c r="G4823" s="82"/>
      <c r="H4823" s="82"/>
      <c r="I4823" s="82"/>
      <c r="J4823" s="82"/>
      <c r="K4823" s="82"/>
      <c r="L4823" s="82"/>
      <c r="M4823" s="82"/>
      <c r="N4823" s="140"/>
      <c r="O4823" s="140"/>
      <c r="P4823" s="82"/>
      <c r="Q4823" s="82"/>
      <c r="R4823" s="82"/>
      <c r="S4823" s="82"/>
      <c r="T4823" s="140"/>
      <c r="U4823" s="82"/>
      <c r="V4823" s="82"/>
      <c r="W4823" s="82"/>
      <c r="X4823" s="82"/>
      <c r="Y4823" s="82"/>
      <c r="AA4823" s="82"/>
      <c r="AB4823" s="82"/>
      <c r="AC4823" s="82"/>
      <c r="AD4823" s="82"/>
      <c r="AE4823" s="82"/>
      <c r="AF4823" s="82"/>
      <c r="AG4823" s="82"/>
    </row>
    <row r="4824" spans="3:33" x14ac:dyDescent="0.2">
      <c r="C4824" s="82"/>
      <c r="D4824" s="82"/>
      <c r="E4824" s="82"/>
      <c r="F4824" s="82"/>
      <c r="G4824" s="82"/>
      <c r="H4824" s="82"/>
      <c r="I4824" s="82"/>
      <c r="J4824" s="82"/>
      <c r="K4824" s="82"/>
      <c r="L4824" s="82"/>
      <c r="M4824" s="82"/>
      <c r="N4824" s="140"/>
      <c r="O4824" s="140"/>
      <c r="P4824" s="82"/>
      <c r="Q4824" s="82"/>
      <c r="R4824" s="82"/>
      <c r="S4824" s="82"/>
      <c r="T4824" s="140"/>
      <c r="U4824" s="82"/>
      <c r="V4824" s="82"/>
      <c r="W4824" s="82"/>
      <c r="X4824" s="82"/>
      <c r="Y4824" s="82"/>
      <c r="AA4824" s="82"/>
      <c r="AB4824" s="82"/>
      <c r="AC4824" s="82"/>
      <c r="AD4824" s="82"/>
      <c r="AE4824" s="82"/>
      <c r="AF4824" s="82"/>
      <c r="AG4824" s="82"/>
    </row>
    <row r="4825" spans="3:33" x14ac:dyDescent="0.2">
      <c r="C4825" s="82"/>
      <c r="D4825" s="82"/>
      <c r="E4825" s="82"/>
      <c r="F4825" s="82"/>
      <c r="G4825" s="82"/>
      <c r="H4825" s="82"/>
      <c r="I4825" s="82"/>
      <c r="J4825" s="82"/>
      <c r="K4825" s="82"/>
      <c r="L4825" s="82"/>
      <c r="M4825" s="82"/>
      <c r="N4825" s="140"/>
      <c r="O4825" s="140"/>
      <c r="P4825" s="82"/>
      <c r="Q4825" s="82"/>
      <c r="R4825" s="82"/>
      <c r="S4825" s="82"/>
      <c r="T4825" s="140"/>
      <c r="U4825" s="82"/>
      <c r="V4825" s="82"/>
      <c r="W4825" s="82"/>
      <c r="X4825" s="82"/>
      <c r="Y4825" s="82"/>
      <c r="AA4825" s="82"/>
      <c r="AB4825" s="82"/>
      <c r="AC4825" s="82"/>
      <c r="AD4825" s="82"/>
      <c r="AE4825" s="82"/>
      <c r="AF4825" s="82"/>
      <c r="AG4825" s="82"/>
    </row>
    <row r="4826" spans="3:33" x14ac:dyDescent="0.2">
      <c r="C4826" s="82"/>
      <c r="D4826" s="82"/>
      <c r="E4826" s="82"/>
      <c r="F4826" s="82"/>
      <c r="G4826" s="82"/>
      <c r="H4826" s="82"/>
      <c r="I4826" s="82"/>
      <c r="J4826" s="82"/>
      <c r="K4826" s="82"/>
      <c r="L4826" s="82"/>
      <c r="M4826" s="82"/>
      <c r="N4826" s="140"/>
      <c r="O4826" s="140"/>
      <c r="P4826" s="82"/>
      <c r="Q4826" s="82"/>
      <c r="R4826" s="82"/>
      <c r="S4826" s="82"/>
      <c r="T4826" s="140"/>
      <c r="U4826" s="82"/>
      <c r="V4826" s="82"/>
      <c r="W4826" s="82"/>
      <c r="X4826" s="82"/>
      <c r="Y4826" s="82"/>
      <c r="AA4826" s="82"/>
      <c r="AB4826" s="82"/>
      <c r="AC4826" s="82"/>
      <c r="AD4826" s="82"/>
      <c r="AE4826" s="82"/>
      <c r="AF4826" s="82"/>
      <c r="AG4826" s="82"/>
    </row>
    <row r="4827" spans="3:33" x14ac:dyDescent="0.2">
      <c r="C4827" s="82"/>
      <c r="D4827" s="82"/>
      <c r="E4827" s="82"/>
      <c r="F4827" s="82"/>
      <c r="G4827" s="82"/>
      <c r="H4827" s="82"/>
      <c r="I4827" s="82"/>
      <c r="J4827" s="82"/>
      <c r="K4827" s="82"/>
      <c r="L4827" s="82"/>
      <c r="M4827" s="82"/>
      <c r="N4827" s="140"/>
      <c r="O4827" s="140"/>
      <c r="P4827" s="82"/>
      <c r="Q4827" s="82"/>
      <c r="R4827" s="82"/>
      <c r="S4827" s="82"/>
      <c r="T4827" s="140"/>
      <c r="U4827" s="82"/>
      <c r="V4827" s="82"/>
      <c r="W4827" s="82"/>
      <c r="X4827" s="82"/>
      <c r="Y4827" s="82"/>
      <c r="AA4827" s="82"/>
      <c r="AB4827" s="82"/>
      <c r="AC4827" s="82"/>
      <c r="AD4827" s="82"/>
      <c r="AE4827" s="82"/>
      <c r="AF4827" s="82"/>
      <c r="AG4827" s="82"/>
    </row>
    <row r="4828" spans="3:33" x14ac:dyDescent="0.2">
      <c r="C4828" s="82"/>
      <c r="D4828" s="82"/>
      <c r="E4828" s="82"/>
      <c r="F4828" s="82"/>
      <c r="G4828" s="82"/>
      <c r="H4828" s="82"/>
      <c r="I4828" s="82"/>
      <c r="J4828" s="82"/>
      <c r="K4828" s="82"/>
      <c r="L4828" s="82"/>
      <c r="M4828" s="82"/>
      <c r="N4828" s="140"/>
      <c r="O4828" s="140"/>
      <c r="P4828" s="82"/>
      <c r="Q4828" s="82"/>
      <c r="R4828" s="82"/>
      <c r="S4828" s="82"/>
      <c r="T4828" s="140"/>
      <c r="U4828" s="82"/>
      <c r="V4828" s="82"/>
      <c r="W4828" s="82"/>
      <c r="X4828" s="82"/>
      <c r="Y4828" s="82"/>
      <c r="AA4828" s="82"/>
      <c r="AB4828" s="82"/>
      <c r="AC4828" s="82"/>
      <c r="AD4828" s="82"/>
      <c r="AE4828" s="82"/>
      <c r="AF4828" s="82"/>
      <c r="AG4828" s="82"/>
    </row>
    <row r="4829" spans="3:33" x14ac:dyDescent="0.2">
      <c r="C4829" s="82"/>
      <c r="D4829" s="82"/>
      <c r="E4829" s="82"/>
      <c r="F4829" s="82"/>
      <c r="G4829" s="82"/>
      <c r="H4829" s="82"/>
      <c r="I4829" s="82"/>
      <c r="J4829" s="82"/>
      <c r="K4829" s="82"/>
      <c r="L4829" s="82"/>
      <c r="M4829" s="82"/>
      <c r="N4829" s="140"/>
      <c r="O4829" s="140"/>
      <c r="P4829" s="82"/>
      <c r="Q4829" s="82"/>
      <c r="R4829" s="82"/>
      <c r="S4829" s="82"/>
      <c r="T4829" s="140"/>
      <c r="U4829" s="82"/>
      <c r="V4829" s="82"/>
      <c r="W4829" s="82"/>
      <c r="X4829" s="82"/>
      <c r="Y4829" s="82"/>
      <c r="AA4829" s="82"/>
      <c r="AB4829" s="82"/>
      <c r="AC4829" s="82"/>
      <c r="AD4829" s="82"/>
      <c r="AE4829" s="82"/>
      <c r="AF4829" s="82"/>
      <c r="AG4829" s="82"/>
    </row>
    <row r="4830" spans="3:33" x14ac:dyDescent="0.2">
      <c r="C4830" s="82"/>
      <c r="D4830" s="82"/>
      <c r="E4830" s="82"/>
      <c r="F4830" s="82"/>
      <c r="G4830" s="82"/>
      <c r="H4830" s="82"/>
      <c r="I4830" s="82"/>
      <c r="J4830" s="82"/>
      <c r="K4830" s="82"/>
      <c r="L4830" s="82"/>
      <c r="M4830" s="82"/>
      <c r="N4830" s="140"/>
      <c r="O4830" s="140"/>
      <c r="P4830" s="82"/>
      <c r="Q4830" s="82"/>
      <c r="R4830" s="82"/>
      <c r="S4830" s="82"/>
      <c r="T4830" s="140"/>
      <c r="U4830" s="82"/>
      <c r="V4830" s="82"/>
      <c r="W4830" s="82"/>
      <c r="X4830" s="82"/>
      <c r="Y4830" s="82"/>
      <c r="AA4830" s="82"/>
      <c r="AB4830" s="82"/>
      <c r="AC4830" s="82"/>
      <c r="AD4830" s="82"/>
      <c r="AE4830" s="82"/>
      <c r="AF4830" s="82"/>
      <c r="AG4830" s="82"/>
    </row>
    <row r="4831" spans="3:33" x14ac:dyDescent="0.2">
      <c r="C4831" s="82"/>
      <c r="D4831" s="82"/>
      <c r="E4831" s="82"/>
      <c r="F4831" s="82"/>
      <c r="G4831" s="82"/>
      <c r="H4831" s="82"/>
      <c r="I4831" s="82"/>
      <c r="J4831" s="82"/>
      <c r="K4831" s="82"/>
      <c r="L4831" s="82"/>
      <c r="M4831" s="82"/>
      <c r="N4831" s="140"/>
      <c r="O4831" s="140"/>
      <c r="P4831" s="82"/>
      <c r="Q4831" s="82"/>
      <c r="R4831" s="82"/>
      <c r="S4831" s="82"/>
      <c r="T4831" s="140"/>
      <c r="U4831" s="82"/>
      <c r="V4831" s="82"/>
      <c r="W4831" s="82"/>
      <c r="X4831" s="82"/>
      <c r="Y4831" s="82"/>
      <c r="AA4831" s="82"/>
      <c r="AB4831" s="82"/>
      <c r="AC4831" s="82"/>
      <c r="AD4831" s="82"/>
      <c r="AE4831" s="82"/>
      <c r="AF4831" s="82"/>
      <c r="AG4831" s="82"/>
    </row>
    <row r="4832" spans="3:33" x14ac:dyDescent="0.2">
      <c r="C4832" s="82"/>
      <c r="D4832" s="82"/>
      <c r="E4832" s="82"/>
      <c r="F4832" s="82"/>
      <c r="G4832" s="82"/>
      <c r="H4832" s="82"/>
      <c r="I4832" s="82"/>
      <c r="J4832" s="82"/>
      <c r="K4832" s="82"/>
      <c r="L4832" s="82"/>
      <c r="M4832" s="82"/>
      <c r="N4832" s="140"/>
      <c r="O4832" s="140"/>
      <c r="P4832" s="82"/>
      <c r="Q4832" s="82"/>
      <c r="R4832" s="82"/>
      <c r="S4832" s="82"/>
      <c r="T4832" s="140"/>
      <c r="U4832" s="82"/>
      <c r="V4832" s="82"/>
      <c r="W4832" s="82"/>
      <c r="X4832" s="82"/>
      <c r="Y4832" s="82"/>
      <c r="AA4832" s="82"/>
      <c r="AB4832" s="82"/>
      <c r="AC4832" s="82"/>
      <c r="AD4832" s="82"/>
      <c r="AE4832" s="82"/>
      <c r="AF4832" s="82"/>
      <c r="AG4832" s="82"/>
    </row>
    <row r="4833" spans="3:33" x14ac:dyDescent="0.2">
      <c r="C4833" s="82"/>
      <c r="D4833" s="82"/>
      <c r="E4833" s="82"/>
      <c r="F4833" s="82"/>
      <c r="G4833" s="82"/>
      <c r="H4833" s="82"/>
      <c r="I4833" s="82"/>
      <c r="J4833" s="82"/>
      <c r="K4833" s="82"/>
      <c r="L4833" s="82"/>
      <c r="M4833" s="82"/>
      <c r="N4833" s="140"/>
      <c r="O4833" s="140"/>
      <c r="P4833" s="82"/>
      <c r="Q4833" s="82"/>
      <c r="R4833" s="82"/>
      <c r="S4833" s="82"/>
      <c r="T4833" s="140"/>
      <c r="U4833" s="82"/>
      <c r="V4833" s="82"/>
      <c r="W4833" s="82"/>
      <c r="X4833" s="82"/>
      <c r="Y4833" s="82"/>
      <c r="AA4833" s="82"/>
      <c r="AB4833" s="82"/>
      <c r="AC4833" s="82"/>
      <c r="AD4833" s="82"/>
      <c r="AE4833" s="82"/>
      <c r="AF4833" s="82"/>
      <c r="AG4833" s="82"/>
    </row>
    <row r="4834" spans="3:33" x14ac:dyDescent="0.2">
      <c r="C4834" s="82"/>
      <c r="D4834" s="82"/>
      <c r="E4834" s="82"/>
      <c r="F4834" s="82"/>
      <c r="G4834" s="82"/>
      <c r="H4834" s="82"/>
      <c r="I4834" s="82"/>
      <c r="J4834" s="82"/>
      <c r="K4834" s="82"/>
      <c r="L4834" s="82"/>
      <c r="M4834" s="82"/>
      <c r="N4834" s="140"/>
      <c r="O4834" s="140"/>
      <c r="P4834" s="82"/>
      <c r="Q4834" s="82"/>
      <c r="R4834" s="82"/>
      <c r="S4834" s="82"/>
      <c r="T4834" s="140"/>
      <c r="U4834" s="82"/>
      <c r="V4834" s="82"/>
      <c r="W4834" s="82"/>
      <c r="X4834" s="82"/>
      <c r="Y4834" s="82"/>
      <c r="AA4834" s="82"/>
      <c r="AB4834" s="82"/>
      <c r="AC4834" s="82"/>
      <c r="AD4834" s="82"/>
      <c r="AE4834" s="82"/>
      <c r="AF4834" s="82"/>
      <c r="AG4834" s="82"/>
    </row>
    <row r="4835" spans="3:33" x14ac:dyDescent="0.2">
      <c r="C4835" s="82"/>
      <c r="D4835" s="82"/>
      <c r="E4835" s="82"/>
      <c r="F4835" s="82"/>
      <c r="G4835" s="82"/>
      <c r="H4835" s="82"/>
      <c r="I4835" s="82"/>
      <c r="J4835" s="82"/>
      <c r="K4835" s="82"/>
      <c r="L4835" s="82"/>
      <c r="M4835" s="82"/>
      <c r="N4835" s="140"/>
      <c r="O4835" s="140"/>
      <c r="P4835" s="82"/>
      <c r="Q4835" s="82"/>
      <c r="R4835" s="82"/>
      <c r="S4835" s="82"/>
      <c r="T4835" s="140"/>
      <c r="U4835" s="82"/>
      <c r="V4835" s="82"/>
      <c r="W4835" s="82"/>
      <c r="X4835" s="82"/>
      <c r="Y4835" s="82"/>
      <c r="AA4835" s="82"/>
      <c r="AB4835" s="82"/>
      <c r="AC4835" s="82"/>
      <c r="AD4835" s="82"/>
      <c r="AE4835" s="82"/>
      <c r="AF4835" s="82"/>
      <c r="AG4835" s="82"/>
    </row>
    <row r="4836" spans="3:33" x14ac:dyDescent="0.2">
      <c r="C4836" s="82"/>
      <c r="D4836" s="82"/>
      <c r="E4836" s="82"/>
      <c r="F4836" s="82"/>
      <c r="G4836" s="82"/>
      <c r="H4836" s="82"/>
      <c r="I4836" s="82"/>
      <c r="J4836" s="82"/>
      <c r="K4836" s="82"/>
      <c r="L4836" s="82"/>
      <c r="M4836" s="82"/>
      <c r="N4836" s="140"/>
      <c r="O4836" s="140"/>
      <c r="P4836" s="82"/>
      <c r="Q4836" s="82"/>
      <c r="R4836" s="82"/>
      <c r="S4836" s="82"/>
      <c r="T4836" s="140"/>
      <c r="U4836" s="82"/>
      <c r="V4836" s="82"/>
      <c r="W4836" s="82"/>
      <c r="X4836" s="82"/>
      <c r="Y4836" s="82"/>
      <c r="AA4836" s="82"/>
      <c r="AB4836" s="82"/>
      <c r="AC4836" s="82"/>
      <c r="AD4836" s="82"/>
      <c r="AE4836" s="82"/>
      <c r="AF4836" s="82"/>
      <c r="AG4836" s="82"/>
    </row>
    <row r="4837" spans="3:33" x14ac:dyDescent="0.2">
      <c r="C4837" s="82"/>
      <c r="D4837" s="82"/>
      <c r="E4837" s="82"/>
      <c r="F4837" s="82"/>
      <c r="G4837" s="82"/>
      <c r="H4837" s="82"/>
      <c r="I4837" s="82"/>
      <c r="J4837" s="82"/>
      <c r="K4837" s="82"/>
      <c r="L4837" s="82"/>
      <c r="M4837" s="82"/>
      <c r="N4837" s="140"/>
      <c r="O4837" s="140"/>
      <c r="P4837" s="82"/>
      <c r="Q4837" s="82"/>
      <c r="R4837" s="82"/>
      <c r="S4837" s="82"/>
      <c r="T4837" s="140"/>
      <c r="U4837" s="82"/>
      <c r="V4837" s="82"/>
      <c r="W4837" s="82"/>
      <c r="X4837" s="82"/>
      <c r="Y4837" s="82"/>
      <c r="AA4837" s="82"/>
      <c r="AB4837" s="82"/>
      <c r="AC4837" s="82"/>
      <c r="AD4837" s="82"/>
      <c r="AE4837" s="82"/>
      <c r="AF4837" s="82"/>
      <c r="AG4837" s="82"/>
    </row>
    <row r="4838" spans="3:33" x14ac:dyDescent="0.2">
      <c r="C4838" s="82"/>
      <c r="D4838" s="82"/>
      <c r="E4838" s="82"/>
      <c r="F4838" s="82"/>
      <c r="G4838" s="82"/>
      <c r="H4838" s="82"/>
      <c r="I4838" s="82"/>
      <c r="J4838" s="82"/>
      <c r="K4838" s="82"/>
      <c r="L4838" s="82"/>
      <c r="M4838" s="82"/>
      <c r="N4838" s="140"/>
      <c r="O4838" s="140"/>
      <c r="P4838" s="82"/>
      <c r="Q4838" s="82"/>
      <c r="R4838" s="82"/>
      <c r="S4838" s="82"/>
      <c r="T4838" s="140"/>
      <c r="U4838" s="82"/>
      <c r="V4838" s="82"/>
      <c r="W4838" s="82"/>
      <c r="X4838" s="82"/>
      <c r="Y4838" s="82"/>
      <c r="AA4838" s="82"/>
      <c r="AB4838" s="82"/>
      <c r="AC4838" s="82"/>
      <c r="AD4838" s="82"/>
      <c r="AE4838" s="82"/>
      <c r="AF4838" s="82"/>
      <c r="AG4838" s="82"/>
    </row>
    <row r="4839" spans="3:33" x14ac:dyDescent="0.2">
      <c r="C4839" s="82"/>
      <c r="D4839" s="82"/>
      <c r="E4839" s="82"/>
      <c r="F4839" s="82"/>
      <c r="G4839" s="82"/>
      <c r="H4839" s="82"/>
      <c r="I4839" s="82"/>
      <c r="J4839" s="82"/>
      <c r="K4839" s="82"/>
      <c r="L4839" s="82"/>
      <c r="M4839" s="82"/>
      <c r="N4839" s="140"/>
      <c r="O4839" s="140"/>
      <c r="P4839" s="82"/>
      <c r="Q4839" s="82"/>
      <c r="R4839" s="82"/>
      <c r="S4839" s="82"/>
      <c r="T4839" s="140"/>
      <c r="U4839" s="82"/>
      <c r="V4839" s="82"/>
      <c r="W4839" s="82"/>
      <c r="X4839" s="82"/>
      <c r="Y4839" s="82"/>
      <c r="AA4839" s="82"/>
      <c r="AB4839" s="82"/>
      <c r="AC4839" s="82"/>
      <c r="AD4839" s="82"/>
      <c r="AE4839" s="82"/>
      <c r="AF4839" s="82"/>
      <c r="AG4839" s="82"/>
    </row>
    <row r="4840" spans="3:33" x14ac:dyDescent="0.2">
      <c r="C4840" s="82"/>
      <c r="D4840" s="82"/>
      <c r="E4840" s="82"/>
      <c r="F4840" s="82"/>
      <c r="G4840" s="82"/>
      <c r="H4840" s="82"/>
      <c r="I4840" s="82"/>
      <c r="J4840" s="82"/>
      <c r="K4840" s="82"/>
      <c r="L4840" s="82"/>
      <c r="M4840" s="82"/>
      <c r="N4840" s="140"/>
      <c r="O4840" s="140"/>
      <c r="P4840" s="82"/>
      <c r="Q4840" s="82"/>
      <c r="R4840" s="82"/>
      <c r="S4840" s="82"/>
      <c r="T4840" s="140"/>
      <c r="U4840" s="82"/>
      <c r="V4840" s="82"/>
      <c r="W4840" s="82"/>
      <c r="X4840" s="82"/>
      <c r="Y4840" s="82"/>
      <c r="AA4840" s="82"/>
      <c r="AB4840" s="82"/>
      <c r="AC4840" s="82"/>
      <c r="AD4840" s="82"/>
      <c r="AE4840" s="82"/>
      <c r="AF4840" s="82"/>
      <c r="AG4840" s="82"/>
    </row>
    <row r="4841" spans="3:33" x14ac:dyDescent="0.2">
      <c r="C4841" s="82"/>
      <c r="D4841" s="82"/>
      <c r="E4841" s="82"/>
      <c r="F4841" s="82"/>
      <c r="G4841" s="82"/>
      <c r="H4841" s="82"/>
      <c r="I4841" s="82"/>
      <c r="J4841" s="82"/>
      <c r="K4841" s="82"/>
      <c r="L4841" s="82"/>
      <c r="M4841" s="82"/>
      <c r="N4841" s="140"/>
      <c r="O4841" s="140"/>
      <c r="P4841" s="82"/>
      <c r="Q4841" s="82"/>
      <c r="R4841" s="82"/>
      <c r="S4841" s="82"/>
      <c r="T4841" s="140"/>
      <c r="U4841" s="82"/>
      <c r="V4841" s="82"/>
      <c r="W4841" s="82"/>
      <c r="X4841" s="82"/>
      <c r="Y4841" s="82"/>
      <c r="AA4841" s="82"/>
      <c r="AB4841" s="82"/>
      <c r="AC4841" s="82"/>
      <c r="AD4841" s="82"/>
      <c r="AE4841" s="82"/>
      <c r="AF4841" s="82"/>
      <c r="AG4841" s="82"/>
    </row>
    <row r="4842" spans="3:33" x14ac:dyDescent="0.2">
      <c r="C4842" s="82"/>
      <c r="D4842" s="82"/>
      <c r="E4842" s="82"/>
      <c r="F4842" s="82"/>
      <c r="G4842" s="82"/>
      <c r="H4842" s="82"/>
      <c r="I4842" s="82"/>
      <c r="J4842" s="82"/>
      <c r="K4842" s="82"/>
      <c r="L4842" s="82"/>
      <c r="M4842" s="82"/>
      <c r="N4842" s="140"/>
      <c r="O4842" s="140"/>
      <c r="P4842" s="82"/>
      <c r="Q4842" s="82"/>
      <c r="R4842" s="82"/>
      <c r="S4842" s="82"/>
      <c r="T4842" s="140"/>
      <c r="U4842" s="82"/>
      <c r="V4842" s="82"/>
      <c r="W4842" s="82"/>
      <c r="X4842" s="82"/>
      <c r="Y4842" s="82"/>
      <c r="AA4842" s="82"/>
      <c r="AB4842" s="82"/>
      <c r="AC4842" s="82"/>
      <c r="AD4842" s="82"/>
      <c r="AE4842" s="82"/>
      <c r="AF4842" s="82"/>
      <c r="AG4842" s="82"/>
    </row>
    <row r="4843" spans="3:33" x14ac:dyDescent="0.2">
      <c r="C4843" s="82"/>
      <c r="D4843" s="82"/>
      <c r="E4843" s="82"/>
      <c r="F4843" s="82"/>
      <c r="G4843" s="82"/>
      <c r="H4843" s="82"/>
      <c r="I4843" s="82"/>
      <c r="J4843" s="82"/>
      <c r="K4843" s="82"/>
      <c r="L4843" s="82"/>
      <c r="M4843" s="82"/>
      <c r="N4843" s="140"/>
      <c r="O4843" s="140"/>
      <c r="P4843" s="82"/>
      <c r="Q4843" s="82"/>
      <c r="R4843" s="82"/>
      <c r="S4843" s="82"/>
      <c r="T4843" s="140"/>
      <c r="U4843" s="82"/>
      <c r="V4843" s="82"/>
      <c r="W4843" s="82"/>
      <c r="X4843" s="82"/>
      <c r="Y4843" s="82"/>
      <c r="AA4843" s="82"/>
      <c r="AB4843" s="82"/>
      <c r="AC4843" s="82"/>
      <c r="AD4843" s="82"/>
      <c r="AE4843" s="82"/>
      <c r="AF4843" s="82"/>
      <c r="AG4843" s="82"/>
    </row>
    <row r="4844" spans="3:33" x14ac:dyDescent="0.2">
      <c r="C4844" s="82"/>
      <c r="D4844" s="82"/>
      <c r="E4844" s="82"/>
      <c r="F4844" s="82"/>
      <c r="G4844" s="82"/>
      <c r="H4844" s="82"/>
      <c r="I4844" s="82"/>
      <c r="J4844" s="82"/>
      <c r="K4844" s="82"/>
      <c r="L4844" s="82"/>
      <c r="M4844" s="82"/>
      <c r="N4844" s="140"/>
      <c r="O4844" s="140"/>
      <c r="P4844" s="82"/>
      <c r="Q4844" s="82"/>
      <c r="R4844" s="82"/>
      <c r="S4844" s="82"/>
      <c r="T4844" s="140"/>
      <c r="U4844" s="82"/>
      <c r="V4844" s="82"/>
      <c r="W4844" s="82"/>
      <c r="X4844" s="82"/>
      <c r="Y4844" s="82"/>
      <c r="AA4844" s="82"/>
      <c r="AB4844" s="82"/>
      <c r="AC4844" s="82"/>
      <c r="AD4844" s="82"/>
      <c r="AE4844" s="82"/>
      <c r="AF4844" s="82"/>
      <c r="AG4844" s="82"/>
    </row>
    <row r="4845" spans="3:33" x14ac:dyDescent="0.2">
      <c r="C4845" s="82"/>
      <c r="D4845" s="82"/>
      <c r="E4845" s="82"/>
      <c r="F4845" s="82"/>
      <c r="G4845" s="82"/>
      <c r="H4845" s="82"/>
      <c r="I4845" s="82"/>
      <c r="J4845" s="82"/>
      <c r="K4845" s="82"/>
      <c r="L4845" s="82"/>
      <c r="M4845" s="82"/>
      <c r="N4845" s="140"/>
      <c r="O4845" s="140"/>
      <c r="P4845" s="82"/>
      <c r="Q4845" s="82"/>
      <c r="R4845" s="82"/>
      <c r="S4845" s="82"/>
      <c r="T4845" s="140"/>
      <c r="U4845" s="82"/>
      <c r="V4845" s="82"/>
      <c r="W4845" s="82"/>
      <c r="X4845" s="82"/>
      <c r="Y4845" s="82"/>
      <c r="AA4845" s="82"/>
      <c r="AB4845" s="82"/>
      <c r="AC4845" s="82"/>
      <c r="AD4845" s="82"/>
      <c r="AE4845" s="82"/>
      <c r="AF4845" s="82"/>
      <c r="AG4845" s="82"/>
    </row>
    <row r="4846" spans="3:33" x14ac:dyDescent="0.2">
      <c r="C4846" s="82"/>
      <c r="D4846" s="82"/>
      <c r="E4846" s="82"/>
      <c r="F4846" s="82"/>
      <c r="G4846" s="82"/>
      <c r="H4846" s="82"/>
      <c r="I4846" s="82"/>
      <c r="J4846" s="82"/>
      <c r="K4846" s="82"/>
      <c r="L4846" s="82"/>
      <c r="M4846" s="82"/>
      <c r="N4846" s="140"/>
      <c r="O4846" s="140"/>
      <c r="P4846" s="82"/>
      <c r="Q4846" s="82"/>
      <c r="R4846" s="82"/>
      <c r="S4846" s="82"/>
      <c r="T4846" s="140"/>
      <c r="U4846" s="82"/>
      <c r="V4846" s="82"/>
      <c r="W4846" s="82"/>
      <c r="X4846" s="82"/>
      <c r="Y4846" s="82"/>
      <c r="AA4846" s="82"/>
      <c r="AB4846" s="82"/>
      <c r="AC4846" s="82"/>
      <c r="AD4846" s="82"/>
      <c r="AE4846" s="82"/>
      <c r="AF4846" s="82"/>
      <c r="AG4846" s="82"/>
    </row>
    <row r="4847" spans="3:33" x14ac:dyDescent="0.2">
      <c r="C4847" s="82"/>
      <c r="D4847" s="82"/>
      <c r="E4847" s="82"/>
      <c r="F4847" s="82"/>
      <c r="G4847" s="82"/>
      <c r="H4847" s="82"/>
      <c r="I4847" s="82"/>
      <c r="J4847" s="82"/>
      <c r="K4847" s="82"/>
      <c r="L4847" s="82"/>
      <c r="M4847" s="82"/>
      <c r="N4847" s="140"/>
      <c r="O4847" s="140"/>
      <c r="P4847" s="82"/>
      <c r="Q4847" s="82"/>
      <c r="R4847" s="82"/>
      <c r="S4847" s="82"/>
      <c r="T4847" s="140"/>
      <c r="U4847" s="82"/>
      <c r="V4847" s="82"/>
      <c r="W4847" s="82"/>
      <c r="X4847" s="82"/>
      <c r="Y4847" s="82"/>
      <c r="AA4847" s="82"/>
      <c r="AB4847" s="82"/>
      <c r="AC4847" s="82"/>
      <c r="AD4847" s="82"/>
      <c r="AE4847" s="82"/>
      <c r="AF4847" s="82"/>
      <c r="AG4847" s="82"/>
    </row>
    <row r="4848" spans="3:33" x14ac:dyDescent="0.2">
      <c r="C4848" s="82"/>
      <c r="D4848" s="82"/>
      <c r="E4848" s="82"/>
      <c r="F4848" s="82"/>
      <c r="G4848" s="82"/>
      <c r="H4848" s="82"/>
      <c r="I4848" s="82"/>
      <c r="J4848" s="82"/>
      <c r="K4848" s="82"/>
      <c r="L4848" s="82"/>
      <c r="M4848" s="82"/>
      <c r="N4848" s="140"/>
      <c r="O4848" s="140"/>
      <c r="P4848" s="82"/>
      <c r="Q4848" s="82"/>
      <c r="R4848" s="82"/>
      <c r="S4848" s="82"/>
      <c r="T4848" s="140"/>
      <c r="U4848" s="82"/>
      <c r="V4848" s="82"/>
      <c r="W4848" s="82"/>
      <c r="X4848" s="82"/>
      <c r="Y4848" s="82"/>
      <c r="AA4848" s="82"/>
      <c r="AB4848" s="82"/>
      <c r="AC4848" s="82"/>
      <c r="AD4848" s="82"/>
      <c r="AE4848" s="82"/>
      <c r="AF4848" s="82"/>
      <c r="AG4848" s="82"/>
    </row>
    <row r="4849" spans="3:33" x14ac:dyDescent="0.2">
      <c r="C4849" s="82"/>
      <c r="D4849" s="82"/>
      <c r="E4849" s="82"/>
      <c r="F4849" s="82"/>
      <c r="G4849" s="82"/>
      <c r="H4849" s="82"/>
      <c r="I4849" s="82"/>
      <c r="J4849" s="82"/>
      <c r="K4849" s="82"/>
      <c r="L4849" s="82"/>
      <c r="M4849" s="82"/>
      <c r="N4849" s="140"/>
      <c r="O4849" s="140"/>
      <c r="P4849" s="82"/>
      <c r="Q4849" s="82"/>
      <c r="R4849" s="82"/>
      <c r="S4849" s="82"/>
      <c r="T4849" s="140"/>
      <c r="U4849" s="82"/>
      <c r="V4849" s="82"/>
      <c r="W4849" s="82"/>
      <c r="X4849" s="82"/>
      <c r="Y4849" s="82"/>
      <c r="AA4849" s="82"/>
      <c r="AB4849" s="82"/>
      <c r="AC4849" s="82"/>
      <c r="AD4849" s="82"/>
      <c r="AE4849" s="82"/>
      <c r="AF4849" s="82"/>
      <c r="AG4849" s="82"/>
    </row>
    <row r="4850" spans="3:33" x14ac:dyDescent="0.2">
      <c r="C4850" s="82"/>
      <c r="D4850" s="82"/>
      <c r="E4850" s="82"/>
      <c r="F4850" s="82"/>
      <c r="G4850" s="82"/>
      <c r="H4850" s="82"/>
      <c r="I4850" s="82"/>
      <c r="J4850" s="82"/>
      <c r="K4850" s="82"/>
      <c r="L4850" s="82"/>
      <c r="M4850" s="82"/>
      <c r="N4850" s="140"/>
      <c r="O4850" s="140"/>
      <c r="P4850" s="82"/>
      <c r="Q4850" s="82"/>
      <c r="R4850" s="82"/>
      <c r="S4850" s="82"/>
      <c r="T4850" s="140"/>
      <c r="U4850" s="82"/>
      <c r="V4850" s="82"/>
      <c r="W4850" s="82"/>
      <c r="X4850" s="82"/>
      <c r="Y4850" s="82"/>
      <c r="AA4850" s="82"/>
      <c r="AB4850" s="82"/>
      <c r="AC4850" s="82"/>
      <c r="AD4850" s="82"/>
      <c r="AE4850" s="82"/>
      <c r="AF4850" s="82"/>
      <c r="AG4850" s="82"/>
    </row>
    <row r="4851" spans="3:33" x14ac:dyDescent="0.2">
      <c r="C4851" s="82"/>
      <c r="D4851" s="82"/>
      <c r="E4851" s="82"/>
      <c r="F4851" s="82"/>
      <c r="G4851" s="82"/>
      <c r="H4851" s="82"/>
      <c r="I4851" s="82"/>
      <c r="J4851" s="82"/>
      <c r="K4851" s="82"/>
      <c r="L4851" s="82"/>
      <c r="M4851" s="82"/>
      <c r="N4851" s="140"/>
      <c r="O4851" s="140"/>
      <c r="P4851" s="82"/>
      <c r="Q4851" s="82"/>
      <c r="R4851" s="82"/>
      <c r="S4851" s="82"/>
      <c r="T4851" s="140"/>
      <c r="U4851" s="82"/>
      <c r="V4851" s="82"/>
      <c r="W4851" s="82"/>
      <c r="X4851" s="82"/>
      <c r="Y4851" s="82"/>
      <c r="AA4851" s="82"/>
      <c r="AB4851" s="82"/>
      <c r="AC4851" s="82"/>
      <c r="AD4851" s="82"/>
      <c r="AE4851" s="82"/>
      <c r="AF4851" s="82"/>
      <c r="AG4851" s="82"/>
    </row>
    <row r="4852" spans="3:33" x14ac:dyDescent="0.2">
      <c r="C4852" s="82"/>
      <c r="D4852" s="82"/>
      <c r="E4852" s="82"/>
      <c r="F4852" s="82"/>
      <c r="G4852" s="82"/>
      <c r="H4852" s="82"/>
      <c r="I4852" s="82"/>
      <c r="J4852" s="82"/>
      <c r="K4852" s="82"/>
      <c r="L4852" s="82"/>
      <c r="M4852" s="82"/>
      <c r="N4852" s="140"/>
      <c r="O4852" s="140"/>
      <c r="P4852" s="82"/>
      <c r="Q4852" s="82"/>
      <c r="R4852" s="82"/>
      <c r="S4852" s="82"/>
      <c r="T4852" s="140"/>
      <c r="U4852" s="82"/>
      <c r="V4852" s="82"/>
      <c r="W4852" s="82"/>
      <c r="X4852" s="82"/>
      <c r="Y4852" s="82"/>
      <c r="AA4852" s="82"/>
      <c r="AB4852" s="82"/>
      <c r="AC4852" s="82"/>
      <c r="AD4852" s="82"/>
      <c r="AE4852" s="82"/>
      <c r="AF4852" s="82"/>
      <c r="AG4852" s="82"/>
    </row>
    <row r="4853" spans="3:33" x14ac:dyDescent="0.2">
      <c r="C4853" s="82"/>
      <c r="D4853" s="82"/>
      <c r="E4853" s="82"/>
      <c r="F4853" s="82"/>
      <c r="G4853" s="82"/>
      <c r="H4853" s="82"/>
      <c r="I4853" s="82"/>
      <c r="J4853" s="82"/>
      <c r="K4853" s="82"/>
      <c r="L4853" s="82"/>
      <c r="M4853" s="82"/>
      <c r="N4853" s="140"/>
      <c r="O4853" s="140"/>
      <c r="P4853" s="82"/>
      <c r="Q4853" s="82"/>
      <c r="R4853" s="82"/>
      <c r="S4853" s="82"/>
      <c r="T4853" s="140"/>
      <c r="U4853" s="82"/>
      <c r="V4853" s="82"/>
      <c r="W4853" s="82"/>
      <c r="X4853" s="82"/>
      <c r="Y4853" s="82"/>
      <c r="AA4853" s="82"/>
      <c r="AB4853" s="82"/>
      <c r="AC4853" s="82"/>
      <c r="AD4853" s="82"/>
      <c r="AE4853" s="82"/>
      <c r="AF4853" s="82"/>
      <c r="AG4853" s="82"/>
    </row>
    <row r="4854" spans="3:33" x14ac:dyDescent="0.2">
      <c r="C4854" s="82"/>
      <c r="D4854" s="82"/>
      <c r="E4854" s="82"/>
      <c r="F4854" s="82"/>
      <c r="G4854" s="82"/>
      <c r="H4854" s="82"/>
      <c r="I4854" s="82"/>
      <c r="J4854" s="82"/>
      <c r="K4854" s="82"/>
      <c r="L4854" s="82"/>
      <c r="M4854" s="82"/>
      <c r="N4854" s="140"/>
      <c r="O4854" s="140"/>
      <c r="P4854" s="82"/>
      <c r="Q4854" s="82"/>
      <c r="R4854" s="82"/>
      <c r="S4854" s="82"/>
      <c r="T4854" s="140"/>
      <c r="U4854" s="82"/>
      <c r="V4854" s="82"/>
      <c r="W4854" s="82"/>
      <c r="X4854" s="82"/>
      <c r="Y4854" s="82"/>
      <c r="AA4854" s="82"/>
      <c r="AB4854" s="82"/>
      <c r="AC4854" s="82"/>
      <c r="AD4854" s="82"/>
      <c r="AE4854" s="82"/>
      <c r="AF4854" s="82"/>
      <c r="AG4854" s="82"/>
    </row>
    <row r="4855" spans="3:33" x14ac:dyDescent="0.2">
      <c r="C4855" s="82"/>
      <c r="D4855" s="82"/>
      <c r="E4855" s="82"/>
      <c r="F4855" s="82"/>
      <c r="G4855" s="82"/>
      <c r="H4855" s="82"/>
      <c r="I4855" s="82"/>
      <c r="J4855" s="82"/>
      <c r="K4855" s="82"/>
      <c r="L4855" s="82"/>
      <c r="M4855" s="82"/>
      <c r="N4855" s="140"/>
      <c r="O4855" s="140"/>
      <c r="P4855" s="82"/>
      <c r="Q4855" s="82"/>
      <c r="R4855" s="82"/>
      <c r="S4855" s="82"/>
      <c r="T4855" s="140"/>
      <c r="U4855" s="82"/>
      <c r="V4855" s="82"/>
      <c r="W4855" s="82"/>
      <c r="X4855" s="82"/>
      <c r="Y4855" s="82"/>
      <c r="AA4855" s="82"/>
      <c r="AB4855" s="82"/>
      <c r="AC4855" s="82"/>
      <c r="AD4855" s="82"/>
      <c r="AE4855" s="82"/>
      <c r="AF4855" s="82"/>
      <c r="AG4855" s="82"/>
    </row>
    <row r="4856" spans="3:33" x14ac:dyDescent="0.2">
      <c r="C4856" s="82"/>
      <c r="D4856" s="82"/>
      <c r="E4856" s="82"/>
      <c r="F4856" s="82"/>
      <c r="G4856" s="82"/>
      <c r="H4856" s="82"/>
      <c r="I4856" s="82"/>
      <c r="J4856" s="82"/>
      <c r="K4856" s="82"/>
      <c r="L4856" s="82"/>
      <c r="M4856" s="82"/>
      <c r="N4856" s="140"/>
      <c r="O4856" s="140"/>
      <c r="P4856" s="82"/>
      <c r="Q4856" s="82"/>
      <c r="R4856" s="82"/>
      <c r="S4856" s="82"/>
      <c r="T4856" s="140"/>
      <c r="U4856" s="82"/>
      <c r="V4856" s="82"/>
      <c r="W4856" s="82"/>
      <c r="X4856" s="82"/>
      <c r="Y4856" s="82"/>
      <c r="AA4856" s="82"/>
      <c r="AB4856" s="82"/>
      <c r="AC4856" s="82"/>
      <c r="AD4856" s="82"/>
      <c r="AE4856" s="82"/>
      <c r="AF4856" s="82"/>
      <c r="AG4856" s="82"/>
    </row>
    <row r="4857" spans="3:33" x14ac:dyDescent="0.2">
      <c r="C4857" s="82"/>
      <c r="D4857" s="82"/>
      <c r="E4857" s="82"/>
      <c r="F4857" s="82"/>
      <c r="G4857" s="82"/>
      <c r="H4857" s="82"/>
      <c r="I4857" s="82"/>
      <c r="J4857" s="82"/>
      <c r="K4857" s="82"/>
      <c r="L4857" s="82"/>
      <c r="M4857" s="82"/>
      <c r="N4857" s="140"/>
      <c r="O4857" s="140"/>
      <c r="P4857" s="82"/>
      <c r="Q4857" s="82"/>
      <c r="R4857" s="82"/>
      <c r="S4857" s="82"/>
      <c r="T4857" s="140"/>
      <c r="U4857" s="82"/>
      <c r="V4857" s="82"/>
      <c r="W4857" s="82"/>
      <c r="X4857" s="82"/>
      <c r="Y4857" s="82"/>
      <c r="AA4857" s="82"/>
      <c r="AB4857" s="82"/>
      <c r="AC4857" s="82"/>
      <c r="AD4857" s="82"/>
      <c r="AE4857" s="82"/>
      <c r="AF4857" s="82"/>
      <c r="AG4857" s="82"/>
    </row>
    <row r="4858" spans="3:33" x14ac:dyDescent="0.2">
      <c r="C4858" s="82"/>
      <c r="D4858" s="82"/>
      <c r="E4858" s="82"/>
      <c r="F4858" s="82"/>
      <c r="G4858" s="82"/>
      <c r="H4858" s="82"/>
      <c r="I4858" s="82"/>
      <c r="J4858" s="82"/>
      <c r="K4858" s="82"/>
      <c r="L4858" s="82"/>
      <c r="M4858" s="82"/>
      <c r="N4858" s="140"/>
      <c r="O4858" s="140"/>
      <c r="P4858" s="82"/>
      <c r="Q4858" s="82"/>
      <c r="R4858" s="82"/>
      <c r="S4858" s="82"/>
      <c r="T4858" s="140"/>
      <c r="U4858" s="82"/>
      <c r="V4858" s="82"/>
      <c r="W4858" s="82"/>
      <c r="X4858" s="82"/>
      <c r="Y4858" s="82"/>
      <c r="AA4858" s="82"/>
      <c r="AB4858" s="82"/>
      <c r="AC4858" s="82"/>
      <c r="AD4858" s="82"/>
      <c r="AE4858" s="82"/>
      <c r="AF4858" s="82"/>
      <c r="AG4858" s="82"/>
    </row>
    <row r="4859" spans="3:33" x14ac:dyDescent="0.2">
      <c r="C4859" s="82"/>
      <c r="D4859" s="82"/>
      <c r="E4859" s="82"/>
      <c r="F4859" s="82"/>
      <c r="G4859" s="82"/>
      <c r="H4859" s="82"/>
      <c r="I4859" s="82"/>
      <c r="J4859" s="82"/>
      <c r="K4859" s="82"/>
      <c r="L4859" s="82"/>
      <c r="M4859" s="82"/>
      <c r="N4859" s="140"/>
      <c r="O4859" s="140"/>
      <c r="P4859" s="82"/>
      <c r="Q4859" s="82"/>
      <c r="R4859" s="82"/>
      <c r="S4859" s="82"/>
      <c r="T4859" s="140"/>
      <c r="U4859" s="82"/>
      <c r="V4859" s="82"/>
      <c r="W4859" s="82"/>
      <c r="X4859" s="82"/>
      <c r="Y4859" s="82"/>
      <c r="AA4859" s="82"/>
      <c r="AB4859" s="82"/>
      <c r="AC4859" s="82"/>
      <c r="AD4859" s="82"/>
      <c r="AE4859" s="82"/>
      <c r="AF4859" s="82"/>
      <c r="AG4859" s="82"/>
    </row>
    <row r="4860" spans="3:33" x14ac:dyDescent="0.2">
      <c r="C4860" s="82"/>
      <c r="D4860" s="82"/>
      <c r="E4860" s="82"/>
      <c r="F4860" s="82"/>
      <c r="G4860" s="82"/>
      <c r="H4860" s="82"/>
      <c r="I4860" s="82"/>
      <c r="J4860" s="82"/>
      <c r="K4860" s="82"/>
      <c r="L4860" s="82"/>
      <c r="M4860" s="82"/>
      <c r="N4860" s="140"/>
      <c r="O4860" s="140"/>
      <c r="P4860" s="82"/>
      <c r="Q4860" s="82"/>
      <c r="R4860" s="82"/>
      <c r="S4860" s="82"/>
      <c r="T4860" s="140"/>
      <c r="U4860" s="82"/>
      <c r="V4860" s="82"/>
      <c r="W4860" s="82"/>
      <c r="X4860" s="82"/>
      <c r="Y4860" s="82"/>
      <c r="AA4860" s="82"/>
      <c r="AB4860" s="82"/>
      <c r="AC4860" s="82"/>
      <c r="AD4860" s="82"/>
      <c r="AE4860" s="82"/>
      <c r="AF4860" s="82"/>
      <c r="AG4860" s="82"/>
    </row>
    <row r="4861" spans="3:33" x14ac:dyDescent="0.2">
      <c r="C4861" s="82"/>
      <c r="D4861" s="82"/>
      <c r="E4861" s="82"/>
      <c r="F4861" s="82"/>
      <c r="G4861" s="82"/>
      <c r="H4861" s="82"/>
      <c r="I4861" s="82"/>
      <c r="J4861" s="82"/>
      <c r="K4861" s="82"/>
      <c r="L4861" s="82"/>
      <c r="M4861" s="82"/>
      <c r="N4861" s="140"/>
      <c r="O4861" s="140"/>
      <c r="P4861" s="82"/>
      <c r="Q4861" s="82"/>
      <c r="R4861" s="82"/>
      <c r="S4861" s="82"/>
      <c r="T4861" s="140"/>
      <c r="U4861" s="82"/>
      <c r="V4861" s="82"/>
      <c r="W4861" s="82"/>
      <c r="X4861" s="82"/>
      <c r="Y4861" s="82"/>
      <c r="AA4861" s="82"/>
      <c r="AB4861" s="82"/>
      <c r="AC4861" s="82"/>
      <c r="AD4861" s="82"/>
      <c r="AE4861" s="82"/>
      <c r="AF4861" s="82"/>
      <c r="AG4861" s="82"/>
    </row>
    <row r="4862" spans="3:33" x14ac:dyDescent="0.2">
      <c r="C4862" s="82"/>
      <c r="D4862" s="82"/>
      <c r="E4862" s="82"/>
      <c r="F4862" s="82"/>
      <c r="G4862" s="82"/>
      <c r="H4862" s="82"/>
      <c r="I4862" s="82"/>
      <c r="J4862" s="82"/>
      <c r="K4862" s="82"/>
      <c r="L4862" s="82"/>
      <c r="M4862" s="82"/>
      <c r="N4862" s="140"/>
      <c r="O4862" s="140"/>
      <c r="P4862" s="82"/>
      <c r="Q4862" s="82"/>
      <c r="R4862" s="82"/>
      <c r="S4862" s="82"/>
      <c r="T4862" s="140"/>
      <c r="U4862" s="82"/>
      <c r="V4862" s="82"/>
      <c r="W4862" s="82"/>
      <c r="X4862" s="82"/>
      <c r="Y4862" s="82"/>
      <c r="AA4862" s="82"/>
      <c r="AB4862" s="82"/>
      <c r="AC4862" s="82"/>
      <c r="AD4862" s="82"/>
      <c r="AE4862" s="82"/>
      <c r="AF4862" s="82"/>
      <c r="AG4862" s="82"/>
    </row>
    <row r="4863" spans="3:33" x14ac:dyDescent="0.2">
      <c r="C4863" s="82"/>
      <c r="D4863" s="82"/>
      <c r="E4863" s="82"/>
      <c r="F4863" s="82"/>
      <c r="G4863" s="82"/>
      <c r="H4863" s="82"/>
      <c r="I4863" s="82"/>
      <c r="J4863" s="82"/>
      <c r="K4863" s="82"/>
      <c r="L4863" s="82"/>
      <c r="M4863" s="82"/>
      <c r="N4863" s="140"/>
      <c r="O4863" s="140"/>
      <c r="P4863" s="82"/>
      <c r="Q4863" s="82"/>
      <c r="R4863" s="82"/>
      <c r="S4863" s="82"/>
      <c r="T4863" s="140"/>
      <c r="U4863" s="82"/>
      <c r="V4863" s="82"/>
      <c r="W4863" s="82"/>
      <c r="X4863" s="82"/>
      <c r="Y4863" s="82"/>
      <c r="AA4863" s="82"/>
      <c r="AB4863" s="82"/>
      <c r="AC4863" s="82"/>
      <c r="AD4863" s="82"/>
      <c r="AE4863" s="82"/>
      <c r="AF4863" s="82"/>
      <c r="AG4863" s="82"/>
    </row>
    <row r="4864" spans="3:33" x14ac:dyDescent="0.2">
      <c r="C4864" s="82"/>
      <c r="D4864" s="82"/>
      <c r="E4864" s="82"/>
      <c r="F4864" s="82"/>
      <c r="G4864" s="82"/>
      <c r="H4864" s="82"/>
      <c r="I4864" s="82"/>
      <c r="J4864" s="82"/>
      <c r="K4864" s="82"/>
      <c r="L4864" s="82"/>
      <c r="M4864" s="82"/>
      <c r="N4864" s="140"/>
      <c r="O4864" s="140"/>
      <c r="P4864" s="82"/>
      <c r="Q4864" s="82"/>
      <c r="R4864" s="82"/>
      <c r="S4864" s="82"/>
      <c r="T4864" s="140"/>
      <c r="U4864" s="82"/>
      <c r="V4864" s="82"/>
      <c r="W4864" s="82"/>
      <c r="X4864" s="82"/>
      <c r="Y4864" s="82"/>
      <c r="AA4864" s="82"/>
      <c r="AB4864" s="82"/>
      <c r="AC4864" s="82"/>
      <c r="AD4864" s="82"/>
      <c r="AE4864" s="82"/>
      <c r="AF4864" s="82"/>
      <c r="AG4864" s="82"/>
    </row>
    <row r="4865" spans="3:33" x14ac:dyDescent="0.2">
      <c r="C4865" s="82"/>
      <c r="D4865" s="82"/>
      <c r="E4865" s="82"/>
      <c r="F4865" s="82"/>
      <c r="G4865" s="82"/>
      <c r="H4865" s="82"/>
      <c r="I4865" s="82"/>
      <c r="J4865" s="82"/>
      <c r="K4865" s="82"/>
      <c r="L4865" s="82"/>
      <c r="M4865" s="82"/>
      <c r="N4865" s="140"/>
      <c r="O4865" s="140"/>
      <c r="P4865" s="82"/>
      <c r="Q4865" s="82"/>
      <c r="R4865" s="82"/>
      <c r="S4865" s="82"/>
      <c r="T4865" s="140"/>
      <c r="U4865" s="82"/>
      <c r="V4865" s="82"/>
      <c r="W4865" s="82"/>
      <c r="X4865" s="82"/>
      <c r="Y4865" s="82"/>
      <c r="AA4865" s="82"/>
      <c r="AB4865" s="82"/>
      <c r="AC4865" s="82"/>
      <c r="AD4865" s="82"/>
      <c r="AE4865" s="82"/>
      <c r="AF4865" s="82"/>
      <c r="AG4865" s="82"/>
    </row>
    <row r="4866" spans="3:33" x14ac:dyDescent="0.2">
      <c r="C4866" s="82"/>
      <c r="D4866" s="82"/>
      <c r="E4866" s="82"/>
      <c r="F4866" s="82"/>
      <c r="G4866" s="82"/>
      <c r="H4866" s="82"/>
      <c r="I4866" s="82"/>
      <c r="J4866" s="82"/>
      <c r="K4866" s="82"/>
      <c r="L4866" s="82"/>
      <c r="M4866" s="82"/>
      <c r="N4866" s="140"/>
      <c r="O4866" s="140"/>
      <c r="P4866" s="82"/>
      <c r="Q4866" s="82"/>
      <c r="R4866" s="82"/>
      <c r="S4866" s="82"/>
      <c r="T4866" s="140"/>
      <c r="U4866" s="82"/>
      <c r="V4866" s="82"/>
      <c r="W4866" s="82"/>
      <c r="X4866" s="82"/>
      <c r="Y4866" s="82"/>
      <c r="AA4866" s="82"/>
      <c r="AB4866" s="82"/>
      <c r="AC4866" s="82"/>
      <c r="AD4866" s="82"/>
      <c r="AE4866" s="82"/>
      <c r="AF4866" s="82"/>
      <c r="AG4866" s="82"/>
    </row>
    <row r="4867" spans="3:33" x14ac:dyDescent="0.2">
      <c r="C4867" s="82"/>
      <c r="D4867" s="82"/>
      <c r="E4867" s="82"/>
      <c r="F4867" s="82"/>
      <c r="G4867" s="82"/>
      <c r="H4867" s="82"/>
      <c r="I4867" s="82"/>
      <c r="J4867" s="82"/>
      <c r="K4867" s="82"/>
      <c r="L4867" s="82"/>
      <c r="M4867" s="82"/>
      <c r="N4867" s="140"/>
      <c r="O4867" s="140"/>
      <c r="P4867" s="82"/>
      <c r="Q4867" s="82"/>
      <c r="R4867" s="82"/>
      <c r="S4867" s="82"/>
      <c r="T4867" s="140"/>
      <c r="U4867" s="82"/>
      <c r="V4867" s="82"/>
      <c r="W4867" s="82"/>
      <c r="X4867" s="82"/>
      <c r="Y4867" s="82"/>
      <c r="AA4867" s="82"/>
      <c r="AB4867" s="82"/>
      <c r="AC4867" s="82"/>
      <c r="AD4867" s="82"/>
      <c r="AE4867" s="82"/>
      <c r="AF4867" s="82"/>
      <c r="AG4867" s="82"/>
    </row>
    <row r="4868" spans="3:33" x14ac:dyDescent="0.2">
      <c r="C4868" s="82"/>
      <c r="D4868" s="82"/>
      <c r="E4868" s="82"/>
      <c r="F4868" s="82"/>
      <c r="G4868" s="82"/>
      <c r="H4868" s="82"/>
      <c r="I4868" s="82"/>
      <c r="J4868" s="82"/>
      <c r="K4868" s="82"/>
      <c r="L4868" s="82"/>
      <c r="M4868" s="82"/>
      <c r="N4868" s="140"/>
      <c r="O4868" s="140"/>
      <c r="P4868" s="82"/>
      <c r="Q4868" s="82"/>
      <c r="R4868" s="82"/>
      <c r="S4868" s="82"/>
      <c r="T4868" s="140"/>
      <c r="U4868" s="82"/>
      <c r="V4868" s="82"/>
      <c r="W4868" s="82"/>
      <c r="X4868" s="82"/>
      <c r="Y4868" s="82"/>
      <c r="AA4868" s="82"/>
      <c r="AB4868" s="82"/>
      <c r="AC4868" s="82"/>
      <c r="AD4868" s="82"/>
      <c r="AE4868" s="82"/>
      <c r="AF4868" s="82"/>
      <c r="AG4868" s="82"/>
    </row>
    <row r="4869" spans="3:33" x14ac:dyDescent="0.2">
      <c r="C4869" s="82"/>
      <c r="D4869" s="82"/>
      <c r="E4869" s="82"/>
      <c r="F4869" s="82"/>
      <c r="G4869" s="82"/>
      <c r="H4869" s="82"/>
      <c r="I4869" s="82"/>
      <c r="J4869" s="82"/>
      <c r="K4869" s="82"/>
      <c r="L4869" s="82"/>
      <c r="M4869" s="82"/>
      <c r="N4869" s="140"/>
      <c r="O4869" s="140"/>
      <c r="P4869" s="82"/>
      <c r="Q4869" s="82"/>
      <c r="R4869" s="82"/>
      <c r="S4869" s="82"/>
      <c r="T4869" s="140"/>
      <c r="U4869" s="82"/>
      <c r="V4869" s="82"/>
      <c r="W4869" s="82"/>
      <c r="X4869" s="82"/>
      <c r="Y4869" s="82"/>
      <c r="AA4869" s="82"/>
      <c r="AB4869" s="82"/>
      <c r="AC4869" s="82"/>
      <c r="AD4869" s="82"/>
      <c r="AE4869" s="82"/>
      <c r="AF4869" s="82"/>
      <c r="AG4869" s="82"/>
    </row>
    <row r="4870" spans="3:33" x14ac:dyDescent="0.2">
      <c r="C4870" s="82"/>
      <c r="D4870" s="82"/>
      <c r="E4870" s="82"/>
      <c r="F4870" s="82"/>
      <c r="G4870" s="82"/>
      <c r="H4870" s="82"/>
      <c r="I4870" s="82"/>
      <c r="J4870" s="82"/>
      <c r="K4870" s="82"/>
      <c r="L4870" s="82"/>
      <c r="M4870" s="82"/>
      <c r="N4870" s="140"/>
      <c r="O4870" s="140"/>
      <c r="P4870" s="82"/>
      <c r="Q4870" s="82"/>
      <c r="R4870" s="82"/>
      <c r="S4870" s="82"/>
      <c r="T4870" s="140"/>
      <c r="U4870" s="82"/>
      <c r="V4870" s="82"/>
      <c r="W4870" s="82"/>
      <c r="X4870" s="82"/>
      <c r="Y4870" s="82"/>
      <c r="AA4870" s="82"/>
      <c r="AB4870" s="82"/>
      <c r="AC4870" s="82"/>
      <c r="AD4870" s="82"/>
      <c r="AE4870" s="82"/>
      <c r="AF4870" s="82"/>
      <c r="AG4870" s="82"/>
    </row>
    <row r="4871" spans="3:33" x14ac:dyDescent="0.2">
      <c r="C4871" s="82"/>
      <c r="D4871" s="82"/>
      <c r="E4871" s="82"/>
      <c r="F4871" s="82"/>
      <c r="G4871" s="82"/>
      <c r="H4871" s="82"/>
      <c r="I4871" s="82"/>
      <c r="J4871" s="82"/>
      <c r="K4871" s="82"/>
      <c r="L4871" s="82"/>
      <c r="M4871" s="82"/>
      <c r="N4871" s="140"/>
      <c r="O4871" s="140"/>
      <c r="P4871" s="82"/>
      <c r="Q4871" s="82"/>
      <c r="R4871" s="82"/>
      <c r="S4871" s="82"/>
      <c r="T4871" s="140"/>
      <c r="U4871" s="82"/>
      <c r="V4871" s="82"/>
      <c r="W4871" s="82"/>
      <c r="X4871" s="82"/>
      <c r="Y4871" s="82"/>
      <c r="AA4871" s="82"/>
      <c r="AB4871" s="82"/>
      <c r="AC4871" s="82"/>
      <c r="AD4871" s="82"/>
      <c r="AE4871" s="82"/>
      <c r="AF4871" s="82"/>
      <c r="AG4871" s="82"/>
    </row>
    <row r="4872" spans="3:33" x14ac:dyDescent="0.2">
      <c r="C4872" s="82"/>
      <c r="D4872" s="82"/>
      <c r="E4872" s="82"/>
      <c r="F4872" s="82"/>
      <c r="G4872" s="82"/>
      <c r="H4872" s="82"/>
      <c r="I4872" s="82"/>
      <c r="J4872" s="82"/>
      <c r="K4872" s="82"/>
      <c r="L4872" s="82"/>
      <c r="M4872" s="82"/>
      <c r="N4872" s="140"/>
      <c r="O4872" s="140"/>
      <c r="P4872" s="82"/>
      <c r="Q4872" s="82"/>
      <c r="R4872" s="82"/>
      <c r="S4872" s="82"/>
      <c r="T4872" s="140"/>
      <c r="U4872" s="82"/>
      <c r="V4872" s="82"/>
      <c r="W4872" s="82"/>
      <c r="X4872" s="82"/>
      <c r="Y4872" s="82"/>
      <c r="AA4872" s="82"/>
      <c r="AB4872" s="82"/>
      <c r="AC4872" s="82"/>
      <c r="AD4872" s="82"/>
      <c r="AE4872" s="82"/>
      <c r="AF4872" s="82"/>
      <c r="AG4872" s="82"/>
    </row>
    <row r="4873" spans="3:33" x14ac:dyDescent="0.2">
      <c r="C4873" s="82"/>
      <c r="D4873" s="82"/>
      <c r="E4873" s="82"/>
      <c r="F4873" s="82"/>
      <c r="G4873" s="82"/>
      <c r="H4873" s="82"/>
      <c r="I4873" s="82"/>
      <c r="J4873" s="82"/>
      <c r="K4873" s="82"/>
      <c r="L4873" s="82"/>
      <c r="M4873" s="82"/>
      <c r="N4873" s="140"/>
      <c r="O4873" s="140"/>
      <c r="P4873" s="82"/>
      <c r="Q4873" s="82"/>
      <c r="R4873" s="82"/>
      <c r="S4873" s="82"/>
      <c r="T4873" s="140"/>
      <c r="U4873" s="82"/>
      <c r="V4873" s="82"/>
      <c r="W4873" s="82"/>
      <c r="X4873" s="82"/>
      <c r="Y4873" s="82"/>
      <c r="AA4873" s="82"/>
      <c r="AB4873" s="82"/>
      <c r="AC4873" s="82"/>
      <c r="AD4873" s="82"/>
      <c r="AE4873" s="82"/>
      <c r="AF4873" s="82"/>
      <c r="AG4873" s="82"/>
    </row>
    <row r="4874" spans="3:33" x14ac:dyDescent="0.2">
      <c r="C4874" s="82"/>
      <c r="D4874" s="82"/>
      <c r="E4874" s="82"/>
      <c r="F4874" s="82"/>
      <c r="G4874" s="82"/>
      <c r="H4874" s="82"/>
      <c r="I4874" s="82"/>
      <c r="J4874" s="82"/>
      <c r="K4874" s="82"/>
      <c r="L4874" s="82"/>
      <c r="M4874" s="82"/>
      <c r="N4874" s="140"/>
      <c r="O4874" s="140"/>
      <c r="P4874" s="82"/>
      <c r="Q4874" s="82"/>
      <c r="R4874" s="82"/>
      <c r="S4874" s="82"/>
      <c r="T4874" s="140"/>
      <c r="U4874" s="82"/>
      <c r="V4874" s="82"/>
      <c r="W4874" s="82"/>
      <c r="X4874" s="82"/>
      <c r="Y4874" s="82"/>
      <c r="AA4874" s="82"/>
      <c r="AB4874" s="82"/>
      <c r="AC4874" s="82"/>
      <c r="AD4874" s="82"/>
      <c r="AE4874" s="82"/>
      <c r="AF4874" s="82"/>
      <c r="AG4874" s="82"/>
    </row>
    <row r="4875" spans="3:33" x14ac:dyDescent="0.2">
      <c r="C4875" s="82"/>
      <c r="D4875" s="82"/>
      <c r="E4875" s="82"/>
      <c r="F4875" s="82"/>
      <c r="G4875" s="82"/>
      <c r="H4875" s="82"/>
      <c r="I4875" s="82"/>
      <c r="J4875" s="82"/>
      <c r="K4875" s="82"/>
      <c r="L4875" s="82"/>
      <c r="M4875" s="82"/>
      <c r="N4875" s="140"/>
      <c r="O4875" s="140"/>
      <c r="P4875" s="82"/>
      <c r="Q4875" s="82"/>
      <c r="R4875" s="82"/>
      <c r="S4875" s="82"/>
      <c r="T4875" s="140"/>
      <c r="U4875" s="82"/>
      <c r="V4875" s="82"/>
      <c r="W4875" s="82"/>
      <c r="X4875" s="82"/>
      <c r="Y4875" s="82"/>
      <c r="AA4875" s="82"/>
      <c r="AB4875" s="82"/>
      <c r="AC4875" s="82"/>
      <c r="AD4875" s="82"/>
      <c r="AE4875" s="82"/>
      <c r="AF4875" s="82"/>
      <c r="AG4875" s="82"/>
    </row>
    <row r="4876" spans="3:33" x14ac:dyDescent="0.2">
      <c r="C4876" s="82"/>
      <c r="D4876" s="82"/>
      <c r="E4876" s="82"/>
      <c r="F4876" s="82"/>
      <c r="G4876" s="82"/>
      <c r="H4876" s="82"/>
      <c r="I4876" s="82"/>
      <c r="J4876" s="82"/>
      <c r="K4876" s="82"/>
      <c r="L4876" s="82"/>
      <c r="M4876" s="82"/>
      <c r="N4876" s="140"/>
      <c r="O4876" s="140"/>
      <c r="P4876" s="82"/>
      <c r="Q4876" s="82"/>
      <c r="R4876" s="82"/>
      <c r="S4876" s="82"/>
      <c r="T4876" s="140"/>
      <c r="U4876" s="82"/>
      <c r="V4876" s="82"/>
      <c r="W4876" s="82"/>
      <c r="X4876" s="82"/>
      <c r="Y4876" s="82"/>
      <c r="AA4876" s="82"/>
      <c r="AB4876" s="82"/>
      <c r="AC4876" s="82"/>
      <c r="AD4876" s="82"/>
      <c r="AE4876" s="82"/>
      <c r="AF4876" s="82"/>
      <c r="AG4876" s="82"/>
    </row>
    <row r="4877" spans="3:33" x14ac:dyDescent="0.2">
      <c r="C4877" s="82"/>
      <c r="D4877" s="82"/>
      <c r="E4877" s="82"/>
      <c r="F4877" s="82"/>
      <c r="G4877" s="82"/>
      <c r="H4877" s="82"/>
      <c r="I4877" s="82"/>
      <c r="J4877" s="82"/>
      <c r="K4877" s="82"/>
      <c r="L4877" s="82"/>
      <c r="M4877" s="82"/>
      <c r="N4877" s="140"/>
      <c r="O4877" s="140"/>
      <c r="P4877" s="82"/>
      <c r="Q4877" s="82"/>
      <c r="R4877" s="82"/>
      <c r="S4877" s="82"/>
      <c r="T4877" s="140"/>
      <c r="U4877" s="82"/>
      <c r="V4877" s="82"/>
      <c r="W4877" s="82"/>
      <c r="X4877" s="82"/>
      <c r="Y4877" s="82"/>
      <c r="AA4877" s="82"/>
      <c r="AB4877" s="82"/>
      <c r="AC4877" s="82"/>
      <c r="AD4877" s="82"/>
      <c r="AE4877" s="82"/>
      <c r="AF4877" s="82"/>
      <c r="AG4877" s="82"/>
    </row>
    <row r="4878" spans="3:33" x14ac:dyDescent="0.2">
      <c r="C4878" s="82"/>
      <c r="D4878" s="82"/>
      <c r="E4878" s="82"/>
      <c r="F4878" s="82"/>
      <c r="G4878" s="82"/>
      <c r="H4878" s="82"/>
      <c r="I4878" s="82"/>
      <c r="J4878" s="82"/>
      <c r="K4878" s="82"/>
      <c r="L4878" s="82"/>
      <c r="M4878" s="82"/>
      <c r="N4878" s="140"/>
      <c r="O4878" s="140"/>
      <c r="P4878" s="82"/>
      <c r="Q4878" s="82"/>
      <c r="R4878" s="82"/>
      <c r="S4878" s="82"/>
      <c r="T4878" s="140"/>
      <c r="U4878" s="82"/>
      <c r="V4878" s="82"/>
      <c r="W4878" s="82"/>
      <c r="X4878" s="82"/>
      <c r="Y4878" s="82"/>
      <c r="AA4878" s="82"/>
      <c r="AB4878" s="82"/>
      <c r="AC4878" s="82"/>
      <c r="AD4878" s="82"/>
      <c r="AE4878" s="82"/>
      <c r="AF4878" s="82"/>
      <c r="AG4878" s="82"/>
    </row>
    <row r="4879" spans="3:33" x14ac:dyDescent="0.2">
      <c r="C4879" s="82"/>
      <c r="D4879" s="82"/>
      <c r="E4879" s="82"/>
      <c r="F4879" s="82"/>
      <c r="G4879" s="82"/>
      <c r="H4879" s="82"/>
      <c r="I4879" s="82"/>
      <c r="J4879" s="82"/>
      <c r="K4879" s="82"/>
      <c r="L4879" s="82"/>
      <c r="M4879" s="82"/>
      <c r="N4879" s="140"/>
      <c r="O4879" s="140"/>
      <c r="P4879" s="82"/>
      <c r="Q4879" s="82"/>
      <c r="R4879" s="82"/>
      <c r="S4879" s="82"/>
      <c r="T4879" s="140"/>
      <c r="U4879" s="82"/>
      <c r="V4879" s="82"/>
      <c r="W4879" s="82"/>
      <c r="X4879" s="82"/>
      <c r="Y4879" s="82"/>
      <c r="AA4879" s="82"/>
      <c r="AB4879" s="82"/>
      <c r="AC4879" s="82"/>
      <c r="AD4879" s="82"/>
      <c r="AE4879" s="82"/>
      <c r="AF4879" s="82"/>
      <c r="AG4879" s="82"/>
    </row>
    <row r="4880" spans="3:33" x14ac:dyDescent="0.2">
      <c r="C4880" s="82"/>
      <c r="D4880" s="82"/>
      <c r="E4880" s="82"/>
      <c r="F4880" s="82"/>
      <c r="G4880" s="82"/>
      <c r="H4880" s="82"/>
      <c r="I4880" s="82"/>
      <c r="J4880" s="82"/>
      <c r="K4880" s="82"/>
      <c r="L4880" s="82"/>
      <c r="M4880" s="82"/>
      <c r="N4880" s="140"/>
      <c r="O4880" s="140"/>
      <c r="P4880" s="82"/>
      <c r="Q4880" s="82"/>
      <c r="R4880" s="82"/>
      <c r="S4880" s="82"/>
      <c r="T4880" s="140"/>
      <c r="U4880" s="82"/>
      <c r="V4880" s="82"/>
      <c r="W4880" s="82"/>
      <c r="X4880" s="82"/>
      <c r="Y4880" s="82"/>
      <c r="AA4880" s="82"/>
      <c r="AB4880" s="82"/>
      <c r="AC4880" s="82"/>
      <c r="AD4880" s="82"/>
      <c r="AE4880" s="82"/>
      <c r="AF4880" s="82"/>
      <c r="AG4880" s="82"/>
    </row>
    <row r="4881" spans="3:33" x14ac:dyDescent="0.2">
      <c r="C4881" s="82"/>
      <c r="D4881" s="82"/>
      <c r="E4881" s="82"/>
      <c r="F4881" s="82"/>
      <c r="G4881" s="82"/>
      <c r="H4881" s="82"/>
      <c r="I4881" s="82"/>
      <c r="J4881" s="82"/>
      <c r="K4881" s="82"/>
      <c r="L4881" s="82"/>
      <c r="M4881" s="82"/>
      <c r="N4881" s="140"/>
      <c r="O4881" s="140"/>
      <c r="P4881" s="82"/>
      <c r="Q4881" s="82"/>
      <c r="R4881" s="82"/>
      <c r="S4881" s="82"/>
      <c r="T4881" s="140"/>
      <c r="U4881" s="82"/>
      <c r="V4881" s="82"/>
      <c r="W4881" s="82"/>
      <c r="X4881" s="82"/>
      <c r="Y4881" s="82"/>
      <c r="AA4881" s="82"/>
      <c r="AB4881" s="82"/>
      <c r="AC4881" s="82"/>
      <c r="AD4881" s="82"/>
      <c r="AE4881" s="82"/>
      <c r="AF4881" s="82"/>
      <c r="AG4881" s="82"/>
    </row>
    <row r="4882" spans="3:33" x14ac:dyDescent="0.2">
      <c r="C4882" s="82"/>
      <c r="D4882" s="82"/>
      <c r="E4882" s="82"/>
      <c r="F4882" s="82"/>
      <c r="G4882" s="82"/>
      <c r="H4882" s="82"/>
      <c r="I4882" s="82"/>
      <c r="J4882" s="82"/>
      <c r="K4882" s="82"/>
      <c r="L4882" s="82"/>
      <c r="M4882" s="82"/>
      <c r="N4882" s="140"/>
      <c r="O4882" s="140"/>
      <c r="P4882" s="82"/>
      <c r="Q4882" s="82"/>
      <c r="R4882" s="82"/>
      <c r="S4882" s="82"/>
      <c r="T4882" s="140"/>
      <c r="U4882" s="82"/>
      <c r="V4882" s="82"/>
      <c r="W4882" s="82"/>
      <c r="X4882" s="82"/>
      <c r="Y4882" s="82"/>
      <c r="AA4882" s="82"/>
      <c r="AB4882" s="82"/>
      <c r="AC4882" s="82"/>
      <c r="AD4882" s="82"/>
      <c r="AE4882" s="82"/>
      <c r="AF4882" s="82"/>
      <c r="AG4882" s="82"/>
    </row>
    <row r="4883" spans="3:33" x14ac:dyDescent="0.2">
      <c r="C4883" s="82"/>
      <c r="D4883" s="82"/>
      <c r="E4883" s="82"/>
      <c r="F4883" s="82"/>
      <c r="G4883" s="82"/>
      <c r="H4883" s="82"/>
      <c r="I4883" s="82"/>
      <c r="J4883" s="82"/>
      <c r="K4883" s="82"/>
      <c r="L4883" s="82"/>
      <c r="M4883" s="82"/>
      <c r="N4883" s="140"/>
      <c r="O4883" s="140"/>
      <c r="P4883" s="82"/>
      <c r="Q4883" s="82"/>
      <c r="R4883" s="82"/>
      <c r="S4883" s="82"/>
      <c r="T4883" s="140"/>
      <c r="U4883" s="82"/>
      <c r="V4883" s="82"/>
      <c r="W4883" s="82"/>
      <c r="X4883" s="82"/>
      <c r="Y4883" s="82"/>
      <c r="AA4883" s="82"/>
      <c r="AB4883" s="82"/>
      <c r="AC4883" s="82"/>
      <c r="AD4883" s="82"/>
      <c r="AE4883" s="82"/>
      <c r="AF4883" s="82"/>
      <c r="AG4883" s="82"/>
    </row>
    <row r="4884" spans="3:33" x14ac:dyDescent="0.2">
      <c r="C4884" s="82"/>
      <c r="D4884" s="82"/>
      <c r="E4884" s="82"/>
      <c r="F4884" s="82"/>
      <c r="G4884" s="82"/>
      <c r="H4884" s="82"/>
      <c r="I4884" s="82"/>
      <c r="J4884" s="82"/>
      <c r="K4884" s="82"/>
      <c r="L4884" s="82"/>
      <c r="M4884" s="82"/>
      <c r="N4884" s="140"/>
      <c r="O4884" s="140"/>
      <c r="P4884" s="82"/>
      <c r="Q4884" s="82"/>
      <c r="R4884" s="82"/>
      <c r="S4884" s="82"/>
      <c r="T4884" s="140"/>
      <c r="U4884" s="82"/>
      <c r="V4884" s="82"/>
      <c r="W4884" s="82"/>
      <c r="X4884" s="82"/>
      <c r="Y4884" s="82"/>
      <c r="AA4884" s="82"/>
      <c r="AB4884" s="82"/>
      <c r="AC4884" s="82"/>
      <c r="AD4884" s="82"/>
      <c r="AE4884" s="82"/>
      <c r="AF4884" s="82"/>
      <c r="AG4884" s="82"/>
    </row>
    <row r="4885" spans="3:33" x14ac:dyDescent="0.2">
      <c r="C4885" s="82"/>
      <c r="D4885" s="82"/>
      <c r="E4885" s="82"/>
      <c r="F4885" s="82"/>
      <c r="G4885" s="82"/>
      <c r="H4885" s="82"/>
      <c r="I4885" s="82"/>
      <c r="J4885" s="82"/>
      <c r="K4885" s="82"/>
      <c r="L4885" s="82"/>
      <c r="M4885" s="82"/>
      <c r="N4885" s="140"/>
      <c r="O4885" s="140"/>
      <c r="P4885" s="82"/>
      <c r="Q4885" s="82"/>
      <c r="R4885" s="82"/>
      <c r="S4885" s="82"/>
      <c r="T4885" s="140"/>
      <c r="U4885" s="82"/>
      <c r="V4885" s="82"/>
      <c r="W4885" s="82"/>
      <c r="X4885" s="82"/>
      <c r="Y4885" s="82"/>
      <c r="AA4885" s="82"/>
      <c r="AB4885" s="82"/>
      <c r="AC4885" s="82"/>
      <c r="AD4885" s="82"/>
      <c r="AE4885" s="82"/>
      <c r="AF4885" s="82"/>
      <c r="AG4885" s="82"/>
    </row>
    <row r="4886" spans="3:33" x14ac:dyDescent="0.2">
      <c r="C4886" s="82"/>
      <c r="D4886" s="82"/>
      <c r="E4886" s="82"/>
      <c r="F4886" s="82"/>
      <c r="G4886" s="82"/>
      <c r="H4886" s="82"/>
      <c r="I4886" s="82"/>
      <c r="J4886" s="82"/>
      <c r="K4886" s="82"/>
      <c r="L4886" s="82"/>
      <c r="M4886" s="82"/>
      <c r="N4886" s="140"/>
      <c r="O4886" s="140"/>
      <c r="P4886" s="82"/>
      <c r="Q4886" s="82"/>
      <c r="R4886" s="82"/>
      <c r="S4886" s="82"/>
      <c r="T4886" s="140"/>
      <c r="U4886" s="82"/>
      <c r="V4886" s="82"/>
      <c r="W4886" s="82"/>
      <c r="X4886" s="82"/>
      <c r="Y4886" s="82"/>
      <c r="AA4886" s="82"/>
      <c r="AB4886" s="82"/>
      <c r="AC4886" s="82"/>
      <c r="AD4886" s="82"/>
      <c r="AE4886" s="82"/>
      <c r="AF4886" s="82"/>
      <c r="AG4886" s="82"/>
    </row>
    <row r="4887" spans="3:33" x14ac:dyDescent="0.2">
      <c r="C4887" s="82"/>
      <c r="D4887" s="82"/>
      <c r="E4887" s="82"/>
      <c r="F4887" s="82"/>
      <c r="G4887" s="82"/>
      <c r="H4887" s="82"/>
      <c r="I4887" s="82"/>
      <c r="J4887" s="82"/>
      <c r="K4887" s="82"/>
      <c r="L4887" s="82"/>
      <c r="M4887" s="82"/>
      <c r="N4887" s="140"/>
      <c r="O4887" s="140"/>
      <c r="P4887" s="82"/>
      <c r="Q4887" s="82"/>
      <c r="R4887" s="82"/>
      <c r="S4887" s="82"/>
      <c r="T4887" s="140"/>
      <c r="U4887" s="82"/>
      <c r="V4887" s="82"/>
      <c r="W4887" s="82"/>
      <c r="X4887" s="82"/>
      <c r="Y4887" s="82"/>
      <c r="AA4887" s="82"/>
      <c r="AB4887" s="82"/>
      <c r="AC4887" s="82"/>
      <c r="AD4887" s="82"/>
      <c r="AE4887" s="82"/>
      <c r="AF4887" s="82"/>
      <c r="AG4887" s="82"/>
    </row>
    <row r="4888" spans="3:33" x14ac:dyDescent="0.2">
      <c r="C4888" s="82"/>
      <c r="D4888" s="82"/>
      <c r="E4888" s="82"/>
      <c r="F4888" s="82"/>
      <c r="G4888" s="82"/>
      <c r="H4888" s="82"/>
      <c r="I4888" s="82"/>
      <c r="J4888" s="82"/>
      <c r="K4888" s="82"/>
      <c r="L4888" s="82"/>
      <c r="M4888" s="82"/>
      <c r="N4888" s="140"/>
      <c r="O4888" s="140"/>
      <c r="P4888" s="82"/>
      <c r="Q4888" s="82"/>
      <c r="R4888" s="82"/>
      <c r="S4888" s="82"/>
      <c r="T4888" s="140"/>
      <c r="U4888" s="82"/>
      <c r="V4888" s="82"/>
      <c r="W4888" s="82"/>
      <c r="X4888" s="82"/>
      <c r="Y4888" s="82"/>
      <c r="AA4888" s="82"/>
      <c r="AB4888" s="82"/>
      <c r="AC4888" s="82"/>
      <c r="AD4888" s="82"/>
      <c r="AE4888" s="82"/>
      <c r="AF4888" s="82"/>
      <c r="AG4888" s="82"/>
    </row>
    <row r="4889" spans="3:33" x14ac:dyDescent="0.2">
      <c r="C4889" s="82"/>
      <c r="D4889" s="82"/>
      <c r="E4889" s="82"/>
      <c r="F4889" s="82"/>
      <c r="G4889" s="82"/>
      <c r="H4889" s="82"/>
      <c r="I4889" s="82"/>
      <c r="J4889" s="82"/>
      <c r="K4889" s="82"/>
      <c r="L4889" s="82"/>
      <c r="M4889" s="82"/>
      <c r="N4889" s="140"/>
      <c r="O4889" s="140"/>
      <c r="P4889" s="82"/>
      <c r="Q4889" s="82"/>
      <c r="R4889" s="82"/>
      <c r="S4889" s="82"/>
      <c r="T4889" s="140"/>
      <c r="U4889" s="82"/>
      <c r="V4889" s="82"/>
      <c r="W4889" s="82"/>
      <c r="X4889" s="82"/>
      <c r="Y4889" s="82"/>
      <c r="AA4889" s="82"/>
      <c r="AB4889" s="82"/>
      <c r="AC4889" s="82"/>
      <c r="AD4889" s="82"/>
      <c r="AE4889" s="82"/>
      <c r="AF4889" s="82"/>
      <c r="AG4889" s="82"/>
    </row>
    <row r="4890" spans="3:33" x14ac:dyDescent="0.2">
      <c r="C4890" s="82"/>
      <c r="D4890" s="82"/>
      <c r="E4890" s="82"/>
      <c r="F4890" s="82"/>
      <c r="G4890" s="82"/>
      <c r="H4890" s="82"/>
      <c r="I4890" s="82"/>
      <c r="J4890" s="82"/>
      <c r="K4890" s="82"/>
      <c r="L4890" s="82"/>
      <c r="M4890" s="82"/>
      <c r="N4890" s="140"/>
      <c r="O4890" s="140"/>
      <c r="P4890" s="82"/>
      <c r="Q4890" s="82"/>
      <c r="R4890" s="82"/>
      <c r="S4890" s="82"/>
      <c r="T4890" s="140"/>
      <c r="U4890" s="82"/>
      <c r="V4890" s="82"/>
      <c r="W4890" s="82"/>
      <c r="X4890" s="82"/>
      <c r="Y4890" s="82"/>
      <c r="AA4890" s="82"/>
      <c r="AB4890" s="82"/>
      <c r="AC4890" s="82"/>
      <c r="AD4890" s="82"/>
      <c r="AE4890" s="82"/>
      <c r="AF4890" s="82"/>
      <c r="AG4890" s="82"/>
    </row>
    <row r="4891" spans="3:33" x14ac:dyDescent="0.2">
      <c r="C4891" s="82"/>
      <c r="D4891" s="82"/>
      <c r="E4891" s="82"/>
      <c r="F4891" s="82"/>
      <c r="G4891" s="82"/>
      <c r="H4891" s="82"/>
      <c r="I4891" s="82"/>
      <c r="J4891" s="82"/>
      <c r="K4891" s="82"/>
      <c r="L4891" s="82"/>
      <c r="M4891" s="82"/>
      <c r="N4891" s="140"/>
      <c r="O4891" s="140"/>
      <c r="P4891" s="82"/>
      <c r="Q4891" s="82"/>
      <c r="R4891" s="82"/>
      <c r="S4891" s="82"/>
      <c r="T4891" s="140"/>
      <c r="U4891" s="82"/>
      <c r="V4891" s="82"/>
      <c r="W4891" s="82"/>
      <c r="X4891" s="82"/>
      <c r="Y4891" s="82"/>
      <c r="AA4891" s="82"/>
      <c r="AB4891" s="82"/>
      <c r="AC4891" s="82"/>
      <c r="AD4891" s="82"/>
      <c r="AE4891" s="82"/>
      <c r="AF4891" s="82"/>
      <c r="AG4891" s="82"/>
    </row>
    <row r="4892" spans="3:33" x14ac:dyDescent="0.2">
      <c r="C4892" s="82"/>
      <c r="D4892" s="82"/>
      <c r="E4892" s="82"/>
      <c r="F4892" s="82"/>
      <c r="G4892" s="82"/>
      <c r="H4892" s="82"/>
      <c r="I4892" s="82"/>
      <c r="J4892" s="82"/>
      <c r="K4892" s="82"/>
      <c r="L4892" s="82"/>
      <c r="M4892" s="82"/>
      <c r="N4892" s="140"/>
      <c r="O4892" s="140"/>
      <c r="P4892" s="82"/>
      <c r="Q4892" s="82"/>
      <c r="R4892" s="82"/>
      <c r="S4892" s="82"/>
      <c r="T4892" s="140"/>
      <c r="U4892" s="82"/>
      <c r="V4892" s="82"/>
      <c r="W4892" s="82"/>
      <c r="X4892" s="82"/>
      <c r="Y4892" s="82"/>
      <c r="AA4892" s="82"/>
      <c r="AB4892" s="82"/>
      <c r="AC4892" s="82"/>
      <c r="AD4892" s="82"/>
      <c r="AE4892" s="82"/>
      <c r="AF4892" s="82"/>
      <c r="AG4892" s="82"/>
    </row>
    <row r="4893" spans="3:33" x14ac:dyDescent="0.2">
      <c r="C4893" s="82"/>
      <c r="D4893" s="82"/>
      <c r="E4893" s="82"/>
      <c r="F4893" s="82"/>
      <c r="G4893" s="82"/>
      <c r="H4893" s="82"/>
      <c r="I4893" s="82"/>
      <c r="J4893" s="82"/>
      <c r="K4893" s="82"/>
      <c r="L4893" s="82"/>
      <c r="M4893" s="82"/>
      <c r="N4893" s="140"/>
      <c r="O4893" s="140"/>
      <c r="P4893" s="82"/>
      <c r="Q4893" s="82"/>
      <c r="R4893" s="82"/>
      <c r="S4893" s="82"/>
      <c r="T4893" s="140"/>
      <c r="U4893" s="82"/>
      <c r="V4893" s="82"/>
      <c r="W4893" s="82"/>
      <c r="X4893" s="82"/>
      <c r="Y4893" s="82"/>
      <c r="AA4893" s="82"/>
      <c r="AB4893" s="82"/>
      <c r="AC4893" s="82"/>
      <c r="AD4893" s="82"/>
      <c r="AE4893" s="82"/>
      <c r="AF4893" s="82"/>
      <c r="AG4893" s="82"/>
    </row>
    <row r="4894" spans="3:33" x14ac:dyDescent="0.2">
      <c r="C4894" s="82"/>
      <c r="D4894" s="82"/>
      <c r="E4894" s="82"/>
      <c r="F4894" s="82"/>
      <c r="G4894" s="82"/>
      <c r="H4894" s="82"/>
      <c r="I4894" s="82"/>
      <c r="J4894" s="82"/>
      <c r="K4894" s="82"/>
      <c r="L4894" s="82"/>
      <c r="M4894" s="82"/>
      <c r="N4894" s="140"/>
      <c r="O4894" s="140"/>
      <c r="P4894" s="82"/>
      <c r="Q4894" s="82"/>
      <c r="R4894" s="82"/>
      <c r="S4894" s="82"/>
      <c r="T4894" s="140"/>
      <c r="U4894" s="82"/>
      <c r="V4894" s="82"/>
      <c r="W4894" s="82"/>
      <c r="X4894" s="82"/>
      <c r="Y4894" s="82"/>
      <c r="AA4894" s="82"/>
      <c r="AB4894" s="82"/>
      <c r="AC4894" s="82"/>
      <c r="AD4894" s="82"/>
      <c r="AE4894" s="82"/>
      <c r="AF4894" s="82"/>
      <c r="AG4894" s="82"/>
    </row>
    <row r="4895" spans="3:33" x14ac:dyDescent="0.2">
      <c r="C4895" s="82"/>
      <c r="D4895" s="82"/>
      <c r="E4895" s="82"/>
      <c r="F4895" s="82"/>
      <c r="G4895" s="82"/>
      <c r="H4895" s="82"/>
      <c r="I4895" s="82"/>
      <c r="J4895" s="82"/>
      <c r="K4895" s="82"/>
      <c r="L4895" s="82"/>
      <c r="M4895" s="82"/>
      <c r="N4895" s="140"/>
      <c r="O4895" s="140"/>
      <c r="P4895" s="82"/>
      <c r="Q4895" s="82"/>
      <c r="R4895" s="82"/>
      <c r="S4895" s="82"/>
      <c r="T4895" s="140"/>
      <c r="U4895" s="82"/>
      <c r="V4895" s="82"/>
      <c r="W4895" s="82"/>
      <c r="X4895" s="82"/>
      <c r="Y4895" s="82"/>
      <c r="AA4895" s="82"/>
      <c r="AB4895" s="82"/>
      <c r="AC4895" s="82"/>
      <c r="AD4895" s="82"/>
      <c r="AE4895" s="82"/>
      <c r="AF4895" s="82"/>
      <c r="AG4895" s="82"/>
    </row>
    <row r="4896" spans="3:33" x14ac:dyDescent="0.2">
      <c r="C4896" s="82"/>
      <c r="D4896" s="82"/>
      <c r="E4896" s="82"/>
      <c r="F4896" s="82"/>
      <c r="G4896" s="82"/>
      <c r="H4896" s="82"/>
      <c r="I4896" s="82"/>
      <c r="J4896" s="82"/>
      <c r="K4896" s="82"/>
      <c r="L4896" s="82"/>
      <c r="M4896" s="82"/>
      <c r="N4896" s="140"/>
      <c r="O4896" s="140"/>
      <c r="P4896" s="82"/>
      <c r="Q4896" s="82"/>
      <c r="R4896" s="82"/>
      <c r="S4896" s="82"/>
      <c r="T4896" s="140"/>
      <c r="U4896" s="82"/>
      <c r="V4896" s="82"/>
      <c r="W4896" s="82"/>
      <c r="X4896" s="82"/>
      <c r="Y4896" s="82"/>
      <c r="AA4896" s="82"/>
      <c r="AB4896" s="82"/>
      <c r="AC4896" s="82"/>
      <c r="AD4896" s="82"/>
      <c r="AE4896" s="82"/>
      <c r="AF4896" s="82"/>
      <c r="AG4896" s="82"/>
    </row>
    <row r="4897" spans="3:33" x14ac:dyDescent="0.2">
      <c r="C4897" s="82"/>
      <c r="D4897" s="82"/>
      <c r="E4897" s="82"/>
      <c r="F4897" s="82"/>
      <c r="G4897" s="82"/>
      <c r="H4897" s="82"/>
      <c r="I4897" s="82"/>
      <c r="J4897" s="82"/>
      <c r="K4897" s="82"/>
      <c r="L4897" s="82"/>
      <c r="M4897" s="82"/>
      <c r="N4897" s="140"/>
      <c r="O4897" s="140"/>
      <c r="P4897" s="82"/>
      <c r="Q4897" s="82"/>
      <c r="R4897" s="82"/>
      <c r="S4897" s="82"/>
      <c r="T4897" s="140"/>
      <c r="U4897" s="82"/>
      <c r="V4897" s="82"/>
      <c r="W4897" s="82"/>
      <c r="X4897" s="82"/>
      <c r="Y4897" s="82"/>
      <c r="AA4897" s="82"/>
      <c r="AB4897" s="82"/>
      <c r="AC4897" s="82"/>
      <c r="AD4897" s="82"/>
      <c r="AE4897" s="82"/>
      <c r="AF4897" s="82"/>
      <c r="AG4897" s="82"/>
    </row>
    <row r="4898" spans="3:33" x14ac:dyDescent="0.2">
      <c r="C4898" s="82"/>
      <c r="D4898" s="82"/>
      <c r="E4898" s="82"/>
      <c r="F4898" s="82"/>
      <c r="G4898" s="82"/>
      <c r="H4898" s="82"/>
      <c r="I4898" s="82"/>
      <c r="J4898" s="82"/>
      <c r="K4898" s="82"/>
      <c r="L4898" s="82"/>
      <c r="M4898" s="82"/>
      <c r="N4898" s="140"/>
      <c r="O4898" s="140"/>
      <c r="P4898" s="82"/>
      <c r="Q4898" s="82"/>
      <c r="R4898" s="82"/>
      <c r="S4898" s="82"/>
      <c r="T4898" s="140"/>
      <c r="U4898" s="82"/>
      <c r="V4898" s="82"/>
      <c r="W4898" s="82"/>
      <c r="X4898" s="82"/>
      <c r="Y4898" s="82"/>
      <c r="AA4898" s="82"/>
      <c r="AB4898" s="82"/>
      <c r="AC4898" s="82"/>
      <c r="AD4898" s="82"/>
      <c r="AE4898" s="82"/>
      <c r="AF4898" s="82"/>
      <c r="AG4898" s="82"/>
    </row>
    <row r="4899" spans="3:33" x14ac:dyDescent="0.2">
      <c r="C4899" s="82"/>
      <c r="D4899" s="82"/>
      <c r="E4899" s="82"/>
      <c r="F4899" s="82"/>
      <c r="G4899" s="82"/>
      <c r="H4899" s="82"/>
      <c r="I4899" s="82"/>
      <c r="J4899" s="82"/>
      <c r="K4899" s="82"/>
      <c r="L4899" s="82"/>
      <c r="M4899" s="82"/>
      <c r="N4899" s="140"/>
      <c r="O4899" s="140"/>
      <c r="P4899" s="82"/>
      <c r="Q4899" s="82"/>
      <c r="R4899" s="82"/>
      <c r="S4899" s="82"/>
      <c r="T4899" s="140"/>
      <c r="U4899" s="82"/>
      <c r="V4899" s="82"/>
      <c r="W4899" s="82"/>
      <c r="X4899" s="82"/>
      <c r="Y4899" s="82"/>
      <c r="AA4899" s="82"/>
      <c r="AB4899" s="82"/>
      <c r="AC4899" s="82"/>
      <c r="AD4899" s="82"/>
      <c r="AE4899" s="82"/>
      <c r="AF4899" s="82"/>
      <c r="AG4899" s="82"/>
    </row>
    <row r="4900" spans="3:33" x14ac:dyDescent="0.2">
      <c r="C4900" s="82"/>
      <c r="D4900" s="82"/>
      <c r="E4900" s="82"/>
      <c r="F4900" s="82"/>
      <c r="G4900" s="82"/>
      <c r="H4900" s="82"/>
      <c r="I4900" s="82"/>
      <c r="J4900" s="82"/>
      <c r="K4900" s="82"/>
      <c r="L4900" s="82"/>
      <c r="M4900" s="82"/>
      <c r="N4900" s="140"/>
      <c r="O4900" s="140"/>
      <c r="P4900" s="82"/>
      <c r="Q4900" s="82"/>
      <c r="R4900" s="82"/>
      <c r="S4900" s="82"/>
      <c r="T4900" s="140"/>
      <c r="U4900" s="82"/>
      <c r="V4900" s="82"/>
      <c r="W4900" s="82"/>
      <c r="X4900" s="82"/>
      <c r="Y4900" s="82"/>
      <c r="AA4900" s="82"/>
      <c r="AB4900" s="82"/>
      <c r="AC4900" s="82"/>
      <c r="AD4900" s="82"/>
      <c r="AE4900" s="82"/>
      <c r="AF4900" s="82"/>
      <c r="AG4900" s="82"/>
    </row>
    <row r="4901" spans="3:33" x14ac:dyDescent="0.2">
      <c r="C4901" s="82"/>
      <c r="D4901" s="82"/>
      <c r="E4901" s="82"/>
      <c r="F4901" s="82"/>
      <c r="G4901" s="82"/>
      <c r="H4901" s="82"/>
      <c r="I4901" s="82"/>
      <c r="J4901" s="82"/>
      <c r="K4901" s="82"/>
      <c r="L4901" s="82"/>
      <c r="M4901" s="82"/>
      <c r="N4901" s="140"/>
      <c r="O4901" s="140"/>
      <c r="P4901" s="82"/>
      <c r="Q4901" s="82"/>
      <c r="R4901" s="82"/>
      <c r="S4901" s="82"/>
      <c r="T4901" s="140"/>
      <c r="U4901" s="82"/>
      <c r="V4901" s="82"/>
      <c r="W4901" s="82"/>
      <c r="X4901" s="82"/>
      <c r="Y4901" s="82"/>
      <c r="AA4901" s="82"/>
      <c r="AB4901" s="82"/>
      <c r="AC4901" s="82"/>
      <c r="AD4901" s="82"/>
      <c r="AE4901" s="82"/>
      <c r="AF4901" s="82"/>
      <c r="AG4901" s="82"/>
    </row>
    <row r="4902" spans="3:33" x14ac:dyDescent="0.2">
      <c r="C4902" s="82"/>
      <c r="D4902" s="82"/>
      <c r="E4902" s="82"/>
      <c r="F4902" s="82"/>
      <c r="G4902" s="82"/>
      <c r="H4902" s="82"/>
      <c r="I4902" s="82"/>
      <c r="J4902" s="82"/>
      <c r="K4902" s="82"/>
      <c r="L4902" s="82"/>
      <c r="M4902" s="82"/>
      <c r="N4902" s="140"/>
      <c r="O4902" s="140"/>
      <c r="P4902" s="82"/>
      <c r="Q4902" s="82"/>
      <c r="R4902" s="82"/>
      <c r="S4902" s="82"/>
      <c r="T4902" s="140"/>
      <c r="U4902" s="82"/>
      <c r="V4902" s="82"/>
      <c r="W4902" s="82"/>
      <c r="X4902" s="82"/>
      <c r="Y4902" s="82"/>
      <c r="AA4902" s="82"/>
      <c r="AB4902" s="82"/>
      <c r="AC4902" s="82"/>
      <c r="AD4902" s="82"/>
      <c r="AE4902" s="82"/>
      <c r="AF4902" s="82"/>
      <c r="AG4902" s="82"/>
    </row>
    <row r="4903" spans="3:33" x14ac:dyDescent="0.2">
      <c r="C4903" s="82"/>
      <c r="D4903" s="82"/>
      <c r="E4903" s="82"/>
      <c r="F4903" s="82"/>
      <c r="G4903" s="82"/>
      <c r="H4903" s="82"/>
      <c r="I4903" s="82"/>
      <c r="J4903" s="82"/>
      <c r="K4903" s="82"/>
      <c r="L4903" s="82"/>
      <c r="M4903" s="82"/>
      <c r="N4903" s="140"/>
      <c r="O4903" s="140"/>
      <c r="P4903" s="82"/>
      <c r="Q4903" s="82"/>
      <c r="R4903" s="82"/>
      <c r="S4903" s="82"/>
      <c r="T4903" s="140"/>
      <c r="U4903" s="82"/>
      <c r="V4903" s="82"/>
      <c r="W4903" s="82"/>
      <c r="X4903" s="82"/>
      <c r="Y4903" s="82"/>
      <c r="AA4903" s="82"/>
      <c r="AB4903" s="82"/>
      <c r="AC4903" s="82"/>
      <c r="AD4903" s="82"/>
      <c r="AE4903" s="82"/>
      <c r="AF4903" s="82"/>
      <c r="AG4903" s="82"/>
    </row>
    <row r="4904" spans="3:33" x14ac:dyDescent="0.2">
      <c r="C4904" s="82"/>
      <c r="D4904" s="82"/>
      <c r="E4904" s="82"/>
      <c r="F4904" s="82"/>
      <c r="G4904" s="82"/>
      <c r="H4904" s="82"/>
      <c r="I4904" s="82"/>
      <c r="J4904" s="82"/>
      <c r="K4904" s="82"/>
      <c r="L4904" s="82"/>
      <c r="M4904" s="82"/>
      <c r="N4904" s="140"/>
      <c r="O4904" s="140"/>
      <c r="P4904" s="82"/>
      <c r="Q4904" s="82"/>
      <c r="R4904" s="82"/>
      <c r="S4904" s="82"/>
      <c r="T4904" s="140"/>
      <c r="U4904" s="82"/>
      <c r="V4904" s="82"/>
      <c r="W4904" s="82"/>
      <c r="X4904" s="82"/>
      <c r="Y4904" s="82"/>
      <c r="AA4904" s="82"/>
      <c r="AB4904" s="82"/>
      <c r="AC4904" s="82"/>
      <c r="AD4904" s="82"/>
      <c r="AE4904" s="82"/>
      <c r="AF4904" s="82"/>
      <c r="AG4904" s="82"/>
    </row>
    <row r="4905" spans="3:33" x14ac:dyDescent="0.2">
      <c r="C4905" s="82"/>
      <c r="D4905" s="82"/>
      <c r="E4905" s="82"/>
      <c r="F4905" s="82"/>
      <c r="G4905" s="82"/>
      <c r="H4905" s="82"/>
      <c r="I4905" s="82"/>
      <c r="J4905" s="82"/>
      <c r="K4905" s="82"/>
      <c r="L4905" s="82"/>
      <c r="M4905" s="82"/>
      <c r="N4905" s="140"/>
      <c r="O4905" s="140"/>
      <c r="P4905" s="82"/>
      <c r="Q4905" s="82"/>
      <c r="R4905" s="82"/>
      <c r="S4905" s="82"/>
      <c r="T4905" s="140"/>
      <c r="U4905" s="82"/>
      <c r="V4905" s="82"/>
      <c r="W4905" s="82"/>
      <c r="X4905" s="82"/>
      <c r="Y4905" s="82"/>
      <c r="AA4905" s="82"/>
      <c r="AB4905" s="82"/>
      <c r="AC4905" s="82"/>
      <c r="AD4905" s="82"/>
      <c r="AE4905" s="82"/>
      <c r="AF4905" s="82"/>
      <c r="AG4905" s="82"/>
    </row>
    <row r="4906" spans="3:33" x14ac:dyDescent="0.2">
      <c r="C4906" s="82"/>
      <c r="D4906" s="82"/>
      <c r="E4906" s="82"/>
      <c r="F4906" s="82"/>
      <c r="G4906" s="82"/>
      <c r="H4906" s="82"/>
      <c r="I4906" s="82"/>
      <c r="J4906" s="82"/>
      <c r="K4906" s="82"/>
      <c r="L4906" s="82"/>
      <c r="M4906" s="82"/>
      <c r="N4906" s="140"/>
      <c r="O4906" s="140"/>
      <c r="P4906" s="82"/>
      <c r="Q4906" s="82"/>
      <c r="R4906" s="82"/>
      <c r="S4906" s="82"/>
      <c r="T4906" s="140"/>
      <c r="U4906" s="82"/>
      <c r="V4906" s="82"/>
      <c r="W4906" s="82"/>
      <c r="X4906" s="82"/>
      <c r="Y4906" s="82"/>
      <c r="AA4906" s="82"/>
      <c r="AB4906" s="82"/>
      <c r="AC4906" s="82"/>
      <c r="AD4906" s="82"/>
      <c r="AE4906" s="82"/>
      <c r="AF4906" s="82"/>
      <c r="AG4906" s="82"/>
    </row>
    <row r="4907" spans="3:33" x14ac:dyDescent="0.2">
      <c r="C4907" s="82"/>
      <c r="D4907" s="82"/>
      <c r="E4907" s="82"/>
      <c r="F4907" s="82"/>
      <c r="G4907" s="82"/>
      <c r="H4907" s="82"/>
      <c r="I4907" s="82"/>
      <c r="J4907" s="82"/>
      <c r="K4907" s="82"/>
      <c r="L4907" s="82"/>
      <c r="M4907" s="82"/>
      <c r="N4907" s="140"/>
      <c r="O4907" s="140"/>
      <c r="P4907" s="82"/>
      <c r="Q4907" s="82"/>
      <c r="R4907" s="82"/>
      <c r="S4907" s="82"/>
      <c r="T4907" s="140"/>
      <c r="U4907" s="82"/>
      <c r="V4907" s="82"/>
      <c r="W4907" s="82"/>
      <c r="X4907" s="82"/>
      <c r="Y4907" s="82"/>
      <c r="AA4907" s="82"/>
      <c r="AB4907" s="82"/>
      <c r="AC4907" s="82"/>
      <c r="AD4907" s="82"/>
      <c r="AE4907" s="82"/>
      <c r="AF4907" s="82"/>
      <c r="AG4907" s="82"/>
    </row>
    <row r="4908" spans="3:33" x14ac:dyDescent="0.2">
      <c r="C4908" s="82"/>
      <c r="D4908" s="82"/>
      <c r="E4908" s="82"/>
      <c r="F4908" s="82"/>
      <c r="G4908" s="82"/>
      <c r="H4908" s="82"/>
      <c r="I4908" s="82"/>
      <c r="J4908" s="82"/>
      <c r="K4908" s="82"/>
      <c r="L4908" s="82"/>
      <c r="M4908" s="82"/>
      <c r="N4908" s="140"/>
      <c r="O4908" s="140"/>
      <c r="P4908" s="82"/>
      <c r="Q4908" s="82"/>
      <c r="R4908" s="82"/>
      <c r="S4908" s="82"/>
      <c r="T4908" s="140"/>
      <c r="U4908" s="82"/>
      <c r="V4908" s="82"/>
      <c r="W4908" s="82"/>
      <c r="X4908" s="82"/>
      <c r="Y4908" s="82"/>
      <c r="AA4908" s="82"/>
      <c r="AB4908" s="82"/>
      <c r="AC4908" s="82"/>
      <c r="AD4908" s="82"/>
      <c r="AE4908" s="82"/>
      <c r="AF4908" s="82"/>
      <c r="AG4908" s="82"/>
    </row>
    <row r="4909" spans="3:33" x14ac:dyDescent="0.2">
      <c r="C4909" s="82"/>
      <c r="D4909" s="82"/>
      <c r="E4909" s="82"/>
      <c r="F4909" s="82"/>
      <c r="G4909" s="82"/>
      <c r="H4909" s="82"/>
      <c r="I4909" s="82"/>
      <c r="J4909" s="82"/>
      <c r="K4909" s="82"/>
      <c r="L4909" s="82"/>
      <c r="M4909" s="82"/>
      <c r="N4909" s="140"/>
      <c r="O4909" s="140"/>
      <c r="P4909" s="82"/>
      <c r="Q4909" s="82"/>
      <c r="R4909" s="82"/>
      <c r="S4909" s="82"/>
      <c r="T4909" s="140"/>
      <c r="U4909" s="82"/>
      <c r="V4909" s="82"/>
      <c r="W4909" s="82"/>
      <c r="X4909" s="82"/>
      <c r="Y4909" s="82"/>
      <c r="AA4909" s="82"/>
      <c r="AB4909" s="82"/>
      <c r="AC4909" s="82"/>
      <c r="AD4909" s="82"/>
      <c r="AE4909" s="82"/>
      <c r="AF4909" s="82"/>
      <c r="AG4909" s="82"/>
    </row>
    <row r="4910" spans="3:33" x14ac:dyDescent="0.2">
      <c r="C4910" s="82"/>
      <c r="D4910" s="82"/>
      <c r="E4910" s="82"/>
      <c r="F4910" s="82"/>
      <c r="G4910" s="82"/>
      <c r="H4910" s="82"/>
      <c r="I4910" s="82"/>
      <c r="J4910" s="82"/>
      <c r="K4910" s="82"/>
      <c r="L4910" s="82"/>
      <c r="M4910" s="82"/>
      <c r="N4910" s="140"/>
      <c r="O4910" s="140"/>
      <c r="P4910" s="82"/>
      <c r="Q4910" s="82"/>
      <c r="R4910" s="82"/>
      <c r="S4910" s="82"/>
      <c r="T4910" s="140"/>
      <c r="U4910" s="82"/>
      <c r="V4910" s="82"/>
      <c r="W4910" s="82"/>
      <c r="X4910" s="82"/>
      <c r="Y4910" s="82"/>
      <c r="AA4910" s="82"/>
      <c r="AB4910" s="82"/>
      <c r="AC4910" s="82"/>
      <c r="AD4910" s="82"/>
      <c r="AE4910" s="82"/>
      <c r="AF4910" s="82"/>
      <c r="AG4910" s="82"/>
    </row>
    <row r="4911" spans="3:33" x14ac:dyDescent="0.2">
      <c r="C4911" s="82"/>
      <c r="D4911" s="82"/>
      <c r="E4911" s="82"/>
      <c r="F4911" s="82"/>
      <c r="G4911" s="82"/>
      <c r="H4911" s="82"/>
      <c r="I4911" s="82"/>
      <c r="J4911" s="82"/>
      <c r="K4911" s="82"/>
      <c r="L4911" s="82"/>
      <c r="M4911" s="82"/>
      <c r="N4911" s="140"/>
      <c r="O4911" s="140"/>
      <c r="P4911" s="82"/>
      <c r="Q4911" s="82"/>
      <c r="R4911" s="82"/>
      <c r="S4911" s="82"/>
      <c r="T4911" s="140"/>
      <c r="U4911" s="82"/>
      <c r="V4911" s="82"/>
      <c r="W4911" s="82"/>
      <c r="X4911" s="82"/>
      <c r="Y4911" s="82"/>
      <c r="AA4911" s="82"/>
      <c r="AB4911" s="82"/>
      <c r="AC4911" s="82"/>
      <c r="AD4911" s="82"/>
      <c r="AE4911" s="82"/>
      <c r="AF4911" s="82"/>
      <c r="AG4911" s="82"/>
    </row>
    <row r="4912" spans="3:33" x14ac:dyDescent="0.2">
      <c r="C4912" s="82"/>
      <c r="D4912" s="82"/>
      <c r="E4912" s="82"/>
      <c r="F4912" s="82"/>
      <c r="G4912" s="82"/>
      <c r="H4912" s="82"/>
      <c r="I4912" s="82"/>
      <c r="J4912" s="82"/>
      <c r="K4912" s="82"/>
      <c r="L4912" s="82"/>
      <c r="M4912" s="82"/>
      <c r="N4912" s="140"/>
      <c r="O4912" s="140"/>
      <c r="P4912" s="82"/>
      <c r="Q4912" s="82"/>
      <c r="R4912" s="82"/>
      <c r="S4912" s="82"/>
      <c r="T4912" s="140"/>
      <c r="U4912" s="82"/>
      <c r="V4912" s="82"/>
      <c r="W4912" s="82"/>
      <c r="X4912" s="82"/>
      <c r="Y4912" s="82"/>
      <c r="AA4912" s="82"/>
      <c r="AB4912" s="82"/>
      <c r="AC4912" s="82"/>
      <c r="AD4912" s="82"/>
      <c r="AE4912" s="82"/>
      <c r="AF4912" s="82"/>
      <c r="AG4912" s="82"/>
    </row>
    <row r="4913" spans="3:33" x14ac:dyDescent="0.2">
      <c r="C4913" s="82"/>
      <c r="D4913" s="82"/>
      <c r="E4913" s="82"/>
      <c r="F4913" s="82"/>
      <c r="G4913" s="82"/>
      <c r="H4913" s="82"/>
      <c r="I4913" s="82"/>
      <c r="J4913" s="82"/>
      <c r="K4913" s="82"/>
      <c r="L4913" s="82"/>
      <c r="M4913" s="82"/>
      <c r="N4913" s="140"/>
      <c r="O4913" s="140"/>
      <c r="P4913" s="82"/>
      <c r="Q4913" s="82"/>
      <c r="R4913" s="82"/>
      <c r="S4913" s="82"/>
      <c r="T4913" s="140"/>
      <c r="U4913" s="82"/>
      <c r="V4913" s="82"/>
      <c r="W4913" s="82"/>
      <c r="X4913" s="82"/>
      <c r="Y4913" s="82"/>
      <c r="AA4913" s="82"/>
      <c r="AB4913" s="82"/>
      <c r="AC4913" s="82"/>
      <c r="AD4913" s="82"/>
      <c r="AE4913" s="82"/>
      <c r="AF4913" s="82"/>
      <c r="AG4913" s="82"/>
    </row>
    <row r="4914" spans="3:33" x14ac:dyDescent="0.2">
      <c r="C4914" s="82"/>
      <c r="D4914" s="82"/>
      <c r="E4914" s="82"/>
      <c r="F4914" s="82"/>
      <c r="G4914" s="82"/>
      <c r="H4914" s="82"/>
      <c r="I4914" s="82"/>
      <c r="J4914" s="82"/>
      <c r="K4914" s="82"/>
      <c r="L4914" s="82"/>
      <c r="M4914" s="82"/>
      <c r="N4914" s="140"/>
      <c r="O4914" s="140"/>
      <c r="P4914" s="82"/>
      <c r="Q4914" s="82"/>
      <c r="R4914" s="82"/>
      <c r="S4914" s="82"/>
      <c r="T4914" s="140"/>
      <c r="U4914" s="82"/>
      <c r="V4914" s="82"/>
      <c r="W4914" s="82"/>
      <c r="X4914" s="82"/>
      <c r="Y4914" s="82"/>
      <c r="AA4914" s="82"/>
      <c r="AB4914" s="82"/>
      <c r="AC4914" s="82"/>
      <c r="AD4914" s="82"/>
      <c r="AE4914" s="82"/>
      <c r="AF4914" s="82"/>
      <c r="AG4914" s="82"/>
    </row>
    <row r="4915" spans="3:33" x14ac:dyDescent="0.2">
      <c r="C4915" s="82"/>
      <c r="D4915" s="82"/>
      <c r="E4915" s="82"/>
      <c r="F4915" s="82"/>
      <c r="G4915" s="82"/>
      <c r="H4915" s="82"/>
      <c r="I4915" s="82"/>
      <c r="J4915" s="82"/>
      <c r="K4915" s="82"/>
      <c r="L4915" s="82"/>
      <c r="M4915" s="82"/>
      <c r="N4915" s="140"/>
      <c r="O4915" s="140"/>
      <c r="P4915" s="82"/>
      <c r="Q4915" s="82"/>
      <c r="R4915" s="82"/>
      <c r="S4915" s="82"/>
      <c r="T4915" s="140"/>
      <c r="U4915" s="82"/>
      <c r="V4915" s="82"/>
      <c r="W4915" s="82"/>
      <c r="X4915" s="82"/>
      <c r="Y4915" s="82"/>
      <c r="AA4915" s="82"/>
      <c r="AB4915" s="82"/>
      <c r="AC4915" s="82"/>
      <c r="AD4915" s="82"/>
      <c r="AE4915" s="82"/>
      <c r="AF4915" s="82"/>
      <c r="AG4915" s="82"/>
    </row>
    <row r="4916" spans="3:33" x14ac:dyDescent="0.2">
      <c r="C4916" s="82"/>
      <c r="D4916" s="82"/>
      <c r="E4916" s="82"/>
      <c r="F4916" s="82"/>
      <c r="G4916" s="82"/>
      <c r="H4916" s="82"/>
      <c r="I4916" s="82"/>
      <c r="J4916" s="82"/>
      <c r="K4916" s="82"/>
      <c r="L4916" s="82"/>
      <c r="M4916" s="82"/>
      <c r="N4916" s="140"/>
      <c r="O4916" s="140"/>
      <c r="P4916" s="82"/>
      <c r="Q4916" s="82"/>
      <c r="R4916" s="82"/>
      <c r="S4916" s="82"/>
      <c r="T4916" s="140"/>
      <c r="U4916" s="82"/>
      <c r="V4916" s="82"/>
      <c r="W4916" s="82"/>
      <c r="X4916" s="82"/>
      <c r="Y4916" s="82"/>
      <c r="AA4916" s="82"/>
      <c r="AB4916" s="82"/>
      <c r="AC4916" s="82"/>
      <c r="AD4916" s="82"/>
      <c r="AE4916" s="82"/>
      <c r="AF4916" s="82"/>
      <c r="AG4916" s="82"/>
    </row>
    <row r="4917" spans="3:33" x14ac:dyDescent="0.2">
      <c r="C4917" s="82"/>
      <c r="D4917" s="82"/>
      <c r="E4917" s="82"/>
      <c r="F4917" s="82"/>
      <c r="G4917" s="82"/>
      <c r="H4917" s="82"/>
      <c r="I4917" s="82"/>
      <c r="J4917" s="82"/>
      <c r="K4917" s="82"/>
      <c r="L4917" s="82"/>
      <c r="M4917" s="82"/>
      <c r="N4917" s="140"/>
      <c r="O4917" s="140"/>
      <c r="P4917" s="82"/>
      <c r="Q4917" s="82"/>
      <c r="R4917" s="82"/>
      <c r="S4917" s="82"/>
      <c r="T4917" s="140"/>
      <c r="U4917" s="82"/>
      <c r="V4917" s="82"/>
      <c r="W4917" s="82"/>
      <c r="X4917" s="82"/>
      <c r="Y4917" s="82"/>
      <c r="AA4917" s="82"/>
      <c r="AB4917" s="82"/>
      <c r="AC4917" s="82"/>
      <c r="AD4917" s="82"/>
      <c r="AE4917" s="82"/>
      <c r="AF4917" s="82"/>
      <c r="AG4917" s="82"/>
    </row>
    <row r="4918" spans="3:33" x14ac:dyDescent="0.2">
      <c r="C4918" s="82"/>
      <c r="D4918" s="82"/>
      <c r="E4918" s="82"/>
      <c r="F4918" s="82"/>
      <c r="G4918" s="82"/>
      <c r="H4918" s="82"/>
      <c r="I4918" s="82"/>
      <c r="J4918" s="82"/>
      <c r="K4918" s="82"/>
      <c r="L4918" s="82"/>
      <c r="M4918" s="82"/>
      <c r="N4918" s="140"/>
      <c r="O4918" s="140"/>
      <c r="P4918" s="82"/>
      <c r="Q4918" s="82"/>
      <c r="R4918" s="82"/>
      <c r="S4918" s="82"/>
      <c r="T4918" s="140"/>
      <c r="U4918" s="82"/>
      <c r="V4918" s="82"/>
      <c r="W4918" s="82"/>
      <c r="X4918" s="82"/>
      <c r="Y4918" s="82"/>
      <c r="AA4918" s="82"/>
      <c r="AB4918" s="82"/>
      <c r="AC4918" s="82"/>
      <c r="AD4918" s="82"/>
      <c r="AE4918" s="82"/>
      <c r="AF4918" s="82"/>
      <c r="AG4918" s="82"/>
    </row>
    <row r="4919" spans="3:33" x14ac:dyDescent="0.2">
      <c r="C4919" s="82"/>
      <c r="D4919" s="82"/>
      <c r="E4919" s="82"/>
      <c r="F4919" s="82"/>
      <c r="G4919" s="82"/>
      <c r="H4919" s="82"/>
      <c r="I4919" s="82"/>
      <c r="J4919" s="82"/>
      <c r="K4919" s="82"/>
      <c r="L4919" s="82"/>
      <c r="M4919" s="82"/>
      <c r="N4919" s="140"/>
      <c r="O4919" s="140"/>
      <c r="P4919" s="82"/>
      <c r="Q4919" s="82"/>
      <c r="R4919" s="82"/>
      <c r="S4919" s="82"/>
      <c r="T4919" s="140"/>
      <c r="U4919" s="82"/>
      <c r="V4919" s="82"/>
      <c r="W4919" s="82"/>
      <c r="X4919" s="82"/>
      <c r="Y4919" s="82"/>
      <c r="AA4919" s="82"/>
      <c r="AB4919" s="82"/>
      <c r="AC4919" s="82"/>
      <c r="AD4919" s="82"/>
      <c r="AE4919" s="82"/>
      <c r="AF4919" s="82"/>
      <c r="AG4919" s="82"/>
    </row>
    <row r="4920" spans="3:33" x14ac:dyDescent="0.2">
      <c r="C4920" s="82"/>
      <c r="D4920" s="82"/>
      <c r="E4920" s="82"/>
      <c r="F4920" s="82"/>
      <c r="G4920" s="82"/>
      <c r="H4920" s="82"/>
      <c r="I4920" s="82"/>
      <c r="J4920" s="82"/>
      <c r="K4920" s="82"/>
      <c r="L4920" s="82"/>
      <c r="M4920" s="82"/>
      <c r="N4920" s="140"/>
      <c r="O4920" s="140"/>
      <c r="P4920" s="82"/>
      <c r="Q4920" s="82"/>
      <c r="R4920" s="82"/>
      <c r="S4920" s="82"/>
      <c r="T4920" s="140"/>
      <c r="U4920" s="82"/>
      <c r="V4920" s="82"/>
      <c r="W4920" s="82"/>
      <c r="X4920" s="82"/>
      <c r="Y4920" s="82"/>
      <c r="AA4920" s="82"/>
      <c r="AB4920" s="82"/>
      <c r="AC4920" s="82"/>
      <c r="AD4920" s="82"/>
      <c r="AE4920" s="82"/>
      <c r="AF4920" s="82"/>
      <c r="AG4920" s="82"/>
    </row>
    <row r="4921" spans="3:33" x14ac:dyDescent="0.2">
      <c r="C4921" s="82"/>
      <c r="D4921" s="82"/>
      <c r="E4921" s="82"/>
      <c r="F4921" s="82"/>
      <c r="G4921" s="82"/>
      <c r="H4921" s="82"/>
      <c r="I4921" s="82"/>
      <c r="J4921" s="82"/>
      <c r="K4921" s="82"/>
      <c r="L4921" s="82"/>
      <c r="M4921" s="82"/>
      <c r="N4921" s="140"/>
      <c r="O4921" s="140"/>
      <c r="P4921" s="82"/>
      <c r="Q4921" s="82"/>
      <c r="R4921" s="82"/>
      <c r="S4921" s="82"/>
      <c r="T4921" s="140"/>
      <c r="U4921" s="82"/>
      <c r="V4921" s="82"/>
      <c r="W4921" s="82"/>
      <c r="X4921" s="82"/>
      <c r="Y4921" s="82"/>
      <c r="AA4921" s="82"/>
      <c r="AB4921" s="82"/>
      <c r="AC4921" s="82"/>
      <c r="AD4921" s="82"/>
      <c r="AE4921" s="82"/>
      <c r="AF4921" s="82"/>
      <c r="AG4921" s="82"/>
    </row>
    <row r="4922" spans="3:33" x14ac:dyDescent="0.2">
      <c r="C4922" s="82"/>
      <c r="D4922" s="82"/>
      <c r="E4922" s="82"/>
      <c r="F4922" s="82"/>
      <c r="G4922" s="82"/>
      <c r="H4922" s="82"/>
      <c r="I4922" s="82"/>
      <c r="J4922" s="82"/>
      <c r="K4922" s="82"/>
      <c r="L4922" s="82"/>
      <c r="M4922" s="82"/>
      <c r="N4922" s="140"/>
      <c r="O4922" s="140"/>
      <c r="P4922" s="82"/>
      <c r="Q4922" s="82"/>
      <c r="R4922" s="82"/>
      <c r="S4922" s="82"/>
      <c r="T4922" s="140"/>
      <c r="U4922" s="82"/>
      <c r="V4922" s="82"/>
      <c r="W4922" s="82"/>
      <c r="X4922" s="82"/>
      <c r="Y4922" s="82"/>
      <c r="AA4922" s="82"/>
      <c r="AB4922" s="82"/>
      <c r="AC4922" s="82"/>
      <c r="AD4922" s="82"/>
      <c r="AE4922" s="82"/>
      <c r="AF4922" s="82"/>
      <c r="AG4922" s="82"/>
    </row>
    <row r="4923" spans="3:33" x14ac:dyDescent="0.2">
      <c r="C4923" s="82"/>
      <c r="D4923" s="82"/>
      <c r="E4923" s="82"/>
      <c r="F4923" s="82"/>
      <c r="G4923" s="82"/>
      <c r="H4923" s="82"/>
      <c r="I4923" s="82"/>
      <c r="J4923" s="82"/>
      <c r="K4923" s="82"/>
      <c r="L4923" s="82"/>
      <c r="M4923" s="82"/>
      <c r="N4923" s="140"/>
      <c r="O4923" s="140"/>
      <c r="P4923" s="82"/>
      <c r="Q4923" s="82"/>
      <c r="R4923" s="82"/>
      <c r="S4923" s="82"/>
      <c r="T4923" s="140"/>
      <c r="U4923" s="82"/>
      <c r="V4923" s="82"/>
      <c r="W4923" s="82"/>
      <c r="X4923" s="82"/>
      <c r="Y4923" s="82"/>
      <c r="AA4923" s="82"/>
      <c r="AB4923" s="82"/>
      <c r="AC4923" s="82"/>
      <c r="AD4923" s="82"/>
      <c r="AE4923" s="82"/>
      <c r="AF4923" s="82"/>
      <c r="AG4923" s="82"/>
    </row>
    <row r="4924" spans="3:33" x14ac:dyDescent="0.2">
      <c r="C4924" s="82"/>
      <c r="D4924" s="82"/>
      <c r="E4924" s="82"/>
      <c r="F4924" s="82"/>
      <c r="G4924" s="82"/>
      <c r="H4924" s="82"/>
      <c r="I4924" s="82"/>
      <c r="J4924" s="82"/>
      <c r="K4924" s="82"/>
      <c r="L4924" s="82"/>
      <c r="M4924" s="82"/>
      <c r="N4924" s="140"/>
      <c r="O4924" s="140"/>
      <c r="P4924" s="82"/>
      <c r="Q4924" s="82"/>
      <c r="R4924" s="82"/>
      <c r="S4924" s="82"/>
      <c r="T4924" s="140"/>
      <c r="U4924" s="82"/>
      <c r="V4924" s="82"/>
      <c r="W4924" s="82"/>
      <c r="X4924" s="82"/>
      <c r="Y4924" s="82"/>
      <c r="AA4924" s="82"/>
      <c r="AB4924" s="82"/>
      <c r="AC4924" s="82"/>
      <c r="AD4924" s="82"/>
      <c r="AE4924" s="82"/>
      <c r="AF4924" s="82"/>
      <c r="AG4924" s="82"/>
    </row>
    <row r="4925" spans="3:33" x14ac:dyDescent="0.2">
      <c r="C4925" s="82"/>
      <c r="D4925" s="82"/>
      <c r="E4925" s="82"/>
      <c r="F4925" s="82"/>
      <c r="G4925" s="82"/>
      <c r="H4925" s="82"/>
      <c r="I4925" s="82"/>
      <c r="J4925" s="82"/>
      <c r="K4925" s="82"/>
      <c r="L4925" s="82"/>
      <c r="M4925" s="82"/>
      <c r="N4925" s="140"/>
      <c r="O4925" s="140"/>
      <c r="P4925" s="82"/>
      <c r="Q4925" s="82"/>
      <c r="R4925" s="82"/>
      <c r="S4925" s="82"/>
      <c r="T4925" s="140"/>
      <c r="U4925" s="82"/>
      <c r="V4925" s="82"/>
      <c r="W4925" s="82"/>
      <c r="X4925" s="82"/>
      <c r="Y4925" s="82"/>
      <c r="AA4925" s="82"/>
      <c r="AB4925" s="82"/>
      <c r="AC4925" s="82"/>
      <c r="AD4925" s="82"/>
      <c r="AE4925" s="82"/>
      <c r="AF4925" s="82"/>
      <c r="AG4925" s="82"/>
    </row>
    <row r="4926" spans="3:33" x14ac:dyDescent="0.2">
      <c r="C4926" s="82"/>
      <c r="D4926" s="82"/>
      <c r="E4926" s="82"/>
      <c r="F4926" s="82"/>
      <c r="G4926" s="82"/>
      <c r="H4926" s="82"/>
      <c r="I4926" s="82"/>
      <c r="J4926" s="82"/>
      <c r="K4926" s="82"/>
      <c r="L4926" s="82"/>
      <c r="M4926" s="82"/>
      <c r="N4926" s="140"/>
      <c r="O4926" s="140"/>
      <c r="P4926" s="82"/>
      <c r="Q4926" s="82"/>
      <c r="R4926" s="82"/>
      <c r="S4926" s="82"/>
      <c r="T4926" s="140"/>
      <c r="U4926" s="82"/>
      <c r="V4926" s="82"/>
      <c r="W4926" s="82"/>
      <c r="X4926" s="82"/>
      <c r="Y4926" s="82"/>
      <c r="AA4926" s="82"/>
      <c r="AB4926" s="82"/>
      <c r="AC4926" s="82"/>
      <c r="AD4926" s="82"/>
      <c r="AE4926" s="82"/>
      <c r="AF4926" s="82"/>
      <c r="AG4926" s="82"/>
    </row>
    <row r="4927" spans="3:33" x14ac:dyDescent="0.2">
      <c r="C4927" s="82"/>
      <c r="D4927" s="82"/>
      <c r="E4927" s="82"/>
      <c r="F4927" s="82"/>
      <c r="G4927" s="82"/>
      <c r="H4927" s="82"/>
      <c r="I4927" s="82"/>
      <c r="J4927" s="82"/>
      <c r="K4927" s="82"/>
      <c r="L4927" s="82"/>
      <c r="M4927" s="82"/>
      <c r="N4927" s="140"/>
      <c r="O4927" s="140"/>
      <c r="P4927" s="82"/>
      <c r="Q4927" s="82"/>
      <c r="R4927" s="82"/>
      <c r="S4927" s="82"/>
      <c r="T4927" s="140"/>
      <c r="U4927" s="82"/>
      <c r="V4927" s="82"/>
      <c r="W4927" s="82"/>
      <c r="X4927" s="82"/>
      <c r="Y4927" s="82"/>
      <c r="AA4927" s="82"/>
      <c r="AB4927" s="82"/>
      <c r="AC4927" s="82"/>
      <c r="AD4927" s="82"/>
      <c r="AE4927" s="82"/>
      <c r="AF4927" s="82"/>
      <c r="AG4927" s="82"/>
    </row>
    <row r="4928" spans="3:33" x14ac:dyDescent="0.2">
      <c r="C4928" s="82"/>
      <c r="D4928" s="82"/>
      <c r="E4928" s="82"/>
      <c r="F4928" s="82"/>
      <c r="G4928" s="82"/>
      <c r="H4928" s="82"/>
      <c r="I4928" s="82"/>
      <c r="J4928" s="82"/>
      <c r="K4928" s="82"/>
      <c r="L4928" s="82"/>
      <c r="M4928" s="82"/>
      <c r="N4928" s="140"/>
      <c r="O4928" s="140"/>
      <c r="P4928" s="82"/>
      <c r="Q4928" s="82"/>
      <c r="R4928" s="82"/>
      <c r="S4928" s="82"/>
      <c r="T4928" s="140"/>
      <c r="U4928" s="82"/>
      <c r="V4928" s="82"/>
      <c r="W4928" s="82"/>
      <c r="X4928" s="82"/>
      <c r="Y4928" s="82"/>
      <c r="AA4928" s="82"/>
      <c r="AB4928" s="82"/>
      <c r="AC4928" s="82"/>
      <c r="AD4928" s="82"/>
      <c r="AE4928" s="82"/>
      <c r="AF4928" s="82"/>
      <c r="AG4928" s="82"/>
    </row>
    <row r="4929" spans="3:33" x14ac:dyDescent="0.2">
      <c r="C4929" s="82"/>
      <c r="D4929" s="82"/>
      <c r="E4929" s="82"/>
      <c r="F4929" s="82"/>
      <c r="G4929" s="82"/>
      <c r="H4929" s="82"/>
      <c r="I4929" s="82"/>
      <c r="J4929" s="82"/>
      <c r="K4929" s="82"/>
      <c r="L4929" s="82"/>
      <c r="M4929" s="82"/>
      <c r="N4929" s="140"/>
      <c r="O4929" s="140"/>
      <c r="P4929" s="82"/>
      <c r="Q4929" s="82"/>
      <c r="R4929" s="82"/>
      <c r="S4929" s="82"/>
      <c r="T4929" s="140"/>
      <c r="U4929" s="82"/>
      <c r="V4929" s="82"/>
      <c r="W4929" s="82"/>
      <c r="X4929" s="82"/>
      <c r="Y4929" s="82"/>
      <c r="AA4929" s="82"/>
      <c r="AB4929" s="82"/>
      <c r="AC4929" s="82"/>
      <c r="AD4929" s="82"/>
      <c r="AE4929" s="82"/>
      <c r="AF4929" s="82"/>
      <c r="AG4929" s="82"/>
    </row>
    <row r="4930" spans="3:33" x14ac:dyDescent="0.2">
      <c r="C4930" s="82"/>
      <c r="D4930" s="82"/>
      <c r="E4930" s="82"/>
      <c r="F4930" s="82"/>
      <c r="G4930" s="82"/>
      <c r="H4930" s="82"/>
      <c r="I4930" s="82"/>
      <c r="J4930" s="82"/>
      <c r="K4930" s="82"/>
      <c r="L4930" s="82"/>
      <c r="M4930" s="82"/>
      <c r="N4930" s="140"/>
      <c r="O4930" s="140"/>
      <c r="P4930" s="82"/>
      <c r="Q4930" s="82"/>
      <c r="R4930" s="82"/>
      <c r="S4930" s="82"/>
      <c r="T4930" s="140"/>
      <c r="U4930" s="82"/>
      <c r="V4930" s="82"/>
      <c r="W4930" s="82"/>
      <c r="X4930" s="82"/>
      <c r="Y4930" s="82"/>
      <c r="AA4930" s="82"/>
      <c r="AB4930" s="82"/>
      <c r="AC4930" s="82"/>
      <c r="AD4930" s="82"/>
      <c r="AE4930" s="82"/>
      <c r="AF4930" s="82"/>
      <c r="AG4930" s="82"/>
    </row>
    <row r="4931" spans="3:33" x14ac:dyDescent="0.2">
      <c r="C4931" s="82"/>
      <c r="D4931" s="82"/>
      <c r="E4931" s="82"/>
      <c r="F4931" s="82"/>
      <c r="G4931" s="82"/>
      <c r="H4931" s="82"/>
      <c r="I4931" s="82"/>
      <c r="J4931" s="82"/>
      <c r="K4931" s="82"/>
      <c r="L4931" s="82"/>
      <c r="M4931" s="82"/>
      <c r="N4931" s="140"/>
      <c r="O4931" s="140"/>
      <c r="P4931" s="82"/>
      <c r="Q4931" s="82"/>
      <c r="R4931" s="82"/>
      <c r="S4931" s="82"/>
      <c r="T4931" s="140"/>
      <c r="U4931" s="82"/>
      <c r="V4931" s="82"/>
      <c r="W4931" s="82"/>
      <c r="X4931" s="82"/>
      <c r="Y4931" s="82"/>
      <c r="AA4931" s="82"/>
      <c r="AB4931" s="82"/>
      <c r="AC4931" s="82"/>
      <c r="AD4931" s="82"/>
      <c r="AE4931" s="82"/>
      <c r="AF4931" s="82"/>
      <c r="AG4931" s="82"/>
    </row>
    <row r="4932" spans="3:33" x14ac:dyDescent="0.2">
      <c r="C4932" s="82"/>
      <c r="D4932" s="82"/>
      <c r="E4932" s="82"/>
      <c r="F4932" s="82"/>
      <c r="G4932" s="82"/>
      <c r="H4932" s="82"/>
      <c r="I4932" s="82"/>
      <c r="J4932" s="82"/>
      <c r="K4932" s="82"/>
      <c r="L4932" s="82"/>
      <c r="M4932" s="82"/>
      <c r="N4932" s="140"/>
      <c r="O4932" s="140"/>
      <c r="P4932" s="82"/>
      <c r="Q4932" s="82"/>
      <c r="R4932" s="82"/>
      <c r="S4932" s="82"/>
      <c r="T4932" s="140"/>
      <c r="U4932" s="82"/>
      <c r="V4932" s="82"/>
      <c r="W4932" s="82"/>
      <c r="X4932" s="82"/>
      <c r="Y4932" s="82"/>
      <c r="AA4932" s="82"/>
      <c r="AB4932" s="82"/>
      <c r="AC4932" s="82"/>
      <c r="AD4932" s="82"/>
      <c r="AE4932" s="82"/>
      <c r="AF4932" s="82"/>
      <c r="AG4932" s="82"/>
    </row>
    <row r="4933" spans="3:33" x14ac:dyDescent="0.2">
      <c r="C4933" s="82"/>
      <c r="D4933" s="82"/>
      <c r="E4933" s="82"/>
      <c r="F4933" s="82"/>
      <c r="G4933" s="82"/>
      <c r="H4933" s="82"/>
      <c r="I4933" s="82"/>
      <c r="J4933" s="82"/>
      <c r="K4933" s="82"/>
      <c r="L4933" s="82"/>
      <c r="M4933" s="82"/>
      <c r="N4933" s="140"/>
      <c r="O4933" s="140"/>
      <c r="P4933" s="82"/>
      <c r="Q4933" s="82"/>
      <c r="R4933" s="82"/>
      <c r="S4933" s="82"/>
      <c r="T4933" s="140"/>
      <c r="U4933" s="82"/>
      <c r="V4933" s="82"/>
      <c r="W4933" s="82"/>
      <c r="X4933" s="82"/>
      <c r="Y4933" s="82"/>
      <c r="AA4933" s="82"/>
      <c r="AB4933" s="82"/>
      <c r="AC4933" s="82"/>
      <c r="AD4933" s="82"/>
      <c r="AE4933" s="82"/>
      <c r="AF4933" s="82"/>
      <c r="AG4933" s="82"/>
    </row>
    <row r="4934" spans="3:33" x14ac:dyDescent="0.2">
      <c r="C4934" s="82"/>
      <c r="D4934" s="82"/>
      <c r="E4934" s="82"/>
      <c r="F4934" s="82"/>
      <c r="G4934" s="82"/>
      <c r="H4934" s="82"/>
      <c r="I4934" s="82"/>
      <c r="J4934" s="82"/>
      <c r="K4934" s="82"/>
      <c r="L4934" s="82"/>
      <c r="M4934" s="82"/>
      <c r="N4934" s="140"/>
      <c r="O4934" s="140"/>
      <c r="P4934" s="82"/>
      <c r="Q4934" s="82"/>
      <c r="R4934" s="82"/>
      <c r="S4934" s="82"/>
      <c r="T4934" s="140"/>
      <c r="U4934" s="82"/>
      <c r="V4934" s="82"/>
      <c r="W4934" s="82"/>
      <c r="X4934" s="82"/>
      <c r="Y4934" s="82"/>
      <c r="AA4934" s="82"/>
      <c r="AB4934" s="82"/>
      <c r="AC4934" s="82"/>
      <c r="AD4934" s="82"/>
      <c r="AE4934" s="82"/>
      <c r="AF4934" s="82"/>
      <c r="AG4934" s="82"/>
    </row>
    <row r="4935" spans="3:33" x14ac:dyDescent="0.2">
      <c r="C4935" s="82"/>
      <c r="D4935" s="82"/>
      <c r="E4935" s="82"/>
      <c r="F4935" s="82"/>
      <c r="G4935" s="82"/>
      <c r="H4935" s="82"/>
      <c r="I4935" s="82"/>
      <c r="J4935" s="82"/>
      <c r="K4935" s="82"/>
      <c r="L4935" s="82"/>
      <c r="M4935" s="82"/>
      <c r="N4935" s="140"/>
      <c r="O4935" s="140"/>
      <c r="P4935" s="82"/>
      <c r="Q4935" s="82"/>
      <c r="R4935" s="82"/>
      <c r="S4935" s="82"/>
      <c r="T4935" s="140"/>
      <c r="U4935" s="82"/>
      <c r="V4935" s="82"/>
      <c r="W4935" s="82"/>
      <c r="X4935" s="82"/>
      <c r="Y4935" s="82"/>
      <c r="AA4935" s="82"/>
      <c r="AB4935" s="82"/>
      <c r="AC4935" s="82"/>
      <c r="AD4935" s="82"/>
      <c r="AE4935" s="82"/>
      <c r="AF4935" s="82"/>
      <c r="AG4935" s="82"/>
    </row>
    <row r="4936" spans="3:33" x14ac:dyDescent="0.2">
      <c r="C4936" s="82"/>
      <c r="D4936" s="82"/>
      <c r="E4936" s="82"/>
      <c r="F4936" s="82"/>
      <c r="G4936" s="82"/>
      <c r="H4936" s="82"/>
      <c r="I4936" s="82"/>
      <c r="J4936" s="82"/>
      <c r="K4936" s="82"/>
      <c r="L4936" s="82"/>
      <c r="M4936" s="82"/>
      <c r="N4936" s="140"/>
      <c r="O4936" s="140"/>
      <c r="P4936" s="82"/>
      <c r="Q4936" s="82"/>
      <c r="R4936" s="82"/>
      <c r="S4936" s="82"/>
      <c r="T4936" s="140"/>
      <c r="U4936" s="82"/>
      <c r="V4936" s="82"/>
      <c r="W4936" s="82"/>
      <c r="X4936" s="82"/>
      <c r="Y4936" s="82"/>
      <c r="AA4936" s="82"/>
      <c r="AB4936" s="82"/>
      <c r="AC4936" s="82"/>
      <c r="AD4936" s="82"/>
      <c r="AE4936" s="82"/>
      <c r="AF4936" s="82"/>
      <c r="AG4936" s="82"/>
    </row>
    <row r="4937" spans="3:33" x14ac:dyDescent="0.2">
      <c r="C4937" s="82"/>
      <c r="D4937" s="82"/>
      <c r="E4937" s="82"/>
      <c r="F4937" s="82"/>
      <c r="G4937" s="82"/>
      <c r="H4937" s="82"/>
      <c r="I4937" s="82"/>
      <c r="J4937" s="82"/>
      <c r="K4937" s="82"/>
      <c r="L4937" s="82"/>
      <c r="M4937" s="82"/>
      <c r="N4937" s="140"/>
      <c r="O4937" s="140"/>
      <c r="P4937" s="82"/>
      <c r="Q4937" s="82"/>
      <c r="R4937" s="82"/>
      <c r="S4937" s="82"/>
      <c r="T4937" s="140"/>
      <c r="U4937" s="82"/>
      <c r="V4937" s="82"/>
      <c r="W4937" s="82"/>
      <c r="X4937" s="82"/>
      <c r="Y4937" s="82"/>
      <c r="AA4937" s="82"/>
      <c r="AB4937" s="82"/>
      <c r="AC4937" s="82"/>
      <c r="AD4937" s="82"/>
      <c r="AE4937" s="82"/>
      <c r="AF4937" s="82"/>
      <c r="AG4937" s="82"/>
    </row>
    <row r="4938" spans="3:33" x14ac:dyDescent="0.2">
      <c r="C4938" s="82"/>
      <c r="D4938" s="82"/>
      <c r="E4938" s="82"/>
      <c r="F4938" s="82"/>
      <c r="G4938" s="82"/>
      <c r="H4938" s="82"/>
      <c r="I4938" s="82"/>
      <c r="J4938" s="82"/>
      <c r="K4938" s="82"/>
      <c r="L4938" s="82"/>
      <c r="M4938" s="82"/>
      <c r="N4938" s="140"/>
      <c r="O4938" s="140"/>
      <c r="P4938" s="82"/>
      <c r="Q4938" s="82"/>
      <c r="R4938" s="82"/>
      <c r="S4938" s="82"/>
      <c r="T4938" s="140"/>
      <c r="U4938" s="82"/>
      <c r="V4938" s="82"/>
      <c r="W4938" s="82"/>
      <c r="X4938" s="82"/>
      <c r="Y4938" s="82"/>
      <c r="AA4938" s="82"/>
      <c r="AB4938" s="82"/>
      <c r="AC4938" s="82"/>
      <c r="AD4938" s="82"/>
      <c r="AE4938" s="82"/>
      <c r="AF4938" s="82"/>
      <c r="AG4938" s="82"/>
    </row>
    <row r="4939" spans="3:33" x14ac:dyDescent="0.2">
      <c r="C4939" s="82"/>
      <c r="D4939" s="82"/>
      <c r="E4939" s="82"/>
      <c r="F4939" s="82"/>
      <c r="G4939" s="82"/>
      <c r="H4939" s="82"/>
      <c r="I4939" s="82"/>
      <c r="J4939" s="82"/>
      <c r="K4939" s="82"/>
      <c r="L4939" s="82"/>
      <c r="M4939" s="82"/>
      <c r="N4939" s="140"/>
      <c r="O4939" s="140"/>
      <c r="P4939" s="82"/>
      <c r="Q4939" s="82"/>
      <c r="R4939" s="82"/>
      <c r="S4939" s="82"/>
      <c r="T4939" s="140"/>
      <c r="U4939" s="82"/>
      <c r="V4939" s="82"/>
      <c r="W4939" s="82"/>
      <c r="X4939" s="82"/>
      <c r="Y4939" s="82"/>
      <c r="AA4939" s="82"/>
      <c r="AB4939" s="82"/>
      <c r="AC4939" s="82"/>
      <c r="AD4939" s="82"/>
      <c r="AE4939" s="82"/>
      <c r="AF4939" s="82"/>
      <c r="AG4939" s="82"/>
    </row>
    <row r="4940" spans="3:33" x14ac:dyDescent="0.2">
      <c r="C4940" s="82"/>
      <c r="D4940" s="82"/>
      <c r="E4940" s="82"/>
      <c r="F4940" s="82"/>
      <c r="G4940" s="82"/>
      <c r="H4940" s="82"/>
      <c r="I4940" s="82"/>
      <c r="J4940" s="82"/>
      <c r="K4940" s="82"/>
      <c r="L4940" s="82"/>
      <c r="M4940" s="82"/>
      <c r="N4940" s="140"/>
      <c r="O4940" s="140"/>
      <c r="P4940" s="82"/>
      <c r="Q4940" s="82"/>
      <c r="R4940" s="82"/>
      <c r="S4940" s="82"/>
      <c r="T4940" s="140"/>
      <c r="U4940" s="82"/>
      <c r="V4940" s="82"/>
      <c r="W4940" s="82"/>
      <c r="X4940" s="82"/>
      <c r="Y4940" s="82"/>
      <c r="AA4940" s="82"/>
      <c r="AB4940" s="82"/>
      <c r="AC4940" s="82"/>
      <c r="AD4940" s="82"/>
      <c r="AE4940" s="82"/>
      <c r="AF4940" s="82"/>
      <c r="AG4940" s="82"/>
    </row>
    <row r="4941" spans="3:33" x14ac:dyDescent="0.2">
      <c r="C4941" s="82"/>
      <c r="D4941" s="82"/>
      <c r="E4941" s="82"/>
      <c r="F4941" s="82"/>
      <c r="G4941" s="82"/>
      <c r="H4941" s="82"/>
      <c r="I4941" s="82"/>
      <c r="J4941" s="82"/>
      <c r="K4941" s="82"/>
      <c r="L4941" s="82"/>
      <c r="M4941" s="82"/>
      <c r="N4941" s="140"/>
      <c r="O4941" s="140"/>
      <c r="P4941" s="82"/>
      <c r="Q4941" s="82"/>
      <c r="R4941" s="82"/>
      <c r="S4941" s="82"/>
      <c r="T4941" s="140"/>
      <c r="U4941" s="82"/>
      <c r="V4941" s="82"/>
      <c r="W4941" s="82"/>
      <c r="X4941" s="82"/>
      <c r="Y4941" s="82"/>
      <c r="AA4941" s="82"/>
      <c r="AB4941" s="82"/>
      <c r="AC4941" s="82"/>
      <c r="AD4941" s="82"/>
      <c r="AE4941" s="82"/>
      <c r="AF4941" s="82"/>
      <c r="AG4941" s="82"/>
    </row>
    <row r="4942" spans="3:33" x14ac:dyDescent="0.2">
      <c r="C4942" s="82"/>
      <c r="D4942" s="82"/>
      <c r="E4942" s="82"/>
      <c r="F4942" s="82"/>
      <c r="G4942" s="82"/>
      <c r="H4942" s="82"/>
      <c r="I4942" s="82"/>
      <c r="J4942" s="82"/>
      <c r="K4942" s="82"/>
      <c r="L4942" s="82"/>
      <c r="M4942" s="82"/>
      <c r="N4942" s="140"/>
      <c r="O4942" s="140"/>
      <c r="P4942" s="82"/>
      <c r="Q4942" s="82"/>
      <c r="R4942" s="82"/>
      <c r="S4942" s="82"/>
      <c r="T4942" s="140"/>
      <c r="U4942" s="82"/>
      <c r="V4942" s="82"/>
      <c r="W4942" s="82"/>
      <c r="X4942" s="82"/>
      <c r="Y4942" s="82"/>
      <c r="AA4942" s="82"/>
      <c r="AB4942" s="82"/>
      <c r="AC4942" s="82"/>
      <c r="AD4942" s="82"/>
      <c r="AE4942" s="82"/>
      <c r="AF4942" s="82"/>
      <c r="AG4942" s="82"/>
    </row>
    <row r="4943" spans="3:33" x14ac:dyDescent="0.2">
      <c r="C4943" s="82"/>
      <c r="D4943" s="82"/>
      <c r="E4943" s="82"/>
      <c r="F4943" s="82"/>
      <c r="G4943" s="82"/>
      <c r="H4943" s="82"/>
      <c r="I4943" s="82"/>
      <c r="J4943" s="82"/>
      <c r="K4943" s="82"/>
      <c r="L4943" s="82"/>
      <c r="M4943" s="82"/>
      <c r="N4943" s="140"/>
      <c r="O4943" s="140"/>
      <c r="P4943" s="82"/>
      <c r="Q4943" s="82"/>
      <c r="R4943" s="82"/>
      <c r="S4943" s="82"/>
      <c r="T4943" s="140"/>
      <c r="U4943" s="82"/>
      <c r="V4943" s="82"/>
      <c r="W4943" s="82"/>
      <c r="X4943" s="82"/>
      <c r="Y4943" s="82"/>
      <c r="AA4943" s="82"/>
      <c r="AB4943" s="82"/>
      <c r="AC4943" s="82"/>
      <c r="AD4943" s="82"/>
      <c r="AE4943" s="82"/>
      <c r="AF4943" s="82"/>
      <c r="AG4943" s="82"/>
    </row>
    <row r="4944" spans="3:33" x14ac:dyDescent="0.2">
      <c r="C4944" s="82"/>
      <c r="D4944" s="82"/>
      <c r="E4944" s="82"/>
      <c r="F4944" s="82"/>
      <c r="G4944" s="82"/>
      <c r="H4944" s="82"/>
      <c r="I4944" s="82"/>
      <c r="J4944" s="82"/>
      <c r="K4944" s="82"/>
      <c r="L4944" s="82"/>
      <c r="M4944" s="82"/>
      <c r="N4944" s="140"/>
      <c r="O4944" s="140"/>
      <c r="P4944" s="82"/>
      <c r="Q4944" s="82"/>
      <c r="R4944" s="82"/>
      <c r="S4944" s="82"/>
      <c r="T4944" s="140"/>
      <c r="U4944" s="82"/>
      <c r="V4944" s="82"/>
      <c r="W4944" s="82"/>
      <c r="X4944" s="82"/>
      <c r="Y4944" s="82"/>
      <c r="AA4944" s="82"/>
      <c r="AB4944" s="82"/>
      <c r="AC4944" s="82"/>
      <c r="AD4944" s="82"/>
      <c r="AE4944" s="82"/>
      <c r="AF4944" s="82"/>
      <c r="AG4944" s="82"/>
    </row>
    <row r="4945" spans="3:33" x14ac:dyDescent="0.2">
      <c r="C4945" s="82"/>
      <c r="D4945" s="82"/>
      <c r="E4945" s="82"/>
      <c r="F4945" s="82"/>
      <c r="G4945" s="82"/>
      <c r="H4945" s="82"/>
      <c r="I4945" s="82"/>
      <c r="J4945" s="82"/>
      <c r="K4945" s="82"/>
      <c r="L4945" s="82"/>
      <c r="M4945" s="82"/>
      <c r="N4945" s="140"/>
      <c r="O4945" s="140"/>
      <c r="P4945" s="82"/>
      <c r="Q4945" s="82"/>
      <c r="R4945" s="82"/>
      <c r="S4945" s="82"/>
      <c r="T4945" s="140"/>
      <c r="U4945" s="82"/>
      <c r="V4945" s="82"/>
      <c r="W4945" s="82"/>
      <c r="X4945" s="82"/>
      <c r="Y4945" s="82"/>
      <c r="AA4945" s="82"/>
      <c r="AB4945" s="82"/>
      <c r="AC4945" s="82"/>
      <c r="AD4945" s="82"/>
      <c r="AE4945" s="82"/>
      <c r="AF4945" s="82"/>
      <c r="AG4945" s="82"/>
    </row>
    <row r="4946" spans="3:33" x14ac:dyDescent="0.2">
      <c r="C4946" s="82"/>
      <c r="D4946" s="82"/>
      <c r="E4946" s="82"/>
      <c r="F4946" s="82"/>
      <c r="G4946" s="82"/>
      <c r="H4946" s="82"/>
      <c r="I4946" s="82"/>
      <c r="J4946" s="82"/>
      <c r="K4946" s="82"/>
      <c r="L4946" s="82"/>
      <c r="M4946" s="82"/>
      <c r="N4946" s="140"/>
      <c r="O4946" s="140"/>
      <c r="P4946" s="82"/>
      <c r="Q4946" s="82"/>
      <c r="R4946" s="82"/>
      <c r="S4946" s="82"/>
      <c r="T4946" s="140"/>
      <c r="U4946" s="82"/>
      <c r="V4946" s="82"/>
      <c r="W4946" s="82"/>
      <c r="X4946" s="82"/>
      <c r="Y4946" s="82"/>
      <c r="AA4946" s="82"/>
      <c r="AB4946" s="82"/>
      <c r="AC4946" s="82"/>
      <c r="AD4946" s="82"/>
      <c r="AE4946" s="82"/>
      <c r="AF4946" s="82"/>
      <c r="AG4946" s="82"/>
    </row>
    <row r="4947" spans="3:33" x14ac:dyDescent="0.2">
      <c r="C4947" s="82"/>
      <c r="D4947" s="82"/>
      <c r="E4947" s="82"/>
      <c r="F4947" s="82"/>
      <c r="G4947" s="82"/>
      <c r="H4947" s="82"/>
      <c r="I4947" s="82"/>
      <c r="J4947" s="82"/>
      <c r="K4947" s="82"/>
      <c r="L4947" s="82"/>
      <c r="M4947" s="82"/>
      <c r="N4947" s="140"/>
      <c r="O4947" s="140"/>
      <c r="P4947" s="82"/>
      <c r="Q4947" s="82"/>
      <c r="R4947" s="82"/>
      <c r="S4947" s="82"/>
      <c r="T4947" s="140"/>
      <c r="U4947" s="82"/>
      <c r="V4947" s="82"/>
      <c r="W4947" s="82"/>
      <c r="X4947" s="82"/>
      <c r="Y4947" s="82"/>
      <c r="AA4947" s="82"/>
      <c r="AB4947" s="82"/>
      <c r="AC4947" s="82"/>
      <c r="AD4947" s="82"/>
      <c r="AE4947" s="82"/>
      <c r="AF4947" s="82"/>
      <c r="AG4947" s="82"/>
    </row>
    <row r="4948" spans="3:33" x14ac:dyDescent="0.2">
      <c r="C4948" s="82"/>
      <c r="D4948" s="82"/>
      <c r="E4948" s="82"/>
      <c r="F4948" s="82"/>
      <c r="G4948" s="82"/>
      <c r="H4948" s="82"/>
      <c r="I4948" s="82"/>
      <c r="J4948" s="82"/>
      <c r="K4948" s="82"/>
      <c r="L4948" s="82"/>
      <c r="M4948" s="82"/>
      <c r="N4948" s="140"/>
      <c r="O4948" s="140"/>
      <c r="P4948" s="82"/>
      <c r="Q4948" s="82"/>
      <c r="R4948" s="82"/>
      <c r="S4948" s="82"/>
      <c r="T4948" s="140"/>
      <c r="U4948" s="82"/>
      <c r="V4948" s="82"/>
      <c r="W4948" s="82"/>
      <c r="X4948" s="82"/>
      <c r="Y4948" s="82"/>
      <c r="AA4948" s="82"/>
      <c r="AB4948" s="82"/>
      <c r="AC4948" s="82"/>
      <c r="AD4948" s="82"/>
      <c r="AE4948" s="82"/>
      <c r="AF4948" s="82"/>
      <c r="AG4948" s="82"/>
    </row>
    <row r="4949" spans="3:33" x14ac:dyDescent="0.2">
      <c r="C4949" s="82"/>
      <c r="D4949" s="82"/>
      <c r="E4949" s="82"/>
      <c r="F4949" s="82"/>
      <c r="G4949" s="82"/>
      <c r="H4949" s="82"/>
      <c r="I4949" s="82"/>
      <c r="J4949" s="82"/>
      <c r="K4949" s="82"/>
      <c r="L4949" s="82"/>
      <c r="M4949" s="82"/>
      <c r="N4949" s="140"/>
      <c r="O4949" s="140"/>
      <c r="P4949" s="82"/>
      <c r="Q4949" s="82"/>
      <c r="R4949" s="82"/>
      <c r="S4949" s="82"/>
      <c r="T4949" s="140"/>
      <c r="U4949" s="82"/>
      <c r="V4949" s="82"/>
      <c r="W4949" s="82"/>
      <c r="X4949" s="82"/>
      <c r="Y4949" s="82"/>
      <c r="AA4949" s="82"/>
      <c r="AB4949" s="82"/>
      <c r="AC4949" s="82"/>
      <c r="AD4949" s="82"/>
      <c r="AE4949" s="82"/>
      <c r="AF4949" s="82"/>
      <c r="AG4949" s="82"/>
    </row>
    <row r="4950" spans="3:33" x14ac:dyDescent="0.2">
      <c r="C4950" s="82"/>
      <c r="D4950" s="82"/>
      <c r="E4950" s="82"/>
      <c r="F4950" s="82"/>
      <c r="G4950" s="82"/>
      <c r="H4950" s="82"/>
      <c r="I4950" s="82"/>
      <c r="J4950" s="82"/>
      <c r="K4950" s="82"/>
      <c r="L4950" s="82"/>
      <c r="M4950" s="82"/>
      <c r="N4950" s="140"/>
      <c r="O4950" s="140"/>
      <c r="P4950" s="82"/>
      <c r="Q4950" s="82"/>
      <c r="R4950" s="82"/>
      <c r="S4950" s="82"/>
      <c r="T4950" s="140"/>
      <c r="U4950" s="82"/>
      <c r="V4950" s="82"/>
      <c r="W4950" s="82"/>
      <c r="X4950" s="82"/>
      <c r="Y4950" s="82"/>
      <c r="AA4950" s="82"/>
      <c r="AB4950" s="82"/>
      <c r="AC4950" s="82"/>
      <c r="AD4950" s="82"/>
      <c r="AE4950" s="82"/>
      <c r="AF4950" s="82"/>
      <c r="AG4950" s="82"/>
    </row>
    <row r="4951" spans="3:33" x14ac:dyDescent="0.2">
      <c r="C4951" s="82"/>
      <c r="D4951" s="82"/>
      <c r="E4951" s="82"/>
      <c r="F4951" s="82"/>
      <c r="G4951" s="82"/>
      <c r="H4951" s="82"/>
      <c r="I4951" s="82"/>
      <c r="J4951" s="82"/>
      <c r="K4951" s="82"/>
      <c r="L4951" s="82"/>
      <c r="M4951" s="82"/>
      <c r="N4951" s="140"/>
      <c r="O4951" s="140"/>
      <c r="P4951" s="82"/>
      <c r="Q4951" s="82"/>
      <c r="R4951" s="82"/>
      <c r="S4951" s="82"/>
      <c r="T4951" s="140"/>
      <c r="U4951" s="82"/>
      <c r="V4951" s="82"/>
      <c r="W4951" s="82"/>
      <c r="X4951" s="82"/>
      <c r="Y4951" s="82"/>
      <c r="AA4951" s="82"/>
      <c r="AB4951" s="82"/>
      <c r="AC4951" s="82"/>
      <c r="AD4951" s="82"/>
      <c r="AE4951" s="82"/>
      <c r="AF4951" s="82"/>
      <c r="AG4951" s="82"/>
    </row>
    <row r="4952" spans="3:33" x14ac:dyDescent="0.2">
      <c r="C4952" s="82"/>
      <c r="D4952" s="82"/>
      <c r="E4952" s="82"/>
      <c r="F4952" s="82"/>
      <c r="G4952" s="82"/>
      <c r="H4952" s="82"/>
      <c r="I4952" s="82"/>
      <c r="J4952" s="82"/>
      <c r="K4952" s="82"/>
      <c r="L4952" s="82"/>
      <c r="M4952" s="82"/>
      <c r="N4952" s="140"/>
      <c r="O4952" s="140"/>
      <c r="P4952" s="82"/>
      <c r="Q4952" s="82"/>
      <c r="R4952" s="82"/>
      <c r="S4952" s="82"/>
      <c r="T4952" s="140"/>
      <c r="U4952" s="82"/>
      <c r="V4952" s="82"/>
      <c r="W4952" s="82"/>
      <c r="X4952" s="82"/>
      <c r="Y4952" s="82"/>
      <c r="AA4952" s="82"/>
      <c r="AB4952" s="82"/>
      <c r="AC4952" s="82"/>
      <c r="AD4952" s="82"/>
      <c r="AE4952" s="82"/>
      <c r="AF4952" s="82"/>
      <c r="AG4952" s="82"/>
    </row>
    <row r="4953" spans="3:33" x14ac:dyDescent="0.2">
      <c r="C4953" s="82"/>
      <c r="D4953" s="82"/>
      <c r="E4953" s="82"/>
      <c r="F4953" s="82"/>
      <c r="G4953" s="82"/>
      <c r="H4953" s="82"/>
      <c r="I4953" s="82"/>
      <c r="J4953" s="82"/>
      <c r="K4953" s="82"/>
      <c r="L4953" s="82"/>
      <c r="M4953" s="82"/>
      <c r="N4953" s="140"/>
      <c r="O4953" s="140"/>
      <c r="P4953" s="82"/>
      <c r="Q4953" s="82"/>
      <c r="R4953" s="82"/>
      <c r="S4953" s="82"/>
      <c r="T4953" s="140"/>
      <c r="U4953" s="82"/>
      <c r="V4953" s="82"/>
      <c r="W4953" s="82"/>
      <c r="X4953" s="82"/>
      <c r="Y4953" s="82"/>
      <c r="AA4953" s="82"/>
      <c r="AB4953" s="82"/>
      <c r="AC4953" s="82"/>
      <c r="AD4953" s="82"/>
      <c r="AE4953" s="82"/>
      <c r="AF4953" s="82"/>
      <c r="AG4953" s="82"/>
    </row>
    <row r="4954" spans="3:33" x14ac:dyDescent="0.2">
      <c r="C4954" s="82"/>
      <c r="D4954" s="82"/>
      <c r="E4954" s="82"/>
      <c r="F4954" s="82"/>
      <c r="G4954" s="82"/>
      <c r="H4954" s="82"/>
      <c r="I4954" s="82"/>
      <c r="J4954" s="82"/>
      <c r="K4954" s="82"/>
      <c r="L4954" s="82"/>
      <c r="M4954" s="82"/>
      <c r="N4954" s="140"/>
      <c r="O4954" s="140"/>
      <c r="P4954" s="82"/>
      <c r="Q4954" s="82"/>
      <c r="R4954" s="82"/>
      <c r="S4954" s="82"/>
      <c r="T4954" s="140"/>
      <c r="U4954" s="82"/>
      <c r="V4954" s="82"/>
      <c r="W4954" s="82"/>
      <c r="X4954" s="82"/>
      <c r="Y4954" s="82"/>
      <c r="AA4954" s="82"/>
      <c r="AB4954" s="82"/>
      <c r="AC4954" s="82"/>
      <c r="AD4954" s="82"/>
      <c r="AE4954" s="82"/>
      <c r="AF4954" s="82"/>
      <c r="AG4954" s="82"/>
    </row>
    <row r="4955" spans="3:33" x14ac:dyDescent="0.2">
      <c r="C4955" s="82"/>
      <c r="D4955" s="82"/>
      <c r="E4955" s="82"/>
      <c r="F4955" s="82"/>
      <c r="G4955" s="82"/>
      <c r="H4955" s="82"/>
      <c r="I4955" s="82"/>
      <c r="J4955" s="82"/>
      <c r="K4955" s="82"/>
      <c r="L4955" s="82"/>
      <c r="M4955" s="82"/>
      <c r="N4955" s="140"/>
      <c r="O4955" s="140"/>
      <c r="P4955" s="82"/>
      <c r="Q4955" s="82"/>
      <c r="R4955" s="82"/>
      <c r="S4955" s="82"/>
      <c r="T4955" s="140"/>
      <c r="U4955" s="82"/>
      <c r="V4955" s="82"/>
      <c r="W4955" s="82"/>
      <c r="X4955" s="82"/>
      <c r="Y4955" s="82"/>
      <c r="AA4955" s="82"/>
      <c r="AB4955" s="82"/>
      <c r="AC4955" s="82"/>
      <c r="AD4955" s="82"/>
      <c r="AE4955" s="82"/>
      <c r="AF4955" s="82"/>
      <c r="AG4955" s="82"/>
    </row>
    <row r="4956" spans="3:33" x14ac:dyDescent="0.2">
      <c r="C4956" s="82"/>
      <c r="D4956" s="82"/>
      <c r="E4956" s="82"/>
      <c r="F4956" s="82"/>
      <c r="G4956" s="82"/>
      <c r="H4956" s="82"/>
      <c r="I4956" s="82"/>
      <c r="J4956" s="82"/>
      <c r="K4956" s="82"/>
      <c r="L4956" s="82"/>
      <c r="M4956" s="82"/>
      <c r="N4956" s="140"/>
      <c r="O4956" s="140"/>
      <c r="P4956" s="82"/>
      <c r="Q4956" s="82"/>
      <c r="R4956" s="82"/>
      <c r="S4956" s="82"/>
      <c r="T4956" s="140"/>
      <c r="U4956" s="82"/>
      <c r="V4956" s="82"/>
      <c r="W4956" s="82"/>
      <c r="X4956" s="82"/>
      <c r="Y4956" s="82"/>
      <c r="AA4956" s="82"/>
      <c r="AB4956" s="82"/>
      <c r="AC4956" s="82"/>
      <c r="AD4956" s="82"/>
      <c r="AE4956" s="82"/>
      <c r="AF4956" s="82"/>
      <c r="AG4956" s="82"/>
    </row>
    <row r="4957" spans="3:33" x14ac:dyDescent="0.2">
      <c r="C4957" s="82"/>
      <c r="D4957" s="82"/>
      <c r="E4957" s="82"/>
      <c r="F4957" s="82"/>
      <c r="G4957" s="82"/>
      <c r="H4957" s="82"/>
      <c r="I4957" s="82"/>
      <c r="J4957" s="82"/>
      <c r="K4957" s="82"/>
      <c r="L4957" s="82"/>
      <c r="M4957" s="82"/>
      <c r="N4957" s="140"/>
      <c r="O4957" s="140"/>
      <c r="P4957" s="82"/>
      <c r="Q4957" s="82"/>
      <c r="R4957" s="82"/>
      <c r="S4957" s="82"/>
      <c r="T4957" s="140"/>
      <c r="U4957" s="82"/>
      <c r="V4957" s="82"/>
      <c r="W4957" s="82"/>
      <c r="X4957" s="82"/>
      <c r="Y4957" s="82"/>
      <c r="AA4957" s="82"/>
      <c r="AB4957" s="82"/>
      <c r="AC4957" s="82"/>
      <c r="AD4957" s="82"/>
      <c r="AE4957" s="82"/>
      <c r="AF4957" s="82"/>
      <c r="AG4957" s="82"/>
    </row>
    <row r="4958" spans="3:33" x14ac:dyDescent="0.2">
      <c r="C4958" s="82"/>
      <c r="D4958" s="82"/>
      <c r="E4958" s="82"/>
      <c r="F4958" s="82"/>
      <c r="G4958" s="82"/>
      <c r="H4958" s="82"/>
      <c r="I4958" s="82"/>
      <c r="J4958" s="82"/>
      <c r="K4958" s="82"/>
      <c r="L4958" s="82"/>
      <c r="M4958" s="82"/>
      <c r="N4958" s="140"/>
      <c r="O4958" s="140"/>
      <c r="P4958" s="82"/>
      <c r="Q4958" s="82"/>
      <c r="R4958" s="82"/>
      <c r="S4958" s="82"/>
      <c r="T4958" s="140"/>
      <c r="U4958" s="82"/>
      <c r="V4958" s="82"/>
      <c r="W4958" s="82"/>
      <c r="X4958" s="82"/>
      <c r="Y4958" s="82"/>
      <c r="AA4958" s="82"/>
      <c r="AB4958" s="82"/>
      <c r="AC4958" s="82"/>
      <c r="AD4958" s="82"/>
      <c r="AE4958" s="82"/>
      <c r="AF4958" s="82"/>
      <c r="AG4958" s="82"/>
    </row>
    <row r="4959" spans="3:33" x14ac:dyDescent="0.2">
      <c r="C4959" s="82"/>
      <c r="D4959" s="82"/>
      <c r="E4959" s="82"/>
      <c r="F4959" s="82"/>
      <c r="G4959" s="82"/>
      <c r="H4959" s="82"/>
      <c r="I4959" s="82"/>
      <c r="J4959" s="82"/>
      <c r="K4959" s="82"/>
      <c r="L4959" s="82"/>
      <c r="M4959" s="82"/>
      <c r="N4959" s="140"/>
      <c r="O4959" s="140"/>
      <c r="P4959" s="82"/>
      <c r="Q4959" s="82"/>
      <c r="R4959" s="82"/>
      <c r="S4959" s="82"/>
      <c r="T4959" s="140"/>
      <c r="U4959" s="82"/>
      <c r="V4959" s="82"/>
      <c r="W4959" s="82"/>
      <c r="X4959" s="82"/>
      <c r="Y4959" s="82"/>
      <c r="AA4959" s="82"/>
      <c r="AB4959" s="82"/>
      <c r="AC4959" s="82"/>
      <c r="AD4959" s="82"/>
      <c r="AE4959" s="82"/>
      <c r="AF4959" s="82"/>
      <c r="AG4959" s="82"/>
    </row>
    <row r="4960" spans="3:33" x14ac:dyDescent="0.2">
      <c r="C4960" s="82"/>
      <c r="D4960" s="82"/>
      <c r="E4960" s="82"/>
      <c r="F4960" s="82"/>
      <c r="G4960" s="82"/>
      <c r="H4960" s="82"/>
      <c r="I4960" s="82"/>
      <c r="J4960" s="82"/>
      <c r="K4960" s="82"/>
      <c r="L4960" s="82"/>
      <c r="M4960" s="82"/>
      <c r="N4960" s="140"/>
      <c r="O4960" s="140"/>
      <c r="P4960" s="82"/>
      <c r="Q4960" s="82"/>
      <c r="R4960" s="82"/>
      <c r="S4960" s="82"/>
      <c r="T4960" s="140"/>
      <c r="U4960" s="82"/>
      <c r="V4960" s="82"/>
      <c r="W4960" s="82"/>
      <c r="X4960" s="82"/>
      <c r="Y4960" s="82"/>
      <c r="AA4960" s="82"/>
      <c r="AB4960" s="82"/>
      <c r="AC4960" s="82"/>
      <c r="AD4960" s="82"/>
      <c r="AE4960" s="82"/>
      <c r="AF4960" s="82"/>
      <c r="AG4960" s="82"/>
    </row>
    <row r="4961" spans="3:33" x14ac:dyDescent="0.2">
      <c r="C4961" s="82"/>
      <c r="D4961" s="82"/>
      <c r="E4961" s="82"/>
      <c r="F4961" s="82"/>
      <c r="G4961" s="82"/>
      <c r="H4961" s="82"/>
      <c r="I4961" s="82"/>
      <c r="J4961" s="82"/>
      <c r="K4961" s="82"/>
      <c r="L4961" s="82"/>
      <c r="M4961" s="82"/>
      <c r="N4961" s="140"/>
      <c r="O4961" s="140"/>
      <c r="P4961" s="82"/>
      <c r="Q4961" s="82"/>
      <c r="R4961" s="82"/>
      <c r="S4961" s="82"/>
      <c r="T4961" s="140"/>
      <c r="U4961" s="82"/>
      <c r="V4961" s="82"/>
      <c r="W4961" s="82"/>
      <c r="X4961" s="82"/>
      <c r="Y4961" s="82"/>
      <c r="AA4961" s="82"/>
      <c r="AB4961" s="82"/>
      <c r="AC4961" s="82"/>
      <c r="AD4961" s="82"/>
      <c r="AE4961" s="82"/>
      <c r="AF4961" s="82"/>
      <c r="AG4961" s="82"/>
    </row>
    <row r="4962" spans="3:33" x14ac:dyDescent="0.2">
      <c r="C4962" s="82"/>
      <c r="D4962" s="82"/>
      <c r="E4962" s="82"/>
      <c r="F4962" s="82"/>
      <c r="G4962" s="82"/>
      <c r="H4962" s="82"/>
      <c r="I4962" s="82"/>
      <c r="J4962" s="82"/>
      <c r="K4962" s="82"/>
      <c r="L4962" s="82"/>
      <c r="M4962" s="82"/>
      <c r="N4962" s="140"/>
      <c r="O4962" s="140"/>
      <c r="P4962" s="82"/>
      <c r="Q4962" s="82"/>
      <c r="R4962" s="82"/>
      <c r="S4962" s="82"/>
      <c r="T4962" s="140"/>
      <c r="U4962" s="82"/>
      <c r="V4962" s="82"/>
      <c r="W4962" s="82"/>
      <c r="X4962" s="82"/>
      <c r="Y4962" s="82"/>
      <c r="AA4962" s="82"/>
      <c r="AB4962" s="82"/>
      <c r="AC4962" s="82"/>
      <c r="AD4962" s="82"/>
      <c r="AE4962" s="82"/>
      <c r="AF4962" s="82"/>
      <c r="AG4962" s="82"/>
    </row>
    <row r="4963" spans="3:33" x14ac:dyDescent="0.2">
      <c r="C4963" s="82"/>
      <c r="D4963" s="82"/>
      <c r="E4963" s="82"/>
      <c r="F4963" s="82"/>
      <c r="G4963" s="82"/>
      <c r="H4963" s="82"/>
      <c r="I4963" s="82"/>
      <c r="J4963" s="82"/>
      <c r="K4963" s="82"/>
      <c r="L4963" s="82"/>
      <c r="M4963" s="82"/>
      <c r="N4963" s="140"/>
      <c r="O4963" s="140"/>
      <c r="P4963" s="82"/>
      <c r="Q4963" s="82"/>
      <c r="R4963" s="82"/>
      <c r="S4963" s="82"/>
      <c r="T4963" s="140"/>
      <c r="U4963" s="82"/>
      <c r="V4963" s="82"/>
      <c r="W4963" s="82"/>
      <c r="X4963" s="82"/>
      <c r="Y4963" s="82"/>
      <c r="AA4963" s="82"/>
      <c r="AB4963" s="82"/>
      <c r="AC4963" s="82"/>
      <c r="AD4963" s="82"/>
      <c r="AE4963" s="82"/>
      <c r="AF4963" s="82"/>
      <c r="AG4963" s="82"/>
    </row>
    <row r="4964" spans="3:33" x14ac:dyDescent="0.2">
      <c r="C4964" s="82"/>
      <c r="D4964" s="82"/>
      <c r="E4964" s="82"/>
      <c r="F4964" s="82"/>
      <c r="G4964" s="82"/>
      <c r="H4964" s="82"/>
      <c r="I4964" s="82"/>
      <c r="J4964" s="82"/>
      <c r="K4964" s="82"/>
      <c r="L4964" s="82"/>
      <c r="M4964" s="82"/>
      <c r="N4964" s="140"/>
      <c r="O4964" s="140"/>
      <c r="P4964" s="82"/>
      <c r="Q4964" s="82"/>
      <c r="R4964" s="82"/>
      <c r="S4964" s="82"/>
      <c r="T4964" s="140"/>
      <c r="U4964" s="82"/>
      <c r="V4964" s="82"/>
      <c r="W4964" s="82"/>
      <c r="X4964" s="82"/>
      <c r="Y4964" s="82"/>
      <c r="AA4964" s="82"/>
      <c r="AB4964" s="82"/>
      <c r="AC4964" s="82"/>
      <c r="AD4964" s="82"/>
      <c r="AE4964" s="82"/>
      <c r="AF4964" s="82"/>
      <c r="AG4964" s="82"/>
    </row>
    <row r="4965" spans="3:33" x14ac:dyDescent="0.2">
      <c r="C4965" s="82"/>
      <c r="D4965" s="82"/>
      <c r="E4965" s="82"/>
      <c r="F4965" s="82"/>
      <c r="G4965" s="82"/>
      <c r="H4965" s="82"/>
      <c r="I4965" s="82"/>
      <c r="J4965" s="82"/>
      <c r="K4965" s="82"/>
      <c r="L4965" s="82"/>
      <c r="M4965" s="82"/>
      <c r="N4965" s="140"/>
      <c r="O4965" s="140"/>
      <c r="P4965" s="82"/>
      <c r="Q4965" s="82"/>
      <c r="R4965" s="82"/>
      <c r="S4965" s="82"/>
      <c r="T4965" s="140"/>
      <c r="U4965" s="82"/>
      <c r="V4965" s="82"/>
      <c r="W4965" s="82"/>
      <c r="X4965" s="82"/>
      <c r="Y4965" s="82"/>
      <c r="AA4965" s="82"/>
      <c r="AB4965" s="82"/>
      <c r="AC4965" s="82"/>
      <c r="AD4965" s="82"/>
      <c r="AE4965" s="82"/>
      <c r="AF4965" s="82"/>
      <c r="AG4965" s="82"/>
    </row>
    <row r="4966" spans="3:33" x14ac:dyDescent="0.2">
      <c r="C4966" s="82"/>
      <c r="D4966" s="82"/>
      <c r="E4966" s="82"/>
      <c r="F4966" s="82"/>
      <c r="G4966" s="82"/>
      <c r="H4966" s="82"/>
      <c r="I4966" s="82"/>
      <c r="J4966" s="82"/>
      <c r="K4966" s="82"/>
      <c r="L4966" s="82"/>
      <c r="M4966" s="82"/>
      <c r="N4966" s="140"/>
      <c r="O4966" s="140"/>
      <c r="P4966" s="82"/>
      <c r="Q4966" s="82"/>
      <c r="R4966" s="82"/>
      <c r="S4966" s="82"/>
      <c r="T4966" s="140"/>
      <c r="U4966" s="82"/>
      <c r="V4966" s="82"/>
      <c r="W4966" s="82"/>
      <c r="X4966" s="82"/>
      <c r="Y4966" s="82"/>
      <c r="AA4966" s="82"/>
      <c r="AB4966" s="82"/>
      <c r="AC4966" s="82"/>
      <c r="AD4966" s="82"/>
      <c r="AE4966" s="82"/>
      <c r="AF4966" s="82"/>
      <c r="AG4966" s="82"/>
    </row>
    <row r="4967" spans="3:33" x14ac:dyDescent="0.2">
      <c r="C4967" s="82"/>
      <c r="D4967" s="82"/>
      <c r="E4967" s="82"/>
      <c r="F4967" s="82"/>
      <c r="G4967" s="82"/>
      <c r="H4967" s="82"/>
      <c r="I4967" s="82"/>
      <c r="J4967" s="82"/>
      <c r="K4967" s="82"/>
      <c r="L4967" s="82"/>
      <c r="M4967" s="82"/>
      <c r="N4967" s="140"/>
      <c r="O4967" s="140"/>
      <c r="P4967" s="82"/>
      <c r="Q4967" s="82"/>
      <c r="R4967" s="82"/>
      <c r="S4967" s="82"/>
      <c r="T4967" s="140"/>
      <c r="U4967" s="82"/>
      <c r="V4967" s="82"/>
      <c r="W4967" s="82"/>
      <c r="X4967" s="82"/>
      <c r="Y4967" s="82"/>
      <c r="AA4967" s="82"/>
      <c r="AB4967" s="82"/>
      <c r="AC4967" s="82"/>
      <c r="AD4967" s="82"/>
      <c r="AE4967" s="82"/>
      <c r="AF4967" s="82"/>
      <c r="AG4967" s="82"/>
    </row>
    <row r="4968" spans="3:33" x14ac:dyDescent="0.2">
      <c r="C4968" s="82"/>
      <c r="D4968" s="82"/>
      <c r="E4968" s="82"/>
      <c r="F4968" s="82"/>
      <c r="G4968" s="82"/>
      <c r="H4968" s="82"/>
      <c r="I4968" s="82"/>
      <c r="J4968" s="82"/>
      <c r="K4968" s="82"/>
      <c r="L4968" s="82"/>
      <c r="M4968" s="82"/>
      <c r="N4968" s="140"/>
      <c r="O4968" s="140"/>
      <c r="P4968" s="82"/>
      <c r="Q4968" s="82"/>
      <c r="R4968" s="82"/>
      <c r="S4968" s="82"/>
      <c r="T4968" s="140"/>
      <c r="U4968" s="82"/>
      <c r="V4968" s="82"/>
      <c r="W4968" s="82"/>
      <c r="X4968" s="82"/>
      <c r="Y4968" s="82"/>
      <c r="AA4968" s="82"/>
      <c r="AB4968" s="82"/>
      <c r="AC4968" s="82"/>
      <c r="AD4968" s="82"/>
      <c r="AE4968" s="82"/>
      <c r="AF4968" s="82"/>
      <c r="AG4968" s="82"/>
    </row>
    <row r="4969" spans="3:33" x14ac:dyDescent="0.2">
      <c r="C4969" s="82"/>
      <c r="D4969" s="82"/>
      <c r="E4969" s="82"/>
      <c r="F4969" s="82"/>
      <c r="G4969" s="82"/>
      <c r="H4969" s="82"/>
      <c r="I4969" s="82"/>
      <c r="J4969" s="82"/>
      <c r="K4969" s="82"/>
      <c r="L4969" s="82"/>
      <c r="M4969" s="82"/>
      <c r="N4969" s="140"/>
      <c r="O4969" s="140"/>
      <c r="P4969" s="82"/>
      <c r="Q4969" s="82"/>
      <c r="R4969" s="82"/>
      <c r="S4969" s="82"/>
      <c r="T4969" s="140"/>
      <c r="U4969" s="82"/>
      <c r="V4969" s="82"/>
      <c r="W4969" s="82"/>
      <c r="X4969" s="82"/>
      <c r="Y4969" s="82"/>
      <c r="AA4969" s="82"/>
      <c r="AB4969" s="82"/>
      <c r="AC4969" s="82"/>
      <c r="AD4969" s="82"/>
      <c r="AE4969" s="82"/>
      <c r="AF4969" s="82"/>
      <c r="AG4969" s="82"/>
    </row>
    <row r="4970" spans="3:33" x14ac:dyDescent="0.2">
      <c r="C4970" s="82"/>
      <c r="D4970" s="82"/>
      <c r="E4970" s="82"/>
      <c r="F4970" s="82"/>
      <c r="G4970" s="82"/>
      <c r="H4970" s="82"/>
      <c r="I4970" s="82"/>
      <c r="J4970" s="82"/>
      <c r="K4970" s="82"/>
      <c r="L4970" s="82"/>
      <c r="M4970" s="82"/>
      <c r="N4970" s="140"/>
      <c r="O4970" s="140"/>
      <c r="P4970" s="82"/>
      <c r="Q4970" s="82"/>
      <c r="R4970" s="82"/>
      <c r="S4970" s="82"/>
      <c r="T4970" s="140"/>
      <c r="U4970" s="82"/>
      <c r="V4970" s="82"/>
      <c r="W4970" s="82"/>
      <c r="X4970" s="82"/>
      <c r="Y4970" s="82"/>
      <c r="AA4970" s="82"/>
      <c r="AB4970" s="82"/>
      <c r="AC4970" s="82"/>
      <c r="AD4970" s="82"/>
      <c r="AE4970" s="82"/>
      <c r="AF4970" s="82"/>
      <c r="AG4970" s="82"/>
    </row>
    <row r="4971" spans="3:33" x14ac:dyDescent="0.2">
      <c r="C4971" s="82"/>
      <c r="D4971" s="82"/>
      <c r="E4971" s="82"/>
      <c r="F4971" s="82"/>
      <c r="G4971" s="82"/>
      <c r="H4971" s="82"/>
      <c r="I4971" s="82"/>
      <c r="J4971" s="82"/>
      <c r="K4971" s="82"/>
      <c r="L4971" s="82"/>
      <c r="M4971" s="82"/>
      <c r="N4971" s="140"/>
      <c r="O4971" s="140"/>
      <c r="P4971" s="82"/>
      <c r="Q4971" s="82"/>
      <c r="R4971" s="82"/>
      <c r="S4971" s="82"/>
      <c r="T4971" s="140"/>
      <c r="U4971" s="82"/>
      <c r="V4971" s="82"/>
      <c r="W4971" s="82"/>
      <c r="X4971" s="82"/>
      <c r="Y4971" s="82"/>
      <c r="AA4971" s="82"/>
      <c r="AB4971" s="82"/>
      <c r="AC4971" s="82"/>
      <c r="AD4971" s="82"/>
      <c r="AE4971" s="82"/>
      <c r="AF4971" s="82"/>
      <c r="AG4971" s="82"/>
    </row>
    <row r="4972" spans="3:33" x14ac:dyDescent="0.2">
      <c r="C4972" s="82"/>
      <c r="D4972" s="82"/>
      <c r="E4972" s="82"/>
      <c r="F4972" s="82"/>
      <c r="G4972" s="82"/>
      <c r="H4972" s="82"/>
      <c r="I4972" s="82"/>
      <c r="J4972" s="82"/>
      <c r="K4972" s="82"/>
      <c r="L4972" s="82"/>
      <c r="M4972" s="82"/>
      <c r="N4972" s="140"/>
      <c r="O4972" s="140"/>
      <c r="P4972" s="82"/>
      <c r="Q4972" s="82"/>
      <c r="R4972" s="82"/>
      <c r="S4972" s="82"/>
      <c r="T4972" s="140"/>
      <c r="U4972" s="82"/>
      <c r="V4972" s="82"/>
      <c r="W4972" s="82"/>
      <c r="X4972" s="82"/>
      <c r="Y4972" s="82"/>
      <c r="AA4972" s="82"/>
      <c r="AB4972" s="82"/>
      <c r="AC4972" s="82"/>
      <c r="AD4972" s="82"/>
      <c r="AE4972" s="82"/>
      <c r="AF4972" s="82"/>
      <c r="AG4972" s="82"/>
    </row>
    <row r="4973" spans="3:33" x14ac:dyDescent="0.2">
      <c r="C4973" s="82"/>
      <c r="D4973" s="82"/>
      <c r="E4973" s="82"/>
      <c r="F4973" s="82"/>
      <c r="G4973" s="82"/>
      <c r="H4973" s="82"/>
      <c r="I4973" s="82"/>
      <c r="J4973" s="82"/>
      <c r="K4973" s="82"/>
      <c r="L4973" s="82"/>
      <c r="M4973" s="82"/>
      <c r="N4973" s="140"/>
      <c r="O4973" s="140"/>
      <c r="P4973" s="82"/>
      <c r="Q4973" s="82"/>
      <c r="R4973" s="82"/>
      <c r="S4973" s="82"/>
      <c r="T4973" s="140"/>
      <c r="U4973" s="82"/>
      <c r="V4973" s="82"/>
      <c r="W4973" s="82"/>
      <c r="X4973" s="82"/>
      <c r="Y4973" s="82"/>
      <c r="AA4973" s="82"/>
      <c r="AB4973" s="82"/>
      <c r="AC4973" s="82"/>
      <c r="AD4973" s="82"/>
      <c r="AE4973" s="82"/>
      <c r="AF4973" s="82"/>
      <c r="AG4973" s="82"/>
    </row>
    <row r="4974" spans="3:33" x14ac:dyDescent="0.2">
      <c r="C4974" s="82"/>
      <c r="D4974" s="82"/>
      <c r="E4974" s="82"/>
      <c r="F4974" s="82"/>
      <c r="G4974" s="82"/>
      <c r="H4974" s="82"/>
      <c r="I4974" s="82"/>
      <c r="J4974" s="82"/>
      <c r="K4974" s="82"/>
      <c r="L4974" s="82"/>
      <c r="M4974" s="82"/>
      <c r="N4974" s="140"/>
      <c r="O4974" s="140"/>
      <c r="P4974" s="82"/>
      <c r="Q4974" s="82"/>
      <c r="R4974" s="82"/>
      <c r="S4974" s="82"/>
      <c r="T4974" s="140"/>
      <c r="U4974" s="82"/>
      <c r="V4974" s="82"/>
      <c r="W4974" s="82"/>
      <c r="X4974" s="82"/>
      <c r="Y4974" s="82"/>
      <c r="AA4974" s="82"/>
      <c r="AB4974" s="82"/>
      <c r="AC4974" s="82"/>
      <c r="AD4974" s="82"/>
      <c r="AE4974" s="82"/>
      <c r="AF4974" s="82"/>
      <c r="AG4974" s="82"/>
    </row>
    <row r="4975" spans="3:33" x14ac:dyDescent="0.2">
      <c r="C4975" s="82"/>
      <c r="D4975" s="82"/>
      <c r="E4975" s="82"/>
      <c r="F4975" s="82"/>
      <c r="G4975" s="82"/>
      <c r="H4975" s="82"/>
      <c r="I4975" s="82"/>
      <c r="J4975" s="82"/>
      <c r="K4975" s="82"/>
      <c r="L4975" s="82"/>
      <c r="M4975" s="82"/>
      <c r="N4975" s="140"/>
      <c r="O4975" s="140"/>
      <c r="P4975" s="82"/>
      <c r="Q4975" s="82"/>
      <c r="R4975" s="82"/>
      <c r="S4975" s="82"/>
      <c r="T4975" s="140"/>
      <c r="U4975" s="82"/>
      <c r="V4975" s="82"/>
      <c r="W4975" s="82"/>
      <c r="X4975" s="82"/>
      <c r="Y4975" s="82"/>
      <c r="AA4975" s="82"/>
      <c r="AB4975" s="82"/>
      <c r="AC4975" s="82"/>
      <c r="AD4975" s="82"/>
      <c r="AE4975" s="82"/>
      <c r="AF4975" s="82"/>
      <c r="AG4975" s="82"/>
    </row>
    <row r="4976" spans="3:33" x14ac:dyDescent="0.2">
      <c r="C4976" s="82"/>
      <c r="D4976" s="82"/>
      <c r="E4976" s="82"/>
      <c r="F4976" s="82"/>
      <c r="G4976" s="82"/>
      <c r="H4976" s="82"/>
      <c r="I4976" s="82"/>
      <c r="J4976" s="82"/>
      <c r="K4976" s="82"/>
      <c r="L4976" s="82"/>
      <c r="M4976" s="82"/>
      <c r="N4976" s="140"/>
      <c r="O4976" s="140"/>
      <c r="P4976" s="82"/>
      <c r="Q4976" s="82"/>
      <c r="R4976" s="82"/>
      <c r="S4976" s="82"/>
      <c r="T4976" s="140"/>
      <c r="U4976" s="82"/>
      <c r="V4976" s="82"/>
      <c r="W4976" s="82"/>
      <c r="X4976" s="82"/>
      <c r="Y4976" s="82"/>
      <c r="AA4976" s="82"/>
      <c r="AB4976" s="82"/>
      <c r="AC4976" s="82"/>
      <c r="AD4976" s="82"/>
      <c r="AE4976" s="82"/>
      <c r="AF4976" s="82"/>
      <c r="AG4976" s="82"/>
    </row>
    <row r="4977" spans="3:33" x14ac:dyDescent="0.2">
      <c r="C4977" s="82"/>
      <c r="D4977" s="82"/>
      <c r="E4977" s="82"/>
      <c r="F4977" s="82"/>
      <c r="G4977" s="82"/>
      <c r="H4977" s="82"/>
      <c r="I4977" s="82"/>
      <c r="J4977" s="82"/>
      <c r="K4977" s="82"/>
      <c r="L4977" s="82"/>
      <c r="M4977" s="82"/>
      <c r="N4977" s="140"/>
      <c r="O4977" s="140"/>
      <c r="P4977" s="82"/>
      <c r="Q4977" s="82"/>
      <c r="R4977" s="82"/>
      <c r="S4977" s="82"/>
      <c r="T4977" s="140"/>
      <c r="U4977" s="82"/>
      <c r="V4977" s="82"/>
      <c r="W4977" s="82"/>
      <c r="X4977" s="82"/>
      <c r="Y4977" s="82"/>
      <c r="AA4977" s="82"/>
      <c r="AB4977" s="82"/>
      <c r="AC4977" s="82"/>
      <c r="AD4977" s="82"/>
      <c r="AE4977" s="82"/>
      <c r="AF4977" s="82"/>
      <c r="AG4977" s="82"/>
    </row>
    <row r="4978" spans="3:33" x14ac:dyDescent="0.2">
      <c r="C4978" s="82"/>
      <c r="D4978" s="82"/>
      <c r="E4978" s="82"/>
      <c r="F4978" s="82"/>
      <c r="G4978" s="82"/>
      <c r="H4978" s="82"/>
      <c r="I4978" s="82"/>
      <c r="J4978" s="82"/>
      <c r="K4978" s="82"/>
      <c r="L4978" s="82"/>
      <c r="M4978" s="82"/>
      <c r="N4978" s="140"/>
      <c r="O4978" s="140"/>
      <c r="P4978" s="82"/>
      <c r="Q4978" s="82"/>
      <c r="R4978" s="82"/>
      <c r="S4978" s="82"/>
      <c r="T4978" s="140"/>
      <c r="U4978" s="82"/>
      <c r="V4978" s="82"/>
      <c r="W4978" s="82"/>
      <c r="X4978" s="82"/>
      <c r="Y4978" s="82"/>
      <c r="AA4978" s="82"/>
      <c r="AB4978" s="82"/>
      <c r="AC4978" s="82"/>
      <c r="AD4978" s="82"/>
      <c r="AE4978" s="82"/>
      <c r="AF4978" s="82"/>
      <c r="AG4978" s="82"/>
    </row>
    <row r="4979" spans="3:33" x14ac:dyDescent="0.2">
      <c r="C4979" s="82"/>
      <c r="D4979" s="82"/>
      <c r="E4979" s="82"/>
      <c r="F4979" s="82"/>
      <c r="G4979" s="82"/>
      <c r="H4979" s="82"/>
      <c r="I4979" s="82"/>
      <c r="J4979" s="82"/>
      <c r="K4979" s="82"/>
      <c r="L4979" s="82"/>
      <c r="M4979" s="82"/>
      <c r="N4979" s="140"/>
      <c r="O4979" s="140"/>
      <c r="P4979" s="82"/>
      <c r="Q4979" s="82"/>
      <c r="R4979" s="82"/>
      <c r="S4979" s="82"/>
      <c r="T4979" s="140"/>
      <c r="U4979" s="82"/>
      <c r="V4979" s="82"/>
      <c r="W4979" s="82"/>
      <c r="X4979" s="82"/>
      <c r="Y4979" s="82"/>
      <c r="AA4979" s="82"/>
      <c r="AB4979" s="82"/>
      <c r="AC4979" s="82"/>
      <c r="AD4979" s="82"/>
      <c r="AE4979" s="82"/>
      <c r="AF4979" s="82"/>
      <c r="AG4979" s="82"/>
    </row>
    <row r="4980" spans="3:33" x14ac:dyDescent="0.2">
      <c r="C4980" s="82"/>
      <c r="D4980" s="82"/>
      <c r="E4980" s="82"/>
      <c r="F4980" s="82"/>
      <c r="G4980" s="82"/>
      <c r="H4980" s="82"/>
      <c r="I4980" s="82"/>
      <c r="J4980" s="82"/>
      <c r="K4980" s="82"/>
      <c r="L4980" s="82"/>
      <c r="M4980" s="82"/>
      <c r="N4980" s="140"/>
      <c r="O4980" s="140"/>
      <c r="P4980" s="82"/>
      <c r="Q4980" s="82"/>
      <c r="R4980" s="82"/>
      <c r="S4980" s="82"/>
      <c r="T4980" s="140"/>
      <c r="U4980" s="82"/>
      <c r="V4980" s="82"/>
      <c r="W4980" s="82"/>
      <c r="X4980" s="82"/>
      <c r="Y4980" s="82"/>
      <c r="AA4980" s="82"/>
      <c r="AB4980" s="82"/>
      <c r="AC4980" s="82"/>
      <c r="AD4980" s="82"/>
      <c r="AE4980" s="82"/>
      <c r="AF4980" s="82"/>
      <c r="AG4980" s="82"/>
    </row>
    <row r="4981" spans="3:33" x14ac:dyDescent="0.2">
      <c r="C4981" s="82"/>
      <c r="D4981" s="82"/>
      <c r="E4981" s="82"/>
      <c r="F4981" s="82"/>
      <c r="G4981" s="82"/>
      <c r="H4981" s="82"/>
      <c r="I4981" s="82"/>
      <c r="J4981" s="82"/>
      <c r="K4981" s="82"/>
      <c r="L4981" s="82"/>
      <c r="M4981" s="82"/>
      <c r="N4981" s="140"/>
      <c r="O4981" s="140"/>
      <c r="P4981" s="82"/>
      <c r="Q4981" s="82"/>
      <c r="R4981" s="82"/>
      <c r="S4981" s="82"/>
      <c r="T4981" s="140"/>
      <c r="U4981" s="82"/>
      <c r="V4981" s="82"/>
      <c r="W4981" s="82"/>
      <c r="X4981" s="82"/>
      <c r="Y4981" s="82"/>
      <c r="AA4981" s="82"/>
      <c r="AB4981" s="82"/>
      <c r="AC4981" s="82"/>
      <c r="AD4981" s="82"/>
      <c r="AE4981" s="82"/>
      <c r="AF4981" s="82"/>
      <c r="AG4981" s="82"/>
    </row>
    <row r="4982" spans="3:33" x14ac:dyDescent="0.2">
      <c r="C4982" s="82"/>
      <c r="D4982" s="82"/>
      <c r="E4982" s="82"/>
      <c r="F4982" s="82"/>
      <c r="G4982" s="82"/>
      <c r="H4982" s="82"/>
      <c r="I4982" s="82"/>
      <c r="J4982" s="82"/>
      <c r="K4982" s="82"/>
      <c r="L4982" s="82"/>
      <c r="M4982" s="82"/>
      <c r="N4982" s="140"/>
      <c r="O4982" s="140"/>
      <c r="P4982" s="82"/>
      <c r="Q4982" s="82"/>
      <c r="R4982" s="82"/>
      <c r="S4982" s="82"/>
      <c r="T4982" s="140"/>
      <c r="U4982" s="82"/>
      <c r="V4982" s="82"/>
      <c r="W4982" s="82"/>
      <c r="X4982" s="82"/>
      <c r="Y4982" s="82"/>
      <c r="AA4982" s="82"/>
      <c r="AB4982" s="82"/>
      <c r="AC4982" s="82"/>
      <c r="AD4982" s="82"/>
      <c r="AE4982" s="82"/>
      <c r="AF4982" s="82"/>
      <c r="AG4982" s="82"/>
    </row>
    <row r="4983" spans="3:33" x14ac:dyDescent="0.2">
      <c r="C4983" s="82"/>
      <c r="D4983" s="82"/>
      <c r="E4983" s="82"/>
      <c r="F4983" s="82"/>
      <c r="G4983" s="82"/>
      <c r="H4983" s="82"/>
      <c r="I4983" s="82"/>
      <c r="J4983" s="82"/>
      <c r="K4983" s="82"/>
      <c r="L4983" s="82"/>
      <c r="M4983" s="82"/>
      <c r="N4983" s="140"/>
      <c r="O4983" s="140"/>
      <c r="P4983" s="82"/>
      <c r="Q4983" s="82"/>
      <c r="R4983" s="82"/>
      <c r="S4983" s="82"/>
      <c r="T4983" s="140"/>
      <c r="U4983" s="82"/>
      <c r="V4983" s="82"/>
      <c r="W4983" s="82"/>
      <c r="X4983" s="82"/>
      <c r="Y4983" s="82"/>
      <c r="AA4983" s="82"/>
      <c r="AB4983" s="82"/>
      <c r="AC4983" s="82"/>
      <c r="AD4983" s="82"/>
      <c r="AE4983" s="82"/>
      <c r="AF4983" s="82"/>
      <c r="AG4983" s="82"/>
    </row>
    <row r="4984" spans="3:33" x14ac:dyDescent="0.2">
      <c r="C4984" s="82"/>
      <c r="D4984" s="82"/>
      <c r="E4984" s="82"/>
      <c r="F4984" s="82"/>
      <c r="G4984" s="82"/>
      <c r="H4984" s="82"/>
      <c r="I4984" s="82"/>
      <c r="J4984" s="82"/>
      <c r="K4984" s="82"/>
      <c r="L4984" s="82"/>
      <c r="M4984" s="82"/>
      <c r="N4984" s="140"/>
      <c r="O4984" s="140"/>
      <c r="P4984" s="82"/>
      <c r="Q4984" s="82"/>
      <c r="R4984" s="82"/>
      <c r="S4984" s="82"/>
      <c r="T4984" s="140"/>
      <c r="U4984" s="82"/>
      <c r="V4984" s="82"/>
      <c r="W4984" s="82"/>
      <c r="X4984" s="82"/>
      <c r="Y4984" s="82"/>
      <c r="AA4984" s="82"/>
      <c r="AB4984" s="82"/>
      <c r="AC4984" s="82"/>
      <c r="AD4984" s="82"/>
      <c r="AE4984" s="82"/>
      <c r="AF4984" s="82"/>
      <c r="AG4984" s="82"/>
    </row>
    <row r="4985" spans="3:33" x14ac:dyDescent="0.2">
      <c r="C4985" s="82"/>
      <c r="D4985" s="82"/>
      <c r="E4985" s="82"/>
      <c r="F4985" s="82"/>
      <c r="G4985" s="82"/>
      <c r="H4985" s="82"/>
      <c r="I4985" s="82"/>
      <c r="J4985" s="82"/>
      <c r="K4985" s="82"/>
      <c r="L4985" s="82"/>
      <c r="M4985" s="82"/>
      <c r="N4985" s="140"/>
      <c r="O4985" s="140"/>
      <c r="P4985" s="82"/>
      <c r="Q4985" s="82"/>
      <c r="R4985" s="82"/>
      <c r="S4985" s="82"/>
      <c r="T4985" s="140"/>
      <c r="U4985" s="82"/>
      <c r="V4985" s="82"/>
      <c r="W4985" s="82"/>
      <c r="X4985" s="82"/>
      <c r="Y4985" s="82"/>
      <c r="AA4985" s="82"/>
      <c r="AB4985" s="82"/>
      <c r="AC4985" s="82"/>
      <c r="AD4985" s="82"/>
      <c r="AE4985" s="82"/>
      <c r="AF4985" s="82"/>
      <c r="AG4985" s="82"/>
    </row>
    <row r="4986" spans="3:33" x14ac:dyDescent="0.2">
      <c r="C4986" s="82"/>
      <c r="D4986" s="82"/>
      <c r="E4986" s="82"/>
      <c r="F4986" s="82"/>
      <c r="G4986" s="82"/>
      <c r="H4986" s="82"/>
      <c r="I4986" s="82"/>
      <c r="J4986" s="82"/>
      <c r="K4986" s="82"/>
      <c r="L4986" s="82"/>
      <c r="M4986" s="82"/>
      <c r="N4986" s="140"/>
      <c r="O4986" s="140"/>
      <c r="P4986" s="82"/>
      <c r="Q4986" s="82"/>
      <c r="R4986" s="82"/>
      <c r="S4986" s="82"/>
      <c r="T4986" s="140"/>
      <c r="U4986" s="82"/>
      <c r="V4986" s="82"/>
      <c r="W4986" s="82"/>
      <c r="X4986" s="82"/>
      <c r="Y4986" s="82"/>
      <c r="AA4986" s="82"/>
      <c r="AB4986" s="82"/>
      <c r="AC4986" s="82"/>
      <c r="AD4986" s="82"/>
      <c r="AE4986" s="82"/>
      <c r="AF4986" s="82"/>
      <c r="AG4986" s="82"/>
    </row>
    <row r="4987" spans="3:33" x14ac:dyDescent="0.2">
      <c r="C4987" s="82"/>
      <c r="D4987" s="82"/>
      <c r="E4987" s="82"/>
      <c r="F4987" s="82"/>
      <c r="G4987" s="82"/>
      <c r="H4987" s="82"/>
      <c r="I4987" s="82"/>
      <c r="J4987" s="82"/>
      <c r="K4987" s="82"/>
      <c r="L4987" s="82"/>
      <c r="M4987" s="82"/>
      <c r="N4987" s="140"/>
      <c r="O4987" s="140"/>
      <c r="P4987" s="82"/>
      <c r="Q4987" s="82"/>
      <c r="R4987" s="82"/>
      <c r="S4987" s="82"/>
      <c r="T4987" s="140"/>
      <c r="U4987" s="82"/>
      <c r="V4987" s="82"/>
      <c r="W4987" s="82"/>
      <c r="X4987" s="82"/>
      <c r="Y4987" s="82"/>
      <c r="AA4987" s="82"/>
      <c r="AB4987" s="82"/>
      <c r="AC4987" s="82"/>
      <c r="AD4987" s="82"/>
      <c r="AE4987" s="82"/>
      <c r="AF4987" s="82"/>
      <c r="AG4987" s="82"/>
    </row>
    <row r="4988" spans="3:33" x14ac:dyDescent="0.2">
      <c r="C4988" s="82"/>
      <c r="D4988" s="82"/>
      <c r="E4988" s="82"/>
      <c r="F4988" s="82"/>
      <c r="G4988" s="82"/>
      <c r="H4988" s="82"/>
      <c r="I4988" s="82"/>
      <c r="J4988" s="82"/>
      <c r="K4988" s="82"/>
      <c r="L4988" s="82"/>
      <c r="M4988" s="82"/>
      <c r="N4988" s="140"/>
      <c r="O4988" s="140"/>
      <c r="P4988" s="82"/>
      <c r="Q4988" s="82"/>
      <c r="R4988" s="82"/>
      <c r="S4988" s="82"/>
      <c r="T4988" s="140"/>
      <c r="U4988" s="82"/>
      <c r="V4988" s="82"/>
      <c r="W4988" s="82"/>
      <c r="X4988" s="82"/>
      <c r="Y4988" s="82"/>
      <c r="AA4988" s="82"/>
      <c r="AB4988" s="82"/>
      <c r="AC4988" s="82"/>
      <c r="AD4988" s="82"/>
      <c r="AE4988" s="82"/>
      <c r="AF4988" s="82"/>
      <c r="AG4988" s="82"/>
    </row>
    <row r="4989" spans="3:33" x14ac:dyDescent="0.2">
      <c r="C4989" s="82"/>
      <c r="D4989" s="82"/>
      <c r="E4989" s="82"/>
      <c r="F4989" s="82"/>
      <c r="G4989" s="82"/>
      <c r="H4989" s="82"/>
      <c r="I4989" s="82"/>
      <c r="J4989" s="82"/>
      <c r="K4989" s="82"/>
      <c r="L4989" s="82"/>
      <c r="M4989" s="82"/>
      <c r="N4989" s="140"/>
      <c r="O4989" s="140"/>
      <c r="P4989" s="82"/>
      <c r="Q4989" s="82"/>
      <c r="R4989" s="82"/>
      <c r="S4989" s="82"/>
      <c r="T4989" s="140"/>
      <c r="U4989" s="82"/>
      <c r="V4989" s="82"/>
      <c r="W4989" s="82"/>
      <c r="X4989" s="82"/>
      <c r="Y4989" s="82"/>
      <c r="AA4989" s="82"/>
      <c r="AB4989" s="82"/>
      <c r="AC4989" s="82"/>
      <c r="AD4989" s="82"/>
      <c r="AE4989" s="82"/>
      <c r="AF4989" s="82"/>
      <c r="AG4989" s="82"/>
    </row>
    <row r="4990" spans="3:33" x14ac:dyDescent="0.2">
      <c r="C4990" s="82"/>
      <c r="D4990" s="82"/>
      <c r="E4990" s="82"/>
      <c r="F4990" s="82"/>
      <c r="G4990" s="82"/>
      <c r="H4990" s="82"/>
      <c r="I4990" s="82"/>
      <c r="J4990" s="82"/>
      <c r="K4990" s="82"/>
      <c r="L4990" s="82"/>
      <c r="M4990" s="82"/>
      <c r="N4990" s="140"/>
      <c r="O4990" s="140"/>
      <c r="P4990" s="82"/>
      <c r="Q4990" s="82"/>
      <c r="R4990" s="82"/>
      <c r="S4990" s="82"/>
      <c r="T4990" s="140"/>
      <c r="U4990" s="82"/>
      <c r="V4990" s="82"/>
      <c r="W4990" s="82"/>
      <c r="X4990" s="82"/>
      <c r="Y4990" s="82"/>
      <c r="AA4990" s="82"/>
      <c r="AB4990" s="82"/>
      <c r="AC4990" s="82"/>
      <c r="AD4990" s="82"/>
      <c r="AE4990" s="82"/>
      <c r="AF4990" s="82"/>
      <c r="AG4990" s="82"/>
    </row>
    <row r="4991" spans="3:33" x14ac:dyDescent="0.2">
      <c r="C4991" s="82"/>
      <c r="D4991" s="82"/>
      <c r="E4991" s="82"/>
      <c r="F4991" s="82"/>
      <c r="G4991" s="82"/>
      <c r="H4991" s="82"/>
      <c r="I4991" s="82"/>
      <c r="J4991" s="82"/>
      <c r="K4991" s="82"/>
      <c r="L4991" s="82"/>
      <c r="M4991" s="82"/>
      <c r="N4991" s="140"/>
      <c r="O4991" s="140"/>
      <c r="P4991" s="82"/>
      <c r="Q4991" s="82"/>
      <c r="R4991" s="82"/>
      <c r="S4991" s="82"/>
      <c r="T4991" s="140"/>
      <c r="U4991" s="82"/>
      <c r="V4991" s="82"/>
      <c r="W4991" s="82"/>
      <c r="X4991" s="82"/>
      <c r="Y4991" s="82"/>
      <c r="AA4991" s="82"/>
      <c r="AB4991" s="82"/>
      <c r="AC4991" s="82"/>
      <c r="AD4991" s="82"/>
      <c r="AE4991" s="82"/>
      <c r="AF4991" s="82"/>
      <c r="AG4991" s="82"/>
    </row>
    <row r="4992" spans="3:33" x14ac:dyDescent="0.2">
      <c r="C4992" s="82"/>
      <c r="D4992" s="82"/>
      <c r="E4992" s="82"/>
      <c r="F4992" s="82"/>
      <c r="G4992" s="82"/>
      <c r="H4992" s="82"/>
      <c r="I4992" s="82"/>
      <c r="J4992" s="82"/>
      <c r="K4992" s="82"/>
      <c r="L4992" s="82"/>
      <c r="M4992" s="82"/>
      <c r="N4992" s="140"/>
      <c r="O4992" s="140"/>
      <c r="P4992" s="82"/>
      <c r="Q4992" s="82"/>
      <c r="R4992" s="82"/>
      <c r="S4992" s="82"/>
      <c r="T4992" s="140"/>
      <c r="U4992" s="82"/>
      <c r="V4992" s="82"/>
      <c r="W4992" s="82"/>
      <c r="X4992" s="82"/>
      <c r="Y4992" s="82"/>
      <c r="AA4992" s="82"/>
      <c r="AB4992" s="82"/>
      <c r="AC4992" s="82"/>
      <c r="AD4992" s="82"/>
      <c r="AE4992" s="82"/>
      <c r="AF4992" s="82"/>
      <c r="AG4992" s="82"/>
    </row>
    <row r="4993" spans="3:33" x14ac:dyDescent="0.2">
      <c r="C4993" s="82"/>
      <c r="D4993" s="82"/>
      <c r="E4993" s="82"/>
      <c r="F4993" s="82"/>
      <c r="G4993" s="82"/>
      <c r="H4993" s="82"/>
      <c r="I4993" s="82"/>
      <c r="J4993" s="82"/>
      <c r="K4993" s="82"/>
      <c r="L4993" s="82"/>
      <c r="M4993" s="82"/>
      <c r="N4993" s="140"/>
      <c r="O4993" s="140"/>
      <c r="P4993" s="82"/>
      <c r="Q4993" s="82"/>
      <c r="R4993" s="82"/>
      <c r="S4993" s="82"/>
      <c r="T4993" s="140"/>
      <c r="U4993" s="82"/>
      <c r="V4993" s="82"/>
      <c r="W4993" s="82"/>
      <c r="X4993" s="82"/>
      <c r="Y4993" s="82"/>
      <c r="AA4993" s="82"/>
      <c r="AB4993" s="82"/>
      <c r="AC4993" s="82"/>
      <c r="AD4993" s="82"/>
      <c r="AE4993" s="82"/>
      <c r="AF4993" s="82"/>
      <c r="AG4993" s="82"/>
    </row>
    <row r="4994" spans="3:33" x14ac:dyDescent="0.2">
      <c r="C4994" s="82"/>
      <c r="D4994" s="82"/>
      <c r="E4994" s="82"/>
      <c r="F4994" s="82"/>
      <c r="G4994" s="82"/>
      <c r="H4994" s="82"/>
      <c r="I4994" s="82"/>
      <c r="J4994" s="82"/>
      <c r="K4994" s="82"/>
      <c r="L4994" s="82"/>
      <c r="M4994" s="82"/>
      <c r="N4994" s="140"/>
      <c r="O4994" s="140"/>
      <c r="P4994" s="82"/>
      <c r="Q4994" s="82"/>
      <c r="R4994" s="82"/>
      <c r="S4994" s="82"/>
      <c r="T4994" s="140"/>
      <c r="U4994" s="82"/>
      <c r="V4994" s="82"/>
      <c r="W4994" s="82"/>
      <c r="X4994" s="82"/>
      <c r="Y4994" s="82"/>
      <c r="AA4994" s="82"/>
      <c r="AB4994" s="82"/>
      <c r="AC4994" s="82"/>
      <c r="AD4994" s="82"/>
      <c r="AE4994" s="82"/>
      <c r="AF4994" s="82"/>
      <c r="AG4994" s="82"/>
    </row>
    <row r="4995" spans="3:33" x14ac:dyDescent="0.2">
      <c r="C4995" s="82"/>
      <c r="D4995" s="82"/>
      <c r="E4995" s="82"/>
      <c r="F4995" s="82"/>
      <c r="G4995" s="82"/>
      <c r="H4995" s="82"/>
      <c r="I4995" s="82"/>
      <c r="J4995" s="82"/>
      <c r="K4995" s="82"/>
      <c r="L4995" s="82"/>
      <c r="M4995" s="82"/>
      <c r="N4995" s="140"/>
      <c r="O4995" s="140"/>
      <c r="P4995" s="82"/>
      <c r="Q4995" s="82"/>
      <c r="R4995" s="82"/>
      <c r="S4995" s="82"/>
      <c r="T4995" s="140"/>
      <c r="U4995" s="82"/>
      <c r="V4995" s="82"/>
      <c r="W4995" s="82"/>
      <c r="X4995" s="82"/>
      <c r="Y4995" s="82"/>
      <c r="AA4995" s="82"/>
      <c r="AB4995" s="82"/>
      <c r="AC4995" s="82"/>
      <c r="AD4995" s="82"/>
      <c r="AE4995" s="82"/>
      <c r="AF4995" s="82"/>
      <c r="AG4995" s="82"/>
    </row>
    <row r="4996" spans="3:33" x14ac:dyDescent="0.2">
      <c r="C4996" s="82"/>
      <c r="D4996" s="82"/>
      <c r="E4996" s="82"/>
      <c r="F4996" s="82"/>
      <c r="G4996" s="82"/>
      <c r="H4996" s="82"/>
      <c r="I4996" s="82"/>
      <c r="J4996" s="82"/>
      <c r="K4996" s="82"/>
      <c r="L4996" s="82"/>
      <c r="M4996" s="82"/>
      <c r="N4996" s="140"/>
      <c r="O4996" s="140"/>
      <c r="P4996" s="82"/>
      <c r="Q4996" s="82"/>
      <c r="R4996" s="82"/>
      <c r="S4996" s="82"/>
      <c r="T4996" s="140"/>
      <c r="U4996" s="82"/>
      <c r="V4996" s="82"/>
      <c r="W4996" s="82"/>
      <c r="X4996" s="82"/>
      <c r="Y4996" s="82"/>
      <c r="AA4996" s="82"/>
      <c r="AB4996" s="82"/>
      <c r="AC4996" s="82"/>
      <c r="AD4996" s="82"/>
      <c r="AE4996" s="82"/>
      <c r="AF4996" s="82"/>
      <c r="AG4996" s="82"/>
    </row>
    <row r="4997" spans="3:33" x14ac:dyDescent="0.2">
      <c r="C4997" s="82"/>
      <c r="D4997" s="82"/>
      <c r="E4997" s="82"/>
      <c r="F4997" s="82"/>
      <c r="G4997" s="82"/>
      <c r="H4997" s="82"/>
      <c r="I4997" s="82"/>
      <c r="J4997" s="82"/>
      <c r="K4997" s="82"/>
      <c r="L4997" s="82"/>
      <c r="M4997" s="82"/>
      <c r="N4997" s="140"/>
      <c r="O4997" s="140"/>
      <c r="P4997" s="82"/>
      <c r="Q4997" s="82"/>
      <c r="R4997" s="82"/>
      <c r="S4997" s="82"/>
      <c r="T4997" s="140"/>
      <c r="U4997" s="82"/>
      <c r="V4997" s="82"/>
      <c r="W4997" s="82"/>
      <c r="X4997" s="82"/>
      <c r="Y4997" s="82"/>
      <c r="AA4997" s="82"/>
      <c r="AB4997" s="82"/>
      <c r="AC4997" s="82"/>
      <c r="AD4997" s="82"/>
      <c r="AE4997" s="82"/>
      <c r="AF4997" s="82"/>
      <c r="AG4997" s="82"/>
    </row>
    <row r="4998" spans="3:33" x14ac:dyDescent="0.2">
      <c r="C4998" s="82"/>
      <c r="D4998" s="82"/>
      <c r="E4998" s="82"/>
      <c r="F4998" s="82"/>
      <c r="G4998" s="82"/>
      <c r="H4998" s="82"/>
      <c r="I4998" s="82"/>
      <c r="J4998" s="82"/>
      <c r="K4998" s="82"/>
      <c r="L4998" s="82"/>
      <c r="M4998" s="82"/>
      <c r="N4998" s="140"/>
      <c r="O4998" s="140"/>
      <c r="P4998" s="82"/>
      <c r="Q4998" s="82"/>
      <c r="R4998" s="82"/>
      <c r="S4998" s="82"/>
      <c r="T4998" s="140"/>
      <c r="U4998" s="82"/>
      <c r="V4998" s="82"/>
      <c r="W4998" s="82"/>
      <c r="X4998" s="82"/>
      <c r="Y4998" s="82"/>
      <c r="AA4998" s="82"/>
      <c r="AB4998" s="82"/>
      <c r="AC4998" s="82"/>
      <c r="AD4998" s="82"/>
      <c r="AE4998" s="82"/>
      <c r="AF4998" s="82"/>
      <c r="AG4998" s="82"/>
    </row>
    <row r="4999" spans="3:33" x14ac:dyDescent="0.2">
      <c r="C4999" s="82"/>
      <c r="D4999" s="82"/>
      <c r="E4999" s="82"/>
      <c r="F4999" s="82"/>
      <c r="G4999" s="82"/>
      <c r="H4999" s="82"/>
      <c r="I4999" s="82"/>
      <c r="J4999" s="82"/>
      <c r="K4999" s="82"/>
      <c r="L4999" s="82"/>
      <c r="M4999" s="82"/>
      <c r="N4999" s="140"/>
      <c r="O4999" s="140"/>
      <c r="P4999" s="82"/>
      <c r="Q4999" s="82"/>
      <c r="R4999" s="82"/>
      <c r="S4999" s="82"/>
      <c r="T4999" s="140"/>
      <c r="U4999" s="82"/>
      <c r="V4999" s="82"/>
      <c r="W4999" s="82"/>
      <c r="X4999" s="82"/>
      <c r="Y4999" s="82"/>
      <c r="AA4999" s="82"/>
      <c r="AB4999" s="82"/>
      <c r="AC4999" s="82"/>
      <c r="AD4999" s="82"/>
      <c r="AE4999" s="82"/>
      <c r="AF4999" s="82"/>
      <c r="AG4999" s="82"/>
    </row>
    <row r="5000" spans="3:33" x14ac:dyDescent="0.2">
      <c r="C5000" s="82"/>
      <c r="D5000" s="82"/>
      <c r="E5000" s="82"/>
      <c r="F5000" s="82"/>
      <c r="G5000" s="82"/>
      <c r="H5000" s="82"/>
      <c r="I5000" s="82"/>
      <c r="J5000" s="82"/>
      <c r="K5000" s="82"/>
      <c r="L5000" s="82"/>
      <c r="M5000" s="82"/>
      <c r="N5000" s="140"/>
      <c r="O5000" s="140"/>
      <c r="P5000" s="82"/>
      <c r="Q5000" s="82"/>
      <c r="R5000" s="82"/>
      <c r="S5000" s="82"/>
      <c r="T5000" s="140"/>
      <c r="U5000" s="82"/>
      <c r="V5000" s="82"/>
      <c r="W5000" s="82"/>
      <c r="X5000" s="82"/>
      <c r="Y5000" s="82"/>
      <c r="AA5000" s="82"/>
      <c r="AB5000" s="82"/>
      <c r="AC5000" s="82"/>
      <c r="AD5000" s="82"/>
      <c r="AE5000" s="82"/>
      <c r="AF5000" s="82"/>
      <c r="AG5000" s="82"/>
    </row>
    <row r="5001" spans="3:33" x14ac:dyDescent="0.2">
      <c r="C5001" s="82"/>
      <c r="D5001" s="82"/>
      <c r="E5001" s="82"/>
      <c r="F5001" s="82"/>
      <c r="G5001" s="82"/>
      <c r="H5001" s="82"/>
      <c r="I5001" s="82"/>
      <c r="J5001" s="82"/>
      <c r="K5001" s="82"/>
      <c r="L5001" s="82"/>
      <c r="M5001" s="82"/>
      <c r="N5001" s="140"/>
      <c r="O5001" s="140"/>
      <c r="P5001" s="82"/>
      <c r="Q5001" s="82"/>
      <c r="R5001" s="82"/>
      <c r="S5001" s="82"/>
      <c r="T5001" s="140"/>
      <c r="U5001" s="82"/>
      <c r="V5001" s="82"/>
      <c r="W5001" s="82"/>
      <c r="X5001" s="82"/>
      <c r="Y5001" s="82"/>
      <c r="AA5001" s="82"/>
      <c r="AB5001" s="82"/>
      <c r="AC5001" s="82"/>
      <c r="AD5001" s="82"/>
      <c r="AE5001" s="82"/>
      <c r="AF5001" s="82"/>
      <c r="AG5001" s="82"/>
    </row>
    <row r="5002" spans="3:33" x14ac:dyDescent="0.2">
      <c r="C5002" s="82"/>
      <c r="D5002" s="82"/>
      <c r="E5002" s="82"/>
      <c r="F5002" s="82"/>
      <c r="G5002" s="82"/>
      <c r="H5002" s="82"/>
      <c r="I5002" s="82"/>
      <c r="J5002" s="82"/>
      <c r="K5002" s="82"/>
      <c r="L5002" s="82"/>
      <c r="M5002" s="82"/>
      <c r="N5002" s="140"/>
      <c r="O5002" s="140"/>
      <c r="P5002" s="82"/>
      <c r="Q5002" s="82"/>
      <c r="R5002" s="82"/>
      <c r="S5002" s="82"/>
      <c r="T5002" s="140"/>
      <c r="U5002" s="82"/>
      <c r="V5002" s="82"/>
      <c r="W5002" s="82"/>
      <c r="X5002" s="82"/>
      <c r="Y5002" s="82"/>
      <c r="AA5002" s="82"/>
      <c r="AB5002" s="82"/>
      <c r="AC5002" s="82"/>
      <c r="AD5002" s="82"/>
      <c r="AE5002" s="82"/>
      <c r="AF5002" s="82"/>
      <c r="AG5002" s="82"/>
    </row>
    <row r="5003" spans="3:33" x14ac:dyDescent="0.2">
      <c r="C5003" s="82"/>
      <c r="D5003" s="82"/>
      <c r="E5003" s="82"/>
      <c r="F5003" s="82"/>
      <c r="G5003" s="82"/>
      <c r="H5003" s="82"/>
      <c r="I5003" s="82"/>
      <c r="J5003" s="82"/>
      <c r="K5003" s="82"/>
      <c r="L5003" s="82"/>
      <c r="M5003" s="82"/>
      <c r="N5003" s="140"/>
      <c r="O5003" s="140"/>
      <c r="P5003" s="82"/>
      <c r="Q5003" s="82"/>
      <c r="R5003" s="82"/>
      <c r="S5003" s="82"/>
      <c r="T5003" s="140"/>
      <c r="U5003" s="82"/>
      <c r="V5003" s="82"/>
      <c r="W5003" s="82"/>
      <c r="X5003" s="82"/>
      <c r="Y5003" s="82"/>
      <c r="AA5003" s="82"/>
      <c r="AB5003" s="82"/>
      <c r="AC5003" s="82"/>
      <c r="AD5003" s="82"/>
      <c r="AE5003" s="82"/>
      <c r="AF5003" s="82"/>
      <c r="AG5003" s="82"/>
    </row>
    <row r="5004" spans="3:33" x14ac:dyDescent="0.2">
      <c r="C5004" s="82"/>
      <c r="D5004" s="82"/>
      <c r="E5004" s="82"/>
      <c r="F5004" s="82"/>
      <c r="G5004" s="82"/>
      <c r="H5004" s="82"/>
      <c r="I5004" s="82"/>
      <c r="J5004" s="82"/>
      <c r="K5004" s="82"/>
      <c r="L5004" s="82"/>
      <c r="M5004" s="82"/>
      <c r="N5004" s="140"/>
      <c r="O5004" s="140"/>
      <c r="P5004" s="82"/>
      <c r="Q5004" s="82"/>
      <c r="R5004" s="82"/>
      <c r="S5004" s="82"/>
      <c r="T5004" s="140"/>
      <c r="U5004" s="82"/>
      <c r="V5004" s="82"/>
      <c r="W5004" s="82"/>
      <c r="X5004" s="82"/>
      <c r="Y5004" s="82"/>
      <c r="AA5004" s="82"/>
      <c r="AB5004" s="82"/>
      <c r="AC5004" s="82"/>
      <c r="AD5004" s="82"/>
      <c r="AE5004" s="82"/>
      <c r="AF5004" s="82"/>
      <c r="AG5004" s="82"/>
    </row>
    <row r="5005" spans="3:33" x14ac:dyDescent="0.2">
      <c r="C5005" s="82"/>
      <c r="D5005" s="82"/>
      <c r="E5005" s="82"/>
      <c r="F5005" s="82"/>
      <c r="G5005" s="82"/>
      <c r="H5005" s="82"/>
      <c r="I5005" s="82"/>
      <c r="J5005" s="82"/>
      <c r="K5005" s="82"/>
      <c r="L5005" s="82"/>
      <c r="M5005" s="82"/>
      <c r="N5005" s="140"/>
      <c r="O5005" s="140"/>
      <c r="P5005" s="82"/>
      <c r="Q5005" s="82"/>
      <c r="R5005" s="82"/>
      <c r="S5005" s="82"/>
      <c r="T5005" s="140"/>
      <c r="U5005" s="82"/>
      <c r="V5005" s="82"/>
      <c r="W5005" s="82"/>
      <c r="X5005" s="82"/>
      <c r="Y5005" s="82"/>
      <c r="AA5005" s="82"/>
      <c r="AB5005" s="82"/>
      <c r="AC5005" s="82"/>
      <c r="AD5005" s="82"/>
      <c r="AE5005" s="82"/>
      <c r="AF5005" s="82"/>
      <c r="AG5005" s="82"/>
    </row>
    <row r="5006" spans="3:33" x14ac:dyDescent="0.2">
      <c r="C5006" s="82"/>
      <c r="D5006" s="82"/>
      <c r="E5006" s="82"/>
      <c r="F5006" s="82"/>
      <c r="G5006" s="82"/>
      <c r="H5006" s="82"/>
      <c r="I5006" s="82"/>
      <c r="J5006" s="82"/>
      <c r="K5006" s="82"/>
      <c r="L5006" s="82"/>
      <c r="M5006" s="82"/>
      <c r="N5006" s="140"/>
      <c r="O5006" s="140"/>
      <c r="P5006" s="82"/>
      <c r="Q5006" s="82"/>
      <c r="R5006" s="82"/>
      <c r="S5006" s="82"/>
      <c r="T5006" s="140"/>
      <c r="U5006" s="82"/>
      <c r="V5006" s="82"/>
      <c r="W5006" s="82"/>
      <c r="X5006" s="82"/>
      <c r="Y5006" s="82"/>
      <c r="AA5006" s="82"/>
      <c r="AB5006" s="82"/>
      <c r="AC5006" s="82"/>
      <c r="AD5006" s="82"/>
      <c r="AE5006" s="82"/>
      <c r="AF5006" s="82"/>
      <c r="AG5006" s="82"/>
    </row>
    <row r="5007" spans="3:33" x14ac:dyDescent="0.2">
      <c r="C5007" s="82"/>
      <c r="D5007" s="82"/>
      <c r="E5007" s="82"/>
      <c r="F5007" s="82"/>
      <c r="G5007" s="82"/>
      <c r="H5007" s="82"/>
      <c r="I5007" s="82"/>
      <c r="J5007" s="82"/>
      <c r="K5007" s="82"/>
      <c r="L5007" s="82"/>
      <c r="M5007" s="82"/>
      <c r="N5007" s="140"/>
      <c r="O5007" s="140"/>
      <c r="P5007" s="82"/>
      <c r="Q5007" s="82"/>
      <c r="R5007" s="82"/>
      <c r="S5007" s="82"/>
      <c r="T5007" s="140"/>
      <c r="U5007" s="82"/>
      <c r="V5007" s="82"/>
      <c r="W5007" s="82"/>
      <c r="X5007" s="82"/>
      <c r="Y5007" s="82"/>
      <c r="AA5007" s="82"/>
      <c r="AB5007" s="82"/>
      <c r="AC5007" s="82"/>
      <c r="AD5007" s="82"/>
      <c r="AE5007" s="82"/>
      <c r="AF5007" s="82"/>
      <c r="AG5007" s="82"/>
    </row>
    <row r="5008" spans="3:33" x14ac:dyDescent="0.2">
      <c r="C5008" s="82"/>
      <c r="D5008" s="82"/>
      <c r="E5008" s="82"/>
      <c r="F5008" s="82"/>
      <c r="G5008" s="82"/>
      <c r="H5008" s="82"/>
      <c r="I5008" s="82"/>
      <c r="J5008" s="82"/>
      <c r="K5008" s="82"/>
      <c r="L5008" s="82"/>
      <c r="M5008" s="82"/>
      <c r="N5008" s="140"/>
      <c r="O5008" s="140"/>
      <c r="P5008" s="82"/>
      <c r="Q5008" s="82"/>
      <c r="R5008" s="82"/>
      <c r="S5008" s="82"/>
      <c r="T5008" s="140"/>
      <c r="U5008" s="82"/>
      <c r="V5008" s="82"/>
      <c r="W5008" s="82"/>
      <c r="X5008" s="82"/>
      <c r="Y5008" s="82"/>
      <c r="AA5008" s="82"/>
      <c r="AB5008" s="82"/>
      <c r="AC5008" s="82"/>
      <c r="AD5008" s="82"/>
      <c r="AE5008" s="82"/>
      <c r="AF5008" s="82"/>
      <c r="AG5008" s="82"/>
    </row>
    <row r="5009" spans="3:33" x14ac:dyDescent="0.2">
      <c r="C5009" s="82"/>
      <c r="D5009" s="82"/>
      <c r="E5009" s="82"/>
      <c r="F5009" s="82"/>
      <c r="G5009" s="82"/>
      <c r="H5009" s="82"/>
      <c r="I5009" s="82"/>
      <c r="J5009" s="82"/>
      <c r="K5009" s="82"/>
      <c r="L5009" s="82"/>
      <c r="M5009" s="82"/>
      <c r="N5009" s="140"/>
      <c r="O5009" s="140"/>
      <c r="P5009" s="82"/>
      <c r="Q5009" s="82"/>
      <c r="R5009" s="82"/>
      <c r="S5009" s="82"/>
      <c r="T5009" s="140"/>
      <c r="U5009" s="82"/>
      <c r="V5009" s="82"/>
      <c r="W5009" s="82"/>
      <c r="X5009" s="82"/>
      <c r="Y5009" s="82"/>
      <c r="AA5009" s="82"/>
      <c r="AB5009" s="82"/>
      <c r="AC5009" s="82"/>
      <c r="AD5009" s="82"/>
      <c r="AE5009" s="82"/>
      <c r="AF5009" s="82"/>
      <c r="AG5009" s="82"/>
    </row>
    <row r="5010" spans="3:33" x14ac:dyDescent="0.2">
      <c r="C5010" s="82"/>
      <c r="D5010" s="82"/>
      <c r="E5010" s="82"/>
      <c r="F5010" s="82"/>
      <c r="G5010" s="82"/>
      <c r="H5010" s="82"/>
      <c r="I5010" s="82"/>
      <c r="J5010" s="82"/>
      <c r="K5010" s="82"/>
      <c r="L5010" s="82"/>
      <c r="M5010" s="82"/>
      <c r="N5010" s="140"/>
      <c r="O5010" s="140"/>
      <c r="P5010" s="82"/>
      <c r="Q5010" s="82"/>
      <c r="R5010" s="82"/>
      <c r="S5010" s="82"/>
      <c r="T5010" s="140"/>
      <c r="U5010" s="82"/>
      <c r="V5010" s="82"/>
      <c r="W5010" s="82"/>
      <c r="X5010" s="82"/>
      <c r="Y5010" s="82"/>
      <c r="AA5010" s="82"/>
      <c r="AB5010" s="82"/>
      <c r="AC5010" s="82"/>
      <c r="AD5010" s="82"/>
      <c r="AE5010" s="82"/>
      <c r="AF5010" s="82"/>
      <c r="AG5010" s="82"/>
    </row>
    <row r="5011" spans="3:33" x14ac:dyDescent="0.2">
      <c r="C5011" s="82"/>
      <c r="D5011" s="82"/>
      <c r="E5011" s="82"/>
      <c r="F5011" s="82"/>
      <c r="G5011" s="82"/>
      <c r="H5011" s="82"/>
      <c r="I5011" s="82"/>
      <c r="J5011" s="82"/>
      <c r="K5011" s="82"/>
      <c r="L5011" s="82"/>
      <c r="M5011" s="82"/>
      <c r="N5011" s="140"/>
      <c r="O5011" s="140"/>
      <c r="P5011" s="82"/>
      <c r="Q5011" s="82"/>
      <c r="R5011" s="82"/>
      <c r="S5011" s="82"/>
      <c r="T5011" s="140"/>
      <c r="U5011" s="82"/>
      <c r="V5011" s="82"/>
      <c r="W5011" s="82"/>
      <c r="X5011" s="82"/>
      <c r="Y5011" s="82"/>
      <c r="AA5011" s="82"/>
      <c r="AB5011" s="82"/>
      <c r="AC5011" s="82"/>
      <c r="AD5011" s="82"/>
      <c r="AE5011" s="82"/>
      <c r="AF5011" s="82"/>
      <c r="AG5011" s="82"/>
    </row>
    <row r="5012" spans="3:33" x14ac:dyDescent="0.2">
      <c r="C5012" s="82"/>
      <c r="D5012" s="82"/>
      <c r="E5012" s="82"/>
      <c r="F5012" s="82"/>
      <c r="G5012" s="82"/>
      <c r="H5012" s="82"/>
      <c r="I5012" s="82"/>
      <c r="J5012" s="82"/>
      <c r="K5012" s="82"/>
      <c r="L5012" s="82"/>
      <c r="M5012" s="82"/>
      <c r="N5012" s="140"/>
      <c r="O5012" s="140"/>
      <c r="P5012" s="82"/>
      <c r="Q5012" s="82"/>
      <c r="R5012" s="82"/>
      <c r="S5012" s="82"/>
      <c r="T5012" s="140"/>
      <c r="U5012" s="82"/>
      <c r="V5012" s="82"/>
      <c r="W5012" s="82"/>
      <c r="X5012" s="82"/>
      <c r="Y5012" s="82"/>
      <c r="AA5012" s="82"/>
      <c r="AB5012" s="82"/>
      <c r="AC5012" s="82"/>
      <c r="AD5012" s="82"/>
      <c r="AE5012" s="82"/>
      <c r="AF5012" s="82"/>
      <c r="AG5012" s="82"/>
    </row>
    <row r="5013" spans="3:33" x14ac:dyDescent="0.2">
      <c r="C5013" s="82"/>
      <c r="D5013" s="82"/>
      <c r="E5013" s="82"/>
      <c r="F5013" s="82"/>
      <c r="G5013" s="82"/>
      <c r="H5013" s="82"/>
      <c r="I5013" s="82"/>
      <c r="J5013" s="82"/>
      <c r="K5013" s="82"/>
      <c r="L5013" s="82"/>
      <c r="M5013" s="82"/>
      <c r="N5013" s="140"/>
      <c r="O5013" s="140"/>
      <c r="P5013" s="82"/>
      <c r="Q5013" s="82"/>
      <c r="R5013" s="82"/>
      <c r="S5013" s="82"/>
      <c r="T5013" s="140"/>
      <c r="U5013" s="82"/>
      <c r="V5013" s="82"/>
      <c r="W5013" s="82"/>
      <c r="X5013" s="82"/>
      <c r="Y5013" s="82"/>
      <c r="AA5013" s="82"/>
      <c r="AB5013" s="82"/>
      <c r="AC5013" s="82"/>
      <c r="AD5013" s="82"/>
      <c r="AE5013" s="82"/>
      <c r="AF5013" s="82"/>
      <c r="AG5013" s="82"/>
    </row>
    <row r="5014" spans="3:33" x14ac:dyDescent="0.2">
      <c r="C5014" s="82"/>
      <c r="D5014" s="82"/>
      <c r="E5014" s="82"/>
      <c r="F5014" s="82"/>
      <c r="G5014" s="82"/>
      <c r="H5014" s="82"/>
      <c r="I5014" s="82"/>
      <c r="J5014" s="82"/>
      <c r="K5014" s="82"/>
      <c r="L5014" s="82"/>
      <c r="M5014" s="82"/>
      <c r="N5014" s="140"/>
      <c r="O5014" s="140"/>
      <c r="P5014" s="82"/>
      <c r="Q5014" s="82"/>
      <c r="R5014" s="82"/>
      <c r="S5014" s="82"/>
      <c r="T5014" s="140"/>
      <c r="U5014" s="82"/>
      <c r="V5014" s="82"/>
      <c r="W5014" s="82"/>
      <c r="X5014" s="82"/>
      <c r="Y5014" s="82"/>
      <c r="AA5014" s="82"/>
      <c r="AB5014" s="82"/>
      <c r="AC5014" s="82"/>
      <c r="AD5014" s="82"/>
      <c r="AE5014" s="82"/>
      <c r="AF5014" s="82"/>
      <c r="AG5014" s="82"/>
    </row>
    <row r="5015" spans="3:33" x14ac:dyDescent="0.2">
      <c r="C5015" s="82"/>
      <c r="D5015" s="82"/>
      <c r="E5015" s="82"/>
      <c r="F5015" s="82"/>
      <c r="G5015" s="82"/>
      <c r="H5015" s="82"/>
      <c r="I5015" s="82"/>
      <c r="J5015" s="82"/>
      <c r="K5015" s="82"/>
      <c r="L5015" s="82"/>
      <c r="M5015" s="82"/>
      <c r="N5015" s="140"/>
      <c r="O5015" s="140"/>
      <c r="P5015" s="82"/>
      <c r="Q5015" s="82"/>
      <c r="R5015" s="82"/>
      <c r="S5015" s="82"/>
      <c r="T5015" s="140"/>
      <c r="U5015" s="82"/>
      <c r="V5015" s="82"/>
      <c r="W5015" s="82"/>
      <c r="X5015" s="82"/>
      <c r="Y5015" s="82"/>
      <c r="AA5015" s="82"/>
      <c r="AB5015" s="82"/>
      <c r="AC5015" s="82"/>
      <c r="AD5015" s="82"/>
      <c r="AE5015" s="82"/>
      <c r="AF5015" s="82"/>
      <c r="AG5015" s="82"/>
    </row>
    <row r="5016" spans="3:33" x14ac:dyDescent="0.2">
      <c r="C5016" s="82"/>
      <c r="D5016" s="82"/>
      <c r="E5016" s="82"/>
      <c r="F5016" s="82"/>
      <c r="G5016" s="82"/>
      <c r="H5016" s="82"/>
      <c r="I5016" s="82"/>
      <c r="J5016" s="82"/>
      <c r="K5016" s="82"/>
      <c r="L5016" s="82"/>
      <c r="M5016" s="82"/>
      <c r="N5016" s="140"/>
      <c r="O5016" s="140"/>
      <c r="P5016" s="82"/>
      <c r="Q5016" s="82"/>
      <c r="R5016" s="82"/>
      <c r="S5016" s="82"/>
      <c r="T5016" s="140"/>
      <c r="U5016" s="82"/>
      <c r="V5016" s="82"/>
      <c r="W5016" s="82"/>
      <c r="X5016" s="82"/>
      <c r="Y5016" s="82"/>
      <c r="AA5016" s="82"/>
      <c r="AB5016" s="82"/>
      <c r="AC5016" s="82"/>
      <c r="AD5016" s="82"/>
      <c r="AE5016" s="82"/>
      <c r="AF5016" s="82"/>
      <c r="AG5016" s="82"/>
    </row>
    <row r="5017" spans="3:33" x14ac:dyDescent="0.2">
      <c r="C5017" s="82"/>
      <c r="D5017" s="82"/>
      <c r="E5017" s="82"/>
      <c r="F5017" s="82"/>
      <c r="G5017" s="82"/>
      <c r="H5017" s="82"/>
      <c r="I5017" s="82"/>
      <c r="J5017" s="82"/>
      <c r="K5017" s="82"/>
      <c r="L5017" s="82"/>
      <c r="M5017" s="82"/>
      <c r="N5017" s="140"/>
      <c r="O5017" s="140"/>
      <c r="P5017" s="82"/>
      <c r="Q5017" s="82"/>
      <c r="R5017" s="82"/>
      <c r="S5017" s="82"/>
      <c r="T5017" s="140"/>
      <c r="U5017" s="82"/>
      <c r="V5017" s="82"/>
      <c r="W5017" s="82"/>
      <c r="X5017" s="82"/>
      <c r="Y5017" s="82"/>
      <c r="AA5017" s="82"/>
      <c r="AB5017" s="82"/>
      <c r="AC5017" s="82"/>
      <c r="AD5017" s="82"/>
      <c r="AE5017" s="82"/>
      <c r="AF5017" s="82"/>
      <c r="AG5017" s="82"/>
    </row>
    <row r="5018" spans="3:33" x14ac:dyDescent="0.2">
      <c r="C5018" s="82"/>
      <c r="D5018" s="82"/>
      <c r="E5018" s="82"/>
      <c r="F5018" s="82"/>
      <c r="G5018" s="82"/>
      <c r="H5018" s="82"/>
      <c r="I5018" s="82"/>
      <c r="J5018" s="82"/>
      <c r="K5018" s="82"/>
      <c r="L5018" s="82"/>
      <c r="M5018" s="82"/>
      <c r="N5018" s="140"/>
      <c r="O5018" s="140"/>
      <c r="P5018" s="82"/>
      <c r="Q5018" s="82"/>
      <c r="R5018" s="82"/>
      <c r="S5018" s="82"/>
      <c r="T5018" s="140"/>
      <c r="U5018" s="82"/>
      <c r="V5018" s="82"/>
      <c r="W5018" s="82"/>
      <c r="X5018" s="82"/>
      <c r="Y5018" s="82"/>
      <c r="AA5018" s="82"/>
      <c r="AB5018" s="82"/>
      <c r="AC5018" s="82"/>
      <c r="AD5018" s="82"/>
      <c r="AE5018" s="82"/>
      <c r="AF5018" s="82"/>
      <c r="AG5018" s="82"/>
    </row>
    <row r="5019" spans="3:33" x14ac:dyDescent="0.2">
      <c r="C5019" s="82"/>
      <c r="D5019" s="82"/>
      <c r="E5019" s="82"/>
      <c r="F5019" s="82"/>
      <c r="G5019" s="82"/>
      <c r="H5019" s="82"/>
      <c r="I5019" s="82"/>
      <c r="J5019" s="82"/>
      <c r="K5019" s="82"/>
      <c r="L5019" s="82"/>
      <c r="M5019" s="82"/>
      <c r="N5019" s="140"/>
      <c r="O5019" s="140"/>
      <c r="P5019" s="82"/>
      <c r="Q5019" s="82"/>
      <c r="R5019" s="82"/>
      <c r="S5019" s="82"/>
      <c r="T5019" s="140"/>
      <c r="U5019" s="82"/>
      <c r="V5019" s="82"/>
      <c r="W5019" s="82"/>
      <c r="X5019" s="82"/>
      <c r="Y5019" s="82"/>
      <c r="AA5019" s="82"/>
      <c r="AB5019" s="82"/>
      <c r="AC5019" s="82"/>
      <c r="AD5019" s="82"/>
      <c r="AE5019" s="82"/>
      <c r="AF5019" s="82"/>
      <c r="AG5019" s="82"/>
    </row>
    <row r="5020" spans="3:33" x14ac:dyDescent="0.2">
      <c r="C5020" s="82"/>
      <c r="D5020" s="82"/>
      <c r="E5020" s="82"/>
      <c r="F5020" s="82"/>
      <c r="G5020" s="82"/>
      <c r="H5020" s="82"/>
      <c r="I5020" s="82"/>
      <c r="J5020" s="82"/>
      <c r="K5020" s="82"/>
      <c r="L5020" s="82"/>
      <c r="M5020" s="82"/>
      <c r="N5020" s="140"/>
      <c r="O5020" s="140"/>
      <c r="P5020" s="82"/>
      <c r="Q5020" s="82"/>
      <c r="R5020" s="82"/>
      <c r="S5020" s="82"/>
      <c r="T5020" s="140"/>
      <c r="U5020" s="82"/>
      <c r="V5020" s="82"/>
      <c r="W5020" s="82"/>
      <c r="X5020" s="82"/>
      <c r="Y5020" s="82"/>
      <c r="AA5020" s="82"/>
      <c r="AB5020" s="82"/>
      <c r="AC5020" s="82"/>
      <c r="AD5020" s="82"/>
      <c r="AE5020" s="82"/>
      <c r="AF5020" s="82"/>
      <c r="AG5020" s="82"/>
    </row>
    <row r="5021" spans="3:33" x14ac:dyDescent="0.2">
      <c r="C5021" s="82"/>
      <c r="D5021" s="82"/>
      <c r="E5021" s="82"/>
      <c r="F5021" s="82"/>
      <c r="G5021" s="82"/>
      <c r="H5021" s="82"/>
      <c r="I5021" s="82"/>
      <c r="J5021" s="82"/>
      <c r="K5021" s="82"/>
      <c r="L5021" s="82"/>
      <c r="M5021" s="82"/>
      <c r="N5021" s="140"/>
      <c r="O5021" s="140"/>
      <c r="P5021" s="82"/>
      <c r="Q5021" s="82"/>
      <c r="R5021" s="82"/>
      <c r="S5021" s="82"/>
      <c r="T5021" s="140"/>
      <c r="U5021" s="82"/>
      <c r="V5021" s="82"/>
      <c r="W5021" s="82"/>
      <c r="X5021" s="82"/>
      <c r="Y5021" s="82"/>
      <c r="AA5021" s="82"/>
      <c r="AB5021" s="82"/>
      <c r="AC5021" s="82"/>
      <c r="AD5021" s="82"/>
      <c r="AE5021" s="82"/>
      <c r="AF5021" s="82"/>
      <c r="AG5021" s="82"/>
    </row>
    <row r="5022" spans="3:33" x14ac:dyDescent="0.2">
      <c r="C5022" s="82"/>
      <c r="D5022" s="82"/>
      <c r="E5022" s="82"/>
      <c r="F5022" s="82"/>
      <c r="G5022" s="82"/>
      <c r="H5022" s="82"/>
      <c r="I5022" s="82"/>
      <c r="J5022" s="82"/>
      <c r="K5022" s="82"/>
      <c r="L5022" s="82"/>
      <c r="M5022" s="82"/>
      <c r="N5022" s="140"/>
      <c r="O5022" s="140"/>
      <c r="P5022" s="82"/>
      <c r="Q5022" s="82"/>
      <c r="R5022" s="82"/>
      <c r="S5022" s="82"/>
      <c r="T5022" s="140"/>
      <c r="U5022" s="82"/>
      <c r="V5022" s="82"/>
      <c r="W5022" s="82"/>
      <c r="X5022" s="82"/>
      <c r="Y5022" s="82"/>
      <c r="AA5022" s="82"/>
      <c r="AB5022" s="82"/>
      <c r="AC5022" s="82"/>
      <c r="AD5022" s="82"/>
      <c r="AE5022" s="82"/>
      <c r="AF5022" s="82"/>
      <c r="AG5022" s="82"/>
    </row>
    <row r="5023" spans="3:33" x14ac:dyDescent="0.2">
      <c r="C5023" s="82"/>
      <c r="D5023" s="82"/>
      <c r="E5023" s="82"/>
      <c r="F5023" s="82"/>
      <c r="G5023" s="82"/>
      <c r="H5023" s="82"/>
      <c r="I5023" s="82"/>
      <c r="J5023" s="82"/>
      <c r="K5023" s="82"/>
      <c r="L5023" s="82"/>
      <c r="M5023" s="82"/>
      <c r="N5023" s="140"/>
      <c r="O5023" s="140"/>
      <c r="P5023" s="82"/>
      <c r="Q5023" s="82"/>
      <c r="R5023" s="82"/>
      <c r="S5023" s="82"/>
      <c r="T5023" s="140"/>
      <c r="U5023" s="82"/>
      <c r="V5023" s="82"/>
      <c r="W5023" s="82"/>
      <c r="X5023" s="82"/>
      <c r="Y5023" s="82"/>
      <c r="AA5023" s="82"/>
      <c r="AB5023" s="82"/>
      <c r="AC5023" s="82"/>
      <c r="AD5023" s="82"/>
      <c r="AE5023" s="82"/>
      <c r="AF5023" s="82"/>
      <c r="AG5023" s="82"/>
    </row>
    <row r="5024" spans="3:33" x14ac:dyDescent="0.2">
      <c r="C5024" s="82"/>
      <c r="D5024" s="82"/>
      <c r="E5024" s="82"/>
      <c r="F5024" s="82"/>
      <c r="G5024" s="82"/>
      <c r="H5024" s="82"/>
      <c r="I5024" s="82"/>
      <c r="J5024" s="82"/>
      <c r="K5024" s="82"/>
      <c r="L5024" s="82"/>
      <c r="M5024" s="82"/>
      <c r="N5024" s="140"/>
      <c r="O5024" s="140"/>
      <c r="P5024" s="82"/>
      <c r="Q5024" s="82"/>
      <c r="R5024" s="82"/>
      <c r="S5024" s="82"/>
      <c r="T5024" s="140"/>
      <c r="U5024" s="82"/>
      <c r="V5024" s="82"/>
      <c r="W5024" s="82"/>
      <c r="X5024" s="82"/>
      <c r="Y5024" s="82"/>
      <c r="AA5024" s="82"/>
      <c r="AB5024" s="82"/>
      <c r="AC5024" s="82"/>
      <c r="AD5024" s="82"/>
      <c r="AE5024" s="82"/>
      <c r="AF5024" s="82"/>
      <c r="AG5024" s="82"/>
    </row>
    <row r="5025" spans="3:33" x14ac:dyDescent="0.2">
      <c r="C5025" s="82"/>
      <c r="D5025" s="82"/>
      <c r="E5025" s="82"/>
      <c r="F5025" s="82"/>
      <c r="G5025" s="82"/>
      <c r="H5025" s="82"/>
      <c r="I5025" s="82"/>
      <c r="J5025" s="82"/>
      <c r="K5025" s="82"/>
      <c r="L5025" s="82"/>
      <c r="M5025" s="82"/>
      <c r="N5025" s="140"/>
      <c r="O5025" s="140"/>
      <c r="P5025" s="82"/>
      <c r="Q5025" s="82"/>
      <c r="R5025" s="82"/>
      <c r="S5025" s="82"/>
      <c r="T5025" s="140"/>
      <c r="U5025" s="82"/>
      <c r="V5025" s="82"/>
      <c r="W5025" s="82"/>
      <c r="X5025" s="82"/>
      <c r="Y5025" s="82"/>
      <c r="AA5025" s="82"/>
      <c r="AB5025" s="82"/>
      <c r="AC5025" s="82"/>
      <c r="AD5025" s="82"/>
      <c r="AE5025" s="82"/>
      <c r="AF5025" s="82"/>
      <c r="AG5025" s="82"/>
    </row>
    <row r="5026" spans="3:33" x14ac:dyDescent="0.2">
      <c r="C5026" s="82"/>
      <c r="D5026" s="82"/>
      <c r="E5026" s="82"/>
      <c r="F5026" s="82"/>
      <c r="G5026" s="82"/>
      <c r="H5026" s="82"/>
      <c r="I5026" s="82"/>
      <c r="J5026" s="82"/>
      <c r="K5026" s="82"/>
      <c r="L5026" s="82"/>
      <c r="M5026" s="82"/>
      <c r="N5026" s="140"/>
      <c r="O5026" s="140"/>
      <c r="P5026" s="82"/>
      <c r="Q5026" s="82"/>
      <c r="R5026" s="82"/>
      <c r="S5026" s="82"/>
      <c r="T5026" s="140"/>
      <c r="U5026" s="82"/>
      <c r="V5026" s="82"/>
      <c r="W5026" s="82"/>
      <c r="X5026" s="82"/>
      <c r="Y5026" s="82"/>
      <c r="AA5026" s="82"/>
      <c r="AB5026" s="82"/>
      <c r="AC5026" s="82"/>
      <c r="AD5026" s="82"/>
      <c r="AE5026" s="82"/>
      <c r="AF5026" s="82"/>
      <c r="AG5026" s="82"/>
    </row>
    <row r="5027" spans="3:33" x14ac:dyDescent="0.2">
      <c r="C5027" s="82"/>
      <c r="D5027" s="82"/>
      <c r="E5027" s="82"/>
      <c r="F5027" s="82"/>
      <c r="G5027" s="82"/>
      <c r="H5027" s="82"/>
      <c r="I5027" s="82"/>
      <c r="J5027" s="82"/>
      <c r="K5027" s="82"/>
      <c r="L5027" s="82"/>
      <c r="M5027" s="82"/>
      <c r="N5027" s="140"/>
      <c r="O5027" s="140"/>
      <c r="P5027" s="82"/>
      <c r="Q5027" s="82"/>
      <c r="R5027" s="82"/>
      <c r="S5027" s="82"/>
      <c r="T5027" s="140"/>
      <c r="U5027" s="82"/>
      <c r="V5027" s="82"/>
      <c r="W5027" s="82"/>
      <c r="X5027" s="82"/>
      <c r="Y5027" s="82"/>
      <c r="AA5027" s="82"/>
      <c r="AB5027" s="82"/>
      <c r="AC5027" s="82"/>
      <c r="AD5027" s="82"/>
      <c r="AE5027" s="82"/>
      <c r="AF5027" s="82"/>
      <c r="AG5027" s="82"/>
    </row>
    <row r="5028" spans="3:33" x14ac:dyDescent="0.2">
      <c r="C5028" s="82"/>
      <c r="D5028" s="82"/>
      <c r="E5028" s="82"/>
      <c r="F5028" s="82"/>
      <c r="G5028" s="82"/>
      <c r="H5028" s="82"/>
      <c r="I5028" s="82"/>
      <c r="J5028" s="82"/>
      <c r="K5028" s="82"/>
      <c r="L5028" s="82"/>
      <c r="M5028" s="82"/>
      <c r="N5028" s="140"/>
      <c r="O5028" s="140"/>
      <c r="P5028" s="82"/>
      <c r="Q5028" s="82"/>
      <c r="R5028" s="82"/>
      <c r="S5028" s="82"/>
      <c r="T5028" s="140"/>
      <c r="U5028" s="82"/>
      <c r="V5028" s="82"/>
      <c r="W5028" s="82"/>
      <c r="X5028" s="82"/>
      <c r="Y5028" s="82"/>
      <c r="AA5028" s="82"/>
      <c r="AB5028" s="82"/>
      <c r="AC5028" s="82"/>
      <c r="AD5028" s="82"/>
      <c r="AE5028" s="82"/>
      <c r="AF5028" s="82"/>
      <c r="AG5028" s="82"/>
    </row>
    <row r="5029" spans="3:33" x14ac:dyDescent="0.2">
      <c r="C5029" s="82"/>
      <c r="D5029" s="82"/>
      <c r="E5029" s="82"/>
      <c r="F5029" s="82"/>
      <c r="G5029" s="82"/>
      <c r="H5029" s="82"/>
      <c r="I5029" s="82"/>
      <c r="J5029" s="82"/>
      <c r="K5029" s="82"/>
      <c r="L5029" s="82"/>
      <c r="M5029" s="82"/>
      <c r="N5029" s="140"/>
      <c r="O5029" s="140"/>
      <c r="P5029" s="82"/>
      <c r="Q5029" s="82"/>
      <c r="R5029" s="82"/>
      <c r="S5029" s="82"/>
      <c r="T5029" s="140"/>
      <c r="U5029" s="82"/>
      <c r="V5029" s="82"/>
      <c r="W5029" s="82"/>
      <c r="X5029" s="82"/>
      <c r="Y5029" s="82"/>
      <c r="AA5029" s="82"/>
      <c r="AB5029" s="82"/>
      <c r="AC5029" s="82"/>
      <c r="AD5029" s="82"/>
      <c r="AE5029" s="82"/>
      <c r="AF5029" s="82"/>
      <c r="AG5029" s="82"/>
    </row>
    <row r="5030" spans="3:33" x14ac:dyDescent="0.2">
      <c r="C5030" s="82"/>
      <c r="D5030" s="82"/>
      <c r="E5030" s="82"/>
      <c r="F5030" s="82"/>
      <c r="G5030" s="82"/>
      <c r="H5030" s="82"/>
      <c r="I5030" s="82"/>
      <c r="J5030" s="82"/>
      <c r="K5030" s="82"/>
      <c r="L5030" s="82"/>
      <c r="M5030" s="82"/>
      <c r="N5030" s="140"/>
      <c r="O5030" s="140"/>
      <c r="P5030" s="82"/>
      <c r="Q5030" s="82"/>
      <c r="R5030" s="82"/>
      <c r="S5030" s="82"/>
      <c r="T5030" s="140"/>
      <c r="U5030" s="82"/>
      <c r="V5030" s="82"/>
      <c r="W5030" s="82"/>
      <c r="X5030" s="82"/>
      <c r="Y5030" s="82"/>
      <c r="AA5030" s="82"/>
      <c r="AB5030" s="82"/>
      <c r="AC5030" s="82"/>
      <c r="AD5030" s="82"/>
      <c r="AE5030" s="82"/>
      <c r="AF5030" s="82"/>
      <c r="AG5030" s="82"/>
    </row>
    <row r="5031" spans="3:33" x14ac:dyDescent="0.2">
      <c r="C5031" s="82"/>
      <c r="D5031" s="82"/>
      <c r="E5031" s="82"/>
      <c r="F5031" s="82"/>
      <c r="G5031" s="82"/>
      <c r="H5031" s="82"/>
      <c r="I5031" s="82"/>
      <c r="J5031" s="82"/>
      <c r="K5031" s="82"/>
      <c r="L5031" s="82"/>
      <c r="M5031" s="82"/>
      <c r="N5031" s="140"/>
      <c r="O5031" s="140"/>
      <c r="P5031" s="82"/>
      <c r="Q5031" s="82"/>
      <c r="R5031" s="82"/>
      <c r="S5031" s="82"/>
      <c r="T5031" s="140"/>
      <c r="U5031" s="82"/>
      <c r="V5031" s="82"/>
      <c r="W5031" s="82"/>
      <c r="X5031" s="82"/>
      <c r="Y5031" s="82"/>
      <c r="AA5031" s="82"/>
      <c r="AB5031" s="82"/>
      <c r="AC5031" s="82"/>
      <c r="AD5031" s="82"/>
      <c r="AE5031" s="82"/>
      <c r="AF5031" s="82"/>
      <c r="AG5031" s="82"/>
    </row>
    <row r="5032" spans="3:33" x14ac:dyDescent="0.2">
      <c r="C5032" s="82"/>
      <c r="D5032" s="82"/>
      <c r="E5032" s="82"/>
      <c r="F5032" s="82"/>
      <c r="G5032" s="82"/>
      <c r="H5032" s="82"/>
      <c r="I5032" s="82"/>
      <c r="J5032" s="82"/>
      <c r="K5032" s="82"/>
      <c r="L5032" s="82"/>
      <c r="M5032" s="82"/>
      <c r="N5032" s="140"/>
      <c r="O5032" s="140"/>
      <c r="P5032" s="82"/>
      <c r="Q5032" s="82"/>
      <c r="R5032" s="82"/>
      <c r="S5032" s="82"/>
      <c r="T5032" s="140"/>
      <c r="U5032" s="82"/>
      <c r="V5032" s="82"/>
      <c r="W5032" s="82"/>
      <c r="X5032" s="82"/>
      <c r="Y5032" s="82"/>
      <c r="AA5032" s="82"/>
      <c r="AB5032" s="82"/>
      <c r="AC5032" s="82"/>
      <c r="AD5032" s="82"/>
      <c r="AE5032" s="82"/>
      <c r="AF5032" s="82"/>
      <c r="AG5032" s="82"/>
    </row>
    <row r="5033" spans="3:33" x14ac:dyDescent="0.2">
      <c r="C5033" s="82"/>
      <c r="D5033" s="82"/>
      <c r="E5033" s="82"/>
      <c r="F5033" s="82"/>
      <c r="G5033" s="82"/>
      <c r="H5033" s="82"/>
      <c r="I5033" s="82"/>
      <c r="J5033" s="82"/>
      <c r="K5033" s="82"/>
      <c r="L5033" s="82"/>
      <c r="M5033" s="82"/>
      <c r="N5033" s="140"/>
      <c r="O5033" s="140"/>
      <c r="P5033" s="82"/>
      <c r="Q5033" s="82"/>
      <c r="R5033" s="82"/>
      <c r="S5033" s="82"/>
      <c r="T5033" s="140"/>
      <c r="U5033" s="82"/>
      <c r="V5033" s="82"/>
      <c r="W5033" s="82"/>
      <c r="X5033" s="82"/>
      <c r="Y5033" s="82"/>
      <c r="AA5033" s="82"/>
      <c r="AB5033" s="82"/>
      <c r="AC5033" s="82"/>
      <c r="AD5033" s="82"/>
      <c r="AE5033" s="82"/>
      <c r="AF5033" s="82"/>
      <c r="AG5033" s="82"/>
    </row>
    <row r="5034" spans="3:33" x14ac:dyDescent="0.2">
      <c r="C5034" s="82"/>
      <c r="D5034" s="82"/>
      <c r="E5034" s="82"/>
      <c r="F5034" s="82"/>
      <c r="G5034" s="82"/>
      <c r="H5034" s="82"/>
      <c r="I5034" s="82"/>
      <c r="J5034" s="82"/>
      <c r="K5034" s="82"/>
      <c r="L5034" s="82"/>
      <c r="M5034" s="82"/>
      <c r="N5034" s="140"/>
      <c r="O5034" s="140"/>
      <c r="P5034" s="82"/>
      <c r="Q5034" s="82"/>
      <c r="R5034" s="82"/>
      <c r="S5034" s="82"/>
      <c r="T5034" s="140"/>
      <c r="U5034" s="82"/>
      <c r="V5034" s="82"/>
      <c r="W5034" s="82"/>
      <c r="X5034" s="82"/>
      <c r="Y5034" s="82"/>
      <c r="AA5034" s="82"/>
      <c r="AB5034" s="82"/>
      <c r="AC5034" s="82"/>
      <c r="AD5034" s="82"/>
      <c r="AE5034" s="82"/>
      <c r="AF5034" s="82"/>
      <c r="AG5034" s="82"/>
    </row>
    <row r="5035" spans="3:33" x14ac:dyDescent="0.2">
      <c r="C5035" s="82"/>
      <c r="D5035" s="82"/>
      <c r="E5035" s="82"/>
      <c r="F5035" s="82"/>
      <c r="G5035" s="82"/>
      <c r="H5035" s="82"/>
      <c r="I5035" s="82"/>
      <c r="J5035" s="82"/>
      <c r="K5035" s="82"/>
      <c r="L5035" s="82"/>
      <c r="M5035" s="82"/>
      <c r="N5035" s="140"/>
      <c r="O5035" s="140"/>
      <c r="P5035" s="82"/>
      <c r="Q5035" s="82"/>
      <c r="R5035" s="82"/>
      <c r="S5035" s="82"/>
      <c r="T5035" s="140"/>
      <c r="U5035" s="82"/>
      <c r="V5035" s="82"/>
      <c r="W5035" s="82"/>
      <c r="X5035" s="82"/>
      <c r="Y5035" s="82"/>
      <c r="AA5035" s="82"/>
      <c r="AB5035" s="82"/>
      <c r="AC5035" s="82"/>
      <c r="AD5035" s="82"/>
      <c r="AE5035" s="82"/>
      <c r="AF5035" s="82"/>
      <c r="AG5035" s="82"/>
    </row>
    <row r="5036" spans="3:33" x14ac:dyDescent="0.2">
      <c r="C5036" s="82"/>
      <c r="D5036" s="82"/>
      <c r="E5036" s="82"/>
      <c r="F5036" s="82"/>
      <c r="G5036" s="82"/>
      <c r="H5036" s="82"/>
      <c r="I5036" s="82"/>
      <c r="J5036" s="82"/>
      <c r="K5036" s="82"/>
      <c r="L5036" s="82"/>
      <c r="M5036" s="82"/>
      <c r="N5036" s="140"/>
      <c r="O5036" s="140"/>
      <c r="P5036" s="82"/>
      <c r="Q5036" s="82"/>
      <c r="R5036" s="82"/>
      <c r="S5036" s="82"/>
      <c r="T5036" s="140"/>
      <c r="U5036" s="82"/>
      <c r="V5036" s="82"/>
      <c r="W5036" s="82"/>
      <c r="X5036" s="82"/>
      <c r="Y5036" s="82"/>
      <c r="AA5036" s="82"/>
      <c r="AB5036" s="82"/>
      <c r="AC5036" s="82"/>
      <c r="AD5036" s="82"/>
      <c r="AE5036" s="82"/>
      <c r="AF5036" s="82"/>
      <c r="AG5036" s="82"/>
    </row>
    <row r="5037" spans="3:33" x14ac:dyDescent="0.2">
      <c r="C5037" s="82"/>
      <c r="D5037" s="82"/>
      <c r="E5037" s="82"/>
      <c r="F5037" s="82"/>
      <c r="G5037" s="82"/>
      <c r="H5037" s="82"/>
      <c r="I5037" s="82"/>
      <c r="J5037" s="82"/>
      <c r="K5037" s="82"/>
      <c r="L5037" s="82"/>
      <c r="M5037" s="82"/>
      <c r="N5037" s="140"/>
      <c r="O5037" s="140"/>
      <c r="P5037" s="82"/>
      <c r="Q5037" s="82"/>
      <c r="R5037" s="82"/>
      <c r="S5037" s="82"/>
      <c r="T5037" s="140"/>
      <c r="U5037" s="82"/>
      <c r="V5037" s="82"/>
      <c r="W5037" s="82"/>
      <c r="X5037" s="82"/>
      <c r="Y5037" s="82"/>
      <c r="AA5037" s="82"/>
      <c r="AB5037" s="82"/>
      <c r="AC5037" s="82"/>
      <c r="AD5037" s="82"/>
      <c r="AE5037" s="82"/>
      <c r="AF5037" s="82"/>
      <c r="AG5037" s="82"/>
    </row>
    <row r="5038" spans="3:33" x14ac:dyDescent="0.2">
      <c r="C5038" s="82"/>
      <c r="D5038" s="82"/>
      <c r="E5038" s="82"/>
      <c r="F5038" s="82"/>
      <c r="G5038" s="82"/>
      <c r="H5038" s="82"/>
      <c r="I5038" s="82"/>
      <c r="J5038" s="82"/>
      <c r="K5038" s="82"/>
      <c r="L5038" s="82"/>
      <c r="M5038" s="82"/>
      <c r="N5038" s="140"/>
      <c r="O5038" s="140"/>
      <c r="P5038" s="82"/>
      <c r="Q5038" s="82"/>
      <c r="R5038" s="82"/>
      <c r="S5038" s="82"/>
      <c r="T5038" s="140"/>
      <c r="U5038" s="82"/>
      <c r="V5038" s="82"/>
      <c r="W5038" s="82"/>
      <c r="X5038" s="82"/>
      <c r="Y5038" s="82"/>
      <c r="AA5038" s="82"/>
      <c r="AB5038" s="82"/>
      <c r="AC5038" s="82"/>
      <c r="AD5038" s="82"/>
      <c r="AE5038" s="82"/>
      <c r="AF5038" s="82"/>
      <c r="AG5038" s="82"/>
    </row>
    <row r="5039" spans="3:33" x14ac:dyDescent="0.2">
      <c r="C5039" s="82"/>
      <c r="D5039" s="82"/>
      <c r="E5039" s="82"/>
      <c r="F5039" s="82"/>
      <c r="G5039" s="82"/>
      <c r="H5039" s="82"/>
      <c r="I5039" s="82"/>
      <c r="J5039" s="82"/>
      <c r="K5039" s="82"/>
      <c r="L5039" s="82"/>
      <c r="M5039" s="82"/>
      <c r="N5039" s="140"/>
      <c r="O5039" s="140"/>
      <c r="P5039" s="82"/>
      <c r="Q5039" s="82"/>
      <c r="R5039" s="82"/>
      <c r="S5039" s="82"/>
      <c r="T5039" s="140"/>
      <c r="U5039" s="82"/>
      <c r="V5039" s="82"/>
      <c r="W5039" s="82"/>
      <c r="X5039" s="82"/>
      <c r="Y5039" s="82"/>
      <c r="AA5039" s="82"/>
      <c r="AB5039" s="82"/>
      <c r="AC5039" s="82"/>
      <c r="AD5039" s="82"/>
      <c r="AE5039" s="82"/>
      <c r="AF5039" s="82"/>
      <c r="AG5039" s="82"/>
    </row>
    <row r="5040" spans="3:33" x14ac:dyDescent="0.2">
      <c r="C5040" s="82"/>
      <c r="D5040" s="82"/>
      <c r="E5040" s="82"/>
      <c r="F5040" s="82"/>
      <c r="G5040" s="82"/>
      <c r="H5040" s="82"/>
      <c r="I5040" s="82"/>
      <c r="J5040" s="82"/>
      <c r="K5040" s="82"/>
      <c r="L5040" s="82"/>
      <c r="M5040" s="82"/>
      <c r="N5040" s="140"/>
      <c r="O5040" s="140"/>
      <c r="P5040" s="82"/>
      <c r="Q5040" s="82"/>
      <c r="R5040" s="82"/>
      <c r="S5040" s="82"/>
      <c r="T5040" s="140"/>
      <c r="U5040" s="82"/>
      <c r="V5040" s="82"/>
      <c r="W5040" s="82"/>
      <c r="X5040" s="82"/>
      <c r="Y5040" s="82"/>
      <c r="AA5040" s="82"/>
      <c r="AB5040" s="82"/>
      <c r="AC5040" s="82"/>
      <c r="AD5040" s="82"/>
      <c r="AE5040" s="82"/>
      <c r="AF5040" s="82"/>
      <c r="AG5040" s="82"/>
    </row>
    <row r="5041" spans="3:33" x14ac:dyDescent="0.2">
      <c r="C5041" s="82"/>
      <c r="D5041" s="82"/>
      <c r="E5041" s="82"/>
      <c r="F5041" s="82"/>
      <c r="G5041" s="82"/>
      <c r="H5041" s="82"/>
      <c r="I5041" s="82"/>
      <c r="J5041" s="82"/>
      <c r="K5041" s="82"/>
      <c r="L5041" s="82"/>
      <c r="M5041" s="82"/>
      <c r="N5041" s="140"/>
      <c r="O5041" s="140"/>
      <c r="P5041" s="82"/>
      <c r="Q5041" s="82"/>
      <c r="R5041" s="82"/>
      <c r="S5041" s="82"/>
      <c r="T5041" s="140"/>
      <c r="U5041" s="82"/>
      <c r="V5041" s="82"/>
      <c r="W5041" s="82"/>
      <c r="X5041" s="82"/>
      <c r="Y5041" s="82"/>
      <c r="AA5041" s="82"/>
      <c r="AB5041" s="82"/>
      <c r="AC5041" s="82"/>
      <c r="AD5041" s="82"/>
      <c r="AE5041" s="82"/>
      <c r="AF5041" s="82"/>
      <c r="AG5041" s="82"/>
    </row>
    <row r="5042" spans="3:33" x14ac:dyDescent="0.2">
      <c r="C5042" s="82"/>
      <c r="D5042" s="82"/>
      <c r="E5042" s="82"/>
      <c r="F5042" s="82"/>
      <c r="G5042" s="82"/>
      <c r="H5042" s="82"/>
      <c r="I5042" s="82"/>
      <c r="J5042" s="82"/>
      <c r="K5042" s="82"/>
      <c r="L5042" s="82"/>
      <c r="M5042" s="82"/>
      <c r="N5042" s="140"/>
      <c r="O5042" s="140"/>
      <c r="P5042" s="82"/>
      <c r="Q5042" s="82"/>
      <c r="R5042" s="82"/>
      <c r="S5042" s="82"/>
      <c r="T5042" s="140"/>
      <c r="U5042" s="82"/>
      <c r="V5042" s="82"/>
      <c r="W5042" s="82"/>
      <c r="X5042" s="82"/>
      <c r="Y5042" s="82"/>
      <c r="AA5042" s="82"/>
      <c r="AB5042" s="82"/>
      <c r="AC5042" s="82"/>
      <c r="AD5042" s="82"/>
      <c r="AE5042" s="82"/>
      <c r="AF5042" s="82"/>
      <c r="AG5042" s="82"/>
    </row>
    <row r="5043" spans="3:33" x14ac:dyDescent="0.2">
      <c r="C5043" s="82"/>
      <c r="D5043" s="82"/>
      <c r="E5043" s="82"/>
      <c r="F5043" s="82"/>
      <c r="G5043" s="82"/>
      <c r="H5043" s="82"/>
      <c r="I5043" s="82"/>
      <c r="J5043" s="82"/>
      <c r="K5043" s="82"/>
      <c r="L5043" s="82"/>
      <c r="M5043" s="82"/>
      <c r="N5043" s="140"/>
      <c r="O5043" s="140"/>
      <c r="P5043" s="82"/>
      <c r="Q5043" s="82"/>
      <c r="R5043" s="82"/>
      <c r="S5043" s="82"/>
      <c r="T5043" s="140"/>
      <c r="U5043" s="82"/>
      <c r="V5043" s="82"/>
      <c r="W5043" s="82"/>
      <c r="X5043" s="82"/>
      <c r="Y5043" s="82"/>
      <c r="AA5043" s="82"/>
      <c r="AB5043" s="82"/>
      <c r="AC5043" s="82"/>
      <c r="AD5043" s="82"/>
      <c r="AE5043" s="82"/>
      <c r="AF5043" s="82"/>
      <c r="AG5043" s="82"/>
    </row>
    <row r="5044" spans="3:33" x14ac:dyDescent="0.2">
      <c r="C5044" s="82"/>
      <c r="D5044" s="82"/>
      <c r="E5044" s="82"/>
      <c r="F5044" s="82"/>
      <c r="G5044" s="82"/>
      <c r="H5044" s="82"/>
      <c r="I5044" s="82"/>
      <c r="J5044" s="82"/>
      <c r="K5044" s="82"/>
      <c r="L5044" s="82"/>
      <c r="M5044" s="82"/>
      <c r="N5044" s="140"/>
      <c r="O5044" s="140"/>
      <c r="P5044" s="82"/>
      <c r="Q5044" s="82"/>
      <c r="R5044" s="82"/>
      <c r="S5044" s="82"/>
      <c r="T5044" s="140"/>
      <c r="U5044" s="82"/>
      <c r="V5044" s="82"/>
      <c r="W5044" s="82"/>
      <c r="X5044" s="82"/>
      <c r="Y5044" s="82"/>
      <c r="AA5044" s="82"/>
      <c r="AB5044" s="82"/>
      <c r="AC5044" s="82"/>
      <c r="AD5044" s="82"/>
      <c r="AE5044" s="82"/>
      <c r="AF5044" s="82"/>
      <c r="AG5044" s="82"/>
    </row>
    <row r="5045" spans="3:33" x14ac:dyDescent="0.2">
      <c r="C5045" s="82"/>
      <c r="D5045" s="82"/>
      <c r="E5045" s="82"/>
      <c r="F5045" s="82"/>
      <c r="G5045" s="82"/>
      <c r="H5045" s="82"/>
      <c r="I5045" s="82"/>
      <c r="J5045" s="82"/>
      <c r="K5045" s="82"/>
      <c r="L5045" s="82"/>
      <c r="M5045" s="82"/>
      <c r="N5045" s="140"/>
      <c r="O5045" s="140"/>
      <c r="P5045" s="82"/>
      <c r="Q5045" s="82"/>
      <c r="R5045" s="82"/>
      <c r="S5045" s="82"/>
      <c r="T5045" s="140"/>
      <c r="U5045" s="82"/>
      <c r="V5045" s="82"/>
      <c r="W5045" s="82"/>
      <c r="X5045" s="82"/>
      <c r="Y5045" s="82"/>
      <c r="AA5045" s="82"/>
      <c r="AB5045" s="82"/>
      <c r="AC5045" s="82"/>
      <c r="AD5045" s="82"/>
      <c r="AE5045" s="82"/>
      <c r="AF5045" s="82"/>
      <c r="AG5045" s="82"/>
    </row>
    <row r="5046" spans="3:33" x14ac:dyDescent="0.2">
      <c r="C5046" s="82"/>
      <c r="D5046" s="82"/>
      <c r="E5046" s="82"/>
      <c r="F5046" s="82"/>
      <c r="G5046" s="82"/>
      <c r="H5046" s="82"/>
      <c r="I5046" s="82"/>
      <c r="J5046" s="82"/>
      <c r="K5046" s="82"/>
      <c r="L5046" s="82"/>
      <c r="M5046" s="82"/>
      <c r="N5046" s="140"/>
      <c r="O5046" s="140"/>
      <c r="P5046" s="82"/>
      <c r="Q5046" s="82"/>
      <c r="R5046" s="82"/>
      <c r="S5046" s="82"/>
      <c r="T5046" s="140"/>
      <c r="U5046" s="82"/>
      <c r="V5046" s="82"/>
      <c r="W5046" s="82"/>
      <c r="X5046" s="82"/>
      <c r="Y5046" s="82"/>
      <c r="AA5046" s="82"/>
      <c r="AB5046" s="82"/>
      <c r="AC5046" s="82"/>
      <c r="AD5046" s="82"/>
      <c r="AE5046" s="82"/>
      <c r="AF5046" s="82"/>
      <c r="AG5046" s="82"/>
    </row>
    <row r="5047" spans="3:33" x14ac:dyDescent="0.2">
      <c r="C5047" s="82"/>
      <c r="D5047" s="82"/>
      <c r="E5047" s="82"/>
      <c r="F5047" s="82"/>
      <c r="G5047" s="82"/>
      <c r="H5047" s="82"/>
      <c r="I5047" s="82"/>
      <c r="J5047" s="82"/>
      <c r="K5047" s="82"/>
      <c r="L5047" s="82"/>
      <c r="M5047" s="82"/>
      <c r="N5047" s="140"/>
      <c r="O5047" s="140"/>
      <c r="P5047" s="82"/>
      <c r="Q5047" s="82"/>
      <c r="R5047" s="82"/>
      <c r="S5047" s="82"/>
      <c r="T5047" s="140"/>
      <c r="U5047" s="82"/>
      <c r="V5047" s="82"/>
      <c r="W5047" s="82"/>
      <c r="X5047" s="82"/>
      <c r="Y5047" s="82"/>
      <c r="AA5047" s="82"/>
      <c r="AB5047" s="82"/>
      <c r="AC5047" s="82"/>
      <c r="AD5047" s="82"/>
      <c r="AE5047" s="82"/>
      <c r="AF5047" s="82"/>
      <c r="AG5047" s="82"/>
    </row>
    <row r="5048" spans="3:33" x14ac:dyDescent="0.2">
      <c r="C5048" s="82"/>
      <c r="D5048" s="82"/>
      <c r="E5048" s="82"/>
      <c r="F5048" s="82"/>
      <c r="G5048" s="82"/>
      <c r="H5048" s="82"/>
      <c r="I5048" s="82"/>
      <c r="J5048" s="82"/>
      <c r="K5048" s="82"/>
      <c r="L5048" s="82"/>
      <c r="M5048" s="82"/>
      <c r="N5048" s="140"/>
      <c r="O5048" s="140"/>
      <c r="P5048" s="82"/>
      <c r="Q5048" s="82"/>
      <c r="R5048" s="82"/>
      <c r="S5048" s="82"/>
      <c r="T5048" s="140"/>
      <c r="U5048" s="82"/>
      <c r="V5048" s="82"/>
      <c r="W5048" s="82"/>
      <c r="X5048" s="82"/>
      <c r="Y5048" s="82"/>
      <c r="AA5048" s="82"/>
      <c r="AB5048" s="82"/>
      <c r="AC5048" s="82"/>
      <c r="AD5048" s="82"/>
      <c r="AE5048" s="82"/>
      <c r="AF5048" s="82"/>
      <c r="AG5048" s="82"/>
    </row>
    <row r="5049" spans="3:33" x14ac:dyDescent="0.2">
      <c r="C5049" s="82"/>
      <c r="D5049" s="82"/>
      <c r="E5049" s="82"/>
      <c r="F5049" s="82"/>
      <c r="G5049" s="82"/>
      <c r="H5049" s="82"/>
      <c r="I5049" s="82"/>
      <c r="J5049" s="82"/>
      <c r="K5049" s="82"/>
      <c r="L5049" s="82"/>
      <c r="M5049" s="82"/>
      <c r="N5049" s="140"/>
      <c r="O5049" s="140"/>
      <c r="P5049" s="82"/>
      <c r="Q5049" s="82"/>
      <c r="R5049" s="82"/>
      <c r="S5049" s="82"/>
      <c r="T5049" s="140"/>
      <c r="U5049" s="82"/>
      <c r="V5049" s="82"/>
      <c r="W5049" s="82"/>
      <c r="X5049" s="82"/>
      <c r="Y5049" s="82"/>
      <c r="AA5049" s="82"/>
      <c r="AB5049" s="82"/>
      <c r="AC5049" s="82"/>
      <c r="AD5049" s="82"/>
      <c r="AE5049" s="82"/>
      <c r="AF5049" s="82"/>
      <c r="AG5049" s="82"/>
    </row>
    <row r="5050" spans="3:33" x14ac:dyDescent="0.2">
      <c r="C5050" s="82"/>
      <c r="D5050" s="82"/>
      <c r="E5050" s="82"/>
      <c r="F5050" s="82"/>
      <c r="G5050" s="82"/>
      <c r="H5050" s="82"/>
      <c r="I5050" s="82"/>
      <c r="J5050" s="82"/>
      <c r="K5050" s="82"/>
      <c r="L5050" s="82"/>
      <c r="M5050" s="82"/>
      <c r="N5050" s="140"/>
      <c r="O5050" s="140"/>
      <c r="P5050" s="82"/>
      <c r="Q5050" s="82"/>
      <c r="R5050" s="82"/>
      <c r="S5050" s="82"/>
      <c r="T5050" s="140"/>
      <c r="U5050" s="82"/>
      <c r="V5050" s="82"/>
      <c r="W5050" s="82"/>
      <c r="X5050" s="82"/>
      <c r="Y5050" s="82"/>
      <c r="AA5050" s="82"/>
      <c r="AB5050" s="82"/>
      <c r="AC5050" s="82"/>
      <c r="AD5050" s="82"/>
      <c r="AE5050" s="82"/>
      <c r="AF5050" s="82"/>
      <c r="AG5050" s="82"/>
    </row>
    <row r="5051" spans="3:33" x14ac:dyDescent="0.2">
      <c r="C5051" s="82"/>
      <c r="D5051" s="82"/>
      <c r="E5051" s="82"/>
      <c r="F5051" s="82"/>
      <c r="G5051" s="82"/>
      <c r="H5051" s="82"/>
      <c r="I5051" s="82"/>
      <c r="J5051" s="82"/>
      <c r="K5051" s="82"/>
      <c r="L5051" s="82"/>
      <c r="M5051" s="82"/>
      <c r="N5051" s="140"/>
      <c r="O5051" s="140"/>
      <c r="P5051" s="82"/>
      <c r="Q5051" s="82"/>
      <c r="R5051" s="82"/>
      <c r="S5051" s="82"/>
      <c r="T5051" s="140"/>
      <c r="U5051" s="82"/>
      <c r="V5051" s="82"/>
      <c r="W5051" s="82"/>
      <c r="X5051" s="82"/>
      <c r="Y5051" s="82"/>
      <c r="AA5051" s="82"/>
      <c r="AB5051" s="82"/>
      <c r="AC5051" s="82"/>
      <c r="AD5051" s="82"/>
      <c r="AE5051" s="82"/>
      <c r="AF5051" s="82"/>
      <c r="AG5051" s="82"/>
    </row>
    <row r="5052" spans="3:33" x14ac:dyDescent="0.2">
      <c r="C5052" s="82"/>
      <c r="D5052" s="82"/>
      <c r="E5052" s="82"/>
      <c r="F5052" s="82"/>
      <c r="G5052" s="82"/>
      <c r="H5052" s="82"/>
      <c r="I5052" s="82"/>
      <c r="J5052" s="82"/>
      <c r="K5052" s="82"/>
      <c r="L5052" s="82"/>
      <c r="M5052" s="82"/>
      <c r="N5052" s="140"/>
      <c r="O5052" s="140"/>
      <c r="P5052" s="82"/>
      <c r="Q5052" s="82"/>
      <c r="R5052" s="82"/>
      <c r="S5052" s="82"/>
      <c r="T5052" s="140"/>
      <c r="U5052" s="82"/>
      <c r="V5052" s="82"/>
      <c r="W5052" s="82"/>
      <c r="X5052" s="82"/>
      <c r="Y5052" s="82"/>
      <c r="AA5052" s="82"/>
      <c r="AB5052" s="82"/>
      <c r="AC5052" s="82"/>
      <c r="AD5052" s="82"/>
      <c r="AE5052" s="82"/>
      <c r="AF5052" s="82"/>
      <c r="AG5052" s="82"/>
    </row>
    <row r="5053" spans="3:33" x14ac:dyDescent="0.2">
      <c r="C5053" s="82"/>
      <c r="D5053" s="82"/>
      <c r="E5053" s="82"/>
      <c r="F5053" s="82"/>
      <c r="G5053" s="82"/>
      <c r="H5053" s="82"/>
      <c r="I5053" s="82"/>
      <c r="J5053" s="82"/>
      <c r="K5053" s="82"/>
      <c r="L5053" s="82"/>
      <c r="M5053" s="82"/>
      <c r="N5053" s="140"/>
      <c r="O5053" s="140"/>
      <c r="P5053" s="82"/>
      <c r="Q5053" s="82"/>
      <c r="R5053" s="82"/>
      <c r="S5053" s="82"/>
      <c r="T5053" s="140"/>
      <c r="U5053" s="82"/>
      <c r="V5053" s="82"/>
      <c r="W5053" s="82"/>
      <c r="X5053" s="82"/>
      <c r="Y5053" s="82"/>
      <c r="AA5053" s="82"/>
      <c r="AB5053" s="82"/>
      <c r="AC5053" s="82"/>
      <c r="AD5053" s="82"/>
      <c r="AE5053" s="82"/>
      <c r="AF5053" s="82"/>
      <c r="AG5053" s="82"/>
    </row>
    <row r="5054" spans="3:33" x14ac:dyDescent="0.2">
      <c r="C5054" s="82"/>
      <c r="D5054" s="82"/>
      <c r="E5054" s="82"/>
      <c r="F5054" s="82"/>
      <c r="G5054" s="82"/>
      <c r="H5054" s="82"/>
      <c r="I5054" s="82"/>
      <c r="J5054" s="82"/>
      <c r="K5054" s="82"/>
      <c r="L5054" s="82"/>
      <c r="M5054" s="82"/>
      <c r="N5054" s="140"/>
      <c r="O5054" s="140"/>
      <c r="P5054" s="82"/>
      <c r="Q5054" s="82"/>
      <c r="R5054" s="82"/>
      <c r="S5054" s="82"/>
      <c r="T5054" s="140"/>
      <c r="U5054" s="82"/>
      <c r="V5054" s="82"/>
      <c r="W5054" s="82"/>
      <c r="X5054" s="82"/>
      <c r="Y5054" s="82"/>
      <c r="AA5054" s="82"/>
      <c r="AB5054" s="82"/>
      <c r="AC5054" s="82"/>
      <c r="AD5054" s="82"/>
      <c r="AE5054" s="82"/>
      <c r="AF5054" s="82"/>
      <c r="AG5054" s="82"/>
    </row>
    <row r="5055" spans="3:33" x14ac:dyDescent="0.2">
      <c r="C5055" s="82"/>
      <c r="D5055" s="82"/>
      <c r="E5055" s="82"/>
      <c r="F5055" s="82"/>
      <c r="G5055" s="82"/>
      <c r="H5055" s="82"/>
      <c r="I5055" s="82"/>
      <c r="J5055" s="82"/>
      <c r="K5055" s="82"/>
      <c r="L5055" s="82"/>
      <c r="M5055" s="82"/>
      <c r="N5055" s="140"/>
      <c r="O5055" s="140"/>
      <c r="P5055" s="82"/>
      <c r="Q5055" s="82"/>
      <c r="R5055" s="82"/>
      <c r="S5055" s="82"/>
      <c r="T5055" s="140"/>
      <c r="U5055" s="82"/>
      <c r="V5055" s="82"/>
      <c r="W5055" s="82"/>
      <c r="X5055" s="82"/>
      <c r="Y5055" s="82"/>
      <c r="AA5055" s="82"/>
      <c r="AB5055" s="82"/>
      <c r="AC5055" s="82"/>
      <c r="AD5055" s="82"/>
      <c r="AE5055" s="82"/>
      <c r="AF5055" s="82"/>
      <c r="AG5055" s="82"/>
    </row>
    <row r="5056" spans="3:33" x14ac:dyDescent="0.2">
      <c r="C5056" s="82"/>
      <c r="D5056" s="82"/>
      <c r="E5056" s="82"/>
      <c r="F5056" s="82"/>
      <c r="G5056" s="82"/>
      <c r="H5056" s="82"/>
      <c r="I5056" s="82"/>
      <c r="J5056" s="82"/>
      <c r="K5056" s="82"/>
      <c r="L5056" s="82"/>
      <c r="M5056" s="82"/>
      <c r="N5056" s="140"/>
      <c r="O5056" s="140"/>
      <c r="P5056" s="82"/>
      <c r="Q5056" s="82"/>
      <c r="R5056" s="82"/>
      <c r="S5056" s="82"/>
      <c r="T5056" s="140"/>
      <c r="U5056" s="82"/>
      <c r="V5056" s="82"/>
      <c r="W5056" s="82"/>
      <c r="X5056" s="82"/>
      <c r="Y5056" s="82"/>
      <c r="AA5056" s="82"/>
      <c r="AB5056" s="82"/>
      <c r="AC5056" s="82"/>
      <c r="AD5056" s="82"/>
      <c r="AE5056" s="82"/>
      <c r="AF5056" s="82"/>
      <c r="AG5056" s="82"/>
    </row>
    <row r="5057" spans="3:33" x14ac:dyDescent="0.2">
      <c r="C5057" s="82"/>
      <c r="D5057" s="82"/>
      <c r="E5057" s="82"/>
      <c r="F5057" s="82"/>
      <c r="G5057" s="82"/>
      <c r="H5057" s="82"/>
      <c r="I5057" s="82"/>
      <c r="J5057" s="82"/>
      <c r="K5057" s="82"/>
      <c r="L5057" s="82"/>
      <c r="M5057" s="82"/>
      <c r="N5057" s="140"/>
      <c r="O5057" s="140"/>
      <c r="P5057" s="82"/>
      <c r="Q5057" s="82"/>
      <c r="R5057" s="82"/>
      <c r="S5057" s="82"/>
      <c r="T5057" s="140"/>
      <c r="U5057" s="82"/>
      <c r="V5057" s="82"/>
      <c r="W5057" s="82"/>
      <c r="X5057" s="82"/>
      <c r="Y5057" s="82"/>
      <c r="AA5057" s="82"/>
      <c r="AB5057" s="82"/>
      <c r="AC5057" s="82"/>
      <c r="AD5057" s="82"/>
      <c r="AE5057" s="82"/>
      <c r="AF5057" s="82"/>
      <c r="AG5057" s="82"/>
    </row>
    <row r="5058" spans="3:33" x14ac:dyDescent="0.2">
      <c r="C5058" s="82"/>
      <c r="D5058" s="82"/>
      <c r="E5058" s="82"/>
      <c r="F5058" s="82"/>
      <c r="G5058" s="82"/>
      <c r="H5058" s="82"/>
      <c r="I5058" s="82"/>
      <c r="J5058" s="82"/>
      <c r="K5058" s="82"/>
      <c r="L5058" s="82"/>
      <c r="M5058" s="82"/>
      <c r="N5058" s="140"/>
      <c r="O5058" s="140"/>
      <c r="P5058" s="82"/>
      <c r="Q5058" s="82"/>
      <c r="R5058" s="82"/>
      <c r="S5058" s="82"/>
      <c r="T5058" s="140"/>
      <c r="U5058" s="82"/>
      <c r="V5058" s="82"/>
      <c r="W5058" s="82"/>
      <c r="X5058" s="82"/>
      <c r="Y5058" s="82"/>
      <c r="AA5058" s="82"/>
      <c r="AB5058" s="82"/>
      <c r="AC5058" s="82"/>
      <c r="AD5058" s="82"/>
      <c r="AE5058" s="82"/>
      <c r="AF5058" s="82"/>
      <c r="AG5058" s="82"/>
    </row>
    <row r="5059" spans="3:33" x14ac:dyDescent="0.2">
      <c r="C5059" s="82"/>
      <c r="D5059" s="82"/>
      <c r="E5059" s="82"/>
      <c r="F5059" s="82"/>
      <c r="G5059" s="82"/>
      <c r="H5059" s="82"/>
      <c r="I5059" s="82"/>
      <c r="J5059" s="82"/>
      <c r="K5059" s="82"/>
      <c r="L5059" s="82"/>
      <c r="M5059" s="82"/>
      <c r="N5059" s="140"/>
      <c r="O5059" s="140"/>
      <c r="P5059" s="82"/>
      <c r="Q5059" s="82"/>
      <c r="R5059" s="82"/>
      <c r="S5059" s="82"/>
      <c r="T5059" s="140"/>
      <c r="U5059" s="82"/>
      <c r="V5059" s="82"/>
      <c r="W5059" s="82"/>
      <c r="X5059" s="82"/>
      <c r="Y5059" s="82"/>
      <c r="AA5059" s="82"/>
      <c r="AB5059" s="82"/>
      <c r="AC5059" s="82"/>
      <c r="AD5059" s="82"/>
      <c r="AE5059" s="82"/>
      <c r="AF5059" s="82"/>
      <c r="AG5059" s="82"/>
    </row>
    <row r="5060" spans="3:33" x14ac:dyDescent="0.2">
      <c r="C5060" s="82"/>
      <c r="D5060" s="82"/>
      <c r="E5060" s="82"/>
      <c r="F5060" s="82"/>
      <c r="G5060" s="82"/>
      <c r="H5060" s="82"/>
      <c r="I5060" s="82"/>
      <c r="J5060" s="82"/>
      <c r="K5060" s="82"/>
      <c r="L5060" s="82"/>
      <c r="M5060" s="82"/>
      <c r="N5060" s="140"/>
      <c r="O5060" s="140"/>
      <c r="P5060" s="82"/>
      <c r="Q5060" s="82"/>
      <c r="R5060" s="82"/>
      <c r="S5060" s="82"/>
      <c r="T5060" s="140"/>
      <c r="U5060" s="82"/>
      <c r="V5060" s="82"/>
      <c r="W5060" s="82"/>
      <c r="X5060" s="82"/>
      <c r="Y5060" s="82"/>
      <c r="AA5060" s="82"/>
      <c r="AB5060" s="82"/>
      <c r="AC5060" s="82"/>
      <c r="AD5060" s="82"/>
      <c r="AE5060" s="82"/>
      <c r="AF5060" s="82"/>
      <c r="AG5060" s="82"/>
    </row>
    <row r="5061" spans="3:33" x14ac:dyDescent="0.2">
      <c r="C5061" s="82"/>
      <c r="D5061" s="82"/>
      <c r="E5061" s="82"/>
      <c r="F5061" s="82"/>
      <c r="G5061" s="82"/>
      <c r="H5061" s="82"/>
      <c r="I5061" s="82"/>
      <c r="J5061" s="82"/>
      <c r="K5061" s="82"/>
      <c r="L5061" s="82"/>
      <c r="M5061" s="82"/>
      <c r="N5061" s="140"/>
      <c r="O5061" s="140"/>
      <c r="P5061" s="82"/>
      <c r="Q5061" s="82"/>
      <c r="R5061" s="82"/>
      <c r="S5061" s="82"/>
      <c r="T5061" s="140"/>
      <c r="U5061" s="82"/>
      <c r="V5061" s="82"/>
      <c r="W5061" s="82"/>
      <c r="X5061" s="82"/>
      <c r="Y5061" s="82"/>
      <c r="AA5061" s="82"/>
      <c r="AB5061" s="82"/>
      <c r="AC5061" s="82"/>
      <c r="AD5061" s="82"/>
      <c r="AE5061" s="82"/>
      <c r="AF5061" s="82"/>
      <c r="AG5061" s="82"/>
    </row>
    <row r="5062" spans="3:33" x14ac:dyDescent="0.2">
      <c r="C5062" s="82"/>
      <c r="D5062" s="82"/>
      <c r="E5062" s="82"/>
      <c r="F5062" s="82"/>
      <c r="G5062" s="82"/>
      <c r="H5062" s="82"/>
      <c r="I5062" s="82"/>
      <c r="J5062" s="82"/>
      <c r="K5062" s="82"/>
      <c r="L5062" s="82"/>
      <c r="M5062" s="82"/>
      <c r="N5062" s="140"/>
      <c r="O5062" s="140"/>
      <c r="P5062" s="82"/>
      <c r="Q5062" s="82"/>
      <c r="R5062" s="82"/>
      <c r="S5062" s="82"/>
      <c r="T5062" s="140"/>
      <c r="U5062" s="82"/>
      <c r="V5062" s="82"/>
      <c r="W5062" s="82"/>
      <c r="X5062" s="82"/>
      <c r="Y5062" s="82"/>
      <c r="AA5062" s="82"/>
      <c r="AB5062" s="82"/>
      <c r="AC5062" s="82"/>
      <c r="AD5062" s="82"/>
      <c r="AE5062" s="82"/>
      <c r="AF5062" s="82"/>
      <c r="AG5062" s="82"/>
    </row>
    <row r="5063" spans="3:33" x14ac:dyDescent="0.2">
      <c r="C5063" s="82"/>
      <c r="D5063" s="82"/>
      <c r="E5063" s="82"/>
      <c r="F5063" s="82"/>
      <c r="G5063" s="82"/>
      <c r="H5063" s="82"/>
      <c r="I5063" s="82"/>
      <c r="J5063" s="82"/>
      <c r="K5063" s="82"/>
      <c r="L5063" s="82"/>
      <c r="M5063" s="82"/>
      <c r="N5063" s="140"/>
      <c r="O5063" s="140"/>
      <c r="P5063" s="82"/>
      <c r="Q5063" s="82"/>
      <c r="R5063" s="82"/>
      <c r="S5063" s="82"/>
      <c r="T5063" s="140"/>
      <c r="U5063" s="82"/>
      <c r="V5063" s="82"/>
      <c r="W5063" s="82"/>
      <c r="X5063" s="82"/>
      <c r="Y5063" s="82"/>
      <c r="AA5063" s="82"/>
      <c r="AB5063" s="82"/>
      <c r="AC5063" s="82"/>
      <c r="AD5063" s="82"/>
      <c r="AE5063" s="82"/>
      <c r="AF5063" s="82"/>
      <c r="AG5063" s="82"/>
    </row>
    <row r="5064" spans="3:33" x14ac:dyDescent="0.2">
      <c r="C5064" s="82"/>
      <c r="D5064" s="82"/>
      <c r="E5064" s="82"/>
      <c r="F5064" s="82"/>
      <c r="G5064" s="82"/>
      <c r="H5064" s="82"/>
      <c r="I5064" s="82"/>
      <c r="J5064" s="82"/>
      <c r="K5064" s="82"/>
      <c r="L5064" s="82"/>
      <c r="M5064" s="82"/>
      <c r="N5064" s="140"/>
      <c r="O5064" s="140"/>
      <c r="P5064" s="82"/>
      <c r="Q5064" s="82"/>
      <c r="R5064" s="82"/>
      <c r="S5064" s="82"/>
      <c r="T5064" s="140"/>
      <c r="U5064" s="82"/>
      <c r="V5064" s="82"/>
      <c r="W5064" s="82"/>
      <c r="X5064" s="82"/>
      <c r="Y5064" s="82"/>
      <c r="AA5064" s="82"/>
      <c r="AB5064" s="82"/>
      <c r="AC5064" s="82"/>
      <c r="AD5064" s="82"/>
      <c r="AE5064" s="82"/>
      <c r="AF5064" s="82"/>
      <c r="AG5064" s="82"/>
    </row>
    <row r="5065" spans="3:33" x14ac:dyDescent="0.2">
      <c r="C5065" s="82"/>
      <c r="D5065" s="82"/>
      <c r="E5065" s="82"/>
      <c r="F5065" s="82"/>
      <c r="G5065" s="82"/>
      <c r="H5065" s="82"/>
      <c r="I5065" s="82"/>
      <c r="J5065" s="82"/>
      <c r="K5065" s="82"/>
      <c r="L5065" s="82"/>
      <c r="M5065" s="82"/>
      <c r="N5065" s="140"/>
      <c r="O5065" s="140"/>
      <c r="P5065" s="82"/>
      <c r="Q5065" s="82"/>
      <c r="R5065" s="82"/>
      <c r="S5065" s="82"/>
      <c r="T5065" s="140"/>
      <c r="U5065" s="82"/>
      <c r="V5065" s="82"/>
      <c r="W5065" s="82"/>
      <c r="X5065" s="82"/>
      <c r="Y5065" s="82"/>
      <c r="AA5065" s="82"/>
      <c r="AB5065" s="82"/>
      <c r="AC5065" s="82"/>
      <c r="AD5065" s="82"/>
      <c r="AE5065" s="82"/>
      <c r="AF5065" s="82"/>
      <c r="AG5065" s="82"/>
    </row>
    <row r="5066" spans="3:33" x14ac:dyDescent="0.2">
      <c r="C5066" s="82"/>
      <c r="D5066" s="82"/>
      <c r="E5066" s="82"/>
      <c r="F5066" s="82"/>
      <c r="G5066" s="82"/>
      <c r="H5066" s="82"/>
      <c r="I5066" s="82"/>
      <c r="J5066" s="82"/>
      <c r="K5066" s="82"/>
      <c r="L5066" s="82"/>
      <c r="M5066" s="82"/>
      <c r="N5066" s="140"/>
      <c r="O5066" s="140"/>
      <c r="P5066" s="82"/>
      <c r="Q5066" s="82"/>
      <c r="R5066" s="82"/>
      <c r="S5066" s="82"/>
      <c r="T5066" s="140"/>
      <c r="U5066" s="82"/>
      <c r="V5066" s="82"/>
      <c r="W5066" s="82"/>
      <c r="X5066" s="82"/>
      <c r="Y5066" s="82"/>
      <c r="AA5066" s="82"/>
      <c r="AB5066" s="82"/>
      <c r="AC5066" s="82"/>
      <c r="AD5066" s="82"/>
      <c r="AE5066" s="82"/>
      <c r="AF5066" s="82"/>
      <c r="AG5066" s="82"/>
    </row>
    <row r="5067" spans="3:33" x14ac:dyDescent="0.2">
      <c r="C5067" s="82"/>
      <c r="D5067" s="82"/>
      <c r="E5067" s="82"/>
      <c r="F5067" s="82"/>
      <c r="G5067" s="82"/>
      <c r="H5067" s="82"/>
      <c r="I5067" s="82"/>
      <c r="J5067" s="82"/>
      <c r="K5067" s="82"/>
      <c r="L5067" s="82"/>
      <c r="M5067" s="82"/>
      <c r="N5067" s="140"/>
      <c r="O5067" s="140"/>
      <c r="P5067" s="82"/>
      <c r="Q5067" s="82"/>
      <c r="R5067" s="82"/>
      <c r="S5067" s="82"/>
      <c r="T5067" s="140"/>
      <c r="U5067" s="82"/>
      <c r="V5067" s="82"/>
      <c r="W5067" s="82"/>
      <c r="X5067" s="82"/>
      <c r="Y5067" s="82"/>
      <c r="AA5067" s="82"/>
      <c r="AB5067" s="82"/>
      <c r="AC5067" s="82"/>
      <c r="AD5067" s="82"/>
      <c r="AE5067" s="82"/>
      <c r="AF5067" s="82"/>
      <c r="AG5067" s="82"/>
    </row>
    <row r="5068" spans="3:33" x14ac:dyDescent="0.2">
      <c r="C5068" s="82"/>
      <c r="D5068" s="82"/>
      <c r="E5068" s="82"/>
      <c r="F5068" s="82"/>
      <c r="G5068" s="82"/>
      <c r="H5068" s="82"/>
      <c r="I5068" s="82"/>
      <c r="J5068" s="82"/>
      <c r="K5068" s="82"/>
      <c r="L5068" s="82"/>
      <c r="M5068" s="82"/>
      <c r="N5068" s="140"/>
      <c r="O5068" s="140"/>
      <c r="P5068" s="82"/>
      <c r="Q5068" s="82"/>
      <c r="R5068" s="82"/>
      <c r="S5068" s="82"/>
      <c r="T5068" s="140"/>
      <c r="U5068" s="82"/>
      <c r="V5068" s="82"/>
      <c r="W5068" s="82"/>
      <c r="X5068" s="82"/>
      <c r="Y5068" s="82"/>
      <c r="AA5068" s="82"/>
      <c r="AB5068" s="82"/>
      <c r="AC5068" s="82"/>
      <c r="AD5068" s="82"/>
      <c r="AE5068" s="82"/>
      <c r="AF5068" s="82"/>
      <c r="AG5068" s="82"/>
    </row>
    <row r="5069" spans="3:33" x14ac:dyDescent="0.2">
      <c r="C5069" s="82"/>
      <c r="D5069" s="82"/>
      <c r="E5069" s="82"/>
      <c r="F5069" s="82"/>
      <c r="G5069" s="82"/>
      <c r="H5069" s="82"/>
      <c r="I5069" s="82"/>
      <c r="J5069" s="82"/>
      <c r="K5069" s="82"/>
      <c r="L5069" s="82"/>
      <c r="M5069" s="82"/>
      <c r="N5069" s="140"/>
      <c r="O5069" s="140"/>
      <c r="P5069" s="82"/>
      <c r="Q5069" s="82"/>
      <c r="R5069" s="82"/>
      <c r="S5069" s="82"/>
      <c r="T5069" s="140"/>
      <c r="U5069" s="82"/>
      <c r="V5069" s="82"/>
      <c r="W5069" s="82"/>
      <c r="X5069" s="82"/>
      <c r="Y5069" s="82"/>
      <c r="AA5069" s="82"/>
      <c r="AB5069" s="82"/>
      <c r="AC5069" s="82"/>
      <c r="AD5069" s="82"/>
      <c r="AE5069" s="82"/>
      <c r="AF5069" s="82"/>
      <c r="AG5069" s="82"/>
    </row>
    <row r="5070" spans="3:33" x14ac:dyDescent="0.2">
      <c r="C5070" s="82"/>
      <c r="D5070" s="82"/>
      <c r="E5070" s="82"/>
      <c r="F5070" s="82"/>
      <c r="G5070" s="82"/>
      <c r="H5070" s="82"/>
      <c r="I5070" s="82"/>
      <c r="J5070" s="82"/>
      <c r="K5070" s="82"/>
      <c r="L5070" s="82"/>
      <c r="M5070" s="82"/>
      <c r="N5070" s="140"/>
      <c r="O5070" s="140"/>
      <c r="P5070" s="82"/>
      <c r="Q5070" s="82"/>
      <c r="R5070" s="82"/>
      <c r="S5070" s="82"/>
      <c r="T5070" s="140"/>
      <c r="U5070" s="82"/>
      <c r="V5070" s="82"/>
      <c r="W5070" s="82"/>
      <c r="X5070" s="82"/>
      <c r="Y5070" s="82"/>
      <c r="AA5070" s="82"/>
      <c r="AB5070" s="82"/>
      <c r="AC5070" s="82"/>
      <c r="AD5070" s="82"/>
      <c r="AE5070" s="82"/>
      <c r="AF5070" s="82"/>
      <c r="AG5070" s="82"/>
    </row>
    <row r="5071" spans="3:33" x14ac:dyDescent="0.2">
      <c r="C5071" s="82"/>
      <c r="D5071" s="82"/>
      <c r="E5071" s="82"/>
      <c r="F5071" s="82"/>
      <c r="G5071" s="82"/>
      <c r="H5071" s="82"/>
      <c r="I5071" s="82"/>
      <c r="J5071" s="82"/>
      <c r="K5071" s="82"/>
      <c r="L5071" s="82"/>
      <c r="M5071" s="82"/>
      <c r="N5071" s="140"/>
      <c r="O5071" s="140"/>
      <c r="P5071" s="82"/>
      <c r="Q5071" s="82"/>
      <c r="R5071" s="82"/>
      <c r="S5071" s="82"/>
      <c r="T5071" s="140"/>
      <c r="U5071" s="82"/>
      <c r="V5071" s="82"/>
      <c r="W5071" s="82"/>
      <c r="X5071" s="82"/>
      <c r="Y5071" s="82"/>
      <c r="AA5071" s="82"/>
      <c r="AB5071" s="82"/>
      <c r="AC5071" s="82"/>
      <c r="AD5071" s="82"/>
      <c r="AE5071" s="82"/>
      <c r="AF5071" s="82"/>
      <c r="AG5071" s="82"/>
    </row>
    <row r="5072" spans="3:33" x14ac:dyDescent="0.2">
      <c r="C5072" s="82"/>
      <c r="D5072" s="82"/>
      <c r="E5072" s="82"/>
      <c r="F5072" s="82"/>
      <c r="G5072" s="82"/>
      <c r="H5072" s="82"/>
      <c r="I5072" s="82"/>
      <c r="J5072" s="82"/>
      <c r="K5072" s="82"/>
      <c r="L5072" s="82"/>
      <c r="M5072" s="82"/>
      <c r="N5072" s="140"/>
      <c r="O5072" s="140"/>
      <c r="P5072" s="82"/>
      <c r="Q5072" s="82"/>
      <c r="R5072" s="82"/>
      <c r="S5072" s="82"/>
      <c r="T5072" s="140"/>
      <c r="U5072" s="82"/>
      <c r="V5072" s="82"/>
      <c r="W5072" s="82"/>
      <c r="X5072" s="82"/>
      <c r="Y5072" s="82"/>
      <c r="AA5072" s="82"/>
      <c r="AB5072" s="82"/>
      <c r="AC5072" s="82"/>
      <c r="AD5072" s="82"/>
      <c r="AE5072" s="82"/>
      <c r="AF5072" s="82"/>
      <c r="AG5072" s="82"/>
    </row>
    <row r="5073" spans="3:33" x14ac:dyDescent="0.2">
      <c r="C5073" s="82"/>
      <c r="D5073" s="82"/>
      <c r="E5073" s="82"/>
      <c r="F5073" s="82"/>
      <c r="G5073" s="82"/>
      <c r="H5073" s="82"/>
      <c r="I5073" s="82"/>
      <c r="J5073" s="82"/>
      <c r="K5073" s="82"/>
      <c r="L5073" s="82"/>
      <c r="M5073" s="82"/>
      <c r="N5073" s="140"/>
      <c r="O5073" s="140"/>
      <c r="P5073" s="82"/>
      <c r="Q5073" s="82"/>
      <c r="R5073" s="82"/>
      <c r="S5073" s="82"/>
      <c r="T5073" s="140"/>
      <c r="U5073" s="82"/>
      <c r="V5073" s="82"/>
      <c r="W5073" s="82"/>
      <c r="X5073" s="82"/>
      <c r="Y5073" s="82"/>
      <c r="AA5073" s="82"/>
      <c r="AB5073" s="82"/>
      <c r="AC5073" s="82"/>
      <c r="AD5073" s="82"/>
      <c r="AE5073" s="82"/>
      <c r="AF5073" s="82"/>
      <c r="AG5073" s="82"/>
    </row>
    <row r="5074" spans="3:33" x14ac:dyDescent="0.2">
      <c r="C5074" s="82"/>
      <c r="D5074" s="82"/>
      <c r="E5074" s="82"/>
      <c r="F5074" s="82"/>
      <c r="G5074" s="82"/>
      <c r="H5074" s="82"/>
      <c r="I5074" s="82"/>
      <c r="J5074" s="82"/>
      <c r="K5074" s="82"/>
      <c r="L5074" s="82"/>
      <c r="M5074" s="82"/>
      <c r="N5074" s="140"/>
      <c r="O5074" s="140"/>
      <c r="P5074" s="82"/>
      <c r="Q5074" s="82"/>
      <c r="R5074" s="82"/>
      <c r="S5074" s="82"/>
      <c r="T5074" s="140"/>
      <c r="U5074" s="82"/>
      <c r="V5074" s="82"/>
      <c r="W5074" s="82"/>
      <c r="X5074" s="82"/>
      <c r="Y5074" s="82"/>
      <c r="AA5074" s="82"/>
      <c r="AB5074" s="82"/>
      <c r="AC5074" s="82"/>
      <c r="AD5074" s="82"/>
      <c r="AE5074" s="82"/>
      <c r="AF5074" s="82"/>
      <c r="AG5074" s="82"/>
    </row>
    <row r="5075" spans="3:33" x14ac:dyDescent="0.2">
      <c r="C5075" s="82"/>
      <c r="D5075" s="82"/>
      <c r="E5075" s="82"/>
      <c r="F5075" s="82"/>
      <c r="G5075" s="82"/>
      <c r="H5075" s="82"/>
      <c r="I5075" s="82"/>
      <c r="J5075" s="82"/>
      <c r="K5075" s="82"/>
      <c r="L5075" s="82"/>
      <c r="M5075" s="82"/>
      <c r="N5075" s="140"/>
      <c r="O5075" s="140"/>
      <c r="P5075" s="82"/>
      <c r="Q5075" s="82"/>
      <c r="R5075" s="82"/>
      <c r="S5075" s="82"/>
      <c r="T5075" s="140"/>
      <c r="U5075" s="82"/>
      <c r="V5075" s="82"/>
      <c r="W5075" s="82"/>
      <c r="X5075" s="82"/>
      <c r="Y5075" s="82"/>
      <c r="AA5075" s="82"/>
      <c r="AB5075" s="82"/>
      <c r="AC5075" s="82"/>
      <c r="AD5075" s="82"/>
      <c r="AE5075" s="82"/>
      <c r="AF5075" s="82"/>
      <c r="AG5075" s="82"/>
    </row>
    <row r="5076" spans="3:33" x14ac:dyDescent="0.2">
      <c r="C5076" s="82"/>
      <c r="D5076" s="82"/>
      <c r="E5076" s="82"/>
      <c r="F5076" s="82"/>
      <c r="G5076" s="82"/>
      <c r="H5076" s="82"/>
      <c r="I5076" s="82"/>
      <c r="J5076" s="82"/>
      <c r="K5076" s="82"/>
      <c r="L5076" s="82"/>
      <c r="M5076" s="82"/>
      <c r="N5076" s="140"/>
      <c r="O5076" s="140"/>
      <c r="P5076" s="82"/>
      <c r="Q5076" s="82"/>
      <c r="R5076" s="82"/>
      <c r="S5076" s="82"/>
      <c r="T5076" s="140"/>
      <c r="U5076" s="82"/>
      <c r="V5076" s="82"/>
      <c r="W5076" s="82"/>
      <c r="X5076" s="82"/>
      <c r="Y5076" s="82"/>
      <c r="AA5076" s="82"/>
      <c r="AB5076" s="82"/>
      <c r="AC5076" s="82"/>
      <c r="AD5076" s="82"/>
      <c r="AE5076" s="82"/>
      <c r="AF5076" s="82"/>
      <c r="AG5076" s="82"/>
    </row>
    <row r="5077" spans="3:33" x14ac:dyDescent="0.2">
      <c r="C5077" s="82"/>
      <c r="D5077" s="82"/>
      <c r="E5077" s="82"/>
      <c r="F5077" s="82"/>
      <c r="G5077" s="82"/>
      <c r="H5077" s="82"/>
      <c r="I5077" s="82"/>
      <c r="J5077" s="82"/>
      <c r="K5077" s="82"/>
      <c r="L5077" s="82"/>
      <c r="M5077" s="82"/>
      <c r="N5077" s="140"/>
      <c r="O5077" s="140"/>
      <c r="P5077" s="82"/>
      <c r="Q5077" s="82"/>
      <c r="R5077" s="82"/>
      <c r="S5077" s="82"/>
      <c r="T5077" s="140"/>
      <c r="U5077" s="82"/>
      <c r="V5077" s="82"/>
      <c r="W5077" s="82"/>
      <c r="X5077" s="82"/>
      <c r="Y5077" s="82"/>
      <c r="AA5077" s="82"/>
      <c r="AB5077" s="82"/>
      <c r="AC5077" s="82"/>
      <c r="AD5077" s="82"/>
      <c r="AE5077" s="82"/>
      <c r="AF5077" s="82"/>
      <c r="AG5077" s="82"/>
    </row>
    <row r="5078" spans="3:33" x14ac:dyDescent="0.2">
      <c r="C5078" s="82"/>
      <c r="D5078" s="82"/>
      <c r="E5078" s="82"/>
      <c r="F5078" s="82"/>
      <c r="G5078" s="82"/>
      <c r="H5078" s="82"/>
      <c r="I5078" s="82"/>
      <c r="J5078" s="82"/>
      <c r="K5078" s="82"/>
      <c r="L5078" s="82"/>
      <c r="M5078" s="82"/>
      <c r="N5078" s="140"/>
      <c r="O5078" s="140"/>
      <c r="P5078" s="82"/>
      <c r="Q5078" s="82"/>
      <c r="R5078" s="82"/>
      <c r="S5078" s="82"/>
      <c r="T5078" s="140"/>
      <c r="U5078" s="82"/>
      <c r="V5078" s="82"/>
      <c r="W5078" s="82"/>
      <c r="X5078" s="82"/>
      <c r="Y5078" s="82"/>
      <c r="AA5078" s="82"/>
      <c r="AB5078" s="82"/>
      <c r="AC5078" s="82"/>
      <c r="AD5078" s="82"/>
      <c r="AE5078" s="82"/>
      <c r="AF5078" s="82"/>
      <c r="AG5078" s="82"/>
    </row>
    <row r="5079" spans="3:33" x14ac:dyDescent="0.2">
      <c r="C5079" s="82"/>
      <c r="D5079" s="82"/>
      <c r="E5079" s="82"/>
      <c r="F5079" s="82"/>
      <c r="G5079" s="82"/>
      <c r="H5079" s="82"/>
      <c r="I5079" s="82"/>
      <c r="J5079" s="82"/>
      <c r="K5079" s="82"/>
      <c r="L5079" s="82"/>
      <c r="M5079" s="82"/>
      <c r="N5079" s="140"/>
      <c r="O5079" s="140"/>
      <c r="P5079" s="82"/>
      <c r="Q5079" s="82"/>
      <c r="R5079" s="82"/>
      <c r="S5079" s="82"/>
      <c r="T5079" s="140"/>
      <c r="U5079" s="82"/>
      <c r="V5079" s="82"/>
      <c r="W5079" s="82"/>
      <c r="X5079" s="82"/>
      <c r="Y5079" s="82"/>
      <c r="AA5079" s="82"/>
      <c r="AB5079" s="82"/>
      <c r="AC5079" s="82"/>
      <c r="AD5079" s="82"/>
      <c r="AE5079" s="82"/>
      <c r="AF5079" s="82"/>
      <c r="AG5079" s="82"/>
    </row>
    <row r="5080" spans="3:33" x14ac:dyDescent="0.2">
      <c r="C5080" s="82"/>
      <c r="D5080" s="82"/>
      <c r="E5080" s="82"/>
      <c r="F5080" s="82"/>
      <c r="G5080" s="82"/>
      <c r="H5080" s="82"/>
      <c r="I5080" s="82"/>
      <c r="J5080" s="82"/>
      <c r="K5080" s="82"/>
      <c r="L5080" s="82"/>
      <c r="M5080" s="82"/>
      <c r="N5080" s="140"/>
      <c r="O5080" s="140"/>
      <c r="P5080" s="82"/>
      <c r="Q5080" s="82"/>
      <c r="R5080" s="82"/>
      <c r="S5080" s="82"/>
      <c r="T5080" s="140"/>
      <c r="U5080" s="82"/>
      <c r="V5080" s="82"/>
      <c r="W5080" s="82"/>
      <c r="X5080" s="82"/>
      <c r="Y5080" s="82"/>
      <c r="AA5080" s="82"/>
      <c r="AB5080" s="82"/>
      <c r="AC5080" s="82"/>
      <c r="AD5080" s="82"/>
      <c r="AE5080" s="82"/>
      <c r="AF5080" s="82"/>
      <c r="AG5080" s="82"/>
    </row>
    <row r="5081" spans="3:33" x14ac:dyDescent="0.2">
      <c r="C5081" s="82"/>
      <c r="D5081" s="82"/>
      <c r="E5081" s="82"/>
      <c r="F5081" s="82"/>
      <c r="G5081" s="82"/>
      <c r="H5081" s="82"/>
      <c r="I5081" s="82"/>
      <c r="J5081" s="82"/>
      <c r="K5081" s="82"/>
      <c r="L5081" s="82"/>
      <c r="M5081" s="82"/>
      <c r="N5081" s="140"/>
      <c r="O5081" s="140"/>
      <c r="P5081" s="82"/>
      <c r="Q5081" s="82"/>
      <c r="R5081" s="82"/>
      <c r="S5081" s="82"/>
      <c r="T5081" s="140"/>
      <c r="U5081" s="82"/>
      <c r="V5081" s="82"/>
      <c r="W5081" s="82"/>
      <c r="X5081" s="82"/>
      <c r="Y5081" s="82"/>
      <c r="AA5081" s="82"/>
      <c r="AB5081" s="82"/>
      <c r="AC5081" s="82"/>
      <c r="AD5081" s="82"/>
      <c r="AE5081" s="82"/>
      <c r="AF5081" s="82"/>
      <c r="AG5081" s="82"/>
    </row>
    <row r="5082" spans="3:33" x14ac:dyDescent="0.2">
      <c r="C5082" s="82"/>
      <c r="D5082" s="82"/>
      <c r="E5082" s="82"/>
      <c r="F5082" s="82"/>
      <c r="G5082" s="82"/>
      <c r="H5082" s="82"/>
      <c r="I5082" s="82"/>
      <c r="J5082" s="82"/>
      <c r="K5082" s="82"/>
      <c r="L5082" s="82"/>
      <c r="M5082" s="82"/>
      <c r="N5082" s="140"/>
      <c r="O5082" s="140"/>
      <c r="P5082" s="82"/>
      <c r="Q5082" s="82"/>
      <c r="R5082" s="82"/>
      <c r="S5082" s="82"/>
      <c r="T5082" s="140"/>
      <c r="U5082" s="82"/>
      <c r="V5082" s="82"/>
      <c r="W5082" s="82"/>
      <c r="X5082" s="82"/>
      <c r="Y5082" s="82"/>
      <c r="AA5082" s="82"/>
      <c r="AB5082" s="82"/>
      <c r="AC5082" s="82"/>
      <c r="AD5082" s="82"/>
      <c r="AE5082" s="82"/>
      <c r="AF5082" s="82"/>
      <c r="AG5082" s="82"/>
    </row>
    <row r="5083" spans="3:33" x14ac:dyDescent="0.2">
      <c r="C5083" s="82"/>
      <c r="D5083" s="82"/>
      <c r="E5083" s="82"/>
      <c r="F5083" s="82"/>
      <c r="G5083" s="82"/>
      <c r="H5083" s="82"/>
      <c r="I5083" s="82"/>
      <c r="J5083" s="82"/>
      <c r="K5083" s="82"/>
      <c r="L5083" s="82"/>
      <c r="M5083" s="82"/>
      <c r="N5083" s="140"/>
      <c r="O5083" s="140"/>
      <c r="P5083" s="82"/>
      <c r="Q5083" s="82"/>
      <c r="R5083" s="82"/>
      <c r="S5083" s="82"/>
      <c r="T5083" s="140"/>
      <c r="U5083" s="82"/>
      <c r="V5083" s="82"/>
      <c r="W5083" s="82"/>
      <c r="X5083" s="82"/>
      <c r="Y5083" s="82"/>
      <c r="AA5083" s="82"/>
      <c r="AB5083" s="82"/>
      <c r="AC5083" s="82"/>
      <c r="AD5083" s="82"/>
      <c r="AE5083" s="82"/>
      <c r="AF5083" s="82"/>
      <c r="AG5083" s="82"/>
    </row>
    <row r="5084" spans="3:33" x14ac:dyDescent="0.2">
      <c r="C5084" s="82"/>
      <c r="D5084" s="82"/>
      <c r="E5084" s="82"/>
      <c r="F5084" s="82"/>
      <c r="G5084" s="82"/>
      <c r="H5084" s="82"/>
      <c r="I5084" s="82"/>
      <c r="J5084" s="82"/>
      <c r="K5084" s="82"/>
      <c r="L5084" s="82"/>
      <c r="M5084" s="82"/>
      <c r="N5084" s="140"/>
      <c r="O5084" s="140"/>
      <c r="P5084" s="82"/>
      <c r="Q5084" s="82"/>
      <c r="R5084" s="82"/>
      <c r="S5084" s="82"/>
      <c r="T5084" s="140"/>
      <c r="U5084" s="82"/>
      <c r="V5084" s="82"/>
      <c r="W5084" s="82"/>
      <c r="X5084" s="82"/>
      <c r="Y5084" s="82"/>
      <c r="AA5084" s="82"/>
      <c r="AB5084" s="82"/>
      <c r="AC5084" s="82"/>
      <c r="AD5084" s="82"/>
      <c r="AE5084" s="82"/>
      <c r="AF5084" s="82"/>
      <c r="AG5084" s="82"/>
    </row>
    <row r="5085" spans="3:33" x14ac:dyDescent="0.2">
      <c r="C5085" s="82"/>
      <c r="D5085" s="82"/>
      <c r="E5085" s="82"/>
      <c r="F5085" s="82"/>
      <c r="G5085" s="82"/>
      <c r="H5085" s="82"/>
      <c r="I5085" s="82"/>
      <c r="J5085" s="82"/>
      <c r="K5085" s="82"/>
      <c r="L5085" s="82"/>
      <c r="M5085" s="82"/>
      <c r="N5085" s="140"/>
      <c r="O5085" s="140"/>
      <c r="P5085" s="82"/>
      <c r="Q5085" s="82"/>
      <c r="R5085" s="82"/>
      <c r="S5085" s="82"/>
      <c r="T5085" s="140"/>
      <c r="U5085" s="82"/>
      <c r="V5085" s="82"/>
      <c r="W5085" s="82"/>
      <c r="X5085" s="82"/>
      <c r="Y5085" s="82"/>
      <c r="AA5085" s="82"/>
      <c r="AB5085" s="82"/>
      <c r="AC5085" s="82"/>
      <c r="AD5085" s="82"/>
      <c r="AE5085" s="82"/>
      <c r="AF5085" s="82"/>
      <c r="AG5085" s="82"/>
    </row>
    <row r="5086" spans="3:33" x14ac:dyDescent="0.2">
      <c r="C5086" s="82"/>
      <c r="D5086" s="82"/>
      <c r="E5086" s="82"/>
      <c r="F5086" s="82"/>
      <c r="G5086" s="82"/>
      <c r="H5086" s="82"/>
      <c r="I5086" s="82"/>
      <c r="J5086" s="82"/>
      <c r="K5086" s="82"/>
      <c r="L5086" s="82"/>
      <c r="M5086" s="82"/>
      <c r="N5086" s="140"/>
      <c r="O5086" s="140"/>
      <c r="P5086" s="82"/>
      <c r="Q5086" s="82"/>
      <c r="R5086" s="82"/>
      <c r="S5086" s="82"/>
      <c r="T5086" s="140"/>
      <c r="U5086" s="82"/>
      <c r="V5086" s="82"/>
      <c r="W5086" s="82"/>
      <c r="X5086" s="82"/>
      <c r="Y5086" s="82"/>
      <c r="AA5086" s="82"/>
      <c r="AB5086" s="82"/>
      <c r="AC5086" s="82"/>
      <c r="AD5086" s="82"/>
      <c r="AE5086" s="82"/>
      <c r="AF5086" s="82"/>
      <c r="AG5086" s="82"/>
    </row>
    <row r="5087" spans="3:33" x14ac:dyDescent="0.2">
      <c r="C5087" s="82"/>
      <c r="D5087" s="82"/>
      <c r="E5087" s="82"/>
      <c r="F5087" s="82"/>
      <c r="G5087" s="82"/>
      <c r="H5087" s="82"/>
      <c r="I5087" s="82"/>
      <c r="J5087" s="82"/>
      <c r="K5087" s="82"/>
      <c r="L5087" s="82"/>
      <c r="M5087" s="82"/>
      <c r="N5087" s="140"/>
      <c r="O5087" s="140"/>
      <c r="P5087" s="82"/>
      <c r="Q5087" s="82"/>
      <c r="R5087" s="82"/>
      <c r="S5087" s="82"/>
      <c r="T5087" s="140"/>
      <c r="U5087" s="82"/>
      <c r="V5087" s="82"/>
      <c r="W5087" s="82"/>
      <c r="X5087" s="82"/>
      <c r="Y5087" s="82"/>
      <c r="AA5087" s="82"/>
      <c r="AB5087" s="82"/>
      <c r="AC5087" s="82"/>
      <c r="AD5087" s="82"/>
      <c r="AE5087" s="82"/>
      <c r="AF5087" s="82"/>
      <c r="AG5087" s="82"/>
    </row>
    <row r="5088" spans="3:33" x14ac:dyDescent="0.2">
      <c r="C5088" s="82"/>
      <c r="D5088" s="82"/>
      <c r="E5088" s="82"/>
      <c r="F5088" s="82"/>
      <c r="G5088" s="82"/>
      <c r="H5088" s="82"/>
      <c r="I5088" s="82"/>
      <c r="J5088" s="82"/>
      <c r="K5088" s="82"/>
      <c r="L5088" s="82"/>
      <c r="M5088" s="82"/>
      <c r="N5088" s="140"/>
      <c r="O5088" s="140"/>
      <c r="P5088" s="82"/>
      <c r="Q5088" s="82"/>
      <c r="R5088" s="82"/>
      <c r="S5088" s="82"/>
      <c r="T5088" s="140"/>
      <c r="U5088" s="82"/>
      <c r="V5088" s="82"/>
      <c r="W5088" s="82"/>
      <c r="X5088" s="82"/>
      <c r="Y5088" s="82"/>
      <c r="AA5088" s="82"/>
      <c r="AB5088" s="82"/>
      <c r="AC5088" s="82"/>
      <c r="AD5088" s="82"/>
      <c r="AE5088" s="82"/>
      <c r="AF5088" s="82"/>
      <c r="AG5088" s="82"/>
    </row>
    <row r="5089" spans="3:33" x14ac:dyDescent="0.2">
      <c r="C5089" s="82"/>
      <c r="D5089" s="82"/>
      <c r="E5089" s="82"/>
      <c r="F5089" s="82"/>
      <c r="G5089" s="82"/>
      <c r="H5089" s="82"/>
      <c r="I5089" s="82"/>
      <c r="J5089" s="82"/>
      <c r="K5089" s="82"/>
      <c r="L5089" s="82"/>
      <c r="M5089" s="82"/>
      <c r="N5089" s="140"/>
      <c r="O5089" s="140"/>
      <c r="P5089" s="82"/>
      <c r="Q5089" s="82"/>
      <c r="R5089" s="82"/>
      <c r="S5089" s="82"/>
      <c r="T5089" s="140"/>
      <c r="U5089" s="82"/>
      <c r="V5089" s="82"/>
      <c r="W5089" s="82"/>
      <c r="X5089" s="82"/>
      <c r="Y5089" s="82"/>
      <c r="AA5089" s="82"/>
      <c r="AB5089" s="82"/>
      <c r="AC5089" s="82"/>
      <c r="AD5089" s="82"/>
      <c r="AE5089" s="82"/>
      <c r="AF5089" s="82"/>
      <c r="AG5089" s="82"/>
    </row>
    <row r="5090" spans="3:33" x14ac:dyDescent="0.2">
      <c r="C5090" s="82"/>
      <c r="D5090" s="82"/>
      <c r="E5090" s="82"/>
      <c r="F5090" s="82"/>
      <c r="G5090" s="82"/>
      <c r="H5090" s="82"/>
      <c r="I5090" s="82"/>
      <c r="J5090" s="82"/>
      <c r="K5090" s="82"/>
      <c r="L5090" s="82"/>
      <c r="M5090" s="82"/>
      <c r="N5090" s="140"/>
      <c r="O5090" s="140"/>
      <c r="P5090" s="82"/>
      <c r="Q5090" s="82"/>
      <c r="R5090" s="82"/>
      <c r="S5090" s="82"/>
      <c r="T5090" s="140"/>
      <c r="U5090" s="82"/>
      <c r="V5090" s="82"/>
      <c r="W5090" s="82"/>
      <c r="X5090" s="82"/>
      <c r="Y5090" s="82"/>
      <c r="AA5090" s="82"/>
      <c r="AB5090" s="82"/>
      <c r="AC5090" s="82"/>
      <c r="AD5090" s="82"/>
      <c r="AE5090" s="82"/>
      <c r="AF5090" s="82"/>
      <c r="AG5090" s="82"/>
    </row>
    <row r="5091" spans="3:33" x14ac:dyDescent="0.2">
      <c r="C5091" s="82"/>
      <c r="D5091" s="82"/>
      <c r="E5091" s="82"/>
      <c r="F5091" s="82"/>
      <c r="G5091" s="82"/>
      <c r="H5091" s="82"/>
      <c r="I5091" s="82"/>
      <c r="J5091" s="82"/>
      <c r="K5091" s="82"/>
      <c r="L5091" s="82"/>
      <c r="M5091" s="82"/>
      <c r="N5091" s="140"/>
      <c r="O5091" s="140"/>
      <c r="P5091" s="82"/>
      <c r="Q5091" s="82"/>
      <c r="R5091" s="82"/>
      <c r="S5091" s="82"/>
      <c r="T5091" s="140"/>
      <c r="U5091" s="82"/>
      <c r="V5091" s="82"/>
      <c r="W5091" s="82"/>
      <c r="X5091" s="82"/>
      <c r="Y5091" s="82"/>
      <c r="AA5091" s="82"/>
      <c r="AB5091" s="82"/>
      <c r="AC5091" s="82"/>
      <c r="AD5091" s="82"/>
      <c r="AE5091" s="82"/>
      <c r="AF5091" s="82"/>
      <c r="AG5091" s="82"/>
    </row>
    <row r="5092" spans="3:33" x14ac:dyDescent="0.2">
      <c r="C5092" s="82"/>
      <c r="D5092" s="82"/>
      <c r="E5092" s="82"/>
      <c r="F5092" s="82"/>
      <c r="G5092" s="82"/>
      <c r="H5092" s="82"/>
      <c r="I5092" s="82"/>
      <c r="J5092" s="82"/>
      <c r="K5092" s="82"/>
      <c r="L5092" s="82"/>
      <c r="M5092" s="82"/>
      <c r="N5092" s="140"/>
      <c r="O5092" s="140"/>
      <c r="P5092" s="82"/>
      <c r="Q5092" s="82"/>
      <c r="R5092" s="82"/>
      <c r="S5092" s="82"/>
      <c r="T5092" s="140"/>
      <c r="U5092" s="82"/>
      <c r="V5092" s="82"/>
      <c r="W5092" s="82"/>
      <c r="X5092" s="82"/>
      <c r="Y5092" s="82"/>
      <c r="AA5092" s="82"/>
      <c r="AB5092" s="82"/>
      <c r="AC5092" s="82"/>
      <c r="AD5092" s="82"/>
      <c r="AE5092" s="82"/>
      <c r="AF5092" s="82"/>
      <c r="AG5092" s="82"/>
    </row>
    <row r="5093" spans="3:33" x14ac:dyDescent="0.2">
      <c r="C5093" s="82"/>
      <c r="D5093" s="82"/>
      <c r="E5093" s="82"/>
      <c r="F5093" s="82"/>
      <c r="G5093" s="82"/>
      <c r="H5093" s="82"/>
      <c r="I5093" s="82"/>
      <c r="J5093" s="82"/>
      <c r="K5093" s="82"/>
      <c r="L5093" s="82"/>
      <c r="M5093" s="82"/>
      <c r="N5093" s="140"/>
      <c r="O5093" s="140"/>
      <c r="P5093" s="82"/>
      <c r="Q5093" s="82"/>
      <c r="R5093" s="82"/>
      <c r="S5093" s="82"/>
      <c r="T5093" s="140"/>
      <c r="U5093" s="82"/>
      <c r="V5093" s="82"/>
      <c r="W5093" s="82"/>
      <c r="X5093" s="82"/>
      <c r="Y5093" s="82"/>
      <c r="AA5093" s="82"/>
      <c r="AB5093" s="82"/>
      <c r="AC5093" s="82"/>
      <c r="AD5093" s="82"/>
      <c r="AE5093" s="82"/>
      <c r="AF5093" s="82"/>
      <c r="AG5093" s="82"/>
    </row>
    <row r="5094" spans="3:33" x14ac:dyDescent="0.2">
      <c r="C5094" s="82"/>
      <c r="D5094" s="82"/>
      <c r="E5094" s="82"/>
      <c r="F5094" s="82"/>
      <c r="G5094" s="82"/>
      <c r="H5094" s="82"/>
      <c r="I5094" s="82"/>
      <c r="J5094" s="82"/>
      <c r="K5094" s="82"/>
      <c r="L5094" s="82"/>
      <c r="M5094" s="82"/>
      <c r="N5094" s="140"/>
      <c r="O5094" s="140"/>
      <c r="P5094" s="82"/>
      <c r="Q5094" s="82"/>
      <c r="R5094" s="82"/>
      <c r="S5094" s="82"/>
      <c r="T5094" s="140"/>
      <c r="U5094" s="82"/>
      <c r="V5094" s="82"/>
      <c r="W5094" s="82"/>
      <c r="X5094" s="82"/>
      <c r="Y5094" s="82"/>
      <c r="AA5094" s="82"/>
      <c r="AB5094" s="82"/>
      <c r="AC5094" s="82"/>
      <c r="AD5094" s="82"/>
      <c r="AE5094" s="82"/>
      <c r="AF5094" s="82"/>
      <c r="AG5094" s="82"/>
    </row>
    <row r="5095" spans="3:33" x14ac:dyDescent="0.2">
      <c r="C5095" s="82"/>
      <c r="D5095" s="82"/>
      <c r="E5095" s="82"/>
      <c r="F5095" s="82"/>
      <c r="G5095" s="82"/>
      <c r="H5095" s="82"/>
      <c r="I5095" s="82"/>
      <c r="J5095" s="82"/>
      <c r="K5095" s="82"/>
      <c r="L5095" s="82"/>
      <c r="M5095" s="82"/>
      <c r="N5095" s="140"/>
      <c r="O5095" s="140"/>
      <c r="P5095" s="82"/>
      <c r="Q5095" s="82"/>
      <c r="R5095" s="82"/>
      <c r="S5095" s="82"/>
      <c r="T5095" s="140"/>
      <c r="U5095" s="82"/>
      <c r="V5095" s="82"/>
      <c r="W5095" s="82"/>
      <c r="X5095" s="82"/>
      <c r="Y5095" s="82"/>
      <c r="AA5095" s="82"/>
      <c r="AB5095" s="82"/>
      <c r="AC5095" s="82"/>
      <c r="AD5095" s="82"/>
      <c r="AE5095" s="82"/>
      <c r="AF5095" s="82"/>
      <c r="AG5095" s="82"/>
    </row>
    <row r="5096" spans="3:33" x14ac:dyDescent="0.2">
      <c r="C5096" s="82"/>
      <c r="D5096" s="82"/>
      <c r="E5096" s="82"/>
      <c r="F5096" s="82"/>
      <c r="G5096" s="82"/>
      <c r="H5096" s="82"/>
      <c r="I5096" s="82"/>
      <c r="J5096" s="82"/>
      <c r="K5096" s="82"/>
      <c r="L5096" s="82"/>
      <c r="M5096" s="82"/>
      <c r="N5096" s="140"/>
      <c r="O5096" s="140"/>
      <c r="P5096" s="82"/>
      <c r="Q5096" s="82"/>
      <c r="R5096" s="82"/>
      <c r="S5096" s="82"/>
      <c r="T5096" s="140"/>
      <c r="U5096" s="82"/>
      <c r="V5096" s="82"/>
      <c r="W5096" s="82"/>
      <c r="X5096" s="82"/>
      <c r="Y5096" s="82"/>
      <c r="AA5096" s="82"/>
      <c r="AB5096" s="82"/>
      <c r="AC5096" s="82"/>
      <c r="AD5096" s="82"/>
      <c r="AE5096" s="82"/>
      <c r="AF5096" s="82"/>
      <c r="AG5096" s="82"/>
    </row>
    <row r="5097" spans="3:33" x14ac:dyDescent="0.2">
      <c r="C5097" s="82"/>
      <c r="D5097" s="82"/>
      <c r="E5097" s="82"/>
      <c r="F5097" s="82"/>
      <c r="G5097" s="82"/>
      <c r="H5097" s="82"/>
      <c r="I5097" s="82"/>
      <c r="J5097" s="82"/>
      <c r="K5097" s="82"/>
      <c r="L5097" s="82"/>
      <c r="M5097" s="82"/>
      <c r="N5097" s="140"/>
      <c r="O5097" s="140"/>
      <c r="P5097" s="82"/>
      <c r="Q5097" s="82"/>
      <c r="R5097" s="82"/>
      <c r="S5097" s="82"/>
      <c r="T5097" s="140"/>
      <c r="U5097" s="82"/>
      <c r="V5097" s="82"/>
      <c r="W5097" s="82"/>
      <c r="X5097" s="82"/>
      <c r="Y5097" s="82"/>
      <c r="AA5097" s="82"/>
      <c r="AB5097" s="82"/>
      <c r="AC5097" s="82"/>
      <c r="AD5097" s="82"/>
      <c r="AE5097" s="82"/>
      <c r="AF5097" s="82"/>
      <c r="AG5097" s="82"/>
    </row>
    <row r="5098" spans="3:33" x14ac:dyDescent="0.2">
      <c r="C5098" s="82"/>
      <c r="D5098" s="82"/>
      <c r="E5098" s="82"/>
      <c r="F5098" s="82"/>
      <c r="G5098" s="82"/>
      <c r="H5098" s="82"/>
      <c r="I5098" s="82"/>
      <c r="J5098" s="82"/>
      <c r="K5098" s="82"/>
      <c r="L5098" s="82"/>
      <c r="M5098" s="82"/>
      <c r="N5098" s="140"/>
      <c r="O5098" s="140"/>
      <c r="P5098" s="82"/>
      <c r="Q5098" s="82"/>
      <c r="R5098" s="82"/>
      <c r="S5098" s="82"/>
      <c r="T5098" s="140"/>
      <c r="U5098" s="82"/>
      <c r="V5098" s="82"/>
      <c r="W5098" s="82"/>
      <c r="X5098" s="82"/>
      <c r="Y5098" s="82"/>
      <c r="AA5098" s="82"/>
      <c r="AB5098" s="82"/>
      <c r="AC5098" s="82"/>
      <c r="AD5098" s="82"/>
      <c r="AE5098" s="82"/>
      <c r="AF5098" s="82"/>
      <c r="AG5098" s="82"/>
    </row>
    <row r="5099" spans="3:33" x14ac:dyDescent="0.2">
      <c r="C5099" s="82"/>
      <c r="D5099" s="82"/>
      <c r="E5099" s="82"/>
      <c r="F5099" s="82"/>
      <c r="G5099" s="82"/>
      <c r="H5099" s="82"/>
      <c r="I5099" s="82"/>
      <c r="J5099" s="82"/>
      <c r="K5099" s="82"/>
      <c r="L5099" s="82"/>
      <c r="M5099" s="82"/>
      <c r="N5099" s="140"/>
      <c r="O5099" s="140"/>
      <c r="P5099" s="82"/>
      <c r="Q5099" s="82"/>
      <c r="R5099" s="82"/>
      <c r="S5099" s="82"/>
      <c r="T5099" s="140"/>
      <c r="U5099" s="82"/>
      <c r="V5099" s="82"/>
      <c r="W5099" s="82"/>
      <c r="X5099" s="82"/>
      <c r="Y5099" s="82"/>
      <c r="AA5099" s="82"/>
      <c r="AB5099" s="82"/>
      <c r="AC5099" s="82"/>
      <c r="AD5099" s="82"/>
      <c r="AE5099" s="82"/>
      <c r="AF5099" s="82"/>
      <c r="AG5099" s="82"/>
    </row>
    <row r="5100" spans="3:33" x14ac:dyDescent="0.2">
      <c r="C5100" s="82"/>
      <c r="D5100" s="82"/>
      <c r="E5100" s="82"/>
      <c r="F5100" s="82"/>
      <c r="G5100" s="82"/>
      <c r="H5100" s="82"/>
      <c r="I5100" s="82"/>
      <c r="J5100" s="82"/>
      <c r="K5100" s="82"/>
      <c r="L5100" s="82"/>
      <c r="M5100" s="82"/>
      <c r="N5100" s="140"/>
      <c r="O5100" s="140"/>
      <c r="P5100" s="82"/>
      <c r="Q5100" s="82"/>
      <c r="R5100" s="82"/>
      <c r="S5100" s="82"/>
      <c r="T5100" s="140"/>
      <c r="U5100" s="82"/>
      <c r="V5100" s="82"/>
      <c r="W5100" s="82"/>
      <c r="X5100" s="82"/>
      <c r="Y5100" s="82"/>
      <c r="AA5100" s="82"/>
      <c r="AB5100" s="82"/>
      <c r="AC5100" s="82"/>
      <c r="AD5100" s="82"/>
      <c r="AE5100" s="82"/>
      <c r="AF5100" s="82"/>
      <c r="AG5100" s="82"/>
    </row>
    <row r="5101" spans="3:33" x14ac:dyDescent="0.2">
      <c r="C5101" s="82"/>
      <c r="D5101" s="82"/>
      <c r="E5101" s="82"/>
      <c r="F5101" s="82"/>
      <c r="G5101" s="82"/>
      <c r="H5101" s="82"/>
      <c r="I5101" s="82"/>
      <c r="J5101" s="82"/>
      <c r="K5101" s="82"/>
      <c r="L5101" s="82"/>
      <c r="M5101" s="82"/>
      <c r="N5101" s="140"/>
      <c r="O5101" s="140"/>
      <c r="P5101" s="82"/>
      <c r="Q5101" s="82"/>
      <c r="R5101" s="82"/>
      <c r="S5101" s="82"/>
      <c r="T5101" s="140"/>
      <c r="U5101" s="82"/>
      <c r="V5101" s="82"/>
      <c r="W5101" s="82"/>
      <c r="X5101" s="82"/>
      <c r="Y5101" s="82"/>
      <c r="AA5101" s="82"/>
      <c r="AB5101" s="82"/>
      <c r="AC5101" s="82"/>
      <c r="AD5101" s="82"/>
      <c r="AE5101" s="82"/>
      <c r="AF5101" s="82"/>
      <c r="AG5101" s="82"/>
    </row>
    <row r="5102" spans="3:33" x14ac:dyDescent="0.2">
      <c r="C5102" s="82"/>
      <c r="D5102" s="82"/>
      <c r="E5102" s="82"/>
      <c r="F5102" s="82"/>
      <c r="G5102" s="82"/>
      <c r="H5102" s="82"/>
      <c r="I5102" s="82"/>
      <c r="J5102" s="82"/>
      <c r="K5102" s="82"/>
      <c r="L5102" s="82"/>
      <c r="M5102" s="82"/>
      <c r="N5102" s="140"/>
      <c r="O5102" s="140"/>
      <c r="P5102" s="82"/>
      <c r="Q5102" s="82"/>
      <c r="R5102" s="82"/>
      <c r="S5102" s="82"/>
      <c r="T5102" s="140"/>
      <c r="U5102" s="82"/>
      <c r="V5102" s="82"/>
      <c r="W5102" s="82"/>
      <c r="X5102" s="82"/>
      <c r="Y5102" s="82"/>
      <c r="AA5102" s="82"/>
      <c r="AB5102" s="82"/>
      <c r="AC5102" s="82"/>
      <c r="AD5102" s="82"/>
      <c r="AE5102" s="82"/>
      <c r="AF5102" s="82"/>
      <c r="AG5102" s="82"/>
    </row>
    <row r="5103" spans="3:33" x14ac:dyDescent="0.2">
      <c r="C5103" s="82"/>
      <c r="D5103" s="82"/>
      <c r="E5103" s="82"/>
      <c r="F5103" s="82"/>
      <c r="G5103" s="82"/>
      <c r="H5103" s="82"/>
      <c r="I5103" s="82"/>
      <c r="J5103" s="82"/>
      <c r="K5103" s="82"/>
      <c r="L5103" s="82"/>
      <c r="M5103" s="82"/>
      <c r="N5103" s="140"/>
      <c r="O5103" s="140"/>
      <c r="P5103" s="82"/>
      <c r="Q5103" s="82"/>
      <c r="R5103" s="82"/>
      <c r="S5103" s="82"/>
      <c r="T5103" s="140"/>
      <c r="U5103" s="82"/>
      <c r="V5103" s="82"/>
      <c r="W5103" s="82"/>
      <c r="X5103" s="82"/>
      <c r="Y5103" s="82"/>
      <c r="AA5103" s="82"/>
      <c r="AB5103" s="82"/>
      <c r="AC5103" s="82"/>
      <c r="AD5103" s="82"/>
      <c r="AE5103" s="82"/>
      <c r="AF5103" s="82"/>
      <c r="AG5103" s="82"/>
    </row>
    <row r="5104" spans="3:33" x14ac:dyDescent="0.2">
      <c r="C5104" s="82"/>
      <c r="D5104" s="82"/>
      <c r="E5104" s="82"/>
      <c r="F5104" s="82"/>
      <c r="G5104" s="82"/>
      <c r="H5104" s="82"/>
      <c r="I5104" s="82"/>
      <c r="J5104" s="82"/>
      <c r="K5104" s="82"/>
      <c r="L5104" s="82"/>
      <c r="M5104" s="82"/>
      <c r="N5104" s="140"/>
      <c r="O5104" s="140"/>
      <c r="P5104" s="82"/>
      <c r="Q5104" s="82"/>
      <c r="R5104" s="82"/>
      <c r="S5104" s="82"/>
      <c r="T5104" s="140"/>
      <c r="U5104" s="82"/>
      <c r="V5104" s="82"/>
      <c r="W5104" s="82"/>
      <c r="X5104" s="82"/>
      <c r="Y5104" s="82"/>
      <c r="AA5104" s="82"/>
      <c r="AB5104" s="82"/>
      <c r="AC5104" s="82"/>
      <c r="AD5104" s="82"/>
      <c r="AE5104" s="82"/>
      <c r="AF5104" s="82"/>
      <c r="AG5104" s="82"/>
    </row>
    <row r="5105" spans="3:33" x14ac:dyDescent="0.2">
      <c r="C5105" s="82"/>
      <c r="D5105" s="82"/>
      <c r="E5105" s="82"/>
      <c r="F5105" s="82"/>
      <c r="G5105" s="82"/>
      <c r="H5105" s="82"/>
      <c r="I5105" s="82"/>
      <c r="J5105" s="82"/>
      <c r="K5105" s="82"/>
      <c r="L5105" s="82"/>
      <c r="M5105" s="82"/>
      <c r="N5105" s="140"/>
      <c r="O5105" s="140"/>
      <c r="P5105" s="82"/>
      <c r="Q5105" s="82"/>
      <c r="R5105" s="82"/>
      <c r="S5105" s="82"/>
      <c r="T5105" s="140"/>
      <c r="U5105" s="82"/>
      <c r="V5105" s="82"/>
      <c r="W5105" s="82"/>
      <c r="X5105" s="82"/>
      <c r="Y5105" s="82"/>
      <c r="AA5105" s="82"/>
      <c r="AB5105" s="82"/>
      <c r="AC5105" s="82"/>
      <c r="AD5105" s="82"/>
      <c r="AE5105" s="82"/>
      <c r="AF5105" s="82"/>
      <c r="AG5105" s="82"/>
    </row>
    <row r="5106" spans="3:33" x14ac:dyDescent="0.2">
      <c r="C5106" s="82"/>
      <c r="D5106" s="82"/>
      <c r="E5106" s="82"/>
      <c r="F5106" s="82"/>
      <c r="G5106" s="82"/>
      <c r="H5106" s="82"/>
      <c r="I5106" s="82"/>
      <c r="J5106" s="82"/>
      <c r="K5106" s="82"/>
      <c r="L5106" s="82"/>
      <c r="M5106" s="82"/>
      <c r="N5106" s="140"/>
      <c r="O5106" s="140"/>
      <c r="P5106" s="82"/>
      <c r="Q5106" s="82"/>
      <c r="R5106" s="82"/>
      <c r="S5106" s="82"/>
      <c r="T5106" s="140"/>
      <c r="U5106" s="82"/>
      <c r="V5106" s="82"/>
      <c r="W5106" s="82"/>
      <c r="X5106" s="82"/>
      <c r="Y5106" s="82"/>
      <c r="AA5106" s="82"/>
      <c r="AB5106" s="82"/>
      <c r="AC5106" s="82"/>
      <c r="AD5106" s="82"/>
      <c r="AE5106" s="82"/>
      <c r="AF5106" s="82"/>
      <c r="AG5106" s="82"/>
    </row>
    <row r="5107" spans="3:33" x14ac:dyDescent="0.2">
      <c r="C5107" s="82"/>
      <c r="D5107" s="82"/>
      <c r="E5107" s="82"/>
      <c r="F5107" s="82"/>
      <c r="G5107" s="82"/>
      <c r="H5107" s="82"/>
      <c r="I5107" s="82"/>
      <c r="J5107" s="82"/>
      <c r="K5107" s="82"/>
      <c r="L5107" s="82"/>
      <c r="M5107" s="82"/>
      <c r="N5107" s="140"/>
      <c r="O5107" s="140"/>
      <c r="P5107" s="82"/>
      <c r="Q5107" s="82"/>
      <c r="R5107" s="82"/>
      <c r="S5107" s="82"/>
      <c r="T5107" s="140"/>
      <c r="U5107" s="82"/>
      <c r="V5107" s="82"/>
      <c r="W5107" s="82"/>
      <c r="X5107" s="82"/>
      <c r="Y5107" s="82"/>
      <c r="AA5107" s="82"/>
      <c r="AB5107" s="82"/>
      <c r="AC5107" s="82"/>
      <c r="AD5107" s="82"/>
      <c r="AE5107" s="82"/>
      <c r="AF5107" s="82"/>
      <c r="AG5107" s="82"/>
    </row>
    <row r="5108" spans="3:33" x14ac:dyDescent="0.2">
      <c r="C5108" s="82"/>
      <c r="D5108" s="82"/>
      <c r="E5108" s="82"/>
      <c r="F5108" s="82"/>
      <c r="G5108" s="82"/>
      <c r="H5108" s="82"/>
      <c r="I5108" s="82"/>
      <c r="J5108" s="82"/>
      <c r="K5108" s="82"/>
      <c r="L5108" s="82"/>
      <c r="M5108" s="82"/>
      <c r="N5108" s="140"/>
      <c r="O5108" s="140"/>
      <c r="P5108" s="82"/>
      <c r="Q5108" s="82"/>
      <c r="R5108" s="82"/>
      <c r="S5108" s="82"/>
      <c r="T5108" s="140"/>
      <c r="U5108" s="82"/>
      <c r="V5108" s="82"/>
      <c r="W5108" s="82"/>
      <c r="X5108" s="82"/>
      <c r="Y5108" s="82"/>
      <c r="AA5108" s="82"/>
      <c r="AB5108" s="82"/>
      <c r="AC5108" s="82"/>
      <c r="AD5108" s="82"/>
      <c r="AE5108" s="82"/>
      <c r="AF5108" s="82"/>
      <c r="AG5108" s="82"/>
    </row>
    <row r="5109" spans="3:33" x14ac:dyDescent="0.2">
      <c r="C5109" s="82"/>
      <c r="D5109" s="82"/>
      <c r="E5109" s="82"/>
      <c r="F5109" s="82"/>
      <c r="G5109" s="82"/>
      <c r="H5109" s="82"/>
      <c r="I5109" s="82"/>
      <c r="J5109" s="82"/>
      <c r="K5109" s="82"/>
      <c r="L5109" s="82"/>
      <c r="M5109" s="82"/>
      <c r="N5109" s="140"/>
      <c r="O5109" s="140"/>
      <c r="P5109" s="82"/>
      <c r="Q5109" s="82"/>
      <c r="R5109" s="82"/>
      <c r="S5109" s="82"/>
      <c r="T5109" s="140"/>
      <c r="U5109" s="82"/>
      <c r="V5109" s="82"/>
      <c r="W5109" s="82"/>
      <c r="X5109" s="82"/>
      <c r="Y5109" s="82"/>
      <c r="AA5109" s="82"/>
      <c r="AB5109" s="82"/>
      <c r="AC5109" s="82"/>
      <c r="AD5109" s="82"/>
      <c r="AE5109" s="82"/>
      <c r="AF5109" s="82"/>
      <c r="AG5109" s="82"/>
    </row>
    <row r="5110" spans="3:33" x14ac:dyDescent="0.2">
      <c r="C5110" s="82"/>
      <c r="D5110" s="82"/>
      <c r="E5110" s="82"/>
      <c r="F5110" s="82"/>
      <c r="G5110" s="82"/>
      <c r="H5110" s="82"/>
      <c r="I5110" s="82"/>
      <c r="J5110" s="82"/>
      <c r="K5110" s="82"/>
      <c r="L5110" s="82"/>
      <c r="M5110" s="82"/>
      <c r="N5110" s="140"/>
      <c r="O5110" s="140"/>
      <c r="P5110" s="82"/>
      <c r="Q5110" s="82"/>
      <c r="R5110" s="82"/>
      <c r="S5110" s="82"/>
      <c r="T5110" s="140"/>
      <c r="U5110" s="82"/>
      <c r="V5110" s="82"/>
      <c r="W5110" s="82"/>
      <c r="X5110" s="82"/>
      <c r="Y5110" s="82"/>
      <c r="AA5110" s="82"/>
      <c r="AB5110" s="82"/>
      <c r="AC5110" s="82"/>
      <c r="AD5110" s="82"/>
      <c r="AE5110" s="82"/>
      <c r="AF5110" s="82"/>
      <c r="AG5110" s="82"/>
    </row>
    <row r="5111" spans="3:33" x14ac:dyDescent="0.2">
      <c r="C5111" s="82"/>
      <c r="D5111" s="82"/>
      <c r="E5111" s="82"/>
      <c r="F5111" s="82"/>
      <c r="G5111" s="82"/>
      <c r="H5111" s="82"/>
      <c r="I5111" s="82"/>
      <c r="J5111" s="82"/>
      <c r="K5111" s="82"/>
      <c r="L5111" s="82"/>
      <c r="M5111" s="82"/>
      <c r="N5111" s="140"/>
      <c r="O5111" s="140"/>
      <c r="P5111" s="82"/>
      <c r="Q5111" s="82"/>
      <c r="R5111" s="82"/>
      <c r="S5111" s="82"/>
      <c r="T5111" s="140"/>
      <c r="U5111" s="82"/>
      <c r="V5111" s="82"/>
      <c r="W5111" s="82"/>
      <c r="X5111" s="82"/>
      <c r="Y5111" s="82"/>
      <c r="AA5111" s="82"/>
      <c r="AB5111" s="82"/>
      <c r="AC5111" s="82"/>
      <c r="AD5111" s="82"/>
      <c r="AE5111" s="82"/>
      <c r="AF5111" s="82"/>
      <c r="AG5111" s="82"/>
    </row>
    <row r="5112" spans="3:33" x14ac:dyDescent="0.2">
      <c r="C5112" s="82"/>
      <c r="D5112" s="82"/>
      <c r="E5112" s="82"/>
      <c r="F5112" s="82"/>
      <c r="G5112" s="82"/>
      <c r="H5112" s="82"/>
      <c r="I5112" s="82"/>
      <c r="J5112" s="82"/>
      <c r="K5112" s="82"/>
      <c r="L5112" s="82"/>
      <c r="M5112" s="82"/>
      <c r="N5112" s="140"/>
      <c r="O5112" s="140"/>
      <c r="P5112" s="82"/>
      <c r="Q5112" s="82"/>
      <c r="R5112" s="82"/>
      <c r="S5112" s="82"/>
      <c r="T5112" s="140"/>
      <c r="U5112" s="82"/>
      <c r="V5112" s="82"/>
      <c r="W5112" s="82"/>
      <c r="X5112" s="82"/>
      <c r="Y5112" s="82"/>
      <c r="AA5112" s="82"/>
      <c r="AB5112" s="82"/>
      <c r="AC5112" s="82"/>
      <c r="AD5112" s="82"/>
      <c r="AE5112" s="82"/>
      <c r="AF5112" s="82"/>
      <c r="AG5112" s="82"/>
    </row>
    <row r="5113" spans="3:33" x14ac:dyDescent="0.2">
      <c r="C5113" s="82"/>
      <c r="D5113" s="82"/>
      <c r="E5113" s="82"/>
      <c r="F5113" s="82"/>
      <c r="G5113" s="82"/>
      <c r="H5113" s="82"/>
      <c r="I5113" s="82"/>
      <c r="J5113" s="82"/>
      <c r="K5113" s="82"/>
      <c r="L5113" s="82"/>
      <c r="M5113" s="82"/>
      <c r="N5113" s="140"/>
      <c r="O5113" s="140"/>
      <c r="P5113" s="82"/>
      <c r="Q5113" s="82"/>
      <c r="R5113" s="82"/>
      <c r="S5113" s="82"/>
      <c r="T5113" s="140"/>
      <c r="U5113" s="82"/>
      <c r="V5113" s="82"/>
      <c r="W5113" s="82"/>
      <c r="X5113" s="82"/>
      <c r="Y5113" s="82"/>
      <c r="AA5113" s="82"/>
      <c r="AB5113" s="82"/>
      <c r="AC5113" s="82"/>
      <c r="AD5113" s="82"/>
      <c r="AE5113" s="82"/>
      <c r="AF5113" s="82"/>
      <c r="AG5113" s="82"/>
    </row>
    <row r="5114" spans="3:33" x14ac:dyDescent="0.2">
      <c r="C5114" s="82"/>
      <c r="D5114" s="82"/>
      <c r="E5114" s="82"/>
      <c r="F5114" s="82"/>
      <c r="G5114" s="82"/>
      <c r="H5114" s="82"/>
      <c r="I5114" s="82"/>
      <c r="J5114" s="82"/>
      <c r="K5114" s="82"/>
      <c r="L5114" s="82"/>
      <c r="M5114" s="82"/>
      <c r="N5114" s="140"/>
      <c r="O5114" s="140"/>
      <c r="P5114" s="82"/>
      <c r="Q5114" s="82"/>
      <c r="R5114" s="82"/>
      <c r="S5114" s="82"/>
      <c r="T5114" s="140"/>
      <c r="U5114" s="82"/>
      <c r="V5114" s="82"/>
      <c r="W5114" s="82"/>
      <c r="X5114" s="82"/>
      <c r="Y5114" s="82"/>
      <c r="AA5114" s="82"/>
      <c r="AB5114" s="82"/>
      <c r="AC5114" s="82"/>
      <c r="AD5114" s="82"/>
      <c r="AE5114" s="82"/>
      <c r="AF5114" s="82"/>
      <c r="AG5114" s="82"/>
    </row>
    <row r="5115" spans="3:33" x14ac:dyDescent="0.2">
      <c r="C5115" s="82"/>
      <c r="D5115" s="82"/>
      <c r="E5115" s="82"/>
      <c r="F5115" s="82"/>
      <c r="G5115" s="82"/>
      <c r="H5115" s="82"/>
      <c r="I5115" s="82"/>
      <c r="J5115" s="82"/>
      <c r="K5115" s="82"/>
      <c r="L5115" s="82"/>
      <c r="M5115" s="82"/>
      <c r="N5115" s="140"/>
      <c r="O5115" s="140"/>
      <c r="P5115" s="82"/>
      <c r="Q5115" s="82"/>
      <c r="R5115" s="82"/>
      <c r="S5115" s="82"/>
      <c r="T5115" s="140"/>
      <c r="U5115" s="82"/>
      <c r="V5115" s="82"/>
      <c r="W5115" s="82"/>
      <c r="X5115" s="82"/>
      <c r="Y5115" s="82"/>
      <c r="AA5115" s="82"/>
      <c r="AB5115" s="82"/>
      <c r="AC5115" s="82"/>
      <c r="AD5115" s="82"/>
      <c r="AE5115" s="82"/>
      <c r="AF5115" s="82"/>
      <c r="AG5115" s="82"/>
    </row>
    <row r="5116" spans="3:33" x14ac:dyDescent="0.2">
      <c r="C5116" s="82"/>
      <c r="D5116" s="82"/>
      <c r="E5116" s="82"/>
      <c r="F5116" s="82"/>
      <c r="G5116" s="82"/>
      <c r="H5116" s="82"/>
      <c r="I5116" s="82"/>
      <c r="J5116" s="82"/>
      <c r="K5116" s="82"/>
      <c r="L5116" s="82"/>
      <c r="M5116" s="82"/>
      <c r="N5116" s="140"/>
      <c r="O5116" s="140"/>
      <c r="P5116" s="82"/>
      <c r="Q5116" s="82"/>
      <c r="R5116" s="82"/>
      <c r="S5116" s="82"/>
      <c r="T5116" s="140"/>
      <c r="U5116" s="82"/>
      <c r="V5116" s="82"/>
      <c r="W5116" s="82"/>
      <c r="X5116" s="82"/>
      <c r="Y5116" s="82"/>
      <c r="AA5116" s="82"/>
      <c r="AB5116" s="82"/>
      <c r="AC5116" s="82"/>
      <c r="AD5116" s="82"/>
      <c r="AE5116" s="82"/>
      <c r="AF5116" s="82"/>
      <c r="AG5116" s="82"/>
    </row>
    <row r="5117" spans="3:33" x14ac:dyDescent="0.2">
      <c r="C5117" s="82"/>
      <c r="D5117" s="82"/>
      <c r="E5117" s="82"/>
      <c r="F5117" s="82"/>
      <c r="G5117" s="82"/>
      <c r="H5117" s="82"/>
      <c r="I5117" s="82"/>
      <c r="J5117" s="82"/>
      <c r="K5117" s="82"/>
      <c r="L5117" s="82"/>
      <c r="M5117" s="82"/>
      <c r="N5117" s="140"/>
      <c r="O5117" s="140"/>
      <c r="P5117" s="82"/>
      <c r="Q5117" s="82"/>
      <c r="R5117" s="82"/>
      <c r="S5117" s="82"/>
      <c r="T5117" s="140"/>
      <c r="U5117" s="82"/>
      <c r="V5117" s="82"/>
      <c r="W5117" s="82"/>
      <c r="X5117" s="82"/>
      <c r="Y5117" s="82"/>
      <c r="AA5117" s="82"/>
      <c r="AB5117" s="82"/>
      <c r="AC5117" s="82"/>
      <c r="AD5117" s="82"/>
      <c r="AE5117" s="82"/>
      <c r="AF5117" s="82"/>
      <c r="AG5117" s="82"/>
    </row>
    <row r="5118" spans="3:33" x14ac:dyDescent="0.2">
      <c r="C5118" s="82"/>
      <c r="D5118" s="82"/>
      <c r="E5118" s="82"/>
      <c r="F5118" s="82"/>
      <c r="G5118" s="82"/>
      <c r="H5118" s="82"/>
      <c r="I5118" s="82"/>
      <c r="J5118" s="82"/>
      <c r="K5118" s="82"/>
      <c r="L5118" s="82"/>
      <c r="M5118" s="82"/>
      <c r="N5118" s="140"/>
      <c r="O5118" s="140"/>
      <c r="P5118" s="82"/>
      <c r="Q5118" s="82"/>
      <c r="R5118" s="82"/>
      <c r="S5118" s="82"/>
      <c r="T5118" s="140"/>
      <c r="U5118" s="82"/>
      <c r="V5118" s="82"/>
      <c r="W5118" s="82"/>
      <c r="X5118" s="82"/>
      <c r="Y5118" s="82"/>
      <c r="AA5118" s="82"/>
      <c r="AB5118" s="82"/>
      <c r="AC5118" s="82"/>
      <c r="AD5118" s="82"/>
      <c r="AE5118" s="82"/>
      <c r="AF5118" s="82"/>
      <c r="AG5118" s="82"/>
    </row>
    <row r="5119" spans="3:33" x14ac:dyDescent="0.2">
      <c r="C5119" s="82"/>
      <c r="D5119" s="82"/>
      <c r="E5119" s="82"/>
      <c r="F5119" s="82"/>
      <c r="G5119" s="82"/>
      <c r="H5119" s="82"/>
      <c r="I5119" s="82"/>
      <c r="J5119" s="82"/>
      <c r="K5119" s="82"/>
      <c r="L5119" s="82"/>
      <c r="M5119" s="82"/>
      <c r="N5119" s="140"/>
      <c r="O5119" s="140"/>
      <c r="P5119" s="82"/>
      <c r="Q5119" s="82"/>
      <c r="R5119" s="82"/>
      <c r="S5119" s="82"/>
      <c r="T5119" s="140"/>
      <c r="U5119" s="82"/>
      <c r="V5119" s="82"/>
      <c r="W5119" s="82"/>
      <c r="X5119" s="82"/>
      <c r="Y5119" s="82"/>
      <c r="AA5119" s="82"/>
      <c r="AB5119" s="82"/>
      <c r="AC5119" s="82"/>
      <c r="AD5119" s="82"/>
      <c r="AE5119" s="82"/>
      <c r="AF5119" s="82"/>
      <c r="AG5119" s="82"/>
    </row>
    <row r="5120" spans="3:33" x14ac:dyDescent="0.2">
      <c r="C5120" s="82"/>
      <c r="D5120" s="82"/>
      <c r="E5120" s="82"/>
      <c r="F5120" s="82"/>
      <c r="G5120" s="82"/>
      <c r="H5120" s="82"/>
      <c r="I5120" s="82"/>
      <c r="J5120" s="82"/>
      <c r="K5120" s="82"/>
      <c r="L5120" s="82"/>
      <c r="M5120" s="82"/>
      <c r="N5120" s="140"/>
      <c r="O5120" s="140"/>
      <c r="P5120" s="82"/>
      <c r="Q5120" s="82"/>
      <c r="R5120" s="82"/>
      <c r="S5120" s="82"/>
      <c r="T5120" s="140"/>
      <c r="U5120" s="82"/>
      <c r="V5120" s="82"/>
      <c r="W5120" s="82"/>
      <c r="X5120" s="82"/>
      <c r="Y5120" s="82"/>
      <c r="AA5120" s="82"/>
      <c r="AB5120" s="82"/>
      <c r="AC5120" s="82"/>
      <c r="AD5120" s="82"/>
      <c r="AE5120" s="82"/>
      <c r="AF5120" s="82"/>
      <c r="AG5120" s="82"/>
    </row>
    <row r="5121" spans="3:33" x14ac:dyDescent="0.2">
      <c r="C5121" s="82"/>
      <c r="D5121" s="82"/>
      <c r="E5121" s="82"/>
      <c r="F5121" s="82"/>
      <c r="G5121" s="82"/>
      <c r="H5121" s="82"/>
      <c r="I5121" s="82"/>
      <c r="J5121" s="82"/>
      <c r="K5121" s="82"/>
      <c r="L5121" s="82"/>
      <c r="M5121" s="82"/>
      <c r="N5121" s="140"/>
      <c r="O5121" s="140"/>
      <c r="P5121" s="82"/>
      <c r="Q5121" s="82"/>
      <c r="R5121" s="82"/>
      <c r="S5121" s="82"/>
      <c r="T5121" s="140"/>
      <c r="U5121" s="82"/>
      <c r="V5121" s="82"/>
      <c r="W5121" s="82"/>
      <c r="X5121" s="82"/>
      <c r="Y5121" s="82"/>
      <c r="AA5121" s="82"/>
      <c r="AB5121" s="82"/>
      <c r="AC5121" s="82"/>
      <c r="AD5121" s="82"/>
      <c r="AE5121" s="82"/>
      <c r="AF5121" s="82"/>
      <c r="AG5121" s="82"/>
    </row>
    <row r="5122" spans="3:33" x14ac:dyDescent="0.2">
      <c r="C5122" s="82"/>
      <c r="D5122" s="82"/>
      <c r="E5122" s="82"/>
      <c r="F5122" s="82"/>
      <c r="G5122" s="82"/>
      <c r="H5122" s="82"/>
      <c r="I5122" s="82"/>
      <c r="J5122" s="82"/>
      <c r="K5122" s="82"/>
      <c r="L5122" s="82"/>
      <c r="M5122" s="82"/>
      <c r="N5122" s="140"/>
      <c r="O5122" s="140"/>
      <c r="P5122" s="82"/>
      <c r="Q5122" s="82"/>
      <c r="R5122" s="82"/>
      <c r="S5122" s="82"/>
      <c r="T5122" s="140"/>
      <c r="U5122" s="82"/>
      <c r="V5122" s="82"/>
      <c r="W5122" s="82"/>
      <c r="X5122" s="82"/>
      <c r="Y5122" s="82"/>
      <c r="AA5122" s="82"/>
      <c r="AB5122" s="82"/>
      <c r="AC5122" s="82"/>
      <c r="AD5122" s="82"/>
      <c r="AE5122" s="82"/>
      <c r="AF5122" s="82"/>
      <c r="AG5122" s="82"/>
    </row>
    <row r="5123" spans="3:33" x14ac:dyDescent="0.2">
      <c r="C5123" s="82"/>
      <c r="D5123" s="82"/>
      <c r="E5123" s="82"/>
      <c r="F5123" s="82"/>
      <c r="G5123" s="82"/>
      <c r="H5123" s="82"/>
      <c r="I5123" s="82"/>
      <c r="J5123" s="82"/>
      <c r="K5123" s="82"/>
      <c r="L5123" s="82"/>
      <c r="M5123" s="82"/>
      <c r="N5123" s="140"/>
      <c r="O5123" s="140"/>
      <c r="P5123" s="82"/>
      <c r="Q5123" s="82"/>
      <c r="R5123" s="82"/>
      <c r="S5123" s="82"/>
      <c r="T5123" s="140"/>
      <c r="U5123" s="82"/>
      <c r="V5123" s="82"/>
      <c r="W5123" s="82"/>
      <c r="X5123" s="82"/>
      <c r="Y5123" s="82"/>
      <c r="AA5123" s="82"/>
      <c r="AB5123" s="82"/>
      <c r="AC5123" s="82"/>
      <c r="AD5123" s="82"/>
      <c r="AE5123" s="82"/>
      <c r="AF5123" s="82"/>
      <c r="AG5123" s="82"/>
    </row>
    <row r="5124" spans="3:33" x14ac:dyDescent="0.2">
      <c r="C5124" s="82"/>
      <c r="D5124" s="82"/>
      <c r="E5124" s="82"/>
      <c r="F5124" s="82"/>
      <c r="G5124" s="82"/>
      <c r="H5124" s="82"/>
      <c r="I5124" s="82"/>
      <c r="J5124" s="82"/>
      <c r="K5124" s="82"/>
      <c r="L5124" s="82"/>
      <c r="M5124" s="82"/>
      <c r="N5124" s="140"/>
      <c r="O5124" s="140"/>
      <c r="P5124" s="82"/>
      <c r="Q5124" s="82"/>
      <c r="R5124" s="82"/>
      <c r="S5124" s="82"/>
      <c r="T5124" s="140"/>
      <c r="U5124" s="82"/>
      <c r="V5124" s="82"/>
      <c r="W5124" s="82"/>
      <c r="X5124" s="82"/>
      <c r="Y5124" s="82"/>
      <c r="AA5124" s="82"/>
      <c r="AB5124" s="82"/>
      <c r="AC5124" s="82"/>
      <c r="AD5124" s="82"/>
      <c r="AE5124" s="82"/>
      <c r="AF5124" s="82"/>
      <c r="AG5124" s="82"/>
    </row>
    <row r="5125" spans="3:33" x14ac:dyDescent="0.2">
      <c r="C5125" s="82"/>
      <c r="D5125" s="82"/>
      <c r="E5125" s="82"/>
      <c r="F5125" s="82"/>
      <c r="G5125" s="82"/>
      <c r="H5125" s="82"/>
      <c r="I5125" s="82"/>
      <c r="J5125" s="82"/>
      <c r="K5125" s="82"/>
      <c r="L5125" s="82"/>
      <c r="M5125" s="82"/>
      <c r="N5125" s="140"/>
      <c r="O5125" s="140"/>
      <c r="P5125" s="82"/>
      <c r="Q5125" s="82"/>
      <c r="R5125" s="82"/>
      <c r="S5125" s="82"/>
      <c r="T5125" s="140"/>
      <c r="U5125" s="82"/>
      <c r="V5125" s="82"/>
      <c r="W5125" s="82"/>
      <c r="X5125" s="82"/>
      <c r="Y5125" s="82"/>
      <c r="AA5125" s="82"/>
      <c r="AB5125" s="82"/>
      <c r="AC5125" s="82"/>
      <c r="AD5125" s="82"/>
      <c r="AE5125" s="82"/>
      <c r="AF5125" s="82"/>
      <c r="AG5125" s="82"/>
    </row>
    <row r="5126" spans="3:33" x14ac:dyDescent="0.2">
      <c r="C5126" s="82"/>
      <c r="D5126" s="82"/>
      <c r="E5126" s="82"/>
      <c r="F5126" s="82"/>
      <c r="G5126" s="82"/>
      <c r="H5126" s="82"/>
      <c r="I5126" s="82"/>
      <c r="J5126" s="82"/>
      <c r="K5126" s="82"/>
      <c r="L5126" s="82"/>
      <c r="M5126" s="82"/>
      <c r="N5126" s="140"/>
      <c r="O5126" s="140"/>
      <c r="P5126" s="82"/>
      <c r="Q5126" s="82"/>
      <c r="R5126" s="82"/>
      <c r="S5126" s="82"/>
      <c r="T5126" s="140"/>
      <c r="U5126" s="82"/>
      <c r="V5126" s="82"/>
      <c r="W5126" s="82"/>
      <c r="X5126" s="82"/>
      <c r="Y5126" s="82"/>
      <c r="AA5126" s="82"/>
      <c r="AB5126" s="82"/>
      <c r="AC5126" s="82"/>
      <c r="AD5126" s="82"/>
      <c r="AE5126" s="82"/>
      <c r="AF5126" s="82"/>
      <c r="AG5126" s="82"/>
    </row>
    <row r="5127" spans="3:33" x14ac:dyDescent="0.2">
      <c r="C5127" s="82"/>
      <c r="D5127" s="82"/>
      <c r="E5127" s="82"/>
      <c r="F5127" s="82"/>
      <c r="G5127" s="82"/>
      <c r="H5127" s="82"/>
      <c r="I5127" s="82"/>
      <c r="J5127" s="82"/>
      <c r="K5127" s="82"/>
      <c r="L5127" s="82"/>
      <c r="M5127" s="82"/>
      <c r="N5127" s="140"/>
      <c r="O5127" s="140"/>
      <c r="P5127" s="82"/>
      <c r="Q5127" s="82"/>
      <c r="R5127" s="82"/>
      <c r="S5127" s="82"/>
      <c r="T5127" s="140"/>
      <c r="U5127" s="82"/>
      <c r="V5127" s="82"/>
      <c r="W5127" s="82"/>
      <c r="X5127" s="82"/>
      <c r="Y5127" s="82"/>
      <c r="AA5127" s="82"/>
      <c r="AB5127" s="82"/>
      <c r="AC5127" s="82"/>
      <c r="AD5127" s="82"/>
      <c r="AE5127" s="82"/>
      <c r="AF5127" s="82"/>
      <c r="AG5127" s="82"/>
    </row>
    <row r="5128" spans="3:33" x14ac:dyDescent="0.2">
      <c r="C5128" s="82"/>
      <c r="D5128" s="82"/>
      <c r="E5128" s="82"/>
      <c r="F5128" s="82"/>
      <c r="G5128" s="82"/>
      <c r="H5128" s="82"/>
      <c r="I5128" s="82"/>
      <c r="J5128" s="82"/>
      <c r="K5128" s="82"/>
      <c r="L5128" s="82"/>
      <c r="M5128" s="82"/>
      <c r="N5128" s="140"/>
      <c r="O5128" s="140"/>
      <c r="P5128" s="82"/>
      <c r="Q5128" s="82"/>
      <c r="R5128" s="82"/>
      <c r="S5128" s="82"/>
      <c r="T5128" s="140"/>
      <c r="U5128" s="82"/>
      <c r="V5128" s="82"/>
      <c r="W5128" s="82"/>
      <c r="X5128" s="82"/>
      <c r="Y5128" s="82"/>
      <c r="AA5128" s="82"/>
      <c r="AB5128" s="82"/>
      <c r="AC5128" s="82"/>
      <c r="AD5128" s="82"/>
      <c r="AE5128" s="82"/>
      <c r="AF5128" s="82"/>
      <c r="AG5128" s="82"/>
    </row>
    <row r="5129" spans="3:33" x14ac:dyDescent="0.2">
      <c r="C5129" s="82"/>
      <c r="D5129" s="82"/>
      <c r="E5129" s="82"/>
      <c r="F5129" s="82"/>
      <c r="G5129" s="82"/>
      <c r="H5129" s="82"/>
      <c r="I5129" s="82"/>
      <c r="J5129" s="82"/>
      <c r="K5129" s="82"/>
      <c r="L5129" s="82"/>
      <c r="M5129" s="82"/>
      <c r="N5129" s="140"/>
      <c r="O5129" s="140"/>
      <c r="P5129" s="82"/>
      <c r="Q5129" s="82"/>
      <c r="R5129" s="82"/>
      <c r="S5129" s="82"/>
      <c r="T5129" s="140"/>
      <c r="U5129" s="82"/>
      <c r="V5129" s="82"/>
      <c r="W5129" s="82"/>
      <c r="X5129" s="82"/>
      <c r="Y5129" s="82"/>
      <c r="AA5129" s="82"/>
      <c r="AB5129" s="82"/>
      <c r="AC5129" s="82"/>
      <c r="AD5129" s="82"/>
      <c r="AE5129" s="82"/>
      <c r="AF5129" s="82"/>
      <c r="AG5129" s="82"/>
    </row>
    <row r="5130" spans="3:33" x14ac:dyDescent="0.2">
      <c r="C5130" s="82"/>
      <c r="D5130" s="82"/>
      <c r="E5130" s="82"/>
      <c r="F5130" s="82"/>
      <c r="G5130" s="82"/>
      <c r="H5130" s="82"/>
      <c r="I5130" s="82"/>
      <c r="J5130" s="82"/>
      <c r="K5130" s="82"/>
      <c r="L5130" s="82"/>
      <c r="M5130" s="82"/>
      <c r="N5130" s="140"/>
      <c r="O5130" s="140"/>
      <c r="P5130" s="82"/>
      <c r="Q5130" s="82"/>
      <c r="R5130" s="82"/>
      <c r="S5130" s="82"/>
      <c r="T5130" s="140"/>
      <c r="U5130" s="82"/>
      <c r="V5130" s="82"/>
      <c r="W5130" s="82"/>
      <c r="X5130" s="82"/>
      <c r="Y5130" s="82"/>
      <c r="AA5130" s="82"/>
      <c r="AB5130" s="82"/>
      <c r="AC5130" s="82"/>
      <c r="AD5130" s="82"/>
      <c r="AE5130" s="82"/>
      <c r="AF5130" s="82"/>
      <c r="AG5130" s="82"/>
    </row>
    <row r="5131" spans="3:33" x14ac:dyDescent="0.2">
      <c r="C5131" s="82"/>
      <c r="D5131" s="82"/>
      <c r="E5131" s="82"/>
      <c r="F5131" s="82"/>
      <c r="G5131" s="82"/>
      <c r="H5131" s="82"/>
      <c r="I5131" s="82"/>
      <c r="J5131" s="82"/>
      <c r="K5131" s="82"/>
      <c r="L5131" s="82"/>
      <c r="M5131" s="82"/>
      <c r="N5131" s="140"/>
      <c r="O5131" s="140"/>
      <c r="P5131" s="82"/>
      <c r="Q5131" s="82"/>
      <c r="R5131" s="82"/>
      <c r="S5131" s="82"/>
      <c r="T5131" s="140"/>
      <c r="U5131" s="82"/>
      <c r="V5131" s="82"/>
      <c r="W5131" s="82"/>
      <c r="X5131" s="82"/>
      <c r="Y5131" s="82"/>
      <c r="AA5131" s="82"/>
      <c r="AB5131" s="82"/>
      <c r="AC5131" s="82"/>
      <c r="AD5131" s="82"/>
      <c r="AE5131" s="82"/>
      <c r="AF5131" s="82"/>
      <c r="AG5131" s="82"/>
    </row>
    <row r="5132" spans="3:33" x14ac:dyDescent="0.2">
      <c r="C5132" s="82"/>
      <c r="D5132" s="82"/>
      <c r="E5132" s="82"/>
      <c r="F5132" s="82"/>
      <c r="G5132" s="82"/>
      <c r="H5132" s="82"/>
      <c r="I5132" s="82"/>
      <c r="J5132" s="82"/>
      <c r="K5132" s="82"/>
      <c r="L5132" s="82"/>
      <c r="M5132" s="82"/>
      <c r="N5132" s="140"/>
      <c r="O5132" s="140"/>
      <c r="P5132" s="82"/>
      <c r="Q5132" s="82"/>
      <c r="R5132" s="82"/>
      <c r="S5132" s="82"/>
      <c r="T5132" s="140"/>
      <c r="U5132" s="82"/>
      <c r="V5132" s="82"/>
      <c r="W5132" s="82"/>
      <c r="X5132" s="82"/>
      <c r="Y5132" s="82"/>
      <c r="AA5132" s="82"/>
      <c r="AB5132" s="82"/>
      <c r="AC5132" s="82"/>
      <c r="AD5132" s="82"/>
      <c r="AE5132" s="82"/>
      <c r="AF5132" s="82"/>
      <c r="AG5132" s="82"/>
    </row>
    <row r="5133" spans="3:33" x14ac:dyDescent="0.2">
      <c r="C5133" s="82"/>
      <c r="D5133" s="82"/>
      <c r="E5133" s="82"/>
      <c r="F5133" s="82"/>
      <c r="G5133" s="82"/>
      <c r="H5133" s="82"/>
      <c r="I5133" s="82"/>
      <c r="J5133" s="82"/>
      <c r="K5133" s="82"/>
      <c r="L5133" s="82"/>
      <c r="M5133" s="82"/>
      <c r="N5133" s="140"/>
      <c r="O5133" s="140"/>
      <c r="P5133" s="82"/>
      <c r="Q5133" s="82"/>
      <c r="R5133" s="82"/>
      <c r="S5133" s="82"/>
      <c r="T5133" s="140"/>
      <c r="U5133" s="82"/>
      <c r="V5133" s="82"/>
      <c r="W5133" s="82"/>
      <c r="X5133" s="82"/>
      <c r="Y5133" s="82"/>
      <c r="AA5133" s="82"/>
      <c r="AB5133" s="82"/>
      <c r="AC5133" s="82"/>
      <c r="AD5133" s="82"/>
      <c r="AE5133" s="82"/>
      <c r="AF5133" s="82"/>
      <c r="AG5133" s="82"/>
    </row>
    <row r="5134" spans="3:33" x14ac:dyDescent="0.2">
      <c r="C5134" s="82"/>
      <c r="D5134" s="82"/>
      <c r="E5134" s="82"/>
      <c r="F5134" s="82"/>
      <c r="G5134" s="82"/>
      <c r="H5134" s="82"/>
      <c r="I5134" s="82"/>
      <c r="J5134" s="82"/>
      <c r="K5134" s="82"/>
      <c r="L5134" s="82"/>
      <c r="M5134" s="82"/>
      <c r="N5134" s="140"/>
      <c r="O5134" s="140"/>
      <c r="P5134" s="82"/>
      <c r="Q5134" s="82"/>
      <c r="R5134" s="82"/>
      <c r="S5134" s="82"/>
      <c r="T5134" s="140"/>
      <c r="U5134" s="82"/>
      <c r="V5134" s="82"/>
      <c r="W5134" s="82"/>
      <c r="X5134" s="82"/>
      <c r="Y5134" s="82"/>
      <c r="AA5134" s="82"/>
      <c r="AB5134" s="82"/>
      <c r="AC5134" s="82"/>
      <c r="AD5134" s="82"/>
      <c r="AE5134" s="82"/>
      <c r="AF5134" s="82"/>
      <c r="AG5134" s="82"/>
    </row>
    <row r="5135" spans="3:33" x14ac:dyDescent="0.2">
      <c r="C5135" s="82"/>
      <c r="D5135" s="82"/>
      <c r="E5135" s="82"/>
      <c r="F5135" s="82"/>
      <c r="G5135" s="82"/>
      <c r="H5135" s="82"/>
      <c r="I5135" s="82"/>
      <c r="J5135" s="82"/>
      <c r="K5135" s="82"/>
      <c r="L5135" s="82"/>
      <c r="M5135" s="82"/>
      <c r="N5135" s="140"/>
      <c r="O5135" s="140"/>
      <c r="P5135" s="82"/>
      <c r="Q5135" s="82"/>
      <c r="R5135" s="82"/>
      <c r="S5135" s="82"/>
      <c r="T5135" s="140"/>
      <c r="U5135" s="82"/>
      <c r="V5135" s="82"/>
      <c r="W5135" s="82"/>
      <c r="X5135" s="82"/>
      <c r="Y5135" s="82"/>
      <c r="AA5135" s="82"/>
      <c r="AB5135" s="82"/>
      <c r="AC5135" s="82"/>
      <c r="AD5135" s="82"/>
      <c r="AE5135" s="82"/>
      <c r="AF5135" s="82"/>
      <c r="AG5135" s="82"/>
    </row>
    <row r="5136" spans="3:33" x14ac:dyDescent="0.2">
      <c r="C5136" s="82"/>
      <c r="D5136" s="82"/>
      <c r="E5136" s="82"/>
      <c r="F5136" s="82"/>
      <c r="G5136" s="82"/>
      <c r="H5136" s="82"/>
      <c r="I5136" s="82"/>
      <c r="J5136" s="82"/>
      <c r="K5136" s="82"/>
      <c r="L5136" s="82"/>
      <c r="M5136" s="82"/>
      <c r="N5136" s="140"/>
      <c r="O5136" s="140"/>
      <c r="P5136" s="82"/>
      <c r="Q5136" s="82"/>
      <c r="R5136" s="82"/>
      <c r="S5136" s="82"/>
      <c r="T5136" s="140"/>
      <c r="U5136" s="82"/>
      <c r="V5136" s="82"/>
      <c r="W5136" s="82"/>
      <c r="X5136" s="82"/>
      <c r="Y5136" s="82"/>
      <c r="AA5136" s="82"/>
      <c r="AB5136" s="82"/>
      <c r="AC5136" s="82"/>
      <c r="AD5136" s="82"/>
      <c r="AE5136" s="82"/>
      <c r="AF5136" s="82"/>
      <c r="AG5136" s="82"/>
    </row>
    <row r="5137" spans="3:33" x14ac:dyDescent="0.2">
      <c r="C5137" s="82"/>
      <c r="D5137" s="82"/>
      <c r="E5137" s="82"/>
      <c r="F5137" s="82"/>
      <c r="G5137" s="82"/>
      <c r="H5137" s="82"/>
      <c r="I5137" s="82"/>
      <c r="J5137" s="82"/>
      <c r="K5137" s="82"/>
      <c r="L5137" s="82"/>
      <c r="M5137" s="82"/>
      <c r="N5137" s="140"/>
      <c r="O5137" s="140"/>
      <c r="P5137" s="82"/>
      <c r="Q5137" s="82"/>
      <c r="R5137" s="82"/>
      <c r="S5137" s="82"/>
      <c r="T5137" s="140"/>
      <c r="U5137" s="82"/>
      <c r="V5137" s="82"/>
      <c r="W5137" s="82"/>
      <c r="X5137" s="82"/>
      <c r="Y5137" s="82"/>
      <c r="AA5137" s="82"/>
      <c r="AB5137" s="82"/>
      <c r="AC5137" s="82"/>
      <c r="AD5137" s="82"/>
      <c r="AE5137" s="82"/>
      <c r="AF5137" s="82"/>
      <c r="AG5137" s="82"/>
    </row>
    <row r="5138" spans="3:33" x14ac:dyDescent="0.2">
      <c r="C5138" s="82"/>
      <c r="D5138" s="82"/>
      <c r="E5138" s="82"/>
      <c r="F5138" s="82"/>
      <c r="G5138" s="82"/>
      <c r="H5138" s="82"/>
      <c r="I5138" s="82"/>
      <c r="J5138" s="82"/>
      <c r="K5138" s="82"/>
      <c r="L5138" s="82"/>
      <c r="M5138" s="82"/>
      <c r="N5138" s="140"/>
      <c r="O5138" s="140"/>
      <c r="P5138" s="82"/>
      <c r="Q5138" s="82"/>
      <c r="R5138" s="82"/>
      <c r="S5138" s="82"/>
      <c r="T5138" s="140"/>
      <c r="U5138" s="82"/>
      <c r="V5138" s="82"/>
      <c r="W5138" s="82"/>
      <c r="X5138" s="82"/>
      <c r="Y5138" s="82"/>
      <c r="AA5138" s="82"/>
      <c r="AB5138" s="82"/>
      <c r="AC5138" s="82"/>
      <c r="AD5138" s="82"/>
      <c r="AE5138" s="82"/>
      <c r="AF5138" s="82"/>
      <c r="AG5138" s="82"/>
    </row>
    <row r="5139" spans="3:33" x14ac:dyDescent="0.2">
      <c r="C5139" s="82"/>
      <c r="D5139" s="82"/>
      <c r="E5139" s="82"/>
      <c r="F5139" s="82"/>
      <c r="G5139" s="82"/>
      <c r="H5139" s="82"/>
      <c r="I5139" s="82"/>
      <c r="J5139" s="82"/>
      <c r="K5139" s="82"/>
      <c r="L5139" s="82"/>
      <c r="M5139" s="82"/>
      <c r="N5139" s="140"/>
      <c r="O5139" s="140"/>
      <c r="P5139" s="82"/>
      <c r="Q5139" s="82"/>
      <c r="R5139" s="82"/>
      <c r="S5139" s="82"/>
      <c r="T5139" s="140"/>
      <c r="U5139" s="82"/>
      <c r="V5139" s="82"/>
      <c r="W5139" s="82"/>
      <c r="X5139" s="82"/>
      <c r="Y5139" s="82"/>
      <c r="AA5139" s="82"/>
      <c r="AB5139" s="82"/>
      <c r="AC5139" s="82"/>
      <c r="AD5139" s="82"/>
      <c r="AE5139" s="82"/>
      <c r="AF5139" s="82"/>
      <c r="AG5139" s="82"/>
    </row>
    <row r="5140" spans="3:33" x14ac:dyDescent="0.2">
      <c r="C5140" s="82"/>
      <c r="D5140" s="82"/>
      <c r="E5140" s="82"/>
      <c r="F5140" s="82"/>
      <c r="G5140" s="82"/>
      <c r="H5140" s="82"/>
      <c r="I5140" s="82"/>
      <c r="J5140" s="82"/>
      <c r="K5140" s="82"/>
      <c r="L5140" s="82"/>
      <c r="M5140" s="82"/>
      <c r="N5140" s="140"/>
      <c r="O5140" s="140"/>
      <c r="P5140" s="82"/>
      <c r="Q5140" s="82"/>
      <c r="R5140" s="82"/>
      <c r="S5140" s="82"/>
      <c r="T5140" s="140"/>
      <c r="U5140" s="82"/>
      <c r="V5140" s="82"/>
      <c r="W5140" s="82"/>
      <c r="X5140" s="82"/>
      <c r="Y5140" s="82"/>
      <c r="AA5140" s="82"/>
      <c r="AB5140" s="82"/>
      <c r="AC5140" s="82"/>
      <c r="AD5140" s="82"/>
      <c r="AE5140" s="82"/>
      <c r="AF5140" s="82"/>
      <c r="AG5140" s="82"/>
    </row>
    <row r="5141" spans="3:33" x14ac:dyDescent="0.2">
      <c r="C5141" s="82"/>
      <c r="D5141" s="82"/>
      <c r="E5141" s="82"/>
      <c r="F5141" s="82"/>
      <c r="G5141" s="82"/>
      <c r="H5141" s="82"/>
      <c r="I5141" s="82"/>
      <c r="J5141" s="82"/>
      <c r="K5141" s="82"/>
      <c r="L5141" s="82"/>
      <c r="M5141" s="82"/>
      <c r="N5141" s="140"/>
      <c r="O5141" s="140"/>
      <c r="P5141" s="82"/>
      <c r="Q5141" s="82"/>
      <c r="R5141" s="82"/>
      <c r="S5141" s="82"/>
      <c r="T5141" s="140"/>
      <c r="U5141" s="82"/>
      <c r="V5141" s="82"/>
      <c r="W5141" s="82"/>
      <c r="X5141" s="82"/>
      <c r="Y5141" s="82"/>
      <c r="AA5141" s="82"/>
      <c r="AB5141" s="82"/>
      <c r="AC5141" s="82"/>
      <c r="AD5141" s="82"/>
      <c r="AE5141" s="82"/>
      <c r="AF5141" s="82"/>
      <c r="AG5141" s="82"/>
    </row>
    <row r="5142" spans="3:33" x14ac:dyDescent="0.2">
      <c r="C5142" s="82"/>
      <c r="D5142" s="82"/>
      <c r="E5142" s="82"/>
      <c r="F5142" s="82"/>
      <c r="G5142" s="82"/>
      <c r="H5142" s="82"/>
      <c r="I5142" s="82"/>
      <c r="J5142" s="82"/>
      <c r="K5142" s="82"/>
      <c r="L5142" s="82"/>
      <c r="M5142" s="82"/>
      <c r="N5142" s="140"/>
      <c r="O5142" s="140"/>
      <c r="P5142" s="82"/>
      <c r="Q5142" s="82"/>
      <c r="R5142" s="82"/>
      <c r="S5142" s="82"/>
      <c r="T5142" s="140"/>
      <c r="U5142" s="82"/>
      <c r="V5142" s="82"/>
      <c r="W5142" s="82"/>
      <c r="X5142" s="82"/>
      <c r="Y5142" s="82"/>
      <c r="AA5142" s="82"/>
      <c r="AB5142" s="82"/>
      <c r="AC5142" s="82"/>
      <c r="AD5142" s="82"/>
      <c r="AE5142" s="82"/>
      <c r="AF5142" s="82"/>
      <c r="AG5142" s="82"/>
    </row>
    <row r="5143" spans="3:33" x14ac:dyDescent="0.2">
      <c r="C5143" s="82"/>
      <c r="D5143" s="82"/>
      <c r="E5143" s="82"/>
      <c r="F5143" s="82"/>
      <c r="G5143" s="82"/>
      <c r="H5143" s="82"/>
      <c r="I5143" s="82"/>
      <c r="J5143" s="82"/>
      <c r="K5143" s="82"/>
      <c r="L5143" s="82"/>
      <c r="M5143" s="82"/>
      <c r="N5143" s="140"/>
      <c r="O5143" s="140"/>
      <c r="P5143" s="82"/>
      <c r="Q5143" s="82"/>
      <c r="R5143" s="82"/>
      <c r="S5143" s="82"/>
      <c r="T5143" s="140"/>
      <c r="U5143" s="82"/>
      <c r="V5143" s="82"/>
      <c r="W5143" s="82"/>
      <c r="X5143" s="82"/>
      <c r="Y5143" s="82"/>
      <c r="AA5143" s="82"/>
      <c r="AB5143" s="82"/>
      <c r="AC5143" s="82"/>
      <c r="AD5143" s="82"/>
      <c r="AE5143" s="82"/>
      <c r="AF5143" s="82"/>
      <c r="AG5143" s="82"/>
    </row>
    <row r="5144" spans="3:33" x14ac:dyDescent="0.2">
      <c r="C5144" s="82"/>
      <c r="D5144" s="82"/>
      <c r="E5144" s="82"/>
      <c r="F5144" s="82"/>
      <c r="G5144" s="82"/>
      <c r="H5144" s="82"/>
      <c r="I5144" s="82"/>
      <c r="J5144" s="82"/>
      <c r="K5144" s="82"/>
      <c r="L5144" s="82"/>
      <c r="M5144" s="82"/>
      <c r="N5144" s="140"/>
      <c r="O5144" s="140"/>
      <c r="P5144" s="82"/>
      <c r="Q5144" s="82"/>
      <c r="R5144" s="82"/>
      <c r="S5144" s="82"/>
      <c r="T5144" s="140"/>
      <c r="U5144" s="82"/>
      <c r="V5144" s="82"/>
      <c r="W5144" s="82"/>
      <c r="X5144" s="82"/>
      <c r="Y5144" s="82"/>
      <c r="AA5144" s="82"/>
      <c r="AB5144" s="82"/>
      <c r="AC5144" s="82"/>
      <c r="AD5144" s="82"/>
      <c r="AE5144" s="82"/>
      <c r="AF5144" s="82"/>
      <c r="AG5144" s="82"/>
    </row>
    <row r="5145" spans="3:33" x14ac:dyDescent="0.2">
      <c r="C5145" s="82"/>
      <c r="D5145" s="82"/>
      <c r="E5145" s="82"/>
      <c r="F5145" s="82"/>
      <c r="G5145" s="82"/>
      <c r="H5145" s="82"/>
      <c r="I5145" s="82"/>
      <c r="J5145" s="82"/>
      <c r="K5145" s="82"/>
      <c r="L5145" s="82"/>
      <c r="M5145" s="82"/>
      <c r="N5145" s="140"/>
      <c r="O5145" s="140"/>
      <c r="P5145" s="82"/>
      <c r="Q5145" s="82"/>
      <c r="R5145" s="82"/>
      <c r="S5145" s="82"/>
      <c r="T5145" s="140"/>
      <c r="U5145" s="82"/>
      <c r="V5145" s="82"/>
      <c r="W5145" s="82"/>
      <c r="X5145" s="82"/>
      <c r="Y5145" s="82"/>
      <c r="AA5145" s="82"/>
      <c r="AB5145" s="82"/>
      <c r="AC5145" s="82"/>
      <c r="AD5145" s="82"/>
      <c r="AE5145" s="82"/>
      <c r="AF5145" s="82"/>
      <c r="AG5145" s="82"/>
    </row>
    <row r="5146" spans="3:33" x14ac:dyDescent="0.2">
      <c r="C5146" s="82"/>
      <c r="D5146" s="82"/>
      <c r="E5146" s="82"/>
      <c r="F5146" s="82"/>
      <c r="G5146" s="82"/>
      <c r="H5146" s="82"/>
      <c r="I5146" s="82"/>
      <c r="J5146" s="82"/>
      <c r="K5146" s="82"/>
      <c r="L5146" s="82"/>
      <c r="M5146" s="82"/>
      <c r="N5146" s="140"/>
      <c r="O5146" s="140"/>
      <c r="P5146" s="82"/>
      <c r="Q5146" s="82"/>
      <c r="R5146" s="82"/>
      <c r="S5146" s="82"/>
      <c r="T5146" s="140"/>
      <c r="U5146" s="82"/>
      <c r="V5146" s="82"/>
      <c r="W5146" s="82"/>
      <c r="X5146" s="82"/>
      <c r="Y5146" s="82"/>
      <c r="AA5146" s="82"/>
      <c r="AB5146" s="82"/>
      <c r="AC5146" s="82"/>
      <c r="AD5146" s="82"/>
      <c r="AE5146" s="82"/>
      <c r="AF5146" s="82"/>
      <c r="AG5146" s="82"/>
    </row>
    <row r="5147" spans="3:33" x14ac:dyDescent="0.2">
      <c r="C5147" s="82"/>
      <c r="D5147" s="82"/>
      <c r="E5147" s="82"/>
      <c r="F5147" s="82"/>
      <c r="G5147" s="82"/>
      <c r="H5147" s="82"/>
      <c r="I5147" s="82"/>
      <c r="J5147" s="82"/>
      <c r="K5147" s="82"/>
      <c r="L5147" s="82"/>
      <c r="M5147" s="82"/>
      <c r="N5147" s="140"/>
      <c r="O5147" s="140"/>
      <c r="P5147" s="82"/>
      <c r="Q5147" s="82"/>
      <c r="R5147" s="82"/>
      <c r="S5147" s="82"/>
      <c r="T5147" s="140"/>
      <c r="U5147" s="82"/>
      <c r="V5147" s="82"/>
      <c r="W5147" s="82"/>
      <c r="X5147" s="82"/>
      <c r="Y5147" s="82"/>
      <c r="AA5147" s="82"/>
      <c r="AB5147" s="82"/>
      <c r="AC5147" s="82"/>
      <c r="AD5147" s="82"/>
      <c r="AE5147" s="82"/>
      <c r="AF5147" s="82"/>
      <c r="AG5147" s="82"/>
    </row>
    <row r="5148" spans="3:33" x14ac:dyDescent="0.2">
      <c r="C5148" s="82"/>
      <c r="D5148" s="82"/>
      <c r="E5148" s="82"/>
      <c r="F5148" s="82"/>
      <c r="G5148" s="82"/>
      <c r="H5148" s="82"/>
      <c r="I5148" s="82"/>
      <c r="J5148" s="82"/>
      <c r="K5148" s="82"/>
      <c r="L5148" s="82"/>
      <c r="M5148" s="82"/>
      <c r="N5148" s="140"/>
      <c r="O5148" s="140"/>
      <c r="P5148" s="82"/>
      <c r="Q5148" s="82"/>
      <c r="R5148" s="82"/>
      <c r="S5148" s="82"/>
      <c r="T5148" s="140"/>
      <c r="U5148" s="82"/>
      <c r="V5148" s="82"/>
      <c r="W5148" s="82"/>
      <c r="X5148" s="82"/>
      <c r="Y5148" s="82"/>
      <c r="AA5148" s="82"/>
      <c r="AB5148" s="82"/>
      <c r="AC5148" s="82"/>
      <c r="AD5148" s="82"/>
      <c r="AE5148" s="82"/>
      <c r="AF5148" s="82"/>
      <c r="AG5148" s="82"/>
    </row>
    <row r="5149" spans="3:33" x14ac:dyDescent="0.2">
      <c r="C5149" s="82"/>
      <c r="D5149" s="82"/>
      <c r="E5149" s="82"/>
      <c r="F5149" s="82"/>
      <c r="G5149" s="82"/>
      <c r="H5149" s="82"/>
      <c r="I5149" s="82"/>
      <c r="J5149" s="82"/>
      <c r="K5149" s="82"/>
      <c r="L5149" s="82"/>
      <c r="M5149" s="82"/>
      <c r="N5149" s="140"/>
      <c r="O5149" s="140"/>
      <c r="P5149" s="82"/>
      <c r="Q5149" s="82"/>
      <c r="R5149" s="82"/>
      <c r="S5149" s="82"/>
      <c r="T5149" s="140"/>
      <c r="U5149" s="82"/>
      <c r="V5149" s="82"/>
      <c r="W5149" s="82"/>
      <c r="X5149" s="82"/>
      <c r="Y5149" s="82"/>
      <c r="AA5149" s="82"/>
      <c r="AB5149" s="82"/>
      <c r="AC5149" s="82"/>
      <c r="AD5149" s="82"/>
      <c r="AE5149" s="82"/>
      <c r="AF5149" s="82"/>
      <c r="AG5149" s="82"/>
    </row>
    <row r="5150" spans="3:33" x14ac:dyDescent="0.2">
      <c r="C5150" s="82"/>
      <c r="D5150" s="82"/>
      <c r="E5150" s="82"/>
      <c r="F5150" s="82"/>
      <c r="G5150" s="82"/>
      <c r="H5150" s="82"/>
      <c r="I5150" s="82"/>
      <c r="J5150" s="82"/>
      <c r="K5150" s="82"/>
      <c r="L5150" s="82"/>
      <c r="M5150" s="82"/>
      <c r="N5150" s="140"/>
      <c r="O5150" s="140"/>
      <c r="P5150" s="82"/>
      <c r="Q5150" s="82"/>
      <c r="R5150" s="82"/>
      <c r="S5150" s="82"/>
      <c r="T5150" s="140"/>
      <c r="U5150" s="82"/>
      <c r="V5150" s="82"/>
      <c r="W5150" s="82"/>
      <c r="X5150" s="82"/>
      <c r="Y5150" s="82"/>
      <c r="AA5150" s="82"/>
      <c r="AB5150" s="82"/>
      <c r="AC5150" s="82"/>
      <c r="AD5150" s="82"/>
      <c r="AE5150" s="82"/>
      <c r="AF5150" s="82"/>
      <c r="AG5150" s="82"/>
    </row>
    <row r="5151" spans="3:33" x14ac:dyDescent="0.2">
      <c r="C5151" s="82"/>
      <c r="D5151" s="82"/>
      <c r="E5151" s="82"/>
      <c r="F5151" s="82"/>
      <c r="G5151" s="82"/>
      <c r="H5151" s="82"/>
      <c r="I5151" s="82"/>
      <c r="J5151" s="82"/>
      <c r="K5151" s="82"/>
      <c r="L5151" s="82"/>
      <c r="M5151" s="82"/>
      <c r="N5151" s="140"/>
      <c r="O5151" s="140"/>
      <c r="P5151" s="82"/>
      <c r="Q5151" s="82"/>
      <c r="R5151" s="82"/>
      <c r="S5151" s="82"/>
      <c r="T5151" s="140"/>
      <c r="U5151" s="82"/>
      <c r="V5151" s="82"/>
      <c r="W5151" s="82"/>
      <c r="X5151" s="82"/>
      <c r="Y5151" s="82"/>
      <c r="AA5151" s="82"/>
      <c r="AB5151" s="82"/>
      <c r="AC5151" s="82"/>
      <c r="AD5151" s="82"/>
      <c r="AE5151" s="82"/>
      <c r="AF5151" s="82"/>
      <c r="AG5151" s="82"/>
    </row>
    <row r="5152" spans="3:33" x14ac:dyDescent="0.2">
      <c r="C5152" s="82"/>
      <c r="D5152" s="82"/>
      <c r="E5152" s="82"/>
      <c r="F5152" s="82"/>
      <c r="G5152" s="82"/>
      <c r="H5152" s="82"/>
      <c r="I5152" s="82"/>
      <c r="J5152" s="82"/>
      <c r="K5152" s="82"/>
      <c r="L5152" s="82"/>
      <c r="M5152" s="82"/>
      <c r="N5152" s="140"/>
      <c r="O5152" s="140"/>
      <c r="P5152" s="82"/>
      <c r="Q5152" s="82"/>
      <c r="R5152" s="82"/>
      <c r="S5152" s="82"/>
      <c r="T5152" s="140"/>
      <c r="U5152" s="82"/>
      <c r="V5152" s="82"/>
      <c r="W5152" s="82"/>
      <c r="X5152" s="82"/>
      <c r="Y5152" s="82"/>
      <c r="AA5152" s="82"/>
      <c r="AB5152" s="82"/>
      <c r="AC5152" s="82"/>
      <c r="AD5152" s="82"/>
      <c r="AE5152" s="82"/>
      <c r="AF5152" s="82"/>
      <c r="AG5152" s="82"/>
    </row>
    <row r="5153" spans="3:33" x14ac:dyDescent="0.2">
      <c r="C5153" s="82"/>
      <c r="D5153" s="82"/>
      <c r="E5153" s="82"/>
      <c r="F5153" s="82"/>
      <c r="G5153" s="82"/>
      <c r="H5153" s="82"/>
      <c r="I5153" s="82"/>
      <c r="J5153" s="82"/>
      <c r="K5153" s="82"/>
      <c r="L5153" s="82"/>
      <c r="M5153" s="82"/>
      <c r="N5153" s="140"/>
      <c r="O5153" s="140"/>
      <c r="P5153" s="82"/>
      <c r="Q5153" s="82"/>
      <c r="R5153" s="82"/>
      <c r="S5153" s="82"/>
      <c r="T5153" s="140"/>
      <c r="U5153" s="82"/>
      <c r="V5153" s="82"/>
      <c r="W5153" s="82"/>
      <c r="X5153" s="82"/>
      <c r="Y5153" s="82"/>
      <c r="AA5153" s="82"/>
      <c r="AB5153" s="82"/>
      <c r="AC5153" s="82"/>
      <c r="AD5153" s="82"/>
      <c r="AE5153" s="82"/>
      <c r="AF5153" s="82"/>
      <c r="AG5153" s="82"/>
    </row>
    <row r="5154" spans="3:33" x14ac:dyDescent="0.2">
      <c r="C5154" s="82"/>
      <c r="D5154" s="82"/>
      <c r="E5154" s="82"/>
      <c r="F5154" s="82"/>
      <c r="G5154" s="82"/>
      <c r="H5154" s="82"/>
      <c r="I5154" s="82"/>
      <c r="J5154" s="82"/>
      <c r="K5154" s="82"/>
      <c r="L5154" s="82"/>
      <c r="M5154" s="82"/>
      <c r="N5154" s="140"/>
      <c r="O5154" s="140"/>
      <c r="P5154" s="82"/>
      <c r="Q5154" s="82"/>
      <c r="R5154" s="82"/>
      <c r="S5154" s="82"/>
      <c r="T5154" s="140"/>
      <c r="U5154" s="82"/>
      <c r="V5154" s="82"/>
      <c r="W5154" s="82"/>
      <c r="X5154" s="82"/>
      <c r="Y5154" s="82"/>
      <c r="AA5154" s="82"/>
      <c r="AB5154" s="82"/>
      <c r="AC5154" s="82"/>
      <c r="AD5154" s="82"/>
      <c r="AE5154" s="82"/>
      <c r="AF5154" s="82"/>
      <c r="AG5154" s="82"/>
    </row>
    <row r="5155" spans="3:33" x14ac:dyDescent="0.2">
      <c r="C5155" s="82"/>
      <c r="D5155" s="82"/>
      <c r="E5155" s="82"/>
      <c r="F5155" s="82"/>
      <c r="G5155" s="82"/>
      <c r="H5155" s="82"/>
      <c r="I5155" s="82"/>
      <c r="J5155" s="82"/>
      <c r="K5155" s="82"/>
      <c r="L5155" s="82"/>
      <c r="M5155" s="82"/>
      <c r="N5155" s="140"/>
      <c r="O5155" s="140"/>
      <c r="P5155" s="82"/>
      <c r="Q5155" s="82"/>
      <c r="R5155" s="82"/>
      <c r="S5155" s="82"/>
      <c r="T5155" s="140"/>
      <c r="U5155" s="82"/>
      <c r="V5155" s="82"/>
      <c r="W5155" s="82"/>
      <c r="X5155" s="82"/>
      <c r="Y5155" s="82"/>
      <c r="AA5155" s="82"/>
      <c r="AB5155" s="82"/>
      <c r="AC5155" s="82"/>
      <c r="AD5155" s="82"/>
      <c r="AE5155" s="82"/>
      <c r="AF5155" s="82"/>
      <c r="AG5155" s="82"/>
    </row>
    <row r="5156" spans="3:33" x14ac:dyDescent="0.2">
      <c r="C5156" s="82"/>
      <c r="D5156" s="82"/>
      <c r="E5156" s="82"/>
      <c r="F5156" s="82"/>
      <c r="G5156" s="82"/>
      <c r="H5156" s="82"/>
      <c r="I5156" s="82"/>
      <c r="J5156" s="82"/>
      <c r="K5156" s="82"/>
      <c r="L5156" s="82"/>
      <c r="M5156" s="82"/>
      <c r="N5156" s="140"/>
      <c r="O5156" s="140"/>
      <c r="P5156" s="82"/>
      <c r="Q5156" s="82"/>
      <c r="R5156" s="82"/>
      <c r="S5156" s="82"/>
      <c r="T5156" s="140"/>
      <c r="U5156" s="82"/>
      <c r="V5156" s="82"/>
      <c r="W5156" s="82"/>
      <c r="X5156" s="82"/>
      <c r="Y5156" s="82"/>
      <c r="AA5156" s="82"/>
      <c r="AB5156" s="82"/>
      <c r="AC5156" s="82"/>
      <c r="AD5156" s="82"/>
      <c r="AE5156" s="82"/>
      <c r="AF5156" s="82"/>
      <c r="AG5156" s="82"/>
    </row>
    <row r="5157" spans="3:33" x14ac:dyDescent="0.2">
      <c r="C5157" s="82"/>
      <c r="D5157" s="82"/>
      <c r="E5157" s="82"/>
      <c r="F5157" s="82"/>
      <c r="G5157" s="82"/>
      <c r="H5157" s="82"/>
      <c r="I5157" s="82"/>
      <c r="J5157" s="82"/>
      <c r="K5157" s="82"/>
      <c r="L5157" s="82"/>
      <c r="M5157" s="82"/>
      <c r="N5157" s="140"/>
      <c r="O5157" s="140"/>
      <c r="P5157" s="82"/>
      <c r="Q5157" s="82"/>
      <c r="R5157" s="82"/>
      <c r="S5157" s="82"/>
      <c r="T5157" s="140"/>
      <c r="U5157" s="82"/>
      <c r="V5157" s="82"/>
      <c r="W5157" s="82"/>
      <c r="X5157" s="82"/>
      <c r="Y5157" s="82"/>
      <c r="AA5157" s="82"/>
      <c r="AB5157" s="82"/>
      <c r="AC5157" s="82"/>
      <c r="AD5157" s="82"/>
      <c r="AE5157" s="82"/>
      <c r="AF5157" s="82"/>
      <c r="AG5157" s="82"/>
    </row>
    <row r="5158" spans="3:33" x14ac:dyDescent="0.2">
      <c r="C5158" s="82"/>
      <c r="D5158" s="82"/>
      <c r="E5158" s="82"/>
      <c r="F5158" s="82"/>
      <c r="G5158" s="82"/>
      <c r="H5158" s="82"/>
      <c r="I5158" s="82"/>
      <c r="J5158" s="82"/>
      <c r="K5158" s="82"/>
      <c r="L5158" s="82"/>
      <c r="M5158" s="82"/>
      <c r="N5158" s="140"/>
      <c r="O5158" s="140"/>
      <c r="P5158" s="82"/>
      <c r="Q5158" s="82"/>
      <c r="R5158" s="82"/>
      <c r="S5158" s="82"/>
      <c r="T5158" s="140"/>
      <c r="U5158" s="82"/>
      <c r="V5158" s="82"/>
      <c r="W5158" s="82"/>
      <c r="X5158" s="82"/>
      <c r="Y5158" s="82"/>
      <c r="AA5158" s="82"/>
      <c r="AB5158" s="82"/>
      <c r="AC5158" s="82"/>
      <c r="AD5158" s="82"/>
      <c r="AE5158" s="82"/>
      <c r="AF5158" s="82"/>
      <c r="AG5158" s="82"/>
    </row>
    <row r="5159" spans="3:33" x14ac:dyDescent="0.2">
      <c r="C5159" s="82"/>
      <c r="D5159" s="82"/>
      <c r="E5159" s="82"/>
      <c r="F5159" s="82"/>
      <c r="G5159" s="82"/>
      <c r="H5159" s="82"/>
      <c r="I5159" s="82"/>
      <c r="J5159" s="82"/>
      <c r="K5159" s="82"/>
      <c r="L5159" s="82"/>
      <c r="M5159" s="82"/>
      <c r="N5159" s="140"/>
      <c r="O5159" s="140"/>
      <c r="P5159" s="82"/>
      <c r="Q5159" s="82"/>
      <c r="R5159" s="82"/>
      <c r="S5159" s="82"/>
      <c r="T5159" s="140"/>
      <c r="U5159" s="82"/>
      <c r="V5159" s="82"/>
      <c r="W5159" s="82"/>
      <c r="X5159" s="82"/>
      <c r="Y5159" s="82"/>
      <c r="AA5159" s="82"/>
      <c r="AB5159" s="82"/>
      <c r="AC5159" s="82"/>
      <c r="AD5159" s="82"/>
      <c r="AE5159" s="82"/>
      <c r="AF5159" s="82"/>
      <c r="AG5159" s="82"/>
    </row>
    <row r="5160" spans="3:33" x14ac:dyDescent="0.2">
      <c r="C5160" s="82"/>
      <c r="D5160" s="82"/>
      <c r="E5160" s="82"/>
      <c r="F5160" s="82"/>
      <c r="G5160" s="82"/>
      <c r="H5160" s="82"/>
      <c r="I5160" s="82"/>
      <c r="J5160" s="82"/>
      <c r="K5160" s="82"/>
      <c r="L5160" s="82"/>
      <c r="M5160" s="82"/>
      <c r="N5160" s="140"/>
      <c r="O5160" s="140"/>
      <c r="P5160" s="82"/>
      <c r="Q5160" s="82"/>
      <c r="R5160" s="82"/>
      <c r="S5160" s="82"/>
      <c r="T5160" s="140"/>
      <c r="U5160" s="82"/>
      <c r="V5160" s="82"/>
      <c r="W5160" s="82"/>
      <c r="X5160" s="82"/>
      <c r="Y5160" s="82"/>
      <c r="AA5160" s="82"/>
      <c r="AB5160" s="82"/>
      <c r="AC5160" s="82"/>
      <c r="AD5160" s="82"/>
      <c r="AE5160" s="82"/>
      <c r="AF5160" s="82"/>
      <c r="AG5160" s="82"/>
    </row>
    <row r="5161" spans="3:33" x14ac:dyDescent="0.2">
      <c r="C5161" s="82"/>
      <c r="D5161" s="82"/>
      <c r="E5161" s="82"/>
      <c r="F5161" s="82"/>
      <c r="G5161" s="82"/>
      <c r="H5161" s="82"/>
      <c r="I5161" s="82"/>
      <c r="J5161" s="82"/>
      <c r="K5161" s="82"/>
      <c r="L5161" s="82"/>
      <c r="M5161" s="82"/>
      <c r="N5161" s="140"/>
      <c r="O5161" s="140"/>
      <c r="P5161" s="82"/>
      <c r="Q5161" s="82"/>
      <c r="R5161" s="82"/>
      <c r="S5161" s="82"/>
      <c r="T5161" s="140"/>
      <c r="U5161" s="82"/>
      <c r="V5161" s="82"/>
      <c r="W5161" s="82"/>
      <c r="X5161" s="82"/>
      <c r="Y5161" s="82"/>
      <c r="AA5161" s="82"/>
      <c r="AB5161" s="82"/>
      <c r="AC5161" s="82"/>
      <c r="AD5161" s="82"/>
      <c r="AE5161" s="82"/>
      <c r="AF5161" s="82"/>
      <c r="AG5161" s="82"/>
    </row>
    <row r="5162" spans="3:33" x14ac:dyDescent="0.2">
      <c r="C5162" s="82"/>
      <c r="D5162" s="82"/>
      <c r="E5162" s="82"/>
      <c r="F5162" s="82"/>
      <c r="G5162" s="82"/>
      <c r="H5162" s="82"/>
      <c r="I5162" s="82"/>
      <c r="J5162" s="82"/>
      <c r="K5162" s="82"/>
      <c r="L5162" s="82"/>
      <c r="M5162" s="82"/>
      <c r="N5162" s="140"/>
      <c r="O5162" s="140"/>
      <c r="P5162" s="82"/>
      <c r="Q5162" s="82"/>
      <c r="R5162" s="82"/>
      <c r="S5162" s="82"/>
      <c r="T5162" s="140"/>
      <c r="U5162" s="82"/>
      <c r="V5162" s="82"/>
      <c r="W5162" s="82"/>
      <c r="X5162" s="82"/>
      <c r="Y5162" s="82"/>
      <c r="AA5162" s="82"/>
      <c r="AB5162" s="82"/>
      <c r="AC5162" s="82"/>
      <c r="AD5162" s="82"/>
      <c r="AE5162" s="82"/>
      <c r="AF5162" s="82"/>
      <c r="AG5162" s="82"/>
    </row>
    <row r="5163" spans="3:33" x14ac:dyDescent="0.2">
      <c r="C5163" s="82"/>
      <c r="D5163" s="82"/>
      <c r="E5163" s="82"/>
      <c r="F5163" s="82"/>
      <c r="G5163" s="82"/>
      <c r="H5163" s="82"/>
      <c r="I5163" s="82"/>
      <c r="J5163" s="82"/>
      <c r="K5163" s="82"/>
      <c r="L5163" s="82"/>
      <c r="M5163" s="82"/>
      <c r="N5163" s="140"/>
      <c r="O5163" s="140"/>
      <c r="P5163" s="82"/>
      <c r="Q5163" s="82"/>
      <c r="R5163" s="82"/>
      <c r="S5163" s="82"/>
      <c r="T5163" s="140"/>
      <c r="U5163" s="82"/>
      <c r="V5163" s="82"/>
      <c r="W5163" s="82"/>
      <c r="X5163" s="82"/>
      <c r="Y5163" s="82"/>
      <c r="AA5163" s="82"/>
      <c r="AB5163" s="82"/>
      <c r="AC5163" s="82"/>
      <c r="AD5163" s="82"/>
      <c r="AE5163" s="82"/>
      <c r="AF5163" s="82"/>
      <c r="AG5163" s="82"/>
    </row>
    <row r="5164" spans="3:33" x14ac:dyDescent="0.2">
      <c r="C5164" s="82"/>
      <c r="D5164" s="82"/>
      <c r="E5164" s="82"/>
      <c r="F5164" s="82"/>
      <c r="G5164" s="82"/>
      <c r="H5164" s="82"/>
      <c r="I5164" s="82"/>
      <c r="J5164" s="82"/>
      <c r="K5164" s="82"/>
      <c r="L5164" s="82"/>
      <c r="M5164" s="82"/>
      <c r="N5164" s="140"/>
      <c r="O5164" s="140"/>
      <c r="P5164" s="82"/>
      <c r="Q5164" s="82"/>
      <c r="R5164" s="82"/>
      <c r="S5164" s="82"/>
      <c r="T5164" s="140"/>
      <c r="U5164" s="82"/>
      <c r="V5164" s="82"/>
      <c r="W5164" s="82"/>
      <c r="X5164" s="82"/>
      <c r="Y5164" s="82"/>
      <c r="AA5164" s="82"/>
      <c r="AB5164" s="82"/>
      <c r="AC5164" s="82"/>
      <c r="AD5164" s="82"/>
      <c r="AE5164" s="82"/>
      <c r="AF5164" s="82"/>
      <c r="AG5164" s="82"/>
    </row>
    <row r="5165" spans="3:33" x14ac:dyDescent="0.2">
      <c r="C5165" s="82"/>
      <c r="D5165" s="82"/>
      <c r="E5165" s="82"/>
      <c r="F5165" s="82"/>
      <c r="G5165" s="82"/>
      <c r="H5165" s="82"/>
      <c r="I5165" s="82"/>
      <c r="J5165" s="82"/>
      <c r="K5165" s="82"/>
      <c r="L5165" s="82"/>
      <c r="M5165" s="82"/>
      <c r="N5165" s="140"/>
      <c r="O5165" s="140"/>
      <c r="P5165" s="82"/>
      <c r="Q5165" s="82"/>
      <c r="R5165" s="82"/>
      <c r="S5165" s="82"/>
      <c r="T5165" s="140"/>
      <c r="U5165" s="82"/>
      <c r="V5165" s="82"/>
      <c r="W5165" s="82"/>
      <c r="X5165" s="82"/>
      <c r="Y5165" s="82"/>
      <c r="AA5165" s="82"/>
      <c r="AB5165" s="82"/>
      <c r="AC5165" s="82"/>
      <c r="AD5165" s="82"/>
      <c r="AE5165" s="82"/>
      <c r="AF5165" s="82"/>
      <c r="AG5165" s="82"/>
    </row>
    <row r="5166" spans="3:33" x14ac:dyDescent="0.2">
      <c r="C5166" s="82"/>
      <c r="D5166" s="82"/>
      <c r="E5166" s="82"/>
      <c r="F5166" s="82"/>
      <c r="G5166" s="82"/>
      <c r="H5166" s="82"/>
      <c r="I5166" s="82"/>
      <c r="J5166" s="82"/>
      <c r="K5166" s="82"/>
      <c r="L5166" s="82"/>
      <c r="M5166" s="82"/>
      <c r="N5166" s="140"/>
      <c r="O5166" s="140"/>
      <c r="P5166" s="82"/>
      <c r="Q5166" s="82"/>
      <c r="R5166" s="82"/>
      <c r="S5166" s="82"/>
      <c r="T5166" s="140"/>
      <c r="U5166" s="82"/>
      <c r="V5166" s="82"/>
      <c r="W5166" s="82"/>
      <c r="X5166" s="82"/>
      <c r="Y5166" s="82"/>
      <c r="AA5166" s="82"/>
      <c r="AB5166" s="82"/>
      <c r="AC5166" s="82"/>
      <c r="AD5166" s="82"/>
      <c r="AE5166" s="82"/>
      <c r="AF5166" s="82"/>
      <c r="AG5166" s="82"/>
    </row>
    <row r="5167" spans="3:33" x14ac:dyDescent="0.2">
      <c r="C5167" s="82"/>
      <c r="D5167" s="82"/>
      <c r="E5167" s="82"/>
      <c r="F5167" s="82"/>
      <c r="G5167" s="82"/>
      <c r="H5167" s="82"/>
      <c r="I5167" s="82"/>
      <c r="J5167" s="82"/>
      <c r="K5167" s="82"/>
      <c r="L5167" s="82"/>
      <c r="M5167" s="82"/>
      <c r="N5167" s="140"/>
      <c r="O5167" s="140"/>
      <c r="P5167" s="82"/>
      <c r="Q5167" s="82"/>
      <c r="R5167" s="82"/>
      <c r="S5167" s="82"/>
      <c r="T5167" s="140"/>
      <c r="U5167" s="82"/>
      <c r="V5167" s="82"/>
      <c r="W5167" s="82"/>
      <c r="X5167" s="82"/>
      <c r="Y5167" s="82"/>
      <c r="AA5167" s="82"/>
      <c r="AB5167" s="82"/>
      <c r="AC5167" s="82"/>
      <c r="AD5167" s="82"/>
      <c r="AE5167" s="82"/>
      <c r="AF5167" s="82"/>
      <c r="AG5167" s="82"/>
    </row>
    <row r="5168" spans="3:33" x14ac:dyDescent="0.2">
      <c r="C5168" s="82"/>
      <c r="D5168" s="82"/>
      <c r="E5168" s="82"/>
      <c r="F5168" s="82"/>
      <c r="G5168" s="82"/>
      <c r="H5168" s="82"/>
      <c r="I5168" s="82"/>
      <c r="J5168" s="82"/>
      <c r="K5168" s="82"/>
      <c r="L5168" s="82"/>
      <c r="M5168" s="82"/>
      <c r="N5168" s="140"/>
      <c r="O5168" s="140"/>
      <c r="P5168" s="82"/>
      <c r="Q5168" s="82"/>
      <c r="R5168" s="82"/>
      <c r="S5168" s="82"/>
      <c r="T5168" s="140"/>
      <c r="U5168" s="82"/>
      <c r="V5168" s="82"/>
      <c r="W5168" s="82"/>
      <c r="X5168" s="82"/>
      <c r="Y5168" s="82"/>
      <c r="AA5168" s="82"/>
      <c r="AB5168" s="82"/>
      <c r="AC5168" s="82"/>
      <c r="AD5168" s="82"/>
      <c r="AE5168" s="82"/>
      <c r="AF5168" s="82"/>
      <c r="AG5168" s="82"/>
    </row>
    <row r="5169" spans="3:33" x14ac:dyDescent="0.2">
      <c r="C5169" s="82"/>
      <c r="D5169" s="82"/>
      <c r="E5169" s="82"/>
      <c r="F5169" s="82"/>
      <c r="G5169" s="82"/>
      <c r="H5169" s="82"/>
      <c r="I5169" s="82"/>
      <c r="J5169" s="82"/>
      <c r="K5169" s="82"/>
      <c r="L5169" s="82"/>
      <c r="M5169" s="82"/>
      <c r="N5169" s="140"/>
      <c r="O5169" s="140"/>
      <c r="P5169" s="82"/>
      <c r="Q5169" s="82"/>
      <c r="R5169" s="82"/>
      <c r="S5169" s="82"/>
      <c r="T5169" s="140"/>
      <c r="U5169" s="82"/>
      <c r="V5169" s="82"/>
      <c r="W5169" s="82"/>
      <c r="X5169" s="82"/>
      <c r="Y5169" s="82"/>
      <c r="AA5169" s="82"/>
      <c r="AB5169" s="82"/>
      <c r="AC5169" s="82"/>
      <c r="AD5169" s="82"/>
      <c r="AE5169" s="82"/>
      <c r="AF5169" s="82"/>
      <c r="AG5169" s="82"/>
    </row>
    <row r="5170" spans="3:33" x14ac:dyDescent="0.2">
      <c r="C5170" s="82"/>
      <c r="D5170" s="82"/>
      <c r="E5170" s="82"/>
      <c r="F5170" s="82"/>
      <c r="G5170" s="82"/>
      <c r="H5170" s="82"/>
      <c r="I5170" s="82"/>
      <c r="J5170" s="82"/>
      <c r="K5170" s="82"/>
      <c r="L5170" s="82"/>
      <c r="M5170" s="82"/>
      <c r="N5170" s="140"/>
      <c r="O5170" s="140"/>
      <c r="P5170" s="82"/>
      <c r="Q5170" s="82"/>
      <c r="R5170" s="82"/>
      <c r="S5170" s="82"/>
      <c r="T5170" s="140"/>
      <c r="U5170" s="82"/>
      <c r="V5170" s="82"/>
      <c r="W5170" s="82"/>
      <c r="X5170" s="82"/>
      <c r="Y5170" s="82"/>
      <c r="AA5170" s="82"/>
      <c r="AB5170" s="82"/>
      <c r="AC5170" s="82"/>
      <c r="AD5170" s="82"/>
      <c r="AE5170" s="82"/>
      <c r="AF5170" s="82"/>
      <c r="AG5170" s="82"/>
    </row>
    <row r="5171" spans="3:33" x14ac:dyDescent="0.2">
      <c r="C5171" s="82"/>
      <c r="D5171" s="82"/>
      <c r="E5171" s="82"/>
      <c r="F5171" s="82"/>
      <c r="G5171" s="82"/>
      <c r="H5171" s="82"/>
      <c r="I5171" s="82"/>
      <c r="J5171" s="82"/>
      <c r="K5171" s="82"/>
      <c r="L5171" s="82"/>
      <c r="M5171" s="82"/>
      <c r="N5171" s="140"/>
      <c r="O5171" s="140"/>
      <c r="P5171" s="82"/>
      <c r="Q5171" s="82"/>
      <c r="R5171" s="82"/>
      <c r="S5171" s="82"/>
      <c r="T5171" s="140"/>
      <c r="U5171" s="82"/>
      <c r="V5171" s="82"/>
      <c r="W5171" s="82"/>
      <c r="X5171" s="82"/>
      <c r="Y5171" s="82"/>
      <c r="AA5171" s="82"/>
      <c r="AB5171" s="82"/>
      <c r="AC5171" s="82"/>
      <c r="AD5171" s="82"/>
      <c r="AE5171" s="82"/>
      <c r="AF5171" s="82"/>
      <c r="AG5171" s="82"/>
    </row>
    <row r="5172" spans="3:33" x14ac:dyDescent="0.2">
      <c r="C5172" s="82"/>
      <c r="D5172" s="82"/>
      <c r="E5172" s="82"/>
      <c r="F5172" s="82"/>
      <c r="G5172" s="82"/>
      <c r="H5172" s="82"/>
      <c r="I5172" s="82"/>
      <c r="J5172" s="82"/>
      <c r="K5172" s="82"/>
      <c r="L5172" s="82"/>
      <c r="M5172" s="82"/>
      <c r="N5172" s="140"/>
      <c r="O5172" s="140"/>
      <c r="P5172" s="82"/>
      <c r="Q5172" s="82"/>
      <c r="R5172" s="82"/>
      <c r="S5172" s="82"/>
      <c r="T5172" s="140"/>
      <c r="U5172" s="82"/>
      <c r="V5172" s="82"/>
      <c r="W5172" s="82"/>
      <c r="X5172" s="82"/>
      <c r="Y5172" s="82"/>
      <c r="AA5172" s="82"/>
      <c r="AB5172" s="82"/>
      <c r="AC5172" s="82"/>
      <c r="AD5172" s="82"/>
      <c r="AE5172" s="82"/>
      <c r="AF5172" s="82"/>
      <c r="AG5172" s="82"/>
    </row>
    <row r="5173" spans="3:33" x14ac:dyDescent="0.2">
      <c r="C5173" s="82"/>
      <c r="D5173" s="82"/>
      <c r="E5173" s="82"/>
      <c r="F5173" s="82"/>
      <c r="G5173" s="82"/>
      <c r="H5173" s="82"/>
      <c r="I5173" s="82"/>
      <c r="J5173" s="82"/>
      <c r="K5173" s="82"/>
      <c r="L5173" s="82"/>
      <c r="M5173" s="82"/>
      <c r="N5173" s="140"/>
      <c r="O5173" s="140"/>
      <c r="P5173" s="82"/>
      <c r="Q5173" s="82"/>
      <c r="R5173" s="82"/>
      <c r="S5173" s="82"/>
      <c r="T5173" s="140"/>
      <c r="U5173" s="82"/>
      <c r="V5173" s="82"/>
      <c r="W5173" s="82"/>
      <c r="X5173" s="82"/>
      <c r="Y5173" s="82"/>
      <c r="AA5173" s="82"/>
      <c r="AB5173" s="82"/>
      <c r="AC5173" s="82"/>
      <c r="AD5173" s="82"/>
      <c r="AE5173" s="82"/>
      <c r="AF5173" s="82"/>
      <c r="AG5173" s="82"/>
    </row>
    <row r="5174" spans="3:33" x14ac:dyDescent="0.2">
      <c r="C5174" s="82"/>
      <c r="D5174" s="82"/>
      <c r="E5174" s="82"/>
      <c r="F5174" s="82"/>
      <c r="G5174" s="82"/>
      <c r="H5174" s="82"/>
      <c r="I5174" s="82"/>
      <c r="J5174" s="82"/>
      <c r="K5174" s="82"/>
      <c r="L5174" s="82"/>
      <c r="M5174" s="82"/>
      <c r="N5174" s="140"/>
      <c r="O5174" s="140"/>
      <c r="P5174" s="82"/>
      <c r="Q5174" s="82"/>
      <c r="R5174" s="82"/>
      <c r="S5174" s="82"/>
      <c r="T5174" s="140"/>
      <c r="U5174" s="82"/>
      <c r="V5174" s="82"/>
      <c r="W5174" s="82"/>
      <c r="X5174" s="82"/>
      <c r="Y5174" s="82"/>
      <c r="AA5174" s="82"/>
      <c r="AB5174" s="82"/>
      <c r="AC5174" s="82"/>
      <c r="AD5174" s="82"/>
      <c r="AE5174" s="82"/>
      <c r="AF5174" s="82"/>
      <c r="AG5174" s="82"/>
    </row>
    <row r="5175" spans="3:33" x14ac:dyDescent="0.2">
      <c r="C5175" s="82"/>
      <c r="D5175" s="82"/>
      <c r="E5175" s="82"/>
      <c r="F5175" s="82"/>
      <c r="G5175" s="82"/>
      <c r="H5175" s="82"/>
      <c r="I5175" s="82"/>
      <c r="J5175" s="82"/>
      <c r="K5175" s="82"/>
      <c r="L5175" s="82"/>
      <c r="M5175" s="82"/>
      <c r="N5175" s="140"/>
      <c r="O5175" s="140"/>
      <c r="P5175" s="82"/>
      <c r="Q5175" s="82"/>
      <c r="R5175" s="82"/>
      <c r="S5175" s="82"/>
      <c r="T5175" s="140"/>
      <c r="U5175" s="82"/>
      <c r="V5175" s="82"/>
      <c r="W5175" s="82"/>
      <c r="X5175" s="82"/>
      <c r="Y5175" s="82"/>
      <c r="AA5175" s="82"/>
      <c r="AB5175" s="82"/>
      <c r="AC5175" s="82"/>
      <c r="AD5175" s="82"/>
      <c r="AE5175" s="82"/>
      <c r="AF5175" s="82"/>
      <c r="AG5175" s="82"/>
    </row>
    <row r="5176" spans="3:33" x14ac:dyDescent="0.2">
      <c r="C5176" s="82"/>
      <c r="D5176" s="82"/>
      <c r="E5176" s="82"/>
      <c r="F5176" s="82"/>
      <c r="G5176" s="82"/>
      <c r="H5176" s="82"/>
      <c r="I5176" s="82"/>
      <c r="J5176" s="82"/>
      <c r="K5176" s="82"/>
      <c r="L5176" s="82"/>
      <c r="M5176" s="82"/>
      <c r="N5176" s="140"/>
      <c r="O5176" s="140"/>
      <c r="P5176" s="82"/>
      <c r="Q5176" s="82"/>
      <c r="R5176" s="82"/>
      <c r="S5176" s="82"/>
      <c r="T5176" s="140"/>
      <c r="U5176" s="82"/>
      <c r="V5176" s="82"/>
      <c r="W5176" s="82"/>
      <c r="X5176" s="82"/>
      <c r="Y5176" s="82"/>
      <c r="AA5176" s="82"/>
      <c r="AB5176" s="82"/>
      <c r="AC5176" s="82"/>
      <c r="AD5176" s="82"/>
      <c r="AE5176" s="82"/>
      <c r="AF5176" s="82"/>
      <c r="AG5176" s="82"/>
    </row>
    <row r="5177" spans="3:33" x14ac:dyDescent="0.2">
      <c r="C5177" s="82"/>
      <c r="D5177" s="82"/>
      <c r="E5177" s="82"/>
      <c r="F5177" s="82"/>
      <c r="G5177" s="82"/>
      <c r="H5177" s="82"/>
      <c r="I5177" s="82"/>
      <c r="J5177" s="82"/>
      <c r="K5177" s="82"/>
      <c r="L5177" s="82"/>
      <c r="M5177" s="82"/>
      <c r="N5177" s="140"/>
      <c r="O5177" s="140"/>
      <c r="P5177" s="82"/>
      <c r="Q5177" s="82"/>
      <c r="R5177" s="82"/>
      <c r="S5177" s="82"/>
      <c r="T5177" s="140"/>
      <c r="U5177" s="82"/>
      <c r="V5177" s="82"/>
      <c r="W5177" s="82"/>
      <c r="X5177" s="82"/>
      <c r="Y5177" s="82"/>
      <c r="AA5177" s="82"/>
      <c r="AB5177" s="82"/>
      <c r="AC5177" s="82"/>
      <c r="AD5177" s="82"/>
      <c r="AE5177" s="82"/>
      <c r="AF5177" s="82"/>
      <c r="AG5177" s="82"/>
    </row>
    <row r="5178" spans="3:33" x14ac:dyDescent="0.2">
      <c r="C5178" s="82"/>
      <c r="D5178" s="82"/>
      <c r="E5178" s="82"/>
      <c r="F5178" s="82"/>
      <c r="G5178" s="82"/>
      <c r="H5178" s="82"/>
      <c r="I5178" s="82"/>
      <c r="J5178" s="82"/>
      <c r="K5178" s="82"/>
      <c r="L5178" s="82"/>
      <c r="M5178" s="82"/>
      <c r="N5178" s="140"/>
      <c r="O5178" s="140"/>
      <c r="P5178" s="82"/>
      <c r="Q5178" s="82"/>
      <c r="R5178" s="82"/>
      <c r="S5178" s="82"/>
      <c r="T5178" s="140"/>
      <c r="U5178" s="82"/>
      <c r="V5178" s="82"/>
      <c r="W5178" s="82"/>
      <c r="X5178" s="82"/>
      <c r="Y5178" s="82"/>
      <c r="AA5178" s="82"/>
      <c r="AB5178" s="82"/>
      <c r="AC5178" s="82"/>
      <c r="AD5178" s="82"/>
      <c r="AE5178" s="82"/>
      <c r="AF5178" s="82"/>
      <c r="AG5178" s="82"/>
    </row>
    <row r="5179" spans="3:33" x14ac:dyDescent="0.2">
      <c r="C5179" s="82"/>
      <c r="D5179" s="82"/>
      <c r="E5179" s="82"/>
      <c r="F5179" s="82"/>
      <c r="G5179" s="82"/>
      <c r="H5179" s="82"/>
      <c r="I5179" s="82"/>
      <c r="J5179" s="82"/>
      <c r="K5179" s="82"/>
      <c r="L5179" s="82"/>
      <c r="M5179" s="82"/>
      <c r="N5179" s="140"/>
      <c r="O5179" s="140"/>
      <c r="P5179" s="82"/>
      <c r="Q5179" s="82"/>
      <c r="R5179" s="82"/>
      <c r="S5179" s="82"/>
      <c r="T5179" s="140"/>
      <c r="U5179" s="82"/>
      <c r="V5179" s="82"/>
      <c r="W5179" s="82"/>
      <c r="X5179" s="82"/>
      <c r="Y5179" s="82"/>
      <c r="AA5179" s="82"/>
      <c r="AB5179" s="82"/>
      <c r="AC5179" s="82"/>
      <c r="AD5179" s="82"/>
      <c r="AE5179" s="82"/>
      <c r="AF5179" s="82"/>
      <c r="AG5179" s="82"/>
    </row>
    <row r="5180" spans="3:33" x14ac:dyDescent="0.2">
      <c r="C5180" s="82"/>
      <c r="D5180" s="82"/>
      <c r="E5180" s="82"/>
      <c r="F5180" s="82"/>
      <c r="G5180" s="82"/>
      <c r="H5180" s="82"/>
      <c r="I5180" s="82"/>
      <c r="J5180" s="82"/>
      <c r="K5180" s="82"/>
      <c r="L5180" s="82"/>
      <c r="M5180" s="82"/>
      <c r="N5180" s="140"/>
      <c r="O5180" s="140"/>
      <c r="P5180" s="82"/>
      <c r="Q5180" s="82"/>
      <c r="R5180" s="82"/>
      <c r="S5180" s="82"/>
      <c r="T5180" s="140"/>
      <c r="U5180" s="82"/>
      <c r="V5180" s="82"/>
      <c r="W5180" s="82"/>
      <c r="X5180" s="82"/>
      <c r="Y5180" s="82"/>
      <c r="AA5180" s="82"/>
      <c r="AB5180" s="82"/>
      <c r="AC5180" s="82"/>
      <c r="AD5180" s="82"/>
      <c r="AE5180" s="82"/>
      <c r="AF5180" s="82"/>
      <c r="AG5180" s="82"/>
    </row>
    <row r="5181" spans="3:33" x14ac:dyDescent="0.2">
      <c r="C5181" s="82"/>
      <c r="D5181" s="82"/>
      <c r="E5181" s="82"/>
      <c r="F5181" s="82"/>
      <c r="G5181" s="82"/>
      <c r="H5181" s="82"/>
      <c r="I5181" s="82"/>
      <c r="J5181" s="82"/>
      <c r="K5181" s="82"/>
      <c r="L5181" s="82"/>
      <c r="M5181" s="82"/>
      <c r="N5181" s="140"/>
      <c r="O5181" s="140"/>
      <c r="P5181" s="82"/>
      <c r="Q5181" s="82"/>
      <c r="R5181" s="82"/>
      <c r="S5181" s="82"/>
      <c r="T5181" s="140"/>
      <c r="U5181" s="82"/>
      <c r="V5181" s="82"/>
      <c r="W5181" s="82"/>
      <c r="X5181" s="82"/>
      <c r="Y5181" s="82"/>
      <c r="AA5181" s="82"/>
      <c r="AB5181" s="82"/>
      <c r="AC5181" s="82"/>
      <c r="AD5181" s="82"/>
      <c r="AE5181" s="82"/>
      <c r="AF5181" s="82"/>
      <c r="AG5181" s="82"/>
    </row>
    <row r="5182" spans="3:33" x14ac:dyDescent="0.2">
      <c r="C5182" s="82"/>
      <c r="D5182" s="82"/>
      <c r="E5182" s="82"/>
      <c r="F5182" s="82"/>
      <c r="G5182" s="82"/>
      <c r="H5182" s="82"/>
      <c r="I5182" s="82"/>
      <c r="J5182" s="82"/>
      <c r="K5182" s="82"/>
      <c r="L5182" s="82"/>
      <c r="M5182" s="82"/>
      <c r="N5182" s="140"/>
      <c r="O5182" s="140"/>
      <c r="P5182" s="82"/>
      <c r="Q5182" s="82"/>
      <c r="R5182" s="82"/>
      <c r="S5182" s="82"/>
      <c r="T5182" s="140"/>
      <c r="U5182" s="82"/>
      <c r="V5182" s="82"/>
      <c r="W5182" s="82"/>
      <c r="X5182" s="82"/>
      <c r="Y5182" s="82"/>
      <c r="AA5182" s="82"/>
      <c r="AB5182" s="82"/>
      <c r="AC5182" s="82"/>
      <c r="AD5182" s="82"/>
      <c r="AE5182" s="82"/>
      <c r="AF5182" s="82"/>
      <c r="AG5182" s="82"/>
    </row>
    <row r="5183" spans="3:33" x14ac:dyDescent="0.2">
      <c r="C5183" s="82"/>
      <c r="D5183" s="82"/>
      <c r="E5183" s="82"/>
      <c r="F5183" s="82"/>
      <c r="G5183" s="82"/>
      <c r="H5183" s="82"/>
      <c r="I5183" s="82"/>
      <c r="J5183" s="82"/>
      <c r="K5183" s="82"/>
      <c r="L5183" s="82"/>
      <c r="M5183" s="82"/>
      <c r="N5183" s="140"/>
      <c r="O5183" s="140"/>
      <c r="P5183" s="82"/>
      <c r="Q5183" s="82"/>
      <c r="R5183" s="82"/>
      <c r="S5183" s="82"/>
      <c r="T5183" s="140"/>
      <c r="U5183" s="82"/>
      <c r="V5183" s="82"/>
      <c r="W5183" s="82"/>
      <c r="X5183" s="82"/>
      <c r="Y5183" s="82"/>
      <c r="AA5183" s="82"/>
      <c r="AB5183" s="82"/>
      <c r="AC5183" s="82"/>
      <c r="AD5183" s="82"/>
      <c r="AE5183" s="82"/>
      <c r="AF5183" s="82"/>
      <c r="AG5183" s="82"/>
    </row>
    <row r="5184" spans="3:33" x14ac:dyDescent="0.2">
      <c r="C5184" s="82"/>
      <c r="D5184" s="82"/>
      <c r="E5184" s="82"/>
      <c r="F5184" s="82"/>
      <c r="G5184" s="82"/>
      <c r="H5184" s="82"/>
      <c r="I5184" s="82"/>
      <c r="J5184" s="82"/>
      <c r="K5184" s="82"/>
      <c r="L5184" s="82"/>
      <c r="M5184" s="82"/>
      <c r="N5184" s="140"/>
      <c r="O5184" s="140"/>
      <c r="P5184" s="82"/>
      <c r="Q5184" s="82"/>
      <c r="R5184" s="82"/>
      <c r="S5184" s="82"/>
      <c r="T5184" s="140"/>
      <c r="U5184" s="82"/>
      <c r="V5184" s="82"/>
      <c r="W5184" s="82"/>
      <c r="X5184" s="82"/>
      <c r="Y5184" s="82"/>
      <c r="AA5184" s="82"/>
      <c r="AB5184" s="82"/>
      <c r="AC5184" s="82"/>
      <c r="AD5184" s="82"/>
      <c r="AE5184" s="82"/>
      <c r="AF5184" s="82"/>
      <c r="AG5184" s="82"/>
    </row>
    <row r="5185" spans="3:33" x14ac:dyDescent="0.2">
      <c r="C5185" s="82"/>
      <c r="D5185" s="82"/>
      <c r="E5185" s="82"/>
      <c r="F5185" s="82"/>
      <c r="G5185" s="82"/>
      <c r="H5185" s="82"/>
      <c r="I5185" s="82"/>
      <c r="J5185" s="82"/>
      <c r="K5185" s="82"/>
      <c r="L5185" s="82"/>
      <c r="M5185" s="82"/>
      <c r="N5185" s="140"/>
      <c r="O5185" s="140"/>
      <c r="P5185" s="82"/>
      <c r="Q5185" s="82"/>
      <c r="R5185" s="82"/>
      <c r="S5185" s="82"/>
      <c r="T5185" s="140"/>
      <c r="U5185" s="82"/>
      <c r="V5185" s="82"/>
      <c r="W5185" s="82"/>
      <c r="X5185" s="82"/>
      <c r="Y5185" s="82"/>
      <c r="AA5185" s="82"/>
      <c r="AB5185" s="82"/>
      <c r="AC5185" s="82"/>
      <c r="AD5185" s="82"/>
      <c r="AE5185" s="82"/>
      <c r="AF5185" s="82"/>
      <c r="AG5185" s="82"/>
    </row>
    <row r="5186" spans="3:33" x14ac:dyDescent="0.2">
      <c r="C5186" s="82"/>
      <c r="D5186" s="82"/>
      <c r="E5186" s="82"/>
      <c r="F5186" s="82"/>
      <c r="G5186" s="82"/>
      <c r="H5186" s="82"/>
      <c r="I5186" s="82"/>
      <c r="J5186" s="82"/>
      <c r="K5186" s="82"/>
      <c r="L5186" s="82"/>
      <c r="M5186" s="82"/>
      <c r="N5186" s="140"/>
      <c r="O5186" s="140"/>
      <c r="P5186" s="82"/>
      <c r="Q5186" s="82"/>
      <c r="R5186" s="82"/>
      <c r="S5186" s="82"/>
      <c r="T5186" s="140"/>
      <c r="U5186" s="82"/>
      <c r="V5186" s="82"/>
      <c r="W5186" s="82"/>
      <c r="X5186" s="82"/>
      <c r="Y5186" s="82"/>
      <c r="AA5186" s="82"/>
      <c r="AB5186" s="82"/>
      <c r="AC5186" s="82"/>
      <c r="AD5186" s="82"/>
      <c r="AE5186" s="82"/>
      <c r="AF5186" s="82"/>
      <c r="AG5186" s="82"/>
    </row>
    <row r="5187" spans="3:33" x14ac:dyDescent="0.2">
      <c r="C5187" s="82"/>
      <c r="D5187" s="82"/>
      <c r="E5187" s="82"/>
      <c r="F5187" s="82"/>
      <c r="G5187" s="82"/>
      <c r="H5187" s="82"/>
      <c r="I5187" s="82"/>
      <c r="J5187" s="82"/>
      <c r="K5187" s="82"/>
      <c r="L5187" s="82"/>
      <c r="M5187" s="82"/>
      <c r="N5187" s="140"/>
      <c r="O5187" s="140"/>
      <c r="P5187" s="82"/>
      <c r="Q5187" s="82"/>
      <c r="R5187" s="82"/>
      <c r="S5187" s="82"/>
      <c r="T5187" s="140"/>
      <c r="U5187" s="82"/>
      <c r="V5187" s="82"/>
      <c r="W5187" s="82"/>
      <c r="X5187" s="82"/>
      <c r="Y5187" s="82"/>
      <c r="AA5187" s="82"/>
      <c r="AB5187" s="82"/>
      <c r="AC5187" s="82"/>
      <c r="AD5187" s="82"/>
      <c r="AE5187" s="82"/>
      <c r="AF5187" s="82"/>
      <c r="AG5187" s="82"/>
    </row>
    <row r="5188" spans="3:33" x14ac:dyDescent="0.2">
      <c r="C5188" s="82"/>
      <c r="D5188" s="82"/>
      <c r="E5188" s="82"/>
      <c r="F5188" s="82"/>
      <c r="G5188" s="82"/>
      <c r="H5188" s="82"/>
      <c r="I5188" s="82"/>
      <c r="J5188" s="82"/>
      <c r="K5188" s="82"/>
      <c r="L5188" s="82"/>
      <c r="M5188" s="82"/>
      <c r="N5188" s="140"/>
      <c r="O5188" s="140"/>
      <c r="P5188" s="82"/>
      <c r="Q5188" s="82"/>
      <c r="R5188" s="82"/>
      <c r="S5188" s="82"/>
      <c r="T5188" s="140"/>
      <c r="U5188" s="82"/>
      <c r="V5188" s="82"/>
      <c r="W5188" s="82"/>
      <c r="X5188" s="82"/>
      <c r="Y5188" s="82"/>
      <c r="AA5188" s="82"/>
      <c r="AB5188" s="82"/>
      <c r="AC5188" s="82"/>
      <c r="AD5188" s="82"/>
      <c r="AE5188" s="82"/>
      <c r="AF5188" s="82"/>
      <c r="AG5188" s="82"/>
    </row>
    <row r="5189" spans="3:33" x14ac:dyDescent="0.2">
      <c r="C5189" s="82"/>
      <c r="D5189" s="82"/>
      <c r="E5189" s="82"/>
      <c r="F5189" s="82"/>
      <c r="G5189" s="82"/>
      <c r="H5189" s="82"/>
      <c r="I5189" s="82"/>
      <c r="J5189" s="82"/>
      <c r="K5189" s="82"/>
      <c r="L5189" s="82"/>
      <c r="M5189" s="82"/>
      <c r="N5189" s="140"/>
      <c r="O5189" s="140"/>
      <c r="P5189" s="82"/>
      <c r="Q5189" s="82"/>
      <c r="R5189" s="82"/>
      <c r="S5189" s="82"/>
      <c r="T5189" s="140"/>
      <c r="U5189" s="82"/>
      <c r="V5189" s="82"/>
      <c r="W5189" s="82"/>
      <c r="X5189" s="82"/>
      <c r="Y5189" s="82"/>
      <c r="AA5189" s="82"/>
      <c r="AB5189" s="82"/>
      <c r="AC5189" s="82"/>
      <c r="AD5189" s="82"/>
      <c r="AE5189" s="82"/>
      <c r="AF5189" s="82"/>
      <c r="AG5189" s="82"/>
    </row>
    <row r="5190" spans="3:33" x14ac:dyDescent="0.2">
      <c r="C5190" s="82"/>
      <c r="D5190" s="82"/>
      <c r="E5190" s="82"/>
      <c r="F5190" s="82"/>
      <c r="G5190" s="82"/>
      <c r="H5190" s="82"/>
      <c r="I5190" s="82"/>
      <c r="J5190" s="82"/>
      <c r="K5190" s="82"/>
      <c r="L5190" s="82"/>
      <c r="M5190" s="82"/>
      <c r="N5190" s="140"/>
      <c r="O5190" s="140"/>
      <c r="P5190" s="82"/>
      <c r="Q5190" s="82"/>
      <c r="R5190" s="82"/>
      <c r="S5190" s="82"/>
      <c r="T5190" s="140"/>
      <c r="U5190" s="82"/>
      <c r="V5190" s="82"/>
      <c r="W5190" s="82"/>
      <c r="X5190" s="82"/>
      <c r="Y5190" s="82"/>
      <c r="AA5190" s="82"/>
      <c r="AB5190" s="82"/>
      <c r="AC5190" s="82"/>
      <c r="AD5190" s="82"/>
      <c r="AE5190" s="82"/>
      <c r="AF5190" s="82"/>
      <c r="AG5190" s="82"/>
    </row>
    <row r="5191" spans="3:33" x14ac:dyDescent="0.2">
      <c r="C5191" s="82"/>
      <c r="D5191" s="82"/>
      <c r="E5191" s="82"/>
      <c r="F5191" s="82"/>
      <c r="G5191" s="82"/>
      <c r="H5191" s="82"/>
      <c r="I5191" s="82"/>
      <c r="J5191" s="82"/>
      <c r="K5191" s="82"/>
      <c r="L5191" s="82"/>
      <c r="M5191" s="82"/>
      <c r="N5191" s="140"/>
      <c r="O5191" s="140"/>
      <c r="P5191" s="82"/>
      <c r="Q5191" s="82"/>
      <c r="R5191" s="82"/>
      <c r="S5191" s="82"/>
      <c r="T5191" s="140"/>
      <c r="U5191" s="82"/>
      <c r="V5191" s="82"/>
      <c r="W5191" s="82"/>
      <c r="X5191" s="82"/>
      <c r="Y5191" s="82"/>
      <c r="AA5191" s="82"/>
      <c r="AB5191" s="82"/>
      <c r="AC5191" s="82"/>
      <c r="AD5191" s="82"/>
      <c r="AE5191" s="82"/>
      <c r="AF5191" s="82"/>
      <c r="AG5191" s="82"/>
    </row>
    <row r="5192" spans="3:33" x14ac:dyDescent="0.2">
      <c r="C5192" s="82"/>
      <c r="D5192" s="82"/>
      <c r="E5192" s="82"/>
      <c r="F5192" s="82"/>
      <c r="G5192" s="82"/>
      <c r="H5192" s="82"/>
      <c r="I5192" s="82"/>
      <c r="J5192" s="82"/>
      <c r="K5192" s="82"/>
      <c r="L5192" s="82"/>
      <c r="M5192" s="82"/>
      <c r="N5192" s="140"/>
      <c r="O5192" s="140"/>
      <c r="P5192" s="82"/>
      <c r="Q5192" s="82"/>
      <c r="R5192" s="82"/>
      <c r="S5192" s="82"/>
      <c r="T5192" s="140"/>
      <c r="U5192" s="82"/>
      <c r="V5192" s="82"/>
      <c r="W5192" s="82"/>
      <c r="X5192" s="82"/>
      <c r="Y5192" s="82"/>
      <c r="AA5192" s="82"/>
      <c r="AB5192" s="82"/>
      <c r="AC5192" s="82"/>
      <c r="AD5192" s="82"/>
      <c r="AE5192" s="82"/>
      <c r="AF5192" s="82"/>
      <c r="AG5192" s="82"/>
    </row>
    <row r="5193" spans="3:33" x14ac:dyDescent="0.2">
      <c r="C5193" s="82"/>
      <c r="D5193" s="82"/>
      <c r="E5193" s="82"/>
      <c r="F5193" s="82"/>
      <c r="G5193" s="82"/>
      <c r="H5193" s="82"/>
      <c r="I5193" s="82"/>
      <c r="J5193" s="82"/>
      <c r="K5193" s="82"/>
      <c r="L5193" s="82"/>
      <c r="M5193" s="82"/>
      <c r="N5193" s="140"/>
      <c r="O5193" s="140"/>
      <c r="P5193" s="82"/>
      <c r="Q5193" s="82"/>
      <c r="R5193" s="82"/>
      <c r="S5193" s="82"/>
      <c r="T5193" s="140"/>
      <c r="U5193" s="82"/>
      <c r="V5193" s="82"/>
      <c r="W5193" s="82"/>
      <c r="X5193" s="82"/>
      <c r="Y5193" s="82"/>
      <c r="AA5193" s="82"/>
      <c r="AB5193" s="82"/>
      <c r="AC5193" s="82"/>
      <c r="AD5193" s="82"/>
      <c r="AE5193" s="82"/>
      <c r="AF5193" s="82"/>
      <c r="AG5193" s="82"/>
    </row>
    <row r="5194" spans="3:33" x14ac:dyDescent="0.2">
      <c r="C5194" s="82"/>
      <c r="D5194" s="82"/>
      <c r="E5194" s="82"/>
      <c r="F5194" s="82"/>
      <c r="G5194" s="82"/>
      <c r="H5194" s="82"/>
      <c r="I5194" s="82"/>
      <c r="J5194" s="82"/>
      <c r="K5194" s="82"/>
      <c r="L5194" s="82"/>
      <c r="M5194" s="82"/>
      <c r="N5194" s="140"/>
      <c r="O5194" s="140"/>
      <c r="P5194" s="82"/>
      <c r="Q5194" s="82"/>
      <c r="R5194" s="82"/>
      <c r="S5194" s="82"/>
      <c r="T5194" s="140"/>
      <c r="U5194" s="82"/>
      <c r="V5194" s="82"/>
      <c r="W5194" s="82"/>
      <c r="X5194" s="82"/>
      <c r="Y5194" s="82"/>
      <c r="AA5194" s="82"/>
      <c r="AB5194" s="82"/>
      <c r="AC5194" s="82"/>
      <c r="AD5194" s="82"/>
      <c r="AE5194" s="82"/>
      <c r="AF5194" s="82"/>
      <c r="AG5194" s="82"/>
    </row>
    <row r="5195" spans="3:33" x14ac:dyDescent="0.2">
      <c r="C5195" s="82"/>
      <c r="D5195" s="82"/>
      <c r="E5195" s="82"/>
      <c r="F5195" s="82"/>
      <c r="G5195" s="82"/>
      <c r="H5195" s="82"/>
      <c r="I5195" s="82"/>
      <c r="J5195" s="82"/>
      <c r="K5195" s="82"/>
      <c r="L5195" s="82"/>
      <c r="M5195" s="82"/>
      <c r="N5195" s="140"/>
      <c r="O5195" s="140"/>
      <c r="P5195" s="82"/>
      <c r="Q5195" s="82"/>
      <c r="R5195" s="82"/>
      <c r="S5195" s="82"/>
      <c r="T5195" s="140"/>
      <c r="U5195" s="82"/>
      <c r="V5195" s="82"/>
      <c r="W5195" s="82"/>
      <c r="X5195" s="82"/>
      <c r="Y5195" s="82"/>
      <c r="AA5195" s="82"/>
      <c r="AB5195" s="82"/>
      <c r="AC5195" s="82"/>
      <c r="AD5195" s="82"/>
      <c r="AE5195" s="82"/>
      <c r="AF5195" s="82"/>
      <c r="AG5195" s="82"/>
    </row>
    <row r="5196" spans="3:33" x14ac:dyDescent="0.2">
      <c r="C5196" s="82"/>
      <c r="D5196" s="82"/>
      <c r="E5196" s="82"/>
      <c r="F5196" s="82"/>
      <c r="G5196" s="82"/>
      <c r="H5196" s="82"/>
      <c r="I5196" s="82"/>
      <c r="J5196" s="82"/>
      <c r="K5196" s="82"/>
      <c r="L5196" s="82"/>
      <c r="M5196" s="82"/>
      <c r="N5196" s="140"/>
      <c r="O5196" s="140"/>
      <c r="P5196" s="82"/>
      <c r="Q5196" s="82"/>
      <c r="R5196" s="82"/>
      <c r="S5196" s="82"/>
      <c r="T5196" s="140"/>
      <c r="U5196" s="82"/>
      <c r="V5196" s="82"/>
      <c r="W5196" s="82"/>
      <c r="X5196" s="82"/>
      <c r="Y5196" s="82"/>
      <c r="AA5196" s="82"/>
      <c r="AB5196" s="82"/>
      <c r="AC5196" s="82"/>
      <c r="AD5196" s="82"/>
      <c r="AE5196" s="82"/>
      <c r="AF5196" s="82"/>
      <c r="AG5196" s="82"/>
    </row>
    <row r="5197" spans="3:33" x14ac:dyDescent="0.2">
      <c r="C5197" s="82"/>
      <c r="D5197" s="82"/>
      <c r="E5197" s="82"/>
      <c r="F5197" s="82"/>
      <c r="G5197" s="82"/>
      <c r="H5197" s="82"/>
      <c r="I5197" s="82"/>
      <c r="J5197" s="82"/>
      <c r="K5197" s="82"/>
      <c r="L5197" s="82"/>
      <c r="M5197" s="82"/>
      <c r="N5197" s="140"/>
      <c r="O5197" s="140"/>
      <c r="P5197" s="82"/>
      <c r="Q5197" s="82"/>
      <c r="R5197" s="82"/>
      <c r="S5197" s="82"/>
      <c r="T5197" s="140"/>
      <c r="U5197" s="82"/>
      <c r="V5197" s="82"/>
      <c r="W5197" s="82"/>
      <c r="X5197" s="82"/>
      <c r="Y5197" s="82"/>
      <c r="AA5197" s="82"/>
      <c r="AB5197" s="82"/>
      <c r="AC5197" s="82"/>
      <c r="AD5197" s="82"/>
      <c r="AE5197" s="82"/>
      <c r="AF5197" s="82"/>
      <c r="AG5197" s="82"/>
    </row>
    <row r="5198" spans="3:33" x14ac:dyDescent="0.2">
      <c r="C5198" s="82"/>
      <c r="D5198" s="82"/>
      <c r="E5198" s="82"/>
      <c r="F5198" s="82"/>
      <c r="G5198" s="82"/>
      <c r="H5198" s="82"/>
      <c r="I5198" s="82"/>
      <c r="J5198" s="82"/>
      <c r="K5198" s="82"/>
      <c r="L5198" s="82"/>
      <c r="M5198" s="82"/>
      <c r="N5198" s="140"/>
      <c r="O5198" s="140"/>
      <c r="P5198" s="82"/>
      <c r="Q5198" s="82"/>
      <c r="R5198" s="82"/>
      <c r="S5198" s="82"/>
      <c r="T5198" s="140"/>
      <c r="U5198" s="82"/>
      <c r="V5198" s="82"/>
      <c r="W5198" s="82"/>
      <c r="X5198" s="82"/>
      <c r="Y5198" s="82"/>
      <c r="AA5198" s="82"/>
      <c r="AB5198" s="82"/>
      <c r="AC5198" s="82"/>
      <c r="AD5198" s="82"/>
      <c r="AE5198" s="82"/>
      <c r="AF5198" s="82"/>
      <c r="AG5198" s="82"/>
    </row>
    <row r="5199" spans="3:33" x14ac:dyDescent="0.2">
      <c r="C5199" s="82"/>
      <c r="D5199" s="82"/>
      <c r="E5199" s="82"/>
      <c r="F5199" s="82"/>
      <c r="G5199" s="82"/>
      <c r="H5199" s="82"/>
      <c r="I5199" s="82"/>
      <c r="J5199" s="82"/>
      <c r="K5199" s="82"/>
      <c r="L5199" s="82"/>
      <c r="M5199" s="82"/>
      <c r="N5199" s="140"/>
      <c r="O5199" s="140"/>
      <c r="P5199" s="82"/>
      <c r="Q5199" s="82"/>
      <c r="R5199" s="82"/>
      <c r="S5199" s="82"/>
      <c r="T5199" s="140"/>
      <c r="U5199" s="82"/>
      <c r="V5199" s="82"/>
      <c r="W5199" s="82"/>
      <c r="X5199" s="82"/>
      <c r="Y5199" s="82"/>
      <c r="AA5199" s="82"/>
      <c r="AB5199" s="82"/>
      <c r="AC5199" s="82"/>
      <c r="AD5199" s="82"/>
      <c r="AE5199" s="82"/>
      <c r="AF5199" s="82"/>
      <c r="AG5199" s="82"/>
    </row>
    <row r="5200" spans="3:33" x14ac:dyDescent="0.2">
      <c r="C5200" s="82"/>
      <c r="D5200" s="82"/>
      <c r="E5200" s="82"/>
      <c r="F5200" s="82"/>
      <c r="G5200" s="82"/>
      <c r="H5200" s="82"/>
      <c r="I5200" s="82"/>
      <c r="J5200" s="82"/>
      <c r="K5200" s="82"/>
      <c r="L5200" s="82"/>
      <c r="M5200" s="82"/>
      <c r="N5200" s="140"/>
      <c r="O5200" s="140"/>
      <c r="P5200" s="82"/>
      <c r="Q5200" s="82"/>
      <c r="R5200" s="82"/>
      <c r="S5200" s="82"/>
      <c r="T5200" s="140"/>
      <c r="U5200" s="82"/>
      <c r="V5200" s="82"/>
      <c r="W5200" s="82"/>
      <c r="X5200" s="82"/>
      <c r="Y5200" s="82"/>
      <c r="AA5200" s="82"/>
      <c r="AB5200" s="82"/>
      <c r="AC5200" s="82"/>
      <c r="AD5200" s="82"/>
      <c r="AE5200" s="82"/>
      <c r="AF5200" s="82"/>
      <c r="AG5200" s="82"/>
    </row>
    <row r="5201" spans="3:33" x14ac:dyDescent="0.2">
      <c r="C5201" s="82"/>
      <c r="D5201" s="82"/>
      <c r="E5201" s="82"/>
      <c r="F5201" s="82"/>
      <c r="G5201" s="82"/>
      <c r="H5201" s="82"/>
      <c r="I5201" s="82"/>
      <c r="J5201" s="82"/>
      <c r="K5201" s="82"/>
      <c r="L5201" s="82"/>
      <c r="M5201" s="82"/>
      <c r="N5201" s="140"/>
      <c r="O5201" s="140"/>
      <c r="P5201" s="82"/>
      <c r="Q5201" s="82"/>
      <c r="R5201" s="82"/>
      <c r="S5201" s="82"/>
      <c r="T5201" s="140"/>
      <c r="U5201" s="82"/>
      <c r="V5201" s="82"/>
      <c r="W5201" s="82"/>
      <c r="X5201" s="82"/>
      <c r="Y5201" s="82"/>
      <c r="AA5201" s="82"/>
      <c r="AB5201" s="82"/>
      <c r="AC5201" s="82"/>
      <c r="AD5201" s="82"/>
      <c r="AE5201" s="82"/>
      <c r="AF5201" s="82"/>
      <c r="AG5201" s="82"/>
    </row>
    <row r="5202" spans="3:33" x14ac:dyDescent="0.2">
      <c r="C5202" s="82"/>
      <c r="D5202" s="82"/>
      <c r="E5202" s="82"/>
      <c r="F5202" s="82"/>
      <c r="G5202" s="82"/>
      <c r="H5202" s="82"/>
      <c r="I5202" s="82"/>
      <c r="J5202" s="82"/>
      <c r="K5202" s="82"/>
      <c r="L5202" s="82"/>
      <c r="M5202" s="82"/>
      <c r="N5202" s="140"/>
      <c r="O5202" s="140"/>
      <c r="P5202" s="82"/>
      <c r="Q5202" s="82"/>
      <c r="R5202" s="82"/>
      <c r="S5202" s="82"/>
      <c r="T5202" s="140"/>
      <c r="U5202" s="82"/>
      <c r="V5202" s="82"/>
      <c r="W5202" s="82"/>
      <c r="X5202" s="82"/>
      <c r="Y5202" s="82"/>
      <c r="AA5202" s="82"/>
      <c r="AB5202" s="82"/>
      <c r="AC5202" s="82"/>
      <c r="AD5202" s="82"/>
      <c r="AE5202" s="82"/>
      <c r="AF5202" s="82"/>
      <c r="AG5202" s="82"/>
    </row>
    <row r="5203" spans="3:33" x14ac:dyDescent="0.2">
      <c r="C5203" s="82"/>
      <c r="D5203" s="82"/>
      <c r="E5203" s="82"/>
      <c r="F5203" s="82"/>
      <c r="G5203" s="82"/>
      <c r="H5203" s="82"/>
      <c r="I5203" s="82"/>
      <c r="J5203" s="82"/>
      <c r="K5203" s="82"/>
      <c r="L5203" s="82"/>
      <c r="M5203" s="82"/>
      <c r="N5203" s="140"/>
      <c r="O5203" s="140"/>
      <c r="P5203" s="82"/>
      <c r="Q5203" s="82"/>
      <c r="R5203" s="82"/>
      <c r="S5203" s="82"/>
      <c r="T5203" s="140"/>
      <c r="U5203" s="82"/>
      <c r="V5203" s="82"/>
      <c r="W5203" s="82"/>
      <c r="X5203" s="82"/>
      <c r="Y5203" s="82"/>
      <c r="AA5203" s="82"/>
      <c r="AB5203" s="82"/>
      <c r="AC5203" s="82"/>
      <c r="AD5203" s="82"/>
      <c r="AE5203" s="82"/>
      <c r="AF5203" s="82"/>
      <c r="AG5203" s="82"/>
    </row>
    <row r="5204" spans="3:33" x14ac:dyDescent="0.2">
      <c r="C5204" s="82"/>
      <c r="D5204" s="82"/>
      <c r="E5204" s="82"/>
      <c r="F5204" s="82"/>
      <c r="G5204" s="82"/>
      <c r="H5204" s="82"/>
      <c r="I5204" s="82"/>
      <c r="J5204" s="82"/>
      <c r="K5204" s="82"/>
      <c r="L5204" s="82"/>
      <c r="M5204" s="82"/>
      <c r="N5204" s="140"/>
      <c r="O5204" s="140"/>
      <c r="P5204" s="82"/>
      <c r="Q5204" s="82"/>
      <c r="R5204" s="82"/>
      <c r="S5204" s="82"/>
      <c r="T5204" s="140"/>
      <c r="U5204" s="82"/>
      <c r="V5204" s="82"/>
      <c r="W5204" s="82"/>
      <c r="X5204" s="82"/>
      <c r="Y5204" s="82"/>
      <c r="AA5204" s="82"/>
      <c r="AB5204" s="82"/>
      <c r="AC5204" s="82"/>
      <c r="AD5204" s="82"/>
      <c r="AE5204" s="82"/>
      <c r="AF5204" s="82"/>
      <c r="AG5204" s="82"/>
    </row>
    <row r="5205" spans="3:33" x14ac:dyDescent="0.2">
      <c r="C5205" s="82"/>
      <c r="D5205" s="82"/>
      <c r="E5205" s="82"/>
      <c r="F5205" s="82"/>
      <c r="G5205" s="82"/>
      <c r="H5205" s="82"/>
      <c r="I5205" s="82"/>
      <c r="J5205" s="82"/>
      <c r="K5205" s="82"/>
      <c r="L5205" s="82"/>
      <c r="M5205" s="82"/>
      <c r="N5205" s="140"/>
      <c r="O5205" s="140"/>
      <c r="P5205" s="82"/>
      <c r="Q5205" s="82"/>
      <c r="R5205" s="82"/>
      <c r="S5205" s="82"/>
      <c r="T5205" s="140"/>
      <c r="U5205" s="82"/>
      <c r="V5205" s="82"/>
      <c r="W5205" s="82"/>
      <c r="X5205" s="82"/>
      <c r="Y5205" s="82"/>
      <c r="AA5205" s="82"/>
      <c r="AB5205" s="82"/>
      <c r="AC5205" s="82"/>
      <c r="AD5205" s="82"/>
      <c r="AE5205" s="82"/>
      <c r="AF5205" s="82"/>
      <c r="AG5205" s="82"/>
    </row>
    <row r="5206" spans="3:33" x14ac:dyDescent="0.2">
      <c r="C5206" s="82"/>
      <c r="D5206" s="82"/>
      <c r="E5206" s="82"/>
      <c r="F5206" s="82"/>
      <c r="G5206" s="82"/>
      <c r="H5206" s="82"/>
      <c r="I5206" s="82"/>
      <c r="J5206" s="82"/>
      <c r="K5206" s="82"/>
      <c r="L5206" s="82"/>
      <c r="M5206" s="82"/>
      <c r="N5206" s="140"/>
      <c r="O5206" s="140"/>
      <c r="P5206" s="82"/>
      <c r="Q5206" s="82"/>
      <c r="R5206" s="82"/>
      <c r="S5206" s="82"/>
      <c r="T5206" s="140"/>
      <c r="U5206" s="82"/>
      <c r="V5206" s="82"/>
      <c r="W5206" s="82"/>
      <c r="X5206" s="82"/>
      <c r="Y5206" s="82"/>
      <c r="AA5206" s="82"/>
      <c r="AB5206" s="82"/>
      <c r="AC5206" s="82"/>
      <c r="AD5206" s="82"/>
      <c r="AE5206" s="82"/>
      <c r="AF5206" s="82"/>
      <c r="AG5206" s="82"/>
    </row>
    <row r="5207" spans="3:33" x14ac:dyDescent="0.2">
      <c r="C5207" s="82"/>
      <c r="D5207" s="82"/>
      <c r="E5207" s="82"/>
      <c r="F5207" s="82"/>
      <c r="G5207" s="82"/>
      <c r="H5207" s="82"/>
      <c r="I5207" s="82"/>
      <c r="J5207" s="82"/>
      <c r="K5207" s="82"/>
      <c r="L5207" s="82"/>
      <c r="M5207" s="82"/>
      <c r="N5207" s="140"/>
      <c r="O5207" s="140"/>
      <c r="P5207" s="82"/>
      <c r="Q5207" s="82"/>
      <c r="R5207" s="82"/>
      <c r="S5207" s="82"/>
      <c r="T5207" s="140"/>
      <c r="U5207" s="82"/>
      <c r="V5207" s="82"/>
      <c r="W5207" s="82"/>
      <c r="X5207" s="82"/>
      <c r="Y5207" s="82"/>
      <c r="AA5207" s="82"/>
      <c r="AB5207" s="82"/>
      <c r="AC5207" s="82"/>
      <c r="AD5207" s="82"/>
      <c r="AE5207" s="82"/>
      <c r="AF5207" s="82"/>
      <c r="AG5207" s="82"/>
    </row>
    <row r="5208" spans="3:33" x14ac:dyDescent="0.2">
      <c r="C5208" s="82"/>
      <c r="D5208" s="82"/>
      <c r="E5208" s="82"/>
      <c r="F5208" s="82"/>
      <c r="G5208" s="82"/>
      <c r="H5208" s="82"/>
      <c r="I5208" s="82"/>
      <c r="J5208" s="82"/>
      <c r="K5208" s="82"/>
      <c r="L5208" s="82"/>
      <c r="M5208" s="82"/>
      <c r="N5208" s="140"/>
      <c r="O5208" s="140"/>
      <c r="P5208" s="82"/>
      <c r="Q5208" s="82"/>
      <c r="R5208" s="82"/>
      <c r="S5208" s="82"/>
      <c r="T5208" s="140"/>
      <c r="U5208" s="82"/>
      <c r="V5208" s="82"/>
      <c r="W5208" s="82"/>
      <c r="X5208" s="82"/>
      <c r="Y5208" s="82"/>
      <c r="AA5208" s="82"/>
      <c r="AB5208" s="82"/>
      <c r="AC5208" s="82"/>
      <c r="AD5208" s="82"/>
      <c r="AE5208" s="82"/>
      <c r="AF5208" s="82"/>
      <c r="AG5208" s="82"/>
    </row>
    <row r="5209" spans="3:33" x14ac:dyDescent="0.2">
      <c r="C5209" s="82"/>
      <c r="D5209" s="82"/>
      <c r="E5209" s="82"/>
      <c r="F5209" s="82"/>
      <c r="G5209" s="82"/>
      <c r="H5209" s="82"/>
      <c r="I5209" s="82"/>
      <c r="J5209" s="82"/>
      <c r="K5209" s="82"/>
      <c r="L5209" s="82"/>
      <c r="M5209" s="82"/>
      <c r="N5209" s="140"/>
      <c r="O5209" s="140"/>
      <c r="P5209" s="82"/>
      <c r="Q5209" s="82"/>
      <c r="R5209" s="82"/>
      <c r="S5209" s="82"/>
      <c r="T5209" s="140"/>
      <c r="U5209" s="82"/>
      <c r="V5209" s="82"/>
      <c r="W5209" s="82"/>
      <c r="X5209" s="82"/>
      <c r="Y5209" s="82"/>
      <c r="AA5209" s="82"/>
      <c r="AB5209" s="82"/>
      <c r="AC5209" s="82"/>
      <c r="AD5209" s="82"/>
      <c r="AE5209" s="82"/>
      <c r="AF5209" s="82"/>
      <c r="AG5209" s="82"/>
    </row>
    <row r="5210" spans="3:33" x14ac:dyDescent="0.2">
      <c r="C5210" s="82"/>
      <c r="D5210" s="82"/>
      <c r="E5210" s="82"/>
      <c r="F5210" s="82"/>
      <c r="G5210" s="82"/>
      <c r="H5210" s="82"/>
      <c r="I5210" s="82"/>
      <c r="J5210" s="82"/>
      <c r="K5210" s="82"/>
      <c r="L5210" s="82"/>
      <c r="M5210" s="82"/>
      <c r="N5210" s="140"/>
      <c r="O5210" s="140"/>
      <c r="P5210" s="82"/>
      <c r="Q5210" s="82"/>
      <c r="R5210" s="82"/>
      <c r="S5210" s="82"/>
      <c r="T5210" s="140"/>
      <c r="U5210" s="82"/>
      <c r="V5210" s="82"/>
      <c r="W5210" s="82"/>
      <c r="X5210" s="82"/>
      <c r="Y5210" s="82"/>
      <c r="AA5210" s="82"/>
      <c r="AB5210" s="82"/>
      <c r="AC5210" s="82"/>
      <c r="AD5210" s="82"/>
      <c r="AE5210" s="82"/>
      <c r="AF5210" s="82"/>
      <c r="AG5210" s="82"/>
    </row>
    <row r="5211" spans="3:33" x14ac:dyDescent="0.2">
      <c r="C5211" s="82"/>
      <c r="D5211" s="82"/>
      <c r="E5211" s="82"/>
      <c r="F5211" s="82"/>
      <c r="G5211" s="82"/>
      <c r="H5211" s="82"/>
      <c r="I5211" s="82"/>
      <c r="J5211" s="82"/>
      <c r="K5211" s="82"/>
      <c r="L5211" s="82"/>
      <c r="M5211" s="82"/>
      <c r="N5211" s="140"/>
      <c r="O5211" s="140"/>
      <c r="P5211" s="82"/>
      <c r="Q5211" s="82"/>
      <c r="R5211" s="82"/>
      <c r="S5211" s="82"/>
      <c r="T5211" s="140"/>
      <c r="U5211" s="82"/>
      <c r="V5211" s="82"/>
      <c r="W5211" s="82"/>
      <c r="X5211" s="82"/>
      <c r="Y5211" s="82"/>
      <c r="AA5211" s="82"/>
      <c r="AB5211" s="82"/>
      <c r="AC5211" s="82"/>
      <c r="AD5211" s="82"/>
      <c r="AE5211" s="82"/>
      <c r="AF5211" s="82"/>
      <c r="AG5211" s="82"/>
    </row>
    <row r="5212" spans="3:33" x14ac:dyDescent="0.2">
      <c r="C5212" s="82"/>
      <c r="D5212" s="82"/>
      <c r="E5212" s="82"/>
      <c r="F5212" s="82"/>
      <c r="G5212" s="82"/>
      <c r="H5212" s="82"/>
      <c r="I5212" s="82"/>
      <c r="J5212" s="82"/>
      <c r="K5212" s="82"/>
      <c r="L5212" s="82"/>
      <c r="M5212" s="82"/>
      <c r="N5212" s="140"/>
      <c r="O5212" s="140"/>
      <c r="P5212" s="82"/>
      <c r="Q5212" s="82"/>
      <c r="R5212" s="82"/>
      <c r="S5212" s="82"/>
      <c r="T5212" s="140"/>
      <c r="U5212" s="82"/>
      <c r="V5212" s="82"/>
      <c r="W5212" s="82"/>
      <c r="X5212" s="82"/>
      <c r="Y5212" s="82"/>
      <c r="AA5212" s="82"/>
      <c r="AB5212" s="82"/>
      <c r="AC5212" s="82"/>
      <c r="AD5212" s="82"/>
      <c r="AE5212" s="82"/>
      <c r="AF5212" s="82"/>
      <c r="AG5212" s="82"/>
    </row>
    <row r="5213" spans="3:33" x14ac:dyDescent="0.2">
      <c r="C5213" s="82"/>
      <c r="D5213" s="82"/>
      <c r="E5213" s="82"/>
      <c r="F5213" s="82"/>
      <c r="G5213" s="82"/>
      <c r="H5213" s="82"/>
      <c r="I5213" s="82"/>
      <c r="J5213" s="82"/>
      <c r="K5213" s="82"/>
      <c r="L5213" s="82"/>
      <c r="M5213" s="82"/>
      <c r="N5213" s="140"/>
      <c r="O5213" s="140"/>
      <c r="P5213" s="82"/>
      <c r="Q5213" s="82"/>
      <c r="R5213" s="82"/>
      <c r="S5213" s="82"/>
      <c r="T5213" s="140"/>
      <c r="U5213" s="82"/>
      <c r="V5213" s="82"/>
      <c r="W5213" s="82"/>
      <c r="X5213" s="82"/>
      <c r="Y5213" s="82"/>
      <c r="AA5213" s="82"/>
      <c r="AB5213" s="82"/>
      <c r="AC5213" s="82"/>
      <c r="AD5213" s="82"/>
      <c r="AE5213" s="82"/>
      <c r="AF5213" s="82"/>
      <c r="AG5213" s="82"/>
    </row>
    <row r="5214" spans="3:33" x14ac:dyDescent="0.2">
      <c r="C5214" s="82"/>
      <c r="D5214" s="82"/>
      <c r="E5214" s="82"/>
      <c r="F5214" s="82"/>
      <c r="G5214" s="82"/>
      <c r="H5214" s="82"/>
      <c r="I5214" s="82"/>
      <c r="J5214" s="82"/>
      <c r="K5214" s="82"/>
      <c r="L5214" s="82"/>
      <c r="M5214" s="82"/>
      <c r="N5214" s="140"/>
      <c r="O5214" s="140"/>
      <c r="P5214" s="82"/>
      <c r="Q5214" s="82"/>
      <c r="R5214" s="82"/>
      <c r="S5214" s="82"/>
      <c r="T5214" s="140"/>
      <c r="U5214" s="82"/>
      <c r="V5214" s="82"/>
      <c r="W5214" s="82"/>
      <c r="X5214" s="82"/>
      <c r="Y5214" s="82"/>
      <c r="AA5214" s="82"/>
      <c r="AB5214" s="82"/>
      <c r="AC5214" s="82"/>
      <c r="AD5214" s="82"/>
      <c r="AE5214" s="82"/>
      <c r="AF5214" s="82"/>
      <c r="AG5214" s="82"/>
    </row>
    <row r="5215" spans="3:33" x14ac:dyDescent="0.2">
      <c r="C5215" s="82"/>
      <c r="D5215" s="82"/>
      <c r="E5215" s="82"/>
      <c r="F5215" s="82"/>
      <c r="G5215" s="82"/>
      <c r="H5215" s="82"/>
      <c r="I5215" s="82"/>
      <c r="J5215" s="82"/>
      <c r="K5215" s="82"/>
      <c r="L5215" s="82"/>
      <c r="M5215" s="82"/>
      <c r="N5215" s="140"/>
      <c r="O5215" s="140"/>
      <c r="P5215" s="82"/>
      <c r="Q5215" s="82"/>
      <c r="R5215" s="82"/>
      <c r="S5215" s="82"/>
      <c r="T5215" s="140"/>
      <c r="U5215" s="82"/>
      <c r="V5215" s="82"/>
      <c r="W5215" s="82"/>
      <c r="X5215" s="82"/>
      <c r="Y5215" s="82"/>
      <c r="AA5215" s="82"/>
      <c r="AB5215" s="82"/>
      <c r="AC5215" s="82"/>
      <c r="AD5215" s="82"/>
      <c r="AE5215" s="82"/>
      <c r="AF5215" s="82"/>
      <c r="AG5215" s="82"/>
    </row>
    <row r="5216" spans="3:33" x14ac:dyDescent="0.2">
      <c r="C5216" s="82"/>
      <c r="D5216" s="82"/>
      <c r="E5216" s="82"/>
      <c r="F5216" s="82"/>
      <c r="G5216" s="82"/>
      <c r="H5216" s="82"/>
      <c r="I5216" s="82"/>
      <c r="J5216" s="82"/>
      <c r="K5216" s="82"/>
      <c r="L5216" s="82"/>
      <c r="M5216" s="82"/>
      <c r="N5216" s="140"/>
      <c r="O5216" s="140"/>
      <c r="P5216" s="82"/>
      <c r="Q5216" s="82"/>
      <c r="R5216" s="82"/>
      <c r="S5216" s="82"/>
      <c r="T5216" s="140"/>
      <c r="U5216" s="82"/>
      <c r="V5216" s="82"/>
      <c r="W5216" s="82"/>
      <c r="X5216" s="82"/>
      <c r="Y5216" s="82"/>
      <c r="AA5216" s="82"/>
      <c r="AB5216" s="82"/>
      <c r="AC5216" s="82"/>
      <c r="AD5216" s="82"/>
      <c r="AE5216" s="82"/>
      <c r="AF5216" s="82"/>
      <c r="AG5216" s="82"/>
    </row>
    <row r="5217" spans="3:33" x14ac:dyDescent="0.2">
      <c r="C5217" s="82"/>
      <c r="D5217" s="82"/>
      <c r="E5217" s="82"/>
      <c r="F5217" s="82"/>
      <c r="G5217" s="82"/>
      <c r="H5217" s="82"/>
      <c r="I5217" s="82"/>
      <c r="J5217" s="82"/>
      <c r="K5217" s="82"/>
      <c r="L5217" s="82"/>
      <c r="M5217" s="82"/>
      <c r="N5217" s="140"/>
      <c r="O5217" s="140"/>
      <c r="P5217" s="82"/>
      <c r="Q5217" s="82"/>
      <c r="R5217" s="82"/>
      <c r="S5217" s="82"/>
      <c r="T5217" s="140"/>
      <c r="U5217" s="82"/>
      <c r="V5217" s="82"/>
      <c r="W5217" s="82"/>
      <c r="X5217" s="82"/>
      <c r="Y5217" s="82"/>
      <c r="AA5217" s="82"/>
      <c r="AB5217" s="82"/>
      <c r="AC5217" s="82"/>
      <c r="AD5217" s="82"/>
      <c r="AE5217" s="82"/>
      <c r="AF5217" s="82"/>
      <c r="AG5217" s="82"/>
    </row>
    <row r="5218" spans="3:33" x14ac:dyDescent="0.2">
      <c r="C5218" s="82"/>
      <c r="D5218" s="82"/>
      <c r="E5218" s="82"/>
      <c r="F5218" s="82"/>
      <c r="G5218" s="82"/>
      <c r="H5218" s="82"/>
      <c r="I5218" s="82"/>
      <c r="J5218" s="82"/>
      <c r="K5218" s="82"/>
      <c r="L5218" s="82"/>
      <c r="M5218" s="82"/>
      <c r="N5218" s="140"/>
      <c r="O5218" s="140"/>
      <c r="P5218" s="82"/>
      <c r="Q5218" s="82"/>
      <c r="R5218" s="82"/>
      <c r="S5218" s="82"/>
      <c r="T5218" s="140"/>
      <c r="U5218" s="82"/>
      <c r="V5218" s="82"/>
      <c r="W5218" s="82"/>
      <c r="X5218" s="82"/>
      <c r="Y5218" s="82"/>
      <c r="AA5218" s="82"/>
      <c r="AB5218" s="82"/>
      <c r="AC5218" s="82"/>
      <c r="AD5218" s="82"/>
      <c r="AE5218" s="82"/>
      <c r="AF5218" s="82"/>
      <c r="AG5218" s="82"/>
    </row>
    <row r="5219" spans="3:33" x14ac:dyDescent="0.2">
      <c r="C5219" s="82"/>
      <c r="D5219" s="82"/>
      <c r="E5219" s="82"/>
      <c r="F5219" s="82"/>
      <c r="G5219" s="82"/>
      <c r="H5219" s="82"/>
      <c r="I5219" s="82"/>
      <c r="J5219" s="82"/>
      <c r="K5219" s="82"/>
      <c r="L5219" s="82"/>
      <c r="M5219" s="82"/>
      <c r="N5219" s="140"/>
      <c r="O5219" s="140"/>
      <c r="P5219" s="82"/>
      <c r="Q5219" s="82"/>
      <c r="R5219" s="82"/>
      <c r="S5219" s="82"/>
      <c r="T5219" s="140"/>
      <c r="U5219" s="82"/>
      <c r="V5219" s="82"/>
      <c r="W5219" s="82"/>
      <c r="X5219" s="82"/>
      <c r="Y5219" s="82"/>
      <c r="AA5219" s="82"/>
      <c r="AB5219" s="82"/>
      <c r="AC5219" s="82"/>
      <c r="AD5219" s="82"/>
      <c r="AE5219" s="82"/>
      <c r="AF5219" s="82"/>
      <c r="AG5219" s="82"/>
    </row>
    <row r="5220" spans="3:33" x14ac:dyDescent="0.2">
      <c r="C5220" s="82"/>
      <c r="D5220" s="82"/>
      <c r="E5220" s="82"/>
      <c r="F5220" s="82"/>
      <c r="G5220" s="82"/>
      <c r="H5220" s="82"/>
      <c r="I5220" s="82"/>
      <c r="J5220" s="82"/>
      <c r="K5220" s="82"/>
      <c r="L5220" s="82"/>
      <c r="M5220" s="82"/>
      <c r="N5220" s="140"/>
      <c r="O5220" s="140"/>
      <c r="P5220" s="82"/>
      <c r="Q5220" s="82"/>
      <c r="R5220" s="82"/>
      <c r="S5220" s="82"/>
      <c r="T5220" s="140"/>
      <c r="U5220" s="82"/>
      <c r="V5220" s="82"/>
      <c r="W5220" s="82"/>
      <c r="X5220" s="82"/>
      <c r="Y5220" s="82"/>
      <c r="AA5220" s="82"/>
      <c r="AB5220" s="82"/>
      <c r="AC5220" s="82"/>
      <c r="AD5220" s="82"/>
      <c r="AE5220" s="82"/>
      <c r="AF5220" s="82"/>
      <c r="AG5220" s="82"/>
    </row>
    <row r="5221" spans="3:33" x14ac:dyDescent="0.2">
      <c r="C5221" s="82"/>
      <c r="D5221" s="82"/>
      <c r="E5221" s="82"/>
      <c r="F5221" s="82"/>
      <c r="G5221" s="82"/>
      <c r="H5221" s="82"/>
      <c r="I5221" s="82"/>
      <c r="J5221" s="82"/>
      <c r="K5221" s="82"/>
      <c r="L5221" s="82"/>
      <c r="M5221" s="82"/>
      <c r="N5221" s="140"/>
      <c r="O5221" s="140"/>
      <c r="P5221" s="82"/>
      <c r="Q5221" s="82"/>
      <c r="R5221" s="82"/>
      <c r="S5221" s="82"/>
      <c r="T5221" s="140"/>
      <c r="U5221" s="82"/>
      <c r="V5221" s="82"/>
      <c r="W5221" s="82"/>
      <c r="X5221" s="82"/>
      <c r="Y5221" s="82"/>
      <c r="AA5221" s="82"/>
      <c r="AB5221" s="82"/>
      <c r="AC5221" s="82"/>
      <c r="AD5221" s="82"/>
      <c r="AE5221" s="82"/>
      <c r="AF5221" s="82"/>
      <c r="AG5221" s="82"/>
    </row>
    <row r="5222" spans="3:33" x14ac:dyDescent="0.2">
      <c r="C5222" s="82"/>
      <c r="D5222" s="82"/>
      <c r="E5222" s="82"/>
      <c r="F5222" s="82"/>
      <c r="G5222" s="82"/>
      <c r="H5222" s="82"/>
      <c r="I5222" s="82"/>
      <c r="J5222" s="82"/>
      <c r="K5222" s="82"/>
      <c r="L5222" s="82"/>
      <c r="M5222" s="82"/>
      <c r="N5222" s="140"/>
      <c r="O5222" s="140"/>
      <c r="P5222" s="82"/>
      <c r="Q5222" s="82"/>
      <c r="R5222" s="82"/>
      <c r="S5222" s="82"/>
      <c r="T5222" s="140"/>
      <c r="U5222" s="82"/>
      <c r="V5222" s="82"/>
      <c r="W5222" s="82"/>
      <c r="X5222" s="82"/>
      <c r="Y5222" s="82"/>
      <c r="AA5222" s="82"/>
      <c r="AB5222" s="82"/>
      <c r="AC5222" s="82"/>
      <c r="AD5222" s="82"/>
      <c r="AE5222" s="82"/>
      <c r="AF5222" s="82"/>
      <c r="AG5222" s="82"/>
    </row>
    <row r="5223" spans="3:33" x14ac:dyDescent="0.2">
      <c r="C5223" s="82"/>
      <c r="D5223" s="82"/>
      <c r="E5223" s="82"/>
      <c r="F5223" s="82"/>
      <c r="G5223" s="82"/>
      <c r="H5223" s="82"/>
      <c r="I5223" s="82"/>
      <c r="J5223" s="82"/>
      <c r="K5223" s="82"/>
      <c r="L5223" s="82"/>
      <c r="M5223" s="82"/>
      <c r="N5223" s="140"/>
      <c r="O5223" s="140"/>
      <c r="P5223" s="82"/>
      <c r="Q5223" s="82"/>
      <c r="R5223" s="82"/>
      <c r="S5223" s="82"/>
      <c r="T5223" s="140"/>
      <c r="U5223" s="82"/>
      <c r="V5223" s="82"/>
      <c r="W5223" s="82"/>
      <c r="X5223" s="82"/>
      <c r="Y5223" s="82"/>
      <c r="AA5223" s="82"/>
      <c r="AB5223" s="82"/>
      <c r="AC5223" s="82"/>
      <c r="AD5223" s="82"/>
      <c r="AE5223" s="82"/>
      <c r="AF5223" s="82"/>
      <c r="AG5223" s="82"/>
    </row>
    <row r="5224" spans="3:33" x14ac:dyDescent="0.2">
      <c r="C5224" s="82"/>
      <c r="D5224" s="82"/>
      <c r="E5224" s="82"/>
      <c r="F5224" s="82"/>
      <c r="G5224" s="82"/>
      <c r="H5224" s="82"/>
      <c r="I5224" s="82"/>
      <c r="J5224" s="82"/>
      <c r="K5224" s="82"/>
      <c r="L5224" s="82"/>
      <c r="M5224" s="82"/>
      <c r="N5224" s="140"/>
      <c r="O5224" s="140"/>
      <c r="P5224" s="82"/>
      <c r="Q5224" s="82"/>
      <c r="R5224" s="82"/>
      <c r="S5224" s="82"/>
      <c r="T5224" s="140"/>
      <c r="U5224" s="82"/>
      <c r="V5224" s="82"/>
      <c r="W5224" s="82"/>
      <c r="X5224" s="82"/>
      <c r="Y5224" s="82"/>
      <c r="AA5224" s="82"/>
      <c r="AB5224" s="82"/>
      <c r="AC5224" s="82"/>
      <c r="AD5224" s="82"/>
      <c r="AE5224" s="82"/>
      <c r="AF5224" s="82"/>
      <c r="AG5224" s="82"/>
    </row>
    <row r="5225" spans="3:33" x14ac:dyDescent="0.2">
      <c r="C5225" s="82"/>
      <c r="D5225" s="82"/>
      <c r="E5225" s="82"/>
      <c r="F5225" s="82"/>
      <c r="G5225" s="82"/>
      <c r="H5225" s="82"/>
      <c r="I5225" s="82"/>
      <c r="J5225" s="82"/>
      <c r="K5225" s="82"/>
      <c r="L5225" s="82"/>
      <c r="M5225" s="82"/>
      <c r="N5225" s="140"/>
      <c r="O5225" s="140"/>
      <c r="P5225" s="82"/>
      <c r="Q5225" s="82"/>
      <c r="R5225" s="82"/>
      <c r="S5225" s="82"/>
      <c r="T5225" s="140"/>
      <c r="U5225" s="82"/>
      <c r="V5225" s="82"/>
      <c r="W5225" s="82"/>
      <c r="X5225" s="82"/>
      <c r="Y5225" s="82"/>
      <c r="AA5225" s="82"/>
      <c r="AB5225" s="82"/>
      <c r="AC5225" s="82"/>
      <c r="AD5225" s="82"/>
      <c r="AE5225" s="82"/>
      <c r="AF5225" s="82"/>
      <c r="AG5225" s="82"/>
    </row>
    <row r="5226" spans="3:33" x14ac:dyDescent="0.2">
      <c r="C5226" s="82"/>
      <c r="D5226" s="82"/>
      <c r="E5226" s="82"/>
      <c r="F5226" s="82"/>
      <c r="G5226" s="82"/>
      <c r="H5226" s="82"/>
      <c r="I5226" s="82"/>
      <c r="J5226" s="82"/>
      <c r="K5226" s="82"/>
      <c r="L5226" s="82"/>
      <c r="M5226" s="82"/>
      <c r="N5226" s="140"/>
      <c r="O5226" s="140"/>
      <c r="P5226" s="82"/>
      <c r="Q5226" s="82"/>
      <c r="R5226" s="82"/>
      <c r="S5226" s="82"/>
      <c r="T5226" s="140"/>
      <c r="U5226" s="82"/>
      <c r="V5226" s="82"/>
      <c r="W5226" s="82"/>
      <c r="X5226" s="82"/>
      <c r="Y5226" s="82"/>
      <c r="AA5226" s="82"/>
      <c r="AB5226" s="82"/>
      <c r="AC5226" s="82"/>
      <c r="AD5226" s="82"/>
      <c r="AE5226" s="82"/>
      <c r="AF5226" s="82"/>
      <c r="AG5226" s="82"/>
    </row>
    <row r="5227" spans="3:33" x14ac:dyDescent="0.2">
      <c r="C5227" s="82"/>
      <c r="D5227" s="82"/>
      <c r="E5227" s="82"/>
      <c r="F5227" s="82"/>
      <c r="G5227" s="82"/>
      <c r="H5227" s="82"/>
      <c r="I5227" s="82"/>
      <c r="J5227" s="82"/>
      <c r="K5227" s="82"/>
      <c r="L5227" s="82"/>
      <c r="M5227" s="82"/>
      <c r="N5227" s="140"/>
      <c r="O5227" s="140"/>
      <c r="P5227" s="82"/>
      <c r="Q5227" s="82"/>
      <c r="R5227" s="82"/>
      <c r="S5227" s="82"/>
      <c r="T5227" s="140"/>
      <c r="U5227" s="82"/>
      <c r="V5227" s="82"/>
      <c r="W5227" s="82"/>
      <c r="X5227" s="82"/>
      <c r="Y5227" s="82"/>
      <c r="AA5227" s="82"/>
      <c r="AB5227" s="82"/>
      <c r="AC5227" s="82"/>
      <c r="AD5227" s="82"/>
      <c r="AE5227" s="82"/>
      <c r="AF5227" s="82"/>
      <c r="AG5227" s="82"/>
    </row>
    <row r="5228" spans="3:33" x14ac:dyDescent="0.2">
      <c r="C5228" s="82"/>
      <c r="D5228" s="82"/>
      <c r="E5228" s="82"/>
      <c r="F5228" s="82"/>
      <c r="G5228" s="82"/>
      <c r="H5228" s="82"/>
      <c r="I5228" s="82"/>
      <c r="J5228" s="82"/>
      <c r="K5228" s="82"/>
      <c r="L5228" s="82"/>
      <c r="M5228" s="82"/>
      <c r="N5228" s="140"/>
      <c r="O5228" s="140"/>
      <c r="P5228" s="82"/>
      <c r="Q5228" s="82"/>
      <c r="R5228" s="82"/>
      <c r="S5228" s="82"/>
      <c r="T5228" s="140"/>
      <c r="U5228" s="82"/>
      <c r="V5228" s="82"/>
      <c r="W5228" s="82"/>
      <c r="X5228" s="82"/>
      <c r="Y5228" s="82"/>
      <c r="AA5228" s="82"/>
      <c r="AB5228" s="82"/>
      <c r="AC5228" s="82"/>
      <c r="AD5228" s="82"/>
      <c r="AE5228" s="82"/>
      <c r="AF5228" s="82"/>
      <c r="AG5228" s="82"/>
    </row>
    <row r="5229" spans="3:33" x14ac:dyDescent="0.2">
      <c r="C5229" s="82"/>
      <c r="D5229" s="82"/>
      <c r="E5229" s="82"/>
      <c r="F5229" s="82"/>
      <c r="G5229" s="82"/>
      <c r="H5229" s="82"/>
      <c r="I5229" s="82"/>
      <c r="J5229" s="82"/>
      <c r="K5229" s="82"/>
      <c r="L5229" s="82"/>
      <c r="M5229" s="82"/>
      <c r="N5229" s="140"/>
      <c r="O5229" s="140"/>
      <c r="P5229" s="82"/>
      <c r="Q5229" s="82"/>
      <c r="R5229" s="82"/>
      <c r="S5229" s="82"/>
      <c r="T5229" s="140"/>
      <c r="U5229" s="82"/>
      <c r="V5229" s="82"/>
      <c r="W5229" s="82"/>
      <c r="X5229" s="82"/>
      <c r="Y5229" s="82"/>
      <c r="AA5229" s="82"/>
      <c r="AB5229" s="82"/>
      <c r="AC5229" s="82"/>
      <c r="AD5229" s="82"/>
      <c r="AE5229" s="82"/>
      <c r="AF5229" s="82"/>
      <c r="AG5229" s="82"/>
    </row>
    <row r="5230" spans="3:33" x14ac:dyDescent="0.2">
      <c r="C5230" s="82"/>
      <c r="D5230" s="82"/>
      <c r="E5230" s="82"/>
      <c r="F5230" s="82"/>
      <c r="G5230" s="82"/>
      <c r="H5230" s="82"/>
      <c r="I5230" s="82"/>
      <c r="J5230" s="82"/>
      <c r="K5230" s="82"/>
      <c r="L5230" s="82"/>
      <c r="M5230" s="82"/>
      <c r="N5230" s="140"/>
      <c r="O5230" s="140"/>
      <c r="P5230" s="82"/>
      <c r="Q5230" s="82"/>
      <c r="R5230" s="82"/>
      <c r="S5230" s="82"/>
      <c r="T5230" s="140"/>
      <c r="U5230" s="82"/>
      <c r="V5230" s="82"/>
      <c r="W5230" s="82"/>
      <c r="X5230" s="82"/>
      <c r="Y5230" s="82"/>
      <c r="AA5230" s="82"/>
      <c r="AB5230" s="82"/>
      <c r="AC5230" s="82"/>
      <c r="AD5230" s="82"/>
      <c r="AE5230" s="82"/>
      <c r="AF5230" s="82"/>
      <c r="AG5230" s="82"/>
    </row>
    <row r="5231" spans="3:33" x14ac:dyDescent="0.2">
      <c r="C5231" s="82"/>
      <c r="D5231" s="82"/>
      <c r="E5231" s="82"/>
      <c r="F5231" s="82"/>
      <c r="G5231" s="82"/>
      <c r="H5231" s="82"/>
      <c r="I5231" s="82"/>
      <c r="J5231" s="82"/>
      <c r="K5231" s="82"/>
      <c r="L5231" s="82"/>
      <c r="M5231" s="82"/>
      <c r="N5231" s="140"/>
      <c r="O5231" s="140"/>
      <c r="P5231" s="82"/>
      <c r="Q5231" s="82"/>
      <c r="R5231" s="82"/>
      <c r="S5231" s="82"/>
      <c r="T5231" s="140"/>
      <c r="U5231" s="82"/>
      <c r="V5231" s="82"/>
      <c r="W5231" s="82"/>
      <c r="X5231" s="82"/>
      <c r="Y5231" s="82"/>
      <c r="AA5231" s="82"/>
      <c r="AB5231" s="82"/>
      <c r="AC5231" s="82"/>
      <c r="AD5231" s="82"/>
      <c r="AE5231" s="82"/>
      <c r="AF5231" s="82"/>
      <c r="AG5231" s="82"/>
    </row>
    <row r="5232" spans="3:33" x14ac:dyDescent="0.2">
      <c r="C5232" s="82"/>
      <c r="D5232" s="82"/>
      <c r="E5232" s="82"/>
      <c r="F5232" s="82"/>
      <c r="G5232" s="82"/>
      <c r="H5232" s="82"/>
      <c r="I5232" s="82"/>
      <c r="J5232" s="82"/>
      <c r="K5232" s="82"/>
      <c r="L5232" s="82"/>
      <c r="M5232" s="82"/>
      <c r="N5232" s="140"/>
      <c r="O5232" s="140"/>
      <c r="P5232" s="82"/>
      <c r="Q5232" s="82"/>
      <c r="R5232" s="82"/>
      <c r="S5232" s="82"/>
      <c r="T5232" s="140"/>
      <c r="U5232" s="82"/>
      <c r="V5232" s="82"/>
      <c r="W5232" s="82"/>
      <c r="X5232" s="82"/>
      <c r="Y5232" s="82"/>
      <c r="AA5232" s="82"/>
      <c r="AB5232" s="82"/>
      <c r="AC5232" s="82"/>
      <c r="AD5232" s="82"/>
      <c r="AE5232" s="82"/>
      <c r="AF5232" s="82"/>
      <c r="AG5232" s="82"/>
    </row>
    <row r="5233" spans="3:33" x14ac:dyDescent="0.2">
      <c r="C5233" s="82"/>
      <c r="D5233" s="82"/>
      <c r="E5233" s="82"/>
      <c r="F5233" s="82"/>
      <c r="G5233" s="82"/>
      <c r="H5233" s="82"/>
      <c r="I5233" s="82"/>
      <c r="J5233" s="82"/>
      <c r="K5233" s="82"/>
      <c r="L5233" s="82"/>
      <c r="M5233" s="82"/>
      <c r="N5233" s="140"/>
      <c r="O5233" s="140"/>
      <c r="P5233" s="82"/>
      <c r="Q5233" s="82"/>
      <c r="R5233" s="82"/>
      <c r="S5233" s="82"/>
      <c r="T5233" s="140"/>
      <c r="U5233" s="82"/>
      <c r="V5233" s="82"/>
      <c r="W5233" s="82"/>
      <c r="X5233" s="82"/>
      <c r="Y5233" s="82"/>
      <c r="AA5233" s="82"/>
      <c r="AB5233" s="82"/>
      <c r="AC5233" s="82"/>
      <c r="AD5233" s="82"/>
      <c r="AE5233" s="82"/>
      <c r="AF5233" s="82"/>
      <c r="AG5233" s="82"/>
    </row>
    <row r="5234" spans="3:33" x14ac:dyDescent="0.2">
      <c r="C5234" s="82"/>
      <c r="D5234" s="82"/>
      <c r="E5234" s="82"/>
      <c r="F5234" s="82"/>
      <c r="G5234" s="82"/>
      <c r="H5234" s="82"/>
      <c r="I5234" s="82"/>
      <c r="J5234" s="82"/>
      <c r="K5234" s="82"/>
      <c r="L5234" s="82"/>
      <c r="M5234" s="82"/>
      <c r="N5234" s="140"/>
      <c r="O5234" s="140"/>
      <c r="P5234" s="82"/>
      <c r="Q5234" s="82"/>
      <c r="R5234" s="82"/>
      <c r="S5234" s="82"/>
      <c r="T5234" s="140"/>
      <c r="U5234" s="82"/>
      <c r="V5234" s="82"/>
      <c r="W5234" s="82"/>
      <c r="X5234" s="82"/>
      <c r="Y5234" s="82"/>
      <c r="AA5234" s="82"/>
      <c r="AB5234" s="82"/>
      <c r="AC5234" s="82"/>
      <c r="AD5234" s="82"/>
      <c r="AE5234" s="82"/>
      <c r="AF5234" s="82"/>
      <c r="AG5234" s="82"/>
    </row>
    <row r="5235" spans="3:33" x14ac:dyDescent="0.2">
      <c r="C5235" s="82"/>
      <c r="D5235" s="82"/>
      <c r="E5235" s="82"/>
      <c r="F5235" s="82"/>
      <c r="G5235" s="82"/>
      <c r="H5235" s="82"/>
      <c r="I5235" s="82"/>
      <c r="J5235" s="82"/>
      <c r="K5235" s="82"/>
      <c r="L5235" s="82"/>
      <c r="M5235" s="82"/>
      <c r="N5235" s="140"/>
      <c r="O5235" s="140"/>
      <c r="P5235" s="82"/>
      <c r="Q5235" s="82"/>
      <c r="R5235" s="82"/>
      <c r="S5235" s="82"/>
      <c r="T5235" s="140"/>
      <c r="U5235" s="82"/>
      <c r="V5235" s="82"/>
      <c r="W5235" s="82"/>
      <c r="X5235" s="82"/>
      <c r="Y5235" s="82"/>
      <c r="AA5235" s="82"/>
      <c r="AB5235" s="82"/>
      <c r="AC5235" s="82"/>
      <c r="AD5235" s="82"/>
      <c r="AE5235" s="82"/>
      <c r="AF5235" s="82"/>
      <c r="AG5235" s="82"/>
    </row>
    <row r="5236" spans="3:33" x14ac:dyDescent="0.2">
      <c r="C5236" s="82"/>
      <c r="D5236" s="82"/>
      <c r="E5236" s="82"/>
      <c r="F5236" s="82"/>
      <c r="G5236" s="82"/>
      <c r="H5236" s="82"/>
      <c r="I5236" s="82"/>
      <c r="J5236" s="82"/>
      <c r="K5236" s="82"/>
      <c r="L5236" s="82"/>
      <c r="M5236" s="82"/>
      <c r="N5236" s="140"/>
      <c r="O5236" s="140"/>
      <c r="P5236" s="82"/>
      <c r="Q5236" s="82"/>
      <c r="R5236" s="82"/>
      <c r="S5236" s="82"/>
      <c r="T5236" s="140"/>
      <c r="U5236" s="82"/>
      <c r="V5236" s="82"/>
      <c r="W5236" s="82"/>
      <c r="X5236" s="82"/>
      <c r="Y5236" s="82"/>
      <c r="AA5236" s="82"/>
      <c r="AB5236" s="82"/>
      <c r="AC5236" s="82"/>
      <c r="AD5236" s="82"/>
      <c r="AE5236" s="82"/>
      <c r="AF5236" s="82"/>
      <c r="AG5236" s="82"/>
    </row>
    <row r="5237" spans="3:33" x14ac:dyDescent="0.2">
      <c r="C5237" s="82"/>
      <c r="D5237" s="82"/>
      <c r="E5237" s="82"/>
      <c r="F5237" s="82"/>
      <c r="G5237" s="82"/>
      <c r="H5237" s="82"/>
      <c r="I5237" s="82"/>
      <c r="J5237" s="82"/>
      <c r="K5237" s="82"/>
      <c r="L5237" s="82"/>
      <c r="M5237" s="82"/>
      <c r="N5237" s="140"/>
      <c r="O5237" s="140"/>
      <c r="P5237" s="82"/>
      <c r="Q5237" s="82"/>
      <c r="R5237" s="82"/>
      <c r="S5237" s="82"/>
      <c r="T5237" s="140"/>
      <c r="U5237" s="82"/>
      <c r="V5237" s="82"/>
      <c r="W5237" s="82"/>
      <c r="X5237" s="82"/>
      <c r="Y5237" s="82"/>
      <c r="AA5237" s="82"/>
      <c r="AB5237" s="82"/>
      <c r="AC5237" s="82"/>
      <c r="AD5237" s="82"/>
      <c r="AE5237" s="82"/>
      <c r="AF5237" s="82"/>
      <c r="AG5237" s="82"/>
    </row>
    <row r="5238" spans="3:33" x14ac:dyDescent="0.2">
      <c r="C5238" s="82"/>
      <c r="D5238" s="82"/>
      <c r="E5238" s="82"/>
      <c r="F5238" s="82"/>
      <c r="G5238" s="82"/>
      <c r="H5238" s="82"/>
      <c r="I5238" s="82"/>
      <c r="J5238" s="82"/>
      <c r="K5238" s="82"/>
      <c r="L5238" s="82"/>
      <c r="M5238" s="82"/>
      <c r="N5238" s="140"/>
      <c r="O5238" s="140"/>
      <c r="P5238" s="82"/>
      <c r="Q5238" s="82"/>
      <c r="R5238" s="82"/>
      <c r="S5238" s="82"/>
      <c r="T5238" s="140"/>
      <c r="U5238" s="82"/>
      <c r="V5238" s="82"/>
      <c r="W5238" s="82"/>
      <c r="X5238" s="82"/>
      <c r="Y5238" s="82"/>
      <c r="AA5238" s="82"/>
      <c r="AB5238" s="82"/>
      <c r="AC5238" s="82"/>
      <c r="AD5238" s="82"/>
      <c r="AE5238" s="82"/>
      <c r="AF5238" s="82"/>
      <c r="AG5238" s="82"/>
    </row>
    <row r="5239" spans="3:33" x14ac:dyDescent="0.2">
      <c r="C5239" s="82"/>
      <c r="D5239" s="82"/>
      <c r="E5239" s="82"/>
      <c r="F5239" s="82"/>
      <c r="G5239" s="82"/>
      <c r="H5239" s="82"/>
      <c r="I5239" s="82"/>
      <c r="J5239" s="82"/>
      <c r="K5239" s="82"/>
      <c r="L5239" s="82"/>
      <c r="M5239" s="82"/>
      <c r="N5239" s="140"/>
      <c r="O5239" s="140"/>
      <c r="P5239" s="82"/>
      <c r="Q5239" s="82"/>
      <c r="R5239" s="82"/>
      <c r="S5239" s="82"/>
      <c r="T5239" s="140"/>
      <c r="U5239" s="82"/>
      <c r="V5239" s="82"/>
      <c r="W5239" s="82"/>
      <c r="X5239" s="82"/>
      <c r="Y5239" s="82"/>
      <c r="AA5239" s="82"/>
      <c r="AB5239" s="82"/>
      <c r="AC5239" s="82"/>
      <c r="AD5239" s="82"/>
      <c r="AE5239" s="82"/>
      <c r="AF5239" s="82"/>
      <c r="AG5239" s="82"/>
    </row>
    <row r="5240" spans="3:33" x14ac:dyDescent="0.2">
      <c r="C5240" s="82"/>
      <c r="D5240" s="82"/>
      <c r="E5240" s="82"/>
      <c r="F5240" s="82"/>
      <c r="G5240" s="82"/>
      <c r="H5240" s="82"/>
      <c r="I5240" s="82"/>
      <c r="J5240" s="82"/>
      <c r="K5240" s="82"/>
      <c r="L5240" s="82"/>
      <c r="M5240" s="82"/>
      <c r="N5240" s="140"/>
      <c r="O5240" s="140"/>
      <c r="P5240" s="82"/>
      <c r="Q5240" s="82"/>
      <c r="R5240" s="82"/>
      <c r="S5240" s="82"/>
      <c r="T5240" s="140"/>
      <c r="U5240" s="82"/>
      <c r="V5240" s="82"/>
      <c r="W5240" s="82"/>
      <c r="X5240" s="82"/>
      <c r="Y5240" s="82"/>
      <c r="AA5240" s="82"/>
      <c r="AB5240" s="82"/>
      <c r="AC5240" s="82"/>
      <c r="AD5240" s="82"/>
      <c r="AE5240" s="82"/>
      <c r="AF5240" s="82"/>
      <c r="AG5240" s="82"/>
    </row>
    <row r="5241" spans="3:33" x14ac:dyDescent="0.2">
      <c r="C5241" s="82"/>
      <c r="D5241" s="82"/>
      <c r="E5241" s="82"/>
      <c r="F5241" s="82"/>
      <c r="G5241" s="82"/>
      <c r="H5241" s="82"/>
      <c r="I5241" s="82"/>
      <c r="J5241" s="82"/>
      <c r="K5241" s="82"/>
      <c r="L5241" s="82"/>
      <c r="M5241" s="82"/>
      <c r="N5241" s="140"/>
      <c r="O5241" s="140"/>
      <c r="P5241" s="82"/>
      <c r="Q5241" s="82"/>
      <c r="R5241" s="82"/>
      <c r="S5241" s="82"/>
      <c r="T5241" s="140"/>
      <c r="U5241" s="82"/>
      <c r="V5241" s="82"/>
      <c r="W5241" s="82"/>
      <c r="X5241" s="82"/>
      <c r="Y5241" s="82"/>
      <c r="AA5241" s="82"/>
      <c r="AB5241" s="82"/>
      <c r="AC5241" s="82"/>
      <c r="AD5241" s="82"/>
      <c r="AE5241" s="82"/>
      <c r="AF5241" s="82"/>
      <c r="AG5241" s="82"/>
    </row>
    <row r="5242" spans="3:33" x14ac:dyDescent="0.2">
      <c r="C5242" s="82"/>
      <c r="D5242" s="82"/>
      <c r="E5242" s="82"/>
      <c r="F5242" s="82"/>
      <c r="G5242" s="82"/>
      <c r="H5242" s="82"/>
      <c r="I5242" s="82"/>
      <c r="J5242" s="82"/>
      <c r="K5242" s="82"/>
      <c r="L5242" s="82"/>
      <c r="M5242" s="82"/>
      <c r="N5242" s="140"/>
      <c r="O5242" s="140"/>
      <c r="P5242" s="82"/>
      <c r="Q5242" s="82"/>
      <c r="R5242" s="82"/>
      <c r="S5242" s="82"/>
      <c r="T5242" s="140"/>
      <c r="U5242" s="82"/>
      <c r="V5242" s="82"/>
      <c r="W5242" s="82"/>
      <c r="X5242" s="82"/>
      <c r="Y5242" s="82"/>
      <c r="AA5242" s="82"/>
      <c r="AB5242" s="82"/>
      <c r="AC5242" s="82"/>
      <c r="AD5242" s="82"/>
      <c r="AE5242" s="82"/>
      <c r="AF5242" s="82"/>
      <c r="AG5242" s="82"/>
    </row>
    <row r="5243" spans="3:33" x14ac:dyDescent="0.2">
      <c r="C5243" s="82"/>
      <c r="D5243" s="82"/>
      <c r="E5243" s="82"/>
      <c r="F5243" s="82"/>
      <c r="G5243" s="82"/>
      <c r="H5243" s="82"/>
      <c r="I5243" s="82"/>
      <c r="J5243" s="82"/>
      <c r="K5243" s="82"/>
      <c r="L5243" s="82"/>
      <c r="M5243" s="82"/>
      <c r="N5243" s="140"/>
      <c r="O5243" s="140"/>
      <c r="P5243" s="82"/>
      <c r="Q5243" s="82"/>
      <c r="R5243" s="82"/>
      <c r="S5243" s="82"/>
      <c r="T5243" s="140"/>
      <c r="U5243" s="82"/>
      <c r="V5243" s="82"/>
      <c r="W5243" s="82"/>
      <c r="X5243" s="82"/>
      <c r="Y5243" s="82"/>
      <c r="AA5243" s="82"/>
      <c r="AB5243" s="82"/>
      <c r="AC5243" s="82"/>
      <c r="AD5243" s="82"/>
      <c r="AE5243" s="82"/>
      <c r="AF5243" s="82"/>
      <c r="AG5243" s="82"/>
    </row>
    <row r="5244" spans="3:33" x14ac:dyDescent="0.2">
      <c r="C5244" s="82"/>
      <c r="D5244" s="82"/>
      <c r="E5244" s="82"/>
      <c r="F5244" s="82"/>
      <c r="G5244" s="82"/>
      <c r="H5244" s="82"/>
      <c r="I5244" s="82"/>
      <c r="J5244" s="82"/>
      <c r="K5244" s="82"/>
      <c r="L5244" s="82"/>
      <c r="M5244" s="82"/>
      <c r="N5244" s="140"/>
      <c r="O5244" s="140"/>
      <c r="P5244" s="82"/>
      <c r="Q5244" s="82"/>
      <c r="R5244" s="82"/>
      <c r="S5244" s="82"/>
      <c r="T5244" s="140"/>
      <c r="U5244" s="82"/>
      <c r="V5244" s="82"/>
      <c r="W5244" s="82"/>
      <c r="X5244" s="82"/>
      <c r="Y5244" s="82"/>
      <c r="AA5244" s="82"/>
      <c r="AB5244" s="82"/>
      <c r="AC5244" s="82"/>
      <c r="AD5244" s="82"/>
      <c r="AE5244" s="82"/>
      <c r="AF5244" s="82"/>
      <c r="AG5244" s="82"/>
    </row>
    <row r="5245" spans="3:33" x14ac:dyDescent="0.2">
      <c r="C5245" s="82"/>
      <c r="D5245" s="82"/>
      <c r="E5245" s="82"/>
      <c r="F5245" s="82"/>
      <c r="G5245" s="82"/>
      <c r="H5245" s="82"/>
      <c r="I5245" s="82"/>
      <c r="J5245" s="82"/>
      <c r="K5245" s="82"/>
      <c r="L5245" s="82"/>
      <c r="M5245" s="82"/>
      <c r="N5245" s="140"/>
      <c r="O5245" s="140"/>
      <c r="P5245" s="82"/>
      <c r="Q5245" s="82"/>
      <c r="R5245" s="82"/>
      <c r="S5245" s="82"/>
      <c r="T5245" s="140"/>
      <c r="U5245" s="82"/>
      <c r="V5245" s="82"/>
      <c r="W5245" s="82"/>
      <c r="X5245" s="82"/>
      <c r="Y5245" s="82"/>
      <c r="AA5245" s="82"/>
      <c r="AB5245" s="82"/>
      <c r="AC5245" s="82"/>
      <c r="AD5245" s="82"/>
      <c r="AE5245" s="82"/>
      <c r="AF5245" s="82"/>
      <c r="AG5245" s="82"/>
    </row>
    <row r="5246" spans="3:33" x14ac:dyDescent="0.2">
      <c r="C5246" s="82"/>
      <c r="D5246" s="82"/>
      <c r="E5246" s="82"/>
      <c r="F5246" s="82"/>
      <c r="G5246" s="82"/>
      <c r="H5246" s="82"/>
      <c r="I5246" s="82"/>
      <c r="J5246" s="82"/>
      <c r="K5246" s="82"/>
      <c r="L5246" s="82"/>
      <c r="M5246" s="82"/>
      <c r="N5246" s="140"/>
      <c r="O5246" s="140"/>
      <c r="P5246" s="82"/>
      <c r="Q5246" s="82"/>
      <c r="R5246" s="82"/>
      <c r="S5246" s="82"/>
      <c r="T5246" s="140"/>
      <c r="U5246" s="82"/>
      <c r="V5246" s="82"/>
      <c r="W5246" s="82"/>
      <c r="X5246" s="82"/>
      <c r="Y5246" s="82"/>
      <c r="AA5246" s="82"/>
      <c r="AB5246" s="82"/>
      <c r="AC5246" s="82"/>
      <c r="AD5246" s="82"/>
      <c r="AE5246" s="82"/>
      <c r="AF5246" s="82"/>
      <c r="AG5246" s="82"/>
    </row>
    <row r="5247" spans="3:33" x14ac:dyDescent="0.2">
      <c r="C5247" s="82"/>
      <c r="D5247" s="82"/>
      <c r="E5247" s="82"/>
      <c r="F5247" s="82"/>
      <c r="G5247" s="82"/>
      <c r="H5247" s="82"/>
      <c r="I5247" s="82"/>
      <c r="J5247" s="82"/>
      <c r="K5247" s="82"/>
      <c r="L5247" s="82"/>
      <c r="M5247" s="82"/>
      <c r="N5247" s="140"/>
      <c r="O5247" s="140"/>
      <c r="P5247" s="82"/>
      <c r="Q5247" s="82"/>
      <c r="R5247" s="82"/>
      <c r="S5247" s="82"/>
      <c r="T5247" s="140"/>
      <c r="U5247" s="82"/>
      <c r="V5247" s="82"/>
      <c r="W5247" s="82"/>
      <c r="X5247" s="82"/>
      <c r="Y5247" s="82"/>
      <c r="AA5247" s="82"/>
      <c r="AB5247" s="82"/>
      <c r="AC5247" s="82"/>
      <c r="AD5247" s="82"/>
      <c r="AE5247" s="82"/>
      <c r="AF5247" s="82"/>
      <c r="AG5247" s="82"/>
    </row>
    <row r="5248" spans="3:33" x14ac:dyDescent="0.2">
      <c r="C5248" s="82"/>
      <c r="D5248" s="82"/>
      <c r="E5248" s="82"/>
      <c r="F5248" s="82"/>
      <c r="G5248" s="82"/>
      <c r="H5248" s="82"/>
      <c r="I5248" s="82"/>
      <c r="J5248" s="82"/>
      <c r="K5248" s="82"/>
      <c r="L5248" s="82"/>
      <c r="M5248" s="82"/>
      <c r="N5248" s="140"/>
      <c r="O5248" s="140"/>
      <c r="P5248" s="82"/>
      <c r="Q5248" s="82"/>
      <c r="R5248" s="82"/>
      <c r="S5248" s="82"/>
      <c r="T5248" s="140"/>
      <c r="U5248" s="82"/>
      <c r="V5248" s="82"/>
      <c r="W5248" s="82"/>
      <c r="X5248" s="82"/>
      <c r="Y5248" s="82"/>
      <c r="AA5248" s="82"/>
      <c r="AB5248" s="82"/>
      <c r="AC5248" s="82"/>
      <c r="AD5248" s="82"/>
      <c r="AE5248" s="82"/>
      <c r="AF5248" s="82"/>
      <c r="AG5248" s="82"/>
    </row>
    <row r="5249" spans="3:33" x14ac:dyDescent="0.2">
      <c r="C5249" s="82"/>
      <c r="D5249" s="82"/>
      <c r="E5249" s="82"/>
      <c r="F5249" s="82"/>
      <c r="G5249" s="82"/>
      <c r="H5249" s="82"/>
      <c r="I5249" s="82"/>
      <c r="J5249" s="82"/>
      <c r="K5249" s="82"/>
      <c r="L5249" s="82"/>
      <c r="M5249" s="82"/>
      <c r="N5249" s="140"/>
      <c r="O5249" s="140"/>
      <c r="P5249" s="82"/>
      <c r="Q5249" s="82"/>
      <c r="R5249" s="82"/>
      <c r="S5249" s="82"/>
      <c r="T5249" s="140"/>
      <c r="U5249" s="82"/>
      <c r="V5249" s="82"/>
      <c r="W5249" s="82"/>
      <c r="X5249" s="82"/>
      <c r="Y5249" s="82"/>
      <c r="AA5249" s="82"/>
      <c r="AB5249" s="82"/>
      <c r="AC5249" s="82"/>
      <c r="AD5249" s="82"/>
      <c r="AE5249" s="82"/>
      <c r="AF5249" s="82"/>
      <c r="AG5249" s="82"/>
    </row>
    <row r="5250" spans="3:33" x14ac:dyDescent="0.2">
      <c r="C5250" s="82"/>
      <c r="D5250" s="82"/>
      <c r="E5250" s="82"/>
      <c r="F5250" s="82"/>
      <c r="G5250" s="82"/>
      <c r="H5250" s="82"/>
      <c r="I5250" s="82"/>
      <c r="J5250" s="82"/>
      <c r="K5250" s="82"/>
      <c r="L5250" s="82"/>
      <c r="M5250" s="82"/>
      <c r="N5250" s="140"/>
      <c r="O5250" s="140"/>
      <c r="P5250" s="82"/>
      <c r="Q5250" s="82"/>
      <c r="R5250" s="82"/>
      <c r="S5250" s="82"/>
      <c r="T5250" s="140"/>
      <c r="U5250" s="82"/>
      <c r="V5250" s="82"/>
      <c r="W5250" s="82"/>
      <c r="X5250" s="82"/>
      <c r="Y5250" s="82"/>
      <c r="AA5250" s="82"/>
      <c r="AB5250" s="82"/>
      <c r="AC5250" s="82"/>
      <c r="AD5250" s="82"/>
      <c r="AE5250" s="82"/>
      <c r="AF5250" s="82"/>
      <c r="AG5250" s="82"/>
    </row>
    <row r="5251" spans="3:33" x14ac:dyDescent="0.2">
      <c r="C5251" s="82"/>
      <c r="D5251" s="82"/>
      <c r="E5251" s="82"/>
      <c r="F5251" s="82"/>
      <c r="G5251" s="82"/>
      <c r="H5251" s="82"/>
      <c r="I5251" s="82"/>
      <c r="J5251" s="82"/>
      <c r="K5251" s="82"/>
      <c r="L5251" s="82"/>
      <c r="M5251" s="82"/>
      <c r="N5251" s="140"/>
      <c r="O5251" s="140"/>
      <c r="P5251" s="82"/>
      <c r="Q5251" s="82"/>
      <c r="R5251" s="82"/>
      <c r="S5251" s="82"/>
      <c r="T5251" s="140"/>
      <c r="U5251" s="82"/>
      <c r="V5251" s="82"/>
      <c r="W5251" s="82"/>
      <c r="X5251" s="82"/>
      <c r="Y5251" s="82"/>
      <c r="AA5251" s="82"/>
      <c r="AB5251" s="82"/>
      <c r="AC5251" s="82"/>
      <c r="AD5251" s="82"/>
      <c r="AE5251" s="82"/>
      <c r="AF5251" s="82"/>
      <c r="AG5251" s="82"/>
    </row>
    <row r="5252" spans="3:33" x14ac:dyDescent="0.2">
      <c r="C5252" s="82"/>
      <c r="D5252" s="82"/>
      <c r="E5252" s="82"/>
      <c r="F5252" s="82"/>
      <c r="G5252" s="82"/>
      <c r="H5252" s="82"/>
      <c r="I5252" s="82"/>
      <c r="J5252" s="82"/>
      <c r="K5252" s="82"/>
      <c r="L5252" s="82"/>
      <c r="M5252" s="82"/>
      <c r="N5252" s="140"/>
      <c r="O5252" s="140"/>
      <c r="P5252" s="82"/>
      <c r="Q5252" s="82"/>
      <c r="R5252" s="82"/>
      <c r="S5252" s="82"/>
      <c r="T5252" s="140"/>
      <c r="U5252" s="82"/>
      <c r="V5252" s="82"/>
      <c r="W5252" s="82"/>
      <c r="X5252" s="82"/>
      <c r="Y5252" s="82"/>
      <c r="AA5252" s="82"/>
      <c r="AB5252" s="82"/>
      <c r="AC5252" s="82"/>
      <c r="AD5252" s="82"/>
      <c r="AE5252" s="82"/>
      <c r="AF5252" s="82"/>
      <c r="AG5252" s="82"/>
    </row>
    <row r="5253" spans="3:33" x14ac:dyDescent="0.2">
      <c r="C5253" s="82"/>
      <c r="D5253" s="82"/>
      <c r="E5253" s="82"/>
      <c r="F5253" s="82"/>
      <c r="G5253" s="82"/>
      <c r="H5253" s="82"/>
      <c r="I5253" s="82"/>
      <c r="J5253" s="82"/>
      <c r="K5253" s="82"/>
      <c r="L5253" s="82"/>
      <c r="M5253" s="82"/>
      <c r="N5253" s="140"/>
      <c r="O5253" s="140"/>
      <c r="P5253" s="82"/>
      <c r="Q5253" s="82"/>
      <c r="R5253" s="82"/>
      <c r="S5253" s="82"/>
      <c r="T5253" s="140"/>
      <c r="U5253" s="82"/>
      <c r="V5253" s="82"/>
      <c r="W5253" s="82"/>
      <c r="X5253" s="82"/>
      <c r="Y5253" s="82"/>
      <c r="AA5253" s="82"/>
      <c r="AB5253" s="82"/>
      <c r="AC5253" s="82"/>
      <c r="AD5253" s="82"/>
      <c r="AE5253" s="82"/>
      <c r="AF5253" s="82"/>
      <c r="AG5253" s="82"/>
    </row>
    <row r="5254" spans="3:33" x14ac:dyDescent="0.2">
      <c r="C5254" s="82"/>
      <c r="D5254" s="82"/>
      <c r="E5254" s="82"/>
      <c r="F5254" s="82"/>
      <c r="G5254" s="82"/>
      <c r="H5254" s="82"/>
      <c r="I5254" s="82"/>
      <c r="J5254" s="82"/>
      <c r="K5254" s="82"/>
      <c r="L5254" s="82"/>
      <c r="M5254" s="82"/>
      <c r="N5254" s="140"/>
      <c r="O5254" s="140"/>
      <c r="P5254" s="82"/>
      <c r="Q5254" s="82"/>
      <c r="R5254" s="82"/>
      <c r="S5254" s="82"/>
      <c r="T5254" s="140"/>
      <c r="U5254" s="82"/>
      <c r="V5254" s="82"/>
      <c r="W5254" s="82"/>
      <c r="X5254" s="82"/>
      <c r="Y5254" s="82"/>
      <c r="AA5254" s="82"/>
      <c r="AB5254" s="82"/>
      <c r="AC5254" s="82"/>
      <c r="AD5254" s="82"/>
      <c r="AE5254" s="82"/>
      <c r="AF5254" s="82"/>
      <c r="AG5254" s="82"/>
    </row>
    <row r="5255" spans="3:33" x14ac:dyDescent="0.2">
      <c r="C5255" s="82"/>
      <c r="D5255" s="82"/>
      <c r="E5255" s="82"/>
      <c r="F5255" s="82"/>
      <c r="G5255" s="82"/>
      <c r="H5255" s="82"/>
      <c r="I5255" s="82"/>
      <c r="J5255" s="82"/>
      <c r="K5255" s="82"/>
      <c r="L5255" s="82"/>
      <c r="M5255" s="82"/>
      <c r="N5255" s="140"/>
      <c r="O5255" s="140"/>
      <c r="P5255" s="82"/>
      <c r="Q5255" s="82"/>
      <c r="R5255" s="82"/>
      <c r="S5255" s="82"/>
      <c r="T5255" s="140"/>
      <c r="U5255" s="82"/>
      <c r="V5255" s="82"/>
      <c r="W5255" s="82"/>
      <c r="X5255" s="82"/>
      <c r="Y5255" s="82"/>
      <c r="AA5255" s="82"/>
      <c r="AB5255" s="82"/>
      <c r="AC5255" s="82"/>
      <c r="AD5255" s="82"/>
      <c r="AE5255" s="82"/>
      <c r="AF5255" s="82"/>
      <c r="AG5255" s="82"/>
    </row>
    <row r="5256" spans="3:33" x14ac:dyDescent="0.2">
      <c r="C5256" s="82"/>
      <c r="D5256" s="82"/>
      <c r="E5256" s="82"/>
      <c r="F5256" s="82"/>
      <c r="G5256" s="82"/>
      <c r="H5256" s="82"/>
      <c r="I5256" s="82"/>
      <c r="J5256" s="82"/>
      <c r="K5256" s="82"/>
      <c r="L5256" s="82"/>
      <c r="M5256" s="82"/>
      <c r="N5256" s="140"/>
      <c r="O5256" s="140"/>
      <c r="P5256" s="82"/>
      <c r="Q5256" s="82"/>
      <c r="R5256" s="82"/>
      <c r="S5256" s="82"/>
      <c r="T5256" s="140"/>
      <c r="U5256" s="82"/>
      <c r="V5256" s="82"/>
      <c r="W5256" s="82"/>
      <c r="X5256" s="82"/>
      <c r="Y5256" s="82"/>
      <c r="AA5256" s="82"/>
      <c r="AB5256" s="82"/>
      <c r="AC5256" s="82"/>
      <c r="AD5256" s="82"/>
      <c r="AE5256" s="82"/>
      <c r="AF5256" s="82"/>
      <c r="AG5256" s="82"/>
    </row>
    <row r="5257" spans="3:33" x14ac:dyDescent="0.2">
      <c r="C5257" s="82"/>
      <c r="D5257" s="82"/>
      <c r="E5257" s="82"/>
      <c r="F5257" s="82"/>
      <c r="G5257" s="82"/>
      <c r="H5257" s="82"/>
      <c r="I5257" s="82"/>
      <c r="J5257" s="82"/>
      <c r="K5257" s="82"/>
      <c r="L5257" s="82"/>
      <c r="M5257" s="82"/>
      <c r="N5257" s="140"/>
      <c r="O5257" s="140"/>
      <c r="P5257" s="82"/>
      <c r="Q5257" s="82"/>
      <c r="R5257" s="82"/>
      <c r="S5257" s="82"/>
      <c r="T5257" s="140"/>
      <c r="U5257" s="82"/>
      <c r="V5257" s="82"/>
      <c r="W5257" s="82"/>
      <c r="X5257" s="82"/>
      <c r="Y5257" s="82"/>
      <c r="AA5257" s="82"/>
      <c r="AB5257" s="82"/>
      <c r="AC5257" s="82"/>
      <c r="AD5257" s="82"/>
      <c r="AE5257" s="82"/>
      <c r="AF5257" s="82"/>
      <c r="AG5257" s="82"/>
    </row>
    <row r="5258" spans="3:33" x14ac:dyDescent="0.2">
      <c r="C5258" s="82"/>
      <c r="D5258" s="82"/>
      <c r="E5258" s="82"/>
      <c r="F5258" s="82"/>
      <c r="G5258" s="82"/>
      <c r="H5258" s="82"/>
      <c r="I5258" s="82"/>
      <c r="J5258" s="82"/>
      <c r="K5258" s="82"/>
      <c r="L5258" s="82"/>
      <c r="M5258" s="82"/>
      <c r="N5258" s="140"/>
      <c r="O5258" s="140"/>
      <c r="P5258" s="82"/>
      <c r="Q5258" s="82"/>
      <c r="R5258" s="82"/>
      <c r="S5258" s="82"/>
      <c r="T5258" s="140"/>
      <c r="U5258" s="82"/>
      <c r="V5258" s="82"/>
      <c r="W5258" s="82"/>
      <c r="X5258" s="82"/>
      <c r="Y5258" s="82"/>
      <c r="AA5258" s="82"/>
      <c r="AB5258" s="82"/>
      <c r="AC5258" s="82"/>
      <c r="AD5258" s="82"/>
      <c r="AE5258" s="82"/>
      <c r="AF5258" s="82"/>
      <c r="AG5258" s="82"/>
    </row>
    <row r="5259" spans="3:33" x14ac:dyDescent="0.2">
      <c r="C5259" s="82"/>
      <c r="D5259" s="82"/>
      <c r="E5259" s="82"/>
      <c r="F5259" s="82"/>
      <c r="G5259" s="82"/>
      <c r="H5259" s="82"/>
      <c r="I5259" s="82"/>
      <c r="J5259" s="82"/>
      <c r="K5259" s="82"/>
      <c r="L5259" s="82"/>
      <c r="M5259" s="82"/>
      <c r="N5259" s="140"/>
      <c r="O5259" s="140"/>
      <c r="P5259" s="82"/>
      <c r="Q5259" s="82"/>
      <c r="R5259" s="82"/>
      <c r="S5259" s="82"/>
      <c r="T5259" s="140"/>
      <c r="U5259" s="82"/>
      <c r="V5259" s="82"/>
      <c r="W5259" s="82"/>
      <c r="X5259" s="82"/>
      <c r="Y5259" s="82"/>
      <c r="AA5259" s="82"/>
      <c r="AB5259" s="82"/>
      <c r="AC5259" s="82"/>
      <c r="AD5259" s="82"/>
      <c r="AE5259" s="82"/>
      <c r="AF5259" s="82"/>
      <c r="AG5259" s="82"/>
    </row>
    <row r="5260" spans="3:33" x14ac:dyDescent="0.2">
      <c r="C5260" s="82"/>
      <c r="D5260" s="82"/>
      <c r="E5260" s="82"/>
      <c r="F5260" s="82"/>
      <c r="G5260" s="82"/>
      <c r="H5260" s="82"/>
      <c r="I5260" s="82"/>
      <c r="J5260" s="82"/>
      <c r="K5260" s="82"/>
      <c r="L5260" s="82"/>
      <c r="M5260" s="82"/>
      <c r="N5260" s="140"/>
      <c r="O5260" s="140"/>
      <c r="P5260" s="82"/>
      <c r="Q5260" s="82"/>
      <c r="R5260" s="82"/>
      <c r="S5260" s="82"/>
      <c r="T5260" s="140"/>
      <c r="U5260" s="82"/>
      <c r="V5260" s="82"/>
      <c r="W5260" s="82"/>
      <c r="X5260" s="82"/>
      <c r="Y5260" s="82"/>
      <c r="AA5260" s="82"/>
      <c r="AB5260" s="82"/>
      <c r="AC5260" s="82"/>
      <c r="AD5260" s="82"/>
      <c r="AE5260" s="82"/>
      <c r="AF5260" s="82"/>
      <c r="AG5260" s="82"/>
    </row>
    <row r="5261" spans="3:33" x14ac:dyDescent="0.2">
      <c r="C5261" s="82"/>
      <c r="D5261" s="82"/>
      <c r="E5261" s="82"/>
      <c r="F5261" s="82"/>
      <c r="G5261" s="82"/>
      <c r="H5261" s="82"/>
      <c r="I5261" s="82"/>
      <c r="J5261" s="82"/>
      <c r="K5261" s="82"/>
      <c r="L5261" s="82"/>
      <c r="M5261" s="82"/>
      <c r="N5261" s="140"/>
      <c r="O5261" s="140"/>
      <c r="P5261" s="82"/>
      <c r="Q5261" s="82"/>
      <c r="R5261" s="82"/>
      <c r="S5261" s="82"/>
      <c r="T5261" s="140"/>
      <c r="U5261" s="82"/>
      <c r="V5261" s="82"/>
      <c r="W5261" s="82"/>
      <c r="X5261" s="82"/>
      <c r="Y5261" s="82"/>
      <c r="AA5261" s="82"/>
      <c r="AB5261" s="82"/>
      <c r="AC5261" s="82"/>
      <c r="AD5261" s="82"/>
      <c r="AE5261" s="82"/>
      <c r="AF5261" s="82"/>
      <c r="AG5261" s="82"/>
    </row>
    <row r="5262" spans="3:33" x14ac:dyDescent="0.2">
      <c r="C5262" s="82"/>
      <c r="D5262" s="82"/>
      <c r="E5262" s="82"/>
      <c r="F5262" s="82"/>
      <c r="G5262" s="82"/>
      <c r="H5262" s="82"/>
      <c r="I5262" s="82"/>
      <c r="J5262" s="82"/>
      <c r="K5262" s="82"/>
      <c r="L5262" s="82"/>
      <c r="M5262" s="82"/>
      <c r="N5262" s="140"/>
      <c r="O5262" s="140"/>
      <c r="P5262" s="82"/>
      <c r="Q5262" s="82"/>
      <c r="R5262" s="82"/>
      <c r="S5262" s="82"/>
      <c r="T5262" s="140"/>
      <c r="U5262" s="82"/>
      <c r="V5262" s="82"/>
      <c r="W5262" s="82"/>
      <c r="X5262" s="82"/>
      <c r="Y5262" s="82"/>
      <c r="AA5262" s="82"/>
      <c r="AB5262" s="82"/>
      <c r="AC5262" s="82"/>
      <c r="AD5262" s="82"/>
      <c r="AE5262" s="82"/>
      <c r="AF5262" s="82"/>
      <c r="AG5262" s="82"/>
    </row>
    <row r="5263" spans="3:33" x14ac:dyDescent="0.2">
      <c r="C5263" s="82"/>
      <c r="D5263" s="82"/>
      <c r="E5263" s="82"/>
      <c r="F5263" s="82"/>
      <c r="G5263" s="82"/>
      <c r="H5263" s="82"/>
      <c r="I5263" s="82"/>
      <c r="J5263" s="82"/>
      <c r="K5263" s="82"/>
      <c r="L5263" s="82"/>
      <c r="M5263" s="82"/>
      <c r="N5263" s="140"/>
      <c r="O5263" s="140"/>
      <c r="P5263" s="82"/>
      <c r="Q5263" s="82"/>
      <c r="R5263" s="82"/>
      <c r="S5263" s="82"/>
      <c r="T5263" s="140"/>
      <c r="U5263" s="82"/>
      <c r="V5263" s="82"/>
      <c r="W5263" s="82"/>
      <c r="X5263" s="82"/>
      <c r="Y5263" s="82"/>
      <c r="AA5263" s="82"/>
      <c r="AB5263" s="82"/>
      <c r="AC5263" s="82"/>
      <c r="AD5263" s="82"/>
      <c r="AE5263" s="82"/>
      <c r="AF5263" s="82"/>
      <c r="AG5263" s="82"/>
    </row>
    <row r="5264" spans="3:33" x14ac:dyDescent="0.2">
      <c r="C5264" s="82"/>
      <c r="D5264" s="82"/>
      <c r="E5264" s="82"/>
      <c r="F5264" s="82"/>
      <c r="G5264" s="82"/>
      <c r="H5264" s="82"/>
      <c r="I5264" s="82"/>
      <c r="J5264" s="82"/>
      <c r="K5264" s="82"/>
      <c r="L5264" s="82"/>
      <c r="M5264" s="82"/>
      <c r="N5264" s="140"/>
      <c r="O5264" s="140"/>
      <c r="P5264" s="82"/>
      <c r="Q5264" s="82"/>
      <c r="R5264" s="82"/>
      <c r="S5264" s="82"/>
      <c r="T5264" s="140"/>
      <c r="U5264" s="82"/>
      <c r="V5264" s="82"/>
      <c r="W5264" s="82"/>
      <c r="X5264" s="82"/>
      <c r="Y5264" s="82"/>
      <c r="AA5264" s="82"/>
      <c r="AB5264" s="82"/>
      <c r="AC5264" s="82"/>
      <c r="AD5264" s="82"/>
      <c r="AE5264" s="82"/>
      <c r="AF5264" s="82"/>
      <c r="AG5264" s="82"/>
    </row>
    <row r="5265" spans="3:33" x14ac:dyDescent="0.2">
      <c r="C5265" s="82"/>
      <c r="D5265" s="82"/>
      <c r="E5265" s="82"/>
      <c r="F5265" s="82"/>
      <c r="G5265" s="82"/>
      <c r="H5265" s="82"/>
      <c r="I5265" s="82"/>
      <c r="J5265" s="82"/>
      <c r="K5265" s="82"/>
      <c r="L5265" s="82"/>
      <c r="M5265" s="82"/>
      <c r="N5265" s="140"/>
      <c r="O5265" s="140"/>
      <c r="P5265" s="82"/>
      <c r="Q5265" s="82"/>
      <c r="R5265" s="82"/>
      <c r="S5265" s="82"/>
      <c r="T5265" s="140"/>
      <c r="U5265" s="82"/>
      <c r="V5265" s="82"/>
      <c r="W5265" s="82"/>
      <c r="X5265" s="82"/>
      <c r="Y5265" s="82"/>
      <c r="AA5265" s="82"/>
      <c r="AB5265" s="82"/>
      <c r="AC5265" s="82"/>
      <c r="AD5265" s="82"/>
      <c r="AE5265" s="82"/>
      <c r="AF5265" s="82"/>
      <c r="AG5265" s="82"/>
    </row>
    <row r="5266" spans="3:33" x14ac:dyDescent="0.2">
      <c r="C5266" s="82"/>
      <c r="D5266" s="82"/>
      <c r="E5266" s="82"/>
      <c r="F5266" s="82"/>
      <c r="G5266" s="82"/>
      <c r="H5266" s="82"/>
      <c r="I5266" s="82"/>
      <c r="J5266" s="82"/>
      <c r="K5266" s="82"/>
      <c r="L5266" s="82"/>
      <c r="M5266" s="82"/>
      <c r="N5266" s="140"/>
      <c r="O5266" s="140"/>
      <c r="P5266" s="82"/>
      <c r="Q5266" s="82"/>
      <c r="R5266" s="82"/>
      <c r="S5266" s="82"/>
      <c r="T5266" s="140"/>
      <c r="U5266" s="82"/>
      <c r="V5266" s="82"/>
      <c r="W5266" s="82"/>
      <c r="X5266" s="82"/>
      <c r="Y5266" s="82"/>
      <c r="AA5266" s="82"/>
      <c r="AB5266" s="82"/>
      <c r="AC5266" s="82"/>
      <c r="AD5266" s="82"/>
      <c r="AE5266" s="82"/>
      <c r="AF5266" s="82"/>
      <c r="AG5266" s="82"/>
    </row>
    <row r="5267" spans="3:33" x14ac:dyDescent="0.2">
      <c r="C5267" s="82"/>
      <c r="D5267" s="82"/>
      <c r="E5267" s="82"/>
      <c r="F5267" s="82"/>
      <c r="G5267" s="82"/>
      <c r="H5267" s="82"/>
      <c r="I5267" s="82"/>
      <c r="J5267" s="82"/>
      <c r="K5267" s="82"/>
      <c r="L5267" s="82"/>
      <c r="M5267" s="82"/>
      <c r="N5267" s="140"/>
      <c r="O5267" s="140"/>
      <c r="P5267" s="82"/>
      <c r="Q5267" s="82"/>
      <c r="R5267" s="82"/>
      <c r="S5267" s="82"/>
      <c r="T5267" s="140"/>
      <c r="U5267" s="82"/>
      <c r="V5267" s="82"/>
      <c r="W5267" s="82"/>
      <c r="X5267" s="82"/>
      <c r="Y5267" s="82"/>
      <c r="AA5267" s="82"/>
      <c r="AB5267" s="82"/>
      <c r="AC5267" s="82"/>
      <c r="AD5267" s="82"/>
      <c r="AE5267" s="82"/>
      <c r="AF5267" s="82"/>
      <c r="AG5267" s="82"/>
    </row>
    <row r="5268" spans="3:33" x14ac:dyDescent="0.2">
      <c r="C5268" s="82"/>
      <c r="D5268" s="82"/>
      <c r="E5268" s="82"/>
      <c r="F5268" s="82"/>
      <c r="G5268" s="82"/>
      <c r="H5268" s="82"/>
      <c r="I5268" s="82"/>
      <c r="J5268" s="82"/>
      <c r="K5268" s="82"/>
      <c r="L5268" s="82"/>
      <c r="M5268" s="82"/>
      <c r="N5268" s="140"/>
      <c r="O5268" s="140"/>
      <c r="P5268" s="82"/>
      <c r="Q5268" s="82"/>
      <c r="R5268" s="82"/>
      <c r="S5268" s="82"/>
      <c r="T5268" s="140"/>
      <c r="U5268" s="82"/>
      <c r="V5268" s="82"/>
      <c r="W5268" s="82"/>
      <c r="X5268" s="82"/>
      <c r="Y5268" s="82"/>
      <c r="AA5268" s="82"/>
      <c r="AB5268" s="82"/>
      <c r="AC5268" s="82"/>
      <c r="AD5268" s="82"/>
      <c r="AE5268" s="82"/>
      <c r="AF5268" s="82"/>
      <c r="AG5268" s="82"/>
    </row>
    <row r="5269" spans="3:33" x14ac:dyDescent="0.2">
      <c r="C5269" s="82"/>
      <c r="D5269" s="82"/>
      <c r="E5269" s="82"/>
      <c r="F5269" s="82"/>
      <c r="G5269" s="82"/>
      <c r="H5269" s="82"/>
      <c r="I5269" s="82"/>
      <c r="J5269" s="82"/>
      <c r="K5269" s="82"/>
      <c r="L5269" s="82"/>
      <c r="M5269" s="82"/>
      <c r="N5269" s="140"/>
      <c r="O5269" s="140"/>
      <c r="P5269" s="82"/>
      <c r="Q5269" s="82"/>
      <c r="R5269" s="82"/>
      <c r="S5269" s="82"/>
      <c r="T5269" s="140"/>
      <c r="U5269" s="82"/>
      <c r="V5269" s="82"/>
      <c r="W5269" s="82"/>
      <c r="X5269" s="82"/>
      <c r="Y5269" s="82"/>
      <c r="AA5269" s="82"/>
      <c r="AB5269" s="82"/>
      <c r="AC5269" s="82"/>
      <c r="AD5269" s="82"/>
      <c r="AE5269" s="82"/>
      <c r="AF5269" s="82"/>
      <c r="AG5269" s="82"/>
    </row>
    <row r="5270" spans="3:33" x14ac:dyDescent="0.2">
      <c r="C5270" s="82"/>
      <c r="D5270" s="82"/>
      <c r="E5270" s="82"/>
      <c r="F5270" s="82"/>
      <c r="G5270" s="82"/>
      <c r="H5270" s="82"/>
      <c r="I5270" s="82"/>
      <c r="J5270" s="82"/>
      <c r="K5270" s="82"/>
      <c r="L5270" s="82"/>
      <c r="M5270" s="82"/>
      <c r="N5270" s="140"/>
      <c r="O5270" s="140"/>
      <c r="P5270" s="82"/>
      <c r="Q5270" s="82"/>
      <c r="R5270" s="82"/>
      <c r="S5270" s="82"/>
      <c r="T5270" s="140"/>
      <c r="U5270" s="82"/>
      <c r="V5270" s="82"/>
      <c r="W5270" s="82"/>
      <c r="X5270" s="82"/>
      <c r="Y5270" s="82"/>
      <c r="AA5270" s="82"/>
      <c r="AB5270" s="82"/>
      <c r="AC5270" s="82"/>
      <c r="AD5270" s="82"/>
      <c r="AE5270" s="82"/>
      <c r="AF5270" s="82"/>
      <c r="AG5270" s="82"/>
    </row>
    <row r="5271" spans="3:33" x14ac:dyDescent="0.2">
      <c r="C5271" s="82"/>
      <c r="D5271" s="82"/>
      <c r="E5271" s="82"/>
      <c r="F5271" s="82"/>
      <c r="G5271" s="82"/>
      <c r="H5271" s="82"/>
      <c r="I5271" s="82"/>
      <c r="J5271" s="82"/>
      <c r="K5271" s="82"/>
      <c r="L5271" s="82"/>
      <c r="M5271" s="82"/>
      <c r="N5271" s="140"/>
      <c r="O5271" s="140"/>
      <c r="P5271" s="82"/>
      <c r="Q5271" s="82"/>
      <c r="R5271" s="82"/>
      <c r="S5271" s="82"/>
      <c r="T5271" s="140"/>
      <c r="U5271" s="82"/>
      <c r="V5271" s="82"/>
      <c r="W5271" s="82"/>
      <c r="X5271" s="82"/>
      <c r="Y5271" s="82"/>
      <c r="AA5271" s="82"/>
      <c r="AB5271" s="82"/>
      <c r="AC5271" s="82"/>
      <c r="AD5271" s="82"/>
      <c r="AE5271" s="82"/>
      <c r="AF5271" s="82"/>
      <c r="AG5271" s="82"/>
    </row>
    <row r="5272" spans="3:33" x14ac:dyDescent="0.2">
      <c r="C5272" s="82"/>
      <c r="D5272" s="82"/>
      <c r="E5272" s="82"/>
      <c r="F5272" s="82"/>
      <c r="G5272" s="82"/>
      <c r="H5272" s="82"/>
      <c r="I5272" s="82"/>
      <c r="J5272" s="82"/>
      <c r="K5272" s="82"/>
      <c r="L5272" s="82"/>
      <c r="M5272" s="82"/>
      <c r="N5272" s="140"/>
      <c r="O5272" s="140"/>
      <c r="P5272" s="82"/>
      <c r="Q5272" s="82"/>
      <c r="R5272" s="82"/>
      <c r="S5272" s="82"/>
      <c r="T5272" s="140"/>
      <c r="U5272" s="82"/>
      <c r="V5272" s="82"/>
      <c r="W5272" s="82"/>
      <c r="X5272" s="82"/>
      <c r="Y5272" s="82"/>
      <c r="AA5272" s="82"/>
      <c r="AB5272" s="82"/>
      <c r="AC5272" s="82"/>
      <c r="AD5272" s="82"/>
      <c r="AE5272" s="82"/>
      <c r="AF5272" s="82"/>
      <c r="AG5272" s="82"/>
    </row>
    <row r="5273" spans="3:33" x14ac:dyDescent="0.2">
      <c r="C5273" s="82"/>
      <c r="D5273" s="82"/>
      <c r="E5273" s="82"/>
      <c r="F5273" s="82"/>
      <c r="G5273" s="82"/>
      <c r="H5273" s="82"/>
      <c r="I5273" s="82"/>
      <c r="J5273" s="82"/>
      <c r="K5273" s="82"/>
      <c r="L5273" s="82"/>
      <c r="M5273" s="82"/>
      <c r="N5273" s="140"/>
      <c r="O5273" s="140"/>
      <c r="P5273" s="82"/>
      <c r="Q5273" s="82"/>
      <c r="R5273" s="82"/>
      <c r="S5273" s="82"/>
      <c r="T5273" s="140"/>
      <c r="U5273" s="82"/>
      <c r="V5273" s="82"/>
      <c r="W5273" s="82"/>
      <c r="X5273" s="82"/>
      <c r="Y5273" s="82"/>
      <c r="AA5273" s="82"/>
      <c r="AB5273" s="82"/>
      <c r="AC5273" s="82"/>
      <c r="AD5273" s="82"/>
      <c r="AE5273" s="82"/>
      <c r="AF5273" s="82"/>
      <c r="AG5273" s="82"/>
    </row>
    <row r="5274" spans="3:33" x14ac:dyDescent="0.2">
      <c r="C5274" s="82"/>
      <c r="D5274" s="82"/>
      <c r="E5274" s="82"/>
      <c r="F5274" s="82"/>
      <c r="G5274" s="82"/>
      <c r="H5274" s="82"/>
      <c r="I5274" s="82"/>
      <c r="J5274" s="82"/>
      <c r="K5274" s="82"/>
      <c r="L5274" s="82"/>
      <c r="M5274" s="82"/>
      <c r="N5274" s="140"/>
      <c r="O5274" s="140"/>
      <c r="P5274" s="82"/>
      <c r="Q5274" s="82"/>
      <c r="R5274" s="82"/>
      <c r="S5274" s="82"/>
      <c r="T5274" s="140"/>
      <c r="U5274" s="82"/>
      <c r="V5274" s="82"/>
      <c r="W5274" s="82"/>
      <c r="X5274" s="82"/>
      <c r="Y5274" s="82"/>
      <c r="AA5274" s="82"/>
      <c r="AB5274" s="82"/>
      <c r="AC5274" s="82"/>
      <c r="AD5274" s="82"/>
      <c r="AE5274" s="82"/>
      <c r="AF5274" s="82"/>
      <c r="AG5274" s="82"/>
    </row>
    <row r="5275" spans="3:33" x14ac:dyDescent="0.2">
      <c r="C5275" s="82"/>
      <c r="D5275" s="82"/>
      <c r="E5275" s="82"/>
      <c r="F5275" s="82"/>
      <c r="G5275" s="82"/>
      <c r="H5275" s="82"/>
      <c r="I5275" s="82"/>
      <c r="J5275" s="82"/>
      <c r="K5275" s="82"/>
      <c r="L5275" s="82"/>
      <c r="M5275" s="82"/>
      <c r="N5275" s="140"/>
      <c r="O5275" s="140"/>
      <c r="P5275" s="82"/>
      <c r="Q5275" s="82"/>
      <c r="R5275" s="82"/>
      <c r="S5275" s="82"/>
      <c r="T5275" s="140"/>
      <c r="U5275" s="82"/>
      <c r="V5275" s="82"/>
      <c r="W5275" s="82"/>
      <c r="X5275" s="82"/>
      <c r="Y5275" s="82"/>
      <c r="AA5275" s="82"/>
      <c r="AB5275" s="82"/>
      <c r="AC5275" s="82"/>
      <c r="AD5275" s="82"/>
      <c r="AE5275" s="82"/>
      <c r="AF5275" s="82"/>
      <c r="AG5275" s="82"/>
    </row>
    <row r="5276" spans="3:33" x14ac:dyDescent="0.2">
      <c r="C5276" s="82"/>
      <c r="D5276" s="82"/>
      <c r="E5276" s="82"/>
      <c r="F5276" s="82"/>
      <c r="G5276" s="82"/>
      <c r="H5276" s="82"/>
      <c r="I5276" s="82"/>
      <c r="J5276" s="82"/>
      <c r="K5276" s="82"/>
      <c r="L5276" s="82"/>
      <c r="M5276" s="82"/>
      <c r="N5276" s="140"/>
      <c r="O5276" s="140"/>
      <c r="P5276" s="82"/>
      <c r="Q5276" s="82"/>
      <c r="R5276" s="82"/>
      <c r="S5276" s="82"/>
      <c r="T5276" s="140"/>
      <c r="U5276" s="82"/>
      <c r="V5276" s="82"/>
      <c r="W5276" s="82"/>
      <c r="X5276" s="82"/>
      <c r="Y5276" s="82"/>
      <c r="AA5276" s="82"/>
      <c r="AB5276" s="82"/>
      <c r="AC5276" s="82"/>
      <c r="AD5276" s="82"/>
      <c r="AE5276" s="82"/>
      <c r="AF5276" s="82"/>
      <c r="AG5276" s="82"/>
    </row>
    <row r="5277" spans="3:33" x14ac:dyDescent="0.2">
      <c r="C5277" s="82"/>
      <c r="D5277" s="82"/>
      <c r="E5277" s="82"/>
      <c r="F5277" s="82"/>
      <c r="G5277" s="82"/>
      <c r="H5277" s="82"/>
      <c r="I5277" s="82"/>
      <c r="J5277" s="82"/>
      <c r="K5277" s="82"/>
      <c r="L5277" s="82"/>
      <c r="M5277" s="82"/>
      <c r="N5277" s="140"/>
      <c r="O5277" s="140"/>
      <c r="P5277" s="82"/>
      <c r="Q5277" s="82"/>
      <c r="R5277" s="82"/>
      <c r="S5277" s="82"/>
      <c r="T5277" s="140"/>
      <c r="U5277" s="82"/>
      <c r="V5277" s="82"/>
      <c r="W5277" s="82"/>
      <c r="X5277" s="82"/>
      <c r="Y5277" s="82"/>
      <c r="AA5277" s="82"/>
      <c r="AB5277" s="82"/>
      <c r="AC5277" s="82"/>
      <c r="AD5277" s="82"/>
      <c r="AE5277" s="82"/>
      <c r="AF5277" s="82"/>
      <c r="AG5277" s="82"/>
    </row>
    <row r="5278" spans="3:33" x14ac:dyDescent="0.2">
      <c r="C5278" s="82"/>
      <c r="D5278" s="82"/>
      <c r="E5278" s="82"/>
      <c r="F5278" s="82"/>
      <c r="G5278" s="82"/>
      <c r="H5278" s="82"/>
      <c r="I5278" s="82"/>
      <c r="J5278" s="82"/>
      <c r="K5278" s="82"/>
      <c r="L5278" s="82"/>
      <c r="M5278" s="82"/>
      <c r="N5278" s="140"/>
      <c r="O5278" s="140"/>
      <c r="P5278" s="82"/>
      <c r="Q5278" s="82"/>
      <c r="R5278" s="82"/>
      <c r="S5278" s="82"/>
      <c r="T5278" s="140"/>
      <c r="U5278" s="82"/>
      <c r="V5278" s="82"/>
      <c r="W5278" s="82"/>
      <c r="X5278" s="82"/>
      <c r="Y5278" s="82"/>
      <c r="AA5278" s="82"/>
      <c r="AB5278" s="82"/>
      <c r="AC5278" s="82"/>
      <c r="AD5278" s="82"/>
      <c r="AE5278" s="82"/>
      <c r="AF5278" s="82"/>
      <c r="AG5278" s="82"/>
    </row>
    <row r="5279" spans="3:33" x14ac:dyDescent="0.2">
      <c r="C5279" s="82"/>
      <c r="D5279" s="82"/>
      <c r="E5279" s="82"/>
      <c r="F5279" s="82"/>
      <c r="G5279" s="82"/>
      <c r="H5279" s="82"/>
      <c r="I5279" s="82"/>
      <c r="J5279" s="82"/>
      <c r="K5279" s="82"/>
      <c r="L5279" s="82"/>
      <c r="M5279" s="82"/>
      <c r="N5279" s="140"/>
      <c r="O5279" s="140"/>
      <c r="P5279" s="82"/>
      <c r="Q5279" s="82"/>
      <c r="R5279" s="82"/>
      <c r="S5279" s="82"/>
      <c r="T5279" s="140"/>
      <c r="U5279" s="82"/>
      <c r="V5279" s="82"/>
      <c r="W5279" s="82"/>
      <c r="X5279" s="82"/>
      <c r="Y5279" s="82"/>
      <c r="AA5279" s="82"/>
      <c r="AB5279" s="82"/>
      <c r="AC5279" s="82"/>
      <c r="AD5279" s="82"/>
      <c r="AE5279" s="82"/>
      <c r="AF5279" s="82"/>
      <c r="AG5279" s="82"/>
    </row>
    <row r="5280" spans="3:33" x14ac:dyDescent="0.2">
      <c r="C5280" s="82"/>
      <c r="D5280" s="82"/>
      <c r="E5280" s="82"/>
      <c r="F5280" s="82"/>
      <c r="G5280" s="82"/>
      <c r="H5280" s="82"/>
      <c r="I5280" s="82"/>
      <c r="J5280" s="82"/>
      <c r="K5280" s="82"/>
      <c r="L5280" s="82"/>
      <c r="M5280" s="82"/>
      <c r="N5280" s="140"/>
      <c r="O5280" s="140"/>
      <c r="P5280" s="82"/>
      <c r="Q5280" s="82"/>
      <c r="R5280" s="82"/>
      <c r="S5280" s="82"/>
      <c r="T5280" s="140"/>
      <c r="U5280" s="82"/>
      <c r="V5280" s="82"/>
      <c r="W5280" s="82"/>
      <c r="X5280" s="82"/>
      <c r="Y5280" s="82"/>
      <c r="AA5280" s="82"/>
      <c r="AB5280" s="82"/>
      <c r="AC5280" s="82"/>
      <c r="AD5280" s="82"/>
      <c r="AE5280" s="82"/>
      <c r="AF5280" s="82"/>
      <c r="AG5280" s="82"/>
    </row>
    <row r="5281" spans="3:33" x14ac:dyDescent="0.2">
      <c r="C5281" s="82"/>
      <c r="D5281" s="82"/>
      <c r="E5281" s="82"/>
      <c r="F5281" s="82"/>
      <c r="G5281" s="82"/>
      <c r="H5281" s="82"/>
      <c r="I5281" s="82"/>
      <c r="J5281" s="82"/>
      <c r="K5281" s="82"/>
      <c r="L5281" s="82"/>
      <c r="M5281" s="82"/>
      <c r="N5281" s="140"/>
      <c r="O5281" s="140"/>
      <c r="P5281" s="82"/>
      <c r="Q5281" s="82"/>
      <c r="R5281" s="82"/>
      <c r="S5281" s="82"/>
      <c r="T5281" s="140"/>
      <c r="U5281" s="82"/>
      <c r="V5281" s="82"/>
      <c r="W5281" s="82"/>
      <c r="X5281" s="82"/>
      <c r="Y5281" s="82"/>
      <c r="AA5281" s="82"/>
      <c r="AB5281" s="82"/>
      <c r="AC5281" s="82"/>
      <c r="AD5281" s="82"/>
      <c r="AE5281" s="82"/>
      <c r="AF5281" s="82"/>
      <c r="AG5281" s="82"/>
    </row>
    <row r="5282" spans="3:33" x14ac:dyDescent="0.2">
      <c r="C5282" s="82"/>
      <c r="D5282" s="82"/>
      <c r="E5282" s="82"/>
      <c r="F5282" s="82"/>
      <c r="G5282" s="82"/>
      <c r="H5282" s="82"/>
      <c r="I5282" s="82"/>
      <c r="J5282" s="82"/>
      <c r="K5282" s="82"/>
      <c r="L5282" s="82"/>
      <c r="M5282" s="82"/>
      <c r="N5282" s="140"/>
      <c r="O5282" s="140"/>
      <c r="P5282" s="82"/>
      <c r="Q5282" s="82"/>
      <c r="R5282" s="82"/>
      <c r="S5282" s="82"/>
      <c r="T5282" s="140"/>
      <c r="U5282" s="82"/>
      <c r="V5282" s="82"/>
      <c r="W5282" s="82"/>
      <c r="X5282" s="82"/>
      <c r="Y5282" s="82"/>
      <c r="AA5282" s="82"/>
      <c r="AB5282" s="82"/>
      <c r="AC5282" s="82"/>
      <c r="AD5282" s="82"/>
      <c r="AE5282" s="82"/>
      <c r="AF5282" s="82"/>
      <c r="AG5282" s="82"/>
    </row>
    <row r="5283" spans="3:33" x14ac:dyDescent="0.2">
      <c r="C5283" s="82"/>
      <c r="D5283" s="82"/>
      <c r="E5283" s="82"/>
      <c r="F5283" s="82"/>
      <c r="G5283" s="82"/>
      <c r="H5283" s="82"/>
      <c r="I5283" s="82"/>
      <c r="J5283" s="82"/>
      <c r="K5283" s="82"/>
      <c r="L5283" s="82"/>
      <c r="M5283" s="82"/>
      <c r="N5283" s="140"/>
      <c r="O5283" s="140"/>
      <c r="P5283" s="82"/>
      <c r="Q5283" s="82"/>
      <c r="R5283" s="82"/>
      <c r="S5283" s="82"/>
      <c r="T5283" s="140"/>
      <c r="U5283" s="82"/>
      <c r="V5283" s="82"/>
      <c r="W5283" s="82"/>
      <c r="X5283" s="82"/>
      <c r="Y5283" s="82"/>
      <c r="AA5283" s="82"/>
      <c r="AB5283" s="82"/>
      <c r="AC5283" s="82"/>
      <c r="AD5283" s="82"/>
      <c r="AE5283" s="82"/>
      <c r="AF5283" s="82"/>
      <c r="AG5283" s="82"/>
    </row>
    <row r="5284" spans="3:33" x14ac:dyDescent="0.2">
      <c r="C5284" s="82"/>
      <c r="D5284" s="82"/>
      <c r="E5284" s="82"/>
      <c r="F5284" s="82"/>
      <c r="G5284" s="82"/>
      <c r="H5284" s="82"/>
      <c r="I5284" s="82"/>
      <c r="J5284" s="82"/>
      <c r="K5284" s="82"/>
      <c r="L5284" s="82"/>
      <c r="M5284" s="82"/>
      <c r="N5284" s="140"/>
      <c r="O5284" s="140"/>
      <c r="P5284" s="82"/>
      <c r="Q5284" s="82"/>
      <c r="R5284" s="82"/>
      <c r="S5284" s="82"/>
      <c r="T5284" s="140"/>
      <c r="U5284" s="82"/>
      <c r="V5284" s="82"/>
      <c r="W5284" s="82"/>
      <c r="X5284" s="82"/>
      <c r="Y5284" s="82"/>
      <c r="AA5284" s="82"/>
      <c r="AB5284" s="82"/>
      <c r="AC5284" s="82"/>
      <c r="AD5284" s="82"/>
      <c r="AE5284" s="82"/>
      <c r="AF5284" s="82"/>
      <c r="AG5284" s="82"/>
    </row>
    <row r="5285" spans="3:33" x14ac:dyDescent="0.2">
      <c r="C5285" s="82"/>
      <c r="D5285" s="82"/>
      <c r="E5285" s="82"/>
      <c r="F5285" s="82"/>
      <c r="G5285" s="82"/>
      <c r="H5285" s="82"/>
      <c r="I5285" s="82"/>
      <c r="J5285" s="82"/>
      <c r="K5285" s="82"/>
      <c r="L5285" s="82"/>
      <c r="M5285" s="82"/>
      <c r="N5285" s="140"/>
      <c r="O5285" s="140"/>
      <c r="P5285" s="82"/>
      <c r="Q5285" s="82"/>
      <c r="R5285" s="82"/>
      <c r="S5285" s="82"/>
      <c r="T5285" s="140"/>
      <c r="U5285" s="82"/>
      <c r="V5285" s="82"/>
      <c r="W5285" s="82"/>
      <c r="X5285" s="82"/>
      <c r="Y5285" s="82"/>
      <c r="AA5285" s="82"/>
      <c r="AB5285" s="82"/>
      <c r="AC5285" s="82"/>
      <c r="AD5285" s="82"/>
      <c r="AE5285" s="82"/>
      <c r="AF5285" s="82"/>
      <c r="AG5285" s="82"/>
    </row>
    <row r="5286" spans="3:33" x14ac:dyDescent="0.2">
      <c r="C5286" s="82"/>
      <c r="D5286" s="82"/>
      <c r="E5286" s="82"/>
      <c r="F5286" s="82"/>
      <c r="G5286" s="82"/>
      <c r="H5286" s="82"/>
      <c r="I5286" s="82"/>
      <c r="J5286" s="82"/>
      <c r="K5286" s="82"/>
      <c r="L5286" s="82"/>
      <c r="M5286" s="82"/>
      <c r="N5286" s="140"/>
      <c r="O5286" s="140"/>
      <c r="P5286" s="82"/>
      <c r="Q5286" s="82"/>
      <c r="R5286" s="82"/>
      <c r="S5286" s="82"/>
      <c r="T5286" s="140"/>
      <c r="U5286" s="82"/>
      <c r="V5286" s="82"/>
      <c r="W5286" s="82"/>
      <c r="X5286" s="82"/>
      <c r="Y5286" s="82"/>
      <c r="AA5286" s="82"/>
      <c r="AB5286" s="82"/>
      <c r="AC5286" s="82"/>
      <c r="AD5286" s="82"/>
      <c r="AE5286" s="82"/>
      <c r="AF5286" s="82"/>
      <c r="AG5286" s="82"/>
    </row>
    <row r="5287" spans="3:33" x14ac:dyDescent="0.2">
      <c r="C5287" s="82"/>
      <c r="D5287" s="82"/>
      <c r="E5287" s="82"/>
      <c r="F5287" s="82"/>
      <c r="G5287" s="82"/>
      <c r="H5287" s="82"/>
      <c r="I5287" s="82"/>
      <c r="J5287" s="82"/>
      <c r="K5287" s="82"/>
      <c r="L5287" s="82"/>
      <c r="M5287" s="82"/>
      <c r="N5287" s="140"/>
      <c r="O5287" s="140"/>
      <c r="P5287" s="82"/>
      <c r="Q5287" s="82"/>
      <c r="R5287" s="82"/>
      <c r="S5287" s="82"/>
      <c r="T5287" s="140"/>
      <c r="U5287" s="82"/>
      <c r="V5287" s="82"/>
      <c r="W5287" s="82"/>
      <c r="X5287" s="82"/>
      <c r="Y5287" s="82"/>
      <c r="AA5287" s="82"/>
      <c r="AB5287" s="82"/>
      <c r="AC5287" s="82"/>
      <c r="AD5287" s="82"/>
      <c r="AE5287" s="82"/>
      <c r="AF5287" s="82"/>
      <c r="AG5287" s="82"/>
    </row>
    <row r="5288" spans="3:33" x14ac:dyDescent="0.2">
      <c r="C5288" s="82"/>
      <c r="D5288" s="82"/>
      <c r="E5288" s="82"/>
      <c r="F5288" s="82"/>
      <c r="G5288" s="82"/>
      <c r="H5288" s="82"/>
      <c r="I5288" s="82"/>
      <c r="J5288" s="82"/>
      <c r="K5288" s="82"/>
      <c r="L5288" s="82"/>
      <c r="M5288" s="82"/>
      <c r="N5288" s="140"/>
      <c r="O5288" s="140"/>
      <c r="P5288" s="82"/>
      <c r="Q5288" s="82"/>
      <c r="R5288" s="82"/>
      <c r="S5288" s="82"/>
      <c r="T5288" s="140"/>
      <c r="U5288" s="82"/>
      <c r="V5288" s="82"/>
      <c r="W5288" s="82"/>
      <c r="X5288" s="82"/>
      <c r="Y5288" s="82"/>
      <c r="AA5288" s="82"/>
      <c r="AB5288" s="82"/>
      <c r="AC5288" s="82"/>
      <c r="AD5288" s="82"/>
      <c r="AE5288" s="82"/>
      <c r="AF5288" s="82"/>
      <c r="AG5288" s="82"/>
    </row>
    <row r="5289" spans="3:33" x14ac:dyDescent="0.2">
      <c r="C5289" s="82"/>
      <c r="D5289" s="82"/>
      <c r="E5289" s="82"/>
      <c r="F5289" s="82"/>
      <c r="G5289" s="82"/>
      <c r="H5289" s="82"/>
      <c r="I5289" s="82"/>
      <c r="J5289" s="82"/>
      <c r="K5289" s="82"/>
      <c r="L5289" s="82"/>
      <c r="M5289" s="82"/>
      <c r="N5289" s="140"/>
      <c r="O5289" s="140"/>
      <c r="P5289" s="82"/>
      <c r="Q5289" s="82"/>
      <c r="R5289" s="82"/>
      <c r="S5289" s="82"/>
      <c r="T5289" s="140"/>
      <c r="U5289" s="82"/>
      <c r="V5289" s="82"/>
      <c r="W5289" s="82"/>
      <c r="X5289" s="82"/>
      <c r="Y5289" s="82"/>
      <c r="AA5289" s="82"/>
      <c r="AB5289" s="82"/>
      <c r="AC5289" s="82"/>
      <c r="AD5289" s="82"/>
      <c r="AE5289" s="82"/>
      <c r="AF5289" s="82"/>
      <c r="AG5289" s="82"/>
    </row>
    <row r="5290" spans="3:33" x14ac:dyDescent="0.2">
      <c r="C5290" s="82"/>
      <c r="D5290" s="82"/>
      <c r="E5290" s="82"/>
      <c r="F5290" s="82"/>
      <c r="G5290" s="82"/>
      <c r="H5290" s="82"/>
      <c r="I5290" s="82"/>
      <c r="J5290" s="82"/>
      <c r="K5290" s="82"/>
      <c r="L5290" s="82"/>
      <c r="M5290" s="82"/>
      <c r="N5290" s="140"/>
      <c r="O5290" s="140"/>
      <c r="P5290" s="82"/>
      <c r="Q5290" s="82"/>
      <c r="R5290" s="82"/>
      <c r="S5290" s="82"/>
      <c r="T5290" s="140"/>
      <c r="U5290" s="82"/>
      <c r="V5290" s="82"/>
      <c r="W5290" s="82"/>
      <c r="X5290" s="82"/>
      <c r="Y5290" s="82"/>
      <c r="AA5290" s="82"/>
      <c r="AB5290" s="82"/>
      <c r="AC5290" s="82"/>
      <c r="AD5290" s="82"/>
      <c r="AE5290" s="82"/>
      <c r="AF5290" s="82"/>
      <c r="AG5290" s="82"/>
    </row>
    <row r="5291" spans="3:33" x14ac:dyDescent="0.2">
      <c r="C5291" s="82"/>
      <c r="D5291" s="82"/>
      <c r="E5291" s="82"/>
      <c r="F5291" s="82"/>
      <c r="G5291" s="82"/>
      <c r="H5291" s="82"/>
      <c r="I5291" s="82"/>
      <c r="J5291" s="82"/>
      <c r="K5291" s="82"/>
      <c r="L5291" s="82"/>
      <c r="M5291" s="82"/>
      <c r="N5291" s="140"/>
      <c r="O5291" s="140"/>
      <c r="P5291" s="82"/>
      <c r="Q5291" s="82"/>
      <c r="R5291" s="82"/>
      <c r="S5291" s="82"/>
      <c r="T5291" s="140"/>
      <c r="U5291" s="82"/>
      <c r="V5291" s="82"/>
      <c r="W5291" s="82"/>
      <c r="X5291" s="82"/>
      <c r="Y5291" s="82"/>
      <c r="AA5291" s="82"/>
      <c r="AB5291" s="82"/>
      <c r="AC5291" s="82"/>
      <c r="AD5291" s="82"/>
      <c r="AE5291" s="82"/>
      <c r="AF5291" s="82"/>
      <c r="AG5291" s="82"/>
    </row>
    <row r="5292" spans="3:33" x14ac:dyDescent="0.2">
      <c r="C5292" s="82"/>
      <c r="D5292" s="82"/>
      <c r="E5292" s="82"/>
      <c r="F5292" s="82"/>
      <c r="G5292" s="82"/>
      <c r="H5292" s="82"/>
      <c r="I5292" s="82"/>
      <c r="J5292" s="82"/>
      <c r="K5292" s="82"/>
      <c r="L5292" s="82"/>
      <c r="M5292" s="82"/>
      <c r="N5292" s="140"/>
      <c r="O5292" s="140"/>
      <c r="P5292" s="82"/>
      <c r="Q5292" s="82"/>
      <c r="R5292" s="82"/>
      <c r="S5292" s="82"/>
      <c r="T5292" s="140"/>
      <c r="U5292" s="82"/>
      <c r="V5292" s="82"/>
      <c r="W5292" s="82"/>
      <c r="X5292" s="82"/>
      <c r="Y5292" s="82"/>
      <c r="AA5292" s="82"/>
      <c r="AB5292" s="82"/>
      <c r="AC5292" s="82"/>
      <c r="AD5292" s="82"/>
      <c r="AE5292" s="82"/>
      <c r="AF5292" s="82"/>
      <c r="AG5292" s="82"/>
    </row>
    <row r="5293" spans="3:33" x14ac:dyDescent="0.2">
      <c r="C5293" s="82"/>
      <c r="D5293" s="82"/>
      <c r="E5293" s="82"/>
      <c r="F5293" s="82"/>
      <c r="G5293" s="82"/>
      <c r="H5293" s="82"/>
      <c r="I5293" s="82"/>
      <c r="J5293" s="82"/>
      <c r="K5293" s="82"/>
      <c r="L5293" s="82"/>
      <c r="M5293" s="82"/>
      <c r="N5293" s="140"/>
      <c r="O5293" s="140"/>
      <c r="P5293" s="82"/>
      <c r="Q5293" s="82"/>
      <c r="R5293" s="82"/>
      <c r="S5293" s="82"/>
      <c r="T5293" s="140"/>
      <c r="U5293" s="82"/>
      <c r="V5293" s="82"/>
      <c r="W5293" s="82"/>
      <c r="X5293" s="82"/>
      <c r="Y5293" s="82"/>
      <c r="AA5293" s="82"/>
      <c r="AB5293" s="82"/>
      <c r="AC5293" s="82"/>
      <c r="AD5293" s="82"/>
      <c r="AE5293" s="82"/>
      <c r="AF5293" s="82"/>
      <c r="AG5293" s="82"/>
    </row>
    <row r="5294" spans="3:33" x14ac:dyDescent="0.2">
      <c r="C5294" s="82"/>
      <c r="D5294" s="82"/>
      <c r="E5294" s="82"/>
      <c r="F5294" s="82"/>
      <c r="G5294" s="82"/>
      <c r="H5294" s="82"/>
      <c r="I5294" s="82"/>
      <c r="J5294" s="82"/>
      <c r="K5294" s="82"/>
      <c r="L5294" s="82"/>
      <c r="M5294" s="82"/>
      <c r="N5294" s="140"/>
      <c r="O5294" s="140"/>
      <c r="P5294" s="82"/>
      <c r="Q5294" s="82"/>
      <c r="R5294" s="82"/>
      <c r="S5294" s="82"/>
      <c r="T5294" s="140"/>
      <c r="U5294" s="82"/>
      <c r="V5294" s="82"/>
      <c r="W5294" s="82"/>
      <c r="X5294" s="82"/>
      <c r="Y5294" s="82"/>
      <c r="AA5294" s="82"/>
      <c r="AB5294" s="82"/>
      <c r="AC5294" s="82"/>
      <c r="AD5294" s="82"/>
      <c r="AE5294" s="82"/>
      <c r="AF5294" s="82"/>
      <c r="AG5294" s="82"/>
    </row>
    <row r="5295" spans="3:33" x14ac:dyDescent="0.2">
      <c r="C5295" s="82"/>
      <c r="D5295" s="82"/>
      <c r="E5295" s="82"/>
      <c r="F5295" s="82"/>
      <c r="G5295" s="82"/>
      <c r="H5295" s="82"/>
      <c r="I5295" s="82"/>
      <c r="J5295" s="82"/>
      <c r="K5295" s="82"/>
      <c r="L5295" s="82"/>
      <c r="M5295" s="82"/>
      <c r="N5295" s="140"/>
      <c r="O5295" s="140"/>
      <c r="P5295" s="82"/>
      <c r="Q5295" s="82"/>
      <c r="R5295" s="82"/>
      <c r="S5295" s="82"/>
      <c r="T5295" s="140"/>
      <c r="U5295" s="82"/>
      <c r="V5295" s="82"/>
      <c r="W5295" s="82"/>
      <c r="X5295" s="82"/>
      <c r="Y5295" s="82"/>
      <c r="AA5295" s="82"/>
      <c r="AB5295" s="82"/>
      <c r="AC5295" s="82"/>
      <c r="AD5295" s="82"/>
      <c r="AE5295" s="82"/>
      <c r="AF5295" s="82"/>
      <c r="AG5295" s="82"/>
    </row>
    <row r="5296" spans="3:33" x14ac:dyDescent="0.2">
      <c r="C5296" s="82"/>
      <c r="D5296" s="82"/>
      <c r="E5296" s="82"/>
      <c r="F5296" s="82"/>
      <c r="G5296" s="82"/>
      <c r="H5296" s="82"/>
      <c r="I5296" s="82"/>
      <c r="J5296" s="82"/>
      <c r="K5296" s="82"/>
      <c r="L5296" s="82"/>
      <c r="M5296" s="82"/>
      <c r="N5296" s="140"/>
      <c r="O5296" s="140"/>
      <c r="P5296" s="82"/>
      <c r="Q5296" s="82"/>
      <c r="R5296" s="82"/>
      <c r="S5296" s="82"/>
      <c r="T5296" s="140"/>
      <c r="U5296" s="82"/>
      <c r="V5296" s="82"/>
      <c r="W5296" s="82"/>
      <c r="X5296" s="82"/>
      <c r="Y5296" s="82"/>
      <c r="AA5296" s="82"/>
      <c r="AB5296" s="82"/>
      <c r="AC5296" s="82"/>
      <c r="AD5296" s="82"/>
      <c r="AE5296" s="82"/>
      <c r="AF5296" s="82"/>
      <c r="AG5296" s="82"/>
    </row>
    <row r="5297" spans="3:33" x14ac:dyDescent="0.2">
      <c r="C5297" s="82"/>
      <c r="D5297" s="82"/>
      <c r="E5297" s="82"/>
      <c r="F5297" s="82"/>
      <c r="G5297" s="82"/>
      <c r="H5297" s="82"/>
      <c r="I5297" s="82"/>
      <c r="J5297" s="82"/>
      <c r="K5297" s="82"/>
      <c r="L5297" s="82"/>
      <c r="M5297" s="82"/>
      <c r="N5297" s="140"/>
      <c r="O5297" s="140"/>
      <c r="P5297" s="82"/>
      <c r="Q5297" s="82"/>
      <c r="R5297" s="82"/>
      <c r="S5297" s="82"/>
      <c r="T5297" s="140"/>
      <c r="U5297" s="82"/>
      <c r="V5297" s="82"/>
      <c r="W5297" s="82"/>
      <c r="X5297" s="82"/>
      <c r="Y5297" s="82"/>
      <c r="AA5297" s="82"/>
      <c r="AB5297" s="82"/>
      <c r="AC5297" s="82"/>
      <c r="AD5297" s="82"/>
      <c r="AE5297" s="82"/>
      <c r="AF5297" s="82"/>
      <c r="AG5297" s="82"/>
    </row>
    <row r="5298" spans="3:33" x14ac:dyDescent="0.2">
      <c r="C5298" s="82"/>
      <c r="D5298" s="82"/>
      <c r="E5298" s="82"/>
      <c r="F5298" s="82"/>
      <c r="G5298" s="82"/>
      <c r="H5298" s="82"/>
      <c r="I5298" s="82"/>
      <c r="J5298" s="82"/>
      <c r="K5298" s="82"/>
      <c r="L5298" s="82"/>
      <c r="M5298" s="82"/>
      <c r="N5298" s="140"/>
      <c r="O5298" s="140"/>
      <c r="P5298" s="82"/>
      <c r="Q5298" s="82"/>
      <c r="R5298" s="82"/>
      <c r="S5298" s="82"/>
      <c r="T5298" s="140"/>
      <c r="U5298" s="82"/>
      <c r="V5298" s="82"/>
      <c r="W5298" s="82"/>
      <c r="X5298" s="82"/>
      <c r="Y5298" s="82"/>
      <c r="AA5298" s="82"/>
      <c r="AB5298" s="82"/>
      <c r="AC5298" s="82"/>
      <c r="AD5298" s="82"/>
      <c r="AE5298" s="82"/>
      <c r="AF5298" s="82"/>
      <c r="AG5298" s="82"/>
    </row>
    <row r="5299" spans="3:33" x14ac:dyDescent="0.2">
      <c r="C5299" s="82"/>
      <c r="D5299" s="82"/>
      <c r="E5299" s="82"/>
      <c r="F5299" s="82"/>
      <c r="G5299" s="82"/>
      <c r="H5299" s="82"/>
      <c r="I5299" s="82"/>
      <c r="J5299" s="82"/>
      <c r="K5299" s="82"/>
      <c r="L5299" s="82"/>
      <c r="M5299" s="82"/>
      <c r="N5299" s="140"/>
      <c r="O5299" s="140"/>
      <c r="P5299" s="82"/>
      <c r="Q5299" s="82"/>
      <c r="R5299" s="82"/>
      <c r="S5299" s="82"/>
      <c r="T5299" s="140"/>
      <c r="U5299" s="82"/>
      <c r="V5299" s="82"/>
      <c r="W5299" s="82"/>
      <c r="X5299" s="82"/>
      <c r="Y5299" s="82"/>
      <c r="AA5299" s="82"/>
      <c r="AB5299" s="82"/>
      <c r="AC5299" s="82"/>
      <c r="AD5299" s="82"/>
      <c r="AE5299" s="82"/>
      <c r="AF5299" s="82"/>
      <c r="AG5299" s="82"/>
    </row>
    <row r="5300" spans="3:33" x14ac:dyDescent="0.2">
      <c r="C5300" s="82"/>
      <c r="D5300" s="82"/>
      <c r="E5300" s="82"/>
      <c r="F5300" s="82"/>
      <c r="G5300" s="82"/>
      <c r="H5300" s="82"/>
      <c r="I5300" s="82"/>
      <c r="J5300" s="82"/>
      <c r="K5300" s="82"/>
      <c r="L5300" s="82"/>
      <c r="M5300" s="82"/>
      <c r="N5300" s="140"/>
      <c r="O5300" s="140"/>
      <c r="P5300" s="82"/>
      <c r="Q5300" s="82"/>
      <c r="R5300" s="82"/>
      <c r="S5300" s="82"/>
      <c r="T5300" s="140"/>
      <c r="U5300" s="82"/>
      <c r="V5300" s="82"/>
      <c r="W5300" s="82"/>
      <c r="X5300" s="82"/>
      <c r="Y5300" s="82"/>
      <c r="AA5300" s="82"/>
      <c r="AB5300" s="82"/>
      <c r="AC5300" s="82"/>
      <c r="AD5300" s="82"/>
      <c r="AE5300" s="82"/>
      <c r="AF5300" s="82"/>
      <c r="AG5300" s="82"/>
    </row>
    <row r="5301" spans="3:33" x14ac:dyDescent="0.2">
      <c r="C5301" s="82"/>
      <c r="D5301" s="82"/>
      <c r="E5301" s="82"/>
      <c r="F5301" s="82"/>
      <c r="G5301" s="82"/>
      <c r="H5301" s="82"/>
      <c r="I5301" s="82"/>
      <c r="J5301" s="82"/>
      <c r="K5301" s="82"/>
      <c r="L5301" s="82"/>
      <c r="M5301" s="82"/>
      <c r="N5301" s="140"/>
      <c r="O5301" s="140"/>
      <c r="P5301" s="82"/>
      <c r="Q5301" s="82"/>
      <c r="R5301" s="82"/>
      <c r="S5301" s="82"/>
      <c r="T5301" s="140"/>
      <c r="U5301" s="82"/>
      <c r="V5301" s="82"/>
      <c r="W5301" s="82"/>
      <c r="X5301" s="82"/>
      <c r="Y5301" s="82"/>
      <c r="AA5301" s="82"/>
      <c r="AB5301" s="82"/>
      <c r="AC5301" s="82"/>
      <c r="AD5301" s="82"/>
      <c r="AE5301" s="82"/>
      <c r="AF5301" s="82"/>
      <c r="AG5301" s="82"/>
    </row>
    <row r="5302" spans="3:33" x14ac:dyDescent="0.2">
      <c r="C5302" s="82"/>
      <c r="D5302" s="82"/>
      <c r="E5302" s="82"/>
      <c r="F5302" s="82"/>
      <c r="G5302" s="82"/>
      <c r="H5302" s="82"/>
      <c r="I5302" s="82"/>
      <c r="J5302" s="82"/>
      <c r="K5302" s="82"/>
      <c r="L5302" s="82"/>
      <c r="M5302" s="82"/>
      <c r="N5302" s="140"/>
      <c r="O5302" s="140"/>
      <c r="P5302" s="82"/>
      <c r="Q5302" s="82"/>
      <c r="R5302" s="82"/>
      <c r="S5302" s="82"/>
      <c r="T5302" s="140"/>
      <c r="U5302" s="82"/>
      <c r="V5302" s="82"/>
      <c r="W5302" s="82"/>
      <c r="X5302" s="82"/>
      <c r="Y5302" s="82"/>
      <c r="AA5302" s="82"/>
      <c r="AB5302" s="82"/>
      <c r="AC5302" s="82"/>
      <c r="AD5302" s="82"/>
      <c r="AE5302" s="82"/>
      <c r="AF5302" s="82"/>
      <c r="AG5302" s="82"/>
    </row>
    <row r="5303" spans="3:33" x14ac:dyDescent="0.2">
      <c r="C5303" s="82"/>
      <c r="D5303" s="82"/>
      <c r="E5303" s="82"/>
      <c r="F5303" s="82"/>
      <c r="G5303" s="82"/>
      <c r="H5303" s="82"/>
      <c r="I5303" s="82"/>
      <c r="J5303" s="82"/>
      <c r="K5303" s="82"/>
      <c r="L5303" s="82"/>
      <c r="M5303" s="82"/>
      <c r="N5303" s="140"/>
      <c r="O5303" s="140"/>
      <c r="P5303" s="82"/>
      <c r="Q5303" s="82"/>
      <c r="R5303" s="82"/>
      <c r="S5303" s="82"/>
      <c r="T5303" s="140"/>
      <c r="U5303" s="82"/>
      <c r="V5303" s="82"/>
      <c r="W5303" s="82"/>
      <c r="X5303" s="82"/>
      <c r="Y5303" s="82"/>
      <c r="AA5303" s="82"/>
      <c r="AB5303" s="82"/>
      <c r="AC5303" s="82"/>
      <c r="AD5303" s="82"/>
      <c r="AE5303" s="82"/>
      <c r="AF5303" s="82"/>
      <c r="AG5303" s="82"/>
    </row>
    <row r="5304" spans="3:33" x14ac:dyDescent="0.2">
      <c r="C5304" s="82"/>
      <c r="D5304" s="82"/>
      <c r="E5304" s="82"/>
      <c r="F5304" s="82"/>
      <c r="G5304" s="82"/>
      <c r="H5304" s="82"/>
      <c r="I5304" s="82"/>
      <c r="J5304" s="82"/>
      <c r="K5304" s="82"/>
      <c r="L5304" s="82"/>
      <c r="M5304" s="82"/>
      <c r="N5304" s="140"/>
      <c r="O5304" s="140"/>
      <c r="P5304" s="82"/>
      <c r="Q5304" s="82"/>
      <c r="R5304" s="82"/>
      <c r="S5304" s="82"/>
      <c r="T5304" s="140"/>
      <c r="U5304" s="82"/>
      <c r="V5304" s="82"/>
      <c r="W5304" s="82"/>
      <c r="X5304" s="82"/>
      <c r="Y5304" s="82"/>
      <c r="AA5304" s="82"/>
      <c r="AB5304" s="82"/>
      <c r="AC5304" s="82"/>
      <c r="AD5304" s="82"/>
      <c r="AE5304" s="82"/>
      <c r="AF5304" s="82"/>
      <c r="AG5304" s="82"/>
    </row>
    <row r="5305" spans="3:33" x14ac:dyDescent="0.2">
      <c r="C5305" s="82"/>
      <c r="D5305" s="82"/>
      <c r="E5305" s="82"/>
      <c r="F5305" s="82"/>
      <c r="G5305" s="82"/>
      <c r="H5305" s="82"/>
      <c r="I5305" s="82"/>
      <c r="J5305" s="82"/>
      <c r="K5305" s="82"/>
      <c r="L5305" s="82"/>
      <c r="M5305" s="82"/>
      <c r="N5305" s="140"/>
      <c r="O5305" s="140"/>
      <c r="P5305" s="82"/>
      <c r="Q5305" s="82"/>
      <c r="R5305" s="82"/>
      <c r="S5305" s="82"/>
      <c r="T5305" s="140"/>
      <c r="U5305" s="82"/>
      <c r="V5305" s="82"/>
      <c r="W5305" s="82"/>
      <c r="X5305" s="82"/>
      <c r="Y5305" s="82"/>
      <c r="AA5305" s="82"/>
      <c r="AB5305" s="82"/>
      <c r="AC5305" s="82"/>
      <c r="AD5305" s="82"/>
      <c r="AE5305" s="82"/>
      <c r="AF5305" s="82"/>
      <c r="AG5305" s="82"/>
    </row>
    <row r="5306" spans="3:33" x14ac:dyDescent="0.2">
      <c r="C5306" s="82"/>
      <c r="D5306" s="82"/>
      <c r="E5306" s="82"/>
      <c r="F5306" s="82"/>
      <c r="G5306" s="82"/>
      <c r="H5306" s="82"/>
      <c r="I5306" s="82"/>
      <c r="J5306" s="82"/>
      <c r="K5306" s="82"/>
      <c r="L5306" s="82"/>
      <c r="M5306" s="82"/>
      <c r="N5306" s="140"/>
      <c r="O5306" s="140"/>
      <c r="P5306" s="82"/>
      <c r="Q5306" s="82"/>
      <c r="R5306" s="82"/>
      <c r="S5306" s="82"/>
      <c r="T5306" s="140"/>
      <c r="U5306" s="82"/>
      <c r="V5306" s="82"/>
      <c r="W5306" s="82"/>
      <c r="X5306" s="82"/>
      <c r="Y5306" s="82"/>
      <c r="AA5306" s="82"/>
      <c r="AB5306" s="82"/>
      <c r="AC5306" s="82"/>
      <c r="AD5306" s="82"/>
      <c r="AE5306" s="82"/>
      <c r="AF5306" s="82"/>
      <c r="AG5306" s="82"/>
    </row>
    <row r="5307" spans="3:33" x14ac:dyDescent="0.2">
      <c r="C5307" s="82"/>
      <c r="D5307" s="82"/>
      <c r="E5307" s="82"/>
      <c r="F5307" s="82"/>
      <c r="G5307" s="82"/>
      <c r="H5307" s="82"/>
      <c r="I5307" s="82"/>
      <c r="J5307" s="82"/>
      <c r="K5307" s="82"/>
      <c r="L5307" s="82"/>
      <c r="M5307" s="82"/>
      <c r="N5307" s="140"/>
      <c r="O5307" s="140"/>
      <c r="P5307" s="82"/>
      <c r="Q5307" s="82"/>
      <c r="R5307" s="82"/>
      <c r="S5307" s="82"/>
      <c r="T5307" s="140"/>
      <c r="U5307" s="82"/>
      <c r="V5307" s="82"/>
      <c r="W5307" s="82"/>
      <c r="X5307" s="82"/>
      <c r="Y5307" s="82"/>
      <c r="AA5307" s="82"/>
      <c r="AB5307" s="82"/>
      <c r="AC5307" s="82"/>
      <c r="AD5307" s="82"/>
      <c r="AE5307" s="82"/>
      <c r="AF5307" s="82"/>
      <c r="AG5307" s="82"/>
    </row>
    <row r="5308" spans="3:33" x14ac:dyDescent="0.2">
      <c r="C5308" s="82"/>
      <c r="D5308" s="82"/>
      <c r="E5308" s="82"/>
      <c r="F5308" s="82"/>
      <c r="G5308" s="82"/>
      <c r="H5308" s="82"/>
      <c r="I5308" s="82"/>
      <c r="J5308" s="82"/>
      <c r="K5308" s="82"/>
      <c r="L5308" s="82"/>
      <c r="M5308" s="82"/>
      <c r="N5308" s="140"/>
      <c r="O5308" s="140"/>
      <c r="P5308" s="82"/>
      <c r="Q5308" s="82"/>
      <c r="R5308" s="82"/>
      <c r="S5308" s="82"/>
      <c r="T5308" s="140"/>
      <c r="U5308" s="82"/>
      <c r="V5308" s="82"/>
      <c r="W5308" s="82"/>
      <c r="X5308" s="82"/>
      <c r="Y5308" s="82"/>
      <c r="AA5308" s="82"/>
      <c r="AB5308" s="82"/>
      <c r="AC5308" s="82"/>
      <c r="AD5308" s="82"/>
      <c r="AE5308" s="82"/>
      <c r="AF5308" s="82"/>
      <c r="AG5308" s="82"/>
    </row>
    <row r="5309" spans="3:33" x14ac:dyDescent="0.2">
      <c r="C5309" s="82"/>
      <c r="D5309" s="82"/>
      <c r="E5309" s="82"/>
      <c r="F5309" s="82"/>
      <c r="G5309" s="82"/>
      <c r="H5309" s="82"/>
      <c r="I5309" s="82"/>
      <c r="J5309" s="82"/>
      <c r="K5309" s="82"/>
      <c r="L5309" s="82"/>
      <c r="M5309" s="82"/>
      <c r="N5309" s="140"/>
      <c r="O5309" s="140"/>
      <c r="P5309" s="82"/>
      <c r="Q5309" s="82"/>
      <c r="R5309" s="82"/>
      <c r="S5309" s="82"/>
      <c r="T5309" s="140"/>
      <c r="U5309" s="82"/>
      <c r="V5309" s="82"/>
      <c r="W5309" s="82"/>
      <c r="X5309" s="82"/>
      <c r="Y5309" s="82"/>
      <c r="AA5309" s="82"/>
      <c r="AB5309" s="82"/>
      <c r="AC5309" s="82"/>
      <c r="AD5309" s="82"/>
      <c r="AE5309" s="82"/>
      <c r="AF5309" s="82"/>
      <c r="AG5309" s="82"/>
    </row>
    <row r="5310" spans="3:33" x14ac:dyDescent="0.2">
      <c r="C5310" s="82"/>
      <c r="D5310" s="82"/>
      <c r="E5310" s="82"/>
      <c r="F5310" s="82"/>
      <c r="G5310" s="82"/>
      <c r="H5310" s="82"/>
      <c r="I5310" s="82"/>
      <c r="J5310" s="82"/>
      <c r="K5310" s="82"/>
      <c r="L5310" s="82"/>
      <c r="M5310" s="82"/>
      <c r="N5310" s="140"/>
      <c r="O5310" s="140"/>
      <c r="P5310" s="82"/>
      <c r="Q5310" s="82"/>
      <c r="R5310" s="82"/>
      <c r="S5310" s="82"/>
      <c r="T5310" s="140"/>
      <c r="U5310" s="82"/>
      <c r="V5310" s="82"/>
      <c r="W5310" s="82"/>
      <c r="X5310" s="82"/>
      <c r="Y5310" s="82"/>
      <c r="AA5310" s="82"/>
      <c r="AB5310" s="82"/>
      <c r="AC5310" s="82"/>
      <c r="AD5310" s="82"/>
      <c r="AE5310" s="82"/>
      <c r="AF5310" s="82"/>
      <c r="AG5310" s="82"/>
    </row>
    <row r="5311" spans="3:33" x14ac:dyDescent="0.2">
      <c r="C5311" s="82"/>
      <c r="D5311" s="82"/>
      <c r="E5311" s="82"/>
      <c r="F5311" s="82"/>
      <c r="G5311" s="82"/>
      <c r="H5311" s="82"/>
      <c r="I5311" s="82"/>
      <c r="J5311" s="82"/>
      <c r="K5311" s="82"/>
      <c r="L5311" s="82"/>
      <c r="M5311" s="82"/>
      <c r="N5311" s="140"/>
      <c r="O5311" s="140"/>
      <c r="P5311" s="82"/>
      <c r="Q5311" s="82"/>
      <c r="R5311" s="82"/>
      <c r="S5311" s="82"/>
      <c r="T5311" s="140"/>
      <c r="U5311" s="82"/>
      <c r="V5311" s="82"/>
      <c r="W5311" s="82"/>
      <c r="X5311" s="82"/>
      <c r="Y5311" s="82"/>
      <c r="AA5311" s="82"/>
      <c r="AB5311" s="82"/>
      <c r="AC5311" s="82"/>
      <c r="AD5311" s="82"/>
      <c r="AE5311" s="82"/>
      <c r="AF5311" s="82"/>
      <c r="AG5311" s="82"/>
    </row>
    <row r="5312" spans="3:33" x14ac:dyDescent="0.2">
      <c r="C5312" s="82"/>
      <c r="D5312" s="82"/>
      <c r="E5312" s="82"/>
      <c r="F5312" s="82"/>
      <c r="G5312" s="82"/>
      <c r="H5312" s="82"/>
      <c r="I5312" s="82"/>
      <c r="J5312" s="82"/>
      <c r="K5312" s="82"/>
      <c r="L5312" s="82"/>
      <c r="M5312" s="82"/>
      <c r="N5312" s="140"/>
      <c r="O5312" s="140"/>
      <c r="P5312" s="82"/>
      <c r="Q5312" s="82"/>
      <c r="R5312" s="82"/>
      <c r="S5312" s="82"/>
      <c r="T5312" s="140"/>
      <c r="U5312" s="82"/>
      <c r="V5312" s="82"/>
      <c r="W5312" s="82"/>
      <c r="X5312" s="82"/>
      <c r="Y5312" s="82"/>
      <c r="AA5312" s="82"/>
      <c r="AB5312" s="82"/>
      <c r="AC5312" s="82"/>
      <c r="AD5312" s="82"/>
      <c r="AE5312" s="82"/>
      <c r="AF5312" s="82"/>
      <c r="AG5312" s="82"/>
    </row>
    <row r="5313" spans="3:33" x14ac:dyDescent="0.2">
      <c r="C5313" s="82"/>
      <c r="D5313" s="82"/>
      <c r="E5313" s="82"/>
      <c r="F5313" s="82"/>
      <c r="G5313" s="82"/>
      <c r="H5313" s="82"/>
      <c r="I5313" s="82"/>
      <c r="J5313" s="82"/>
      <c r="K5313" s="82"/>
      <c r="L5313" s="82"/>
      <c r="M5313" s="82"/>
      <c r="N5313" s="140"/>
      <c r="O5313" s="140"/>
      <c r="P5313" s="82"/>
      <c r="Q5313" s="82"/>
      <c r="R5313" s="82"/>
      <c r="S5313" s="82"/>
      <c r="T5313" s="140"/>
      <c r="U5313" s="82"/>
      <c r="V5313" s="82"/>
      <c r="W5313" s="82"/>
      <c r="X5313" s="82"/>
      <c r="Y5313" s="82"/>
      <c r="AA5313" s="82"/>
      <c r="AB5313" s="82"/>
      <c r="AC5313" s="82"/>
      <c r="AD5313" s="82"/>
      <c r="AE5313" s="82"/>
      <c r="AF5313" s="82"/>
      <c r="AG5313" s="82"/>
    </row>
    <row r="5314" spans="3:33" x14ac:dyDescent="0.2">
      <c r="C5314" s="82"/>
      <c r="D5314" s="82"/>
      <c r="E5314" s="82"/>
      <c r="F5314" s="82"/>
      <c r="G5314" s="82"/>
      <c r="H5314" s="82"/>
      <c r="I5314" s="82"/>
      <c r="J5314" s="82"/>
      <c r="K5314" s="82"/>
      <c r="L5314" s="82"/>
      <c r="M5314" s="82"/>
      <c r="N5314" s="140"/>
      <c r="O5314" s="140"/>
      <c r="P5314" s="82"/>
      <c r="Q5314" s="82"/>
      <c r="R5314" s="82"/>
      <c r="S5314" s="82"/>
      <c r="T5314" s="140"/>
      <c r="U5314" s="82"/>
      <c r="V5314" s="82"/>
      <c r="W5314" s="82"/>
      <c r="X5314" s="82"/>
      <c r="Y5314" s="82"/>
      <c r="AA5314" s="82"/>
      <c r="AB5314" s="82"/>
      <c r="AC5314" s="82"/>
      <c r="AD5314" s="82"/>
      <c r="AE5314" s="82"/>
      <c r="AF5314" s="82"/>
      <c r="AG5314" s="82"/>
    </row>
    <row r="5315" spans="3:33" x14ac:dyDescent="0.2">
      <c r="C5315" s="82"/>
      <c r="D5315" s="82"/>
      <c r="E5315" s="82"/>
      <c r="F5315" s="82"/>
      <c r="G5315" s="82"/>
      <c r="H5315" s="82"/>
      <c r="I5315" s="82"/>
      <c r="J5315" s="82"/>
      <c r="K5315" s="82"/>
      <c r="L5315" s="82"/>
      <c r="M5315" s="82"/>
      <c r="N5315" s="140"/>
      <c r="O5315" s="140"/>
      <c r="P5315" s="82"/>
      <c r="Q5315" s="82"/>
      <c r="R5315" s="82"/>
      <c r="S5315" s="82"/>
      <c r="T5315" s="140"/>
      <c r="U5315" s="82"/>
      <c r="V5315" s="82"/>
      <c r="W5315" s="82"/>
      <c r="X5315" s="82"/>
      <c r="Y5315" s="82"/>
      <c r="AA5315" s="82"/>
      <c r="AB5315" s="82"/>
      <c r="AC5315" s="82"/>
      <c r="AD5315" s="82"/>
      <c r="AE5315" s="82"/>
      <c r="AF5315" s="82"/>
      <c r="AG5315" s="82"/>
    </row>
    <row r="5316" spans="3:33" x14ac:dyDescent="0.2">
      <c r="C5316" s="82"/>
      <c r="D5316" s="82"/>
      <c r="E5316" s="82"/>
      <c r="F5316" s="82"/>
      <c r="G5316" s="82"/>
      <c r="H5316" s="82"/>
      <c r="I5316" s="82"/>
      <c r="J5316" s="82"/>
      <c r="K5316" s="82"/>
      <c r="L5316" s="82"/>
      <c r="M5316" s="82"/>
      <c r="N5316" s="140"/>
      <c r="O5316" s="140"/>
      <c r="P5316" s="82"/>
      <c r="Q5316" s="82"/>
      <c r="R5316" s="82"/>
      <c r="S5316" s="82"/>
      <c r="T5316" s="140"/>
      <c r="U5316" s="82"/>
      <c r="V5316" s="82"/>
      <c r="W5316" s="82"/>
      <c r="X5316" s="82"/>
      <c r="Y5316" s="82"/>
      <c r="AA5316" s="82"/>
      <c r="AB5316" s="82"/>
      <c r="AC5316" s="82"/>
      <c r="AD5316" s="82"/>
      <c r="AE5316" s="82"/>
      <c r="AF5316" s="82"/>
      <c r="AG5316" s="82"/>
    </row>
    <row r="5317" spans="3:33" x14ac:dyDescent="0.2">
      <c r="C5317" s="82"/>
      <c r="D5317" s="82"/>
      <c r="E5317" s="82"/>
      <c r="F5317" s="82"/>
      <c r="G5317" s="82"/>
      <c r="H5317" s="82"/>
      <c r="I5317" s="82"/>
      <c r="J5317" s="82"/>
      <c r="K5317" s="82"/>
      <c r="L5317" s="82"/>
      <c r="M5317" s="82"/>
      <c r="N5317" s="140"/>
      <c r="O5317" s="140"/>
      <c r="P5317" s="82"/>
      <c r="Q5317" s="82"/>
      <c r="R5317" s="82"/>
      <c r="S5317" s="82"/>
      <c r="T5317" s="140"/>
      <c r="U5317" s="82"/>
      <c r="V5317" s="82"/>
      <c r="W5317" s="82"/>
      <c r="X5317" s="82"/>
      <c r="Y5317" s="82"/>
      <c r="AA5317" s="82"/>
      <c r="AB5317" s="82"/>
      <c r="AC5317" s="82"/>
      <c r="AD5317" s="82"/>
      <c r="AE5317" s="82"/>
      <c r="AF5317" s="82"/>
      <c r="AG5317" s="82"/>
    </row>
    <row r="5318" spans="3:33" x14ac:dyDescent="0.2">
      <c r="C5318" s="82"/>
      <c r="D5318" s="82"/>
      <c r="E5318" s="82"/>
      <c r="F5318" s="82"/>
      <c r="G5318" s="82"/>
      <c r="H5318" s="82"/>
      <c r="I5318" s="82"/>
      <c r="J5318" s="82"/>
      <c r="K5318" s="82"/>
      <c r="L5318" s="82"/>
      <c r="M5318" s="82"/>
      <c r="N5318" s="140"/>
      <c r="O5318" s="140"/>
      <c r="P5318" s="82"/>
      <c r="Q5318" s="82"/>
      <c r="R5318" s="82"/>
      <c r="S5318" s="82"/>
      <c r="T5318" s="140"/>
      <c r="U5318" s="82"/>
      <c r="V5318" s="82"/>
      <c r="W5318" s="82"/>
      <c r="X5318" s="82"/>
      <c r="Y5318" s="82"/>
      <c r="AA5318" s="82"/>
      <c r="AB5318" s="82"/>
      <c r="AC5318" s="82"/>
      <c r="AD5318" s="82"/>
      <c r="AE5318" s="82"/>
      <c r="AF5318" s="82"/>
      <c r="AG5318" s="82"/>
    </row>
    <row r="5319" spans="3:33" x14ac:dyDescent="0.2">
      <c r="C5319" s="82"/>
      <c r="D5319" s="82"/>
      <c r="E5319" s="82"/>
      <c r="F5319" s="82"/>
      <c r="G5319" s="82"/>
      <c r="H5319" s="82"/>
      <c r="I5319" s="82"/>
      <c r="J5319" s="82"/>
      <c r="K5319" s="82"/>
      <c r="L5319" s="82"/>
      <c r="M5319" s="82"/>
      <c r="N5319" s="140"/>
      <c r="O5319" s="140"/>
      <c r="P5319" s="82"/>
      <c r="Q5319" s="82"/>
      <c r="R5319" s="82"/>
      <c r="S5319" s="82"/>
      <c r="T5319" s="140"/>
      <c r="U5319" s="82"/>
      <c r="V5319" s="82"/>
      <c r="W5319" s="82"/>
      <c r="X5319" s="82"/>
      <c r="Y5319" s="82"/>
      <c r="AA5319" s="82"/>
      <c r="AB5319" s="82"/>
      <c r="AC5319" s="82"/>
      <c r="AD5319" s="82"/>
      <c r="AE5319" s="82"/>
      <c r="AF5319" s="82"/>
      <c r="AG5319" s="82"/>
    </row>
    <row r="5320" spans="3:33" x14ac:dyDescent="0.2">
      <c r="C5320" s="82"/>
      <c r="D5320" s="82"/>
      <c r="E5320" s="82"/>
      <c r="F5320" s="82"/>
      <c r="G5320" s="82"/>
      <c r="H5320" s="82"/>
      <c r="I5320" s="82"/>
      <c r="J5320" s="82"/>
      <c r="K5320" s="82"/>
      <c r="L5320" s="82"/>
      <c r="M5320" s="82"/>
      <c r="N5320" s="140"/>
      <c r="O5320" s="140"/>
      <c r="P5320" s="82"/>
      <c r="Q5320" s="82"/>
      <c r="R5320" s="82"/>
      <c r="S5320" s="82"/>
      <c r="T5320" s="140"/>
      <c r="U5320" s="82"/>
      <c r="V5320" s="82"/>
      <c r="W5320" s="82"/>
      <c r="X5320" s="82"/>
      <c r="Y5320" s="82"/>
      <c r="AA5320" s="82"/>
      <c r="AB5320" s="82"/>
      <c r="AC5320" s="82"/>
      <c r="AD5320" s="82"/>
      <c r="AE5320" s="82"/>
      <c r="AF5320" s="82"/>
      <c r="AG5320" s="82"/>
    </row>
    <row r="5321" spans="3:33" x14ac:dyDescent="0.2">
      <c r="C5321" s="82"/>
      <c r="D5321" s="82"/>
      <c r="E5321" s="82"/>
      <c r="F5321" s="82"/>
      <c r="G5321" s="82"/>
      <c r="H5321" s="82"/>
      <c r="I5321" s="82"/>
      <c r="J5321" s="82"/>
      <c r="K5321" s="82"/>
      <c r="L5321" s="82"/>
      <c r="M5321" s="82"/>
      <c r="N5321" s="140"/>
      <c r="O5321" s="140"/>
      <c r="P5321" s="82"/>
      <c r="Q5321" s="82"/>
      <c r="R5321" s="82"/>
      <c r="S5321" s="82"/>
      <c r="T5321" s="140"/>
      <c r="U5321" s="82"/>
      <c r="V5321" s="82"/>
      <c r="W5321" s="82"/>
      <c r="X5321" s="82"/>
      <c r="Y5321" s="82"/>
      <c r="AA5321" s="82"/>
      <c r="AB5321" s="82"/>
      <c r="AC5321" s="82"/>
      <c r="AD5321" s="82"/>
      <c r="AE5321" s="82"/>
      <c r="AF5321" s="82"/>
      <c r="AG5321" s="82"/>
    </row>
    <row r="5322" spans="3:33" x14ac:dyDescent="0.2">
      <c r="C5322" s="82"/>
      <c r="D5322" s="82"/>
      <c r="E5322" s="82"/>
      <c r="F5322" s="82"/>
      <c r="G5322" s="82"/>
      <c r="H5322" s="82"/>
      <c r="I5322" s="82"/>
      <c r="J5322" s="82"/>
      <c r="K5322" s="82"/>
      <c r="L5322" s="82"/>
      <c r="M5322" s="82"/>
      <c r="N5322" s="140"/>
      <c r="O5322" s="140"/>
      <c r="P5322" s="82"/>
      <c r="Q5322" s="82"/>
      <c r="R5322" s="82"/>
      <c r="S5322" s="82"/>
      <c r="T5322" s="140"/>
      <c r="U5322" s="82"/>
      <c r="V5322" s="82"/>
      <c r="W5322" s="82"/>
      <c r="X5322" s="82"/>
      <c r="Y5322" s="82"/>
      <c r="AA5322" s="82"/>
      <c r="AB5322" s="82"/>
      <c r="AC5322" s="82"/>
      <c r="AD5322" s="82"/>
      <c r="AE5322" s="82"/>
      <c r="AF5322" s="82"/>
      <c r="AG5322" s="82"/>
    </row>
    <row r="5323" spans="3:33" x14ac:dyDescent="0.2">
      <c r="C5323" s="82"/>
      <c r="D5323" s="82"/>
      <c r="E5323" s="82"/>
      <c r="F5323" s="82"/>
      <c r="G5323" s="82"/>
      <c r="H5323" s="82"/>
      <c r="I5323" s="82"/>
      <c r="J5323" s="82"/>
      <c r="K5323" s="82"/>
      <c r="L5323" s="82"/>
      <c r="M5323" s="82"/>
      <c r="N5323" s="140"/>
      <c r="O5323" s="140"/>
      <c r="P5323" s="82"/>
      <c r="Q5323" s="82"/>
      <c r="R5323" s="82"/>
      <c r="S5323" s="82"/>
      <c r="T5323" s="140"/>
      <c r="U5323" s="82"/>
      <c r="V5323" s="82"/>
      <c r="W5323" s="82"/>
      <c r="X5323" s="82"/>
      <c r="Y5323" s="82"/>
      <c r="AA5323" s="82"/>
      <c r="AB5323" s="82"/>
      <c r="AC5323" s="82"/>
      <c r="AD5323" s="82"/>
      <c r="AE5323" s="82"/>
      <c r="AF5323" s="82"/>
      <c r="AG5323" s="82"/>
    </row>
    <row r="5324" spans="3:33" x14ac:dyDescent="0.2">
      <c r="C5324" s="82"/>
      <c r="D5324" s="82"/>
      <c r="E5324" s="82"/>
      <c r="F5324" s="82"/>
      <c r="G5324" s="82"/>
      <c r="H5324" s="82"/>
      <c r="I5324" s="82"/>
      <c r="J5324" s="82"/>
      <c r="K5324" s="82"/>
      <c r="L5324" s="82"/>
      <c r="M5324" s="82"/>
      <c r="N5324" s="140"/>
      <c r="O5324" s="140"/>
      <c r="P5324" s="82"/>
      <c r="Q5324" s="82"/>
      <c r="R5324" s="82"/>
      <c r="S5324" s="82"/>
      <c r="T5324" s="140"/>
      <c r="U5324" s="82"/>
      <c r="V5324" s="82"/>
      <c r="W5324" s="82"/>
      <c r="X5324" s="82"/>
      <c r="Y5324" s="82"/>
      <c r="AA5324" s="82"/>
      <c r="AB5324" s="82"/>
      <c r="AC5324" s="82"/>
      <c r="AD5324" s="82"/>
      <c r="AE5324" s="82"/>
      <c r="AF5324" s="82"/>
      <c r="AG5324" s="82"/>
    </row>
    <row r="5325" spans="3:33" x14ac:dyDescent="0.2">
      <c r="C5325" s="82"/>
      <c r="D5325" s="82"/>
      <c r="E5325" s="82"/>
      <c r="F5325" s="82"/>
      <c r="G5325" s="82"/>
      <c r="H5325" s="82"/>
      <c r="I5325" s="82"/>
      <c r="J5325" s="82"/>
      <c r="K5325" s="82"/>
      <c r="L5325" s="82"/>
      <c r="M5325" s="82"/>
      <c r="N5325" s="140"/>
      <c r="O5325" s="140"/>
      <c r="P5325" s="82"/>
      <c r="Q5325" s="82"/>
      <c r="R5325" s="82"/>
      <c r="S5325" s="82"/>
      <c r="T5325" s="140"/>
      <c r="U5325" s="82"/>
      <c r="V5325" s="82"/>
      <c r="W5325" s="82"/>
      <c r="X5325" s="82"/>
      <c r="Y5325" s="82"/>
      <c r="AA5325" s="82"/>
      <c r="AB5325" s="82"/>
      <c r="AC5325" s="82"/>
      <c r="AD5325" s="82"/>
      <c r="AE5325" s="82"/>
      <c r="AF5325" s="82"/>
      <c r="AG5325" s="82"/>
    </row>
    <row r="5326" spans="3:33" x14ac:dyDescent="0.2">
      <c r="C5326" s="82"/>
      <c r="D5326" s="82"/>
      <c r="E5326" s="82"/>
      <c r="F5326" s="82"/>
      <c r="G5326" s="82"/>
      <c r="H5326" s="82"/>
      <c r="I5326" s="82"/>
      <c r="J5326" s="82"/>
      <c r="K5326" s="82"/>
      <c r="L5326" s="82"/>
      <c r="M5326" s="82"/>
      <c r="N5326" s="140"/>
      <c r="O5326" s="140"/>
      <c r="P5326" s="82"/>
      <c r="Q5326" s="82"/>
      <c r="R5326" s="82"/>
      <c r="S5326" s="82"/>
      <c r="T5326" s="140"/>
      <c r="U5326" s="82"/>
      <c r="V5326" s="82"/>
      <c r="W5326" s="82"/>
      <c r="X5326" s="82"/>
      <c r="Y5326" s="82"/>
      <c r="AA5326" s="82"/>
      <c r="AB5326" s="82"/>
      <c r="AC5326" s="82"/>
      <c r="AD5326" s="82"/>
      <c r="AE5326" s="82"/>
      <c r="AF5326" s="82"/>
      <c r="AG5326" s="82"/>
    </row>
    <row r="5327" spans="3:33" x14ac:dyDescent="0.2">
      <c r="C5327" s="82"/>
      <c r="D5327" s="82"/>
      <c r="E5327" s="82"/>
      <c r="F5327" s="82"/>
      <c r="G5327" s="82"/>
      <c r="H5327" s="82"/>
      <c r="I5327" s="82"/>
      <c r="J5327" s="82"/>
      <c r="K5327" s="82"/>
      <c r="L5327" s="82"/>
      <c r="M5327" s="82"/>
      <c r="N5327" s="140"/>
      <c r="O5327" s="140"/>
      <c r="P5327" s="82"/>
      <c r="Q5327" s="82"/>
      <c r="R5327" s="82"/>
      <c r="S5327" s="82"/>
      <c r="T5327" s="140"/>
      <c r="U5327" s="82"/>
      <c r="V5327" s="82"/>
      <c r="W5327" s="82"/>
      <c r="X5327" s="82"/>
      <c r="Y5327" s="82"/>
      <c r="AA5327" s="82"/>
      <c r="AB5327" s="82"/>
      <c r="AC5327" s="82"/>
      <c r="AD5327" s="82"/>
      <c r="AE5327" s="82"/>
      <c r="AF5327" s="82"/>
      <c r="AG5327" s="82"/>
    </row>
    <row r="5328" spans="3:33" x14ac:dyDescent="0.2">
      <c r="C5328" s="82"/>
      <c r="D5328" s="82"/>
      <c r="E5328" s="82"/>
      <c r="F5328" s="82"/>
      <c r="G5328" s="82"/>
      <c r="H5328" s="82"/>
      <c r="I5328" s="82"/>
      <c r="J5328" s="82"/>
      <c r="K5328" s="82"/>
      <c r="L5328" s="82"/>
      <c r="M5328" s="82"/>
      <c r="N5328" s="140"/>
      <c r="O5328" s="140"/>
      <c r="P5328" s="82"/>
      <c r="Q5328" s="82"/>
      <c r="R5328" s="82"/>
      <c r="S5328" s="82"/>
      <c r="T5328" s="140"/>
      <c r="U5328" s="82"/>
      <c r="V5328" s="82"/>
      <c r="W5328" s="82"/>
      <c r="X5328" s="82"/>
      <c r="Y5328" s="82"/>
      <c r="AA5328" s="82"/>
      <c r="AB5328" s="82"/>
      <c r="AC5328" s="82"/>
      <c r="AD5328" s="82"/>
      <c r="AE5328" s="82"/>
      <c r="AF5328" s="82"/>
      <c r="AG5328" s="82"/>
    </row>
    <row r="5329" spans="3:33" x14ac:dyDescent="0.2">
      <c r="C5329" s="82"/>
      <c r="D5329" s="82"/>
      <c r="E5329" s="82"/>
      <c r="F5329" s="82"/>
      <c r="G5329" s="82"/>
      <c r="H5329" s="82"/>
      <c r="I5329" s="82"/>
      <c r="J5329" s="82"/>
      <c r="K5329" s="82"/>
      <c r="L5329" s="82"/>
      <c r="M5329" s="82"/>
      <c r="N5329" s="140"/>
      <c r="O5329" s="140"/>
      <c r="P5329" s="82"/>
      <c r="Q5329" s="82"/>
      <c r="R5329" s="82"/>
      <c r="S5329" s="82"/>
      <c r="T5329" s="140"/>
      <c r="U5329" s="82"/>
      <c r="V5329" s="82"/>
      <c r="W5329" s="82"/>
      <c r="X5329" s="82"/>
      <c r="Y5329" s="82"/>
      <c r="AA5329" s="82"/>
      <c r="AB5329" s="82"/>
      <c r="AC5329" s="82"/>
      <c r="AD5329" s="82"/>
      <c r="AE5329" s="82"/>
      <c r="AF5329" s="82"/>
      <c r="AG5329" s="82"/>
    </row>
    <row r="5330" spans="3:33" x14ac:dyDescent="0.2">
      <c r="C5330" s="82"/>
      <c r="D5330" s="82"/>
      <c r="E5330" s="82"/>
      <c r="F5330" s="82"/>
      <c r="G5330" s="82"/>
      <c r="H5330" s="82"/>
      <c r="I5330" s="82"/>
      <c r="J5330" s="82"/>
      <c r="K5330" s="82"/>
      <c r="L5330" s="82"/>
      <c r="M5330" s="82"/>
      <c r="N5330" s="140"/>
      <c r="O5330" s="140"/>
      <c r="P5330" s="82"/>
      <c r="Q5330" s="82"/>
      <c r="R5330" s="82"/>
      <c r="S5330" s="82"/>
      <c r="T5330" s="140"/>
      <c r="U5330" s="82"/>
      <c r="V5330" s="82"/>
      <c r="W5330" s="82"/>
      <c r="X5330" s="82"/>
      <c r="Y5330" s="82"/>
      <c r="AA5330" s="82"/>
      <c r="AB5330" s="82"/>
      <c r="AC5330" s="82"/>
      <c r="AD5330" s="82"/>
      <c r="AE5330" s="82"/>
      <c r="AF5330" s="82"/>
      <c r="AG5330" s="82"/>
    </row>
    <row r="5331" spans="3:33" x14ac:dyDescent="0.2">
      <c r="C5331" s="82"/>
      <c r="D5331" s="82"/>
      <c r="E5331" s="82"/>
      <c r="F5331" s="82"/>
      <c r="G5331" s="82"/>
      <c r="H5331" s="82"/>
      <c r="I5331" s="82"/>
      <c r="J5331" s="82"/>
      <c r="K5331" s="82"/>
      <c r="L5331" s="82"/>
      <c r="M5331" s="82"/>
      <c r="N5331" s="140"/>
      <c r="O5331" s="140"/>
      <c r="P5331" s="82"/>
      <c r="Q5331" s="82"/>
      <c r="R5331" s="82"/>
      <c r="S5331" s="82"/>
      <c r="T5331" s="140"/>
      <c r="U5331" s="82"/>
      <c r="V5331" s="82"/>
      <c r="W5331" s="82"/>
      <c r="X5331" s="82"/>
      <c r="Y5331" s="82"/>
      <c r="AA5331" s="82"/>
      <c r="AB5331" s="82"/>
      <c r="AC5331" s="82"/>
      <c r="AD5331" s="82"/>
      <c r="AE5331" s="82"/>
      <c r="AF5331" s="82"/>
      <c r="AG5331" s="82"/>
    </row>
    <row r="5332" spans="3:33" x14ac:dyDescent="0.2">
      <c r="C5332" s="82"/>
      <c r="D5332" s="82"/>
      <c r="E5332" s="82"/>
      <c r="F5332" s="82"/>
      <c r="G5332" s="82"/>
      <c r="H5332" s="82"/>
      <c r="I5332" s="82"/>
      <c r="J5332" s="82"/>
      <c r="K5332" s="82"/>
      <c r="L5332" s="82"/>
      <c r="M5332" s="82"/>
      <c r="N5332" s="140"/>
      <c r="O5332" s="140"/>
      <c r="P5332" s="82"/>
      <c r="Q5332" s="82"/>
      <c r="R5332" s="82"/>
      <c r="S5332" s="82"/>
      <c r="T5332" s="140"/>
      <c r="U5332" s="82"/>
      <c r="V5332" s="82"/>
      <c r="W5332" s="82"/>
      <c r="X5332" s="82"/>
      <c r="Y5332" s="82"/>
      <c r="AA5332" s="82"/>
      <c r="AB5332" s="82"/>
      <c r="AC5332" s="82"/>
      <c r="AD5332" s="82"/>
      <c r="AE5332" s="82"/>
      <c r="AF5332" s="82"/>
      <c r="AG5332" s="82"/>
    </row>
    <row r="5333" spans="3:33" x14ac:dyDescent="0.2">
      <c r="C5333" s="82"/>
      <c r="D5333" s="82"/>
      <c r="E5333" s="82"/>
      <c r="F5333" s="82"/>
      <c r="G5333" s="82"/>
      <c r="H5333" s="82"/>
      <c r="I5333" s="82"/>
      <c r="J5333" s="82"/>
      <c r="K5333" s="82"/>
      <c r="L5333" s="82"/>
      <c r="M5333" s="82"/>
      <c r="N5333" s="140"/>
      <c r="O5333" s="140"/>
      <c r="P5333" s="82"/>
      <c r="Q5333" s="82"/>
      <c r="R5333" s="82"/>
      <c r="S5333" s="82"/>
      <c r="T5333" s="140"/>
      <c r="U5333" s="82"/>
      <c r="V5333" s="82"/>
      <c r="W5333" s="82"/>
      <c r="X5333" s="82"/>
      <c r="Y5333" s="82"/>
      <c r="AA5333" s="82"/>
      <c r="AB5333" s="82"/>
      <c r="AC5333" s="82"/>
      <c r="AD5333" s="82"/>
      <c r="AE5333" s="82"/>
      <c r="AF5333" s="82"/>
      <c r="AG5333" s="82"/>
    </row>
    <row r="5334" spans="3:33" x14ac:dyDescent="0.2">
      <c r="C5334" s="82"/>
      <c r="D5334" s="82"/>
      <c r="E5334" s="82"/>
      <c r="F5334" s="82"/>
      <c r="G5334" s="82"/>
      <c r="H5334" s="82"/>
      <c r="I5334" s="82"/>
      <c r="J5334" s="82"/>
      <c r="K5334" s="82"/>
      <c r="L5334" s="82"/>
      <c r="M5334" s="82"/>
      <c r="N5334" s="140"/>
      <c r="O5334" s="140"/>
      <c r="P5334" s="82"/>
      <c r="Q5334" s="82"/>
      <c r="R5334" s="82"/>
      <c r="S5334" s="82"/>
      <c r="T5334" s="140"/>
      <c r="U5334" s="82"/>
      <c r="V5334" s="82"/>
      <c r="W5334" s="82"/>
      <c r="X5334" s="82"/>
      <c r="Y5334" s="82"/>
      <c r="AA5334" s="82"/>
      <c r="AB5334" s="82"/>
      <c r="AC5334" s="82"/>
      <c r="AD5334" s="82"/>
      <c r="AE5334" s="82"/>
      <c r="AF5334" s="82"/>
      <c r="AG5334" s="82"/>
    </row>
    <row r="5335" spans="3:33" x14ac:dyDescent="0.2">
      <c r="C5335" s="82"/>
      <c r="D5335" s="82"/>
      <c r="E5335" s="82"/>
      <c r="F5335" s="82"/>
      <c r="G5335" s="82"/>
      <c r="H5335" s="82"/>
      <c r="I5335" s="82"/>
      <c r="J5335" s="82"/>
      <c r="K5335" s="82"/>
      <c r="L5335" s="82"/>
      <c r="M5335" s="82"/>
      <c r="N5335" s="140"/>
      <c r="O5335" s="140"/>
      <c r="P5335" s="82"/>
      <c r="Q5335" s="82"/>
      <c r="R5335" s="82"/>
      <c r="S5335" s="82"/>
      <c r="T5335" s="140"/>
      <c r="U5335" s="82"/>
      <c r="V5335" s="82"/>
      <c r="W5335" s="82"/>
      <c r="X5335" s="82"/>
      <c r="Y5335" s="82"/>
      <c r="AA5335" s="82"/>
      <c r="AB5335" s="82"/>
      <c r="AC5335" s="82"/>
      <c r="AD5335" s="82"/>
      <c r="AE5335" s="82"/>
      <c r="AF5335" s="82"/>
      <c r="AG5335" s="82"/>
    </row>
    <row r="5336" spans="3:33" x14ac:dyDescent="0.2">
      <c r="C5336" s="82"/>
      <c r="D5336" s="82"/>
      <c r="E5336" s="82"/>
      <c r="F5336" s="82"/>
      <c r="G5336" s="82"/>
      <c r="H5336" s="82"/>
      <c r="I5336" s="82"/>
      <c r="J5336" s="82"/>
      <c r="K5336" s="82"/>
      <c r="L5336" s="82"/>
      <c r="M5336" s="82"/>
      <c r="N5336" s="140"/>
      <c r="O5336" s="140"/>
      <c r="P5336" s="82"/>
      <c r="Q5336" s="82"/>
      <c r="R5336" s="82"/>
      <c r="S5336" s="82"/>
      <c r="T5336" s="140"/>
      <c r="U5336" s="82"/>
      <c r="V5336" s="82"/>
      <c r="W5336" s="82"/>
      <c r="X5336" s="82"/>
      <c r="Y5336" s="82"/>
      <c r="AA5336" s="82"/>
      <c r="AB5336" s="82"/>
      <c r="AC5336" s="82"/>
      <c r="AD5336" s="82"/>
      <c r="AE5336" s="82"/>
      <c r="AF5336" s="82"/>
      <c r="AG5336" s="82"/>
    </row>
    <row r="5337" spans="3:33" x14ac:dyDescent="0.2">
      <c r="C5337" s="82"/>
      <c r="D5337" s="82"/>
      <c r="E5337" s="82"/>
      <c r="F5337" s="82"/>
      <c r="G5337" s="82"/>
      <c r="H5337" s="82"/>
      <c r="I5337" s="82"/>
      <c r="J5337" s="82"/>
      <c r="K5337" s="82"/>
      <c r="L5337" s="82"/>
      <c r="M5337" s="82"/>
      <c r="N5337" s="140"/>
      <c r="O5337" s="140"/>
      <c r="P5337" s="82"/>
      <c r="Q5337" s="82"/>
      <c r="R5337" s="82"/>
      <c r="S5337" s="82"/>
      <c r="T5337" s="140"/>
      <c r="U5337" s="82"/>
      <c r="V5337" s="82"/>
      <c r="W5337" s="82"/>
      <c r="X5337" s="82"/>
      <c r="Y5337" s="82"/>
      <c r="AA5337" s="82"/>
      <c r="AB5337" s="82"/>
      <c r="AC5337" s="82"/>
      <c r="AD5337" s="82"/>
      <c r="AE5337" s="82"/>
      <c r="AF5337" s="82"/>
      <c r="AG5337" s="82"/>
    </row>
    <row r="5338" spans="3:33" x14ac:dyDescent="0.2">
      <c r="C5338" s="82"/>
      <c r="D5338" s="82"/>
      <c r="E5338" s="82"/>
      <c r="F5338" s="82"/>
      <c r="G5338" s="82"/>
      <c r="H5338" s="82"/>
      <c r="I5338" s="82"/>
      <c r="J5338" s="82"/>
      <c r="K5338" s="82"/>
      <c r="L5338" s="82"/>
      <c r="M5338" s="82"/>
      <c r="N5338" s="140"/>
      <c r="O5338" s="140"/>
      <c r="P5338" s="82"/>
      <c r="Q5338" s="82"/>
      <c r="R5338" s="82"/>
      <c r="S5338" s="82"/>
      <c r="T5338" s="140"/>
      <c r="U5338" s="82"/>
      <c r="V5338" s="82"/>
      <c r="W5338" s="82"/>
      <c r="X5338" s="82"/>
      <c r="Y5338" s="82"/>
      <c r="AA5338" s="82"/>
      <c r="AB5338" s="82"/>
      <c r="AC5338" s="82"/>
      <c r="AD5338" s="82"/>
      <c r="AE5338" s="82"/>
      <c r="AF5338" s="82"/>
      <c r="AG5338" s="82"/>
    </row>
    <row r="5339" spans="3:33" x14ac:dyDescent="0.2">
      <c r="C5339" s="82"/>
      <c r="D5339" s="82"/>
      <c r="E5339" s="82"/>
      <c r="F5339" s="82"/>
      <c r="G5339" s="82"/>
      <c r="H5339" s="82"/>
      <c r="I5339" s="82"/>
      <c r="J5339" s="82"/>
      <c r="K5339" s="82"/>
      <c r="L5339" s="82"/>
      <c r="M5339" s="82"/>
      <c r="N5339" s="140"/>
      <c r="O5339" s="140"/>
      <c r="P5339" s="82"/>
      <c r="Q5339" s="82"/>
      <c r="R5339" s="82"/>
      <c r="S5339" s="82"/>
      <c r="T5339" s="140"/>
      <c r="U5339" s="82"/>
      <c r="V5339" s="82"/>
      <c r="W5339" s="82"/>
      <c r="X5339" s="82"/>
      <c r="Y5339" s="82"/>
      <c r="AA5339" s="82"/>
      <c r="AB5339" s="82"/>
      <c r="AC5339" s="82"/>
      <c r="AD5339" s="82"/>
      <c r="AE5339" s="82"/>
      <c r="AF5339" s="82"/>
      <c r="AG5339" s="82"/>
    </row>
    <row r="5340" spans="3:33" x14ac:dyDescent="0.2">
      <c r="C5340" s="82"/>
      <c r="D5340" s="82"/>
      <c r="E5340" s="82"/>
      <c r="F5340" s="82"/>
      <c r="G5340" s="82"/>
      <c r="H5340" s="82"/>
      <c r="I5340" s="82"/>
      <c r="J5340" s="82"/>
      <c r="K5340" s="82"/>
      <c r="L5340" s="82"/>
      <c r="M5340" s="82"/>
      <c r="N5340" s="140"/>
      <c r="O5340" s="140"/>
      <c r="P5340" s="82"/>
      <c r="Q5340" s="82"/>
      <c r="R5340" s="82"/>
      <c r="S5340" s="82"/>
      <c r="T5340" s="140"/>
      <c r="U5340" s="82"/>
      <c r="V5340" s="82"/>
      <c r="W5340" s="82"/>
      <c r="X5340" s="82"/>
      <c r="Y5340" s="82"/>
      <c r="AA5340" s="82"/>
      <c r="AB5340" s="82"/>
      <c r="AC5340" s="82"/>
      <c r="AD5340" s="82"/>
      <c r="AE5340" s="82"/>
      <c r="AF5340" s="82"/>
      <c r="AG5340" s="82"/>
    </row>
    <row r="5341" spans="3:33" x14ac:dyDescent="0.2">
      <c r="C5341" s="82"/>
      <c r="D5341" s="82"/>
      <c r="E5341" s="82"/>
      <c r="F5341" s="82"/>
      <c r="G5341" s="82"/>
      <c r="H5341" s="82"/>
      <c r="I5341" s="82"/>
      <c r="J5341" s="82"/>
      <c r="K5341" s="82"/>
      <c r="L5341" s="82"/>
      <c r="M5341" s="82"/>
      <c r="N5341" s="140"/>
      <c r="O5341" s="140"/>
      <c r="P5341" s="82"/>
      <c r="Q5341" s="82"/>
      <c r="R5341" s="82"/>
      <c r="S5341" s="82"/>
      <c r="T5341" s="140"/>
      <c r="U5341" s="82"/>
      <c r="V5341" s="82"/>
      <c r="W5341" s="82"/>
      <c r="X5341" s="82"/>
      <c r="Y5341" s="82"/>
      <c r="AA5341" s="82"/>
      <c r="AB5341" s="82"/>
      <c r="AC5341" s="82"/>
      <c r="AD5341" s="82"/>
      <c r="AE5341" s="82"/>
      <c r="AF5341" s="82"/>
      <c r="AG5341" s="82"/>
    </row>
    <row r="5342" spans="3:33" x14ac:dyDescent="0.2">
      <c r="C5342" s="82"/>
      <c r="D5342" s="82"/>
      <c r="E5342" s="82"/>
      <c r="F5342" s="82"/>
      <c r="G5342" s="82"/>
      <c r="H5342" s="82"/>
      <c r="I5342" s="82"/>
      <c r="J5342" s="82"/>
      <c r="K5342" s="82"/>
      <c r="L5342" s="82"/>
      <c r="M5342" s="82"/>
      <c r="N5342" s="140"/>
      <c r="O5342" s="140"/>
      <c r="P5342" s="82"/>
      <c r="Q5342" s="82"/>
      <c r="R5342" s="82"/>
      <c r="S5342" s="82"/>
      <c r="T5342" s="140"/>
      <c r="U5342" s="82"/>
      <c r="V5342" s="82"/>
      <c r="W5342" s="82"/>
      <c r="X5342" s="82"/>
      <c r="Y5342" s="82"/>
      <c r="AA5342" s="82"/>
      <c r="AB5342" s="82"/>
      <c r="AC5342" s="82"/>
      <c r="AD5342" s="82"/>
      <c r="AE5342" s="82"/>
      <c r="AF5342" s="82"/>
      <c r="AG5342" s="82"/>
    </row>
    <row r="5343" spans="3:33" x14ac:dyDescent="0.2">
      <c r="C5343" s="82"/>
      <c r="D5343" s="82"/>
      <c r="E5343" s="82"/>
      <c r="F5343" s="82"/>
      <c r="G5343" s="82"/>
      <c r="H5343" s="82"/>
      <c r="I5343" s="82"/>
      <c r="J5343" s="82"/>
      <c r="K5343" s="82"/>
      <c r="L5343" s="82"/>
      <c r="M5343" s="82"/>
      <c r="N5343" s="140"/>
      <c r="O5343" s="140"/>
      <c r="P5343" s="82"/>
      <c r="Q5343" s="82"/>
      <c r="R5343" s="82"/>
      <c r="S5343" s="82"/>
      <c r="T5343" s="140"/>
      <c r="U5343" s="82"/>
      <c r="V5343" s="82"/>
      <c r="W5343" s="82"/>
      <c r="X5343" s="82"/>
      <c r="Y5343" s="82"/>
      <c r="AA5343" s="82"/>
      <c r="AB5343" s="82"/>
      <c r="AC5343" s="82"/>
      <c r="AD5343" s="82"/>
      <c r="AE5343" s="82"/>
      <c r="AF5343" s="82"/>
      <c r="AG5343" s="82"/>
    </row>
    <row r="5344" spans="3:33" x14ac:dyDescent="0.2">
      <c r="C5344" s="82"/>
      <c r="D5344" s="82"/>
      <c r="E5344" s="82"/>
      <c r="F5344" s="82"/>
      <c r="G5344" s="82"/>
      <c r="H5344" s="82"/>
      <c r="I5344" s="82"/>
      <c r="J5344" s="82"/>
      <c r="K5344" s="82"/>
      <c r="L5344" s="82"/>
      <c r="M5344" s="82"/>
      <c r="N5344" s="140"/>
      <c r="O5344" s="140"/>
      <c r="P5344" s="82"/>
      <c r="Q5344" s="82"/>
      <c r="R5344" s="82"/>
      <c r="S5344" s="82"/>
      <c r="T5344" s="140"/>
      <c r="U5344" s="82"/>
      <c r="V5344" s="82"/>
      <c r="W5344" s="82"/>
      <c r="X5344" s="82"/>
      <c r="Y5344" s="82"/>
      <c r="AA5344" s="82"/>
      <c r="AB5344" s="82"/>
      <c r="AC5344" s="82"/>
      <c r="AD5344" s="82"/>
      <c r="AE5344" s="82"/>
      <c r="AF5344" s="82"/>
      <c r="AG5344" s="82"/>
    </row>
    <row r="5345" spans="3:33" x14ac:dyDescent="0.2">
      <c r="C5345" s="82"/>
      <c r="D5345" s="82"/>
      <c r="E5345" s="82"/>
      <c r="F5345" s="82"/>
      <c r="G5345" s="82"/>
      <c r="H5345" s="82"/>
      <c r="I5345" s="82"/>
      <c r="J5345" s="82"/>
      <c r="K5345" s="82"/>
      <c r="L5345" s="82"/>
      <c r="M5345" s="82"/>
      <c r="N5345" s="140"/>
      <c r="O5345" s="140"/>
      <c r="P5345" s="82"/>
      <c r="Q5345" s="82"/>
      <c r="R5345" s="82"/>
      <c r="S5345" s="82"/>
      <c r="T5345" s="140"/>
      <c r="U5345" s="82"/>
      <c r="V5345" s="82"/>
      <c r="W5345" s="82"/>
      <c r="X5345" s="82"/>
      <c r="Y5345" s="82"/>
      <c r="AA5345" s="82"/>
      <c r="AB5345" s="82"/>
      <c r="AC5345" s="82"/>
      <c r="AD5345" s="82"/>
      <c r="AE5345" s="82"/>
      <c r="AF5345" s="82"/>
      <c r="AG5345" s="82"/>
    </row>
    <row r="5346" spans="3:33" x14ac:dyDescent="0.2">
      <c r="C5346" s="82"/>
      <c r="D5346" s="82"/>
      <c r="E5346" s="82"/>
      <c r="F5346" s="82"/>
      <c r="G5346" s="82"/>
      <c r="H5346" s="82"/>
      <c r="I5346" s="82"/>
      <c r="J5346" s="82"/>
      <c r="K5346" s="82"/>
      <c r="L5346" s="82"/>
      <c r="M5346" s="82"/>
      <c r="N5346" s="140"/>
      <c r="O5346" s="140"/>
      <c r="P5346" s="82"/>
      <c r="Q5346" s="82"/>
      <c r="R5346" s="82"/>
      <c r="S5346" s="82"/>
      <c r="T5346" s="140"/>
      <c r="U5346" s="82"/>
      <c r="V5346" s="82"/>
      <c r="W5346" s="82"/>
      <c r="X5346" s="82"/>
      <c r="Y5346" s="82"/>
      <c r="AA5346" s="82"/>
      <c r="AB5346" s="82"/>
      <c r="AC5346" s="82"/>
      <c r="AD5346" s="82"/>
      <c r="AE5346" s="82"/>
      <c r="AF5346" s="82"/>
      <c r="AG5346" s="82"/>
    </row>
    <row r="5347" spans="3:33" x14ac:dyDescent="0.2">
      <c r="C5347" s="82"/>
      <c r="D5347" s="82"/>
      <c r="E5347" s="82"/>
      <c r="F5347" s="82"/>
      <c r="G5347" s="82"/>
      <c r="H5347" s="82"/>
      <c r="I5347" s="82"/>
      <c r="J5347" s="82"/>
      <c r="K5347" s="82"/>
      <c r="L5347" s="82"/>
      <c r="M5347" s="82"/>
      <c r="N5347" s="140"/>
      <c r="O5347" s="140"/>
      <c r="P5347" s="82"/>
      <c r="Q5347" s="82"/>
      <c r="R5347" s="82"/>
      <c r="S5347" s="82"/>
      <c r="T5347" s="140"/>
      <c r="U5347" s="82"/>
      <c r="V5347" s="82"/>
      <c r="W5347" s="82"/>
      <c r="X5347" s="82"/>
      <c r="Y5347" s="82"/>
      <c r="AA5347" s="82"/>
      <c r="AB5347" s="82"/>
      <c r="AC5347" s="82"/>
      <c r="AD5347" s="82"/>
      <c r="AE5347" s="82"/>
      <c r="AF5347" s="82"/>
      <c r="AG5347" s="82"/>
    </row>
    <row r="5348" spans="3:33" x14ac:dyDescent="0.2">
      <c r="C5348" s="82"/>
      <c r="D5348" s="82"/>
      <c r="E5348" s="82"/>
      <c r="F5348" s="82"/>
      <c r="G5348" s="82"/>
      <c r="H5348" s="82"/>
      <c r="I5348" s="82"/>
      <c r="J5348" s="82"/>
      <c r="K5348" s="82"/>
      <c r="L5348" s="82"/>
      <c r="M5348" s="82"/>
      <c r="N5348" s="140"/>
      <c r="O5348" s="140"/>
      <c r="P5348" s="82"/>
      <c r="Q5348" s="82"/>
      <c r="R5348" s="82"/>
      <c r="S5348" s="82"/>
      <c r="T5348" s="140"/>
      <c r="U5348" s="82"/>
      <c r="V5348" s="82"/>
      <c r="W5348" s="82"/>
      <c r="X5348" s="82"/>
      <c r="Y5348" s="82"/>
      <c r="AA5348" s="82"/>
      <c r="AB5348" s="82"/>
      <c r="AC5348" s="82"/>
      <c r="AD5348" s="82"/>
      <c r="AE5348" s="82"/>
      <c r="AF5348" s="82"/>
      <c r="AG5348" s="82"/>
    </row>
    <row r="5349" spans="3:33" x14ac:dyDescent="0.2">
      <c r="C5349" s="82"/>
      <c r="D5349" s="82"/>
      <c r="E5349" s="82"/>
      <c r="F5349" s="82"/>
      <c r="G5349" s="82"/>
      <c r="H5349" s="82"/>
      <c r="I5349" s="82"/>
      <c r="J5349" s="82"/>
      <c r="K5349" s="82"/>
      <c r="L5349" s="82"/>
      <c r="M5349" s="82"/>
      <c r="N5349" s="140"/>
      <c r="O5349" s="140"/>
      <c r="P5349" s="82"/>
      <c r="Q5349" s="82"/>
      <c r="R5349" s="82"/>
      <c r="S5349" s="82"/>
      <c r="T5349" s="140"/>
      <c r="U5349" s="82"/>
      <c r="V5349" s="82"/>
      <c r="W5349" s="82"/>
      <c r="X5349" s="82"/>
      <c r="Y5349" s="82"/>
      <c r="AA5349" s="82"/>
      <c r="AB5349" s="82"/>
      <c r="AC5349" s="82"/>
      <c r="AD5349" s="82"/>
      <c r="AE5349" s="82"/>
      <c r="AF5349" s="82"/>
      <c r="AG5349" s="82"/>
    </row>
    <row r="5350" spans="3:33" x14ac:dyDescent="0.2">
      <c r="C5350" s="82"/>
      <c r="D5350" s="82"/>
      <c r="E5350" s="82"/>
      <c r="F5350" s="82"/>
      <c r="G5350" s="82"/>
      <c r="H5350" s="82"/>
      <c r="I5350" s="82"/>
      <c r="J5350" s="82"/>
      <c r="K5350" s="82"/>
      <c r="L5350" s="82"/>
      <c r="M5350" s="82"/>
      <c r="N5350" s="140"/>
      <c r="O5350" s="140"/>
      <c r="P5350" s="82"/>
      <c r="Q5350" s="82"/>
      <c r="R5350" s="82"/>
      <c r="S5350" s="82"/>
      <c r="T5350" s="140"/>
      <c r="U5350" s="82"/>
      <c r="V5350" s="82"/>
      <c r="W5350" s="82"/>
      <c r="X5350" s="82"/>
      <c r="Y5350" s="82"/>
      <c r="AA5350" s="82"/>
      <c r="AB5350" s="82"/>
      <c r="AC5350" s="82"/>
      <c r="AD5350" s="82"/>
      <c r="AE5350" s="82"/>
      <c r="AF5350" s="82"/>
      <c r="AG5350" s="82"/>
    </row>
    <row r="5351" spans="3:33" x14ac:dyDescent="0.2">
      <c r="C5351" s="82"/>
      <c r="D5351" s="82"/>
      <c r="E5351" s="82"/>
      <c r="F5351" s="82"/>
      <c r="G5351" s="82"/>
      <c r="H5351" s="82"/>
      <c r="I5351" s="82"/>
      <c r="J5351" s="82"/>
      <c r="K5351" s="82"/>
      <c r="L5351" s="82"/>
      <c r="M5351" s="82"/>
      <c r="N5351" s="140"/>
      <c r="O5351" s="140"/>
      <c r="P5351" s="82"/>
      <c r="Q5351" s="82"/>
      <c r="R5351" s="82"/>
      <c r="S5351" s="82"/>
      <c r="T5351" s="140"/>
      <c r="U5351" s="82"/>
      <c r="V5351" s="82"/>
      <c r="W5351" s="82"/>
      <c r="X5351" s="82"/>
      <c r="Y5351" s="82"/>
      <c r="AA5351" s="82"/>
      <c r="AB5351" s="82"/>
      <c r="AC5351" s="82"/>
      <c r="AD5351" s="82"/>
      <c r="AE5351" s="82"/>
      <c r="AF5351" s="82"/>
      <c r="AG5351" s="82"/>
    </row>
    <row r="5352" spans="3:33" x14ac:dyDescent="0.2">
      <c r="C5352" s="82"/>
      <c r="D5352" s="82"/>
      <c r="E5352" s="82"/>
      <c r="F5352" s="82"/>
      <c r="G5352" s="82"/>
      <c r="H5352" s="82"/>
      <c r="I5352" s="82"/>
      <c r="J5352" s="82"/>
      <c r="K5352" s="82"/>
      <c r="L5352" s="82"/>
      <c r="M5352" s="82"/>
      <c r="N5352" s="140"/>
      <c r="O5352" s="140"/>
      <c r="P5352" s="82"/>
      <c r="Q5352" s="82"/>
      <c r="R5352" s="82"/>
      <c r="S5352" s="82"/>
      <c r="T5352" s="140"/>
      <c r="U5352" s="82"/>
      <c r="V5352" s="82"/>
      <c r="W5352" s="82"/>
      <c r="X5352" s="82"/>
      <c r="Y5352" s="82"/>
      <c r="AA5352" s="82"/>
      <c r="AB5352" s="82"/>
      <c r="AC5352" s="82"/>
      <c r="AD5352" s="82"/>
      <c r="AE5352" s="82"/>
      <c r="AF5352" s="82"/>
      <c r="AG5352" s="82"/>
    </row>
    <row r="5353" spans="3:33" x14ac:dyDescent="0.2">
      <c r="C5353" s="82"/>
      <c r="D5353" s="82"/>
      <c r="E5353" s="82"/>
      <c r="F5353" s="82"/>
      <c r="G5353" s="82"/>
      <c r="H5353" s="82"/>
      <c r="I5353" s="82"/>
      <c r="J5353" s="82"/>
      <c r="K5353" s="82"/>
      <c r="L5353" s="82"/>
      <c r="M5353" s="82"/>
      <c r="N5353" s="140"/>
      <c r="O5353" s="140"/>
      <c r="P5353" s="82"/>
      <c r="Q5353" s="82"/>
      <c r="R5353" s="82"/>
      <c r="S5353" s="82"/>
      <c r="T5353" s="140"/>
      <c r="U5353" s="82"/>
      <c r="V5353" s="82"/>
      <c r="W5353" s="82"/>
      <c r="X5353" s="82"/>
      <c r="Y5353" s="82"/>
      <c r="AA5353" s="82"/>
      <c r="AB5353" s="82"/>
      <c r="AC5353" s="82"/>
      <c r="AD5353" s="82"/>
      <c r="AE5353" s="82"/>
      <c r="AF5353" s="82"/>
      <c r="AG5353" s="82"/>
    </row>
    <row r="5354" spans="3:33" x14ac:dyDescent="0.2">
      <c r="C5354" s="82"/>
      <c r="D5354" s="82"/>
      <c r="E5354" s="82"/>
      <c r="F5354" s="82"/>
      <c r="G5354" s="82"/>
      <c r="H5354" s="82"/>
      <c r="I5354" s="82"/>
      <c r="J5354" s="82"/>
      <c r="K5354" s="82"/>
      <c r="L5354" s="82"/>
      <c r="M5354" s="82"/>
      <c r="N5354" s="140"/>
      <c r="O5354" s="140"/>
      <c r="P5354" s="82"/>
      <c r="Q5354" s="82"/>
      <c r="R5354" s="82"/>
      <c r="S5354" s="82"/>
      <c r="T5354" s="140"/>
      <c r="U5354" s="82"/>
      <c r="V5354" s="82"/>
      <c r="W5354" s="82"/>
      <c r="X5354" s="82"/>
      <c r="Y5354" s="82"/>
      <c r="AA5354" s="82"/>
      <c r="AB5354" s="82"/>
      <c r="AC5354" s="82"/>
      <c r="AD5354" s="82"/>
      <c r="AE5354" s="82"/>
      <c r="AF5354" s="82"/>
      <c r="AG5354" s="82"/>
    </row>
    <row r="5355" spans="3:33" x14ac:dyDescent="0.2">
      <c r="C5355" s="82"/>
      <c r="D5355" s="82"/>
      <c r="E5355" s="82"/>
      <c r="F5355" s="82"/>
      <c r="G5355" s="82"/>
      <c r="H5355" s="82"/>
      <c r="I5355" s="82"/>
      <c r="J5355" s="82"/>
      <c r="K5355" s="82"/>
      <c r="L5355" s="82"/>
      <c r="M5355" s="82"/>
      <c r="N5355" s="140"/>
      <c r="O5355" s="140"/>
      <c r="P5355" s="82"/>
      <c r="Q5355" s="82"/>
      <c r="R5355" s="82"/>
      <c r="S5355" s="82"/>
      <c r="T5355" s="140"/>
      <c r="U5355" s="82"/>
      <c r="V5355" s="82"/>
      <c r="W5355" s="82"/>
      <c r="X5355" s="82"/>
      <c r="Y5355" s="82"/>
      <c r="AA5355" s="82"/>
      <c r="AB5355" s="82"/>
      <c r="AC5355" s="82"/>
      <c r="AD5355" s="82"/>
      <c r="AE5355" s="82"/>
      <c r="AF5355" s="82"/>
      <c r="AG5355" s="82"/>
    </row>
    <row r="5356" spans="3:33" x14ac:dyDescent="0.2">
      <c r="C5356" s="82"/>
      <c r="D5356" s="82"/>
      <c r="E5356" s="82"/>
      <c r="F5356" s="82"/>
      <c r="G5356" s="82"/>
      <c r="H5356" s="82"/>
      <c r="I5356" s="82"/>
      <c r="J5356" s="82"/>
      <c r="K5356" s="82"/>
      <c r="L5356" s="82"/>
      <c r="M5356" s="82"/>
      <c r="N5356" s="140"/>
      <c r="O5356" s="140"/>
      <c r="P5356" s="82"/>
      <c r="Q5356" s="82"/>
      <c r="R5356" s="82"/>
      <c r="S5356" s="82"/>
      <c r="T5356" s="140"/>
      <c r="U5356" s="82"/>
      <c r="V5356" s="82"/>
      <c r="W5356" s="82"/>
      <c r="X5356" s="82"/>
      <c r="Y5356" s="82"/>
      <c r="AA5356" s="82"/>
      <c r="AB5356" s="82"/>
      <c r="AC5356" s="82"/>
      <c r="AD5356" s="82"/>
      <c r="AE5356" s="82"/>
      <c r="AF5356" s="82"/>
      <c r="AG5356" s="82"/>
    </row>
    <row r="5357" spans="3:33" x14ac:dyDescent="0.2">
      <c r="C5357" s="82"/>
      <c r="D5357" s="82"/>
      <c r="E5357" s="82"/>
      <c r="F5357" s="82"/>
      <c r="G5357" s="82"/>
      <c r="H5357" s="82"/>
      <c r="I5357" s="82"/>
      <c r="J5357" s="82"/>
      <c r="K5357" s="82"/>
      <c r="L5357" s="82"/>
      <c r="M5357" s="82"/>
      <c r="N5357" s="140"/>
      <c r="O5357" s="140"/>
      <c r="P5357" s="82"/>
      <c r="Q5357" s="82"/>
      <c r="R5357" s="82"/>
      <c r="S5357" s="82"/>
      <c r="T5357" s="140"/>
      <c r="U5357" s="82"/>
      <c r="V5357" s="82"/>
      <c r="W5357" s="82"/>
      <c r="X5357" s="82"/>
      <c r="Y5357" s="82"/>
      <c r="AA5357" s="82"/>
      <c r="AB5357" s="82"/>
      <c r="AC5357" s="82"/>
      <c r="AD5357" s="82"/>
      <c r="AE5357" s="82"/>
      <c r="AF5357" s="82"/>
      <c r="AG5357" s="82"/>
    </row>
    <row r="5358" spans="3:33" x14ac:dyDescent="0.2">
      <c r="C5358" s="82"/>
      <c r="D5358" s="82"/>
      <c r="E5358" s="82"/>
      <c r="F5358" s="82"/>
      <c r="G5358" s="82"/>
      <c r="H5358" s="82"/>
      <c r="I5358" s="82"/>
      <c r="J5358" s="82"/>
      <c r="K5358" s="82"/>
      <c r="L5358" s="82"/>
      <c r="M5358" s="82"/>
      <c r="N5358" s="140"/>
      <c r="O5358" s="140"/>
      <c r="P5358" s="82"/>
      <c r="Q5358" s="82"/>
      <c r="R5358" s="82"/>
      <c r="S5358" s="82"/>
      <c r="T5358" s="140"/>
      <c r="U5358" s="82"/>
      <c r="V5358" s="82"/>
      <c r="W5358" s="82"/>
      <c r="X5358" s="82"/>
      <c r="Y5358" s="82"/>
      <c r="AA5358" s="82"/>
      <c r="AB5358" s="82"/>
      <c r="AC5358" s="82"/>
      <c r="AD5358" s="82"/>
      <c r="AE5358" s="82"/>
      <c r="AF5358" s="82"/>
      <c r="AG5358" s="82"/>
    </row>
    <row r="5359" spans="3:33" x14ac:dyDescent="0.2">
      <c r="C5359" s="82"/>
      <c r="D5359" s="82"/>
      <c r="E5359" s="82"/>
      <c r="F5359" s="82"/>
      <c r="G5359" s="82"/>
      <c r="H5359" s="82"/>
      <c r="I5359" s="82"/>
      <c r="J5359" s="82"/>
      <c r="K5359" s="82"/>
      <c r="L5359" s="82"/>
      <c r="M5359" s="82"/>
      <c r="N5359" s="140"/>
      <c r="O5359" s="140"/>
      <c r="P5359" s="82"/>
      <c r="Q5359" s="82"/>
      <c r="R5359" s="82"/>
      <c r="S5359" s="82"/>
      <c r="T5359" s="140"/>
      <c r="U5359" s="82"/>
      <c r="V5359" s="82"/>
      <c r="W5359" s="82"/>
      <c r="X5359" s="82"/>
      <c r="Y5359" s="82"/>
      <c r="AA5359" s="82"/>
      <c r="AB5359" s="82"/>
      <c r="AC5359" s="82"/>
      <c r="AD5359" s="82"/>
      <c r="AE5359" s="82"/>
      <c r="AF5359" s="82"/>
      <c r="AG5359" s="82"/>
    </row>
    <row r="5360" spans="3:33" x14ac:dyDescent="0.2">
      <c r="C5360" s="82"/>
      <c r="D5360" s="82"/>
      <c r="E5360" s="82"/>
      <c r="F5360" s="82"/>
      <c r="G5360" s="82"/>
      <c r="H5360" s="82"/>
      <c r="I5360" s="82"/>
      <c r="J5360" s="82"/>
      <c r="K5360" s="82"/>
      <c r="L5360" s="82"/>
      <c r="M5360" s="82"/>
      <c r="N5360" s="140"/>
      <c r="O5360" s="140"/>
      <c r="P5360" s="82"/>
      <c r="Q5360" s="82"/>
      <c r="R5360" s="82"/>
      <c r="S5360" s="82"/>
      <c r="T5360" s="140"/>
      <c r="U5360" s="82"/>
      <c r="V5360" s="82"/>
      <c r="W5360" s="82"/>
      <c r="X5360" s="82"/>
      <c r="Y5360" s="82"/>
      <c r="AA5360" s="82"/>
      <c r="AB5360" s="82"/>
      <c r="AC5360" s="82"/>
      <c r="AD5360" s="82"/>
      <c r="AE5360" s="82"/>
      <c r="AF5360" s="82"/>
      <c r="AG5360" s="82"/>
    </row>
    <row r="5361" spans="3:33" x14ac:dyDescent="0.2">
      <c r="C5361" s="82"/>
      <c r="D5361" s="82"/>
      <c r="E5361" s="82"/>
      <c r="F5361" s="82"/>
      <c r="G5361" s="82"/>
      <c r="H5361" s="82"/>
      <c r="I5361" s="82"/>
      <c r="J5361" s="82"/>
      <c r="K5361" s="82"/>
      <c r="L5361" s="82"/>
      <c r="M5361" s="82"/>
      <c r="N5361" s="140"/>
      <c r="O5361" s="140"/>
      <c r="P5361" s="82"/>
      <c r="Q5361" s="82"/>
      <c r="R5361" s="82"/>
      <c r="S5361" s="82"/>
      <c r="T5361" s="140"/>
      <c r="U5361" s="82"/>
      <c r="V5361" s="82"/>
      <c r="W5361" s="82"/>
      <c r="X5361" s="82"/>
      <c r="Y5361" s="82"/>
      <c r="AA5361" s="82"/>
      <c r="AB5361" s="82"/>
      <c r="AC5361" s="82"/>
      <c r="AD5361" s="82"/>
      <c r="AE5361" s="82"/>
      <c r="AF5361" s="82"/>
      <c r="AG5361" s="82"/>
    </row>
    <row r="5362" spans="3:33" x14ac:dyDescent="0.2">
      <c r="C5362" s="82"/>
      <c r="D5362" s="82"/>
      <c r="E5362" s="82"/>
      <c r="F5362" s="82"/>
      <c r="G5362" s="82"/>
      <c r="H5362" s="82"/>
      <c r="I5362" s="82"/>
      <c r="J5362" s="82"/>
      <c r="K5362" s="82"/>
      <c r="L5362" s="82"/>
      <c r="M5362" s="82"/>
      <c r="N5362" s="140"/>
      <c r="O5362" s="140"/>
      <c r="P5362" s="82"/>
      <c r="Q5362" s="82"/>
      <c r="R5362" s="82"/>
      <c r="S5362" s="82"/>
      <c r="T5362" s="140"/>
      <c r="U5362" s="82"/>
      <c r="V5362" s="82"/>
      <c r="W5362" s="82"/>
      <c r="X5362" s="82"/>
      <c r="Y5362" s="82"/>
      <c r="AA5362" s="82"/>
      <c r="AB5362" s="82"/>
      <c r="AC5362" s="82"/>
      <c r="AD5362" s="82"/>
      <c r="AE5362" s="82"/>
      <c r="AF5362" s="82"/>
      <c r="AG5362" s="82"/>
    </row>
    <row r="5363" spans="3:33" x14ac:dyDescent="0.2">
      <c r="C5363" s="82"/>
      <c r="D5363" s="82"/>
      <c r="E5363" s="82"/>
      <c r="F5363" s="82"/>
      <c r="G5363" s="82"/>
      <c r="H5363" s="82"/>
      <c r="I5363" s="82"/>
      <c r="J5363" s="82"/>
      <c r="K5363" s="82"/>
      <c r="L5363" s="82"/>
      <c r="M5363" s="82"/>
      <c r="N5363" s="140"/>
      <c r="O5363" s="140"/>
      <c r="P5363" s="82"/>
      <c r="Q5363" s="82"/>
      <c r="R5363" s="82"/>
      <c r="S5363" s="82"/>
      <c r="T5363" s="140"/>
      <c r="U5363" s="82"/>
      <c r="V5363" s="82"/>
      <c r="W5363" s="82"/>
      <c r="X5363" s="82"/>
      <c r="Y5363" s="82"/>
      <c r="AA5363" s="82"/>
      <c r="AB5363" s="82"/>
      <c r="AC5363" s="82"/>
      <c r="AD5363" s="82"/>
      <c r="AE5363" s="82"/>
      <c r="AF5363" s="82"/>
      <c r="AG5363" s="82"/>
    </row>
    <row r="5364" spans="3:33" x14ac:dyDescent="0.2">
      <c r="C5364" s="82"/>
      <c r="D5364" s="82"/>
      <c r="E5364" s="82"/>
      <c r="F5364" s="82"/>
      <c r="G5364" s="82"/>
      <c r="H5364" s="82"/>
      <c r="I5364" s="82"/>
      <c r="J5364" s="82"/>
      <c r="K5364" s="82"/>
      <c r="L5364" s="82"/>
      <c r="M5364" s="82"/>
      <c r="N5364" s="140"/>
      <c r="O5364" s="140"/>
      <c r="P5364" s="82"/>
      <c r="Q5364" s="82"/>
      <c r="R5364" s="82"/>
      <c r="S5364" s="82"/>
      <c r="T5364" s="140"/>
      <c r="U5364" s="82"/>
      <c r="V5364" s="82"/>
      <c r="W5364" s="82"/>
      <c r="X5364" s="82"/>
      <c r="Y5364" s="82"/>
      <c r="AA5364" s="82"/>
      <c r="AB5364" s="82"/>
      <c r="AC5364" s="82"/>
      <c r="AD5364" s="82"/>
      <c r="AE5364" s="82"/>
      <c r="AF5364" s="82"/>
      <c r="AG5364" s="82"/>
    </row>
    <row r="5365" spans="3:33" x14ac:dyDescent="0.2">
      <c r="C5365" s="82"/>
      <c r="D5365" s="82"/>
      <c r="E5365" s="82"/>
      <c r="F5365" s="82"/>
      <c r="G5365" s="82"/>
      <c r="H5365" s="82"/>
      <c r="I5365" s="82"/>
      <c r="J5365" s="82"/>
      <c r="K5365" s="82"/>
      <c r="L5365" s="82"/>
      <c r="M5365" s="82"/>
      <c r="N5365" s="140"/>
      <c r="O5365" s="140"/>
      <c r="P5365" s="82"/>
      <c r="Q5365" s="82"/>
      <c r="R5365" s="82"/>
      <c r="S5365" s="82"/>
      <c r="T5365" s="140"/>
      <c r="U5365" s="82"/>
      <c r="V5365" s="82"/>
      <c r="W5365" s="82"/>
      <c r="X5365" s="82"/>
      <c r="Y5365" s="82"/>
      <c r="AA5365" s="82"/>
      <c r="AB5365" s="82"/>
      <c r="AC5365" s="82"/>
      <c r="AD5365" s="82"/>
      <c r="AE5365" s="82"/>
      <c r="AF5365" s="82"/>
      <c r="AG5365" s="82"/>
    </row>
    <row r="5366" spans="3:33" x14ac:dyDescent="0.2">
      <c r="C5366" s="82"/>
      <c r="D5366" s="82"/>
      <c r="E5366" s="82"/>
      <c r="F5366" s="82"/>
      <c r="G5366" s="82"/>
      <c r="H5366" s="82"/>
      <c r="I5366" s="82"/>
      <c r="J5366" s="82"/>
      <c r="K5366" s="82"/>
      <c r="L5366" s="82"/>
      <c r="M5366" s="82"/>
      <c r="N5366" s="140"/>
      <c r="O5366" s="140"/>
      <c r="P5366" s="82"/>
      <c r="Q5366" s="82"/>
      <c r="R5366" s="82"/>
      <c r="S5366" s="82"/>
      <c r="T5366" s="140"/>
      <c r="U5366" s="82"/>
      <c r="V5366" s="82"/>
      <c r="W5366" s="82"/>
      <c r="X5366" s="82"/>
      <c r="Y5366" s="82"/>
      <c r="AA5366" s="82"/>
      <c r="AB5366" s="82"/>
      <c r="AC5366" s="82"/>
      <c r="AD5366" s="82"/>
      <c r="AE5366" s="82"/>
      <c r="AF5366" s="82"/>
      <c r="AG5366" s="82"/>
    </row>
    <row r="5367" spans="3:33" x14ac:dyDescent="0.2">
      <c r="C5367" s="82"/>
      <c r="D5367" s="82"/>
      <c r="E5367" s="82"/>
      <c r="F5367" s="82"/>
      <c r="G5367" s="82"/>
      <c r="H5367" s="82"/>
      <c r="I5367" s="82"/>
      <c r="J5367" s="82"/>
      <c r="K5367" s="82"/>
      <c r="L5367" s="82"/>
      <c r="M5367" s="82"/>
      <c r="N5367" s="140"/>
      <c r="O5367" s="140"/>
      <c r="P5367" s="82"/>
      <c r="Q5367" s="82"/>
      <c r="R5367" s="82"/>
      <c r="S5367" s="82"/>
      <c r="T5367" s="140"/>
      <c r="U5367" s="82"/>
      <c r="V5367" s="82"/>
      <c r="W5367" s="82"/>
      <c r="X5367" s="82"/>
      <c r="Y5367" s="82"/>
      <c r="AA5367" s="82"/>
      <c r="AB5367" s="82"/>
      <c r="AC5367" s="82"/>
      <c r="AD5367" s="82"/>
      <c r="AE5367" s="82"/>
      <c r="AF5367" s="82"/>
      <c r="AG5367" s="82"/>
    </row>
    <row r="5368" spans="3:33" x14ac:dyDescent="0.2">
      <c r="C5368" s="82"/>
      <c r="D5368" s="82"/>
      <c r="E5368" s="82"/>
      <c r="F5368" s="82"/>
      <c r="G5368" s="82"/>
      <c r="H5368" s="82"/>
      <c r="I5368" s="82"/>
      <c r="J5368" s="82"/>
      <c r="K5368" s="82"/>
      <c r="L5368" s="82"/>
      <c r="M5368" s="82"/>
      <c r="N5368" s="140"/>
      <c r="O5368" s="140"/>
      <c r="P5368" s="82"/>
      <c r="Q5368" s="82"/>
      <c r="R5368" s="82"/>
      <c r="S5368" s="82"/>
      <c r="T5368" s="140"/>
      <c r="U5368" s="82"/>
      <c r="V5368" s="82"/>
      <c r="W5368" s="82"/>
      <c r="X5368" s="82"/>
      <c r="Y5368" s="82"/>
      <c r="AA5368" s="82"/>
      <c r="AB5368" s="82"/>
      <c r="AC5368" s="82"/>
      <c r="AD5368" s="82"/>
      <c r="AE5368" s="82"/>
      <c r="AF5368" s="82"/>
      <c r="AG5368" s="82"/>
    </row>
    <row r="5369" spans="3:33" x14ac:dyDescent="0.2">
      <c r="C5369" s="82"/>
      <c r="D5369" s="82"/>
      <c r="E5369" s="82"/>
      <c r="F5369" s="82"/>
      <c r="G5369" s="82"/>
      <c r="H5369" s="82"/>
      <c r="I5369" s="82"/>
      <c r="J5369" s="82"/>
      <c r="K5369" s="82"/>
      <c r="L5369" s="82"/>
      <c r="M5369" s="82"/>
      <c r="N5369" s="140"/>
      <c r="O5369" s="140"/>
      <c r="P5369" s="82"/>
      <c r="Q5369" s="82"/>
      <c r="R5369" s="82"/>
      <c r="S5369" s="82"/>
      <c r="T5369" s="140"/>
      <c r="U5369" s="82"/>
      <c r="V5369" s="82"/>
      <c r="W5369" s="82"/>
      <c r="X5369" s="82"/>
      <c r="Y5369" s="82"/>
      <c r="AA5369" s="82"/>
      <c r="AB5369" s="82"/>
      <c r="AC5369" s="82"/>
      <c r="AD5369" s="82"/>
      <c r="AE5369" s="82"/>
      <c r="AF5369" s="82"/>
      <c r="AG5369" s="82"/>
    </row>
    <row r="5370" spans="3:33" x14ac:dyDescent="0.2">
      <c r="C5370" s="82"/>
      <c r="D5370" s="82"/>
      <c r="E5370" s="82"/>
      <c r="F5370" s="82"/>
      <c r="G5370" s="82"/>
      <c r="H5370" s="82"/>
      <c r="I5370" s="82"/>
      <c r="J5370" s="82"/>
      <c r="K5370" s="82"/>
      <c r="L5370" s="82"/>
      <c r="M5370" s="82"/>
      <c r="N5370" s="140"/>
      <c r="O5370" s="140"/>
      <c r="P5370" s="82"/>
      <c r="Q5370" s="82"/>
      <c r="R5370" s="82"/>
      <c r="S5370" s="82"/>
      <c r="T5370" s="140"/>
      <c r="U5370" s="82"/>
      <c r="V5370" s="82"/>
      <c r="W5370" s="82"/>
      <c r="X5370" s="82"/>
      <c r="Y5370" s="82"/>
      <c r="AA5370" s="82"/>
      <c r="AB5370" s="82"/>
      <c r="AC5370" s="82"/>
      <c r="AD5370" s="82"/>
      <c r="AE5370" s="82"/>
      <c r="AF5370" s="82"/>
      <c r="AG5370" s="82"/>
    </row>
    <row r="5371" spans="3:33" x14ac:dyDescent="0.2">
      <c r="C5371" s="82"/>
      <c r="D5371" s="82"/>
      <c r="E5371" s="82"/>
      <c r="F5371" s="82"/>
      <c r="G5371" s="82"/>
      <c r="H5371" s="82"/>
      <c r="I5371" s="82"/>
      <c r="J5371" s="82"/>
      <c r="K5371" s="82"/>
      <c r="L5371" s="82"/>
      <c r="M5371" s="82"/>
      <c r="N5371" s="140"/>
      <c r="O5371" s="140"/>
      <c r="P5371" s="82"/>
      <c r="Q5371" s="82"/>
      <c r="R5371" s="82"/>
      <c r="S5371" s="82"/>
      <c r="T5371" s="140"/>
      <c r="U5371" s="82"/>
      <c r="V5371" s="82"/>
      <c r="W5371" s="82"/>
      <c r="X5371" s="82"/>
      <c r="Y5371" s="82"/>
      <c r="AA5371" s="82"/>
      <c r="AB5371" s="82"/>
      <c r="AC5371" s="82"/>
      <c r="AD5371" s="82"/>
      <c r="AE5371" s="82"/>
      <c r="AF5371" s="82"/>
      <c r="AG5371" s="82"/>
    </row>
    <row r="5372" spans="3:33" x14ac:dyDescent="0.2">
      <c r="C5372" s="82"/>
      <c r="D5372" s="82"/>
      <c r="E5372" s="82"/>
      <c r="F5372" s="82"/>
      <c r="G5372" s="82"/>
      <c r="H5372" s="82"/>
      <c r="I5372" s="82"/>
      <c r="J5372" s="82"/>
      <c r="K5372" s="82"/>
      <c r="L5372" s="82"/>
      <c r="M5372" s="82"/>
      <c r="N5372" s="140"/>
      <c r="O5372" s="140"/>
      <c r="P5372" s="82"/>
      <c r="Q5372" s="82"/>
      <c r="R5372" s="82"/>
      <c r="S5372" s="82"/>
      <c r="T5372" s="140"/>
      <c r="U5372" s="82"/>
      <c r="V5372" s="82"/>
      <c r="W5372" s="82"/>
      <c r="X5372" s="82"/>
      <c r="Y5372" s="82"/>
      <c r="AA5372" s="82"/>
      <c r="AB5372" s="82"/>
      <c r="AC5372" s="82"/>
      <c r="AD5372" s="82"/>
      <c r="AE5372" s="82"/>
      <c r="AF5372" s="82"/>
      <c r="AG5372" s="82"/>
    </row>
    <row r="5373" spans="3:33" x14ac:dyDescent="0.2">
      <c r="C5373" s="82"/>
      <c r="D5373" s="82"/>
      <c r="E5373" s="82"/>
      <c r="F5373" s="82"/>
      <c r="G5373" s="82"/>
      <c r="H5373" s="82"/>
      <c r="I5373" s="82"/>
      <c r="J5373" s="82"/>
      <c r="K5373" s="82"/>
      <c r="L5373" s="82"/>
      <c r="M5373" s="82"/>
      <c r="N5373" s="140"/>
      <c r="O5373" s="140"/>
      <c r="P5373" s="82"/>
      <c r="Q5373" s="82"/>
      <c r="R5373" s="82"/>
      <c r="S5373" s="82"/>
      <c r="T5373" s="140"/>
      <c r="U5373" s="82"/>
      <c r="V5373" s="82"/>
      <c r="W5373" s="82"/>
      <c r="X5373" s="82"/>
      <c r="Y5373" s="82"/>
      <c r="AA5373" s="82"/>
      <c r="AB5373" s="82"/>
      <c r="AC5373" s="82"/>
      <c r="AD5373" s="82"/>
      <c r="AE5373" s="82"/>
      <c r="AF5373" s="82"/>
      <c r="AG5373" s="82"/>
    </row>
    <row r="5374" spans="3:33" x14ac:dyDescent="0.2">
      <c r="C5374" s="82"/>
      <c r="D5374" s="82"/>
      <c r="E5374" s="82"/>
      <c r="F5374" s="82"/>
      <c r="G5374" s="82"/>
      <c r="H5374" s="82"/>
      <c r="I5374" s="82"/>
      <c r="J5374" s="82"/>
      <c r="K5374" s="82"/>
      <c r="L5374" s="82"/>
      <c r="M5374" s="82"/>
      <c r="N5374" s="140"/>
      <c r="O5374" s="140"/>
      <c r="P5374" s="82"/>
      <c r="Q5374" s="82"/>
      <c r="R5374" s="82"/>
      <c r="S5374" s="82"/>
      <c r="T5374" s="140"/>
      <c r="U5374" s="82"/>
      <c r="V5374" s="82"/>
      <c r="W5374" s="82"/>
      <c r="X5374" s="82"/>
      <c r="Y5374" s="82"/>
      <c r="AA5374" s="82"/>
      <c r="AB5374" s="82"/>
      <c r="AC5374" s="82"/>
      <c r="AD5374" s="82"/>
      <c r="AE5374" s="82"/>
      <c r="AF5374" s="82"/>
      <c r="AG5374" s="82"/>
    </row>
    <row r="5375" spans="3:33" x14ac:dyDescent="0.2">
      <c r="C5375" s="82"/>
      <c r="D5375" s="82"/>
      <c r="E5375" s="82"/>
      <c r="F5375" s="82"/>
      <c r="G5375" s="82"/>
      <c r="H5375" s="82"/>
      <c r="I5375" s="82"/>
      <c r="J5375" s="82"/>
      <c r="K5375" s="82"/>
      <c r="L5375" s="82"/>
      <c r="M5375" s="82"/>
      <c r="N5375" s="140"/>
      <c r="O5375" s="140"/>
      <c r="P5375" s="82"/>
      <c r="Q5375" s="82"/>
      <c r="R5375" s="82"/>
      <c r="S5375" s="82"/>
      <c r="T5375" s="140"/>
      <c r="U5375" s="82"/>
      <c r="V5375" s="82"/>
      <c r="W5375" s="82"/>
      <c r="X5375" s="82"/>
      <c r="Y5375" s="82"/>
      <c r="AA5375" s="82"/>
      <c r="AB5375" s="82"/>
      <c r="AC5375" s="82"/>
      <c r="AD5375" s="82"/>
      <c r="AE5375" s="82"/>
      <c r="AF5375" s="82"/>
      <c r="AG5375" s="82"/>
    </row>
    <row r="5376" spans="3:33" x14ac:dyDescent="0.2">
      <c r="C5376" s="82"/>
      <c r="D5376" s="82"/>
      <c r="E5376" s="82"/>
      <c r="F5376" s="82"/>
      <c r="G5376" s="82"/>
      <c r="H5376" s="82"/>
      <c r="I5376" s="82"/>
      <c r="J5376" s="82"/>
      <c r="K5376" s="82"/>
      <c r="L5376" s="82"/>
      <c r="M5376" s="82"/>
      <c r="N5376" s="140"/>
      <c r="O5376" s="140"/>
      <c r="P5376" s="82"/>
      <c r="Q5376" s="82"/>
      <c r="R5376" s="82"/>
      <c r="S5376" s="82"/>
      <c r="T5376" s="140"/>
      <c r="U5376" s="82"/>
      <c r="V5376" s="82"/>
      <c r="W5376" s="82"/>
      <c r="X5376" s="82"/>
      <c r="Y5376" s="82"/>
      <c r="AA5376" s="82"/>
      <c r="AB5376" s="82"/>
      <c r="AC5376" s="82"/>
      <c r="AD5376" s="82"/>
      <c r="AE5376" s="82"/>
      <c r="AF5376" s="82"/>
      <c r="AG5376" s="82"/>
    </row>
    <row r="5377" spans="3:33" x14ac:dyDescent="0.2">
      <c r="C5377" s="82"/>
      <c r="D5377" s="82"/>
      <c r="E5377" s="82"/>
      <c r="F5377" s="82"/>
      <c r="G5377" s="82"/>
      <c r="H5377" s="82"/>
      <c r="I5377" s="82"/>
      <c r="J5377" s="82"/>
      <c r="K5377" s="82"/>
      <c r="L5377" s="82"/>
      <c r="M5377" s="82"/>
      <c r="N5377" s="140"/>
      <c r="O5377" s="140"/>
      <c r="P5377" s="82"/>
      <c r="Q5377" s="82"/>
      <c r="R5377" s="82"/>
      <c r="S5377" s="82"/>
      <c r="T5377" s="140"/>
      <c r="U5377" s="82"/>
      <c r="V5377" s="82"/>
      <c r="W5377" s="82"/>
      <c r="X5377" s="82"/>
      <c r="Y5377" s="82"/>
      <c r="AA5377" s="82"/>
      <c r="AB5377" s="82"/>
      <c r="AC5377" s="82"/>
      <c r="AD5377" s="82"/>
      <c r="AE5377" s="82"/>
      <c r="AF5377" s="82"/>
      <c r="AG5377" s="82"/>
    </row>
    <row r="5378" spans="3:33" x14ac:dyDescent="0.2">
      <c r="C5378" s="82"/>
      <c r="D5378" s="82"/>
      <c r="E5378" s="82"/>
      <c r="F5378" s="82"/>
      <c r="G5378" s="82"/>
      <c r="H5378" s="82"/>
      <c r="I5378" s="82"/>
      <c r="J5378" s="82"/>
      <c r="K5378" s="82"/>
      <c r="L5378" s="82"/>
      <c r="M5378" s="82"/>
      <c r="N5378" s="140"/>
      <c r="O5378" s="140"/>
      <c r="P5378" s="82"/>
      <c r="Q5378" s="82"/>
      <c r="R5378" s="82"/>
      <c r="S5378" s="82"/>
      <c r="T5378" s="140"/>
      <c r="U5378" s="82"/>
      <c r="V5378" s="82"/>
      <c r="W5378" s="82"/>
      <c r="X5378" s="82"/>
      <c r="Y5378" s="82"/>
      <c r="AA5378" s="82"/>
      <c r="AB5378" s="82"/>
      <c r="AC5378" s="82"/>
      <c r="AD5378" s="82"/>
      <c r="AE5378" s="82"/>
      <c r="AF5378" s="82"/>
      <c r="AG5378" s="82"/>
    </row>
    <row r="5379" spans="3:33" x14ac:dyDescent="0.2">
      <c r="C5379" s="82"/>
      <c r="D5379" s="82"/>
      <c r="E5379" s="82"/>
      <c r="F5379" s="82"/>
      <c r="G5379" s="82"/>
      <c r="H5379" s="82"/>
      <c r="I5379" s="82"/>
      <c r="J5379" s="82"/>
      <c r="K5379" s="82"/>
      <c r="L5379" s="82"/>
      <c r="M5379" s="82"/>
      <c r="N5379" s="140"/>
      <c r="O5379" s="140"/>
      <c r="P5379" s="82"/>
      <c r="Q5379" s="82"/>
      <c r="R5379" s="82"/>
      <c r="S5379" s="82"/>
      <c r="T5379" s="140"/>
      <c r="U5379" s="82"/>
      <c r="V5379" s="82"/>
      <c r="W5379" s="82"/>
      <c r="X5379" s="82"/>
      <c r="Y5379" s="82"/>
      <c r="AA5379" s="82"/>
      <c r="AB5379" s="82"/>
      <c r="AC5379" s="82"/>
      <c r="AD5379" s="82"/>
      <c r="AE5379" s="82"/>
      <c r="AF5379" s="82"/>
      <c r="AG5379" s="82"/>
    </row>
    <row r="5380" spans="3:33" x14ac:dyDescent="0.2">
      <c r="C5380" s="82"/>
      <c r="D5380" s="82"/>
      <c r="E5380" s="82"/>
      <c r="F5380" s="82"/>
      <c r="G5380" s="82"/>
      <c r="H5380" s="82"/>
      <c r="I5380" s="82"/>
      <c r="J5380" s="82"/>
      <c r="K5380" s="82"/>
      <c r="L5380" s="82"/>
      <c r="M5380" s="82"/>
      <c r="N5380" s="140"/>
      <c r="O5380" s="140"/>
      <c r="P5380" s="82"/>
      <c r="Q5380" s="82"/>
      <c r="R5380" s="82"/>
      <c r="S5380" s="82"/>
      <c r="T5380" s="140"/>
      <c r="U5380" s="82"/>
      <c r="V5380" s="82"/>
      <c r="W5380" s="82"/>
      <c r="X5380" s="82"/>
      <c r="Y5380" s="82"/>
      <c r="AA5380" s="82"/>
      <c r="AB5380" s="82"/>
      <c r="AC5380" s="82"/>
      <c r="AD5380" s="82"/>
      <c r="AE5380" s="82"/>
      <c r="AF5380" s="82"/>
      <c r="AG5380" s="82"/>
    </row>
    <row r="5381" spans="3:33" x14ac:dyDescent="0.2">
      <c r="C5381" s="82"/>
      <c r="D5381" s="82"/>
      <c r="E5381" s="82"/>
      <c r="F5381" s="82"/>
      <c r="G5381" s="82"/>
      <c r="H5381" s="82"/>
      <c r="I5381" s="82"/>
      <c r="J5381" s="82"/>
      <c r="K5381" s="82"/>
      <c r="L5381" s="82"/>
      <c r="M5381" s="82"/>
      <c r="N5381" s="140"/>
      <c r="O5381" s="140"/>
      <c r="P5381" s="82"/>
      <c r="Q5381" s="82"/>
      <c r="R5381" s="82"/>
      <c r="S5381" s="82"/>
      <c r="T5381" s="140"/>
      <c r="U5381" s="82"/>
      <c r="V5381" s="82"/>
      <c r="W5381" s="82"/>
      <c r="X5381" s="82"/>
      <c r="Y5381" s="82"/>
      <c r="AA5381" s="82"/>
      <c r="AB5381" s="82"/>
      <c r="AC5381" s="82"/>
      <c r="AD5381" s="82"/>
      <c r="AE5381" s="82"/>
      <c r="AF5381" s="82"/>
      <c r="AG5381" s="82"/>
    </row>
    <row r="5382" spans="3:33" x14ac:dyDescent="0.2">
      <c r="C5382" s="82"/>
      <c r="D5382" s="82"/>
      <c r="E5382" s="82"/>
      <c r="F5382" s="82"/>
      <c r="G5382" s="82"/>
      <c r="H5382" s="82"/>
      <c r="I5382" s="82"/>
      <c r="J5382" s="82"/>
      <c r="K5382" s="82"/>
      <c r="L5382" s="82"/>
      <c r="M5382" s="82"/>
      <c r="N5382" s="140"/>
      <c r="O5382" s="140"/>
      <c r="P5382" s="82"/>
      <c r="Q5382" s="82"/>
      <c r="R5382" s="82"/>
      <c r="S5382" s="82"/>
      <c r="T5382" s="140"/>
      <c r="U5382" s="82"/>
      <c r="V5382" s="82"/>
      <c r="W5382" s="82"/>
      <c r="X5382" s="82"/>
      <c r="Y5382" s="82"/>
      <c r="AA5382" s="82"/>
      <c r="AB5382" s="82"/>
      <c r="AC5382" s="82"/>
      <c r="AD5382" s="82"/>
      <c r="AE5382" s="82"/>
      <c r="AF5382" s="82"/>
      <c r="AG5382" s="82"/>
    </row>
    <row r="5383" spans="3:33" x14ac:dyDescent="0.2">
      <c r="C5383" s="82"/>
      <c r="D5383" s="82"/>
      <c r="E5383" s="82"/>
      <c r="F5383" s="82"/>
      <c r="G5383" s="82"/>
      <c r="H5383" s="82"/>
      <c r="I5383" s="82"/>
      <c r="J5383" s="82"/>
      <c r="K5383" s="82"/>
      <c r="L5383" s="82"/>
      <c r="M5383" s="82"/>
      <c r="N5383" s="140"/>
      <c r="O5383" s="140"/>
      <c r="P5383" s="82"/>
      <c r="Q5383" s="82"/>
      <c r="R5383" s="82"/>
      <c r="S5383" s="82"/>
      <c r="T5383" s="140"/>
      <c r="U5383" s="82"/>
      <c r="V5383" s="82"/>
      <c r="W5383" s="82"/>
      <c r="X5383" s="82"/>
      <c r="Y5383" s="82"/>
      <c r="AA5383" s="82"/>
      <c r="AB5383" s="82"/>
      <c r="AC5383" s="82"/>
      <c r="AD5383" s="82"/>
      <c r="AE5383" s="82"/>
      <c r="AF5383" s="82"/>
      <c r="AG5383" s="82"/>
    </row>
    <row r="5384" spans="3:33" x14ac:dyDescent="0.2">
      <c r="C5384" s="82"/>
      <c r="D5384" s="82"/>
      <c r="E5384" s="82"/>
      <c r="F5384" s="82"/>
      <c r="G5384" s="82"/>
      <c r="H5384" s="82"/>
      <c r="I5384" s="82"/>
      <c r="J5384" s="82"/>
      <c r="K5384" s="82"/>
      <c r="L5384" s="82"/>
      <c r="M5384" s="82"/>
      <c r="N5384" s="140"/>
      <c r="O5384" s="140"/>
      <c r="P5384" s="82"/>
      <c r="Q5384" s="82"/>
      <c r="R5384" s="82"/>
      <c r="S5384" s="82"/>
      <c r="T5384" s="140"/>
      <c r="U5384" s="82"/>
      <c r="V5384" s="82"/>
      <c r="W5384" s="82"/>
      <c r="X5384" s="82"/>
      <c r="Y5384" s="82"/>
      <c r="AA5384" s="82"/>
      <c r="AB5384" s="82"/>
      <c r="AC5384" s="82"/>
      <c r="AD5384" s="82"/>
      <c r="AE5384" s="82"/>
      <c r="AF5384" s="82"/>
      <c r="AG5384" s="82"/>
    </row>
    <row r="5385" spans="3:33" x14ac:dyDescent="0.2">
      <c r="C5385" s="82"/>
      <c r="D5385" s="82"/>
      <c r="E5385" s="82"/>
      <c r="F5385" s="82"/>
      <c r="G5385" s="82"/>
      <c r="H5385" s="82"/>
      <c r="I5385" s="82"/>
      <c r="J5385" s="82"/>
      <c r="K5385" s="82"/>
      <c r="L5385" s="82"/>
      <c r="M5385" s="82"/>
      <c r="N5385" s="140"/>
      <c r="O5385" s="140"/>
      <c r="P5385" s="82"/>
      <c r="Q5385" s="82"/>
      <c r="R5385" s="82"/>
      <c r="S5385" s="82"/>
      <c r="T5385" s="140"/>
      <c r="U5385" s="82"/>
      <c r="V5385" s="82"/>
      <c r="W5385" s="82"/>
      <c r="X5385" s="82"/>
      <c r="Y5385" s="82"/>
      <c r="AA5385" s="82"/>
      <c r="AB5385" s="82"/>
      <c r="AC5385" s="82"/>
      <c r="AD5385" s="82"/>
      <c r="AE5385" s="82"/>
      <c r="AF5385" s="82"/>
      <c r="AG5385" s="82"/>
    </row>
    <row r="5386" spans="3:33" x14ac:dyDescent="0.2">
      <c r="C5386" s="82"/>
      <c r="D5386" s="82"/>
      <c r="E5386" s="82"/>
      <c r="F5386" s="82"/>
      <c r="G5386" s="82"/>
      <c r="H5386" s="82"/>
      <c r="I5386" s="82"/>
      <c r="J5386" s="82"/>
      <c r="K5386" s="82"/>
      <c r="L5386" s="82"/>
      <c r="M5386" s="82"/>
      <c r="N5386" s="140"/>
      <c r="O5386" s="140"/>
      <c r="P5386" s="82"/>
      <c r="Q5386" s="82"/>
      <c r="R5386" s="82"/>
      <c r="S5386" s="82"/>
      <c r="T5386" s="140"/>
      <c r="U5386" s="82"/>
      <c r="V5386" s="82"/>
      <c r="W5386" s="82"/>
      <c r="X5386" s="82"/>
      <c r="Y5386" s="82"/>
      <c r="AA5386" s="82"/>
      <c r="AB5386" s="82"/>
      <c r="AC5386" s="82"/>
      <c r="AD5386" s="82"/>
      <c r="AE5386" s="82"/>
      <c r="AF5386" s="82"/>
      <c r="AG5386" s="82"/>
    </row>
    <row r="5387" spans="3:33" x14ac:dyDescent="0.2">
      <c r="C5387" s="82"/>
      <c r="D5387" s="82"/>
      <c r="E5387" s="82"/>
      <c r="F5387" s="82"/>
      <c r="G5387" s="82"/>
      <c r="H5387" s="82"/>
      <c r="I5387" s="82"/>
      <c r="J5387" s="82"/>
      <c r="K5387" s="82"/>
      <c r="L5387" s="82"/>
      <c r="M5387" s="82"/>
      <c r="N5387" s="140"/>
      <c r="O5387" s="140"/>
      <c r="P5387" s="82"/>
      <c r="Q5387" s="82"/>
      <c r="R5387" s="82"/>
      <c r="S5387" s="82"/>
      <c r="T5387" s="140"/>
      <c r="U5387" s="82"/>
      <c r="V5387" s="82"/>
      <c r="W5387" s="82"/>
      <c r="X5387" s="82"/>
      <c r="Y5387" s="82"/>
      <c r="AA5387" s="82"/>
      <c r="AB5387" s="82"/>
      <c r="AC5387" s="82"/>
      <c r="AD5387" s="82"/>
      <c r="AE5387" s="82"/>
      <c r="AF5387" s="82"/>
      <c r="AG5387" s="82"/>
    </row>
    <row r="5388" spans="3:33" x14ac:dyDescent="0.2">
      <c r="C5388" s="82"/>
      <c r="D5388" s="82"/>
      <c r="E5388" s="82"/>
      <c r="F5388" s="82"/>
      <c r="G5388" s="82"/>
      <c r="H5388" s="82"/>
      <c r="I5388" s="82"/>
      <c r="J5388" s="82"/>
      <c r="K5388" s="82"/>
      <c r="L5388" s="82"/>
      <c r="M5388" s="82"/>
      <c r="N5388" s="140"/>
      <c r="O5388" s="140"/>
      <c r="P5388" s="82"/>
      <c r="Q5388" s="82"/>
      <c r="R5388" s="82"/>
      <c r="S5388" s="82"/>
      <c r="T5388" s="140"/>
      <c r="U5388" s="82"/>
      <c r="V5388" s="82"/>
      <c r="W5388" s="82"/>
      <c r="X5388" s="82"/>
      <c r="Y5388" s="82"/>
      <c r="AA5388" s="82"/>
      <c r="AB5388" s="82"/>
      <c r="AC5388" s="82"/>
      <c r="AD5388" s="82"/>
      <c r="AE5388" s="82"/>
      <c r="AF5388" s="82"/>
      <c r="AG5388" s="82"/>
    </row>
    <row r="5389" spans="3:33" x14ac:dyDescent="0.2">
      <c r="C5389" s="82"/>
      <c r="D5389" s="82"/>
      <c r="E5389" s="82"/>
      <c r="F5389" s="82"/>
      <c r="G5389" s="82"/>
      <c r="H5389" s="82"/>
      <c r="I5389" s="82"/>
      <c r="J5389" s="82"/>
      <c r="K5389" s="82"/>
      <c r="L5389" s="82"/>
      <c r="M5389" s="82"/>
      <c r="N5389" s="140"/>
      <c r="O5389" s="140"/>
      <c r="P5389" s="82"/>
      <c r="Q5389" s="82"/>
      <c r="R5389" s="82"/>
      <c r="S5389" s="82"/>
      <c r="T5389" s="140"/>
      <c r="U5389" s="82"/>
      <c r="V5389" s="82"/>
      <c r="W5389" s="82"/>
      <c r="X5389" s="82"/>
      <c r="Y5389" s="82"/>
      <c r="AA5389" s="82"/>
      <c r="AB5389" s="82"/>
      <c r="AC5389" s="82"/>
      <c r="AD5389" s="82"/>
      <c r="AE5389" s="82"/>
      <c r="AF5389" s="82"/>
      <c r="AG5389" s="82"/>
    </row>
    <row r="5390" spans="3:33" x14ac:dyDescent="0.2">
      <c r="C5390" s="82"/>
      <c r="D5390" s="82"/>
      <c r="E5390" s="82"/>
      <c r="F5390" s="82"/>
      <c r="G5390" s="82"/>
      <c r="H5390" s="82"/>
      <c r="I5390" s="82"/>
      <c r="J5390" s="82"/>
      <c r="K5390" s="82"/>
      <c r="L5390" s="82"/>
      <c r="M5390" s="82"/>
      <c r="N5390" s="140"/>
      <c r="O5390" s="140"/>
      <c r="P5390" s="82"/>
      <c r="Q5390" s="82"/>
      <c r="R5390" s="82"/>
      <c r="S5390" s="82"/>
      <c r="T5390" s="140"/>
      <c r="U5390" s="82"/>
      <c r="V5390" s="82"/>
      <c r="W5390" s="82"/>
      <c r="X5390" s="82"/>
      <c r="Y5390" s="82"/>
      <c r="AA5390" s="82"/>
      <c r="AB5390" s="82"/>
      <c r="AC5390" s="82"/>
      <c r="AD5390" s="82"/>
      <c r="AE5390" s="82"/>
      <c r="AF5390" s="82"/>
      <c r="AG5390" s="82"/>
    </row>
    <row r="5391" spans="3:33" x14ac:dyDescent="0.2">
      <c r="C5391" s="82"/>
      <c r="D5391" s="82"/>
      <c r="E5391" s="82"/>
      <c r="F5391" s="82"/>
      <c r="G5391" s="82"/>
      <c r="H5391" s="82"/>
      <c r="I5391" s="82"/>
      <c r="J5391" s="82"/>
      <c r="K5391" s="82"/>
      <c r="L5391" s="82"/>
      <c r="M5391" s="82"/>
      <c r="N5391" s="140"/>
      <c r="O5391" s="140"/>
      <c r="P5391" s="82"/>
      <c r="Q5391" s="82"/>
      <c r="R5391" s="82"/>
      <c r="S5391" s="82"/>
      <c r="T5391" s="140"/>
      <c r="U5391" s="82"/>
      <c r="V5391" s="82"/>
      <c r="W5391" s="82"/>
      <c r="X5391" s="82"/>
      <c r="Y5391" s="82"/>
      <c r="AA5391" s="82"/>
      <c r="AB5391" s="82"/>
      <c r="AC5391" s="82"/>
      <c r="AD5391" s="82"/>
      <c r="AE5391" s="82"/>
      <c r="AF5391" s="82"/>
      <c r="AG5391" s="82"/>
    </row>
    <row r="5392" spans="3:33" x14ac:dyDescent="0.2">
      <c r="C5392" s="82"/>
      <c r="D5392" s="82"/>
      <c r="E5392" s="82"/>
      <c r="F5392" s="82"/>
      <c r="G5392" s="82"/>
      <c r="H5392" s="82"/>
      <c r="I5392" s="82"/>
      <c r="J5392" s="82"/>
      <c r="K5392" s="82"/>
      <c r="L5392" s="82"/>
      <c r="M5392" s="82"/>
      <c r="N5392" s="140"/>
      <c r="O5392" s="140"/>
      <c r="P5392" s="82"/>
      <c r="Q5392" s="82"/>
      <c r="R5392" s="82"/>
      <c r="S5392" s="82"/>
      <c r="T5392" s="140"/>
      <c r="U5392" s="82"/>
      <c r="V5392" s="82"/>
      <c r="W5392" s="82"/>
      <c r="X5392" s="82"/>
      <c r="Y5392" s="82"/>
      <c r="AA5392" s="82"/>
      <c r="AB5392" s="82"/>
      <c r="AC5392" s="82"/>
      <c r="AD5392" s="82"/>
      <c r="AE5392" s="82"/>
      <c r="AF5392" s="82"/>
      <c r="AG5392" s="82"/>
    </row>
    <row r="5393" spans="3:33" x14ac:dyDescent="0.2">
      <c r="C5393" s="82"/>
      <c r="D5393" s="82"/>
      <c r="E5393" s="82"/>
      <c r="F5393" s="82"/>
      <c r="G5393" s="82"/>
      <c r="H5393" s="82"/>
      <c r="I5393" s="82"/>
      <c r="J5393" s="82"/>
      <c r="K5393" s="82"/>
      <c r="L5393" s="82"/>
      <c r="M5393" s="82"/>
      <c r="N5393" s="140"/>
      <c r="O5393" s="140"/>
      <c r="P5393" s="82"/>
      <c r="Q5393" s="82"/>
      <c r="R5393" s="82"/>
      <c r="S5393" s="82"/>
      <c r="T5393" s="140"/>
      <c r="U5393" s="82"/>
      <c r="V5393" s="82"/>
      <c r="W5393" s="82"/>
      <c r="X5393" s="82"/>
      <c r="Y5393" s="82"/>
      <c r="AA5393" s="82"/>
      <c r="AB5393" s="82"/>
      <c r="AC5393" s="82"/>
      <c r="AD5393" s="82"/>
      <c r="AE5393" s="82"/>
      <c r="AF5393" s="82"/>
      <c r="AG5393" s="82"/>
    </row>
    <row r="5394" spans="3:33" x14ac:dyDescent="0.2">
      <c r="C5394" s="82"/>
      <c r="D5394" s="82"/>
      <c r="E5394" s="82"/>
      <c r="F5394" s="82"/>
      <c r="G5394" s="82"/>
      <c r="H5394" s="82"/>
      <c r="I5394" s="82"/>
      <c r="J5394" s="82"/>
      <c r="K5394" s="82"/>
      <c r="L5394" s="82"/>
      <c r="M5394" s="82"/>
      <c r="N5394" s="140"/>
      <c r="O5394" s="140"/>
      <c r="P5394" s="82"/>
      <c r="Q5394" s="82"/>
      <c r="R5394" s="82"/>
      <c r="S5394" s="82"/>
      <c r="T5394" s="140"/>
      <c r="U5394" s="82"/>
      <c r="V5394" s="82"/>
      <c r="W5394" s="82"/>
      <c r="X5394" s="82"/>
      <c r="Y5394" s="82"/>
      <c r="AA5394" s="82"/>
      <c r="AB5394" s="82"/>
      <c r="AC5394" s="82"/>
      <c r="AD5394" s="82"/>
      <c r="AE5394" s="82"/>
      <c r="AF5394" s="82"/>
      <c r="AG5394" s="82"/>
    </row>
    <row r="5395" spans="3:33" x14ac:dyDescent="0.2">
      <c r="C5395" s="82"/>
      <c r="D5395" s="82"/>
      <c r="E5395" s="82"/>
      <c r="F5395" s="82"/>
      <c r="G5395" s="82"/>
      <c r="H5395" s="82"/>
      <c r="I5395" s="82"/>
      <c r="J5395" s="82"/>
      <c r="K5395" s="82"/>
      <c r="L5395" s="82"/>
      <c r="M5395" s="82"/>
      <c r="N5395" s="140"/>
      <c r="O5395" s="140"/>
      <c r="P5395" s="82"/>
      <c r="Q5395" s="82"/>
      <c r="R5395" s="82"/>
      <c r="S5395" s="82"/>
      <c r="T5395" s="140"/>
      <c r="U5395" s="82"/>
      <c r="V5395" s="82"/>
      <c r="W5395" s="82"/>
      <c r="X5395" s="82"/>
      <c r="Y5395" s="82"/>
      <c r="AA5395" s="82"/>
      <c r="AB5395" s="82"/>
      <c r="AC5395" s="82"/>
      <c r="AD5395" s="82"/>
      <c r="AE5395" s="82"/>
      <c r="AF5395" s="82"/>
      <c r="AG5395" s="82"/>
    </row>
    <row r="5396" spans="3:33" x14ac:dyDescent="0.2">
      <c r="C5396" s="82"/>
      <c r="D5396" s="82"/>
      <c r="E5396" s="82"/>
      <c r="F5396" s="82"/>
      <c r="G5396" s="82"/>
      <c r="H5396" s="82"/>
      <c r="I5396" s="82"/>
      <c r="J5396" s="82"/>
      <c r="K5396" s="82"/>
      <c r="L5396" s="82"/>
      <c r="M5396" s="82"/>
      <c r="N5396" s="140"/>
      <c r="O5396" s="140"/>
      <c r="P5396" s="82"/>
      <c r="Q5396" s="82"/>
      <c r="R5396" s="82"/>
      <c r="S5396" s="82"/>
      <c r="T5396" s="140"/>
      <c r="U5396" s="82"/>
      <c r="V5396" s="82"/>
      <c r="W5396" s="82"/>
      <c r="X5396" s="82"/>
      <c r="Y5396" s="82"/>
      <c r="AA5396" s="82"/>
      <c r="AB5396" s="82"/>
      <c r="AC5396" s="82"/>
      <c r="AD5396" s="82"/>
      <c r="AE5396" s="82"/>
      <c r="AF5396" s="82"/>
      <c r="AG5396" s="82"/>
    </row>
    <row r="5397" spans="3:33" x14ac:dyDescent="0.2">
      <c r="C5397" s="82"/>
      <c r="D5397" s="82"/>
      <c r="E5397" s="82"/>
      <c r="F5397" s="82"/>
      <c r="G5397" s="82"/>
      <c r="H5397" s="82"/>
      <c r="I5397" s="82"/>
      <c r="J5397" s="82"/>
      <c r="K5397" s="82"/>
      <c r="L5397" s="82"/>
      <c r="M5397" s="82"/>
      <c r="N5397" s="140"/>
      <c r="O5397" s="140"/>
      <c r="P5397" s="82"/>
      <c r="Q5397" s="82"/>
      <c r="R5397" s="82"/>
      <c r="S5397" s="82"/>
      <c r="T5397" s="140"/>
      <c r="U5397" s="82"/>
      <c r="V5397" s="82"/>
      <c r="W5397" s="82"/>
      <c r="X5397" s="82"/>
      <c r="Y5397" s="82"/>
      <c r="AA5397" s="82"/>
      <c r="AB5397" s="82"/>
      <c r="AC5397" s="82"/>
      <c r="AD5397" s="82"/>
      <c r="AE5397" s="82"/>
      <c r="AF5397" s="82"/>
      <c r="AG5397" s="82"/>
    </row>
    <row r="5398" spans="3:33" x14ac:dyDescent="0.2">
      <c r="C5398" s="82"/>
      <c r="D5398" s="82"/>
      <c r="E5398" s="82"/>
      <c r="F5398" s="82"/>
      <c r="G5398" s="82"/>
      <c r="H5398" s="82"/>
      <c r="I5398" s="82"/>
      <c r="J5398" s="82"/>
      <c r="K5398" s="82"/>
      <c r="L5398" s="82"/>
      <c r="M5398" s="82"/>
      <c r="N5398" s="140"/>
      <c r="O5398" s="140"/>
      <c r="P5398" s="82"/>
      <c r="Q5398" s="82"/>
      <c r="R5398" s="82"/>
      <c r="S5398" s="82"/>
      <c r="T5398" s="140"/>
      <c r="U5398" s="82"/>
      <c r="V5398" s="82"/>
      <c r="W5398" s="82"/>
      <c r="X5398" s="82"/>
      <c r="Y5398" s="82"/>
      <c r="AA5398" s="82"/>
      <c r="AB5398" s="82"/>
      <c r="AC5398" s="82"/>
      <c r="AD5398" s="82"/>
      <c r="AE5398" s="82"/>
      <c r="AF5398" s="82"/>
      <c r="AG5398" s="82"/>
    </row>
    <row r="5399" spans="3:33" x14ac:dyDescent="0.2">
      <c r="C5399" s="82"/>
      <c r="D5399" s="82"/>
      <c r="E5399" s="82"/>
      <c r="F5399" s="82"/>
      <c r="G5399" s="82"/>
      <c r="H5399" s="82"/>
      <c r="I5399" s="82"/>
      <c r="J5399" s="82"/>
      <c r="K5399" s="82"/>
      <c r="L5399" s="82"/>
      <c r="M5399" s="82"/>
      <c r="N5399" s="140"/>
      <c r="O5399" s="140"/>
      <c r="P5399" s="82"/>
      <c r="Q5399" s="82"/>
      <c r="R5399" s="82"/>
      <c r="S5399" s="82"/>
      <c r="T5399" s="140"/>
      <c r="U5399" s="82"/>
      <c r="V5399" s="82"/>
      <c r="W5399" s="82"/>
      <c r="X5399" s="82"/>
      <c r="Y5399" s="82"/>
      <c r="AA5399" s="82"/>
      <c r="AB5399" s="82"/>
      <c r="AC5399" s="82"/>
      <c r="AD5399" s="82"/>
      <c r="AE5399" s="82"/>
      <c r="AF5399" s="82"/>
      <c r="AG5399" s="82"/>
    </row>
    <row r="5400" spans="3:33" x14ac:dyDescent="0.2">
      <c r="C5400" s="82"/>
      <c r="D5400" s="82"/>
      <c r="E5400" s="82"/>
      <c r="F5400" s="82"/>
      <c r="G5400" s="82"/>
      <c r="H5400" s="82"/>
      <c r="I5400" s="82"/>
      <c r="J5400" s="82"/>
      <c r="K5400" s="82"/>
      <c r="L5400" s="82"/>
      <c r="M5400" s="82"/>
      <c r="N5400" s="140"/>
      <c r="O5400" s="140"/>
      <c r="P5400" s="82"/>
      <c r="Q5400" s="82"/>
      <c r="R5400" s="82"/>
      <c r="S5400" s="82"/>
      <c r="T5400" s="140"/>
      <c r="U5400" s="82"/>
      <c r="V5400" s="82"/>
      <c r="W5400" s="82"/>
      <c r="X5400" s="82"/>
      <c r="Y5400" s="82"/>
      <c r="AA5400" s="82"/>
      <c r="AB5400" s="82"/>
      <c r="AC5400" s="82"/>
      <c r="AD5400" s="82"/>
      <c r="AE5400" s="82"/>
      <c r="AF5400" s="82"/>
      <c r="AG5400" s="82"/>
    </row>
    <row r="5401" spans="3:33" x14ac:dyDescent="0.2">
      <c r="C5401" s="82"/>
      <c r="D5401" s="82"/>
      <c r="E5401" s="82"/>
      <c r="F5401" s="82"/>
      <c r="G5401" s="82"/>
      <c r="H5401" s="82"/>
      <c r="I5401" s="82"/>
      <c r="J5401" s="82"/>
      <c r="K5401" s="82"/>
      <c r="L5401" s="82"/>
      <c r="M5401" s="82"/>
      <c r="N5401" s="140"/>
      <c r="O5401" s="140"/>
      <c r="P5401" s="82"/>
      <c r="Q5401" s="82"/>
      <c r="R5401" s="82"/>
      <c r="S5401" s="82"/>
      <c r="T5401" s="140"/>
      <c r="U5401" s="82"/>
      <c r="V5401" s="82"/>
      <c r="W5401" s="82"/>
      <c r="X5401" s="82"/>
      <c r="Y5401" s="82"/>
      <c r="AA5401" s="82"/>
      <c r="AB5401" s="82"/>
      <c r="AC5401" s="82"/>
      <c r="AD5401" s="82"/>
      <c r="AE5401" s="82"/>
      <c r="AF5401" s="82"/>
      <c r="AG5401" s="82"/>
    </row>
    <row r="5402" spans="3:33" x14ac:dyDescent="0.2">
      <c r="C5402" s="82"/>
      <c r="D5402" s="82"/>
      <c r="E5402" s="82"/>
      <c r="F5402" s="82"/>
      <c r="G5402" s="82"/>
      <c r="H5402" s="82"/>
      <c r="I5402" s="82"/>
      <c r="J5402" s="82"/>
      <c r="K5402" s="82"/>
      <c r="L5402" s="82"/>
      <c r="M5402" s="82"/>
      <c r="N5402" s="140"/>
      <c r="O5402" s="140"/>
      <c r="P5402" s="82"/>
      <c r="Q5402" s="82"/>
      <c r="R5402" s="82"/>
      <c r="S5402" s="82"/>
      <c r="T5402" s="140"/>
      <c r="U5402" s="82"/>
      <c r="V5402" s="82"/>
      <c r="W5402" s="82"/>
      <c r="X5402" s="82"/>
      <c r="Y5402" s="82"/>
      <c r="AA5402" s="82"/>
      <c r="AB5402" s="82"/>
      <c r="AC5402" s="82"/>
      <c r="AD5402" s="82"/>
      <c r="AE5402" s="82"/>
      <c r="AF5402" s="82"/>
      <c r="AG5402" s="82"/>
    </row>
    <row r="5403" spans="3:33" x14ac:dyDescent="0.2">
      <c r="C5403" s="82"/>
      <c r="D5403" s="82"/>
      <c r="E5403" s="82"/>
      <c r="F5403" s="82"/>
      <c r="G5403" s="82"/>
      <c r="H5403" s="82"/>
      <c r="I5403" s="82"/>
      <c r="J5403" s="82"/>
      <c r="K5403" s="82"/>
      <c r="L5403" s="82"/>
      <c r="M5403" s="82"/>
      <c r="N5403" s="140"/>
      <c r="O5403" s="140"/>
      <c r="P5403" s="82"/>
      <c r="Q5403" s="82"/>
      <c r="R5403" s="82"/>
      <c r="S5403" s="82"/>
      <c r="T5403" s="140"/>
      <c r="U5403" s="82"/>
      <c r="V5403" s="82"/>
      <c r="W5403" s="82"/>
      <c r="X5403" s="82"/>
      <c r="Y5403" s="82"/>
      <c r="AA5403" s="82"/>
      <c r="AB5403" s="82"/>
      <c r="AC5403" s="82"/>
      <c r="AD5403" s="82"/>
      <c r="AE5403" s="82"/>
      <c r="AF5403" s="82"/>
      <c r="AG5403" s="82"/>
    </row>
    <row r="5404" spans="3:33" x14ac:dyDescent="0.2">
      <c r="C5404" s="82"/>
      <c r="D5404" s="82"/>
      <c r="E5404" s="82"/>
      <c r="F5404" s="82"/>
      <c r="G5404" s="82"/>
      <c r="H5404" s="82"/>
      <c r="I5404" s="82"/>
      <c r="J5404" s="82"/>
      <c r="K5404" s="82"/>
      <c r="L5404" s="82"/>
      <c r="M5404" s="82"/>
      <c r="N5404" s="140"/>
      <c r="O5404" s="140"/>
      <c r="P5404" s="82"/>
      <c r="Q5404" s="82"/>
      <c r="R5404" s="82"/>
      <c r="S5404" s="82"/>
      <c r="T5404" s="140"/>
      <c r="U5404" s="82"/>
      <c r="V5404" s="82"/>
      <c r="W5404" s="82"/>
      <c r="X5404" s="82"/>
      <c r="Y5404" s="82"/>
      <c r="AA5404" s="82"/>
      <c r="AB5404" s="82"/>
      <c r="AC5404" s="82"/>
      <c r="AD5404" s="82"/>
      <c r="AE5404" s="82"/>
      <c r="AF5404" s="82"/>
      <c r="AG5404" s="82"/>
    </row>
    <row r="5405" spans="3:33" x14ac:dyDescent="0.2">
      <c r="C5405" s="82"/>
      <c r="D5405" s="82"/>
      <c r="E5405" s="82"/>
      <c r="F5405" s="82"/>
      <c r="G5405" s="82"/>
      <c r="H5405" s="82"/>
      <c r="I5405" s="82"/>
      <c r="J5405" s="82"/>
      <c r="K5405" s="82"/>
      <c r="L5405" s="82"/>
      <c r="M5405" s="82"/>
      <c r="N5405" s="140"/>
      <c r="O5405" s="140"/>
      <c r="P5405" s="82"/>
      <c r="Q5405" s="82"/>
      <c r="R5405" s="82"/>
      <c r="S5405" s="82"/>
      <c r="T5405" s="140"/>
      <c r="U5405" s="82"/>
      <c r="V5405" s="82"/>
      <c r="W5405" s="82"/>
      <c r="X5405" s="82"/>
      <c r="Y5405" s="82"/>
      <c r="AA5405" s="82"/>
      <c r="AB5405" s="82"/>
      <c r="AC5405" s="82"/>
      <c r="AD5405" s="82"/>
      <c r="AE5405" s="82"/>
      <c r="AF5405" s="82"/>
      <c r="AG5405" s="82"/>
    </row>
    <row r="5406" spans="3:33" x14ac:dyDescent="0.2">
      <c r="C5406" s="82"/>
      <c r="D5406" s="82"/>
      <c r="E5406" s="82"/>
      <c r="F5406" s="82"/>
      <c r="G5406" s="82"/>
      <c r="H5406" s="82"/>
      <c r="I5406" s="82"/>
      <c r="J5406" s="82"/>
      <c r="K5406" s="82"/>
      <c r="L5406" s="82"/>
      <c r="M5406" s="82"/>
      <c r="N5406" s="140"/>
      <c r="O5406" s="140"/>
      <c r="P5406" s="82"/>
      <c r="Q5406" s="82"/>
      <c r="R5406" s="82"/>
      <c r="S5406" s="82"/>
      <c r="T5406" s="140"/>
      <c r="U5406" s="82"/>
      <c r="V5406" s="82"/>
      <c r="W5406" s="82"/>
      <c r="X5406" s="82"/>
      <c r="Y5406" s="82"/>
      <c r="AA5406" s="82"/>
      <c r="AB5406" s="82"/>
      <c r="AC5406" s="82"/>
      <c r="AD5406" s="82"/>
      <c r="AE5406" s="82"/>
      <c r="AF5406" s="82"/>
      <c r="AG5406" s="82"/>
    </row>
    <row r="5407" spans="3:33" x14ac:dyDescent="0.2">
      <c r="C5407" s="82"/>
      <c r="D5407" s="82"/>
      <c r="E5407" s="82"/>
      <c r="F5407" s="82"/>
      <c r="G5407" s="82"/>
      <c r="H5407" s="82"/>
      <c r="I5407" s="82"/>
      <c r="J5407" s="82"/>
      <c r="K5407" s="82"/>
      <c r="L5407" s="82"/>
      <c r="M5407" s="82"/>
      <c r="N5407" s="140"/>
      <c r="O5407" s="140"/>
      <c r="P5407" s="82"/>
      <c r="Q5407" s="82"/>
      <c r="R5407" s="82"/>
      <c r="S5407" s="82"/>
      <c r="T5407" s="140"/>
      <c r="U5407" s="82"/>
      <c r="V5407" s="82"/>
      <c r="W5407" s="82"/>
      <c r="X5407" s="82"/>
      <c r="Y5407" s="82"/>
      <c r="AA5407" s="82"/>
      <c r="AB5407" s="82"/>
      <c r="AC5407" s="82"/>
      <c r="AD5407" s="82"/>
      <c r="AE5407" s="82"/>
      <c r="AF5407" s="82"/>
      <c r="AG5407" s="82"/>
    </row>
    <row r="5408" spans="3:33" x14ac:dyDescent="0.2">
      <c r="C5408" s="82"/>
      <c r="D5408" s="82"/>
      <c r="E5408" s="82"/>
      <c r="F5408" s="82"/>
      <c r="G5408" s="82"/>
      <c r="H5408" s="82"/>
      <c r="I5408" s="82"/>
      <c r="J5408" s="82"/>
      <c r="K5408" s="82"/>
      <c r="L5408" s="82"/>
      <c r="M5408" s="82"/>
      <c r="N5408" s="140"/>
      <c r="O5408" s="140"/>
      <c r="P5408" s="82"/>
      <c r="Q5408" s="82"/>
      <c r="R5408" s="82"/>
      <c r="S5408" s="82"/>
      <c r="T5408" s="140"/>
      <c r="U5408" s="82"/>
      <c r="V5408" s="82"/>
      <c r="W5408" s="82"/>
      <c r="X5408" s="82"/>
      <c r="Y5408" s="82"/>
      <c r="AA5408" s="82"/>
      <c r="AB5408" s="82"/>
      <c r="AC5408" s="82"/>
      <c r="AD5408" s="82"/>
      <c r="AE5408" s="82"/>
      <c r="AF5408" s="82"/>
      <c r="AG5408" s="82"/>
    </row>
    <row r="5409" spans="3:33" x14ac:dyDescent="0.2">
      <c r="C5409" s="82"/>
      <c r="D5409" s="82"/>
      <c r="E5409" s="82"/>
      <c r="F5409" s="82"/>
      <c r="G5409" s="82"/>
      <c r="H5409" s="82"/>
      <c r="I5409" s="82"/>
      <c r="J5409" s="82"/>
      <c r="K5409" s="82"/>
      <c r="L5409" s="82"/>
      <c r="M5409" s="82"/>
      <c r="N5409" s="140"/>
      <c r="O5409" s="140"/>
      <c r="P5409" s="82"/>
      <c r="Q5409" s="82"/>
      <c r="R5409" s="82"/>
      <c r="S5409" s="82"/>
      <c r="T5409" s="140"/>
      <c r="U5409" s="82"/>
      <c r="V5409" s="82"/>
      <c r="W5409" s="82"/>
      <c r="X5409" s="82"/>
      <c r="Y5409" s="82"/>
      <c r="AA5409" s="82"/>
      <c r="AB5409" s="82"/>
      <c r="AC5409" s="82"/>
      <c r="AD5409" s="82"/>
      <c r="AE5409" s="82"/>
      <c r="AF5409" s="82"/>
      <c r="AG5409" s="82"/>
    </row>
    <row r="5410" spans="3:33" x14ac:dyDescent="0.2">
      <c r="C5410" s="82"/>
      <c r="D5410" s="82"/>
      <c r="E5410" s="82"/>
      <c r="F5410" s="82"/>
      <c r="G5410" s="82"/>
      <c r="H5410" s="82"/>
      <c r="I5410" s="82"/>
      <c r="J5410" s="82"/>
      <c r="K5410" s="82"/>
      <c r="L5410" s="82"/>
      <c r="M5410" s="82"/>
      <c r="N5410" s="140"/>
      <c r="O5410" s="140"/>
      <c r="P5410" s="82"/>
      <c r="Q5410" s="82"/>
      <c r="R5410" s="82"/>
      <c r="S5410" s="82"/>
      <c r="T5410" s="140"/>
      <c r="U5410" s="82"/>
      <c r="V5410" s="82"/>
      <c r="W5410" s="82"/>
      <c r="X5410" s="82"/>
      <c r="Y5410" s="82"/>
      <c r="AA5410" s="82"/>
      <c r="AB5410" s="82"/>
      <c r="AC5410" s="82"/>
      <c r="AD5410" s="82"/>
      <c r="AE5410" s="82"/>
      <c r="AF5410" s="82"/>
      <c r="AG5410" s="82"/>
    </row>
    <row r="5411" spans="3:33" x14ac:dyDescent="0.2">
      <c r="C5411" s="82"/>
      <c r="D5411" s="82"/>
      <c r="E5411" s="82"/>
      <c r="F5411" s="82"/>
      <c r="G5411" s="82"/>
      <c r="H5411" s="82"/>
      <c r="I5411" s="82"/>
      <c r="J5411" s="82"/>
      <c r="K5411" s="82"/>
      <c r="L5411" s="82"/>
      <c r="M5411" s="82"/>
      <c r="N5411" s="140"/>
      <c r="O5411" s="140"/>
      <c r="P5411" s="82"/>
      <c r="Q5411" s="82"/>
      <c r="R5411" s="82"/>
      <c r="S5411" s="82"/>
      <c r="T5411" s="140"/>
      <c r="U5411" s="82"/>
      <c r="V5411" s="82"/>
      <c r="W5411" s="82"/>
      <c r="X5411" s="82"/>
      <c r="Y5411" s="82"/>
      <c r="AA5411" s="82"/>
      <c r="AB5411" s="82"/>
      <c r="AC5411" s="82"/>
      <c r="AD5411" s="82"/>
      <c r="AE5411" s="82"/>
      <c r="AF5411" s="82"/>
      <c r="AG5411" s="82"/>
    </row>
    <row r="5412" spans="3:33" x14ac:dyDescent="0.2">
      <c r="C5412" s="82"/>
      <c r="D5412" s="82"/>
      <c r="E5412" s="82"/>
      <c r="F5412" s="82"/>
      <c r="G5412" s="82"/>
      <c r="H5412" s="82"/>
      <c r="I5412" s="82"/>
      <c r="J5412" s="82"/>
      <c r="K5412" s="82"/>
      <c r="L5412" s="82"/>
      <c r="M5412" s="82"/>
      <c r="N5412" s="140"/>
      <c r="O5412" s="140"/>
      <c r="P5412" s="82"/>
      <c r="Q5412" s="82"/>
      <c r="R5412" s="82"/>
      <c r="S5412" s="82"/>
      <c r="T5412" s="140"/>
      <c r="U5412" s="82"/>
      <c r="V5412" s="82"/>
      <c r="W5412" s="82"/>
      <c r="X5412" s="82"/>
      <c r="Y5412" s="82"/>
      <c r="AA5412" s="82"/>
      <c r="AB5412" s="82"/>
      <c r="AC5412" s="82"/>
      <c r="AD5412" s="82"/>
      <c r="AE5412" s="82"/>
      <c r="AF5412" s="82"/>
      <c r="AG5412" s="82"/>
    </row>
    <row r="5413" spans="3:33" x14ac:dyDescent="0.2">
      <c r="C5413" s="82"/>
      <c r="D5413" s="82"/>
      <c r="E5413" s="82"/>
      <c r="F5413" s="82"/>
      <c r="G5413" s="82"/>
      <c r="H5413" s="82"/>
      <c r="I5413" s="82"/>
      <c r="J5413" s="82"/>
      <c r="K5413" s="82"/>
      <c r="L5413" s="82"/>
      <c r="M5413" s="82"/>
      <c r="N5413" s="140"/>
      <c r="O5413" s="140"/>
      <c r="P5413" s="82"/>
      <c r="Q5413" s="82"/>
      <c r="R5413" s="82"/>
      <c r="S5413" s="82"/>
      <c r="T5413" s="140"/>
      <c r="U5413" s="82"/>
      <c r="V5413" s="82"/>
      <c r="W5413" s="82"/>
      <c r="X5413" s="82"/>
      <c r="Y5413" s="82"/>
      <c r="AA5413" s="82"/>
      <c r="AB5413" s="82"/>
      <c r="AC5413" s="82"/>
      <c r="AD5413" s="82"/>
      <c r="AE5413" s="82"/>
      <c r="AF5413" s="82"/>
      <c r="AG5413" s="82"/>
    </row>
    <row r="5414" spans="3:33" x14ac:dyDescent="0.2">
      <c r="C5414" s="82"/>
      <c r="D5414" s="82"/>
      <c r="E5414" s="82"/>
      <c r="F5414" s="82"/>
      <c r="G5414" s="82"/>
      <c r="H5414" s="82"/>
      <c r="I5414" s="82"/>
      <c r="J5414" s="82"/>
      <c r="K5414" s="82"/>
      <c r="L5414" s="82"/>
      <c r="M5414" s="82"/>
      <c r="N5414" s="140"/>
      <c r="O5414" s="140"/>
      <c r="P5414" s="82"/>
      <c r="Q5414" s="82"/>
      <c r="R5414" s="82"/>
      <c r="S5414" s="82"/>
      <c r="T5414" s="140"/>
      <c r="U5414" s="82"/>
      <c r="V5414" s="82"/>
      <c r="W5414" s="82"/>
      <c r="X5414" s="82"/>
      <c r="Y5414" s="82"/>
      <c r="AA5414" s="82"/>
      <c r="AB5414" s="82"/>
      <c r="AC5414" s="82"/>
      <c r="AD5414" s="82"/>
      <c r="AE5414" s="82"/>
      <c r="AF5414" s="82"/>
      <c r="AG5414" s="82"/>
    </row>
    <row r="5415" spans="3:33" x14ac:dyDescent="0.2">
      <c r="C5415" s="82"/>
      <c r="D5415" s="82"/>
      <c r="E5415" s="82"/>
      <c r="F5415" s="82"/>
      <c r="G5415" s="82"/>
      <c r="H5415" s="82"/>
      <c r="I5415" s="82"/>
      <c r="J5415" s="82"/>
      <c r="K5415" s="82"/>
      <c r="L5415" s="82"/>
      <c r="M5415" s="82"/>
      <c r="N5415" s="140"/>
      <c r="O5415" s="140"/>
      <c r="P5415" s="82"/>
      <c r="Q5415" s="82"/>
      <c r="R5415" s="82"/>
      <c r="S5415" s="82"/>
      <c r="T5415" s="140"/>
      <c r="U5415" s="82"/>
      <c r="V5415" s="82"/>
      <c r="W5415" s="82"/>
      <c r="X5415" s="82"/>
      <c r="Y5415" s="82"/>
      <c r="AA5415" s="82"/>
      <c r="AB5415" s="82"/>
      <c r="AC5415" s="82"/>
      <c r="AD5415" s="82"/>
      <c r="AE5415" s="82"/>
      <c r="AF5415" s="82"/>
      <c r="AG5415" s="82"/>
    </row>
    <row r="5416" spans="3:33" x14ac:dyDescent="0.2">
      <c r="C5416" s="82"/>
      <c r="D5416" s="82"/>
      <c r="E5416" s="82"/>
      <c r="F5416" s="82"/>
      <c r="G5416" s="82"/>
      <c r="H5416" s="82"/>
      <c r="I5416" s="82"/>
      <c r="J5416" s="82"/>
      <c r="K5416" s="82"/>
      <c r="L5416" s="82"/>
      <c r="M5416" s="82"/>
      <c r="N5416" s="140"/>
      <c r="O5416" s="140"/>
      <c r="P5416" s="82"/>
      <c r="Q5416" s="82"/>
      <c r="R5416" s="82"/>
      <c r="S5416" s="82"/>
      <c r="T5416" s="140"/>
      <c r="U5416" s="82"/>
      <c r="V5416" s="82"/>
      <c r="W5416" s="82"/>
      <c r="X5416" s="82"/>
      <c r="Y5416" s="82"/>
      <c r="AA5416" s="82"/>
      <c r="AB5416" s="82"/>
      <c r="AC5416" s="82"/>
      <c r="AD5416" s="82"/>
      <c r="AE5416" s="82"/>
      <c r="AF5416" s="82"/>
      <c r="AG5416" s="82"/>
    </row>
    <row r="5417" spans="3:33" x14ac:dyDescent="0.2">
      <c r="C5417" s="82"/>
      <c r="D5417" s="82"/>
      <c r="E5417" s="82"/>
      <c r="F5417" s="82"/>
      <c r="G5417" s="82"/>
      <c r="H5417" s="82"/>
      <c r="I5417" s="82"/>
      <c r="J5417" s="82"/>
      <c r="K5417" s="82"/>
      <c r="L5417" s="82"/>
      <c r="M5417" s="82"/>
      <c r="N5417" s="140"/>
      <c r="O5417" s="140"/>
      <c r="P5417" s="82"/>
      <c r="Q5417" s="82"/>
      <c r="R5417" s="82"/>
      <c r="S5417" s="82"/>
      <c r="T5417" s="140"/>
      <c r="U5417" s="82"/>
      <c r="V5417" s="82"/>
      <c r="W5417" s="82"/>
      <c r="X5417" s="82"/>
      <c r="Y5417" s="82"/>
      <c r="AA5417" s="82"/>
      <c r="AB5417" s="82"/>
      <c r="AC5417" s="82"/>
      <c r="AD5417" s="82"/>
      <c r="AE5417" s="82"/>
      <c r="AF5417" s="82"/>
      <c r="AG5417" s="82"/>
    </row>
    <row r="5418" spans="3:33" x14ac:dyDescent="0.2">
      <c r="C5418" s="82"/>
      <c r="D5418" s="82"/>
      <c r="E5418" s="82"/>
      <c r="F5418" s="82"/>
      <c r="G5418" s="82"/>
      <c r="H5418" s="82"/>
      <c r="I5418" s="82"/>
      <c r="J5418" s="82"/>
      <c r="K5418" s="82"/>
      <c r="L5418" s="82"/>
      <c r="M5418" s="82"/>
      <c r="N5418" s="140"/>
      <c r="O5418" s="140"/>
      <c r="P5418" s="82"/>
      <c r="Q5418" s="82"/>
      <c r="R5418" s="82"/>
      <c r="S5418" s="82"/>
      <c r="T5418" s="140"/>
      <c r="U5418" s="82"/>
      <c r="V5418" s="82"/>
      <c r="W5418" s="82"/>
      <c r="X5418" s="82"/>
      <c r="Y5418" s="82"/>
      <c r="AA5418" s="82"/>
      <c r="AB5418" s="82"/>
      <c r="AC5418" s="82"/>
      <c r="AD5418" s="82"/>
      <c r="AE5418" s="82"/>
      <c r="AF5418" s="82"/>
      <c r="AG5418" s="82"/>
    </row>
    <row r="5419" spans="3:33" x14ac:dyDescent="0.2">
      <c r="C5419" s="82"/>
      <c r="D5419" s="82"/>
      <c r="E5419" s="82"/>
      <c r="F5419" s="82"/>
      <c r="G5419" s="82"/>
      <c r="H5419" s="82"/>
      <c r="I5419" s="82"/>
      <c r="J5419" s="82"/>
      <c r="K5419" s="82"/>
      <c r="L5419" s="82"/>
      <c r="M5419" s="82"/>
      <c r="N5419" s="140"/>
      <c r="O5419" s="140"/>
      <c r="P5419" s="82"/>
      <c r="Q5419" s="82"/>
      <c r="R5419" s="82"/>
      <c r="S5419" s="82"/>
      <c r="T5419" s="140"/>
      <c r="U5419" s="82"/>
      <c r="V5419" s="82"/>
      <c r="W5419" s="82"/>
      <c r="X5419" s="82"/>
      <c r="Y5419" s="82"/>
      <c r="AA5419" s="82"/>
      <c r="AB5419" s="82"/>
      <c r="AC5419" s="82"/>
      <c r="AD5419" s="82"/>
      <c r="AE5419" s="82"/>
      <c r="AF5419" s="82"/>
      <c r="AG5419" s="82"/>
    </row>
    <row r="5420" spans="3:33" x14ac:dyDescent="0.2">
      <c r="C5420" s="82"/>
      <c r="D5420" s="82"/>
      <c r="E5420" s="82"/>
      <c r="F5420" s="82"/>
      <c r="G5420" s="82"/>
      <c r="H5420" s="82"/>
      <c r="I5420" s="82"/>
      <c r="J5420" s="82"/>
      <c r="K5420" s="82"/>
      <c r="L5420" s="82"/>
      <c r="M5420" s="82"/>
      <c r="N5420" s="140"/>
      <c r="O5420" s="140"/>
      <c r="P5420" s="82"/>
      <c r="Q5420" s="82"/>
      <c r="R5420" s="82"/>
      <c r="S5420" s="82"/>
      <c r="T5420" s="140"/>
      <c r="U5420" s="82"/>
      <c r="V5420" s="82"/>
      <c r="W5420" s="82"/>
      <c r="X5420" s="82"/>
      <c r="Y5420" s="82"/>
      <c r="AA5420" s="82"/>
      <c r="AB5420" s="82"/>
      <c r="AC5420" s="82"/>
      <c r="AD5420" s="82"/>
      <c r="AE5420" s="82"/>
      <c r="AF5420" s="82"/>
      <c r="AG5420" s="82"/>
    </row>
    <row r="5421" spans="3:33" x14ac:dyDescent="0.2">
      <c r="C5421" s="82"/>
      <c r="D5421" s="82"/>
      <c r="E5421" s="82"/>
      <c r="F5421" s="82"/>
      <c r="G5421" s="82"/>
      <c r="H5421" s="82"/>
      <c r="I5421" s="82"/>
      <c r="J5421" s="82"/>
      <c r="K5421" s="82"/>
      <c r="L5421" s="82"/>
      <c r="M5421" s="82"/>
      <c r="N5421" s="140"/>
      <c r="O5421" s="140"/>
      <c r="P5421" s="82"/>
      <c r="Q5421" s="82"/>
      <c r="R5421" s="82"/>
      <c r="S5421" s="82"/>
      <c r="T5421" s="140"/>
      <c r="U5421" s="82"/>
      <c r="V5421" s="82"/>
      <c r="W5421" s="82"/>
      <c r="X5421" s="82"/>
      <c r="Y5421" s="82"/>
      <c r="AA5421" s="82"/>
      <c r="AB5421" s="82"/>
      <c r="AC5421" s="82"/>
      <c r="AD5421" s="82"/>
      <c r="AE5421" s="82"/>
      <c r="AF5421" s="82"/>
      <c r="AG5421" s="82"/>
    </row>
    <row r="5422" spans="3:33" x14ac:dyDescent="0.2">
      <c r="C5422" s="82"/>
      <c r="D5422" s="82"/>
      <c r="E5422" s="82"/>
      <c r="F5422" s="82"/>
      <c r="G5422" s="82"/>
      <c r="H5422" s="82"/>
      <c r="I5422" s="82"/>
      <c r="J5422" s="82"/>
      <c r="K5422" s="82"/>
      <c r="L5422" s="82"/>
      <c r="M5422" s="82"/>
      <c r="N5422" s="140"/>
      <c r="O5422" s="140"/>
      <c r="P5422" s="82"/>
      <c r="Q5422" s="82"/>
      <c r="R5422" s="82"/>
      <c r="S5422" s="82"/>
      <c r="T5422" s="140"/>
      <c r="U5422" s="82"/>
      <c r="V5422" s="82"/>
      <c r="W5422" s="82"/>
      <c r="X5422" s="82"/>
      <c r="Y5422" s="82"/>
      <c r="AA5422" s="82"/>
      <c r="AB5422" s="82"/>
      <c r="AC5422" s="82"/>
      <c r="AD5422" s="82"/>
      <c r="AE5422" s="82"/>
      <c r="AF5422" s="82"/>
      <c r="AG5422" s="82"/>
    </row>
    <row r="5423" spans="3:33" x14ac:dyDescent="0.2">
      <c r="C5423" s="82"/>
      <c r="D5423" s="82"/>
      <c r="E5423" s="82"/>
      <c r="F5423" s="82"/>
      <c r="G5423" s="82"/>
      <c r="H5423" s="82"/>
      <c r="I5423" s="82"/>
      <c r="J5423" s="82"/>
      <c r="K5423" s="82"/>
      <c r="L5423" s="82"/>
      <c r="M5423" s="82"/>
      <c r="N5423" s="140"/>
      <c r="O5423" s="140"/>
      <c r="P5423" s="82"/>
      <c r="Q5423" s="82"/>
      <c r="R5423" s="82"/>
      <c r="S5423" s="82"/>
      <c r="T5423" s="140"/>
      <c r="U5423" s="82"/>
      <c r="V5423" s="82"/>
      <c r="W5423" s="82"/>
      <c r="X5423" s="82"/>
      <c r="Y5423" s="82"/>
      <c r="AA5423" s="82"/>
      <c r="AB5423" s="82"/>
      <c r="AC5423" s="82"/>
      <c r="AD5423" s="82"/>
      <c r="AE5423" s="82"/>
      <c r="AF5423" s="82"/>
      <c r="AG5423" s="82"/>
    </row>
    <row r="5424" spans="3:33" x14ac:dyDescent="0.2">
      <c r="C5424" s="82"/>
      <c r="D5424" s="82"/>
      <c r="E5424" s="82"/>
      <c r="F5424" s="82"/>
      <c r="G5424" s="82"/>
      <c r="H5424" s="82"/>
      <c r="I5424" s="82"/>
      <c r="J5424" s="82"/>
      <c r="K5424" s="82"/>
      <c r="L5424" s="82"/>
      <c r="M5424" s="82"/>
      <c r="N5424" s="140"/>
      <c r="O5424" s="140"/>
      <c r="P5424" s="82"/>
      <c r="Q5424" s="82"/>
      <c r="R5424" s="82"/>
      <c r="S5424" s="82"/>
      <c r="T5424" s="140"/>
      <c r="U5424" s="82"/>
      <c r="V5424" s="82"/>
      <c r="W5424" s="82"/>
      <c r="X5424" s="82"/>
      <c r="Y5424" s="82"/>
      <c r="AA5424" s="82"/>
      <c r="AB5424" s="82"/>
      <c r="AC5424" s="82"/>
      <c r="AD5424" s="82"/>
      <c r="AE5424" s="82"/>
      <c r="AF5424" s="82"/>
      <c r="AG5424" s="82"/>
    </row>
    <row r="5425" spans="3:33" x14ac:dyDescent="0.2">
      <c r="C5425" s="82"/>
      <c r="D5425" s="82"/>
      <c r="E5425" s="82"/>
      <c r="F5425" s="82"/>
      <c r="G5425" s="82"/>
      <c r="H5425" s="82"/>
      <c r="I5425" s="82"/>
      <c r="J5425" s="82"/>
      <c r="K5425" s="82"/>
      <c r="L5425" s="82"/>
      <c r="M5425" s="82"/>
      <c r="N5425" s="140"/>
      <c r="O5425" s="140"/>
      <c r="P5425" s="82"/>
      <c r="Q5425" s="82"/>
      <c r="R5425" s="82"/>
      <c r="S5425" s="82"/>
      <c r="T5425" s="140"/>
      <c r="U5425" s="82"/>
      <c r="V5425" s="82"/>
      <c r="W5425" s="82"/>
      <c r="X5425" s="82"/>
      <c r="Y5425" s="82"/>
      <c r="AA5425" s="82"/>
      <c r="AB5425" s="82"/>
      <c r="AC5425" s="82"/>
      <c r="AD5425" s="82"/>
      <c r="AE5425" s="82"/>
      <c r="AF5425" s="82"/>
      <c r="AG5425" s="82"/>
    </row>
    <row r="5426" spans="3:33" x14ac:dyDescent="0.2">
      <c r="C5426" s="82"/>
      <c r="D5426" s="82"/>
      <c r="E5426" s="82"/>
      <c r="F5426" s="82"/>
      <c r="G5426" s="82"/>
      <c r="H5426" s="82"/>
      <c r="I5426" s="82"/>
      <c r="J5426" s="82"/>
      <c r="K5426" s="82"/>
      <c r="L5426" s="82"/>
      <c r="M5426" s="82"/>
      <c r="N5426" s="140"/>
      <c r="O5426" s="140"/>
      <c r="P5426" s="82"/>
      <c r="Q5426" s="82"/>
      <c r="R5426" s="82"/>
      <c r="S5426" s="82"/>
      <c r="T5426" s="140"/>
      <c r="U5426" s="82"/>
      <c r="V5426" s="82"/>
      <c r="W5426" s="82"/>
      <c r="X5426" s="82"/>
      <c r="Y5426" s="82"/>
      <c r="AA5426" s="82"/>
      <c r="AB5426" s="82"/>
      <c r="AC5426" s="82"/>
      <c r="AD5426" s="82"/>
      <c r="AE5426" s="82"/>
      <c r="AF5426" s="82"/>
      <c r="AG5426" s="82"/>
    </row>
    <row r="5427" spans="3:33" x14ac:dyDescent="0.2">
      <c r="C5427" s="82"/>
      <c r="D5427" s="82"/>
      <c r="E5427" s="82"/>
      <c r="F5427" s="82"/>
      <c r="G5427" s="82"/>
      <c r="H5427" s="82"/>
      <c r="I5427" s="82"/>
      <c r="J5427" s="82"/>
      <c r="K5427" s="82"/>
      <c r="L5427" s="82"/>
      <c r="M5427" s="82"/>
      <c r="N5427" s="140"/>
      <c r="O5427" s="140"/>
      <c r="P5427" s="82"/>
      <c r="Q5427" s="82"/>
      <c r="R5427" s="82"/>
      <c r="S5427" s="82"/>
      <c r="T5427" s="140"/>
      <c r="U5427" s="82"/>
      <c r="V5427" s="82"/>
      <c r="W5427" s="82"/>
      <c r="X5427" s="82"/>
      <c r="Y5427" s="82"/>
      <c r="AA5427" s="82"/>
      <c r="AB5427" s="82"/>
      <c r="AC5427" s="82"/>
      <c r="AD5427" s="82"/>
      <c r="AE5427" s="82"/>
      <c r="AF5427" s="82"/>
      <c r="AG5427" s="82"/>
    </row>
    <row r="5428" spans="3:33" x14ac:dyDescent="0.2">
      <c r="C5428" s="82"/>
      <c r="D5428" s="82"/>
      <c r="E5428" s="82"/>
      <c r="F5428" s="82"/>
      <c r="G5428" s="82"/>
      <c r="H5428" s="82"/>
      <c r="I5428" s="82"/>
      <c r="J5428" s="82"/>
      <c r="K5428" s="82"/>
      <c r="L5428" s="82"/>
      <c r="M5428" s="82"/>
      <c r="N5428" s="140"/>
      <c r="O5428" s="140"/>
      <c r="P5428" s="82"/>
      <c r="Q5428" s="82"/>
      <c r="R5428" s="82"/>
      <c r="S5428" s="82"/>
      <c r="T5428" s="140"/>
      <c r="U5428" s="82"/>
      <c r="V5428" s="82"/>
      <c r="W5428" s="82"/>
      <c r="X5428" s="82"/>
      <c r="Y5428" s="82"/>
      <c r="AA5428" s="82"/>
      <c r="AB5428" s="82"/>
      <c r="AC5428" s="82"/>
      <c r="AD5428" s="82"/>
      <c r="AE5428" s="82"/>
      <c r="AF5428" s="82"/>
      <c r="AG5428" s="82"/>
    </row>
    <row r="5429" spans="3:33" x14ac:dyDescent="0.2">
      <c r="C5429" s="82"/>
      <c r="D5429" s="82"/>
      <c r="E5429" s="82"/>
      <c r="F5429" s="82"/>
      <c r="G5429" s="82"/>
      <c r="H5429" s="82"/>
      <c r="I5429" s="82"/>
      <c r="J5429" s="82"/>
      <c r="K5429" s="82"/>
      <c r="L5429" s="82"/>
      <c r="M5429" s="82"/>
      <c r="N5429" s="140"/>
      <c r="O5429" s="140"/>
      <c r="P5429" s="82"/>
      <c r="Q5429" s="82"/>
      <c r="R5429" s="82"/>
      <c r="S5429" s="82"/>
      <c r="T5429" s="140"/>
      <c r="U5429" s="82"/>
      <c r="V5429" s="82"/>
      <c r="W5429" s="82"/>
      <c r="X5429" s="82"/>
      <c r="Y5429" s="82"/>
      <c r="AA5429" s="82"/>
      <c r="AB5429" s="82"/>
      <c r="AC5429" s="82"/>
      <c r="AD5429" s="82"/>
      <c r="AE5429" s="82"/>
      <c r="AF5429" s="82"/>
      <c r="AG5429" s="82"/>
    </row>
    <row r="5430" spans="3:33" x14ac:dyDescent="0.2">
      <c r="C5430" s="82"/>
      <c r="D5430" s="82"/>
      <c r="E5430" s="82"/>
      <c r="F5430" s="82"/>
      <c r="G5430" s="82"/>
      <c r="H5430" s="82"/>
      <c r="I5430" s="82"/>
      <c r="J5430" s="82"/>
      <c r="K5430" s="82"/>
      <c r="L5430" s="82"/>
      <c r="M5430" s="82"/>
      <c r="N5430" s="140"/>
      <c r="O5430" s="140"/>
      <c r="P5430" s="82"/>
      <c r="Q5430" s="82"/>
      <c r="R5430" s="82"/>
      <c r="S5430" s="82"/>
      <c r="T5430" s="140"/>
      <c r="U5430" s="82"/>
      <c r="V5430" s="82"/>
      <c r="W5430" s="82"/>
      <c r="X5430" s="82"/>
      <c r="Y5430" s="82"/>
      <c r="AA5430" s="82"/>
      <c r="AB5430" s="82"/>
      <c r="AC5430" s="82"/>
      <c r="AD5430" s="82"/>
      <c r="AE5430" s="82"/>
      <c r="AF5430" s="82"/>
      <c r="AG5430" s="82"/>
    </row>
    <row r="5431" spans="3:33" x14ac:dyDescent="0.2">
      <c r="C5431" s="82"/>
      <c r="D5431" s="82"/>
      <c r="E5431" s="82"/>
      <c r="F5431" s="82"/>
      <c r="G5431" s="82"/>
      <c r="H5431" s="82"/>
      <c r="I5431" s="82"/>
      <c r="J5431" s="82"/>
      <c r="K5431" s="82"/>
      <c r="L5431" s="82"/>
      <c r="M5431" s="82"/>
      <c r="N5431" s="140"/>
      <c r="O5431" s="140"/>
      <c r="P5431" s="82"/>
      <c r="Q5431" s="82"/>
      <c r="R5431" s="82"/>
      <c r="S5431" s="82"/>
      <c r="T5431" s="140"/>
      <c r="U5431" s="82"/>
      <c r="V5431" s="82"/>
      <c r="W5431" s="82"/>
      <c r="X5431" s="82"/>
      <c r="Y5431" s="82"/>
      <c r="AA5431" s="82"/>
      <c r="AB5431" s="82"/>
      <c r="AC5431" s="82"/>
      <c r="AD5431" s="82"/>
      <c r="AE5431" s="82"/>
      <c r="AF5431" s="82"/>
      <c r="AG5431" s="82"/>
    </row>
    <row r="5432" spans="3:33" x14ac:dyDescent="0.2">
      <c r="C5432" s="82"/>
      <c r="D5432" s="82"/>
      <c r="E5432" s="82"/>
      <c r="F5432" s="82"/>
      <c r="G5432" s="82"/>
      <c r="H5432" s="82"/>
      <c r="I5432" s="82"/>
      <c r="J5432" s="82"/>
      <c r="K5432" s="82"/>
      <c r="L5432" s="82"/>
      <c r="M5432" s="82"/>
      <c r="N5432" s="140"/>
      <c r="O5432" s="140"/>
      <c r="P5432" s="82"/>
      <c r="Q5432" s="82"/>
      <c r="R5432" s="82"/>
      <c r="S5432" s="82"/>
      <c r="T5432" s="140"/>
      <c r="U5432" s="82"/>
      <c r="V5432" s="82"/>
      <c r="W5432" s="82"/>
      <c r="X5432" s="82"/>
      <c r="Y5432" s="82"/>
      <c r="AA5432" s="82"/>
      <c r="AB5432" s="82"/>
      <c r="AC5432" s="82"/>
      <c r="AD5432" s="82"/>
      <c r="AE5432" s="82"/>
      <c r="AF5432" s="82"/>
      <c r="AG5432" s="82"/>
    </row>
    <row r="5433" spans="3:33" x14ac:dyDescent="0.2">
      <c r="C5433" s="82"/>
      <c r="D5433" s="82"/>
      <c r="E5433" s="82"/>
      <c r="F5433" s="82"/>
      <c r="G5433" s="82"/>
      <c r="H5433" s="82"/>
      <c r="I5433" s="82"/>
      <c r="J5433" s="82"/>
      <c r="K5433" s="82"/>
      <c r="L5433" s="82"/>
      <c r="M5433" s="82"/>
      <c r="N5433" s="140"/>
      <c r="O5433" s="140"/>
      <c r="P5433" s="82"/>
      <c r="Q5433" s="82"/>
      <c r="R5433" s="82"/>
      <c r="S5433" s="82"/>
      <c r="T5433" s="140"/>
      <c r="U5433" s="82"/>
      <c r="V5433" s="82"/>
      <c r="W5433" s="82"/>
      <c r="X5433" s="82"/>
      <c r="Y5433" s="82"/>
      <c r="AA5433" s="82"/>
      <c r="AB5433" s="82"/>
      <c r="AC5433" s="82"/>
      <c r="AD5433" s="82"/>
      <c r="AE5433" s="82"/>
      <c r="AF5433" s="82"/>
      <c r="AG5433" s="82"/>
    </row>
    <row r="5434" spans="3:33" x14ac:dyDescent="0.2">
      <c r="C5434" s="82"/>
      <c r="D5434" s="82"/>
      <c r="E5434" s="82"/>
      <c r="F5434" s="82"/>
      <c r="G5434" s="82"/>
      <c r="H5434" s="82"/>
      <c r="I5434" s="82"/>
      <c r="J5434" s="82"/>
      <c r="K5434" s="82"/>
      <c r="L5434" s="82"/>
      <c r="M5434" s="82"/>
      <c r="N5434" s="140"/>
      <c r="O5434" s="140"/>
      <c r="P5434" s="82"/>
      <c r="Q5434" s="82"/>
      <c r="R5434" s="82"/>
      <c r="S5434" s="82"/>
      <c r="T5434" s="140"/>
      <c r="U5434" s="82"/>
      <c r="V5434" s="82"/>
      <c r="W5434" s="82"/>
      <c r="X5434" s="82"/>
      <c r="Y5434" s="82"/>
      <c r="AA5434" s="82"/>
      <c r="AB5434" s="82"/>
      <c r="AC5434" s="82"/>
      <c r="AD5434" s="82"/>
      <c r="AE5434" s="82"/>
      <c r="AF5434" s="82"/>
      <c r="AG5434" s="82"/>
    </row>
    <row r="5435" spans="3:33" x14ac:dyDescent="0.2">
      <c r="C5435" s="82"/>
      <c r="D5435" s="82"/>
      <c r="E5435" s="82"/>
      <c r="F5435" s="82"/>
      <c r="G5435" s="82"/>
      <c r="H5435" s="82"/>
      <c r="I5435" s="82"/>
      <c r="J5435" s="82"/>
      <c r="K5435" s="82"/>
      <c r="L5435" s="82"/>
      <c r="M5435" s="82"/>
      <c r="N5435" s="140"/>
      <c r="O5435" s="140"/>
      <c r="P5435" s="82"/>
      <c r="Q5435" s="82"/>
      <c r="R5435" s="82"/>
      <c r="S5435" s="82"/>
      <c r="T5435" s="140"/>
      <c r="U5435" s="82"/>
      <c r="V5435" s="82"/>
      <c r="W5435" s="82"/>
      <c r="X5435" s="82"/>
      <c r="Y5435" s="82"/>
      <c r="AA5435" s="82"/>
      <c r="AB5435" s="82"/>
      <c r="AC5435" s="82"/>
      <c r="AD5435" s="82"/>
      <c r="AE5435" s="82"/>
      <c r="AF5435" s="82"/>
      <c r="AG5435" s="82"/>
    </row>
    <row r="5436" spans="3:33" x14ac:dyDescent="0.2">
      <c r="C5436" s="82"/>
      <c r="D5436" s="82"/>
      <c r="E5436" s="82"/>
      <c r="F5436" s="82"/>
      <c r="G5436" s="82"/>
      <c r="H5436" s="82"/>
      <c r="I5436" s="82"/>
      <c r="J5436" s="82"/>
      <c r="K5436" s="82"/>
      <c r="L5436" s="82"/>
      <c r="M5436" s="82"/>
      <c r="N5436" s="140"/>
      <c r="O5436" s="140"/>
      <c r="P5436" s="82"/>
      <c r="Q5436" s="82"/>
      <c r="R5436" s="82"/>
      <c r="S5436" s="82"/>
      <c r="T5436" s="140"/>
      <c r="U5436" s="82"/>
      <c r="V5436" s="82"/>
      <c r="W5436" s="82"/>
      <c r="X5436" s="82"/>
      <c r="Y5436" s="82"/>
      <c r="AA5436" s="82"/>
      <c r="AB5436" s="82"/>
      <c r="AC5436" s="82"/>
      <c r="AD5436" s="82"/>
      <c r="AE5436" s="82"/>
      <c r="AF5436" s="82"/>
      <c r="AG5436" s="82"/>
    </row>
    <row r="5437" spans="3:33" x14ac:dyDescent="0.2">
      <c r="C5437" s="82"/>
      <c r="D5437" s="82"/>
      <c r="E5437" s="82"/>
      <c r="F5437" s="82"/>
      <c r="G5437" s="82"/>
      <c r="H5437" s="82"/>
      <c r="I5437" s="82"/>
      <c r="J5437" s="82"/>
      <c r="K5437" s="82"/>
      <c r="L5437" s="82"/>
      <c r="M5437" s="82"/>
      <c r="N5437" s="140"/>
      <c r="O5437" s="140"/>
      <c r="P5437" s="82"/>
      <c r="Q5437" s="82"/>
      <c r="R5437" s="82"/>
      <c r="S5437" s="82"/>
      <c r="T5437" s="140"/>
      <c r="U5437" s="82"/>
      <c r="V5437" s="82"/>
      <c r="W5437" s="82"/>
      <c r="X5437" s="82"/>
      <c r="Y5437" s="82"/>
      <c r="AA5437" s="82"/>
      <c r="AB5437" s="82"/>
      <c r="AC5437" s="82"/>
      <c r="AD5437" s="82"/>
      <c r="AE5437" s="82"/>
      <c r="AF5437" s="82"/>
      <c r="AG5437" s="82"/>
    </row>
    <row r="5438" spans="3:33" x14ac:dyDescent="0.2">
      <c r="C5438" s="82"/>
      <c r="D5438" s="82"/>
      <c r="E5438" s="82"/>
      <c r="F5438" s="82"/>
      <c r="G5438" s="82"/>
      <c r="H5438" s="82"/>
      <c r="I5438" s="82"/>
      <c r="J5438" s="82"/>
      <c r="K5438" s="82"/>
      <c r="L5438" s="82"/>
      <c r="M5438" s="82"/>
      <c r="N5438" s="140"/>
      <c r="O5438" s="140"/>
      <c r="P5438" s="82"/>
      <c r="Q5438" s="82"/>
      <c r="R5438" s="82"/>
      <c r="S5438" s="82"/>
      <c r="T5438" s="140"/>
      <c r="U5438" s="82"/>
      <c r="V5438" s="82"/>
      <c r="W5438" s="82"/>
      <c r="X5438" s="82"/>
      <c r="Y5438" s="82"/>
      <c r="AA5438" s="82"/>
      <c r="AB5438" s="82"/>
      <c r="AC5438" s="82"/>
      <c r="AD5438" s="82"/>
      <c r="AE5438" s="82"/>
      <c r="AF5438" s="82"/>
      <c r="AG5438" s="82"/>
    </row>
    <row r="5439" spans="3:33" x14ac:dyDescent="0.2">
      <c r="C5439" s="82"/>
      <c r="D5439" s="82"/>
      <c r="E5439" s="82"/>
      <c r="F5439" s="82"/>
      <c r="G5439" s="82"/>
      <c r="H5439" s="82"/>
      <c r="I5439" s="82"/>
      <c r="J5439" s="82"/>
      <c r="K5439" s="82"/>
      <c r="L5439" s="82"/>
      <c r="M5439" s="82"/>
      <c r="N5439" s="140"/>
      <c r="O5439" s="140"/>
      <c r="P5439" s="82"/>
      <c r="Q5439" s="82"/>
      <c r="R5439" s="82"/>
      <c r="S5439" s="82"/>
      <c r="T5439" s="140"/>
      <c r="U5439" s="82"/>
      <c r="V5439" s="82"/>
      <c r="W5439" s="82"/>
      <c r="X5439" s="82"/>
      <c r="Y5439" s="82"/>
      <c r="AA5439" s="82"/>
      <c r="AB5439" s="82"/>
      <c r="AC5439" s="82"/>
      <c r="AD5439" s="82"/>
      <c r="AE5439" s="82"/>
      <c r="AF5439" s="82"/>
      <c r="AG5439" s="82"/>
    </row>
    <row r="5440" spans="3:33" x14ac:dyDescent="0.2">
      <c r="C5440" s="82"/>
      <c r="D5440" s="82"/>
      <c r="E5440" s="82"/>
      <c r="F5440" s="82"/>
      <c r="G5440" s="82"/>
      <c r="H5440" s="82"/>
      <c r="I5440" s="82"/>
      <c r="J5440" s="82"/>
      <c r="K5440" s="82"/>
      <c r="L5440" s="82"/>
      <c r="M5440" s="82"/>
      <c r="N5440" s="140"/>
      <c r="O5440" s="140"/>
      <c r="P5440" s="82"/>
      <c r="Q5440" s="82"/>
      <c r="R5440" s="82"/>
      <c r="S5440" s="82"/>
      <c r="T5440" s="140"/>
      <c r="U5440" s="82"/>
      <c r="V5440" s="82"/>
      <c r="W5440" s="82"/>
      <c r="X5440" s="82"/>
      <c r="Y5440" s="82"/>
      <c r="AA5440" s="82"/>
      <c r="AB5440" s="82"/>
      <c r="AC5440" s="82"/>
      <c r="AD5440" s="82"/>
      <c r="AE5440" s="82"/>
      <c r="AF5440" s="82"/>
      <c r="AG5440" s="82"/>
    </row>
    <row r="5441" spans="3:33" x14ac:dyDescent="0.2">
      <c r="C5441" s="82"/>
      <c r="D5441" s="82"/>
      <c r="E5441" s="82"/>
      <c r="F5441" s="82"/>
      <c r="G5441" s="82"/>
      <c r="H5441" s="82"/>
      <c r="I5441" s="82"/>
      <c r="J5441" s="82"/>
      <c r="K5441" s="82"/>
      <c r="L5441" s="82"/>
      <c r="M5441" s="82"/>
      <c r="N5441" s="140"/>
      <c r="O5441" s="140"/>
      <c r="P5441" s="82"/>
      <c r="Q5441" s="82"/>
      <c r="R5441" s="82"/>
      <c r="S5441" s="82"/>
      <c r="T5441" s="140"/>
      <c r="U5441" s="82"/>
      <c r="V5441" s="82"/>
      <c r="W5441" s="82"/>
      <c r="X5441" s="82"/>
      <c r="Y5441" s="82"/>
      <c r="AA5441" s="82"/>
      <c r="AB5441" s="82"/>
      <c r="AC5441" s="82"/>
      <c r="AD5441" s="82"/>
      <c r="AE5441" s="82"/>
      <c r="AF5441" s="82"/>
      <c r="AG5441" s="82"/>
    </row>
    <row r="5442" spans="3:33" x14ac:dyDescent="0.2">
      <c r="C5442" s="82"/>
      <c r="D5442" s="82"/>
      <c r="E5442" s="82"/>
      <c r="F5442" s="82"/>
      <c r="G5442" s="82"/>
      <c r="H5442" s="82"/>
      <c r="I5442" s="82"/>
      <c r="J5442" s="82"/>
      <c r="K5442" s="82"/>
      <c r="L5442" s="82"/>
      <c r="M5442" s="82"/>
      <c r="N5442" s="140"/>
      <c r="O5442" s="140"/>
      <c r="P5442" s="82"/>
      <c r="Q5442" s="82"/>
      <c r="R5442" s="82"/>
      <c r="S5442" s="82"/>
      <c r="T5442" s="140"/>
      <c r="U5442" s="82"/>
      <c r="V5442" s="82"/>
      <c r="W5442" s="82"/>
      <c r="X5442" s="82"/>
      <c r="Y5442" s="82"/>
      <c r="AA5442" s="82"/>
      <c r="AB5442" s="82"/>
      <c r="AC5442" s="82"/>
      <c r="AD5442" s="82"/>
      <c r="AE5442" s="82"/>
      <c r="AF5442" s="82"/>
      <c r="AG5442" s="82"/>
    </row>
    <row r="5443" spans="3:33" x14ac:dyDescent="0.2">
      <c r="C5443" s="82"/>
      <c r="D5443" s="82"/>
      <c r="E5443" s="82"/>
      <c r="F5443" s="82"/>
      <c r="G5443" s="82"/>
      <c r="H5443" s="82"/>
      <c r="I5443" s="82"/>
      <c r="J5443" s="82"/>
      <c r="K5443" s="82"/>
      <c r="L5443" s="82"/>
      <c r="M5443" s="82"/>
      <c r="N5443" s="140"/>
      <c r="O5443" s="140"/>
      <c r="P5443" s="82"/>
      <c r="Q5443" s="82"/>
      <c r="R5443" s="82"/>
      <c r="S5443" s="82"/>
      <c r="T5443" s="140"/>
      <c r="U5443" s="82"/>
      <c r="V5443" s="82"/>
      <c r="W5443" s="82"/>
      <c r="X5443" s="82"/>
      <c r="Y5443" s="82"/>
      <c r="AA5443" s="82"/>
      <c r="AB5443" s="82"/>
      <c r="AC5443" s="82"/>
      <c r="AD5443" s="82"/>
      <c r="AE5443" s="82"/>
      <c r="AF5443" s="82"/>
      <c r="AG5443" s="82"/>
    </row>
    <row r="5444" spans="3:33" x14ac:dyDescent="0.2">
      <c r="C5444" s="82"/>
      <c r="D5444" s="82"/>
      <c r="E5444" s="82"/>
      <c r="F5444" s="82"/>
      <c r="G5444" s="82"/>
      <c r="H5444" s="82"/>
      <c r="I5444" s="82"/>
      <c r="J5444" s="82"/>
      <c r="K5444" s="82"/>
      <c r="L5444" s="82"/>
      <c r="M5444" s="82"/>
      <c r="N5444" s="140"/>
      <c r="O5444" s="140"/>
      <c r="P5444" s="82"/>
      <c r="Q5444" s="82"/>
      <c r="R5444" s="82"/>
      <c r="S5444" s="82"/>
      <c r="T5444" s="140"/>
      <c r="U5444" s="82"/>
      <c r="V5444" s="82"/>
      <c r="W5444" s="82"/>
      <c r="X5444" s="82"/>
      <c r="Y5444" s="82"/>
      <c r="AA5444" s="82"/>
      <c r="AB5444" s="82"/>
      <c r="AC5444" s="82"/>
      <c r="AD5444" s="82"/>
      <c r="AE5444" s="82"/>
      <c r="AF5444" s="82"/>
      <c r="AG5444" s="82"/>
    </row>
    <row r="5445" spans="3:33" x14ac:dyDescent="0.2">
      <c r="C5445" s="82"/>
      <c r="D5445" s="82"/>
      <c r="E5445" s="82"/>
      <c r="F5445" s="82"/>
      <c r="G5445" s="82"/>
      <c r="H5445" s="82"/>
      <c r="I5445" s="82"/>
      <c r="J5445" s="82"/>
      <c r="K5445" s="82"/>
      <c r="L5445" s="82"/>
      <c r="M5445" s="82"/>
      <c r="N5445" s="140"/>
      <c r="O5445" s="140"/>
      <c r="P5445" s="82"/>
      <c r="Q5445" s="82"/>
      <c r="R5445" s="82"/>
      <c r="S5445" s="82"/>
      <c r="T5445" s="140"/>
      <c r="U5445" s="82"/>
      <c r="V5445" s="82"/>
      <c r="W5445" s="82"/>
      <c r="X5445" s="82"/>
      <c r="Y5445" s="82"/>
      <c r="AA5445" s="82"/>
      <c r="AB5445" s="82"/>
      <c r="AC5445" s="82"/>
      <c r="AD5445" s="82"/>
      <c r="AE5445" s="82"/>
      <c r="AF5445" s="82"/>
      <c r="AG5445" s="82"/>
    </row>
    <row r="5446" spans="3:33" x14ac:dyDescent="0.2">
      <c r="C5446" s="82"/>
      <c r="D5446" s="82"/>
      <c r="E5446" s="82"/>
      <c r="F5446" s="82"/>
      <c r="G5446" s="82"/>
      <c r="H5446" s="82"/>
      <c r="I5446" s="82"/>
      <c r="J5446" s="82"/>
      <c r="K5446" s="82"/>
      <c r="L5446" s="82"/>
      <c r="M5446" s="82"/>
      <c r="N5446" s="140"/>
      <c r="O5446" s="140"/>
      <c r="P5446" s="82"/>
      <c r="Q5446" s="82"/>
      <c r="R5446" s="82"/>
      <c r="S5446" s="82"/>
      <c r="T5446" s="140"/>
      <c r="U5446" s="82"/>
      <c r="V5446" s="82"/>
      <c r="W5446" s="82"/>
      <c r="X5446" s="82"/>
      <c r="Y5446" s="82"/>
      <c r="AA5446" s="82"/>
      <c r="AB5446" s="82"/>
      <c r="AC5446" s="82"/>
      <c r="AD5446" s="82"/>
      <c r="AE5446" s="82"/>
      <c r="AF5446" s="82"/>
      <c r="AG5446" s="82"/>
    </row>
    <row r="5447" spans="3:33" x14ac:dyDescent="0.2">
      <c r="C5447" s="82"/>
      <c r="D5447" s="82"/>
      <c r="E5447" s="82"/>
      <c r="F5447" s="82"/>
      <c r="G5447" s="82"/>
      <c r="H5447" s="82"/>
      <c r="I5447" s="82"/>
      <c r="J5447" s="82"/>
      <c r="K5447" s="82"/>
      <c r="L5447" s="82"/>
      <c r="M5447" s="82"/>
      <c r="N5447" s="140"/>
      <c r="O5447" s="140"/>
      <c r="P5447" s="82"/>
      <c r="Q5447" s="82"/>
      <c r="R5447" s="82"/>
      <c r="S5447" s="82"/>
      <c r="T5447" s="140"/>
      <c r="U5447" s="82"/>
      <c r="V5447" s="82"/>
      <c r="W5447" s="82"/>
      <c r="X5447" s="82"/>
      <c r="Y5447" s="82"/>
      <c r="AA5447" s="82"/>
      <c r="AB5447" s="82"/>
      <c r="AC5447" s="82"/>
      <c r="AD5447" s="82"/>
      <c r="AE5447" s="82"/>
      <c r="AF5447" s="82"/>
      <c r="AG5447" s="82"/>
    </row>
    <row r="5448" spans="3:33" x14ac:dyDescent="0.2">
      <c r="C5448" s="82"/>
      <c r="D5448" s="82"/>
      <c r="E5448" s="82"/>
      <c r="F5448" s="82"/>
      <c r="G5448" s="82"/>
      <c r="H5448" s="82"/>
      <c r="I5448" s="82"/>
      <c r="J5448" s="82"/>
      <c r="K5448" s="82"/>
      <c r="L5448" s="82"/>
      <c r="M5448" s="82"/>
      <c r="N5448" s="140"/>
      <c r="O5448" s="140"/>
      <c r="P5448" s="82"/>
      <c r="Q5448" s="82"/>
      <c r="R5448" s="82"/>
      <c r="S5448" s="82"/>
      <c r="T5448" s="140"/>
      <c r="U5448" s="82"/>
      <c r="V5448" s="82"/>
      <c r="W5448" s="82"/>
      <c r="X5448" s="82"/>
      <c r="Y5448" s="82"/>
      <c r="AA5448" s="82"/>
      <c r="AB5448" s="82"/>
      <c r="AC5448" s="82"/>
      <c r="AD5448" s="82"/>
      <c r="AE5448" s="82"/>
      <c r="AF5448" s="82"/>
      <c r="AG5448" s="82"/>
    </row>
    <row r="5449" spans="3:33" x14ac:dyDescent="0.2">
      <c r="C5449" s="82"/>
      <c r="D5449" s="82"/>
      <c r="E5449" s="82"/>
      <c r="F5449" s="82"/>
      <c r="G5449" s="82"/>
      <c r="H5449" s="82"/>
      <c r="I5449" s="82"/>
      <c r="J5449" s="82"/>
      <c r="K5449" s="82"/>
      <c r="L5449" s="82"/>
      <c r="M5449" s="82"/>
      <c r="N5449" s="140"/>
      <c r="O5449" s="140"/>
      <c r="P5449" s="82"/>
      <c r="Q5449" s="82"/>
      <c r="R5449" s="82"/>
      <c r="S5449" s="82"/>
      <c r="T5449" s="140"/>
      <c r="U5449" s="82"/>
      <c r="V5449" s="82"/>
      <c r="W5449" s="82"/>
      <c r="X5449" s="82"/>
      <c r="Y5449" s="82"/>
      <c r="AA5449" s="82"/>
      <c r="AB5449" s="82"/>
      <c r="AC5449" s="82"/>
      <c r="AD5449" s="82"/>
      <c r="AE5449" s="82"/>
      <c r="AF5449" s="82"/>
      <c r="AG5449" s="82"/>
    </row>
    <row r="5450" spans="3:33" x14ac:dyDescent="0.2">
      <c r="C5450" s="82"/>
      <c r="D5450" s="82"/>
      <c r="E5450" s="82"/>
      <c r="F5450" s="82"/>
      <c r="G5450" s="82"/>
      <c r="H5450" s="82"/>
      <c r="I5450" s="82"/>
      <c r="J5450" s="82"/>
      <c r="K5450" s="82"/>
      <c r="L5450" s="82"/>
      <c r="M5450" s="82"/>
      <c r="N5450" s="140"/>
      <c r="O5450" s="140"/>
      <c r="P5450" s="82"/>
      <c r="Q5450" s="82"/>
      <c r="R5450" s="82"/>
      <c r="S5450" s="82"/>
      <c r="T5450" s="140"/>
      <c r="U5450" s="82"/>
      <c r="V5450" s="82"/>
      <c r="W5450" s="82"/>
      <c r="X5450" s="82"/>
      <c r="Y5450" s="82"/>
      <c r="AA5450" s="82"/>
      <c r="AB5450" s="82"/>
      <c r="AC5450" s="82"/>
      <c r="AD5450" s="82"/>
      <c r="AE5450" s="82"/>
      <c r="AF5450" s="82"/>
      <c r="AG5450" s="82"/>
    </row>
    <row r="5451" spans="3:33" x14ac:dyDescent="0.2">
      <c r="C5451" s="82"/>
      <c r="D5451" s="82"/>
      <c r="E5451" s="82"/>
      <c r="F5451" s="82"/>
      <c r="G5451" s="82"/>
      <c r="H5451" s="82"/>
      <c r="I5451" s="82"/>
      <c r="J5451" s="82"/>
      <c r="K5451" s="82"/>
      <c r="L5451" s="82"/>
      <c r="M5451" s="82"/>
      <c r="N5451" s="140"/>
      <c r="O5451" s="140"/>
      <c r="P5451" s="82"/>
      <c r="Q5451" s="82"/>
      <c r="R5451" s="82"/>
      <c r="S5451" s="82"/>
      <c r="T5451" s="140"/>
      <c r="U5451" s="82"/>
      <c r="V5451" s="82"/>
      <c r="W5451" s="82"/>
      <c r="X5451" s="82"/>
      <c r="Y5451" s="82"/>
      <c r="AA5451" s="82"/>
      <c r="AB5451" s="82"/>
      <c r="AC5451" s="82"/>
      <c r="AD5451" s="82"/>
      <c r="AE5451" s="82"/>
      <c r="AF5451" s="82"/>
      <c r="AG5451" s="82"/>
    </row>
    <row r="5452" spans="3:33" x14ac:dyDescent="0.2">
      <c r="C5452" s="82"/>
      <c r="D5452" s="82"/>
      <c r="E5452" s="82"/>
      <c r="F5452" s="82"/>
      <c r="G5452" s="82"/>
      <c r="H5452" s="82"/>
      <c r="I5452" s="82"/>
      <c r="J5452" s="82"/>
      <c r="K5452" s="82"/>
      <c r="L5452" s="82"/>
      <c r="M5452" s="82"/>
      <c r="N5452" s="140"/>
      <c r="O5452" s="140"/>
      <c r="P5452" s="82"/>
      <c r="Q5452" s="82"/>
      <c r="R5452" s="82"/>
      <c r="S5452" s="82"/>
      <c r="T5452" s="140"/>
      <c r="U5452" s="82"/>
      <c r="V5452" s="82"/>
      <c r="W5452" s="82"/>
      <c r="X5452" s="82"/>
      <c r="Y5452" s="82"/>
      <c r="AA5452" s="82"/>
      <c r="AB5452" s="82"/>
      <c r="AC5452" s="82"/>
      <c r="AD5452" s="82"/>
      <c r="AE5452" s="82"/>
      <c r="AF5452" s="82"/>
      <c r="AG5452" s="82"/>
    </row>
    <row r="5453" spans="3:33" x14ac:dyDescent="0.2">
      <c r="C5453" s="82"/>
      <c r="D5453" s="82"/>
      <c r="E5453" s="82"/>
      <c r="F5453" s="82"/>
      <c r="G5453" s="82"/>
      <c r="H5453" s="82"/>
      <c r="I5453" s="82"/>
      <c r="J5453" s="82"/>
      <c r="K5453" s="82"/>
      <c r="L5453" s="82"/>
      <c r="M5453" s="82"/>
      <c r="N5453" s="140"/>
      <c r="O5453" s="140"/>
      <c r="P5453" s="82"/>
      <c r="Q5453" s="82"/>
      <c r="R5453" s="82"/>
      <c r="S5453" s="82"/>
      <c r="T5453" s="140"/>
      <c r="U5453" s="82"/>
      <c r="V5453" s="82"/>
      <c r="W5453" s="82"/>
      <c r="X5453" s="82"/>
      <c r="Y5453" s="82"/>
      <c r="AA5453" s="82"/>
      <c r="AB5453" s="82"/>
      <c r="AC5453" s="82"/>
      <c r="AD5453" s="82"/>
      <c r="AE5453" s="82"/>
      <c r="AF5453" s="82"/>
      <c r="AG5453" s="82"/>
    </row>
    <row r="5454" spans="3:33" x14ac:dyDescent="0.2">
      <c r="C5454" s="82"/>
      <c r="D5454" s="82"/>
      <c r="E5454" s="82"/>
      <c r="F5454" s="82"/>
      <c r="G5454" s="82"/>
      <c r="H5454" s="82"/>
      <c r="I5454" s="82"/>
      <c r="J5454" s="82"/>
      <c r="K5454" s="82"/>
      <c r="L5454" s="82"/>
      <c r="M5454" s="82"/>
      <c r="N5454" s="140"/>
      <c r="O5454" s="140"/>
      <c r="P5454" s="82"/>
      <c r="Q5454" s="82"/>
      <c r="R5454" s="82"/>
      <c r="S5454" s="82"/>
      <c r="T5454" s="140"/>
      <c r="U5454" s="82"/>
      <c r="V5454" s="82"/>
      <c r="W5454" s="82"/>
      <c r="X5454" s="82"/>
      <c r="Y5454" s="82"/>
      <c r="AA5454" s="82"/>
      <c r="AB5454" s="82"/>
      <c r="AC5454" s="82"/>
      <c r="AD5454" s="82"/>
      <c r="AE5454" s="82"/>
      <c r="AF5454" s="82"/>
      <c r="AG5454" s="82"/>
    </row>
    <row r="5455" spans="3:33" x14ac:dyDescent="0.2">
      <c r="C5455" s="82"/>
      <c r="D5455" s="82"/>
      <c r="E5455" s="82"/>
      <c r="F5455" s="82"/>
      <c r="G5455" s="82"/>
      <c r="H5455" s="82"/>
      <c r="I5455" s="82"/>
      <c r="J5455" s="82"/>
      <c r="K5455" s="82"/>
      <c r="L5455" s="82"/>
      <c r="M5455" s="82"/>
      <c r="N5455" s="140"/>
      <c r="O5455" s="140"/>
      <c r="P5455" s="82"/>
      <c r="Q5455" s="82"/>
      <c r="R5455" s="82"/>
      <c r="S5455" s="82"/>
      <c r="T5455" s="140"/>
      <c r="U5455" s="82"/>
      <c r="V5455" s="82"/>
      <c r="W5455" s="82"/>
      <c r="X5455" s="82"/>
      <c r="Y5455" s="82"/>
      <c r="AA5455" s="82"/>
      <c r="AB5455" s="82"/>
      <c r="AC5455" s="82"/>
      <c r="AD5455" s="82"/>
      <c r="AE5455" s="82"/>
      <c r="AF5455" s="82"/>
      <c r="AG5455" s="82"/>
    </row>
    <row r="5456" spans="3:33" x14ac:dyDescent="0.2">
      <c r="C5456" s="82"/>
      <c r="D5456" s="82"/>
      <c r="E5456" s="82"/>
      <c r="F5456" s="82"/>
      <c r="G5456" s="82"/>
      <c r="H5456" s="82"/>
      <c r="I5456" s="82"/>
      <c r="J5456" s="82"/>
      <c r="K5456" s="82"/>
      <c r="L5456" s="82"/>
      <c r="M5456" s="82"/>
      <c r="N5456" s="140"/>
      <c r="O5456" s="140"/>
      <c r="P5456" s="82"/>
      <c r="Q5456" s="82"/>
      <c r="R5456" s="82"/>
      <c r="S5456" s="82"/>
      <c r="T5456" s="140"/>
      <c r="U5456" s="82"/>
      <c r="V5456" s="82"/>
      <c r="W5456" s="82"/>
      <c r="X5456" s="82"/>
      <c r="Y5456" s="82"/>
      <c r="AA5456" s="82"/>
      <c r="AB5456" s="82"/>
      <c r="AC5456" s="82"/>
      <c r="AD5456" s="82"/>
      <c r="AE5456" s="82"/>
      <c r="AF5456" s="82"/>
      <c r="AG5456" s="82"/>
    </row>
    <row r="5457" spans="3:33" x14ac:dyDescent="0.2">
      <c r="C5457" s="82"/>
      <c r="D5457" s="82"/>
      <c r="E5457" s="82"/>
      <c r="F5457" s="82"/>
      <c r="G5457" s="82"/>
      <c r="H5457" s="82"/>
      <c r="I5457" s="82"/>
      <c r="J5457" s="82"/>
      <c r="K5457" s="82"/>
      <c r="L5457" s="82"/>
      <c r="M5457" s="82"/>
      <c r="N5457" s="140"/>
      <c r="O5457" s="140"/>
      <c r="P5457" s="82"/>
      <c r="Q5457" s="82"/>
      <c r="R5457" s="82"/>
      <c r="S5457" s="82"/>
      <c r="T5457" s="140"/>
      <c r="U5457" s="82"/>
      <c r="V5457" s="82"/>
      <c r="W5457" s="82"/>
      <c r="X5457" s="82"/>
      <c r="Y5457" s="82"/>
      <c r="AA5457" s="82"/>
      <c r="AB5457" s="82"/>
      <c r="AC5457" s="82"/>
      <c r="AD5457" s="82"/>
      <c r="AE5457" s="82"/>
      <c r="AF5457" s="82"/>
      <c r="AG5457" s="82"/>
    </row>
    <row r="5458" spans="3:33" x14ac:dyDescent="0.2">
      <c r="C5458" s="82"/>
      <c r="D5458" s="82"/>
      <c r="E5458" s="82"/>
      <c r="F5458" s="82"/>
      <c r="G5458" s="82"/>
      <c r="H5458" s="82"/>
      <c r="I5458" s="82"/>
      <c r="J5458" s="82"/>
      <c r="K5458" s="82"/>
      <c r="L5458" s="82"/>
      <c r="M5458" s="82"/>
      <c r="N5458" s="140"/>
      <c r="O5458" s="140"/>
      <c r="P5458" s="82"/>
      <c r="Q5458" s="82"/>
      <c r="R5458" s="82"/>
      <c r="S5458" s="82"/>
      <c r="T5458" s="140"/>
      <c r="U5458" s="82"/>
      <c r="V5458" s="82"/>
      <c r="W5458" s="82"/>
      <c r="X5458" s="82"/>
      <c r="Y5458" s="82"/>
      <c r="AA5458" s="82"/>
      <c r="AB5458" s="82"/>
      <c r="AC5458" s="82"/>
      <c r="AD5458" s="82"/>
      <c r="AE5458" s="82"/>
      <c r="AF5458" s="82"/>
      <c r="AG5458" s="82"/>
    </row>
    <row r="5459" spans="3:33" x14ac:dyDescent="0.2">
      <c r="C5459" s="82"/>
      <c r="D5459" s="82"/>
      <c r="E5459" s="82"/>
      <c r="F5459" s="82"/>
      <c r="G5459" s="82"/>
      <c r="H5459" s="82"/>
      <c r="I5459" s="82"/>
      <c r="J5459" s="82"/>
      <c r="K5459" s="82"/>
      <c r="L5459" s="82"/>
      <c r="M5459" s="82"/>
      <c r="N5459" s="140"/>
      <c r="O5459" s="140"/>
      <c r="P5459" s="82"/>
      <c r="Q5459" s="82"/>
      <c r="R5459" s="82"/>
      <c r="S5459" s="82"/>
      <c r="T5459" s="140"/>
      <c r="U5459" s="82"/>
      <c r="V5459" s="82"/>
      <c r="W5459" s="82"/>
      <c r="X5459" s="82"/>
      <c r="Y5459" s="82"/>
      <c r="AA5459" s="82"/>
      <c r="AB5459" s="82"/>
      <c r="AC5459" s="82"/>
      <c r="AD5459" s="82"/>
      <c r="AE5459" s="82"/>
      <c r="AF5459" s="82"/>
      <c r="AG5459" s="82"/>
    </row>
    <row r="5460" spans="3:33" x14ac:dyDescent="0.2">
      <c r="C5460" s="82"/>
      <c r="D5460" s="82"/>
      <c r="E5460" s="82"/>
      <c r="F5460" s="82"/>
      <c r="G5460" s="82"/>
      <c r="H5460" s="82"/>
      <c r="I5460" s="82"/>
      <c r="J5460" s="82"/>
      <c r="K5460" s="82"/>
      <c r="L5460" s="82"/>
      <c r="M5460" s="82"/>
      <c r="N5460" s="140"/>
      <c r="O5460" s="140"/>
      <c r="P5460" s="82"/>
      <c r="Q5460" s="82"/>
      <c r="R5460" s="82"/>
      <c r="S5460" s="82"/>
      <c r="T5460" s="140"/>
      <c r="U5460" s="82"/>
      <c r="V5460" s="82"/>
      <c r="W5460" s="82"/>
      <c r="X5460" s="82"/>
      <c r="Y5460" s="82"/>
      <c r="AA5460" s="82"/>
      <c r="AB5460" s="82"/>
      <c r="AC5460" s="82"/>
      <c r="AD5460" s="82"/>
      <c r="AE5460" s="82"/>
      <c r="AF5460" s="82"/>
      <c r="AG5460" s="82"/>
    </row>
    <row r="5461" spans="3:33" x14ac:dyDescent="0.2">
      <c r="C5461" s="82"/>
      <c r="D5461" s="82"/>
      <c r="E5461" s="82"/>
      <c r="F5461" s="82"/>
      <c r="G5461" s="82"/>
      <c r="H5461" s="82"/>
      <c r="I5461" s="82"/>
      <c r="J5461" s="82"/>
      <c r="K5461" s="82"/>
      <c r="L5461" s="82"/>
      <c r="M5461" s="82"/>
      <c r="N5461" s="140"/>
      <c r="O5461" s="140"/>
      <c r="P5461" s="82"/>
      <c r="Q5461" s="82"/>
      <c r="R5461" s="82"/>
      <c r="S5461" s="82"/>
      <c r="T5461" s="140"/>
      <c r="U5461" s="82"/>
      <c r="V5461" s="82"/>
      <c r="W5461" s="82"/>
      <c r="X5461" s="82"/>
      <c r="Y5461" s="82"/>
      <c r="AA5461" s="82"/>
      <c r="AB5461" s="82"/>
      <c r="AC5461" s="82"/>
      <c r="AD5461" s="82"/>
      <c r="AE5461" s="82"/>
      <c r="AF5461" s="82"/>
      <c r="AG5461" s="82"/>
    </row>
    <row r="5462" spans="3:33" x14ac:dyDescent="0.2">
      <c r="C5462" s="82"/>
      <c r="D5462" s="82"/>
      <c r="E5462" s="82"/>
      <c r="F5462" s="82"/>
      <c r="G5462" s="82"/>
      <c r="H5462" s="82"/>
      <c r="I5462" s="82"/>
      <c r="J5462" s="82"/>
      <c r="K5462" s="82"/>
      <c r="L5462" s="82"/>
      <c r="M5462" s="82"/>
      <c r="N5462" s="140"/>
      <c r="O5462" s="140"/>
      <c r="P5462" s="82"/>
      <c r="Q5462" s="82"/>
      <c r="R5462" s="82"/>
      <c r="S5462" s="82"/>
      <c r="T5462" s="140"/>
      <c r="U5462" s="82"/>
      <c r="V5462" s="82"/>
      <c r="W5462" s="82"/>
      <c r="X5462" s="82"/>
      <c r="Y5462" s="82"/>
      <c r="AA5462" s="82"/>
      <c r="AB5462" s="82"/>
      <c r="AC5462" s="82"/>
      <c r="AD5462" s="82"/>
      <c r="AE5462" s="82"/>
      <c r="AF5462" s="82"/>
      <c r="AG5462" s="82"/>
    </row>
    <row r="5463" spans="3:33" x14ac:dyDescent="0.2">
      <c r="C5463" s="82"/>
      <c r="D5463" s="82"/>
      <c r="E5463" s="82"/>
      <c r="F5463" s="82"/>
      <c r="G5463" s="82"/>
      <c r="H5463" s="82"/>
      <c r="I5463" s="82"/>
      <c r="J5463" s="82"/>
      <c r="K5463" s="82"/>
      <c r="L5463" s="82"/>
      <c r="M5463" s="82"/>
      <c r="N5463" s="140"/>
      <c r="O5463" s="140"/>
      <c r="P5463" s="82"/>
      <c r="Q5463" s="82"/>
      <c r="R5463" s="82"/>
      <c r="S5463" s="82"/>
      <c r="T5463" s="140"/>
      <c r="U5463" s="82"/>
      <c r="V5463" s="82"/>
      <c r="W5463" s="82"/>
      <c r="X5463" s="82"/>
      <c r="Y5463" s="82"/>
      <c r="AA5463" s="82"/>
      <c r="AB5463" s="82"/>
      <c r="AC5463" s="82"/>
      <c r="AD5463" s="82"/>
      <c r="AE5463" s="82"/>
      <c r="AF5463" s="82"/>
      <c r="AG5463" s="82"/>
    </row>
    <row r="5464" spans="3:33" x14ac:dyDescent="0.2">
      <c r="C5464" s="82"/>
      <c r="D5464" s="82"/>
      <c r="E5464" s="82"/>
      <c r="F5464" s="82"/>
      <c r="G5464" s="82"/>
      <c r="H5464" s="82"/>
      <c r="I5464" s="82"/>
      <c r="J5464" s="82"/>
      <c r="K5464" s="82"/>
      <c r="L5464" s="82"/>
      <c r="M5464" s="82"/>
      <c r="N5464" s="140"/>
      <c r="O5464" s="140"/>
      <c r="P5464" s="82"/>
      <c r="Q5464" s="82"/>
      <c r="R5464" s="82"/>
      <c r="S5464" s="82"/>
      <c r="T5464" s="140"/>
      <c r="U5464" s="82"/>
      <c r="V5464" s="82"/>
      <c r="W5464" s="82"/>
      <c r="X5464" s="82"/>
      <c r="Y5464" s="82"/>
      <c r="AA5464" s="82"/>
      <c r="AB5464" s="82"/>
      <c r="AC5464" s="82"/>
      <c r="AD5464" s="82"/>
      <c r="AE5464" s="82"/>
      <c r="AF5464" s="82"/>
      <c r="AG5464" s="82"/>
    </row>
    <row r="5465" spans="3:33" x14ac:dyDescent="0.2">
      <c r="C5465" s="82"/>
      <c r="D5465" s="82"/>
      <c r="E5465" s="82"/>
      <c r="F5465" s="82"/>
      <c r="G5465" s="82"/>
      <c r="H5465" s="82"/>
      <c r="I5465" s="82"/>
      <c r="J5465" s="82"/>
      <c r="K5465" s="82"/>
      <c r="L5465" s="82"/>
      <c r="M5465" s="82"/>
      <c r="N5465" s="140"/>
      <c r="O5465" s="140"/>
      <c r="P5465" s="82"/>
      <c r="Q5465" s="82"/>
      <c r="R5465" s="82"/>
      <c r="S5465" s="82"/>
      <c r="T5465" s="140"/>
      <c r="U5465" s="82"/>
      <c r="V5465" s="82"/>
      <c r="W5465" s="82"/>
      <c r="X5465" s="82"/>
      <c r="Y5465" s="82"/>
      <c r="AA5465" s="82"/>
      <c r="AB5465" s="82"/>
      <c r="AC5465" s="82"/>
      <c r="AD5465" s="82"/>
      <c r="AE5465" s="82"/>
      <c r="AF5465" s="82"/>
      <c r="AG5465" s="82"/>
    </row>
    <row r="5466" spans="3:33" x14ac:dyDescent="0.2">
      <c r="C5466" s="82"/>
      <c r="D5466" s="82"/>
      <c r="E5466" s="82"/>
      <c r="F5466" s="82"/>
      <c r="G5466" s="82"/>
      <c r="H5466" s="82"/>
      <c r="I5466" s="82"/>
      <c r="J5466" s="82"/>
      <c r="K5466" s="82"/>
      <c r="L5466" s="82"/>
      <c r="M5466" s="82"/>
      <c r="N5466" s="140"/>
      <c r="O5466" s="140"/>
      <c r="P5466" s="82"/>
      <c r="Q5466" s="82"/>
      <c r="R5466" s="82"/>
      <c r="S5466" s="82"/>
      <c r="T5466" s="140"/>
      <c r="U5466" s="82"/>
      <c r="V5466" s="82"/>
      <c r="W5466" s="82"/>
      <c r="X5466" s="82"/>
      <c r="Y5466" s="82"/>
      <c r="AA5466" s="82"/>
      <c r="AB5466" s="82"/>
      <c r="AC5466" s="82"/>
      <c r="AD5466" s="82"/>
      <c r="AE5466" s="82"/>
      <c r="AF5466" s="82"/>
      <c r="AG5466" s="82"/>
    </row>
    <row r="5467" spans="3:33" x14ac:dyDescent="0.2">
      <c r="C5467" s="82"/>
      <c r="D5467" s="82"/>
      <c r="E5467" s="82"/>
      <c r="F5467" s="82"/>
      <c r="G5467" s="82"/>
      <c r="H5467" s="82"/>
      <c r="I5467" s="82"/>
      <c r="J5467" s="82"/>
      <c r="K5467" s="82"/>
      <c r="L5467" s="82"/>
      <c r="M5467" s="82"/>
      <c r="N5467" s="140"/>
      <c r="O5467" s="140"/>
      <c r="P5467" s="82"/>
      <c r="Q5467" s="82"/>
      <c r="R5467" s="82"/>
      <c r="S5467" s="82"/>
      <c r="T5467" s="140"/>
      <c r="U5467" s="82"/>
      <c r="V5467" s="82"/>
      <c r="W5467" s="82"/>
      <c r="X5467" s="82"/>
      <c r="Y5467" s="82"/>
      <c r="AA5467" s="82"/>
      <c r="AB5467" s="82"/>
      <c r="AC5467" s="82"/>
      <c r="AD5467" s="82"/>
      <c r="AE5467" s="82"/>
      <c r="AF5467" s="82"/>
      <c r="AG5467" s="82"/>
    </row>
    <row r="5468" spans="3:33" x14ac:dyDescent="0.2">
      <c r="C5468" s="82"/>
      <c r="D5468" s="82"/>
      <c r="E5468" s="82"/>
      <c r="F5468" s="82"/>
      <c r="G5468" s="82"/>
      <c r="H5468" s="82"/>
      <c r="I5468" s="82"/>
      <c r="J5468" s="82"/>
      <c r="K5468" s="82"/>
      <c r="L5468" s="82"/>
      <c r="M5468" s="82"/>
      <c r="N5468" s="140"/>
      <c r="O5468" s="140"/>
      <c r="P5468" s="82"/>
      <c r="Q5468" s="82"/>
      <c r="R5468" s="82"/>
      <c r="S5468" s="82"/>
      <c r="T5468" s="140"/>
      <c r="U5468" s="82"/>
      <c r="V5468" s="82"/>
      <c r="W5468" s="82"/>
      <c r="X5468" s="82"/>
      <c r="Y5468" s="82"/>
      <c r="AA5468" s="82"/>
      <c r="AB5468" s="82"/>
      <c r="AC5468" s="82"/>
      <c r="AD5468" s="82"/>
      <c r="AE5468" s="82"/>
      <c r="AF5468" s="82"/>
      <c r="AG5468" s="82"/>
    </row>
    <row r="5469" spans="3:33" x14ac:dyDescent="0.2">
      <c r="C5469" s="82"/>
      <c r="D5469" s="82"/>
      <c r="E5469" s="82"/>
      <c r="F5469" s="82"/>
      <c r="G5469" s="82"/>
      <c r="H5469" s="82"/>
      <c r="I5469" s="82"/>
      <c r="J5469" s="82"/>
      <c r="K5469" s="82"/>
      <c r="L5469" s="82"/>
      <c r="M5469" s="82"/>
      <c r="N5469" s="140"/>
      <c r="O5469" s="140"/>
      <c r="P5469" s="82"/>
      <c r="Q5469" s="82"/>
      <c r="R5469" s="82"/>
      <c r="S5469" s="82"/>
      <c r="T5469" s="140"/>
      <c r="U5469" s="82"/>
      <c r="V5469" s="82"/>
      <c r="W5469" s="82"/>
      <c r="X5469" s="82"/>
      <c r="Y5469" s="82"/>
      <c r="AA5469" s="82"/>
      <c r="AB5469" s="82"/>
      <c r="AC5469" s="82"/>
      <c r="AD5469" s="82"/>
      <c r="AE5469" s="82"/>
      <c r="AF5469" s="82"/>
      <c r="AG5469" s="82"/>
    </row>
    <row r="5470" spans="3:33" x14ac:dyDescent="0.2">
      <c r="C5470" s="82"/>
      <c r="D5470" s="82"/>
      <c r="E5470" s="82"/>
      <c r="F5470" s="82"/>
      <c r="G5470" s="82"/>
      <c r="H5470" s="82"/>
      <c r="I5470" s="82"/>
      <c r="J5470" s="82"/>
      <c r="K5470" s="82"/>
      <c r="L5470" s="82"/>
      <c r="M5470" s="82"/>
      <c r="N5470" s="140"/>
      <c r="O5470" s="140"/>
      <c r="P5470" s="82"/>
      <c r="Q5470" s="82"/>
      <c r="R5470" s="82"/>
      <c r="S5470" s="82"/>
      <c r="T5470" s="140"/>
      <c r="U5470" s="82"/>
      <c r="V5470" s="82"/>
      <c r="W5470" s="82"/>
      <c r="X5470" s="82"/>
      <c r="Y5470" s="82"/>
      <c r="AA5470" s="82"/>
      <c r="AB5470" s="82"/>
      <c r="AC5470" s="82"/>
      <c r="AD5470" s="82"/>
      <c r="AE5470" s="82"/>
      <c r="AF5470" s="82"/>
      <c r="AG5470" s="82"/>
    </row>
    <row r="5471" spans="3:33" x14ac:dyDescent="0.2">
      <c r="C5471" s="82"/>
      <c r="D5471" s="82"/>
      <c r="E5471" s="82"/>
      <c r="F5471" s="82"/>
      <c r="G5471" s="82"/>
      <c r="H5471" s="82"/>
      <c r="I5471" s="82"/>
      <c r="J5471" s="82"/>
      <c r="K5471" s="82"/>
      <c r="L5471" s="82"/>
      <c r="M5471" s="82"/>
      <c r="N5471" s="140"/>
      <c r="O5471" s="140"/>
      <c r="P5471" s="82"/>
      <c r="Q5471" s="82"/>
      <c r="R5471" s="82"/>
      <c r="S5471" s="82"/>
      <c r="T5471" s="140"/>
      <c r="U5471" s="82"/>
      <c r="V5471" s="82"/>
      <c r="W5471" s="82"/>
      <c r="X5471" s="82"/>
      <c r="Y5471" s="82"/>
      <c r="AA5471" s="82"/>
      <c r="AB5471" s="82"/>
      <c r="AC5471" s="82"/>
      <c r="AD5471" s="82"/>
      <c r="AE5471" s="82"/>
      <c r="AF5471" s="82"/>
      <c r="AG5471" s="82"/>
    </row>
    <row r="5472" spans="3:33" x14ac:dyDescent="0.2">
      <c r="C5472" s="82"/>
      <c r="D5472" s="82"/>
      <c r="E5472" s="82"/>
      <c r="F5472" s="82"/>
      <c r="G5472" s="82"/>
      <c r="H5472" s="82"/>
      <c r="I5472" s="82"/>
      <c r="J5472" s="82"/>
      <c r="K5472" s="82"/>
      <c r="L5472" s="82"/>
      <c r="M5472" s="82"/>
      <c r="N5472" s="140"/>
      <c r="O5472" s="140"/>
      <c r="P5472" s="82"/>
      <c r="Q5472" s="82"/>
      <c r="R5472" s="82"/>
      <c r="S5472" s="82"/>
      <c r="T5472" s="140"/>
      <c r="U5472" s="82"/>
      <c r="V5472" s="82"/>
      <c r="W5472" s="82"/>
      <c r="X5472" s="82"/>
      <c r="Y5472" s="82"/>
      <c r="AA5472" s="82"/>
      <c r="AB5472" s="82"/>
      <c r="AC5472" s="82"/>
      <c r="AD5472" s="82"/>
      <c r="AE5472" s="82"/>
      <c r="AF5472" s="82"/>
      <c r="AG5472" s="82"/>
    </row>
    <row r="5473" spans="3:33" x14ac:dyDescent="0.2">
      <c r="C5473" s="82"/>
      <c r="D5473" s="82"/>
      <c r="E5473" s="82"/>
      <c r="F5473" s="82"/>
      <c r="G5473" s="82"/>
      <c r="H5473" s="82"/>
      <c r="I5473" s="82"/>
      <c r="J5473" s="82"/>
      <c r="K5473" s="82"/>
      <c r="L5473" s="82"/>
      <c r="M5473" s="82"/>
      <c r="N5473" s="140"/>
      <c r="O5473" s="140"/>
      <c r="P5473" s="82"/>
      <c r="Q5473" s="82"/>
      <c r="R5473" s="82"/>
      <c r="S5473" s="82"/>
      <c r="T5473" s="140"/>
      <c r="U5473" s="82"/>
      <c r="V5473" s="82"/>
      <c r="W5473" s="82"/>
      <c r="X5473" s="82"/>
      <c r="Y5473" s="82"/>
      <c r="AA5473" s="82"/>
      <c r="AB5473" s="82"/>
      <c r="AC5473" s="82"/>
      <c r="AD5473" s="82"/>
      <c r="AE5473" s="82"/>
      <c r="AF5473" s="82"/>
      <c r="AG5473" s="82"/>
    </row>
    <row r="5474" spans="3:33" x14ac:dyDescent="0.2">
      <c r="C5474" s="82"/>
      <c r="D5474" s="82"/>
      <c r="E5474" s="82"/>
      <c r="F5474" s="82"/>
      <c r="G5474" s="82"/>
      <c r="H5474" s="82"/>
      <c r="I5474" s="82"/>
      <c r="J5474" s="82"/>
      <c r="K5474" s="82"/>
      <c r="L5474" s="82"/>
      <c r="M5474" s="82"/>
      <c r="N5474" s="140"/>
      <c r="O5474" s="140"/>
      <c r="P5474" s="82"/>
      <c r="Q5474" s="82"/>
      <c r="R5474" s="82"/>
      <c r="S5474" s="82"/>
      <c r="T5474" s="140"/>
      <c r="U5474" s="82"/>
      <c r="V5474" s="82"/>
      <c r="W5474" s="82"/>
      <c r="X5474" s="82"/>
      <c r="Y5474" s="82"/>
      <c r="AA5474" s="82"/>
      <c r="AB5474" s="82"/>
      <c r="AC5474" s="82"/>
      <c r="AD5474" s="82"/>
      <c r="AE5474" s="82"/>
      <c r="AF5474" s="82"/>
      <c r="AG5474" s="82"/>
    </row>
    <row r="5475" spans="3:33" x14ac:dyDescent="0.2">
      <c r="C5475" s="82"/>
      <c r="D5475" s="82"/>
      <c r="E5475" s="82"/>
      <c r="F5475" s="82"/>
      <c r="G5475" s="82"/>
      <c r="H5475" s="82"/>
      <c r="I5475" s="82"/>
      <c r="J5475" s="82"/>
      <c r="K5475" s="82"/>
      <c r="L5475" s="82"/>
      <c r="M5475" s="82"/>
      <c r="N5475" s="140"/>
      <c r="O5475" s="140"/>
      <c r="P5475" s="82"/>
      <c r="Q5475" s="82"/>
      <c r="R5475" s="82"/>
      <c r="S5475" s="82"/>
      <c r="T5475" s="140"/>
      <c r="U5475" s="82"/>
      <c r="V5475" s="82"/>
      <c r="W5475" s="82"/>
      <c r="X5475" s="82"/>
      <c r="Y5475" s="82"/>
      <c r="AA5475" s="82"/>
      <c r="AB5475" s="82"/>
      <c r="AC5475" s="82"/>
      <c r="AD5475" s="82"/>
      <c r="AE5475" s="82"/>
      <c r="AF5475" s="82"/>
      <c r="AG5475" s="82"/>
    </row>
    <row r="5476" spans="3:33" x14ac:dyDescent="0.2">
      <c r="C5476" s="82"/>
      <c r="D5476" s="82"/>
      <c r="E5476" s="82"/>
      <c r="F5476" s="82"/>
      <c r="G5476" s="82"/>
      <c r="H5476" s="82"/>
      <c r="I5476" s="82"/>
      <c r="J5476" s="82"/>
      <c r="K5476" s="82"/>
      <c r="L5476" s="82"/>
      <c r="M5476" s="82"/>
      <c r="N5476" s="140"/>
      <c r="O5476" s="140"/>
      <c r="P5476" s="82"/>
      <c r="Q5476" s="82"/>
      <c r="R5476" s="82"/>
      <c r="S5476" s="82"/>
      <c r="T5476" s="140"/>
      <c r="U5476" s="82"/>
      <c r="V5476" s="82"/>
      <c r="W5476" s="82"/>
      <c r="X5476" s="82"/>
      <c r="Y5476" s="82"/>
      <c r="AA5476" s="82"/>
      <c r="AB5476" s="82"/>
      <c r="AC5476" s="82"/>
      <c r="AD5476" s="82"/>
      <c r="AE5476" s="82"/>
      <c r="AF5476" s="82"/>
      <c r="AG5476" s="82"/>
    </row>
    <row r="5477" spans="3:33" x14ac:dyDescent="0.2">
      <c r="C5477" s="82"/>
      <c r="D5477" s="82"/>
      <c r="E5477" s="82"/>
      <c r="F5477" s="82"/>
      <c r="G5477" s="82"/>
      <c r="H5477" s="82"/>
      <c r="I5477" s="82"/>
      <c r="J5477" s="82"/>
      <c r="K5477" s="82"/>
      <c r="L5477" s="82"/>
      <c r="M5477" s="82"/>
      <c r="N5477" s="140"/>
      <c r="O5477" s="140"/>
      <c r="P5477" s="82"/>
      <c r="Q5477" s="82"/>
      <c r="R5477" s="82"/>
      <c r="S5477" s="82"/>
      <c r="T5477" s="140"/>
      <c r="U5477" s="82"/>
      <c r="V5477" s="82"/>
      <c r="W5477" s="82"/>
      <c r="X5477" s="82"/>
      <c r="Y5477" s="82"/>
      <c r="AA5477" s="82"/>
      <c r="AB5477" s="82"/>
      <c r="AC5477" s="82"/>
      <c r="AD5477" s="82"/>
      <c r="AE5477" s="82"/>
      <c r="AF5477" s="82"/>
      <c r="AG5477" s="82"/>
    </row>
    <row r="5478" spans="3:33" x14ac:dyDescent="0.2">
      <c r="C5478" s="82"/>
      <c r="D5478" s="82"/>
      <c r="E5478" s="82"/>
      <c r="F5478" s="82"/>
      <c r="G5478" s="82"/>
      <c r="H5478" s="82"/>
      <c r="I5478" s="82"/>
      <c r="J5478" s="82"/>
      <c r="K5478" s="82"/>
      <c r="L5478" s="82"/>
      <c r="M5478" s="82"/>
      <c r="N5478" s="140"/>
      <c r="O5478" s="140"/>
      <c r="P5478" s="82"/>
      <c r="Q5478" s="82"/>
      <c r="R5478" s="82"/>
      <c r="S5478" s="82"/>
      <c r="T5478" s="140"/>
      <c r="U5478" s="82"/>
      <c r="V5478" s="82"/>
      <c r="W5478" s="82"/>
      <c r="X5478" s="82"/>
      <c r="Y5478" s="82"/>
      <c r="AA5478" s="82"/>
      <c r="AB5478" s="82"/>
      <c r="AC5478" s="82"/>
      <c r="AD5478" s="82"/>
      <c r="AE5478" s="82"/>
      <c r="AF5478" s="82"/>
      <c r="AG5478" s="82"/>
    </row>
    <row r="5479" spans="3:33" x14ac:dyDescent="0.2">
      <c r="C5479" s="82"/>
      <c r="D5479" s="82"/>
      <c r="E5479" s="82"/>
      <c r="F5479" s="82"/>
      <c r="G5479" s="82"/>
      <c r="H5479" s="82"/>
      <c r="I5479" s="82"/>
      <c r="J5479" s="82"/>
      <c r="K5479" s="82"/>
      <c r="L5479" s="82"/>
      <c r="M5479" s="82"/>
      <c r="N5479" s="140"/>
      <c r="O5479" s="140"/>
      <c r="P5479" s="82"/>
      <c r="Q5479" s="82"/>
      <c r="R5479" s="82"/>
      <c r="S5479" s="82"/>
      <c r="T5479" s="140"/>
      <c r="U5479" s="82"/>
      <c r="V5479" s="82"/>
      <c r="W5479" s="82"/>
      <c r="X5479" s="82"/>
      <c r="Y5479" s="82"/>
      <c r="AA5479" s="82"/>
      <c r="AB5479" s="82"/>
      <c r="AC5479" s="82"/>
      <c r="AD5479" s="82"/>
      <c r="AE5479" s="82"/>
      <c r="AF5479" s="82"/>
      <c r="AG5479" s="82"/>
    </row>
    <row r="5480" spans="3:33" x14ac:dyDescent="0.2">
      <c r="C5480" s="82"/>
      <c r="D5480" s="82"/>
      <c r="E5480" s="82"/>
      <c r="F5480" s="82"/>
      <c r="G5480" s="82"/>
      <c r="H5480" s="82"/>
      <c r="I5480" s="82"/>
      <c r="J5480" s="82"/>
      <c r="K5480" s="82"/>
      <c r="L5480" s="82"/>
      <c r="M5480" s="82"/>
      <c r="N5480" s="140"/>
      <c r="O5480" s="140"/>
      <c r="P5480" s="82"/>
      <c r="Q5480" s="82"/>
      <c r="R5480" s="82"/>
      <c r="S5480" s="82"/>
      <c r="T5480" s="140"/>
      <c r="U5480" s="82"/>
      <c r="V5480" s="82"/>
      <c r="W5480" s="82"/>
      <c r="X5480" s="82"/>
      <c r="Y5480" s="82"/>
      <c r="AA5480" s="82"/>
      <c r="AB5480" s="82"/>
      <c r="AC5480" s="82"/>
      <c r="AD5480" s="82"/>
      <c r="AE5480" s="82"/>
      <c r="AF5480" s="82"/>
      <c r="AG5480" s="82"/>
    </row>
    <row r="5481" spans="3:33" x14ac:dyDescent="0.2">
      <c r="C5481" s="82"/>
      <c r="D5481" s="82"/>
      <c r="E5481" s="82"/>
      <c r="F5481" s="82"/>
      <c r="G5481" s="82"/>
      <c r="H5481" s="82"/>
      <c r="I5481" s="82"/>
      <c r="J5481" s="82"/>
      <c r="K5481" s="82"/>
      <c r="L5481" s="82"/>
      <c r="M5481" s="82"/>
      <c r="N5481" s="140"/>
      <c r="O5481" s="140"/>
      <c r="P5481" s="82"/>
      <c r="Q5481" s="82"/>
      <c r="R5481" s="82"/>
      <c r="S5481" s="82"/>
      <c r="T5481" s="140"/>
      <c r="U5481" s="82"/>
      <c r="V5481" s="82"/>
      <c r="W5481" s="82"/>
      <c r="X5481" s="82"/>
      <c r="Y5481" s="82"/>
      <c r="AA5481" s="82"/>
      <c r="AB5481" s="82"/>
      <c r="AC5481" s="82"/>
      <c r="AD5481" s="82"/>
      <c r="AE5481" s="82"/>
      <c r="AF5481" s="82"/>
      <c r="AG5481" s="82"/>
    </row>
    <row r="5482" spans="3:33" x14ac:dyDescent="0.2">
      <c r="C5482" s="82"/>
      <c r="D5482" s="82"/>
      <c r="E5482" s="82"/>
      <c r="F5482" s="82"/>
      <c r="G5482" s="82"/>
      <c r="H5482" s="82"/>
      <c r="I5482" s="82"/>
      <c r="J5482" s="82"/>
      <c r="K5482" s="82"/>
      <c r="L5482" s="82"/>
      <c r="M5482" s="82"/>
      <c r="N5482" s="140"/>
      <c r="O5482" s="140"/>
      <c r="P5482" s="82"/>
      <c r="Q5482" s="82"/>
      <c r="R5482" s="82"/>
      <c r="S5482" s="82"/>
      <c r="T5482" s="140"/>
      <c r="U5482" s="82"/>
      <c r="V5482" s="82"/>
      <c r="W5482" s="82"/>
      <c r="X5482" s="82"/>
      <c r="Y5482" s="82"/>
      <c r="AA5482" s="82"/>
      <c r="AB5482" s="82"/>
      <c r="AC5482" s="82"/>
      <c r="AD5482" s="82"/>
      <c r="AE5482" s="82"/>
      <c r="AF5482" s="82"/>
      <c r="AG5482" s="82"/>
    </row>
    <row r="5483" spans="3:33" x14ac:dyDescent="0.2">
      <c r="C5483" s="82"/>
      <c r="D5483" s="82"/>
      <c r="E5483" s="82"/>
      <c r="F5483" s="82"/>
      <c r="G5483" s="82"/>
      <c r="H5483" s="82"/>
      <c r="I5483" s="82"/>
      <c r="J5483" s="82"/>
      <c r="K5483" s="82"/>
      <c r="L5483" s="82"/>
      <c r="M5483" s="82"/>
      <c r="N5483" s="140"/>
      <c r="O5483" s="140"/>
      <c r="P5483" s="82"/>
      <c r="Q5483" s="82"/>
      <c r="R5483" s="82"/>
      <c r="S5483" s="82"/>
      <c r="T5483" s="140"/>
      <c r="U5483" s="82"/>
      <c r="V5483" s="82"/>
      <c r="W5483" s="82"/>
      <c r="X5483" s="82"/>
      <c r="Y5483" s="82"/>
      <c r="AA5483" s="82"/>
      <c r="AB5483" s="82"/>
      <c r="AC5483" s="82"/>
      <c r="AD5483" s="82"/>
      <c r="AE5483" s="82"/>
      <c r="AF5483" s="82"/>
      <c r="AG5483" s="82"/>
    </row>
    <row r="5484" spans="3:33" x14ac:dyDescent="0.2">
      <c r="C5484" s="82"/>
      <c r="D5484" s="82"/>
      <c r="E5484" s="82"/>
      <c r="F5484" s="82"/>
      <c r="G5484" s="82"/>
      <c r="H5484" s="82"/>
      <c r="I5484" s="82"/>
      <c r="J5484" s="82"/>
      <c r="K5484" s="82"/>
      <c r="L5484" s="82"/>
      <c r="M5484" s="82"/>
      <c r="N5484" s="140"/>
      <c r="O5484" s="140"/>
      <c r="P5484" s="82"/>
      <c r="Q5484" s="82"/>
      <c r="R5484" s="82"/>
      <c r="S5484" s="82"/>
      <c r="T5484" s="140"/>
      <c r="U5484" s="82"/>
      <c r="V5484" s="82"/>
      <c r="W5484" s="82"/>
      <c r="X5484" s="82"/>
      <c r="Y5484" s="82"/>
      <c r="AA5484" s="82"/>
      <c r="AB5484" s="82"/>
      <c r="AC5484" s="82"/>
      <c r="AD5484" s="82"/>
      <c r="AE5484" s="82"/>
      <c r="AF5484" s="82"/>
      <c r="AG5484" s="82"/>
    </row>
    <row r="5485" spans="3:33" x14ac:dyDescent="0.2">
      <c r="C5485" s="82"/>
      <c r="D5485" s="82"/>
      <c r="E5485" s="82"/>
      <c r="F5485" s="82"/>
      <c r="G5485" s="82"/>
      <c r="H5485" s="82"/>
      <c r="I5485" s="82"/>
      <c r="J5485" s="82"/>
      <c r="K5485" s="82"/>
      <c r="L5485" s="82"/>
      <c r="M5485" s="82"/>
      <c r="N5485" s="140"/>
      <c r="O5485" s="140"/>
      <c r="P5485" s="82"/>
      <c r="Q5485" s="82"/>
      <c r="R5485" s="82"/>
      <c r="S5485" s="82"/>
      <c r="T5485" s="140"/>
      <c r="U5485" s="82"/>
      <c r="V5485" s="82"/>
      <c r="W5485" s="82"/>
      <c r="X5485" s="82"/>
      <c r="Y5485" s="82"/>
      <c r="AA5485" s="82"/>
      <c r="AB5485" s="82"/>
      <c r="AC5485" s="82"/>
      <c r="AD5485" s="82"/>
      <c r="AE5485" s="82"/>
      <c r="AF5485" s="82"/>
      <c r="AG5485" s="82"/>
    </row>
    <row r="5486" spans="3:33" x14ac:dyDescent="0.2">
      <c r="C5486" s="82"/>
      <c r="D5486" s="82"/>
      <c r="E5486" s="82"/>
      <c r="F5486" s="82"/>
      <c r="G5486" s="82"/>
      <c r="H5486" s="82"/>
      <c r="I5486" s="82"/>
      <c r="J5486" s="82"/>
      <c r="K5486" s="82"/>
      <c r="L5486" s="82"/>
      <c r="M5486" s="82"/>
      <c r="N5486" s="140"/>
      <c r="O5486" s="140"/>
      <c r="P5486" s="82"/>
      <c r="Q5486" s="82"/>
      <c r="R5486" s="82"/>
      <c r="S5486" s="82"/>
      <c r="T5486" s="140"/>
      <c r="U5486" s="82"/>
      <c r="V5486" s="82"/>
      <c r="W5486" s="82"/>
      <c r="X5486" s="82"/>
      <c r="Y5486" s="82"/>
      <c r="AA5486" s="82"/>
      <c r="AB5486" s="82"/>
      <c r="AC5486" s="82"/>
      <c r="AD5486" s="82"/>
      <c r="AE5486" s="82"/>
      <c r="AF5486" s="82"/>
      <c r="AG5486" s="82"/>
    </row>
    <row r="5487" spans="3:33" x14ac:dyDescent="0.2">
      <c r="C5487" s="82"/>
      <c r="D5487" s="82"/>
      <c r="E5487" s="82"/>
      <c r="F5487" s="82"/>
      <c r="G5487" s="82"/>
      <c r="H5487" s="82"/>
      <c r="I5487" s="82"/>
      <c r="J5487" s="82"/>
      <c r="K5487" s="82"/>
      <c r="L5487" s="82"/>
      <c r="M5487" s="82"/>
      <c r="N5487" s="140"/>
      <c r="O5487" s="140"/>
      <c r="P5487" s="82"/>
      <c r="Q5487" s="82"/>
      <c r="R5487" s="82"/>
      <c r="S5487" s="82"/>
      <c r="T5487" s="140"/>
      <c r="U5487" s="82"/>
      <c r="V5487" s="82"/>
      <c r="W5487" s="82"/>
      <c r="X5487" s="82"/>
      <c r="Y5487" s="82"/>
      <c r="AA5487" s="82"/>
      <c r="AB5487" s="82"/>
      <c r="AC5487" s="82"/>
      <c r="AD5487" s="82"/>
      <c r="AE5487" s="82"/>
      <c r="AF5487" s="82"/>
      <c r="AG5487" s="82"/>
    </row>
    <row r="5488" spans="3:33" x14ac:dyDescent="0.2">
      <c r="C5488" s="82"/>
      <c r="D5488" s="82"/>
      <c r="E5488" s="82"/>
      <c r="F5488" s="82"/>
      <c r="G5488" s="82"/>
      <c r="H5488" s="82"/>
      <c r="I5488" s="82"/>
      <c r="J5488" s="82"/>
      <c r="K5488" s="82"/>
      <c r="L5488" s="82"/>
      <c r="M5488" s="82"/>
      <c r="N5488" s="140"/>
      <c r="O5488" s="140"/>
      <c r="P5488" s="82"/>
      <c r="Q5488" s="82"/>
      <c r="R5488" s="82"/>
      <c r="S5488" s="82"/>
      <c r="T5488" s="140"/>
      <c r="U5488" s="82"/>
      <c r="V5488" s="82"/>
      <c r="W5488" s="82"/>
      <c r="X5488" s="82"/>
      <c r="Y5488" s="82"/>
      <c r="AA5488" s="82"/>
      <c r="AB5488" s="82"/>
      <c r="AC5488" s="82"/>
      <c r="AD5488" s="82"/>
      <c r="AE5488" s="82"/>
      <c r="AF5488" s="82"/>
      <c r="AG5488" s="82"/>
    </row>
    <row r="5489" spans="3:33" x14ac:dyDescent="0.2">
      <c r="C5489" s="82"/>
      <c r="D5489" s="82"/>
      <c r="E5489" s="82"/>
      <c r="F5489" s="82"/>
      <c r="G5489" s="82"/>
      <c r="H5489" s="82"/>
      <c r="I5489" s="82"/>
      <c r="J5489" s="82"/>
      <c r="K5489" s="82"/>
      <c r="L5489" s="82"/>
      <c r="M5489" s="82"/>
      <c r="N5489" s="140"/>
      <c r="O5489" s="140"/>
      <c r="P5489" s="82"/>
      <c r="Q5489" s="82"/>
      <c r="R5489" s="82"/>
      <c r="S5489" s="82"/>
      <c r="T5489" s="140"/>
      <c r="U5489" s="82"/>
      <c r="V5489" s="82"/>
      <c r="W5489" s="82"/>
      <c r="X5489" s="82"/>
      <c r="Y5489" s="82"/>
      <c r="AA5489" s="82"/>
      <c r="AB5489" s="82"/>
      <c r="AC5489" s="82"/>
      <c r="AD5489" s="82"/>
      <c r="AE5489" s="82"/>
      <c r="AF5489" s="82"/>
      <c r="AG5489" s="82"/>
    </row>
    <row r="5490" spans="3:33" x14ac:dyDescent="0.2">
      <c r="C5490" s="82"/>
      <c r="D5490" s="82"/>
      <c r="E5490" s="82"/>
      <c r="F5490" s="82"/>
      <c r="G5490" s="82"/>
      <c r="H5490" s="82"/>
      <c r="I5490" s="82"/>
      <c r="J5490" s="82"/>
      <c r="K5490" s="82"/>
      <c r="L5490" s="82"/>
      <c r="M5490" s="82"/>
      <c r="N5490" s="140"/>
      <c r="O5490" s="140"/>
      <c r="P5490" s="82"/>
      <c r="Q5490" s="82"/>
      <c r="R5490" s="82"/>
      <c r="S5490" s="82"/>
      <c r="T5490" s="140"/>
      <c r="U5490" s="82"/>
      <c r="V5490" s="82"/>
      <c r="W5490" s="82"/>
      <c r="X5490" s="82"/>
      <c r="Y5490" s="82"/>
      <c r="AA5490" s="82"/>
      <c r="AB5490" s="82"/>
      <c r="AC5490" s="82"/>
      <c r="AD5490" s="82"/>
      <c r="AE5490" s="82"/>
      <c r="AF5490" s="82"/>
      <c r="AG5490" s="82"/>
    </row>
    <row r="5491" spans="3:33" x14ac:dyDescent="0.2">
      <c r="C5491" s="82"/>
      <c r="D5491" s="82"/>
      <c r="E5491" s="82"/>
      <c r="F5491" s="82"/>
      <c r="G5491" s="82"/>
      <c r="H5491" s="82"/>
      <c r="I5491" s="82"/>
      <c r="J5491" s="82"/>
      <c r="K5491" s="82"/>
      <c r="L5491" s="82"/>
      <c r="M5491" s="82"/>
      <c r="N5491" s="140"/>
      <c r="O5491" s="140"/>
      <c r="P5491" s="82"/>
      <c r="Q5491" s="82"/>
      <c r="R5491" s="82"/>
      <c r="S5491" s="82"/>
      <c r="T5491" s="140"/>
      <c r="U5491" s="82"/>
      <c r="V5491" s="82"/>
      <c r="W5491" s="82"/>
      <c r="X5491" s="82"/>
      <c r="Y5491" s="82"/>
      <c r="AA5491" s="82"/>
      <c r="AB5491" s="82"/>
      <c r="AC5491" s="82"/>
      <c r="AD5491" s="82"/>
      <c r="AE5491" s="82"/>
      <c r="AF5491" s="82"/>
      <c r="AG5491" s="82"/>
    </row>
    <row r="5492" spans="3:33" x14ac:dyDescent="0.2">
      <c r="C5492" s="82"/>
      <c r="D5492" s="82"/>
      <c r="E5492" s="82"/>
      <c r="F5492" s="82"/>
      <c r="G5492" s="82"/>
      <c r="H5492" s="82"/>
      <c r="I5492" s="82"/>
      <c r="J5492" s="82"/>
      <c r="K5492" s="82"/>
      <c r="L5492" s="82"/>
      <c r="M5492" s="82"/>
      <c r="N5492" s="140"/>
      <c r="O5492" s="140"/>
      <c r="P5492" s="82"/>
      <c r="Q5492" s="82"/>
      <c r="R5492" s="82"/>
      <c r="S5492" s="82"/>
      <c r="T5492" s="140"/>
      <c r="U5492" s="82"/>
      <c r="V5492" s="82"/>
      <c r="W5492" s="82"/>
      <c r="X5492" s="82"/>
      <c r="Y5492" s="82"/>
      <c r="AA5492" s="82"/>
      <c r="AB5492" s="82"/>
      <c r="AC5492" s="82"/>
      <c r="AD5492" s="82"/>
      <c r="AE5492" s="82"/>
      <c r="AF5492" s="82"/>
      <c r="AG5492" s="82"/>
    </row>
    <row r="5493" spans="3:33" x14ac:dyDescent="0.2">
      <c r="C5493" s="82"/>
      <c r="D5493" s="82"/>
      <c r="E5493" s="82"/>
      <c r="F5493" s="82"/>
      <c r="G5493" s="82"/>
      <c r="H5493" s="82"/>
      <c r="I5493" s="82"/>
      <c r="J5493" s="82"/>
      <c r="K5493" s="82"/>
      <c r="L5493" s="82"/>
      <c r="M5493" s="82"/>
      <c r="N5493" s="140"/>
      <c r="O5493" s="140"/>
      <c r="P5493" s="82"/>
      <c r="Q5493" s="82"/>
      <c r="R5493" s="82"/>
      <c r="S5493" s="82"/>
      <c r="T5493" s="140"/>
      <c r="U5493" s="82"/>
      <c r="V5493" s="82"/>
      <c r="W5493" s="82"/>
      <c r="X5493" s="82"/>
      <c r="Y5493" s="82"/>
      <c r="AA5493" s="82"/>
      <c r="AB5493" s="82"/>
      <c r="AC5493" s="82"/>
      <c r="AD5493" s="82"/>
      <c r="AE5493" s="82"/>
      <c r="AF5493" s="82"/>
      <c r="AG5493" s="82"/>
    </row>
    <row r="5494" spans="3:33" x14ac:dyDescent="0.2">
      <c r="C5494" s="82"/>
      <c r="D5494" s="82"/>
      <c r="E5494" s="82"/>
      <c r="F5494" s="82"/>
      <c r="G5494" s="82"/>
      <c r="H5494" s="82"/>
      <c r="I5494" s="82"/>
      <c r="J5494" s="82"/>
      <c r="K5494" s="82"/>
      <c r="L5494" s="82"/>
      <c r="M5494" s="82"/>
      <c r="N5494" s="140"/>
      <c r="O5494" s="140"/>
      <c r="P5494" s="82"/>
      <c r="Q5494" s="82"/>
      <c r="R5494" s="82"/>
      <c r="S5494" s="82"/>
      <c r="T5494" s="140"/>
      <c r="U5494" s="82"/>
      <c r="V5494" s="82"/>
      <c r="W5494" s="82"/>
      <c r="X5494" s="82"/>
      <c r="Y5494" s="82"/>
      <c r="AA5494" s="82"/>
      <c r="AB5494" s="82"/>
      <c r="AC5494" s="82"/>
      <c r="AD5494" s="82"/>
      <c r="AE5494" s="82"/>
      <c r="AF5494" s="82"/>
      <c r="AG5494" s="82"/>
    </row>
    <row r="5495" spans="3:33" x14ac:dyDescent="0.2">
      <c r="C5495" s="82"/>
      <c r="D5495" s="82"/>
      <c r="E5495" s="82"/>
      <c r="F5495" s="82"/>
      <c r="G5495" s="82"/>
      <c r="H5495" s="82"/>
      <c r="I5495" s="82"/>
      <c r="J5495" s="82"/>
      <c r="K5495" s="82"/>
      <c r="L5495" s="82"/>
      <c r="M5495" s="82"/>
      <c r="N5495" s="140"/>
      <c r="O5495" s="140"/>
      <c r="P5495" s="82"/>
      <c r="Q5495" s="82"/>
      <c r="R5495" s="82"/>
      <c r="S5495" s="82"/>
      <c r="T5495" s="140"/>
      <c r="U5495" s="82"/>
      <c r="V5495" s="82"/>
      <c r="W5495" s="82"/>
      <c r="X5495" s="82"/>
      <c r="Y5495" s="82"/>
      <c r="AA5495" s="82"/>
      <c r="AB5495" s="82"/>
      <c r="AC5495" s="82"/>
      <c r="AD5495" s="82"/>
      <c r="AE5495" s="82"/>
      <c r="AF5495" s="82"/>
      <c r="AG5495" s="82"/>
    </row>
    <row r="5496" spans="3:33" x14ac:dyDescent="0.2">
      <c r="C5496" s="82"/>
      <c r="D5496" s="82"/>
      <c r="E5496" s="82"/>
      <c r="F5496" s="82"/>
      <c r="G5496" s="82"/>
      <c r="H5496" s="82"/>
      <c r="I5496" s="82"/>
      <c r="J5496" s="82"/>
      <c r="K5496" s="82"/>
      <c r="L5496" s="82"/>
      <c r="M5496" s="82"/>
      <c r="N5496" s="140"/>
      <c r="O5496" s="140"/>
      <c r="P5496" s="82"/>
      <c r="Q5496" s="82"/>
      <c r="R5496" s="82"/>
      <c r="S5496" s="82"/>
      <c r="T5496" s="140"/>
      <c r="U5496" s="82"/>
      <c r="V5496" s="82"/>
      <c r="W5496" s="82"/>
      <c r="X5496" s="82"/>
      <c r="Y5496" s="82"/>
      <c r="AA5496" s="82"/>
      <c r="AB5496" s="82"/>
      <c r="AC5496" s="82"/>
      <c r="AD5496" s="82"/>
      <c r="AE5496" s="82"/>
      <c r="AF5496" s="82"/>
      <c r="AG5496" s="82"/>
    </row>
    <row r="5497" spans="3:33" x14ac:dyDescent="0.2">
      <c r="C5497" s="82"/>
      <c r="D5497" s="82"/>
      <c r="E5497" s="82"/>
      <c r="F5497" s="82"/>
      <c r="G5497" s="82"/>
      <c r="H5497" s="82"/>
      <c r="I5497" s="82"/>
      <c r="J5497" s="82"/>
      <c r="K5497" s="82"/>
      <c r="L5497" s="82"/>
      <c r="M5497" s="82"/>
      <c r="N5497" s="140"/>
      <c r="O5497" s="140"/>
      <c r="P5497" s="82"/>
      <c r="Q5497" s="82"/>
      <c r="R5497" s="82"/>
      <c r="S5497" s="82"/>
      <c r="T5497" s="140"/>
      <c r="U5497" s="82"/>
      <c r="V5497" s="82"/>
      <c r="W5497" s="82"/>
      <c r="X5497" s="82"/>
      <c r="Y5497" s="82"/>
      <c r="AA5497" s="82"/>
      <c r="AB5497" s="82"/>
      <c r="AC5497" s="82"/>
      <c r="AD5497" s="82"/>
      <c r="AE5497" s="82"/>
      <c r="AF5497" s="82"/>
      <c r="AG5497" s="82"/>
    </row>
    <row r="5498" spans="3:33" x14ac:dyDescent="0.2">
      <c r="C5498" s="82"/>
      <c r="D5498" s="82"/>
      <c r="E5498" s="82"/>
      <c r="F5498" s="82"/>
      <c r="G5498" s="82"/>
      <c r="H5498" s="82"/>
      <c r="I5498" s="82"/>
      <c r="J5498" s="82"/>
      <c r="K5498" s="82"/>
      <c r="L5498" s="82"/>
      <c r="M5498" s="82"/>
      <c r="N5498" s="140"/>
      <c r="O5498" s="140"/>
      <c r="P5498" s="82"/>
      <c r="Q5498" s="82"/>
      <c r="R5498" s="82"/>
      <c r="S5498" s="82"/>
      <c r="T5498" s="140"/>
      <c r="U5498" s="82"/>
      <c r="V5498" s="82"/>
      <c r="W5498" s="82"/>
      <c r="X5498" s="82"/>
      <c r="Y5498" s="82"/>
      <c r="AA5498" s="82"/>
      <c r="AB5498" s="82"/>
      <c r="AC5498" s="82"/>
      <c r="AD5498" s="82"/>
      <c r="AE5498" s="82"/>
      <c r="AF5498" s="82"/>
      <c r="AG5498" s="82"/>
    </row>
    <row r="5499" spans="3:33" x14ac:dyDescent="0.2">
      <c r="C5499" s="82"/>
      <c r="D5499" s="82"/>
      <c r="E5499" s="82"/>
      <c r="F5499" s="82"/>
      <c r="G5499" s="82"/>
      <c r="H5499" s="82"/>
      <c r="I5499" s="82"/>
      <c r="J5499" s="82"/>
      <c r="K5499" s="82"/>
      <c r="L5499" s="82"/>
      <c r="M5499" s="82"/>
      <c r="N5499" s="140"/>
      <c r="O5499" s="140"/>
      <c r="P5499" s="82"/>
      <c r="Q5499" s="82"/>
      <c r="R5499" s="82"/>
      <c r="S5499" s="82"/>
      <c r="T5499" s="140"/>
      <c r="U5499" s="82"/>
      <c r="V5499" s="82"/>
      <c r="W5499" s="82"/>
      <c r="X5499" s="82"/>
      <c r="Y5499" s="82"/>
      <c r="AA5499" s="82"/>
      <c r="AB5499" s="82"/>
      <c r="AC5499" s="82"/>
      <c r="AD5499" s="82"/>
      <c r="AE5499" s="82"/>
      <c r="AF5499" s="82"/>
      <c r="AG5499" s="82"/>
    </row>
    <row r="5500" spans="3:33" x14ac:dyDescent="0.2">
      <c r="C5500" s="82"/>
      <c r="D5500" s="82"/>
      <c r="E5500" s="82"/>
      <c r="F5500" s="82"/>
      <c r="G5500" s="82"/>
      <c r="H5500" s="82"/>
      <c r="I5500" s="82"/>
      <c r="J5500" s="82"/>
      <c r="K5500" s="82"/>
      <c r="L5500" s="82"/>
      <c r="M5500" s="82"/>
      <c r="N5500" s="140"/>
      <c r="O5500" s="140"/>
      <c r="P5500" s="82"/>
      <c r="Q5500" s="82"/>
      <c r="R5500" s="82"/>
      <c r="S5500" s="82"/>
      <c r="T5500" s="140"/>
      <c r="U5500" s="82"/>
      <c r="V5500" s="82"/>
      <c r="W5500" s="82"/>
      <c r="X5500" s="82"/>
      <c r="Y5500" s="82"/>
      <c r="AA5500" s="82"/>
      <c r="AB5500" s="82"/>
      <c r="AC5500" s="82"/>
      <c r="AD5500" s="82"/>
      <c r="AE5500" s="82"/>
      <c r="AF5500" s="82"/>
      <c r="AG5500" s="82"/>
    </row>
    <row r="5501" spans="3:33" x14ac:dyDescent="0.2">
      <c r="C5501" s="82"/>
      <c r="D5501" s="82"/>
      <c r="E5501" s="82"/>
      <c r="F5501" s="82"/>
      <c r="G5501" s="82"/>
      <c r="H5501" s="82"/>
      <c r="I5501" s="82"/>
      <c r="J5501" s="82"/>
      <c r="K5501" s="82"/>
      <c r="L5501" s="82"/>
      <c r="M5501" s="82"/>
      <c r="N5501" s="140"/>
      <c r="O5501" s="140"/>
      <c r="P5501" s="82"/>
      <c r="Q5501" s="82"/>
      <c r="R5501" s="82"/>
      <c r="S5501" s="82"/>
      <c r="T5501" s="140"/>
      <c r="U5501" s="82"/>
      <c r="V5501" s="82"/>
      <c r="W5501" s="82"/>
      <c r="X5501" s="82"/>
      <c r="Y5501" s="82"/>
      <c r="AA5501" s="82"/>
      <c r="AB5501" s="82"/>
      <c r="AC5501" s="82"/>
      <c r="AD5501" s="82"/>
      <c r="AE5501" s="82"/>
      <c r="AF5501" s="82"/>
      <c r="AG5501" s="82"/>
    </row>
    <row r="5502" spans="3:33" x14ac:dyDescent="0.2">
      <c r="C5502" s="82"/>
      <c r="D5502" s="82"/>
      <c r="E5502" s="82"/>
      <c r="F5502" s="82"/>
      <c r="G5502" s="82"/>
      <c r="H5502" s="82"/>
      <c r="I5502" s="82"/>
      <c r="J5502" s="82"/>
      <c r="K5502" s="82"/>
      <c r="L5502" s="82"/>
      <c r="M5502" s="82"/>
      <c r="N5502" s="140"/>
      <c r="O5502" s="140"/>
      <c r="P5502" s="82"/>
      <c r="Q5502" s="82"/>
      <c r="R5502" s="82"/>
      <c r="S5502" s="82"/>
      <c r="T5502" s="140"/>
      <c r="U5502" s="82"/>
      <c r="V5502" s="82"/>
      <c r="W5502" s="82"/>
      <c r="X5502" s="82"/>
      <c r="Y5502" s="82"/>
      <c r="AA5502" s="82"/>
      <c r="AB5502" s="82"/>
      <c r="AC5502" s="82"/>
      <c r="AD5502" s="82"/>
      <c r="AE5502" s="82"/>
      <c r="AF5502" s="82"/>
      <c r="AG5502" s="82"/>
    </row>
    <row r="5503" spans="3:33" x14ac:dyDescent="0.2">
      <c r="C5503" s="82"/>
      <c r="D5503" s="82"/>
      <c r="E5503" s="82"/>
      <c r="F5503" s="82"/>
      <c r="G5503" s="82"/>
      <c r="H5503" s="82"/>
      <c r="I5503" s="82"/>
      <c r="J5503" s="82"/>
      <c r="K5503" s="82"/>
      <c r="L5503" s="82"/>
      <c r="M5503" s="82"/>
      <c r="N5503" s="140"/>
      <c r="O5503" s="140"/>
      <c r="P5503" s="82"/>
      <c r="Q5503" s="82"/>
      <c r="R5503" s="82"/>
      <c r="S5503" s="82"/>
      <c r="T5503" s="140"/>
      <c r="U5503" s="82"/>
      <c r="V5503" s="82"/>
      <c r="W5503" s="82"/>
      <c r="X5503" s="82"/>
      <c r="Y5503" s="82"/>
      <c r="AA5503" s="82"/>
      <c r="AB5503" s="82"/>
      <c r="AC5503" s="82"/>
      <c r="AD5503" s="82"/>
      <c r="AE5503" s="82"/>
      <c r="AF5503" s="82"/>
      <c r="AG5503" s="82"/>
    </row>
    <row r="5504" spans="3:33" x14ac:dyDescent="0.2">
      <c r="C5504" s="82"/>
      <c r="D5504" s="82"/>
      <c r="E5504" s="82"/>
      <c r="F5504" s="82"/>
      <c r="G5504" s="82"/>
      <c r="H5504" s="82"/>
      <c r="I5504" s="82"/>
      <c r="J5504" s="82"/>
      <c r="K5504" s="82"/>
      <c r="L5504" s="82"/>
      <c r="M5504" s="82"/>
      <c r="N5504" s="140"/>
      <c r="O5504" s="140"/>
      <c r="P5504" s="82"/>
      <c r="Q5504" s="82"/>
      <c r="R5504" s="82"/>
      <c r="S5504" s="82"/>
      <c r="T5504" s="140"/>
      <c r="U5504" s="82"/>
      <c r="V5504" s="82"/>
      <c r="W5504" s="82"/>
      <c r="X5504" s="82"/>
      <c r="Y5504" s="82"/>
      <c r="AA5504" s="82"/>
      <c r="AB5504" s="82"/>
      <c r="AC5504" s="82"/>
      <c r="AD5504" s="82"/>
      <c r="AE5504" s="82"/>
      <c r="AF5504" s="82"/>
      <c r="AG5504" s="82"/>
    </row>
    <row r="5505" spans="3:33" x14ac:dyDescent="0.2">
      <c r="C5505" s="82"/>
      <c r="D5505" s="82"/>
      <c r="E5505" s="82"/>
      <c r="F5505" s="82"/>
      <c r="G5505" s="82"/>
      <c r="H5505" s="82"/>
      <c r="I5505" s="82"/>
      <c r="J5505" s="82"/>
      <c r="K5505" s="82"/>
      <c r="L5505" s="82"/>
      <c r="M5505" s="82"/>
      <c r="N5505" s="140"/>
      <c r="O5505" s="140"/>
      <c r="P5505" s="82"/>
      <c r="Q5505" s="82"/>
      <c r="R5505" s="82"/>
      <c r="S5505" s="82"/>
      <c r="T5505" s="140"/>
      <c r="U5505" s="82"/>
      <c r="V5505" s="82"/>
      <c r="W5505" s="82"/>
      <c r="X5505" s="82"/>
      <c r="Y5505" s="82"/>
      <c r="AA5505" s="82"/>
      <c r="AB5505" s="82"/>
      <c r="AC5505" s="82"/>
      <c r="AD5505" s="82"/>
      <c r="AE5505" s="82"/>
      <c r="AF5505" s="82"/>
      <c r="AG5505" s="82"/>
    </row>
    <row r="5506" spans="3:33" x14ac:dyDescent="0.2">
      <c r="C5506" s="82"/>
      <c r="D5506" s="82"/>
      <c r="E5506" s="82"/>
      <c r="F5506" s="82"/>
      <c r="G5506" s="82"/>
      <c r="H5506" s="82"/>
      <c r="I5506" s="82"/>
      <c r="J5506" s="82"/>
      <c r="K5506" s="82"/>
      <c r="L5506" s="82"/>
      <c r="M5506" s="82"/>
      <c r="N5506" s="140"/>
      <c r="O5506" s="140"/>
      <c r="P5506" s="82"/>
      <c r="Q5506" s="82"/>
      <c r="R5506" s="82"/>
      <c r="S5506" s="82"/>
      <c r="T5506" s="140"/>
      <c r="U5506" s="82"/>
      <c r="V5506" s="82"/>
      <c r="W5506" s="82"/>
      <c r="X5506" s="82"/>
      <c r="Y5506" s="82"/>
      <c r="AA5506" s="82"/>
      <c r="AB5506" s="82"/>
      <c r="AC5506" s="82"/>
      <c r="AD5506" s="82"/>
      <c r="AE5506" s="82"/>
      <c r="AF5506" s="82"/>
      <c r="AG5506" s="82"/>
    </row>
    <row r="5507" spans="3:33" x14ac:dyDescent="0.2">
      <c r="C5507" s="82"/>
      <c r="D5507" s="82"/>
      <c r="E5507" s="82"/>
      <c r="F5507" s="82"/>
      <c r="G5507" s="82"/>
      <c r="H5507" s="82"/>
      <c r="I5507" s="82"/>
      <c r="J5507" s="82"/>
      <c r="K5507" s="82"/>
      <c r="L5507" s="82"/>
      <c r="M5507" s="82"/>
      <c r="N5507" s="140"/>
      <c r="O5507" s="140"/>
      <c r="P5507" s="82"/>
      <c r="Q5507" s="82"/>
      <c r="R5507" s="82"/>
      <c r="S5507" s="82"/>
      <c r="T5507" s="140"/>
      <c r="U5507" s="82"/>
      <c r="V5507" s="82"/>
      <c r="W5507" s="82"/>
      <c r="X5507" s="82"/>
      <c r="Y5507" s="82"/>
      <c r="AA5507" s="82"/>
      <c r="AB5507" s="82"/>
      <c r="AC5507" s="82"/>
      <c r="AD5507" s="82"/>
      <c r="AE5507" s="82"/>
      <c r="AF5507" s="82"/>
      <c r="AG5507" s="82"/>
    </row>
    <row r="5508" spans="3:33" x14ac:dyDescent="0.2">
      <c r="C5508" s="82"/>
      <c r="D5508" s="82"/>
      <c r="E5508" s="82"/>
      <c r="F5508" s="82"/>
      <c r="G5508" s="82"/>
      <c r="H5508" s="82"/>
      <c r="I5508" s="82"/>
      <c r="J5508" s="82"/>
      <c r="K5508" s="82"/>
      <c r="L5508" s="82"/>
      <c r="M5508" s="82"/>
      <c r="N5508" s="140"/>
      <c r="O5508" s="140"/>
      <c r="P5508" s="82"/>
      <c r="Q5508" s="82"/>
      <c r="R5508" s="82"/>
      <c r="S5508" s="82"/>
      <c r="T5508" s="140"/>
      <c r="U5508" s="82"/>
      <c r="V5508" s="82"/>
      <c r="W5508" s="82"/>
      <c r="X5508" s="82"/>
      <c r="Y5508" s="82"/>
      <c r="AA5508" s="82"/>
      <c r="AB5508" s="82"/>
      <c r="AC5508" s="82"/>
      <c r="AD5508" s="82"/>
      <c r="AE5508" s="82"/>
      <c r="AF5508" s="82"/>
      <c r="AG5508" s="82"/>
    </row>
    <row r="5509" spans="3:33" x14ac:dyDescent="0.2">
      <c r="C5509" s="82"/>
      <c r="D5509" s="82"/>
      <c r="E5509" s="82"/>
      <c r="F5509" s="82"/>
      <c r="G5509" s="82"/>
      <c r="H5509" s="82"/>
      <c r="I5509" s="82"/>
      <c r="J5509" s="82"/>
      <c r="K5509" s="82"/>
      <c r="L5509" s="82"/>
      <c r="M5509" s="82"/>
      <c r="N5509" s="140"/>
      <c r="O5509" s="140"/>
      <c r="P5509" s="82"/>
      <c r="Q5509" s="82"/>
      <c r="R5509" s="82"/>
      <c r="S5509" s="82"/>
      <c r="T5509" s="140"/>
      <c r="U5509" s="82"/>
      <c r="V5509" s="82"/>
      <c r="W5509" s="82"/>
      <c r="X5509" s="82"/>
      <c r="Y5509" s="82"/>
      <c r="AA5509" s="82"/>
      <c r="AB5509" s="82"/>
      <c r="AC5509" s="82"/>
      <c r="AD5509" s="82"/>
      <c r="AE5509" s="82"/>
      <c r="AF5509" s="82"/>
      <c r="AG5509" s="82"/>
    </row>
    <row r="5510" spans="3:33" x14ac:dyDescent="0.2">
      <c r="C5510" s="82"/>
      <c r="D5510" s="82"/>
      <c r="E5510" s="82"/>
      <c r="F5510" s="82"/>
      <c r="G5510" s="82"/>
      <c r="H5510" s="82"/>
      <c r="I5510" s="82"/>
      <c r="J5510" s="82"/>
      <c r="K5510" s="82"/>
      <c r="L5510" s="82"/>
      <c r="M5510" s="82"/>
      <c r="N5510" s="140"/>
      <c r="O5510" s="140"/>
      <c r="P5510" s="82"/>
      <c r="Q5510" s="82"/>
      <c r="R5510" s="82"/>
      <c r="S5510" s="82"/>
      <c r="T5510" s="140"/>
      <c r="U5510" s="82"/>
      <c r="V5510" s="82"/>
      <c r="W5510" s="82"/>
      <c r="X5510" s="82"/>
      <c r="Y5510" s="82"/>
      <c r="AA5510" s="82"/>
      <c r="AB5510" s="82"/>
      <c r="AC5510" s="82"/>
      <c r="AD5510" s="82"/>
      <c r="AE5510" s="82"/>
      <c r="AF5510" s="82"/>
      <c r="AG5510" s="82"/>
    </row>
    <row r="5511" spans="3:33" x14ac:dyDescent="0.2">
      <c r="C5511" s="82"/>
      <c r="D5511" s="82"/>
      <c r="E5511" s="82"/>
      <c r="F5511" s="82"/>
      <c r="G5511" s="82"/>
      <c r="H5511" s="82"/>
      <c r="I5511" s="82"/>
      <c r="J5511" s="82"/>
      <c r="K5511" s="82"/>
      <c r="L5511" s="82"/>
      <c r="M5511" s="82"/>
      <c r="N5511" s="140"/>
      <c r="O5511" s="140"/>
      <c r="P5511" s="82"/>
      <c r="Q5511" s="82"/>
      <c r="R5511" s="82"/>
      <c r="S5511" s="82"/>
      <c r="T5511" s="140"/>
      <c r="U5511" s="82"/>
      <c r="V5511" s="82"/>
      <c r="W5511" s="82"/>
      <c r="X5511" s="82"/>
      <c r="Y5511" s="82"/>
      <c r="AA5511" s="82"/>
      <c r="AB5511" s="82"/>
      <c r="AC5511" s="82"/>
      <c r="AD5511" s="82"/>
      <c r="AE5511" s="82"/>
      <c r="AF5511" s="82"/>
      <c r="AG5511" s="82"/>
    </row>
    <row r="5512" spans="3:33" x14ac:dyDescent="0.2">
      <c r="C5512" s="82"/>
      <c r="D5512" s="82"/>
      <c r="E5512" s="82"/>
      <c r="F5512" s="82"/>
      <c r="G5512" s="82"/>
      <c r="H5512" s="82"/>
      <c r="I5512" s="82"/>
      <c r="J5512" s="82"/>
      <c r="K5512" s="82"/>
      <c r="L5512" s="82"/>
      <c r="M5512" s="82"/>
      <c r="N5512" s="140"/>
      <c r="O5512" s="140"/>
      <c r="P5512" s="82"/>
      <c r="Q5512" s="82"/>
      <c r="R5512" s="82"/>
      <c r="S5512" s="82"/>
      <c r="T5512" s="140"/>
      <c r="U5512" s="82"/>
      <c r="V5512" s="82"/>
      <c r="W5512" s="82"/>
      <c r="X5512" s="82"/>
      <c r="Y5512" s="82"/>
      <c r="AA5512" s="82"/>
      <c r="AB5512" s="82"/>
      <c r="AC5512" s="82"/>
      <c r="AD5512" s="82"/>
      <c r="AE5512" s="82"/>
      <c r="AF5512" s="82"/>
      <c r="AG5512" s="82"/>
    </row>
    <row r="5513" spans="3:33" x14ac:dyDescent="0.2">
      <c r="C5513" s="82"/>
      <c r="D5513" s="82"/>
      <c r="E5513" s="82"/>
      <c r="F5513" s="82"/>
      <c r="G5513" s="82"/>
      <c r="H5513" s="82"/>
      <c r="I5513" s="82"/>
      <c r="J5513" s="82"/>
      <c r="K5513" s="82"/>
      <c r="L5513" s="82"/>
      <c r="M5513" s="82"/>
      <c r="N5513" s="140"/>
      <c r="O5513" s="140"/>
      <c r="P5513" s="82"/>
      <c r="Q5513" s="82"/>
      <c r="R5513" s="82"/>
      <c r="S5513" s="82"/>
      <c r="T5513" s="140"/>
      <c r="U5513" s="82"/>
      <c r="V5513" s="82"/>
      <c r="W5513" s="82"/>
      <c r="X5513" s="82"/>
      <c r="Y5513" s="82"/>
      <c r="AA5513" s="82"/>
      <c r="AB5513" s="82"/>
      <c r="AC5513" s="82"/>
      <c r="AD5513" s="82"/>
      <c r="AE5513" s="82"/>
      <c r="AF5513" s="82"/>
      <c r="AG5513" s="82"/>
    </row>
    <row r="5514" spans="3:33" x14ac:dyDescent="0.2">
      <c r="C5514" s="82"/>
      <c r="D5514" s="82"/>
      <c r="E5514" s="82"/>
      <c r="F5514" s="82"/>
      <c r="G5514" s="82"/>
      <c r="H5514" s="82"/>
      <c r="I5514" s="82"/>
      <c r="J5514" s="82"/>
      <c r="K5514" s="82"/>
      <c r="L5514" s="82"/>
      <c r="M5514" s="82"/>
      <c r="N5514" s="140"/>
      <c r="O5514" s="140"/>
      <c r="P5514" s="82"/>
      <c r="Q5514" s="82"/>
      <c r="R5514" s="82"/>
      <c r="S5514" s="82"/>
      <c r="T5514" s="140"/>
      <c r="U5514" s="82"/>
      <c r="V5514" s="82"/>
      <c r="W5514" s="82"/>
      <c r="X5514" s="82"/>
      <c r="Y5514" s="82"/>
      <c r="AA5514" s="82"/>
      <c r="AB5514" s="82"/>
      <c r="AC5514" s="82"/>
      <c r="AD5514" s="82"/>
      <c r="AE5514" s="82"/>
      <c r="AF5514" s="82"/>
      <c r="AG5514" s="82"/>
    </row>
    <row r="5515" spans="3:33" x14ac:dyDescent="0.2">
      <c r="C5515" s="82"/>
      <c r="D5515" s="82"/>
      <c r="E5515" s="82"/>
      <c r="F5515" s="82"/>
      <c r="G5515" s="82"/>
      <c r="H5515" s="82"/>
      <c r="I5515" s="82"/>
      <c r="J5515" s="82"/>
      <c r="K5515" s="82"/>
      <c r="L5515" s="82"/>
      <c r="M5515" s="82"/>
      <c r="N5515" s="140"/>
      <c r="O5515" s="140"/>
      <c r="P5515" s="82"/>
      <c r="Q5515" s="82"/>
      <c r="R5515" s="82"/>
      <c r="S5515" s="82"/>
      <c r="T5515" s="140"/>
      <c r="U5515" s="82"/>
      <c r="V5515" s="82"/>
      <c r="W5515" s="82"/>
      <c r="X5515" s="82"/>
      <c r="Y5515" s="82"/>
      <c r="AA5515" s="82"/>
      <c r="AB5515" s="82"/>
      <c r="AC5515" s="82"/>
      <c r="AD5515" s="82"/>
      <c r="AE5515" s="82"/>
      <c r="AF5515" s="82"/>
      <c r="AG5515" s="82"/>
    </row>
    <row r="5516" spans="3:33" x14ac:dyDescent="0.2">
      <c r="C5516" s="82"/>
      <c r="D5516" s="82"/>
      <c r="E5516" s="82"/>
      <c r="F5516" s="82"/>
      <c r="G5516" s="82"/>
      <c r="H5516" s="82"/>
      <c r="I5516" s="82"/>
      <c r="J5516" s="82"/>
      <c r="K5516" s="82"/>
      <c r="L5516" s="82"/>
      <c r="M5516" s="82"/>
      <c r="N5516" s="140"/>
      <c r="O5516" s="140"/>
      <c r="P5516" s="82"/>
      <c r="Q5516" s="82"/>
      <c r="R5516" s="82"/>
      <c r="S5516" s="82"/>
      <c r="T5516" s="140"/>
      <c r="U5516" s="82"/>
      <c r="V5516" s="82"/>
      <c r="W5516" s="82"/>
      <c r="X5516" s="82"/>
      <c r="Y5516" s="82"/>
      <c r="AA5516" s="82"/>
      <c r="AB5516" s="82"/>
      <c r="AC5516" s="82"/>
      <c r="AD5516" s="82"/>
      <c r="AE5516" s="82"/>
      <c r="AF5516" s="82"/>
      <c r="AG5516" s="82"/>
    </row>
    <row r="5517" spans="3:33" x14ac:dyDescent="0.2">
      <c r="C5517" s="82"/>
      <c r="D5517" s="82"/>
      <c r="E5517" s="82"/>
      <c r="F5517" s="82"/>
      <c r="G5517" s="82"/>
      <c r="H5517" s="82"/>
      <c r="I5517" s="82"/>
      <c r="J5517" s="82"/>
      <c r="K5517" s="82"/>
      <c r="L5517" s="82"/>
      <c r="M5517" s="82"/>
      <c r="N5517" s="140"/>
      <c r="O5517" s="140"/>
      <c r="P5517" s="82"/>
      <c r="Q5517" s="82"/>
      <c r="R5517" s="82"/>
      <c r="S5517" s="82"/>
      <c r="T5517" s="140"/>
      <c r="U5517" s="82"/>
      <c r="V5517" s="82"/>
      <c r="W5517" s="82"/>
      <c r="X5517" s="82"/>
      <c r="Y5517" s="82"/>
      <c r="AA5517" s="82"/>
      <c r="AB5517" s="82"/>
      <c r="AC5517" s="82"/>
      <c r="AD5517" s="82"/>
      <c r="AE5517" s="82"/>
      <c r="AF5517" s="82"/>
      <c r="AG5517" s="82"/>
    </row>
    <row r="5518" spans="3:33" x14ac:dyDescent="0.2">
      <c r="C5518" s="82"/>
      <c r="D5518" s="82"/>
      <c r="E5518" s="82"/>
      <c r="F5518" s="82"/>
      <c r="G5518" s="82"/>
      <c r="H5518" s="82"/>
      <c r="I5518" s="82"/>
      <c r="J5518" s="82"/>
      <c r="K5518" s="82"/>
      <c r="L5518" s="82"/>
      <c r="M5518" s="82"/>
      <c r="N5518" s="140"/>
      <c r="O5518" s="140"/>
      <c r="P5518" s="82"/>
      <c r="Q5518" s="82"/>
      <c r="R5518" s="82"/>
      <c r="S5518" s="82"/>
      <c r="T5518" s="140"/>
      <c r="U5518" s="82"/>
      <c r="V5518" s="82"/>
      <c r="W5518" s="82"/>
      <c r="X5518" s="82"/>
      <c r="Y5518" s="82"/>
      <c r="AA5518" s="82"/>
      <c r="AB5518" s="82"/>
      <c r="AC5518" s="82"/>
      <c r="AD5518" s="82"/>
      <c r="AE5518" s="82"/>
      <c r="AF5518" s="82"/>
      <c r="AG5518" s="82"/>
    </row>
    <row r="5519" spans="3:33" x14ac:dyDescent="0.2">
      <c r="C5519" s="82"/>
      <c r="D5519" s="82"/>
      <c r="E5519" s="82"/>
      <c r="F5519" s="82"/>
      <c r="G5519" s="82"/>
      <c r="H5519" s="82"/>
      <c r="I5519" s="82"/>
      <c r="J5519" s="82"/>
      <c r="K5519" s="82"/>
      <c r="L5519" s="82"/>
      <c r="M5519" s="82"/>
      <c r="N5519" s="140"/>
      <c r="O5519" s="140"/>
      <c r="P5519" s="82"/>
      <c r="Q5519" s="82"/>
      <c r="R5519" s="82"/>
      <c r="S5519" s="82"/>
      <c r="T5519" s="140"/>
      <c r="U5519" s="82"/>
      <c r="V5519" s="82"/>
      <c r="W5519" s="82"/>
      <c r="X5519" s="82"/>
      <c r="Y5519" s="82"/>
      <c r="AA5519" s="82"/>
      <c r="AB5519" s="82"/>
      <c r="AC5519" s="82"/>
      <c r="AD5519" s="82"/>
      <c r="AE5519" s="82"/>
      <c r="AF5519" s="82"/>
      <c r="AG5519" s="82"/>
    </row>
    <row r="5520" spans="3:33" x14ac:dyDescent="0.2">
      <c r="C5520" s="82"/>
      <c r="D5520" s="82"/>
      <c r="E5520" s="82"/>
      <c r="F5520" s="82"/>
      <c r="G5520" s="82"/>
      <c r="H5520" s="82"/>
      <c r="I5520" s="82"/>
      <c r="J5520" s="82"/>
      <c r="K5520" s="82"/>
      <c r="L5520" s="82"/>
      <c r="M5520" s="82"/>
      <c r="N5520" s="140"/>
      <c r="O5520" s="140"/>
      <c r="P5520" s="82"/>
      <c r="Q5520" s="82"/>
      <c r="R5520" s="82"/>
      <c r="S5520" s="82"/>
      <c r="T5520" s="140"/>
      <c r="U5520" s="82"/>
      <c r="V5520" s="82"/>
      <c r="W5520" s="82"/>
      <c r="X5520" s="82"/>
      <c r="Y5520" s="82"/>
      <c r="AA5520" s="82"/>
      <c r="AB5520" s="82"/>
      <c r="AC5520" s="82"/>
      <c r="AD5520" s="82"/>
      <c r="AE5520" s="82"/>
      <c r="AF5520" s="82"/>
      <c r="AG5520" s="82"/>
    </row>
    <row r="5521" spans="3:33" x14ac:dyDescent="0.2">
      <c r="C5521" s="82"/>
      <c r="D5521" s="82"/>
      <c r="E5521" s="82"/>
      <c r="F5521" s="82"/>
      <c r="G5521" s="82"/>
      <c r="H5521" s="82"/>
      <c r="I5521" s="82"/>
      <c r="J5521" s="82"/>
      <c r="K5521" s="82"/>
      <c r="L5521" s="82"/>
      <c r="M5521" s="82"/>
      <c r="N5521" s="140"/>
      <c r="O5521" s="140"/>
      <c r="P5521" s="82"/>
      <c r="Q5521" s="82"/>
      <c r="R5521" s="82"/>
      <c r="S5521" s="82"/>
      <c r="T5521" s="140"/>
      <c r="U5521" s="82"/>
      <c r="V5521" s="82"/>
      <c r="W5521" s="82"/>
      <c r="X5521" s="82"/>
      <c r="Y5521" s="82"/>
      <c r="AA5521" s="82"/>
      <c r="AB5521" s="82"/>
      <c r="AC5521" s="82"/>
      <c r="AD5521" s="82"/>
      <c r="AE5521" s="82"/>
      <c r="AF5521" s="82"/>
      <c r="AG5521" s="82"/>
    </row>
    <row r="5522" spans="3:33" x14ac:dyDescent="0.2">
      <c r="C5522" s="82"/>
      <c r="D5522" s="82"/>
      <c r="E5522" s="82"/>
      <c r="F5522" s="82"/>
      <c r="G5522" s="82"/>
      <c r="H5522" s="82"/>
      <c r="I5522" s="82"/>
      <c r="J5522" s="82"/>
      <c r="K5522" s="82"/>
      <c r="L5522" s="82"/>
      <c r="M5522" s="82"/>
      <c r="N5522" s="140"/>
      <c r="O5522" s="140"/>
      <c r="P5522" s="82"/>
      <c r="Q5522" s="82"/>
      <c r="R5522" s="82"/>
      <c r="S5522" s="82"/>
      <c r="T5522" s="140"/>
      <c r="U5522" s="82"/>
      <c r="V5522" s="82"/>
      <c r="W5522" s="82"/>
      <c r="X5522" s="82"/>
      <c r="Y5522" s="82"/>
      <c r="AA5522" s="82"/>
      <c r="AB5522" s="82"/>
      <c r="AC5522" s="82"/>
      <c r="AD5522" s="82"/>
      <c r="AE5522" s="82"/>
      <c r="AF5522" s="82"/>
      <c r="AG5522" s="82"/>
    </row>
    <row r="5523" spans="3:33" x14ac:dyDescent="0.2">
      <c r="C5523" s="82"/>
      <c r="D5523" s="82"/>
      <c r="E5523" s="82"/>
      <c r="F5523" s="82"/>
      <c r="G5523" s="82"/>
      <c r="H5523" s="82"/>
      <c r="I5523" s="82"/>
      <c r="J5523" s="82"/>
      <c r="K5523" s="82"/>
      <c r="L5523" s="82"/>
      <c r="M5523" s="82"/>
      <c r="N5523" s="140"/>
      <c r="O5523" s="140"/>
      <c r="P5523" s="82"/>
      <c r="Q5523" s="82"/>
      <c r="R5523" s="82"/>
      <c r="S5523" s="82"/>
      <c r="T5523" s="140"/>
      <c r="U5523" s="82"/>
      <c r="V5523" s="82"/>
      <c r="W5523" s="82"/>
      <c r="X5523" s="82"/>
      <c r="Y5523" s="82"/>
      <c r="AA5523" s="82"/>
      <c r="AB5523" s="82"/>
      <c r="AC5523" s="82"/>
      <c r="AD5523" s="82"/>
      <c r="AE5523" s="82"/>
      <c r="AF5523" s="82"/>
      <c r="AG5523" s="82"/>
    </row>
    <row r="5524" spans="3:33" x14ac:dyDescent="0.2">
      <c r="C5524" s="82"/>
      <c r="D5524" s="82"/>
      <c r="E5524" s="82"/>
      <c r="F5524" s="82"/>
      <c r="G5524" s="82"/>
      <c r="H5524" s="82"/>
      <c r="I5524" s="82"/>
      <c r="J5524" s="82"/>
      <c r="K5524" s="82"/>
      <c r="L5524" s="82"/>
      <c r="M5524" s="82"/>
      <c r="N5524" s="140"/>
      <c r="O5524" s="140"/>
      <c r="P5524" s="82"/>
      <c r="Q5524" s="82"/>
      <c r="R5524" s="82"/>
      <c r="S5524" s="82"/>
      <c r="T5524" s="140"/>
      <c r="U5524" s="82"/>
      <c r="V5524" s="82"/>
      <c r="W5524" s="82"/>
      <c r="X5524" s="82"/>
      <c r="Y5524" s="82"/>
      <c r="AA5524" s="82"/>
      <c r="AB5524" s="82"/>
      <c r="AC5524" s="82"/>
      <c r="AD5524" s="82"/>
      <c r="AE5524" s="82"/>
      <c r="AF5524" s="82"/>
      <c r="AG5524" s="82"/>
    </row>
    <row r="5525" spans="3:33" x14ac:dyDescent="0.2">
      <c r="C5525" s="82"/>
      <c r="D5525" s="82"/>
      <c r="E5525" s="82"/>
      <c r="F5525" s="82"/>
      <c r="G5525" s="82"/>
      <c r="H5525" s="82"/>
      <c r="I5525" s="82"/>
      <c r="J5525" s="82"/>
      <c r="K5525" s="82"/>
      <c r="L5525" s="82"/>
      <c r="M5525" s="82"/>
      <c r="N5525" s="140"/>
      <c r="O5525" s="140"/>
      <c r="P5525" s="82"/>
      <c r="Q5525" s="82"/>
      <c r="R5525" s="82"/>
      <c r="S5525" s="82"/>
      <c r="T5525" s="140"/>
      <c r="U5525" s="82"/>
      <c r="V5525" s="82"/>
      <c r="W5525" s="82"/>
      <c r="X5525" s="82"/>
      <c r="Y5525" s="82"/>
      <c r="AA5525" s="82"/>
      <c r="AB5525" s="82"/>
      <c r="AC5525" s="82"/>
      <c r="AD5525" s="82"/>
      <c r="AE5525" s="82"/>
      <c r="AF5525" s="82"/>
      <c r="AG5525" s="82"/>
    </row>
    <row r="5526" spans="3:33" x14ac:dyDescent="0.2">
      <c r="C5526" s="82"/>
      <c r="D5526" s="82"/>
      <c r="E5526" s="82"/>
      <c r="F5526" s="82"/>
      <c r="G5526" s="82"/>
      <c r="H5526" s="82"/>
      <c r="I5526" s="82"/>
      <c r="J5526" s="82"/>
      <c r="K5526" s="82"/>
      <c r="L5526" s="82"/>
      <c r="M5526" s="82"/>
      <c r="N5526" s="140"/>
      <c r="O5526" s="140"/>
      <c r="P5526" s="82"/>
      <c r="Q5526" s="82"/>
      <c r="R5526" s="82"/>
      <c r="S5526" s="82"/>
      <c r="T5526" s="140"/>
      <c r="U5526" s="82"/>
      <c r="V5526" s="82"/>
      <c r="W5526" s="82"/>
      <c r="X5526" s="82"/>
      <c r="Y5526" s="82"/>
      <c r="AA5526" s="82"/>
      <c r="AB5526" s="82"/>
      <c r="AC5526" s="82"/>
      <c r="AD5526" s="82"/>
      <c r="AE5526" s="82"/>
      <c r="AF5526" s="82"/>
      <c r="AG5526" s="82"/>
    </row>
    <row r="5527" spans="3:33" x14ac:dyDescent="0.2">
      <c r="C5527" s="82"/>
      <c r="D5527" s="82"/>
      <c r="E5527" s="82"/>
      <c r="F5527" s="82"/>
      <c r="G5527" s="82"/>
      <c r="H5527" s="82"/>
      <c r="I5527" s="82"/>
      <c r="J5527" s="82"/>
      <c r="K5527" s="82"/>
      <c r="L5527" s="82"/>
      <c r="M5527" s="82"/>
      <c r="N5527" s="140"/>
      <c r="O5527" s="140"/>
      <c r="P5527" s="82"/>
      <c r="Q5527" s="82"/>
      <c r="R5527" s="82"/>
      <c r="S5527" s="82"/>
      <c r="T5527" s="140"/>
      <c r="U5527" s="82"/>
      <c r="V5527" s="82"/>
      <c r="W5527" s="82"/>
      <c r="X5527" s="82"/>
      <c r="Y5527" s="82"/>
      <c r="AA5527" s="82"/>
      <c r="AB5527" s="82"/>
      <c r="AC5527" s="82"/>
      <c r="AD5527" s="82"/>
      <c r="AE5527" s="82"/>
      <c r="AF5527" s="82"/>
      <c r="AG5527" s="82"/>
    </row>
    <row r="5528" spans="3:33" x14ac:dyDescent="0.2">
      <c r="C5528" s="82"/>
      <c r="D5528" s="82"/>
      <c r="E5528" s="82"/>
      <c r="F5528" s="82"/>
      <c r="G5528" s="82"/>
      <c r="H5528" s="82"/>
      <c r="I5528" s="82"/>
      <c r="J5528" s="82"/>
      <c r="K5528" s="82"/>
      <c r="L5528" s="82"/>
      <c r="M5528" s="82"/>
      <c r="N5528" s="140"/>
      <c r="O5528" s="140"/>
      <c r="P5528" s="82"/>
      <c r="Q5528" s="82"/>
      <c r="R5528" s="82"/>
      <c r="S5528" s="82"/>
      <c r="T5528" s="140"/>
      <c r="U5528" s="82"/>
      <c r="V5528" s="82"/>
      <c r="W5528" s="82"/>
      <c r="X5528" s="82"/>
      <c r="Y5528" s="82"/>
      <c r="AA5528" s="82"/>
      <c r="AB5528" s="82"/>
      <c r="AC5528" s="82"/>
      <c r="AD5528" s="82"/>
      <c r="AE5528" s="82"/>
      <c r="AF5528" s="82"/>
      <c r="AG5528" s="82"/>
    </row>
    <row r="5529" spans="3:33" x14ac:dyDescent="0.2">
      <c r="C5529" s="82"/>
      <c r="D5529" s="82"/>
      <c r="E5529" s="82"/>
      <c r="F5529" s="82"/>
      <c r="G5529" s="82"/>
      <c r="H5529" s="82"/>
      <c r="I5529" s="82"/>
      <c r="J5529" s="82"/>
      <c r="K5529" s="82"/>
      <c r="L5529" s="82"/>
      <c r="M5529" s="82"/>
      <c r="N5529" s="140"/>
      <c r="O5529" s="140"/>
      <c r="P5529" s="82"/>
      <c r="Q5529" s="82"/>
      <c r="R5529" s="82"/>
      <c r="S5529" s="82"/>
      <c r="T5529" s="140"/>
      <c r="U5529" s="82"/>
      <c r="V5529" s="82"/>
      <c r="W5529" s="82"/>
      <c r="X5529" s="82"/>
      <c r="Y5529" s="82"/>
      <c r="AA5529" s="82"/>
      <c r="AB5529" s="82"/>
      <c r="AC5529" s="82"/>
      <c r="AD5529" s="82"/>
      <c r="AE5529" s="82"/>
      <c r="AF5529" s="82"/>
      <c r="AG5529" s="82"/>
    </row>
    <row r="5530" spans="3:33" x14ac:dyDescent="0.2">
      <c r="C5530" s="82"/>
      <c r="D5530" s="82"/>
      <c r="E5530" s="82"/>
      <c r="F5530" s="82"/>
      <c r="G5530" s="82"/>
      <c r="H5530" s="82"/>
      <c r="I5530" s="82"/>
      <c r="J5530" s="82"/>
      <c r="K5530" s="82"/>
      <c r="L5530" s="82"/>
      <c r="M5530" s="82"/>
      <c r="N5530" s="140"/>
      <c r="O5530" s="140"/>
      <c r="P5530" s="82"/>
      <c r="Q5530" s="82"/>
      <c r="R5530" s="82"/>
      <c r="S5530" s="82"/>
      <c r="T5530" s="140"/>
      <c r="U5530" s="82"/>
      <c r="V5530" s="82"/>
      <c r="W5530" s="82"/>
      <c r="X5530" s="82"/>
      <c r="Y5530" s="82"/>
      <c r="AA5530" s="82"/>
      <c r="AB5530" s="82"/>
      <c r="AC5530" s="82"/>
      <c r="AD5530" s="82"/>
      <c r="AE5530" s="82"/>
      <c r="AF5530" s="82"/>
      <c r="AG5530" s="82"/>
    </row>
    <row r="5531" spans="3:33" x14ac:dyDescent="0.2">
      <c r="C5531" s="82"/>
      <c r="D5531" s="82"/>
      <c r="E5531" s="82"/>
      <c r="F5531" s="82"/>
      <c r="G5531" s="82"/>
      <c r="H5531" s="82"/>
      <c r="I5531" s="82"/>
      <c r="J5531" s="82"/>
      <c r="K5531" s="82"/>
      <c r="L5531" s="82"/>
      <c r="M5531" s="82"/>
      <c r="N5531" s="140"/>
      <c r="O5531" s="140"/>
      <c r="P5531" s="82"/>
      <c r="Q5531" s="82"/>
      <c r="R5531" s="82"/>
      <c r="S5531" s="82"/>
      <c r="T5531" s="140"/>
      <c r="U5531" s="82"/>
      <c r="V5531" s="82"/>
      <c r="W5531" s="82"/>
      <c r="X5531" s="82"/>
      <c r="Y5531" s="82"/>
      <c r="AA5531" s="82"/>
      <c r="AB5531" s="82"/>
      <c r="AC5531" s="82"/>
      <c r="AD5531" s="82"/>
      <c r="AE5531" s="82"/>
      <c r="AF5531" s="82"/>
      <c r="AG5531" s="82"/>
    </row>
    <row r="5532" spans="3:33" x14ac:dyDescent="0.2">
      <c r="C5532" s="82"/>
      <c r="D5532" s="82"/>
      <c r="E5532" s="82"/>
      <c r="F5532" s="82"/>
      <c r="G5532" s="82"/>
      <c r="H5532" s="82"/>
      <c r="I5532" s="82"/>
      <c r="J5532" s="82"/>
      <c r="K5532" s="82"/>
      <c r="L5532" s="82"/>
      <c r="M5532" s="82"/>
      <c r="N5532" s="140"/>
      <c r="O5532" s="140"/>
      <c r="P5532" s="82"/>
      <c r="Q5532" s="82"/>
      <c r="R5532" s="82"/>
      <c r="S5532" s="82"/>
      <c r="T5532" s="140"/>
      <c r="U5532" s="82"/>
      <c r="V5532" s="82"/>
      <c r="W5532" s="82"/>
      <c r="X5532" s="82"/>
      <c r="Y5532" s="82"/>
      <c r="AA5532" s="82"/>
      <c r="AB5532" s="82"/>
      <c r="AC5532" s="82"/>
      <c r="AD5532" s="82"/>
      <c r="AE5532" s="82"/>
      <c r="AF5532" s="82"/>
      <c r="AG5532" s="82"/>
    </row>
    <row r="5533" spans="3:33" x14ac:dyDescent="0.2">
      <c r="C5533" s="82"/>
      <c r="D5533" s="82"/>
      <c r="E5533" s="82"/>
      <c r="F5533" s="82"/>
      <c r="G5533" s="82"/>
      <c r="H5533" s="82"/>
      <c r="I5533" s="82"/>
      <c r="J5533" s="82"/>
      <c r="K5533" s="82"/>
      <c r="L5533" s="82"/>
      <c r="M5533" s="82"/>
      <c r="N5533" s="140"/>
      <c r="O5533" s="140"/>
      <c r="P5533" s="82"/>
      <c r="Q5533" s="82"/>
      <c r="R5533" s="82"/>
      <c r="S5533" s="82"/>
      <c r="T5533" s="140"/>
      <c r="U5533" s="82"/>
      <c r="V5533" s="82"/>
      <c r="W5533" s="82"/>
      <c r="X5533" s="82"/>
      <c r="Y5533" s="82"/>
      <c r="AA5533" s="82"/>
      <c r="AB5533" s="82"/>
      <c r="AC5533" s="82"/>
      <c r="AD5533" s="82"/>
      <c r="AE5533" s="82"/>
      <c r="AF5533" s="82"/>
      <c r="AG5533" s="82"/>
    </row>
    <row r="5534" spans="3:33" x14ac:dyDescent="0.2">
      <c r="C5534" s="82"/>
      <c r="D5534" s="82"/>
      <c r="E5534" s="82"/>
      <c r="F5534" s="82"/>
      <c r="G5534" s="82"/>
      <c r="H5534" s="82"/>
      <c r="I5534" s="82"/>
      <c r="J5534" s="82"/>
      <c r="K5534" s="82"/>
      <c r="L5534" s="82"/>
      <c r="M5534" s="82"/>
      <c r="N5534" s="140"/>
      <c r="O5534" s="140"/>
      <c r="P5534" s="82"/>
      <c r="Q5534" s="82"/>
      <c r="R5534" s="82"/>
      <c r="S5534" s="82"/>
      <c r="T5534" s="140"/>
      <c r="U5534" s="82"/>
      <c r="V5534" s="82"/>
      <c r="W5534" s="82"/>
      <c r="X5534" s="82"/>
      <c r="Y5534" s="82"/>
      <c r="AA5534" s="82"/>
      <c r="AB5534" s="82"/>
      <c r="AC5534" s="82"/>
      <c r="AD5534" s="82"/>
      <c r="AE5534" s="82"/>
      <c r="AF5534" s="82"/>
      <c r="AG5534" s="82"/>
    </row>
    <row r="5535" spans="3:33" x14ac:dyDescent="0.2">
      <c r="C5535" s="82"/>
      <c r="D5535" s="82"/>
      <c r="E5535" s="82"/>
      <c r="F5535" s="82"/>
      <c r="G5535" s="82"/>
      <c r="H5535" s="82"/>
      <c r="I5535" s="82"/>
      <c r="J5535" s="82"/>
      <c r="K5535" s="82"/>
      <c r="L5535" s="82"/>
      <c r="M5535" s="82"/>
      <c r="N5535" s="140"/>
      <c r="O5535" s="140"/>
      <c r="P5535" s="82"/>
      <c r="Q5535" s="82"/>
      <c r="R5535" s="82"/>
      <c r="S5535" s="82"/>
      <c r="T5535" s="140"/>
      <c r="U5535" s="82"/>
      <c r="V5535" s="82"/>
      <c r="W5535" s="82"/>
      <c r="X5535" s="82"/>
      <c r="Y5535" s="82"/>
      <c r="AA5535" s="82"/>
      <c r="AB5535" s="82"/>
      <c r="AC5535" s="82"/>
      <c r="AD5535" s="82"/>
      <c r="AE5535" s="82"/>
      <c r="AF5535" s="82"/>
      <c r="AG5535" s="82"/>
    </row>
    <row r="5536" spans="3:33" x14ac:dyDescent="0.2">
      <c r="C5536" s="82"/>
      <c r="D5536" s="82"/>
      <c r="E5536" s="82"/>
      <c r="F5536" s="82"/>
      <c r="G5536" s="82"/>
      <c r="H5536" s="82"/>
      <c r="I5536" s="82"/>
      <c r="J5536" s="82"/>
      <c r="K5536" s="82"/>
      <c r="L5536" s="82"/>
      <c r="M5536" s="82"/>
      <c r="N5536" s="140"/>
      <c r="O5536" s="140"/>
      <c r="P5536" s="82"/>
      <c r="Q5536" s="82"/>
      <c r="R5536" s="82"/>
      <c r="S5536" s="82"/>
      <c r="T5536" s="140"/>
      <c r="U5536" s="82"/>
      <c r="V5536" s="82"/>
      <c r="W5536" s="82"/>
      <c r="X5536" s="82"/>
      <c r="Y5536" s="82"/>
      <c r="AA5536" s="82"/>
      <c r="AB5536" s="82"/>
      <c r="AC5536" s="82"/>
      <c r="AD5536" s="82"/>
      <c r="AE5536" s="82"/>
      <c r="AF5536" s="82"/>
      <c r="AG5536" s="82"/>
    </row>
    <row r="5537" spans="3:33" x14ac:dyDescent="0.2">
      <c r="C5537" s="82"/>
      <c r="D5537" s="82"/>
      <c r="E5537" s="82"/>
      <c r="F5537" s="82"/>
      <c r="G5537" s="82"/>
      <c r="H5537" s="82"/>
      <c r="I5537" s="82"/>
      <c r="J5537" s="82"/>
      <c r="K5537" s="82"/>
      <c r="L5537" s="82"/>
      <c r="M5537" s="82"/>
      <c r="N5537" s="140"/>
      <c r="O5537" s="140"/>
      <c r="P5537" s="82"/>
      <c r="Q5537" s="82"/>
      <c r="R5537" s="82"/>
      <c r="S5537" s="82"/>
      <c r="T5537" s="140"/>
      <c r="U5537" s="82"/>
      <c r="V5537" s="82"/>
      <c r="W5537" s="82"/>
      <c r="X5537" s="82"/>
      <c r="Y5537" s="82"/>
      <c r="AA5537" s="82"/>
      <c r="AB5537" s="82"/>
      <c r="AC5537" s="82"/>
      <c r="AD5537" s="82"/>
      <c r="AE5537" s="82"/>
      <c r="AF5537" s="82"/>
      <c r="AG5537" s="82"/>
    </row>
    <row r="5538" spans="3:33" x14ac:dyDescent="0.2">
      <c r="C5538" s="82"/>
      <c r="D5538" s="82"/>
      <c r="E5538" s="82"/>
      <c r="F5538" s="82"/>
      <c r="G5538" s="82"/>
      <c r="H5538" s="82"/>
      <c r="I5538" s="82"/>
      <c r="J5538" s="82"/>
      <c r="K5538" s="82"/>
      <c r="L5538" s="82"/>
      <c r="M5538" s="82"/>
      <c r="N5538" s="140"/>
      <c r="O5538" s="140"/>
      <c r="P5538" s="82"/>
      <c r="Q5538" s="82"/>
      <c r="R5538" s="82"/>
      <c r="S5538" s="82"/>
      <c r="T5538" s="140"/>
      <c r="U5538" s="82"/>
      <c r="V5538" s="82"/>
      <c r="W5538" s="82"/>
      <c r="X5538" s="82"/>
      <c r="Y5538" s="82"/>
      <c r="AA5538" s="82"/>
      <c r="AB5538" s="82"/>
      <c r="AC5538" s="82"/>
      <c r="AD5538" s="82"/>
      <c r="AE5538" s="82"/>
      <c r="AF5538" s="82"/>
      <c r="AG5538" s="82"/>
    </row>
    <row r="5539" spans="3:33" x14ac:dyDescent="0.2">
      <c r="C5539" s="82"/>
      <c r="D5539" s="82"/>
      <c r="E5539" s="82"/>
      <c r="F5539" s="82"/>
      <c r="G5539" s="82"/>
      <c r="H5539" s="82"/>
      <c r="I5539" s="82"/>
      <c r="J5539" s="82"/>
      <c r="K5539" s="82"/>
      <c r="L5539" s="82"/>
      <c r="M5539" s="82"/>
      <c r="N5539" s="140"/>
      <c r="O5539" s="140"/>
      <c r="P5539" s="82"/>
      <c r="Q5539" s="82"/>
      <c r="R5539" s="82"/>
      <c r="S5539" s="82"/>
      <c r="T5539" s="140"/>
      <c r="U5539" s="82"/>
      <c r="V5539" s="82"/>
      <c r="W5539" s="82"/>
      <c r="X5539" s="82"/>
      <c r="Y5539" s="82"/>
      <c r="AA5539" s="82"/>
      <c r="AB5539" s="82"/>
      <c r="AC5539" s="82"/>
      <c r="AD5539" s="82"/>
      <c r="AE5539" s="82"/>
      <c r="AF5539" s="82"/>
      <c r="AG5539" s="82"/>
    </row>
    <row r="5540" spans="3:33" x14ac:dyDescent="0.2">
      <c r="C5540" s="82"/>
      <c r="D5540" s="82"/>
      <c r="E5540" s="82"/>
      <c r="F5540" s="82"/>
      <c r="G5540" s="82"/>
      <c r="H5540" s="82"/>
      <c r="I5540" s="82"/>
      <c r="J5540" s="82"/>
      <c r="K5540" s="82"/>
      <c r="L5540" s="82"/>
      <c r="M5540" s="82"/>
      <c r="N5540" s="140"/>
      <c r="O5540" s="140"/>
      <c r="P5540" s="82"/>
      <c r="Q5540" s="82"/>
      <c r="R5540" s="82"/>
      <c r="S5540" s="82"/>
      <c r="T5540" s="140"/>
      <c r="U5540" s="82"/>
      <c r="V5540" s="82"/>
      <c r="W5540" s="82"/>
      <c r="X5540" s="82"/>
      <c r="Y5540" s="82"/>
      <c r="AA5540" s="82"/>
      <c r="AB5540" s="82"/>
      <c r="AC5540" s="82"/>
      <c r="AD5540" s="82"/>
      <c r="AE5540" s="82"/>
      <c r="AF5540" s="82"/>
      <c r="AG5540" s="82"/>
    </row>
    <row r="5541" spans="3:33" x14ac:dyDescent="0.2">
      <c r="C5541" s="82"/>
      <c r="D5541" s="82"/>
      <c r="E5541" s="82"/>
      <c r="F5541" s="82"/>
      <c r="G5541" s="82"/>
      <c r="H5541" s="82"/>
      <c r="I5541" s="82"/>
      <c r="J5541" s="82"/>
      <c r="K5541" s="82"/>
      <c r="L5541" s="82"/>
      <c r="M5541" s="82"/>
      <c r="N5541" s="140"/>
      <c r="O5541" s="140"/>
      <c r="P5541" s="82"/>
      <c r="Q5541" s="82"/>
      <c r="R5541" s="82"/>
      <c r="S5541" s="82"/>
      <c r="T5541" s="140"/>
      <c r="U5541" s="82"/>
      <c r="V5541" s="82"/>
      <c r="W5541" s="82"/>
      <c r="X5541" s="82"/>
      <c r="Y5541" s="82"/>
      <c r="AA5541" s="82"/>
      <c r="AB5541" s="82"/>
      <c r="AC5541" s="82"/>
      <c r="AD5541" s="82"/>
      <c r="AE5541" s="82"/>
      <c r="AF5541" s="82"/>
      <c r="AG5541" s="82"/>
    </row>
    <row r="5542" spans="3:33" x14ac:dyDescent="0.2">
      <c r="C5542" s="82"/>
      <c r="D5542" s="82"/>
      <c r="E5542" s="82"/>
      <c r="F5542" s="82"/>
      <c r="G5542" s="82"/>
      <c r="H5542" s="82"/>
      <c r="I5542" s="82"/>
      <c r="J5542" s="82"/>
      <c r="K5542" s="82"/>
      <c r="L5542" s="82"/>
      <c r="M5542" s="82"/>
      <c r="N5542" s="140"/>
      <c r="O5542" s="140"/>
      <c r="P5542" s="82"/>
      <c r="Q5542" s="82"/>
      <c r="R5542" s="82"/>
      <c r="S5542" s="82"/>
      <c r="T5542" s="140"/>
      <c r="U5542" s="82"/>
      <c r="V5542" s="82"/>
      <c r="W5542" s="82"/>
      <c r="X5542" s="82"/>
      <c r="Y5542" s="82"/>
      <c r="AA5542" s="82"/>
      <c r="AB5542" s="82"/>
      <c r="AC5542" s="82"/>
      <c r="AD5542" s="82"/>
      <c r="AE5542" s="82"/>
      <c r="AF5542" s="82"/>
      <c r="AG5542" s="82"/>
    </row>
    <row r="5543" spans="3:33" x14ac:dyDescent="0.2">
      <c r="C5543" s="82"/>
      <c r="D5543" s="82"/>
      <c r="E5543" s="82"/>
      <c r="F5543" s="82"/>
      <c r="G5543" s="82"/>
      <c r="H5543" s="82"/>
      <c r="I5543" s="82"/>
      <c r="J5543" s="82"/>
      <c r="K5543" s="82"/>
      <c r="L5543" s="82"/>
      <c r="M5543" s="82"/>
      <c r="N5543" s="140"/>
      <c r="O5543" s="140"/>
      <c r="P5543" s="82"/>
      <c r="Q5543" s="82"/>
      <c r="R5543" s="82"/>
      <c r="S5543" s="82"/>
      <c r="T5543" s="140"/>
      <c r="U5543" s="82"/>
      <c r="V5543" s="82"/>
      <c r="W5543" s="82"/>
      <c r="X5543" s="82"/>
      <c r="Y5543" s="82"/>
      <c r="AA5543" s="82"/>
      <c r="AB5543" s="82"/>
      <c r="AC5543" s="82"/>
      <c r="AD5543" s="82"/>
      <c r="AE5543" s="82"/>
      <c r="AF5543" s="82"/>
      <c r="AG5543" s="82"/>
    </row>
    <row r="5544" spans="3:33" x14ac:dyDescent="0.2">
      <c r="C5544" s="82"/>
      <c r="D5544" s="82"/>
      <c r="E5544" s="82"/>
      <c r="F5544" s="82"/>
      <c r="G5544" s="82"/>
      <c r="H5544" s="82"/>
      <c r="I5544" s="82"/>
      <c r="J5544" s="82"/>
      <c r="K5544" s="82"/>
      <c r="L5544" s="82"/>
      <c r="M5544" s="82"/>
      <c r="N5544" s="140"/>
      <c r="O5544" s="140"/>
      <c r="P5544" s="82"/>
      <c r="Q5544" s="82"/>
      <c r="R5544" s="82"/>
      <c r="S5544" s="82"/>
      <c r="T5544" s="140"/>
      <c r="U5544" s="82"/>
      <c r="V5544" s="82"/>
      <c r="W5544" s="82"/>
      <c r="X5544" s="82"/>
      <c r="Y5544" s="82"/>
      <c r="AA5544" s="82"/>
      <c r="AB5544" s="82"/>
      <c r="AC5544" s="82"/>
      <c r="AD5544" s="82"/>
      <c r="AE5544" s="82"/>
      <c r="AF5544" s="82"/>
      <c r="AG5544" s="82"/>
    </row>
    <row r="5545" spans="3:33" x14ac:dyDescent="0.2">
      <c r="C5545" s="82"/>
      <c r="D5545" s="82"/>
      <c r="E5545" s="82"/>
      <c r="F5545" s="82"/>
      <c r="G5545" s="82"/>
      <c r="H5545" s="82"/>
      <c r="I5545" s="82"/>
      <c r="J5545" s="82"/>
      <c r="K5545" s="82"/>
      <c r="L5545" s="82"/>
      <c r="M5545" s="82"/>
      <c r="N5545" s="140"/>
      <c r="O5545" s="140"/>
      <c r="P5545" s="82"/>
      <c r="Q5545" s="82"/>
      <c r="R5545" s="82"/>
      <c r="S5545" s="82"/>
      <c r="T5545" s="140"/>
      <c r="U5545" s="82"/>
      <c r="V5545" s="82"/>
      <c r="W5545" s="82"/>
      <c r="X5545" s="82"/>
      <c r="Y5545" s="82"/>
      <c r="AA5545" s="82"/>
      <c r="AB5545" s="82"/>
      <c r="AC5545" s="82"/>
      <c r="AD5545" s="82"/>
      <c r="AE5545" s="82"/>
      <c r="AF5545" s="82"/>
      <c r="AG5545" s="82"/>
    </row>
    <row r="5546" spans="3:33" x14ac:dyDescent="0.2">
      <c r="C5546" s="82"/>
      <c r="D5546" s="82"/>
      <c r="E5546" s="82"/>
      <c r="F5546" s="82"/>
      <c r="G5546" s="82"/>
      <c r="H5546" s="82"/>
      <c r="I5546" s="82"/>
      <c r="J5546" s="82"/>
      <c r="K5546" s="82"/>
      <c r="L5546" s="82"/>
      <c r="M5546" s="82"/>
      <c r="N5546" s="140"/>
      <c r="O5546" s="140"/>
      <c r="P5546" s="82"/>
      <c r="Q5546" s="82"/>
      <c r="R5546" s="82"/>
      <c r="S5546" s="82"/>
      <c r="T5546" s="140"/>
      <c r="U5546" s="82"/>
      <c r="V5546" s="82"/>
      <c r="W5546" s="82"/>
      <c r="X5546" s="82"/>
      <c r="Y5546" s="82"/>
      <c r="AA5546" s="82"/>
      <c r="AB5546" s="82"/>
      <c r="AC5546" s="82"/>
      <c r="AD5546" s="82"/>
      <c r="AE5546" s="82"/>
      <c r="AF5546" s="82"/>
      <c r="AG5546" s="82"/>
    </row>
    <row r="5547" spans="3:33" x14ac:dyDescent="0.2">
      <c r="C5547" s="82"/>
      <c r="D5547" s="82"/>
      <c r="E5547" s="82"/>
      <c r="F5547" s="82"/>
      <c r="G5547" s="82"/>
      <c r="H5547" s="82"/>
      <c r="I5547" s="82"/>
      <c r="J5547" s="82"/>
      <c r="K5547" s="82"/>
      <c r="L5547" s="82"/>
      <c r="M5547" s="82"/>
      <c r="N5547" s="140"/>
      <c r="O5547" s="140"/>
      <c r="P5547" s="82"/>
      <c r="Q5547" s="82"/>
      <c r="R5547" s="82"/>
      <c r="S5547" s="82"/>
      <c r="T5547" s="140"/>
      <c r="U5547" s="82"/>
      <c r="V5547" s="82"/>
      <c r="W5547" s="82"/>
      <c r="X5547" s="82"/>
      <c r="Y5547" s="82"/>
      <c r="AA5547" s="82"/>
      <c r="AB5547" s="82"/>
      <c r="AC5547" s="82"/>
      <c r="AD5547" s="82"/>
      <c r="AE5547" s="82"/>
      <c r="AF5547" s="82"/>
      <c r="AG5547" s="82"/>
    </row>
    <row r="5548" spans="3:33" x14ac:dyDescent="0.2">
      <c r="C5548" s="82"/>
      <c r="D5548" s="82"/>
      <c r="E5548" s="82"/>
      <c r="F5548" s="82"/>
      <c r="G5548" s="82"/>
      <c r="H5548" s="82"/>
      <c r="I5548" s="82"/>
      <c r="J5548" s="82"/>
      <c r="K5548" s="82"/>
      <c r="L5548" s="82"/>
      <c r="M5548" s="82"/>
      <c r="N5548" s="140"/>
      <c r="O5548" s="140"/>
      <c r="P5548" s="82"/>
      <c r="Q5548" s="82"/>
      <c r="R5548" s="82"/>
      <c r="S5548" s="82"/>
      <c r="T5548" s="140"/>
      <c r="U5548" s="82"/>
      <c r="V5548" s="82"/>
      <c r="W5548" s="82"/>
      <c r="X5548" s="82"/>
      <c r="Y5548" s="82"/>
      <c r="AA5548" s="82"/>
      <c r="AB5548" s="82"/>
      <c r="AC5548" s="82"/>
      <c r="AD5548" s="82"/>
      <c r="AE5548" s="82"/>
      <c r="AF5548" s="82"/>
      <c r="AG5548" s="82"/>
    </row>
    <row r="5549" spans="3:33" x14ac:dyDescent="0.2">
      <c r="C5549" s="82"/>
      <c r="D5549" s="82"/>
      <c r="E5549" s="82"/>
      <c r="F5549" s="82"/>
      <c r="G5549" s="82"/>
      <c r="H5549" s="82"/>
      <c r="I5549" s="82"/>
      <c r="J5549" s="82"/>
      <c r="K5549" s="82"/>
      <c r="L5549" s="82"/>
      <c r="M5549" s="82"/>
      <c r="N5549" s="140"/>
      <c r="O5549" s="140"/>
      <c r="P5549" s="82"/>
      <c r="Q5549" s="82"/>
      <c r="R5549" s="82"/>
      <c r="S5549" s="82"/>
      <c r="T5549" s="140"/>
      <c r="U5549" s="82"/>
      <c r="V5549" s="82"/>
      <c r="W5549" s="82"/>
      <c r="X5549" s="82"/>
      <c r="Y5549" s="82"/>
      <c r="AA5549" s="82"/>
      <c r="AB5549" s="82"/>
      <c r="AC5549" s="82"/>
      <c r="AD5549" s="82"/>
      <c r="AE5549" s="82"/>
      <c r="AF5549" s="82"/>
      <c r="AG5549" s="82"/>
    </row>
    <row r="5550" spans="3:33" x14ac:dyDescent="0.2">
      <c r="C5550" s="82"/>
      <c r="D5550" s="82"/>
      <c r="E5550" s="82"/>
      <c r="F5550" s="82"/>
      <c r="G5550" s="82"/>
      <c r="H5550" s="82"/>
      <c r="I5550" s="82"/>
      <c r="J5550" s="82"/>
      <c r="K5550" s="82"/>
      <c r="L5550" s="82"/>
      <c r="M5550" s="82"/>
      <c r="N5550" s="140"/>
      <c r="O5550" s="140"/>
      <c r="P5550" s="82"/>
      <c r="Q5550" s="82"/>
      <c r="R5550" s="82"/>
      <c r="S5550" s="82"/>
      <c r="T5550" s="140"/>
      <c r="U5550" s="82"/>
      <c r="V5550" s="82"/>
      <c r="W5550" s="82"/>
      <c r="X5550" s="82"/>
      <c r="Y5550" s="82"/>
      <c r="AA5550" s="82"/>
      <c r="AB5550" s="82"/>
      <c r="AC5550" s="82"/>
      <c r="AD5550" s="82"/>
      <c r="AE5550" s="82"/>
      <c r="AF5550" s="82"/>
      <c r="AG5550" s="82"/>
    </row>
    <row r="5551" spans="3:33" x14ac:dyDescent="0.2">
      <c r="C5551" s="82"/>
      <c r="D5551" s="82"/>
      <c r="E5551" s="82"/>
      <c r="F5551" s="82"/>
      <c r="G5551" s="82"/>
      <c r="H5551" s="82"/>
      <c r="I5551" s="82"/>
      <c r="J5551" s="82"/>
      <c r="K5551" s="82"/>
      <c r="L5551" s="82"/>
      <c r="M5551" s="82"/>
      <c r="N5551" s="140"/>
      <c r="O5551" s="140"/>
      <c r="P5551" s="82"/>
      <c r="Q5551" s="82"/>
      <c r="R5551" s="82"/>
      <c r="S5551" s="82"/>
      <c r="T5551" s="140"/>
      <c r="U5551" s="82"/>
      <c r="V5551" s="82"/>
      <c r="W5551" s="82"/>
      <c r="X5551" s="82"/>
      <c r="Y5551" s="82"/>
      <c r="AA5551" s="82"/>
      <c r="AB5551" s="82"/>
      <c r="AC5551" s="82"/>
      <c r="AD5551" s="82"/>
      <c r="AE5551" s="82"/>
      <c r="AF5551" s="82"/>
      <c r="AG5551" s="82"/>
    </row>
    <row r="5552" spans="3:33" x14ac:dyDescent="0.2">
      <c r="C5552" s="82"/>
      <c r="D5552" s="82"/>
      <c r="E5552" s="82"/>
      <c r="F5552" s="82"/>
      <c r="G5552" s="82"/>
      <c r="H5552" s="82"/>
      <c r="I5552" s="82"/>
      <c r="J5552" s="82"/>
      <c r="K5552" s="82"/>
      <c r="L5552" s="82"/>
      <c r="M5552" s="82"/>
      <c r="N5552" s="140"/>
      <c r="O5552" s="140"/>
      <c r="P5552" s="82"/>
      <c r="Q5552" s="82"/>
      <c r="R5552" s="82"/>
      <c r="S5552" s="82"/>
      <c r="T5552" s="140"/>
      <c r="U5552" s="82"/>
      <c r="V5552" s="82"/>
      <c r="W5552" s="82"/>
      <c r="X5552" s="82"/>
      <c r="Y5552" s="82"/>
      <c r="AA5552" s="82"/>
      <c r="AB5552" s="82"/>
      <c r="AC5552" s="82"/>
      <c r="AD5552" s="82"/>
      <c r="AE5552" s="82"/>
      <c r="AF5552" s="82"/>
      <c r="AG5552" s="82"/>
    </row>
    <row r="5553" spans="3:33" x14ac:dyDescent="0.2">
      <c r="C5553" s="82"/>
      <c r="D5553" s="82"/>
      <c r="E5553" s="82"/>
      <c r="F5553" s="82"/>
      <c r="G5553" s="82"/>
      <c r="H5553" s="82"/>
      <c r="I5553" s="82"/>
      <c r="J5553" s="82"/>
      <c r="K5553" s="82"/>
      <c r="L5553" s="82"/>
      <c r="M5553" s="82"/>
      <c r="N5553" s="140"/>
      <c r="O5553" s="140"/>
      <c r="P5553" s="82"/>
      <c r="Q5553" s="82"/>
      <c r="R5553" s="82"/>
      <c r="S5553" s="82"/>
      <c r="T5553" s="140"/>
      <c r="U5553" s="82"/>
      <c r="V5553" s="82"/>
      <c r="W5553" s="82"/>
      <c r="X5553" s="82"/>
      <c r="Y5553" s="82"/>
      <c r="AA5553" s="82"/>
      <c r="AB5553" s="82"/>
      <c r="AC5553" s="82"/>
      <c r="AD5553" s="82"/>
      <c r="AE5553" s="82"/>
      <c r="AF5553" s="82"/>
      <c r="AG5553" s="82"/>
    </row>
    <row r="5554" spans="3:33" x14ac:dyDescent="0.2">
      <c r="C5554" s="82"/>
      <c r="D5554" s="82"/>
      <c r="E5554" s="82"/>
      <c r="F5554" s="82"/>
      <c r="G5554" s="82"/>
      <c r="H5554" s="82"/>
      <c r="I5554" s="82"/>
      <c r="J5554" s="82"/>
      <c r="K5554" s="82"/>
      <c r="L5554" s="82"/>
      <c r="M5554" s="82"/>
      <c r="N5554" s="140"/>
      <c r="O5554" s="140"/>
      <c r="P5554" s="82"/>
      <c r="Q5554" s="82"/>
      <c r="R5554" s="82"/>
      <c r="S5554" s="82"/>
      <c r="T5554" s="140"/>
      <c r="U5554" s="82"/>
      <c r="V5554" s="82"/>
      <c r="W5554" s="82"/>
      <c r="X5554" s="82"/>
      <c r="Y5554" s="82"/>
      <c r="AA5554" s="82"/>
      <c r="AB5554" s="82"/>
      <c r="AC5554" s="82"/>
      <c r="AD5554" s="82"/>
      <c r="AE5554" s="82"/>
      <c r="AF5554" s="82"/>
      <c r="AG5554" s="82"/>
    </row>
    <row r="5555" spans="3:33" x14ac:dyDescent="0.2">
      <c r="C5555" s="82"/>
      <c r="D5555" s="82"/>
      <c r="E5555" s="82"/>
      <c r="F5555" s="82"/>
      <c r="G5555" s="82"/>
      <c r="H5555" s="82"/>
      <c r="I5555" s="82"/>
      <c r="J5555" s="82"/>
      <c r="K5555" s="82"/>
      <c r="L5555" s="82"/>
      <c r="M5555" s="82"/>
      <c r="N5555" s="140"/>
      <c r="O5555" s="140"/>
      <c r="P5555" s="82"/>
      <c r="Q5555" s="82"/>
      <c r="R5555" s="82"/>
      <c r="S5555" s="82"/>
      <c r="T5555" s="140"/>
      <c r="U5555" s="82"/>
      <c r="V5555" s="82"/>
      <c r="W5555" s="82"/>
      <c r="X5555" s="82"/>
      <c r="Y5555" s="82"/>
      <c r="AA5555" s="82"/>
      <c r="AB5555" s="82"/>
      <c r="AC5555" s="82"/>
      <c r="AD5555" s="82"/>
      <c r="AE5555" s="82"/>
      <c r="AF5555" s="82"/>
      <c r="AG5555" s="82"/>
    </row>
    <row r="5556" spans="3:33" x14ac:dyDescent="0.2">
      <c r="C5556" s="82"/>
      <c r="D5556" s="82"/>
      <c r="E5556" s="82"/>
      <c r="F5556" s="82"/>
      <c r="G5556" s="82"/>
      <c r="H5556" s="82"/>
      <c r="I5556" s="82"/>
      <c r="J5556" s="82"/>
      <c r="K5556" s="82"/>
      <c r="L5556" s="82"/>
      <c r="M5556" s="82"/>
      <c r="N5556" s="140"/>
      <c r="O5556" s="140"/>
      <c r="P5556" s="82"/>
      <c r="Q5556" s="82"/>
      <c r="R5556" s="82"/>
      <c r="S5556" s="82"/>
      <c r="T5556" s="140"/>
      <c r="U5556" s="82"/>
      <c r="V5556" s="82"/>
      <c r="W5556" s="82"/>
      <c r="X5556" s="82"/>
      <c r="Y5556" s="82"/>
      <c r="AA5556" s="82"/>
      <c r="AB5556" s="82"/>
      <c r="AC5556" s="82"/>
      <c r="AD5556" s="82"/>
      <c r="AE5556" s="82"/>
      <c r="AF5556" s="82"/>
      <c r="AG5556" s="82"/>
    </row>
    <row r="5557" spans="3:33" x14ac:dyDescent="0.2">
      <c r="C5557" s="82"/>
      <c r="D5557" s="82"/>
      <c r="E5557" s="82"/>
      <c r="F5557" s="82"/>
      <c r="G5557" s="82"/>
      <c r="H5557" s="82"/>
      <c r="I5557" s="82"/>
      <c r="J5557" s="82"/>
      <c r="K5557" s="82"/>
      <c r="L5557" s="82"/>
      <c r="M5557" s="82"/>
      <c r="N5557" s="140"/>
      <c r="O5557" s="140"/>
      <c r="P5557" s="82"/>
      <c r="Q5557" s="82"/>
      <c r="R5557" s="82"/>
      <c r="S5557" s="82"/>
      <c r="T5557" s="140"/>
      <c r="U5557" s="82"/>
      <c r="V5557" s="82"/>
      <c r="W5557" s="82"/>
      <c r="X5557" s="82"/>
      <c r="Y5557" s="82"/>
      <c r="AA5557" s="82"/>
      <c r="AB5557" s="82"/>
      <c r="AC5557" s="82"/>
      <c r="AD5557" s="82"/>
      <c r="AE5557" s="82"/>
      <c r="AF5557" s="82"/>
      <c r="AG5557" s="82"/>
    </row>
    <row r="5558" spans="3:33" x14ac:dyDescent="0.2">
      <c r="C5558" s="82"/>
      <c r="D5558" s="82"/>
      <c r="E5558" s="82"/>
      <c r="F5558" s="82"/>
      <c r="G5558" s="82"/>
      <c r="H5558" s="82"/>
      <c r="I5558" s="82"/>
      <c r="J5558" s="82"/>
      <c r="K5558" s="82"/>
      <c r="L5558" s="82"/>
      <c r="M5558" s="82"/>
      <c r="N5558" s="140"/>
      <c r="O5558" s="140"/>
      <c r="P5558" s="82"/>
      <c r="Q5558" s="82"/>
      <c r="R5558" s="82"/>
      <c r="S5558" s="82"/>
      <c r="T5558" s="140"/>
      <c r="U5558" s="82"/>
      <c r="V5558" s="82"/>
      <c r="W5558" s="82"/>
      <c r="X5558" s="82"/>
      <c r="Y5558" s="82"/>
      <c r="AA5558" s="82"/>
      <c r="AB5558" s="82"/>
      <c r="AC5558" s="82"/>
      <c r="AD5558" s="82"/>
      <c r="AE5558" s="82"/>
      <c r="AF5558" s="82"/>
      <c r="AG5558" s="82"/>
    </row>
    <row r="5559" spans="3:33" x14ac:dyDescent="0.2">
      <c r="C5559" s="82"/>
      <c r="D5559" s="82"/>
      <c r="E5559" s="82"/>
      <c r="F5559" s="82"/>
      <c r="G5559" s="82"/>
      <c r="H5559" s="82"/>
      <c r="I5559" s="82"/>
      <c r="J5559" s="82"/>
      <c r="K5559" s="82"/>
      <c r="L5559" s="82"/>
      <c r="M5559" s="82"/>
      <c r="N5559" s="140"/>
      <c r="O5559" s="140"/>
      <c r="P5559" s="82"/>
      <c r="Q5559" s="82"/>
      <c r="R5559" s="82"/>
      <c r="S5559" s="82"/>
      <c r="T5559" s="140"/>
      <c r="U5559" s="82"/>
      <c r="V5559" s="82"/>
      <c r="W5559" s="82"/>
      <c r="X5559" s="82"/>
      <c r="Y5559" s="82"/>
      <c r="AA5559" s="82"/>
      <c r="AB5559" s="82"/>
      <c r="AC5559" s="82"/>
      <c r="AD5559" s="82"/>
      <c r="AE5559" s="82"/>
      <c r="AF5559" s="82"/>
      <c r="AG5559" s="82"/>
    </row>
    <row r="5560" spans="3:33" x14ac:dyDescent="0.2">
      <c r="C5560" s="82"/>
      <c r="D5560" s="82"/>
      <c r="E5560" s="82"/>
      <c r="F5560" s="82"/>
      <c r="G5560" s="82"/>
      <c r="H5560" s="82"/>
      <c r="I5560" s="82"/>
      <c r="J5560" s="82"/>
      <c r="K5560" s="82"/>
      <c r="L5560" s="82"/>
      <c r="M5560" s="82"/>
      <c r="N5560" s="140"/>
      <c r="O5560" s="140"/>
      <c r="P5560" s="82"/>
      <c r="Q5560" s="82"/>
      <c r="R5560" s="82"/>
      <c r="S5560" s="82"/>
      <c r="T5560" s="140"/>
      <c r="U5560" s="82"/>
      <c r="V5560" s="82"/>
      <c r="W5560" s="82"/>
      <c r="X5560" s="82"/>
      <c r="Y5560" s="82"/>
      <c r="AA5560" s="82"/>
      <c r="AB5560" s="82"/>
      <c r="AC5560" s="82"/>
      <c r="AD5560" s="82"/>
      <c r="AE5560" s="82"/>
      <c r="AF5560" s="82"/>
      <c r="AG5560" s="82"/>
    </row>
    <row r="5561" spans="3:33" x14ac:dyDescent="0.2">
      <c r="C5561" s="82"/>
      <c r="D5561" s="82"/>
      <c r="E5561" s="82"/>
      <c r="F5561" s="82"/>
      <c r="G5561" s="82"/>
      <c r="H5561" s="82"/>
      <c r="I5561" s="82"/>
      <c r="J5561" s="82"/>
      <c r="K5561" s="82"/>
      <c r="L5561" s="82"/>
      <c r="M5561" s="82"/>
      <c r="N5561" s="140"/>
      <c r="O5561" s="140"/>
      <c r="P5561" s="82"/>
      <c r="Q5561" s="82"/>
      <c r="R5561" s="82"/>
      <c r="S5561" s="82"/>
      <c r="T5561" s="140"/>
      <c r="U5561" s="82"/>
      <c r="V5561" s="82"/>
      <c r="W5561" s="82"/>
      <c r="X5561" s="82"/>
      <c r="Y5561" s="82"/>
      <c r="AA5561" s="82"/>
      <c r="AB5561" s="82"/>
      <c r="AC5561" s="82"/>
      <c r="AD5561" s="82"/>
      <c r="AE5561" s="82"/>
      <c r="AF5561" s="82"/>
      <c r="AG5561" s="82"/>
    </row>
    <row r="5562" spans="3:33" x14ac:dyDescent="0.2">
      <c r="C5562" s="82"/>
      <c r="D5562" s="82"/>
      <c r="E5562" s="82"/>
      <c r="F5562" s="82"/>
      <c r="G5562" s="82"/>
      <c r="H5562" s="82"/>
      <c r="I5562" s="82"/>
      <c r="J5562" s="82"/>
      <c r="K5562" s="82"/>
      <c r="L5562" s="82"/>
      <c r="M5562" s="82"/>
      <c r="N5562" s="140"/>
      <c r="O5562" s="140"/>
      <c r="P5562" s="82"/>
      <c r="Q5562" s="82"/>
      <c r="R5562" s="82"/>
      <c r="S5562" s="82"/>
      <c r="T5562" s="140"/>
      <c r="U5562" s="82"/>
      <c r="V5562" s="82"/>
      <c r="W5562" s="82"/>
      <c r="X5562" s="82"/>
      <c r="Y5562" s="82"/>
      <c r="AA5562" s="82"/>
      <c r="AB5562" s="82"/>
      <c r="AC5562" s="82"/>
      <c r="AD5562" s="82"/>
      <c r="AE5562" s="82"/>
      <c r="AF5562" s="82"/>
      <c r="AG5562" s="82"/>
    </row>
    <row r="5563" spans="3:33" x14ac:dyDescent="0.2">
      <c r="C5563" s="82"/>
      <c r="D5563" s="82"/>
      <c r="E5563" s="82"/>
      <c r="F5563" s="82"/>
      <c r="G5563" s="82"/>
      <c r="H5563" s="82"/>
      <c r="I5563" s="82"/>
      <c r="J5563" s="82"/>
      <c r="K5563" s="82"/>
      <c r="L5563" s="82"/>
      <c r="M5563" s="82"/>
      <c r="N5563" s="140"/>
      <c r="O5563" s="140"/>
      <c r="P5563" s="82"/>
      <c r="Q5563" s="82"/>
      <c r="R5563" s="82"/>
      <c r="S5563" s="82"/>
      <c r="T5563" s="140"/>
      <c r="U5563" s="82"/>
      <c r="V5563" s="82"/>
      <c r="W5563" s="82"/>
      <c r="X5563" s="82"/>
      <c r="Y5563" s="82"/>
      <c r="AA5563" s="82"/>
      <c r="AB5563" s="82"/>
      <c r="AC5563" s="82"/>
      <c r="AD5563" s="82"/>
      <c r="AE5563" s="82"/>
      <c r="AF5563" s="82"/>
      <c r="AG5563" s="82"/>
    </row>
    <row r="5564" spans="3:33" x14ac:dyDescent="0.2">
      <c r="C5564" s="82"/>
      <c r="D5564" s="82"/>
      <c r="E5564" s="82"/>
      <c r="F5564" s="82"/>
      <c r="G5564" s="82"/>
      <c r="H5564" s="82"/>
      <c r="I5564" s="82"/>
      <c r="J5564" s="82"/>
      <c r="K5564" s="82"/>
      <c r="L5564" s="82"/>
      <c r="M5564" s="82"/>
      <c r="N5564" s="140"/>
      <c r="O5564" s="140"/>
      <c r="P5564" s="82"/>
      <c r="Q5564" s="82"/>
      <c r="R5564" s="82"/>
      <c r="S5564" s="82"/>
      <c r="T5564" s="140"/>
      <c r="U5564" s="82"/>
      <c r="V5564" s="82"/>
      <c r="W5564" s="82"/>
      <c r="X5564" s="82"/>
      <c r="Y5564" s="82"/>
      <c r="AA5564" s="82"/>
      <c r="AB5564" s="82"/>
      <c r="AC5564" s="82"/>
      <c r="AD5564" s="82"/>
      <c r="AE5564" s="82"/>
      <c r="AF5564" s="82"/>
      <c r="AG5564" s="82"/>
    </row>
    <row r="5565" spans="3:33" x14ac:dyDescent="0.2">
      <c r="C5565" s="82"/>
      <c r="D5565" s="82"/>
      <c r="E5565" s="82"/>
      <c r="F5565" s="82"/>
      <c r="G5565" s="82"/>
      <c r="H5565" s="82"/>
      <c r="I5565" s="82"/>
      <c r="J5565" s="82"/>
      <c r="K5565" s="82"/>
      <c r="L5565" s="82"/>
      <c r="M5565" s="82"/>
      <c r="N5565" s="140"/>
      <c r="O5565" s="140"/>
      <c r="P5565" s="82"/>
      <c r="Q5565" s="82"/>
      <c r="R5565" s="82"/>
      <c r="S5565" s="82"/>
      <c r="T5565" s="140"/>
      <c r="U5565" s="82"/>
      <c r="V5565" s="82"/>
      <c r="W5565" s="82"/>
      <c r="X5565" s="82"/>
      <c r="Y5565" s="82"/>
      <c r="AA5565" s="82"/>
      <c r="AB5565" s="82"/>
      <c r="AC5565" s="82"/>
      <c r="AD5565" s="82"/>
      <c r="AE5565" s="82"/>
      <c r="AF5565" s="82"/>
      <c r="AG5565" s="82"/>
    </row>
    <row r="5566" spans="3:33" x14ac:dyDescent="0.2">
      <c r="C5566" s="82"/>
      <c r="D5566" s="82"/>
      <c r="E5566" s="82"/>
      <c r="F5566" s="82"/>
      <c r="G5566" s="82"/>
      <c r="H5566" s="82"/>
      <c r="I5566" s="82"/>
      <c r="J5566" s="82"/>
      <c r="K5566" s="82"/>
      <c r="L5566" s="82"/>
      <c r="M5566" s="82"/>
      <c r="N5566" s="140"/>
      <c r="O5566" s="140"/>
      <c r="P5566" s="82"/>
      <c r="Q5566" s="82"/>
      <c r="R5566" s="82"/>
      <c r="S5566" s="82"/>
      <c r="T5566" s="140"/>
      <c r="U5566" s="82"/>
      <c r="V5566" s="82"/>
      <c r="W5566" s="82"/>
      <c r="X5566" s="82"/>
      <c r="Y5566" s="82"/>
      <c r="AA5566" s="82"/>
      <c r="AB5566" s="82"/>
      <c r="AC5566" s="82"/>
      <c r="AD5566" s="82"/>
      <c r="AE5566" s="82"/>
      <c r="AF5566" s="82"/>
      <c r="AG5566" s="82"/>
    </row>
    <row r="5567" spans="3:33" x14ac:dyDescent="0.2">
      <c r="C5567" s="82"/>
      <c r="D5567" s="82"/>
      <c r="E5567" s="82"/>
      <c r="F5567" s="82"/>
      <c r="G5567" s="82"/>
      <c r="H5567" s="82"/>
      <c r="I5567" s="82"/>
      <c r="J5567" s="82"/>
      <c r="K5567" s="82"/>
      <c r="L5567" s="82"/>
      <c r="M5567" s="82"/>
      <c r="N5567" s="140"/>
      <c r="O5567" s="140"/>
      <c r="P5567" s="82"/>
      <c r="Q5567" s="82"/>
      <c r="R5567" s="82"/>
      <c r="S5567" s="82"/>
      <c r="T5567" s="140"/>
      <c r="U5567" s="82"/>
      <c r="V5567" s="82"/>
      <c r="W5567" s="82"/>
      <c r="X5567" s="82"/>
      <c r="Y5567" s="82"/>
      <c r="AA5567" s="82"/>
      <c r="AB5567" s="82"/>
      <c r="AC5567" s="82"/>
      <c r="AD5567" s="82"/>
      <c r="AE5567" s="82"/>
      <c r="AF5567" s="82"/>
      <c r="AG5567" s="82"/>
    </row>
    <row r="5568" spans="3:33" x14ac:dyDescent="0.2">
      <c r="C5568" s="82"/>
      <c r="D5568" s="82"/>
      <c r="E5568" s="82"/>
      <c r="F5568" s="82"/>
      <c r="G5568" s="82"/>
      <c r="H5568" s="82"/>
      <c r="I5568" s="82"/>
      <c r="J5568" s="82"/>
      <c r="K5568" s="82"/>
      <c r="L5568" s="82"/>
      <c r="M5568" s="82"/>
      <c r="N5568" s="140"/>
      <c r="O5568" s="140"/>
      <c r="P5568" s="82"/>
      <c r="Q5568" s="82"/>
      <c r="R5568" s="82"/>
      <c r="S5568" s="82"/>
      <c r="T5568" s="140"/>
      <c r="U5568" s="82"/>
      <c r="V5568" s="82"/>
      <c r="W5568" s="82"/>
      <c r="X5568" s="82"/>
      <c r="Y5568" s="82"/>
      <c r="AA5568" s="82"/>
      <c r="AB5568" s="82"/>
      <c r="AC5568" s="82"/>
      <c r="AD5568" s="82"/>
      <c r="AE5568" s="82"/>
      <c r="AF5568" s="82"/>
      <c r="AG5568" s="82"/>
    </row>
    <row r="5569" spans="3:33" x14ac:dyDescent="0.2">
      <c r="C5569" s="82"/>
      <c r="D5569" s="82"/>
      <c r="E5569" s="82"/>
      <c r="F5569" s="82"/>
      <c r="G5569" s="82"/>
      <c r="H5569" s="82"/>
      <c r="I5569" s="82"/>
      <c r="J5569" s="82"/>
      <c r="K5569" s="82"/>
      <c r="L5569" s="82"/>
      <c r="M5569" s="82"/>
      <c r="N5569" s="140"/>
      <c r="O5569" s="140"/>
      <c r="P5569" s="82"/>
      <c r="Q5569" s="82"/>
      <c r="R5569" s="82"/>
      <c r="S5569" s="82"/>
      <c r="T5569" s="140"/>
      <c r="U5569" s="82"/>
      <c r="V5569" s="82"/>
      <c r="W5569" s="82"/>
      <c r="X5569" s="82"/>
      <c r="Y5569" s="82"/>
      <c r="AA5569" s="82"/>
      <c r="AB5569" s="82"/>
      <c r="AC5569" s="82"/>
      <c r="AD5569" s="82"/>
      <c r="AE5569" s="82"/>
      <c r="AF5569" s="82"/>
      <c r="AG5569" s="82"/>
    </row>
    <row r="5570" spans="3:33" x14ac:dyDescent="0.2">
      <c r="C5570" s="82"/>
      <c r="D5570" s="82"/>
      <c r="E5570" s="82"/>
      <c r="F5570" s="82"/>
      <c r="G5570" s="82"/>
      <c r="H5570" s="82"/>
      <c r="I5570" s="82"/>
      <c r="J5570" s="82"/>
      <c r="K5570" s="82"/>
      <c r="L5570" s="82"/>
      <c r="M5570" s="82"/>
      <c r="N5570" s="140"/>
      <c r="O5570" s="140"/>
      <c r="P5570" s="82"/>
      <c r="Q5570" s="82"/>
      <c r="R5570" s="82"/>
      <c r="S5570" s="82"/>
      <c r="T5570" s="140"/>
      <c r="U5570" s="82"/>
      <c r="V5570" s="82"/>
      <c r="W5570" s="82"/>
      <c r="X5570" s="82"/>
      <c r="Y5570" s="82"/>
      <c r="AA5570" s="82"/>
      <c r="AB5570" s="82"/>
      <c r="AC5570" s="82"/>
      <c r="AD5570" s="82"/>
      <c r="AE5570" s="82"/>
      <c r="AF5570" s="82"/>
      <c r="AG5570" s="82"/>
    </row>
    <row r="5571" spans="3:33" x14ac:dyDescent="0.2">
      <c r="C5571" s="82"/>
      <c r="D5571" s="82"/>
      <c r="E5571" s="82"/>
      <c r="F5571" s="82"/>
      <c r="G5571" s="82"/>
      <c r="H5571" s="82"/>
      <c r="I5571" s="82"/>
      <c r="J5571" s="82"/>
      <c r="K5571" s="82"/>
      <c r="L5571" s="82"/>
      <c r="M5571" s="82"/>
      <c r="N5571" s="140"/>
      <c r="O5571" s="140"/>
      <c r="P5571" s="82"/>
      <c r="Q5571" s="82"/>
      <c r="R5571" s="82"/>
      <c r="S5571" s="82"/>
      <c r="T5571" s="140"/>
      <c r="U5571" s="82"/>
      <c r="V5571" s="82"/>
      <c r="W5571" s="82"/>
      <c r="X5571" s="82"/>
      <c r="Y5571" s="82"/>
      <c r="AA5571" s="82"/>
      <c r="AB5571" s="82"/>
      <c r="AC5571" s="82"/>
      <c r="AD5571" s="82"/>
      <c r="AE5571" s="82"/>
      <c r="AF5571" s="82"/>
      <c r="AG5571" s="82"/>
    </row>
    <row r="5572" spans="3:33" x14ac:dyDescent="0.2">
      <c r="C5572" s="82"/>
      <c r="D5572" s="82"/>
      <c r="E5572" s="82"/>
      <c r="F5572" s="82"/>
      <c r="G5572" s="82"/>
      <c r="H5572" s="82"/>
      <c r="I5572" s="82"/>
      <c r="J5572" s="82"/>
      <c r="K5572" s="82"/>
      <c r="L5572" s="82"/>
      <c r="M5572" s="82"/>
      <c r="N5572" s="140"/>
      <c r="O5572" s="140"/>
      <c r="P5572" s="82"/>
      <c r="Q5572" s="82"/>
      <c r="R5572" s="82"/>
      <c r="S5572" s="82"/>
      <c r="T5572" s="140"/>
      <c r="U5572" s="82"/>
      <c r="V5572" s="82"/>
      <c r="W5572" s="82"/>
      <c r="X5572" s="82"/>
      <c r="Y5572" s="82"/>
      <c r="AA5572" s="82"/>
      <c r="AB5572" s="82"/>
      <c r="AC5572" s="82"/>
      <c r="AD5572" s="82"/>
      <c r="AE5572" s="82"/>
      <c r="AF5572" s="82"/>
      <c r="AG5572" s="82"/>
    </row>
    <row r="5573" spans="3:33" x14ac:dyDescent="0.2">
      <c r="C5573" s="82"/>
      <c r="D5573" s="82"/>
      <c r="E5573" s="82"/>
      <c r="F5573" s="82"/>
      <c r="G5573" s="82"/>
      <c r="H5573" s="82"/>
      <c r="I5573" s="82"/>
      <c r="J5573" s="82"/>
      <c r="K5573" s="82"/>
      <c r="L5573" s="82"/>
      <c r="M5573" s="82"/>
      <c r="N5573" s="140"/>
      <c r="O5573" s="140"/>
      <c r="P5573" s="82"/>
      <c r="Q5573" s="82"/>
      <c r="R5573" s="82"/>
      <c r="S5573" s="82"/>
      <c r="T5573" s="140"/>
      <c r="U5573" s="82"/>
      <c r="V5573" s="82"/>
      <c r="W5573" s="82"/>
      <c r="X5573" s="82"/>
      <c r="Y5573" s="82"/>
      <c r="AA5573" s="82"/>
      <c r="AB5573" s="82"/>
      <c r="AC5573" s="82"/>
      <c r="AD5573" s="82"/>
      <c r="AE5573" s="82"/>
      <c r="AF5573" s="82"/>
      <c r="AG5573" s="82"/>
    </row>
    <row r="5574" spans="3:33" x14ac:dyDescent="0.2">
      <c r="C5574" s="82"/>
      <c r="D5574" s="82"/>
      <c r="E5574" s="82"/>
      <c r="F5574" s="82"/>
      <c r="G5574" s="82"/>
      <c r="H5574" s="82"/>
      <c r="I5574" s="82"/>
      <c r="J5574" s="82"/>
      <c r="K5574" s="82"/>
      <c r="L5574" s="82"/>
      <c r="M5574" s="82"/>
      <c r="N5574" s="140"/>
      <c r="O5574" s="140"/>
      <c r="P5574" s="82"/>
      <c r="Q5574" s="82"/>
      <c r="R5574" s="82"/>
      <c r="S5574" s="82"/>
      <c r="T5574" s="140"/>
      <c r="U5574" s="82"/>
      <c r="V5574" s="82"/>
      <c r="W5574" s="82"/>
      <c r="X5574" s="82"/>
      <c r="Y5574" s="82"/>
      <c r="AA5574" s="82"/>
      <c r="AB5574" s="82"/>
      <c r="AC5574" s="82"/>
      <c r="AD5574" s="82"/>
      <c r="AE5574" s="82"/>
      <c r="AF5574" s="82"/>
      <c r="AG5574" s="82"/>
    </row>
    <row r="5575" spans="3:33" x14ac:dyDescent="0.2">
      <c r="C5575" s="82"/>
      <c r="D5575" s="82"/>
      <c r="E5575" s="82"/>
      <c r="F5575" s="82"/>
      <c r="G5575" s="82"/>
      <c r="H5575" s="82"/>
      <c r="I5575" s="82"/>
      <c r="J5575" s="82"/>
      <c r="K5575" s="82"/>
      <c r="L5575" s="82"/>
      <c r="M5575" s="82"/>
      <c r="N5575" s="140"/>
      <c r="O5575" s="140"/>
      <c r="P5575" s="82"/>
      <c r="Q5575" s="82"/>
      <c r="R5575" s="82"/>
      <c r="S5575" s="82"/>
      <c r="T5575" s="140"/>
      <c r="U5575" s="82"/>
      <c r="V5575" s="82"/>
      <c r="W5575" s="82"/>
      <c r="X5575" s="82"/>
      <c r="Y5575" s="82"/>
      <c r="AA5575" s="82"/>
      <c r="AB5575" s="82"/>
      <c r="AC5575" s="82"/>
      <c r="AD5575" s="82"/>
      <c r="AE5575" s="82"/>
      <c r="AF5575" s="82"/>
      <c r="AG5575" s="82"/>
    </row>
    <row r="5576" spans="3:33" x14ac:dyDescent="0.2">
      <c r="C5576" s="82"/>
      <c r="D5576" s="82"/>
      <c r="E5576" s="82"/>
      <c r="F5576" s="82"/>
      <c r="G5576" s="82"/>
      <c r="H5576" s="82"/>
      <c r="I5576" s="82"/>
      <c r="J5576" s="82"/>
      <c r="K5576" s="82"/>
      <c r="L5576" s="82"/>
      <c r="M5576" s="82"/>
      <c r="N5576" s="140"/>
      <c r="O5576" s="140"/>
      <c r="P5576" s="82"/>
      <c r="Q5576" s="82"/>
      <c r="R5576" s="82"/>
      <c r="S5576" s="82"/>
      <c r="T5576" s="140"/>
      <c r="U5576" s="82"/>
      <c r="V5576" s="82"/>
      <c r="W5576" s="82"/>
      <c r="X5576" s="82"/>
      <c r="Y5576" s="82"/>
      <c r="AA5576" s="82"/>
      <c r="AB5576" s="82"/>
      <c r="AC5576" s="82"/>
      <c r="AD5576" s="82"/>
      <c r="AE5576" s="82"/>
      <c r="AF5576" s="82"/>
      <c r="AG5576" s="82"/>
    </row>
    <row r="5577" spans="3:33" x14ac:dyDescent="0.2">
      <c r="C5577" s="82"/>
      <c r="D5577" s="82"/>
      <c r="E5577" s="82"/>
      <c r="F5577" s="82"/>
      <c r="G5577" s="82"/>
      <c r="H5577" s="82"/>
      <c r="I5577" s="82"/>
      <c r="J5577" s="82"/>
      <c r="K5577" s="82"/>
      <c r="L5577" s="82"/>
      <c r="M5577" s="82"/>
      <c r="N5577" s="140"/>
      <c r="O5577" s="140"/>
      <c r="P5577" s="82"/>
      <c r="Q5577" s="82"/>
      <c r="R5577" s="82"/>
      <c r="S5577" s="82"/>
      <c r="T5577" s="140"/>
      <c r="U5577" s="82"/>
      <c r="V5577" s="82"/>
      <c r="W5577" s="82"/>
      <c r="X5577" s="82"/>
      <c r="Y5577" s="82"/>
      <c r="AA5577" s="82"/>
      <c r="AB5577" s="82"/>
      <c r="AC5577" s="82"/>
      <c r="AD5577" s="82"/>
      <c r="AE5577" s="82"/>
      <c r="AF5577" s="82"/>
      <c r="AG5577" s="82"/>
    </row>
    <row r="5578" spans="3:33" x14ac:dyDescent="0.2">
      <c r="C5578" s="82"/>
      <c r="D5578" s="82"/>
      <c r="E5578" s="82"/>
      <c r="F5578" s="82"/>
      <c r="G5578" s="82"/>
      <c r="H5578" s="82"/>
      <c r="I5578" s="82"/>
      <c r="J5578" s="82"/>
      <c r="K5578" s="82"/>
      <c r="L5578" s="82"/>
      <c r="M5578" s="82"/>
      <c r="N5578" s="140"/>
      <c r="O5578" s="140"/>
      <c r="P5578" s="82"/>
      <c r="Q5578" s="82"/>
      <c r="R5578" s="82"/>
      <c r="S5578" s="82"/>
      <c r="T5578" s="140"/>
      <c r="U5578" s="82"/>
      <c r="V5578" s="82"/>
      <c r="W5578" s="82"/>
      <c r="X5578" s="82"/>
      <c r="Y5578" s="82"/>
      <c r="AA5578" s="82"/>
      <c r="AB5578" s="82"/>
      <c r="AC5578" s="82"/>
      <c r="AD5578" s="82"/>
      <c r="AE5578" s="82"/>
      <c r="AF5578" s="82"/>
      <c r="AG5578" s="82"/>
    </row>
    <row r="5579" spans="3:33" x14ac:dyDescent="0.2">
      <c r="C5579" s="82"/>
      <c r="D5579" s="82"/>
      <c r="E5579" s="82"/>
      <c r="F5579" s="82"/>
      <c r="G5579" s="82"/>
      <c r="H5579" s="82"/>
      <c r="I5579" s="82"/>
      <c r="J5579" s="82"/>
      <c r="K5579" s="82"/>
      <c r="L5579" s="82"/>
      <c r="M5579" s="82"/>
      <c r="N5579" s="140"/>
      <c r="O5579" s="140"/>
      <c r="P5579" s="82"/>
      <c r="Q5579" s="82"/>
      <c r="R5579" s="82"/>
      <c r="S5579" s="82"/>
      <c r="T5579" s="140"/>
      <c r="U5579" s="82"/>
      <c r="V5579" s="82"/>
      <c r="W5579" s="82"/>
      <c r="X5579" s="82"/>
      <c r="Y5579" s="82"/>
      <c r="AA5579" s="82"/>
      <c r="AB5579" s="82"/>
      <c r="AC5579" s="82"/>
      <c r="AD5579" s="82"/>
      <c r="AE5579" s="82"/>
      <c r="AF5579" s="82"/>
      <c r="AG5579" s="82"/>
    </row>
    <row r="5580" spans="3:33" x14ac:dyDescent="0.2">
      <c r="C5580" s="82"/>
      <c r="D5580" s="82"/>
      <c r="E5580" s="82"/>
      <c r="F5580" s="82"/>
      <c r="G5580" s="82"/>
      <c r="H5580" s="82"/>
      <c r="I5580" s="82"/>
      <c r="J5580" s="82"/>
      <c r="K5580" s="82"/>
      <c r="L5580" s="82"/>
      <c r="M5580" s="82"/>
      <c r="N5580" s="140"/>
      <c r="O5580" s="140"/>
      <c r="P5580" s="82"/>
      <c r="Q5580" s="82"/>
      <c r="R5580" s="82"/>
      <c r="S5580" s="82"/>
      <c r="T5580" s="140"/>
      <c r="U5580" s="82"/>
      <c r="V5580" s="82"/>
      <c r="W5580" s="82"/>
      <c r="X5580" s="82"/>
      <c r="Y5580" s="82"/>
      <c r="AA5580" s="82"/>
      <c r="AB5580" s="82"/>
      <c r="AC5580" s="82"/>
      <c r="AD5580" s="82"/>
      <c r="AE5580" s="82"/>
      <c r="AF5580" s="82"/>
      <c r="AG5580" s="82"/>
    </row>
    <row r="5581" spans="3:33" x14ac:dyDescent="0.2">
      <c r="C5581" s="82"/>
      <c r="D5581" s="82"/>
      <c r="E5581" s="82"/>
      <c r="F5581" s="82"/>
      <c r="G5581" s="82"/>
      <c r="H5581" s="82"/>
      <c r="I5581" s="82"/>
      <c r="J5581" s="82"/>
      <c r="K5581" s="82"/>
      <c r="L5581" s="82"/>
      <c r="M5581" s="82"/>
      <c r="N5581" s="140"/>
      <c r="O5581" s="140"/>
      <c r="P5581" s="82"/>
      <c r="Q5581" s="82"/>
      <c r="R5581" s="82"/>
      <c r="S5581" s="82"/>
      <c r="T5581" s="140"/>
      <c r="U5581" s="82"/>
      <c r="V5581" s="82"/>
      <c r="W5581" s="82"/>
      <c r="X5581" s="82"/>
      <c r="Y5581" s="82"/>
      <c r="AA5581" s="82"/>
      <c r="AB5581" s="82"/>
      <c r="AC5581" s="82"/>
      <c r="AD5581" s="82"/>
      <c r="AE5581" s="82"/>
      <c r="AF5581" s="82"/>
      <c r="AG5581" s="82"/>
    </row>
    <row r="5582" spans="3:33" x14ac:dyDescent="0.2">
      <c r="C5582" s="82"/>
      <c r="D5582" s="82"/>
      <c r="E5582" s="82"/>
      <c r="F5582" s="82"/>
      <c r="G5582" s="82"/>
      <c r="H5582" s="82"/>
      <c r="I5582" s="82"/>
      <c r="J5582" s="82"/>
      <c r="K5582" s="82"/>
      <c r="L5582" s="82"/>
      <c r="M5582" s="82"/>
      <c r="N5582" s="140"/>
      <c r="O5582" s="140"/>
      <c r="P5582" s="82"/>
      <c r="Q5582" s="82"/>
      <c r="R5582" s="82"/>
      <c r="S5582" s="82"/>
      <c r="T5582" s="140"/>
      <c r="U5582" s="82"/>
      <c r="V5582" s="82"/>
      <c r="W5582" s="82"/>
      <c r="X5582" s="82"/>
      <c r="Y5582" s="82"/>
      <c r="AA5582" s="82"/>
      <c r="AB5582" s="82"/>
      <c r="AC5582" s="82"/>
      <c r="AD5582" s="82"/>
      <c r="AE5582" s="82"/>
      <c r="AF5582" s="82"/>
      <c r="AG5582" s="82"/>
    </row>
    <row r="5583" spans="3:33" x14ac:dyDescent="0.2">
      <c r="C5583" s="82"/>
      <c r="D5583" s="82"/>
      <c r="E5583" s="82"/>
      <c r="F5583" s="82"/>
      <c r="G5583" s="82"/>
      <c r="H5583" s="82"/>
      <c r="I5583" s="82"/>
      <c r="J5583" s="82"/>
      <c r="K5583" s="82"/>
      <c r="L5583" s="82"/>
      <c r="M5583" s="82"/>
      <c r="N5583" s="140"/>
      <c r="O5583" s="140"/>
      <c r="P5583" s="82"/>
      <c r="Q5583" s="82"/>
      <c r="R5583" s="82"/>
      <c r="S5583" s="82"/>
      <c r="T5583" s="140"/>
      <c r="U5583" s="82"/>
      <c r="V5583" s="82"/>
      <c r="W5583" s="82"/>
      <c r="X5583" s="82"/>
      <c r="Y5583" s="82"/>
      <c r="AA5583" s="82"/>
      <c r="AB5583" s="82"/>
      <c r="AC5583" s="82"/>
      <c r="AD5583" s="82"/>
      <c r="AE5583" s="82"/>
      <c r="AF5583" s="82"/>
      <c r="AG5583" s="82"/>
    </row>
    <row r="5584" spans="3:33" x14ac:dyDescent="0.2">
      <c r="C5584" s="82"/>
      <c r="D5584" s="82"/>
      <c r="E5584" s="82"/>
      <c r="F5584" s="82"/>
      <c r="G5584" s="82"/>
      <c r="H5584" s="82"/>
      <c r="I5584" s="82"/>
      <c r="J5584" s="82"/>
      <c r="K5584" s="82"/>
      <c r="L5584" s="82"/>
      <c r="M5584" s="82"/>
      <c r="N5584" s="140"/>
      <c r="O5584" s="140"/>
      <c r="P5584" s="82"/>
      <c r="Q5584" s="82"/>
      <c r="R5584" s="82"/>
      <c r="S5584" s="82"/>
      <c r="T5584" s="140"/>
      <c r="U5584" s="82"/>
      <c r="V5584" s="82"/>
      <c r="W5584" s="82"/>
      <c r="X5584" s="82"/>
      <c r="Y5584" s="82"/>
      <c r="AA5584" s="82"/>
      <c r="AB5584" s="82"/>
      <c r="AC5584" s="82"/>
      <c r="AD5584" s="82"/>
      <c r="AE5584" s="82"/>
      <c r="AF5584" s="82"/>
      <c r="AG5584" s="82"/>
    </row>
    <row r="5585" spans="3:33" x14ac:dyDescent="0.2">
      <c r="C5585" s="82"/>
      <c r="D5585" s="82"/>
      <c r="E5585" s="82"/>
      <c r="F5585" s="82"/>
      <c r="G5585" s="82"/>
      <c r="H5585" s="82"/>
      <c r="I5585" s="82"/>
      <c r="J5585" s="82"/>
      <c r="K5585" s="82"/>
      <c r="L5585" s="82"/>
      <c r="M5585" s="82"/>
      <c r="N5585" s="140"/>
      <c r="O5585" s="140"/>
      <c r="P5585" s="82"/>
      <c r="Q5585" s="82"/>
      <c r="R5585" s="82"/>
      <c r="S5585" s="82"/>
      <c r="T5585" s="140"/>
      <c r="U5585" s="82"/>
      <c r="V5585" s="82"/>
      <c r="W5585" s="82"/>
      <c r="X5585" s="82"/>
      <c r="Y5585" s="82"/>
      <c r="AA5585" s="82"/>
      <c r="AB5585" s="82"/>
      <c r="AC5585" s="82"/>
      <c r="AD5585" s="82"/>
      <c r="AE5585" s="82"/>
      <c r="AF5585" s="82"/>
      <c r="AG5585" s="82"/>
    </row>
    <row r="5586" spans="3:33" x14ac:dyDescent="0.2">
      <c r="C5586" s="82"/>
      <c r="D5586" s="82"/>
      <c r="E5586" s="82"/>
      <c r="F5586" s="82"/>
      <c r="G5586" s="82"/>
      <c r="H5586" s="82"/>
      <c r="I5586" s="82"/>
      <c r="J5586" s="82"/>
      <c r="K5586" s="82"/>
      <c r="L5586" s="82"/>
      <c r="M5586" s="82"/>
      <c r="N5586" s="140"/>
      <c r="O5586" s="140"/>
      <c r="P5586" s="82"/>
      <c r="Q5586" s="82"/>
      <c r="R5586" s="82"/>
      <c r="S5586" s="82"/>
      <c r="T5586" s="140"/>
      <c r="U5586" s="82"/>
      <c r="V5586" s="82"/>
      <c r="W5586" s="82"/>
      <c r="X5586" s="82"/>
      <c r="Y5586" s="82"/>
      <c r="AA5586" s="82"/>
      <c r="AB5586" s="82"/>
      <c r="AC5586" s="82"/>
      <c r="AD5586" s="82"/>
      <c r="AE5586" s="82"/>
      <c r="AF5586" s="82"/>
      <c r="AG5586" s="82"/>
    </row>
    <row r="5587" spans="3:33" x14ac:dyDescent="0.2">
      <c r="C5587" s="82"/>
      <c r="D5587" s="82"/>
      <c r="E5587" s="82"/>
      <c r="F5587" s="82"/>
      <c r="G5587" s="82"/>
      <c r="H5587" s="82"/>
      <c r="I5587" s="82"/>
      <c r="J5587" s="82"/>
      <c r="K5587" s="82"/>
      <c r="L5587" s="82"/>
      <c r="M5587" s="82"/>
      <c r="N5587" s="140"/>
      <c r="O5587" s="140"/>
      <c r="P5587" s="82"/>
      <c r="Q5587" s="82"/>
      <c r="R5587" s="82"/>
      <c r="S5587" s="82"/>
      <c r="T5587" s="140"/>
      <c r="U5587" s="82"/>
      <c r="V5587" s="82"/>
      <c r="W5587" s="82"/>
      <c r="X5587" s="82"/>
      <c r="Y5587" s="82"/>
      <c r="AA5587" s="82"/>
      <c r="AB5587" s="82"/>
      <c r="AC5587" s="82"/>
      <c r="AD5587" s="82"/>
      <c r="AE5587" s="82"/>
      <c r="AF5587" s="82"/>
      <c r="AG5587" s="82"/>
    </row>
    <row r="5588" spans="3:33" x14ac:dyDescent="0.2">
      <c r="C5588" s="82"/>
      <c r="D5588" s="82"/>
      <c r="E5588" s="82"/>
      <c r="F5588" s="82"/>
      <c r="G5588" s="82"/>
      <c r="H5588" s="82"/>
      <c r="I5588" s="82"/>
      <c r="J5588" s="82"/>
      <c r="K5588" s="82"/>
      <c r="L5588" s="82"/>
      <c r="M5588" s="82"/>
      <c r="N5588" s="140"/>
      <c r="O5588" s="140"/>
      <c r="P5588" s="82"/>
      <c r="Q5588" s="82"/>
      <c r="R5588" s="82"/>
      <c r="S5588" s="82"/>
      <c r="T5588" s="140"/>
      <c r="U5588" s="82"/>
      <c r="V5588" s="82"/>
      <c r="W5588" s="82"/>
      <c r="X5588" s="82"/>
      <c r="Y5588" s="82"/>
      <c r="AA5588" s="82"/>
      <c r="AB5588" s="82"/>
      <c r="AC5588" s="82"/>
      <c r="AD5588" s="82"/>
      <c r="AE5588" s="82"/>
      <c r="AF5588" s="82"/>
      <c r="AG5588" s="82"/>
    </row>
    <row r="5589" spans="3:33" x14ac:dyDescent="0.2">
      <c r="C5589" s="82"/>
      <c r="D5589" s="82"/>
      <c r="E5589" s="82"/>
      <c r="F5589" s="82"/>
      <c r="G5589" s="82"/>
      <c r="H5589" s="82"/>
      <c r="I5589" s="82"/>
      <c r="J5589" s="82"/>
      <c r="K5589" s="82"/>
      <c r="L5589" s="82"/>
      <c r="M5589" s="82"/>
      <c r="N5589" s="140"/>
      <c r="O5589" s="140"/>
      <c r="P5589" s="82"/>
      <c r="Q5589" s="82"/>
      <c r="R5589" s="82"/>
      <c r="S5589" s="82"/>
      <c r="T5589" s="140"/>
      <c r="U5589" s="82"/>
      <c r="V5589" s="82"/>
      <c r="W5589" s="82"/>
      <c r="X5589" s="82"/>
      <c r="Y5589" s="82"/>
      <c r="AA5589" s="82"/>
      <c r="AB5589" s="82"/>
      <c r="AC5589" s="82"/>
      <c r="AD5589" s="82"/>
      <c r="AE5589" s="82"/>
      <c r="AF5589" s="82"/>
      <c r="AG5589" s="82"/>
    </row>
    <row r="5590" spans="3:33" x14ac:dyDescent="0.2">
      <c r="C5590" s="82"/>
      <c r="D5590" s="82"/>
      <c r="E5590" s="82"/>
      <c r="F5590" s="82"/>
      <c r="G5590" s="82"/>
      <c r="H5590" s="82"/>
      <c r="I5590" s="82"/>
      <c r="J5590" s="82"/>
      <c r="K5590" s="82"/>
      <c r="L5590" s="82"/>
      <c r="M5590" s="82"/>
      <c r="N5590" s="140"/>
      <c r="O5590" s="140"/>
      <c r="P5590" s="82"/>
      <c r="Q5590" s="82"/>
      <c r="R5590" s="82"/>
      <c r="S5590" s="82"/>
      <c r="T5590" s="140"/>
      <c r="U5590" s="82"/>
      <c r="V5590" s="82"/>
      <c r="W5590" s="82"/>
      <c r="X5590" s="82"/>
      <c r="Y5590" s="82"/>
      <c r="AA5590" s="82"/>
      <c r="AB5590" s="82"/>
      <c r="AC5590" s="82"/>
      <c r="AD5590" s="82"/>
      <c r="AE5590" s="82"/>
      <c r="AF5590" s="82"/>
      <c r="AG5590" s="82"/>
    </row>
    <row r="5591" spans="3:33" x14ac:dyDescent="0.2">
      <c r="C5591" s="82"/>
      <c r="D5591" s="82"/>
      <c r="E5591" s="82"/>
      <c r="F5591" s="82"/>
      <c r="G5591" s="82"/>
      <c r="H5591" s="82"/>
      <c r="I5591" s="82"/>
      <c r="J5591" s="82"/>
      <c r="K5591" s="82"/>
      <c r="L5591" s="82"/>
      <c r="M5591" s="82"/>
      <c r="N5591" s="140"/>
      <c r="O5591" s="140"/>
      <c r="P5591" s="82"/>
      <c r="Q5591" s="82"/>
      <c r="R5591" s="82"/>
      <c r="S5591" s="82"/>
      <c r="T5591" s="140"/>
      <c r="U5591" s="82"/>
      <c r="V5591" s="82"/>
      <c r="W5591" s="82"/>
      <c r="X5591" s="82"/>
      <c r="Y5591" s="82"/>
      <c r="AA5591" s="82"/>
      <c r="AB5591" s="82"/>
      <c r="AC5591" s="82"/>
      <c r="AD5591" s="82"/>
      <c r="AE5591" s="82"/>
      <c r="AF5591" s="82"/>
      <c r="AG5591" s="82"/>
    </row>
    <row r="5592" spans="3:33" x14ac:dyDescent="0.2">
      <c r="C5592" s="82"/>
      <c r="D5592" s="82"/>
      <c r="E5592" s="82"/>
      <c r="F5592" s="82"/>
      <c r="G5592" s="82"/>
      <c r="H5592" s="82"/>
      <c r="I5592" s="82"/>
      <c r="J5592" s="82"/>
      <c r="K5592" s="82"/>
      <c r="L5592" s="82"/>
      <c r="M5592" s="82"/>
      <c r="N5592" s="140"/>
      <c r="O5592" s="140"/>
      <c r="P5592" s="82"/>
      <c r="Q5592" s="82"/>
      <c r="R5592" s="82"/>
      <c r="S5592" s="82"/>
      <c r="T5592" s="140"/>
      <c r="U5592" s="82"/>
      <c r="V5592" s="82"/>
      <c r="W5592" s="82"/>
      <c r="X5592" s="82"/>
      <c r="Y5592" s="82"/>
      <c r="AA5592" s="82"/>
      <c r="AB5592" s="82"/>
      <c r="AC5592" s="82"/>
      <c r="AD5592" s="82"/>
      <c r="AE5592" s="82"/>
      <c r="AF5592" s="82"/>
      <c r="AG5592" s="82"/>
    </row>
    <row r="5593" spans="3:33" x14ac:dyDescent="0.2">
      <c r="C5593" s="82"/>
      <c r="D5593" s="82"/>
      <c r="E5593" s="82"/>
      <c r="F5593" s="82"/>
      <c r="G5593" s="82"/>
      <c r="H5593" s="82"/>
      <c r="I5593" s="82"/>
      <c r="J5593" s="82"/>
      <c r="K5593" s="82"/>
      <c r="L5593" s="82"/>
      <c r="M5593" s="82"/>
      <c r="N5593" s="140"/>
      <c r="O5593" s="140"/>
      <c r="P5593" s="82"/>
      <c r="Q5593" s="82"/>
      <c r="R5593" s="82"/>
      <c r="S5593" s="82"/>
      <c r="T5593" s="140"/>
      <c r="U5593" s="82"/>
      <c r="V5593" s="82"/>
      <c r="W5593" s="82"/>
      <c r="X5593" s="82"/>
      <c r="Y5593" s="82"/>
      <c r="AA5593" s="82"/>
      <c r="AB5593" s="82"/>
      <c r="AC5593" s="82"/>
      <c r="AD5593" s="82"/>
      <c r="AE5593" s="82"/>
      <c r="AF5593" s="82"/>
      <c r="AG5593" s="82"/>
    </row>
    <row r="5594" spans="3:33" x14ac:dyDescent="0.2">
      <c r="C5594" s="82"/>
      <c r="D5594" s="82"/>
      <c r="E5594" s="82"/>
      <c r="F5594" s="82"/>
      <c r="G5594" s="82"/>
      <c r="H5594" s="82"/>
      <c r="I5594" s="82"/>
      <c r="J5594" s="82"/>
      <c r="K5594" s="82"/>
      <c r="L5594" s="82"/>
      <c r="M5594" s="82"/>
      <c r="N5594" s="140"/>
      <c r="O5594" s="140"/>
      <c r="P5594" s="82"/>
      <c r="Q5594" s="82"/>
      <c r="R5594" s="82"/>
      <c r="S5594" s="82"/>
      <c r="T5594" s="140"/>
      <c r="U5594" s="82"/>
      <c r="V5594" s="82"/>
      <c r="W5594" s="82"/>
      <c r="X5594" s="82"/>
      <c r="Y5594" s="82"/>
      <c r="AA5594" s="82"/>
      <c r="AB5594" s="82"/>
      <c r="AC5594" s="82"/>
      <c r="AD5594" s="82"/>
      <c r="AE5594" s="82"/>
      <c r="AF5594" s="82"/>
      <c r="AG5594" s="82"/>
    </row>
    <row r="5595" spans="3:33" x14ac:dyDescent="0.2">
      <c r="C5595" s="82"/>
      <c r="D5595" s="82"/>
      <c r="E5595" s="82"/>
      <c r="F5595" s="82"/>
      <c r="G5595" s="82"/>
      <c r="H5595" s="82"/>
      <c r="I5595" s="82"/>
      <c r="J5595" s="82"/>
      <c r="K5595" s="82"/>
      <c r="L5595" s="82"/>
      <c r="M5595" s="82"/>
      <c r="N5595" s="140"/>
      <c r="O5595" s="140"/>
      <c r="P5595" s="82"/>
      <c r="Q5595" s="82"/>
      <c r="R5595" s="82"/>
      <c r="S5595" s="82"/>
      <c r="T5595" s="140"/>
      <c r="U5595" s="82"/>
      <c r="V5595" s="82"/>
      <c r="W5595" s="82"/>
      <c r="X5595" s="82"/>
      <c r="Y5595" s="82"/>
      <c r="AA5595" s="82"/>
      <c r="AB5595" s="82"/>
      <c r="AC5595" s="82"/>
      <c r="AD5595" s="82"/>
      <c r="AE5595" s="82"/>
      <c r="AF5595" s="82"/>
      <c r="AG5595" s="82"/>
    </row>
    <row r="5596" spans="3:33" x14ac:dyDescent="0.2">
      <c r="C5596" s="82"/>
      <c r="D5596" s="82"/>
      <c r="E5596" s="82"/>
      <c r="F5596" s="82"/>
      <c r="G5596" s="82"/>
      <c r="H5596" s="82"/>
      <c r="I5596" s="82"/>
      <c r="J5596" s="82"/>
      <c r="K5596" s="82"/>
      <c r="L5596" s="82"/>
      <c r="M5596" s="82"/>
      <c r="N5596" s="140"/>
      <c r="O5596" s="140"/>
      <c r="P5596" s="82"/>
      <c r="Q5596" s="82"/>
      <c r="R5596" s="82"/>
      <c r="S5596" s="82"/>
      <c r="T5596" s="140"/>
      <c r="U5596" s="82"/>
      <c r="V5596" s="82"/>
      <c r="W5596" s="82"/>
      <c r="X5596" s="82"/>
      <c r="Y5596" s="82"/>
      <c r="AA5596" s="82"/>
      <c r="AB5596" s="82"/>
      <c r="AC5596" s="82"/>
      <c r="AD5596" s="82"/>
      <c r="AE5596" s="82"/>
      <c r="AF5596" s="82"/>
      <c r="AG5596" s="82"/>
    </row>
    <row r="5597" spans="3:33" x14ac:dyDescent="0.2">
      <c r="C5597" s="82"/>
      <c r="D5597" s="82"/>
      <c r="E5597" s="82"/>
      <c r="F5597" s="82"/>
      <c r="G5597" s="82"/>
      <c r="H5597" s="82"/>
      <c r="I5597" s="82"/>
      <c r="J5597" s="82"/>
      <c r="K5597" s="82"/>
      <c r="L5597" s="82"/>
      <c r="M5597" s="82"/>
      <c r="N5597" s="140"/>
      <c r="O5597" s="140"/>
      <c r="P5597" s="82"/>
      <c r="Q5597" s="82"/>
      <c r="R5597" s="82"/>
      <c r="S5597" s="82"/>
      <c r="T5597" s="140"/>
      <c r="U5597" s="82"/>
      <c r="V5597" s="82"/>
      <c r="W5597" s="82"/>
      <c r="X5597" s="82"/>
      <c r="Y5597" s="82"/>
      <c r="AA5597" s="82"/>
      <c r="AB5597" s="82"/>
      <c r="AC5597" s="82"/>
      <c r="AD5597" s="82"/>
      <c r="AE5597" s="82"/>
      <c r="AF5597" s="82"/>
      <c r="AG5597" s="82"/>
    </row>
    <row r="5598" spans="3:33" x14ac:dyDescent="0.2">
      <c r="C5598" s="82"/>
      <c r="D5598" s="82"/>
      <c r="E5598" s="82"/>
      <c r="F5598" s="82"/>
      <c r="G5598" s="82"/>
      <c r="H5598" s="82"/>
      <c r="I5598" s="82"/>
      <c r="J5598" s="82"/>
      <c r="K5598" s="82"/>
      <c r="L5598" s="82"/>
      <c r="M5598" s="82"/>
      <c r="N5598" s="140"/>
      <c r="O5598" s="140"/>
      <c r="P5598" s="82"/>
      <c r="Q5598" s="82"/>
      <c r="R5598" s="82"/>
      <c r="S5598" s="82"/>
      <c r="T5598" s="140"/>
      <c r="U5598" s="82"/>
      <c r="V5598" s="82"/>
      <c r="W5598" s="82"/>
      <c r="X5598" s="82"/>
      <c r="Y5598" s="82"/>
      <c r="AA5598" s="82"/>
      <c r="AB5598" s="82"/>
      <c r="AC5598" s="82"/>
      <c r="AD5598" s="82"/>
      <c r="AE5598" s="82"/>
      <c r="AF5598" s="82"/>
      <c r="AG5598" s="82"/>
    </row>
    <row r="5599" spans="3:33" x14ac:dyDescent="0.2">
      <c r="C5599" s="82"/>
      <c r="D5599" s="82"/>
      <c r="E5599" s="82"/>
      <c r="F5599" s="82"/>
      <c r="G5599" s="82"/>
      <c r="H5599" s="82"/>
      <c r="I5599" s="82"/>
      <c r="J5599" s="82"/>
      <c r="K5599" s="82"/>
      <c r="L5599" s="82"/>
      <c r="M5599" s="82"/>
      <c r="N5599" s="140"/>
      <c r="O5599" s="140"/>
      <c r="P5599" s="82"/>
      <c r="Q5599" s="82"/>
      <c r="R5599" s="82"/>
      <c r="S5599" s="82"/>
      <c r="T5599" s="140"/>
      <c r="U5599" s="82"/>
      <c r="V5599" s="82"/>
      <c r="W5599" s="82"/>
      <c r="X5599" s="82"/>
      <c r="Y5599" s="82"/>
      <c r="AA5599" s="82"/>
      <c r="AB5599" s="82"/>
      <c r="AC5599" s="82"/>
      <c r="AD5599" s="82"/>
      <c r="AE5599" s="82"/>
      <c r="AF5599" s="82"/>
      <c r="AG5599" s="82"/>
    </row>
    <row r="5600" spans="3:33" x14ac:dyDescent="0.2">
      <c r="C5600" s="82"/>
      <c r="D5600" s="82"/>
      <c r="E5600" s="82"/>
      <c r="F5600" s="82"/>
      <c r="G5600" s="82"/>
      <c r="H5600" s="82"/>
      <c r="I5600" s="82"/>
      <c r="J5600" s="82"/>
      <c r="K5600" s="82"/>
      <c r="L5600" s="82"/>
      <c r="M5600" s="82"/>
      <c r="N5600" s="140"/>
      <c r="O5600" s="140"/>
      <c r="P5600" s="82"/>
      <c r="Q5600" s="82"/>
      <c r="R5600" s="82"/>
      <c r="S5600" s="82"/>
      <c r="T5600" s="140"/>
      <c r="U5600" s="82"/>
      <c r="V5600" s="82"/>
      <c r="W5600" s="82"/>
      <c r="X5600" s="82"/>
      <c r="Y5600" s="82"/>
      <c r="AA5600" s="82"/>
      <c r="AB5600" s="82"/>
      <c r="AC5600" s="82"/>
      <c r="AD5600" s="82"/>
      <c r="AE5600" s="82"/>
      <c r="AF5600" s="82"/>
      <c r="AG5600" s="82"/>
    </row>
    <row r="5601" spans="3:33" x14ac:dyDescent="0.2">
      <c r="C5601" s="82"/>
      <c r="D5601" s="82"/>
      <c r="E5601" s="82"/>
      <c r="F5601" s="82"/>
      <c r="G5601" s="82"/>
      <c r="H5601" s="82"/>
      <c r="I5601" s="82"/>
      <c r="J5601" s="82"/>
      <c r="K5601" s="82"/>
      <c r="L5601" s="82"/>
      <c r="M5601" s="82"/>
      <c r="N5601" s="140"/>
      <c r="O5601" s="140"/>
      <c r="P5601" s="82"/>
      <c r="Q5601" s="82"/>
      <c r="R5601" s="82"/>
      <c r="S5601" s="82"/>
      <c r="T5601" s="140"/>
      <c r="U5601" s="82"/>
      <c r="V5601" s="82"/>
      <c r="W5601" s="82"/>
      <c r="X5601" s="82"/>
      <c r="Y5601" s="82"/>
      <c r="AA5601" s="82"/>
      <c r="AB5601" s="82"/>
      <c r="AC5601" s="82"/>
      <c r="AD5601" s="82"/>
      <c r="AE5601" s="82"/>
      <c r="AF5601" s="82"/>
      <c r="AG5601" s="82"/>
    </row>
    <row r="5602" spans="3:33" x14ac:dyDescent="0.2">
      <c r="C5602" s="82"/>
      <c r="D5602" s="82"/>
      <c r="E5602" s="82"/>
      <c r="F5602" s="82"/>
      <c r="G5602" s="82"/>
      <c r="H5602" s="82"/>
      <c r="I5602" s="82"/>
      <c r="J5602" s="82"/>
      <c r="K5602" s="82"/>
      <c r="L5602" s="82"/>
      <c r="M5602" s="82"/>
      <c r="N5602" s="140"/>
      <c r="O5602" s="140"/>
      <c r="P5602" s="82"/>
      <c r="Q5602" s="82"/>
      <c r="R5602" s="82"/>
      <c r="S5602" s="82"/>
      <c r="T5602" s="140"/>
      <c r="U5602" s="82"/>
      <c r="V5602" s="82"/>
      <c r="W5602" s="82"/>
      <c r="X5602" s="82"/>
      <c r="Y5602" s="82"/>
      <c r="AA5602" s="82"/>
      <c r="AB5602" s="82"/>
      <c r="AC5602" s="82"/>
      <c r="AD5602" s="82"/>
      <c r="AE5602" s="82"/>
      <c r="AF5602" s="82"/>
      <c r="AG5602" s="82"/>
    </row>
    <row r="5603" spans="3:33" x14ac:dyDescent="0.2">
      <c r="C5603" s="82"/>
      <c r="D5603" s="82"/>
      <c r="E5603" s="82"/>
      <c r="F5603" s="82"/>
      <c r="G5603" s="82"/>
      <c r="H5603" s="82"/>
      <c r="I5603" s="82"/>
      <c r="J5603" s="82"/>
      <c r="K5603" s="82"/>
      <c r="L5603" s="82"/>
      <c r="M5603" s="82"/>
      <c r="N5603" s="140"/>
      <c r="O5603" s="140"/>
      <c r="P5603" s="82"/>
      <c r="Q5603" s="82"/>
      <c r="R5603" s="82"/>
      <c r="S5603" s="82"/>
      <c r="T5603" s="140"/>
      <c r="U5603" s="82"/>
      <c r="V5603" s="82"/>
      <c r="W5603" s="82"/>
      <c r="X5603" s="82"/>
      <c r="Y5603" s="82"/>
      <c r="AA5603" s="82"/>
      <c r="AB5603" s="82"/>
      <c r="AC5603" s="82"/>
      <c r="AD5603" s="82"/>
      <c r="AE5603" s="82"/>
      <c r="AF5603" s="82"/>
      <c r="AG5603" s="82"/>
    </row>
    <row r="5604" spans="3:33" x14ac:dyDescent="0.2">
      <c r="C5604" s="82"/>
      <c r="D5604" s="82"/>
      <c r="E5604" s="82"/>
      <c r="F5604" s="82"/>
      <c r="G5604" s="82"/>
      <c r="H5604" s="82"/>
      <c r="I5604" s="82"/>
      <c r="J5604" s="82"/>
      <c r="K5604" s="82"/>
      <c r="L5604" s="82"/>
      <c r="M5604" s="82"/>
      <c r="N5604" s="140"/>
      <c r="O5604" s="140"/>
      <c r="P5604" s="82"/>
      <c r="Q5604" s="82"/>
      <c r="R5604" s="82"/>
      <c r="S5604" s="82"/>
      <c r="T5604" s="140"/>
      <c r="U5604" s="82"/>
      <c r="V5604" s="82"/>
      <c r="W5604" s="82"/>
      <c r="X5604" s="82"/>
      <c r="Y5604" s="82"/>
      <c r="AA5604" s="82"/>
      <c r="AB5604" s="82"/>
      <c r="AC5604" s="82"/>
      <c r="AD5604" s="82"/>
      <c r="AE5604" s="82"/>
      <c r="AF5604" s="82"/>
      <c r="AG5604" s="82"/>
    </row>
    <row r="5605" spans="3:33" x14ac:dyDescent="0.2">
      <c r="C5605" s="82"/>
      <c r="D5605" s="82"/>
      <c r="E5605" s="82"/>
      <c r="F5605" s="82"/>
      <c r="G5605" s="82"/>
      <c r="H5605" s="82"/>
      <c r="I5605" s="82"/>
      <c r="J5605" s="82"/>
      <c r="K5605" s="82"/>
      <c r="L5605" s="82"/>
      <c r="M5605" s="82"/>
      <c r="N5605" s="140"/>
      <c r="O5605" s="140"/>
      <c r="P5605" s="82"/>
      <c r="Q5605" s="82"/>
      <c r="R5605" s="82"/>
      <c r="S5605" s="82"/>
      <c r="T5605" s="140"/>
      <c r="U5605" s="82"/>
      <c r="V5605" s="82"/>
      <c r="W5605" s="82"/>
      <c r="X5605" s="82"/>
      <c r="Y5605" s="82"/>
      <c r="AA5605" s="82"/>
      <c r="AB5605" s="82"/>
      <c r="AC5605" s="82"/>
      <c r="AD5605" s="82"/>
      <c r="AE5605" s="82"/>
      <c r="AF5605" s="82"/>
      <c r="AG5605" s="82"/>
    </row>
    <row r="5606" spans="3:33" x14ac:dyDescent="0.2">
      <c r="C5606" s="82"/>
      <c r="D5606" s="82"/>
      <c r="E5606" s="82"/>
      <c r="F5606" s="82"/>
      <c r="G5606" s="82"/>
      <c r="H5606" s="82"/>
      <c r="I5606" s="82"/>
      <c r="J5606" s="82"/>
      <c r="K5606" s="82"/>
      <c r="L5606" s="82"/>
      <c r="M5606" s="82"/>
      <c r="N5606" s="140"/>
      <c r="O5606" s="140"/>
      <c r="P5606" s="82"/>
      <c r="Q5606" s="82"/>
      <c r="R5606" s="82"/>
      <c r="S5606" s="82"/>
      <c r="T5606" s="140"/>
      <c r="U5606" s="82"/>
      <c r="V5606" s="82"/>
      <c r="W5606" s="82"/>
      <c r="X5606" s="82"/>
      <c r="Y5606" s="82"/>
      <c r="AA5606" s="82"/>
      <c r="AB5606" s="82"/>
      <c r="AC5606" s="82"/>
      <c r="AD5606" s="82"/>
      <c r="AE5606" s="82"/>
      <c r="AF5606" s="82"/>
      <c r="AG5606" s="82"/>
    </row>
    <row r="5607" spans="3:33" x14ac:dyDescent="0.2">
      <c r="C5607" s="82"/>
      <c r="D5607" s="82"/>
      <c r="E5607" s="82"/>
      <c r="F5607" s="82"/>
      <c r="G5607" s="82"/>
      <c r="H5607" s="82"/>
      <c r="I5607" s="82"/>
      <c r="J5607" s="82"/>
      <c r="K5607" s="82"/>
      <c r="L5607" s="82"/>
      <c r="M5607" s="82"/>
      <c r="N5607" s="140"/>
      <c r="O5607" s="140"/>
      <c r="P5607" s="82"/>
      <c r="Q5607" s="82"/>
      <c r="R5607" s="82"/>
      <c r="S5607" s="82"/>
      <c r="T5607" s="140"/>
      <c r="U5607" s="82"/>
      <c r="V5607" s="82"/>
      <c r="W5607" s="82"/>
      <c r="X5607" s="82"/>
      <c r="Y5607" s="82"/>
      <c r="AA5607" s="82"/>
      <c r="AB5607" s="82"/>
      <c r="AC5607" s="82"/>
      <c r="AD5607" s="82"/>
      <c r="AE5607" s="82"/>
      <c r="AF5607" s="82"/>
      <c r="AG5607" s="82"/>
    </row>
    <row r="5608" spans="3:33" x14ac:dyDescent="0.2">
      <c r="C5608" s="82"/>
      <c r="D5608" s="82"/>
      <c r="E5608" s="82"/>
      <c r="F5608" s="82"/>
      <c r="G5608" s="82"/>
      <c r="H5608" s="82"/>
      <c r="I5608" s="82"/>
      <c r="J5608" s="82"/>
      <c r="K5608" s="82"/>
      <c r="L5608" s="82"/>
      <c r="M5608" s="82"/>
      <c r="N5608" s="140"/>
      <c r="O5608" s="140"/>
      <c r="P5608" s="82"/>
      <c r="Q5608" s="82"/>
      <c r="R5608" s="82"/>
      <c r="S5608" s="82"/>
      <c r="T5608" s="140"/>
      <c r="U5608" s="82"/>
      <c r="V5608" s="82"/>
      <c r="W5608" s="82"/>
      <c r="X5608" s="82"/>
      <c r="Y5608" s="82"/>
      <c r="AA5608" s="82"/>
      <c r="AB5608" s="82"/>
      <c r="AC5608" s="82"/>
      <c r="AD5608" s="82"/>
      <c r="AE5608" s="82"/>
      <c r="AF5608" s="82"/>
      <c r="AG5608" s="82"/>
    </row>
    <row r="5609" spans="3:33" x14ac:dyDescent="0.2">
      <c r="C5609" s="82"/>
      <c r="D5609" s="82"/>
      <c r="E5609" s="82"/>
      <c r="F5609" s="82"/>
      <c r="G5609" s="82"/>
      <c r="H5609" s="82"/>
      <c r="I5609" s="82"/>
      <c r="J5609" s="82"/>
      <c r="K5609" s="82"/>
      <c r="L5609" s="82"/>
      <c r="M5609" s="82"/>
      <c r="N5609" s="140"/>
      <c r="O5609" s="140"/>
      <c r="P5609" s="82"/>
      <c r="Q5609" s="82"/>
      <c r="R5609" s="82"/>
      <c r="S5609" s="82"/>
      <c r="T5609" s="140"/>
      <c r="U5609" s="82"/>
      <c r="V5609" s="82"/>
      <c r="W5609" s="82"/>
      <c r="X5609" s="82"/>
      <c r="Y5609" s="82"/>
      <c r="AA5609" s="82"/>
      <c r="AB5609" s="82"/>
      <c r="AC5609" s="82"/>
      <c r="AD5609" s="82"/>
      <c r="AE5609" s="82"/>
      <c r="AF5609" s="82"/>
      <c r="AG5609" s="82"/>
    </row>
    <row r="5610" spans="3:33" x14ac:dyDescent="0.2">
      <c r="C5610" s="82"/>
      <c r="D5610" s="82"/>
      <c r="E5610" s="82"/>
      <c r="F5610" s="82"/>
      <c r="G5610" s="82"/>
      <c r="H5610" s="82"/>
      <c r="I5610" s="82"/>
      <c r="J5610" s="82"/>
      <c r="K5610" s="82"/>
      <c r="L5610" s="82"/>
      <c r="M5610" s="82"/>
      <c r="N5610" s="140"/>
      <c r="O5610" s="140"/>
      <c r="P5610" s="82"/>
      <c r="Q5610" s="82"/>
      <c r="R5610" s="82"/>
      <c r="S5610" s="82"/>
      <c r="T5610" s="140"/>
      <c r="U5610" s="82"/>
      <c r="V5610" s="82"/>
      <c r="W5610" s="82"/>
      <c r="X5610" s="82"/>
      <c r="Y5610" s="82"/>
      <c r="AA5610" s="82"/>
      <c r="AB5610" s="82"/>
      <c r="AC5610" s="82"/>
      <c r="AD5610" s="82"/>
      <c r="AE5610" s="82"/>
      <c r="AF5610" s="82"/>
      <c r="AG5610" s="82"/>
    </row>
    <row r="5611" spans="3:33" x14ac:dyDescent="0.2">
      <c r="C5611" s="82"/>
      <c r="D5611" s="82"/>
      <c r="E5611" s="82"/>
      <c r="F5611" s="82"/>
      <c r="G5611" s="82"/>
      <c r="H5611" s="82"/>
      <c r="I5611" s="82"/>
      <c r="J5611" s="82"/>
      <c r="K5611" s="82"/>
      <c r="L5611" s="82"/>
      <c r="M5611" s="82"/>
      <c r="N5611" s="140"/>
      <c r="O5611" s="140"/>
      <c r="P5611" s="82"/>
      <c r="Q5611" s="82"/>
      <c r="R5611" s="82"/>
      <c r="S5611" s="82"/>
      <c r="T5611" s="140"/>
      <c r="U5611" s="82"/>
      <c r="V5611" s="82"/>
      <c r="W5611" s="82"/>
      <c r="X5611" s="82"/>
      <c r="Y5611" s="82"/>
      <c r="AA5611" s="82"/>
      <c r="AB5611" s="82"/>
      <c r="AC5611" s="82"/>
      <c r="AD5611" s="82"/>
      <c r="AE5611" s="82"/>
      <c r="AF5611" s="82"/>
      <c r="AG5611" s="82"/>
    </row>
    <row r="5612" spans="3:33" x14ac:dyDescent="0.2">
      <c r="C5612" s="82"/>
      <c r="D5612" s="82"/>
      <c r="E5612" s="82"/>
      <c r="F5612" s="82"/>
      <c r="G5612" s="82"/>
      <c r="H5612" s="82"/>
      <c r="I5612" s="82"/>
      <c r="J5612" s="82"/>
      <c r="K5612" s="82"/>
      <c r="L5612" s="82"/>
      <c r="M5612" s="82"/>
      <c r="N5612" s="140"/>
      <c r="O5612" s="140"/>
      <c r="P5612" s="82"/>
      <c r="Q5612" s="82"/>
      <c r="R5612" s="82"/>
      <c r="S5612" s="82"/>
      <c r="T5612" s="140"/>
      <c r="U5612" s="82"/>
      <c r="V5612" s="82"/>
      <c r="W5612" s="82"/>
      <c r="X5612" s="82"/>
      <c r="Y5612" s="82"/>
      <c r="AA5612" s="82"/>
      <c r="AB5612" s="82"/>
      <c r="AC5612" s="82"/>
      <c r="AD5612" s="82"/>
      <c r="AE5612" s="82"/>
      <c r="AF5612" s="82"/>
      <c r="AG5612" s="82"/>
    </row>
    <row r="5613" spans="3:33" x14ac:dyDescent="0.2">
      <c r="C5613" s="82"/>
      <c r="D5613" s="82"/>
      <c r="E5613" s="82"/>
      <c r="F5613" s="82"/>
      <c r="G5613" s="82"/>
      <c r="H5613" s="82"/>
      <c r="I5613" s="82"/>
      <c r="J5613" s="82"/>
      <c r="K5613" s="82"/>
      <c r="L5613" s="82"/>
      <c r="M5613" s="82"/>
      <c r="N5613" s="140"/>
      <c r="O5613" s="140"/>
      <c r="P5613" s="82"/>
      <c r="Q5613" s="82"/>
      <c r="R5613" s="82"/>
      <c r="S5613" s="82"/>
      <c r="T5613" s="140"/>
      <c r="U5613" s="82"/>
      <c r="V5613" s="82"/>
      <c r="W5613" s="82"/>
      <c r="X5613" s="82"/>
      <c r="Y5613" s="82"/>
      <c r="AA5613" s="82"/>
      <c r="AB5613" s="82"/>
      <c r="AC5613" s="82"/>
      <c r="AD5613" s="82"/>
      <c r="AE5613" s="82"/>
      <c r="AF5613" s="82"/>
      <c r="AG5613" s="82"/>
    </row>
    <row r="5614" spans="3:33" x14ac:dyDescent="0.2">
      <c r="C5614" s="82"/>
      <c r="D5614" s="82"/>
      <c r="E5614" s="82"/>
      <c r="F5614" s="82"/>
      <c r="G5614" s="82"/>
      <c r="H5614" s="82"/>
      <c r="I5614" s="82"/>
      <c r="J5614" s="82"/>
      <c r="K5614" s="82"/>
      <c r="L5614" s="82"/>
      <c r="M5614" s="82"/>
      <c r="N5614" s="140"/>
      <c r="O5614" s="140"/>
      <c r="P5614" s="82"/>
      <c r="Q5614" s="82"/>
      <c r="R5614" s="82"/>
      <c r="S5614" s="82"/>
      <c r="T5614" s="140"/>
      <c r="U5614" s="82"/>
      <c r="V5614" s="82"/>
      <c r="W5614" s="82"/>
      <c r="X5614" s="82"/>
      <c r="Y5614" s="82"/>
      <c r="AA5614" s="82"/>
      <c r="AB5614" s="82"/>
      <c r="AC5614" s="82"/>
      <c r="AD5614" s="82"/>
      <c r="AE5614" s="82"/>
      <c r="AF5614" s="82"/>
      <c r="AG5614" s="82"/>
    </row>
    <row r="5615" spans="3:33" x14ac:dyDescent="0.2">
      <c r="C5615" s="82"/>
      <c r="D5615" s="82"/>
      <c r="E5615" s="82"/>
      <c r="F5615" s="82"/>
      <c r="G5615" s="82"/>
      <c r="H5615" s="82"/>
      <c r="I5615" s="82"/>
      <c r="J5615" s="82"/>
      <c r="K5615" s="82"/>
      <c r="L5615" s="82"/>
      <c r="M5615" s="82"/>
      <c r="N5615" s="140"/>
      <c r="O5615" s="140"/>
      <c r="P5615" s="82"/>
      <c r="Q5615" s="82"/>
      <c r="R5615" s="82"/>
      <c r="S5615" s="82"/>
      <c r="T5615" s="140"/>
      <c r="U5615" s="82"/>
      <c r="V5615" s="82"/>
      <c r="W5615" s="82"/>
      <c r="X5615" s="82"/>
      <c r="Y5615" s="82"/>
      <c r="AA5615" s="82"/>
      <c r="AB5615" s="82"/>
      <c r="AC5615" s="82"/>
      <c r="AD5615" s="82"/>
      <c r="AE5615" s="82"/>
      <c r="AF5615" s="82"/>
      <c r="AG5615" s="82"/>
    </row>
    <row r="5616" spans="3:33" x14ac:dyDescent="0.2">
      <c r="C5616" s="82"/>
      <c r="D5616" s="82"/>
      <c r="E5616" s="82"/>
      <c r="F5616" s="82"/>
      <c r="G5616" s="82"/>
      <c r="H5616" s="82"/>
      <c r="I5616" s="82"/>
      <c r="J5616" s="82"/>
      <c r="K5616" s="82"/>
      <c r="L5616" s="82"/>
      <c r="M5616" s="82"/>
      <c r="N5616" s="140"/>
      <c r="O5616" s="140"/>
      <c r="P5616" s="82"/>
      <c r="Q5616" s="82"/>
      <c r="R5616" s="82"/>
      <c r="S5616" s="82"/>
      <c r="T5616" s="140"/>
      <c r="U5616" s="82"/>
      <c r="V5616" s="82"/>
      <c r="W5616" s="82"/>
      <c r="X5616" s="82"/>
      <c r="Y5616" s="82"/>
      <c r="AA5616" s="82"/>
      <c r="AB5616" s="82"/>
      <c r="AC5616" s="82"/>
      <c r="AD5616" s="82"/>
      <c r="AE5616" s="82"/>
      <c r="AF5616" s="82"/>
      <c r="AG5616" s="82"/>
    </row>
    <row r="5617" spans="3:33" x14ac:dyDescent="0.2">
      <c r="C5617" s="82"/>
      <c r="D5617" s="82"/>
      <c r="E5617" s="82"/>
      <c r="F5617" s="82"/>
      <c r="G5617" s="82"/>
      <c r="H5617" s="82"/>
      <c r="I5617" s="82"/>
      <c r="J5617" s="82"/>
      <c r="K5617" s="82"/>
      <c r="L5617" s="82"/>
      <c r="M5617" s="82"/>
      <c r="N5617" s="140"/>
      <c r="O5617" s="140"/>
      <c r="P5617" s="82"/>
      <c r="Q5617" s="82"/>
      <c r="R5617" s="82"/>
      <c r="S5617" s="82"/>
      <c r="T5617" s="140"/>
      <c r="U5617" s="82"/>
      <c r="V5617" s="82"/>
      <c r="W5617" s="82"/>
      <c r="X5617" s="82"/>
      <c r="Y5617" s="82"/>
      <c r="AA5617" s="82"/>
      <c r="AB5617" s="82"/>
      <c r="AC5617" s="82"/>
      <c r="AD5617" s="82"/>
      <c r="AE5617" s="82"/>
      <c r="AF5617" s="82"/>
      <c r="AG5617" s="82"/>
    </row>
    <row r="5618" spans="3:33" x14ac:dyDescent="0.2">
      <c r="C5618" s="82"/>
      <c r="D5618" s="82"/>
      <c r="E5618" s="82"/>
      <c r="F5618" s="82"/>
      <c r="G5618" s="82"/>
      <c r="H5618" s="82"/>
      <c r="I5618" s="82"/>
      <c r="J5618" s="82"/>
      <c r="K5618" s="82"/>
      <c r="L5618" s="82"/>
      <c r="M5618" s="82"/>
      <c r="N5618" s="140"/>
      <c r="O5618" s="140"/>
      <c r="P5618" s="82"/>
      <c r="Q5618" s="82"/>
      <c r="R5618" s="82"/>
      <c r="S5618" s="82"/>
      <c r="T5618" s="140"/>
      <c r="U5618" s="82"/>
      <c r="V5618" s="82"/>
      <c r="W5618" s="82"/>
      <c r="X5618" s="82"/>
      <c r="Y5618" s="82"/>
      <c r="AA5618" s="82"/>
      <c r="AB5618" s="82"/>
      <c r="AC5618" s="82"/>
      <c r="AD5618" s="82"/>
      <c r="AE5618" s="82"/>
      <c r="AF5618" s="82"/>
      <c r="AG5618" s="82"/>
    </row>
    <row r="5619" spans="3:33" x14ac:dyDescent="0.2">
      <c r="C5619" s="82"/>
      <c r="D5619" s="82"/>
      <c r="E5619" s="82"/>
      <c r="F5619" s="82"/>
      <c r="G5619" s="82"/>
      <c r="H5619" s="82"/>
      <c r="I5619" s="82"/>
      <c r="J5619" s="82"/>
      <c r="K5619" s="82"/>
      <c r="L5619" s="82"/>
      <c r="M5619" s="82"/>
      <c r="N5619" s="140"/>
      <c r="O5619" s="140"/>
      <c r="P5619" s="82"/>
      <c r="Q5619" s="82"/>
      <c r="R5619" s="82"/>
      <c r="S5619" s="82"/>
      <c r="T5619" s="140"/>
      <c r="U5619" s="82"/>
      <c r="V5619" s="82"/>
      <c r="W5619" s="82"/>
      <c r="X5619" s="82"/>
      <c r="Y5619" s="82"/>
      <c r="AA5619" s="82"/>
      <c r="AB5619" s="82"/>
      <c r="AC5619" s="82"/>
      <c r="AD5619" s="82"/>
      <c r="AE5619" s="82"/>
      <c r="AF5619" s="82"/>
      <c r="AG5619" s="82"/>
    </row>
    <row r="5620" spans="3:33" x14ac:dyDescent="0.2">
      <c r="C5620" s="82"/>
      <c r="D5620" s="82"/>
      <c r="E5620" s="82"/>
      <c r="F5620" s="82"/>
      <c r="G5620" s="82"/>
      <c r="H5620" s="82"/>
      <c r="I5620" s="82"/>
      <c r="J5620" s="82"/>
      <c r="K5620" s="82"/>
      <c r="L5620" s="82"/>
      <c r="M5620" s="82"/>
      <c r="N5620" s="140"/>
      <c r="O5620" s="140"/>
      <c r="P5620" s="82"/>
      <c r="Q5620" s="82"/>
      <c r="R5620" s="82"/>
      <c r="S5620" s="82"/>
      <c r="T5620" s="140"/>
      <c r="U5620" s="82"/>
      <c r="V5620" s="82"/>
      <c r="W5620" s="82"/>
      <c r="X5620" s="82"/>
      <c r="Y5620" s="82"/>
      <c r="AA5620" s="82"/>
      <c r="AB5620" s="82"/>
      <c r="AC5620" s="82"/>
      <c r="AD5620" s="82"/>
      <c r="AE5620" s="82"/>
      <c r="AF5620" s="82"/>
      <c r="AG5620" s="82"/>
    </row>
    <row r="5621" spans="3:33" x14ac:dyDescent="0.2">
      <c r="C5621" s="82"/>
      <c r="D5621" s="82"/>
      <c r="E5621" s="82"/>
      <c r="F5621" s="82"/>
      <c r="G5621" s="82"/>
      <c r="H5621" s="82"/>
      <c r="I5621" s="82"/>
      <c r="J5621" s="82"/>
      <c r="K5621" s="82"/>
      <c r="L5621" s="82"/>
      <c r="M5621" s="82"/>
      <c r="N5621" s="140"/>
      <c r="O5621" s="140"/>
      <c r="P5621" s="82"/>
      <c r="Q5621" s="82"/>
      <c r="R5621" s="82"/>
      <c r="S5621" s="82"/>
      <c r="T5621" s="140"/>
      <c r="U5621" s="82"/>
      <c r="V5621" s="82"/>
      <c r="W5621" s="82"/>
      <c r="X5621" s="82"/>
      <c r="Y5621" s="82"/>
      <c r="AA5621" s="82"/>
      <c r="AB5621" s="82"/>
      <c r="AC5621" s="82"/>
      <c r="AD5621" s="82"/>
      <c r="AE5621" s="82"/>
      <c r="AF5621" s="82"/>
      <c r="AG5621" s="82"/>
    </row>
    <row r="5622" spans="3:33" x14ac:dyDescent="0.2">
      <c r="C5622" s="82"/>
      <c r="D5622" s="82"/>
      <c r="E5622" s="82"/>
      <c r="F5622" s="82"/>
      <c r="G5622" s="82"/>
      <c r="H5622" s="82"/>
      <c r="I5622" s="82"/>
      <c r="J5622" s="82"/>
      <c r="K5622" s="82"/>
      <c r="L5622" s="82"/>
      <c r="M5622" s="82"/>
      <c r="N5622" s="140"/>
      <c r="O5622" s="140"/>
      <c r="P5622" s="82"/>
      <c r="Q5622" s="82"/>
      <c r="R5622" s="82"/>
      <c r="S5622" s="82"/>
      <c r="T5622" s="140"/>
      <c r="U5622" s="82"/>
      <c r="V5622" s="82"/>
      <c r="W5622" s="82"/>
      <c r="X5622" s="82"/>
      <c r="Y5622" s="82"/>
      <c r="AA5622" s="82"/>
      <c r="AB5622" s="82"/>
      <c r="AC5622" s="82"/>
      <c r="AD5622" s="82"/>
      <c r="AE5622" s="82"/>
      <c r="AF5622" s="82"/>
      <c r="AG5622" s="82"/>
    </row>
    <row r="5623" spans="3:33" x14ac:dyDescent="0.2">
      <c r="C5623" s="82"/>
      <c r="D5623" s="82"/>
      <c r="E5623" s="82"/>
      <c r="F5623" s="82"/>
      <c r="G5623" s="82"/>
      <c r="H5623" s="82"/>
      <c r="I5623" s="82"/>
      <c r="J5623" s="82"/>
      <c r="K5623" s="82"/>
      <c r="L5623" s="82"/>
      <c r="M5623" s="82"/>
      <c r="N5623" s="140"/>
      <c r="O5623" s="140"/>
      <c r="P5623" s="82"/>
      <c r="Q5623" s="82"/>
      <c r="R5623" s="82"/>
      <c r="S5623" s="82"/>
      <c r="T5623" s="140"/>
      <c r="U5623" s="82"/>
      <c r="V5623" s="82"/>
      <c r="W5623" s="82"/>
      <c r="X5623" s="82"/>
      <c r="Y5623" s="82"/>
      <c r="AA5623" s="82"/>
      <c r="AB5623" s="82"/>
      <c r="AC5623" s="82"/>
      <c r="AD5623" s="82"/>
      <c r="AE5623" s="82"/>
      <c r="AF5623" s="82"/>
      <c r="AG5623" s="82"/>
    </row>
    <row r="5624" spans="3:33" x14ac:dyDescent="0.2">
      <c r="C5624" s="82"/>
      <c r="D5624" s="82"/>
      <c r="E5624" s="82"/>
      <c r="F5624" s="82"/>
      <c r="G5624" s="82"/>
      <c r="H5624" s="82"/>
      <c r="I5624" s="82"/>
      <c r="J5624" s="82"/>
      <c r="K5624" s="82"/>
      <c r="L5624" s="82"/>
      <c r="M5624" s="82"/>
      <c r="N5624" s="140"/>
      <c r="O5624" s="140"/>
      <c r="P5624" s="82"/>
      <c r="Q5624" s="82"/>
      <c r="R5624" s="82"/>
      <c r="S5624" s="82"/>
      <c r="T5624" s="140"/>
      <c r="U5624" s="82"/>
      <c r="V5624" s="82"/>
      <c r="W5624" s="82"/>
      <c r="X5624" s="82"/>
      <c r="Y5624" s="82"/>
      <c r="AA5624" s="82"/>
      <c r="AB5624" s="82"/>
      <c r="AC5624" s="82"/>
      <c r="AD5624" s="82"/>
      <c r="AE5624" s="82"/>
      <c r="AF5624" s="82"/>
      <c r="AG5624" s="82"/>
    </row>
    <row r="5625" spans="3:33" x14ac:dyDescent="0.2">
      <c r="C5625" s="82"/>
      <c r="D5625" s="82"/>
      <c r="E5625" s="82"/>
      <c r="F5625" s="82"/>
      <c r="G5625" s="82"/>
      <c r="H5625" s="82"/>
      <c r="I5625" s="82"/>
      <c r="J5625" s="82"/>
      <c r="K5625" s="82"/>
      <c r="L5625" s="82"/>
      <c r="M5625" s="82"/>
      <c r="N5625" s="140"/>
      <c r="O5625" s="140"/>
      <c r="P5625" s="82"/>
      <c r="Q5625" s="82"/>
      <c r="R5625" s="82"/>
      <c r="S5625" s="82"/>
      <c r="T5625" s="140"/>
      <c r="U5625" s="82"/>
      <c r="V5625" s="82"/>
      <c r="W5625" s="82"/>
      <c r="X5625" s="82"/>
      <c r="Y5625" s="82"/>
      <c r="AA5625" s="82"/>
      <c r="AB5625" s="82"/>
      <c r="AC5625" s="82"/>
      <c r="AD5625" s="82"/>
      <c r="AE5625" s="82"/>
      <c r="AF5625" s="82"/>
      <c r="AG5625" s="82"/>
    </row>
    <row r="5626" spans="3:33" x14ac:dyDescent="0.2">
      <c r="C5626" s="82"/>
      <c r="D5626" s="82"/>
      <c r="E5626" s="82"/>
      <c r="F5626" s="82"/>
      <c r="G5626" s="82"/>
      <c r="H5626" s="82"/>
      <c r="I5626" s="82"/>
      <c r="J5626" s="82"/>
      <c r="K5626" s="82"/>
      <c r="L5626" s="82"/>
      <c r="M5626" s="82"/>
      <c r="N5626" s="140"/>
      <c r="O5626" s="140"/>
      <c r="P5626" s="82"/>
      <c r="Q5626" s="82"/>
      <c r="R5626" s="82"/>
      <c r="S5626" s="82"/>
      <c r="T5626" s="140"/>
      <c r="U5626" s="82"/>
      <c r="V5626" s="82"/>
      <c r="W5626" s="82"/>
      <c r="X5626" s="82"/>
      <c r="Y5626" s="82"/>
      <c r="AA5626" s="82"/>
      <c r="AB5626" s="82"/>
      <c r="AC5626" s="82"/>
      <c r="AD5626" s="82"/>
      <c r="AE5626" s="82"/>
      <c r="AF5626" s="82"/>
      <c r="AG5626" s="82"/>
    </row>
    <row r="5627" spans="3:33" x14ac:dyDescent="0.2">
      <c r="C5627" s="82"/>
      <c r="D5627" s="82"/>
      <c r="E5627" s="82"/>
      <c r="F5627" s="82"/>
      <c r="G5627" s="82"/>
      <c r="H5627" s="82"/>
      <c r="I5627" s="82"/>
      <c r="J5627" s="82"/>
      <c r="K5627" s="82"/>
      <c r="L5627" s="82"/>
      <c r="M5627" s="82"/>
      <c r="N5627" s="140"/>
      <c r="O5627" s="140"/>
      <c r="P5627" s="82"/>
      <c r="Q5627" s="82"/>
      <c r="R5627" s="82"/>
      <c r="S5627" s="82"/>
      <c r="T5627" s="140"/>
      <c r="U5627" s="82"/>
      <c r="V5627" s="82"/>
      <c r="W5627" s="82"/>
      <c r="X5627" s="82"/>
      <c r="Y5627" s="82"/>
      <c r="AA5627" s="82"/>
      <c r="AB5627" s="82"/>
      <c r="AC5627" s="82"/>
      <c r="AD5627" s="82"/>
      <c r="AE5627" s="82"/>
      <c r="AF5627" s="82"/>
      <c r="AG5627" s="82"/>
    </row>
    <row r="5628" spans="3:33" x14ac:dyDescent="0.2">
      <c r="C5628" s="82"/>
      <c r="D5628" s="82"/>
      <c r="E5628" s="82"/>
      <c r="F5628" s="82"/>
      <c r="G5628" s="82"/>
      <c r="H5628" s="82"/>
      <c r="I5628" s="82"/>
      <c r="J5628" s="82"/>
      <c r="K5628" s="82"/>
      <c r="L5628" s="82"/>
      <c r="M5628" s="82"/>
      <c r="N5628" s="140"/>
      <c r="O5628" s="140"/>
      <c r="P5628" s="82"/>
      <c r="Q5628" s="82"/>
      <c r="R5628" s="82"/>
      <c r="S5628" s="82"/>
      <c r="T5628" s="140"/>
      <c r="U5628" s="82"/>
      <c r="V5628" s="82"/>
      <c r="W5628" s="82"/>
      <c r="X5628" s="82"/>
      <c r="Y5628" s="82"/>
      <c r="AA5628" s="82"/>
      <c r="AB5628" s="82"/>
      <c r="AC5628" s="82"/>
      <c r="AD5628" s="82"/>
      <c r="AE5628" s="82"/>
      <c r="AF5628" s="82"/>
      <c r="AG5628" s="82"/>
    </row>
    <row r="5629" spans="3:33" x14ac:dyDescent="0.2">
      <c r="C5629" s="82"/>
      <c r="D5629" s="82"/>
      <c r="E5629" s="82"/>
      <c r="F5629" s="82"/>
      <c r="G5629" s="82"/>
      <c r="H5629" s="82"/>
      <c r="I5629" s="82"/>
      <c r="J5629" s="82"/>
      <c r="K5629" s="82"/>
      <c r="L5629" s="82"/>
      <c r="M5629" s="82"/>
      <c r="N5629" s="140"/>
      <c r="O5629" s="140"/>
      <c r="P5629" s="82"/>
      <c r="Q5629" s="82"/>
      <c r="R5629" s="82"/>
      <c r="S5629" s="82"/>
      <c r="T5629" s="140"/>
      <c r="U5629" s="82"/>
      <c r="V5629" s="82"/>
      <c r="W5629" s="82"/>
      <c r="X5629" s="82"/>
      <c r="Y5629" s="82"/>
      <c r="AA5629" s="82"/>
      <c r="AB5629" s="82"/>
      <c r="AC5629" s="82"/>
      <c r="AD5629" s="82"/>
      <c r="AE5629" s="82"/>
      <c r="AF5629" s="82"/>
      <c r="AG5629" s="82"/>
    </row>
    <row r="5630" spans="3:33" x14ac:dyDescent="0.2">
      <c r="C5630" s="82"/>
      <c r="D5630" s="82"/>
      <c r="E5630" s="82"/>
      <c r="F5630" s="82"/>
      <c r="G5630" s="82"/>
      <c r="H5630" s="82"/>
      <c r="I5630" s="82"/>
      <c r="J5630" s="82"/>
      <c r="K5630" s="82"/>
      <c r="L5630" s="82"/>
      <c r="M5630" s="82"/>
      <c r="N5630" s="140"/>
      <c r="O5630" s="140"/>
      <c r="P5630" s="82"/>
      <c r="Q5630" s="82"/>
      <c r="R5630" s="82"/>
      <c r="S5630" s="82"/>
      <c r="T5630" s="140"/>
      <c r="U5630" s="82"/>
      <c r="V5630" s="82"/>
      <c r="W5630" s="82"/>
      <c r="X5630" s="82"/>
      <c r="Y5630" s="82"/>
      <c r="AA5630" s="82"/>
      <c r="AB5630" s="82"/>
      <c r="AC5630" s="82"/>
      <c r="AD5630" s="82"/>
      <c r="AE5630" s="82"/>
      <c r="AF5630" s="82"/>
      <c r="AG5630" s="82"/>
    </row>
    <row r="5631" spans="3:33" x14ac:dyDescent="0.2">
      <c r="C5631" s="82"/>
      <c r="D5631" s="82"/>
      <c r="E5631" s="82"/>
      <c r="F5631" s="82"/>
      <c r="G5631" s="82"/>
      <c r="H5631" s="82"/>
      <c r="I5631" s="82"/>
      <c r="J5631" s="82"/>
      <c r="K5631" s="82"/>
      <c r="L5631" s="82"/>
      <c r="M5631" s="82"/>
      <c r="N5631" s="140"/>
      <c r="O5631" s="140"/>
      <c r="P5631" s="82"/>
      <c r="Q5631" s="82"/>
      <c r="R5631" s="82"/>
      <c r="S5631" s="82"/>
      <c r="T5631" s="140"/>
      <c r="U5631" s="82"/>
      <c r="V5631" s="82"/>
      <c r="W5631" s="82"/>
      <c r="X5631" s="82"/>
      <c r="Y5631" s="82"/>
      <c r="AA5631" s="82"/>
      <c r="AB5631" s="82"/>
      <c r="AC5631" s="82"/>
      <c r="AD5631" s="82"/>
      <c r="AE5631" s="82"/>
      <c r="AF5631" s="82"/>
      <c r="AG5631" s="82"/>
    </row>
    <row r="5632" spans="3:33" x14ac:dyDescent="0.2">
      <c r="C5632" s="82"/>
      <c r="D5632" s="82"/>
      <c r="E5632" s="82"/>
      <c r="F5632" s="82"/>
      <c r="G5632" s="82"/>
      <c r="H5632" s="82"/>
      <c r="I5632" s="82"/>
      <c r="J5632" s="82"/>
      <c r="K5632" s="82"/>
      <c r="L5632" s="82"/>
      <c r="M5632" s="82"/>
      <c r="N5632" s="140"/>
      <c r="O5632" s="140"/>
      <c r="P5632" s="82"/>
      <c r="Q5632" s="82"/>
      <c r="R5632" s="82"/>
      <c r="S5632" s="82"/>
      <c r="T5632" s="140"/>
      <c r="U5632" s="82"/>
      <c r="V5632" s="82"/>
      <c r="W5632" s="82"/>
      <c r="X5632" s="82"/>
      <c r="Y5632" s="82"/>
      <c r="AA5632" s="82"/>
      <c r="AB5632" s="82"/>
      <c r="AC5632" s="82"/>
      <c r="AD5632" s="82"/>
      <c r="AE5632" s="82"/>
      <c r="AF5632" s="82"/>
      <c r="AG5632" s="82"/>
    </row>
    <row r="5633" spans="3:33" x14ac:dyDescent="0.2">
      <c r="C5633" s="82"/>
      <c r="D5633" s="82"/>
      <c r="E5633" s="82"/>
      <c r="F5633" s="82"/>
      <c r="G5633" s="82"/>
      <c r="H5633" s="82"/>
      <c r="I5633" s="82"/>
      <c r="J5633" s="82"/>
      <c r="K5633" s="82"/>
      <c r="L5633" s="82"/>
      <c r="M5633" s="82"/>
      <c r="N5633" s="140"/>
      <c r="O5633" s="140"/>
      <c r="P5633" s="82"/>
      <c r="Q5633" s="82"/>
      <c r="R5633" s="82"/>
      <c r="S5633" s="82"/>
      <c r="T5633" s="140"/>
      <c r="U5633" s="82"/>
      <c r="V5633" s="82"/>
      <c r="W5633" s="82"/>
      <c r="X5633" s="82"/>
      <c r="Y5633" s="82"/>
      <c r="AA5633" s="82"/>
      <c r="AB5633" s="82"/>
      <c r="AC5633" s="82"/>
      <c r="AD5633" s="82"/>
      <c r="AE5633" s="82"/>
      <c r="AF5633" s="82"/>
      <c r="AG5633" s="82"/>
    </row>
    <row r="5634" spans="3:33" x14ac:dyDescent="0.2">
      <c r="C5634" s="82"/>
      <c r="D5634" s="82"/>
      <c r="E5634" s="82"/>
      <c r="F5634" s="82"/>
      <c r="G5634" s="82"/>
      <c r="H5634" s="82"/>
      <c r="I5634" s="82"/>
      <c r="J5634" s="82"/>
      <c r="K5634" s="82"/>
      <c r="L5634" s="82"/>
      <c r="M5634" s="82"/>
      <c r="N5634" s="140"/>
      <c r="O5634" s="140"/>
      <c r="P5634" s="82"/>
      <c r="Q5634" s="82"/>
      <c r="R5634" s="82"/>
      <c r="S5634" s="82"/>
      <c r="T5634" s="140"/>
      <c r="U5634" s="82"/>
      <c r="V5634" s="82"/>
      <c r="W5634" s="82"/>
      <c r="X5634" s="82"/>
      <c r="Y5634" s="82"/>
      <c r="AA5634" s="82"/>
      <c r="AB5634" s="82"/>
      <c r="AC5634" s="82"/>
      <c r="AD5634" s="82"/>
      <c r="AE5634" s="82"/>
      <c r="AF5634" s="82"/>
      <c r="AG5634" s="82"/>
    </row>
    <row r="5635" spans="3:33" x14ac:dyDescent="0.2">
      <c r="C5635" s="82"/>
      <c r="D5635" s="82"/>
      <c r="E5635" s="82"/>
      <c r="F5635" s="82"/>
      <c r="G5635" s="82"/>
      <c r="H5635" s="82"/>
      <c r="I5635" s="82"/>
      <c r="J5635" s="82"/>
      <c r="K5635" s="82"/>
      <c r="L5635" s="82"/>
      <c r="M5635" s="82"/>
      <c r="N5635" s="140"/>
      <c r="O5635" s="140"/>
      <c r="P5635" s="82"/>
      <c r="Q5635" s="82"/>
      <c r="R5635" s="82"/>
      <c r="S5635" s="82"/>
      <c r="T5635" s="140"/>
      <c r="U5635" s="82"/>
      <c r="V5635" s="82"/>
      <c r="W5635" s="82"/>
      <c r="X5635" s="82"/>
      <c r="Y5635" s="82"/>
      <c r="AA5635" s="82"/>
      <c r="AB5635" s="82"/>
      <c r="AC5635" s="82"/>
      <c r="AD5635" s="82"/>
      <c r="AE5635" s="82"/>
      <c r="AF5635" s="82"/>
      <c r="AG5635" s="82"/>
    </row>
    <row r="5636" spans="3:33" x14ac:dyDescent="0.2">
      <c r="C5636" s="82"/>
      <c r="D5636" s="82"/>
      <c r="E5636" s="82"/>
      <c r="F5636" s="82"/>
      <c r="G5636" s="82"/>
      <c r="H5636" s="82"/>
      <c r="I5636" s="82"/>
      <c r="J5636" s="82"/>
      <c r="K5636" s="82"/>
      <c r="L5636" s="82"/>
      <c r="M5636" s="82"/>
      <c r="N5636" s="140"/>
      <c r="O5636" s="140"/>
      <c r="P5636" s="82"/>
      <c r="Q5636" s="82"/>
      <c r="R5636" s="82"/>
      <c r="S5636" s="82"/>
      <c r="T5636" s="140"/>
      <c r="U5636" s="82"/>
      <c r="V5636" s="82"/>
      <c r="W5636" s="82"/>
      <c r="X5636" s="82"/>
      <c r="Y5636" s="82"/>
      <c r="AA5636" s="82"/>
      <c r="AB5636" s="82"/>
      <c r="AC5636" s="82"/>
      <c r="AD5636" s="82"/>
      <c r="AE5636" s="82"/>
      <c r="AF5636" s="82"/>
      <c r="AG5636" s="82"/>
    </row>
    <row r="5637" spans="3:33" x14ac:dyDescent="0.2">
      <c r="C5637" s="82"/>
      <c r="D5637" s="82"/>
      <c r="E5637" s="82"/>
      <c r="F5637" s="82"/>
      <c r="G5637" s="82"/>
      <c r="H5637" s="82"/>
      <c r="I5637" s="82"/>
      <c r="J5637" s="82"/>
      <c r="K5637" s="82"/>
      <c r="L5637" s="82"/>
      <c r="M5637" s="82"/>
      <c r="N5637" s="140"/>
      <c r="O5637" s="140"/>
      <c r="P5637" s="82"/>
      <c r="Q5637" s="82"/>
      <c r="R5637" s="82"/>
      <c r="S5637" s="82"/>
      <c r="T5637" s="140"/>
      <c r="U5637" s="82"/>
      <c r="V5637" s="82"/>
      <c r="W5637" s="82"/>
      <c r="X5637" s="82"/>
      <c r="Y5637" s="82"/>
      <c r="AA5637" s="82"/>
      <c r="AB5637" s="82"/>
      <c r="AC5637" s="82"/>
      <c r="AD5637" s="82"/>
      <c r="AE5637" s="82"/>
      <c r="AF5637" s="82"/>
      <c r="AG5637" s="82"/>
    </row>
    <row r="5638" spans="3:33" x14ac:dyDescent="0.2">
      <c r="C5638" s="82"/>
      <c r="D5638" s="82"/>
      <c r="E5638" s="82"/>
      <c r="F5638" s="82"/>
      <c r="G5638" s="82"/>
      <c r="H5638" s="82"/>
      <c r="I5638" s="82"/>
      <c r="J5638" s="82"/>
      <c r="K5638" s="82"/>
      <c r="L5638" s="82"/>
      <c r="M5638" s="82"/>
      <c r="N5638" s="140"/>
      <c r="O5638" s="140"/>
      <c r="P5638" s="82"/>
      <c r="Q5638" s="82"/>
      <c r="R5638" s="82"/>
      <c r="S5638" s="82"/>
      <c r="T5638" s="140"/>
      <c r="U5638" s="82"/>
      <c r="V5638" s="82"/>
      <c r="W5638" s="82"/>
      <c r="X5638" s="82"/>
      <c r="Y5638" s="82"/>
      <c r="AA5638" s="82"/>
      <c r="AB5638" s="82"/>
      <c r="AC5638" s="82"/>
      <c r="AD5638" s="82"/>
      <c r="AE5638" s="82"/>
      <c r="AF5638" s="82"/>
      <c r="AG5638" s="82"/>
    </row>
    <row r="5639" spans="3:33" x14ac:dyDescent="0.2">
      <c r="C5639" s="82"/>
      <c r="D5639" s="82"/>
      <c r="E5639" s="82"/>
      <c r="F5639" s="82"/>
      <c r="G5639" s="82"/>
      <c r="H5639" s="82"/>
      <c r="I5639" s="82"/>
      <c r="J5639" s="82"/>
      <c r="K5639" s="82"/>
      <c r="L5639" s="82"/>
      <c r="M5639" s="82"/>
      <c r="N5639" s="140"/>
      <c r="O5639" s="140"/>
      <c r="P5639" s="82"/>
      <c r="Q5639" s="82"/>
      <c r="R5639" s="82"/>
      <c r="S5639" s="82"/>
      <c r="T5639" s="140"/>
      <c r="U5639" s="82"/>
      <c r="V5639" s="82"/>
      <c r="W5639" s="82"/>
      <c r="X5639" s="82"/>
      <c r="Y5639" s="82"/>
      <c r="AA5639" s="82"/>
      <c r="AB5639" s="82"/>
      <c r="AC5639" s="82"/>
      <c r="AD5639" s="82"/>
      <c r="AE5639" s="82"/>
      <c r="AF5639" s="82"/>
      <c r="AG5639" s="82"/>
    </row>
    <row r="5640" spans="3:33" x14ac:dyDescent="0.2">
      <c r="C5640" s="82"/>
      <c r="D5640" s="82"/>
      <c r="E5640" s="82"/>
      <c r="F5640" s="82"/>
      <c r="G5640" s="82"/>
      <c r="H5640" s="82"/>
      <c r="I5640" s="82"/>
      <c r="J5640" s="82"/>
      <c r="K5640" s="82"/>
      <c r="L5640" s="82"/>
      <c r="M5640" s="82"/>
      <c r="N5640" s="140"/>
      <c r="O5640" s="140"/>
      <c r="P5640" s="82"/>
      <c r="Q5640" s="82"/>
      <c r="R5640" s="82"/>
      <c r="S5640" s="82"/>
      <c r="T5640" s="140"/>
      <c r="U5640" s="82"/>
      <c r="V5640" s="82"/>
      <c r="W5640" s="82"/>
      <c r="X5640" s="82"/>
      <c r="Y5640" s="82"/>
      <c r="AA5640" s="82"/>
      <c r="AB5640" s="82"/>
      <c r="AC5640" s="82"/>
      <c r="AD5640" s="82"/>
      <c r="AE5640" s="82"/>
      <c r="AF5640" s="82"/>
      <c r="AG5640" s="82"/>
    </row>
    <row r="5641" spans="3:33" x14ac:dyDescent="0.2">
      <c r="C5641" s="82"/>
      <c r="D5641" s="82"/>
      <c r="E5641" s="82"/>
      <c r="F5641" s="82"/>
      <c r="G5641" s="82"/>
      <c r="H5641" s="82"/>
      <c r="I5641" s="82"/>
      <c r="J5641" s="82"/>
      <c r="K5641" s="82"/>
      <c r="L5641" s="82"/>
      <c r="M5641" s="82"/>
      <c r="N5641" s="140"/>
      <c r="O5641" s="140"/>
      <c r="P5641" s="82"/>
      <c r="Q5641" s="82"/>
      <c r="R5641" s="82"/>
      <c r="S5641" s="82"/>
      <c r="T5641" s="140"/>
      <c r="U5641" s="82"/>
      <c r="V5641" s="82"/>
      <c r="W5641" s="82"/>
      <c r="X5641" s="82"/>
      <c r="Y5641" s="82"/>
      <c r="AA5641" s="82"/>
      <c r="AB5641" s="82"/>
      <c r="AC5641" s="82"/>
      <c r="AD5641" s="82"/>
      <c r="AE5641" s="82"/>
      <c r="AF5641" s="82"/>
      <c r="AG5641" s="82"/>
    </row>
    <row r="5642" spans="3:33" x14ac:dyDescent="0.2">
      <c r="C5642" s="82"/>
      <c r="D5642" s="82"/>
      <c r="E5642" s="82"/>
      <c r="F5642" s="82"/>
      <c r="G5642" s="82"/>
      <c r="H5642" s="82"/>
      <c r="I5642" s="82"/>
      <c r="J5642" s="82"/>
      <c r="K5642" s="82"/>
      <c r="L5642" s="82"/>
      <c r="M5642" s="82"/>
      <c r="N5642" s="140"/>
      <c r="O5642" s="140"/>
      <c r="P5642" s="82"/>
      <c r="Q5642" s="82"/>
      <c r="R5642" s="82"/>
      <c r="S5642" s="82"/>
      <c r="T5642" s="140"/>
      <c r="U5642" s="82"/>
      <c r="V5642" s="82"/>
      <c r="W5642" s="82"/>
      <c r="X5642" s="82"/>
      <c r="Y5642" s="82"/>
      <c r="AA5642" s="82"/>
      <c r="AB5642" s="82"/>
      <c r="AC5642" s="82"/>
      <c r="AD5642" s="82"/>
      <c r="AE5642" s="82"/>
      <c r="AF5642" s="82"/>
      <c r="AG5642" s="82"/>
    </row>
    <row r="5643" spans="3:33" x14ac:dyDescent="0.2">
      <c r="C5643" s="82"/>
      <c r="D5643" s="82"/>
      <c r="E5643" s="82"/>
      <c r="F5643" s="82"/>
      <c r="G5643" s="82"/>
      <c r="H5643" s="82"/>
      <c r="I5643" s="82"/>
      <c r="J5643" s="82"/>
      <c r="K5643" s="82"/>
      <c r="L5643" s="82"/>
      <c r="M5643" s="82"/>
      <c r="N5643" s="140"/>
      <c r="O5643" s="140"/>
      <c r="P5643" s="82"/>
      <c r="Q5643" s="82"/>
      <c r="R5643" s="82"/>
      <c r="S5643" s="82"/>
      <c r="T5643" s="140"/>
      <c r="U5643" s="82"/>
      <c r="V5643" s="82"/>
      <c r="W5643" s="82"/>
      <c r="X5643" s="82"/>
      <c r="Y5643" s="82"/>
      <c r="AA5643" s="82"/>
      <c r="AB5643" s="82"/>
      <c r="AC5643" s="82"/>
      <c r="AD5643" s="82"/>
      <c r="AE5643" s="82"/>
      <c r="AF5643" s="82"/>
      <c r="AG5643" s="82"/>
    </row>
    <row r="5644" spans="3:33" x14ac:dyDescent="0.2">
      <c r="C5644" s="82"/>
      <c r="D5644" s="82"/>
      <c r="E5644" s="82"/>
      <c r="F5644" s="82"/>
      <c r="G5644" s="82"/>
      <c r="H5644" s="82"/>
      <c r="I5644" s="82"/>
      <c r="J5644" s="82"/>
      <c r="K5644" s="82"/>
      <c r="L5644" s="82"/>
      <c r="M5644" s="82"/>
      <c r="N5644" s="140"/>
      <c r="O5644" s="140"/>
      <c r="P5644" s="82"/>
      <c r="Q5644" s="82"/>
      <c r="R5644" s="82"/>
      <c r="S5644" s="82"/>
      <c r="T5644" s="140"/>
      <c r="U5644" s="82"/>
      <c r="V5644" s="82"/>
      <c r="W5644" s="82"/>
      <c r="X5644" s="82"/>
      <c r="Y5644" s="82"/>
      <c r="AA5644" s="82"/>
      <c r="AB5644" s="82"/>
      <c r="AC5644" s="82"/>
      <c r="AD5644" s="82"/>
      <c r="AE5644" s="82"/>
      <c r="AF5644" s="82"/>
      <c r="AG5644" s="82"/>
    </row>
    <row r="5645" spans="3:33" x14ac:dyDescent="0.2">
      <c r="C5645" s="82"/>
      <c r="D5645" s="82"/>
      <c r="E5645" s="82"/>
      <c r="F5645" s="82"/>
      <c r="G5645" s="82"/>
      <c r="H5645" s="82"/>
      <c r="I5645" s="82"/>
      <c r="J5645" s="82"/>
      <c r="K5645" s="82"/>
      <c r="L5645" s="82"/>
      <c r="M5645" s="82"/>
      <c r="N5645" s="140"/>
      <c r="O5645" s="140"/>
      <c r="P5645" s="82"/>
      <c r="Q5645" s="82"/>
      <c r="R5645" s="82"/>
      <c r="S5645" s="82"/>
      <c r="T5645" s="140"/>
      <c r="U5645" s="82"/>
      <c r="V5645" s="82"/>
      <c r="W5645" s="82"/>
      <c r="X5645" s="82"/>
      <c r="Y5645" s="82"/>
      <c r="AA5645" s="82"/>
      <c r="AB5645" s="82"/>
      <c r="AC5645" s="82"/>
      <c r="AD5645" s="82"/>
      <c r="AE5645" s="82"/>
      <c r="AF5645" s="82"/>
      <c r="AG5645" s="82"/>
    </row>
    <row r="5646" spans="3:33" x14ac:dyDescent="0.2">
      <c r="C5646" s="82"/>
      <c r="D5646" s="82"/>
      <c r="E5646" s="82"/>
      <c r="F5646" s="82"/>
      <c r="G5646" s="82"/>
      <c r="H5646" s="82"/>
      <c r="I5646" s="82"/>
      <c r="J5646" s="82"/>
      <c r="K5646" s="82"/>
      <c r="L5646" s="82"/>
      <c r="M5646" s="82"/>
      <c r="N5646" s="140"/>
      <c r="O5646" s="140"/>
      <c r="P5646" s="82"/>
      <c r="Q5646" s="82"/>
      <c r="R5646" s="82"/>
      <c r="S5646" s="82"/>
      <c r="T5646" s="140"/>
      <c r="U5646" s="82"/>
      <c r="V5646" s="82"/>
      <c r="W5646" s="82"/>
      <c r="X5646" s="82"/>
      <c r="Y5646" s="82"/>
      <c r="AA5646" s="82"/>
      <c r="AB5646" s="82"/>
      <c r="AC5646" s="82"/>
      <c r="AD5646" s="82"/>
      <c r="AE5646" s="82"/>
      <c r="AF5646" s="82"/>
      <c r="AG5646" s="82"/>
    </row>
    <row r="5647" spans="3:33" x14ac:dyDescent="0.2">
      <c r="C5647" s="82"/>
      <c r="D5647" s="82"/>
      <c r="E5647" s="82"/>
      <c r="F5647" s="82"/>
      <c r="G5647" s="82"/>
      <c r="H5647" s="82"/>
      <c r="I5647" s="82"/>
      <c r="J5647" s="82"/>
      <c r="K5647" s="82"/>
      <c r="L5647" s="82"/>
      <c r="M5647" s="82"/>
      <c r="N5647" s="140"/>
      <c r="O5647" s="140"/>
      <c r="P5647" s="82"/>
      <c r="Q5647" s="82"/>
      <c r="R5647" s="82"/>
      <c r="S5647" s="82"/>
      <c r="T5647" s="140"/>
      <c r="U5647" s="82"/>
      <c r="V5647" s="82"/>
      <c r="W5647" s="82"/>
      <c r="X5647" s="82"/>
      <c r="Y5647" s="82"/>
      <c r="AA5647" s="82"/>
      <c r="AB5647" s="82"/>
      <c r="AC5647" s="82"/>
      <c r="AD5647" s="82"/>
      <c r="AE5647" s="82"/>
      <c r="AF5647" s="82"/>
      <c r="AG5647" s="82"/>
    </row>
    <row r="5648" spans="3:33" x14ac:dyDescent="0.2">
      <c r="C5648" s="82"/>
      <c r="D5648" s="82"/>
      <c r="E5648" s="82"/>
      <c r="F5648" s="82"/>
      <c r="G5648" s="82"/>
      <c r="H5648" s="82"/>
      <c r="I5648" s="82"/>
      <c r="J5648" s="82"/>
      <c r="K5648" s="82"/>
      <c r="L5648" s="82"/>
      <c r="M5648" s="82"/>
      <c r="N5648" s="140"/>
      <c r="O5648" s="140"/>
      <c r="P5648" s="82"/>
      <c r="Q5648" s="82"/>
      <c r="R5648" s="82"/>
      <c r="S5648" s="82"/>
      <c r="T5648" s="140"/>
      <c r="U5648" s="82"/>
      <c r="V5648" s="82"/>
      <c r="W5648" s="82"/>
      <c r="X5648" s="82"/>
      <c r="Y5648" s="82"/>
      <c r="AA5648" s="82"/>
      <c r="AB5648" s="82"/>
      <c r="AC5648" s="82"/>
      <c r="AD5648" s="82"/>
      <c r="AE5648" s="82"/>
      <c r="AF5648" s="82"/>
      <c r="AG5648" s="82"/>
    </row>
    <row r="5649" spans="3:33" x14ac:dyDescent="0.2">
      <c r="C5649" s="82"/>
      <c r="D5649" s="82"/>
      <c r="E5649" s="82"/>
      <c r="F5649" s="82"/>
      <c r="G5649" s="82"/>
      <c r="H5649" s="82"/>
      <c r="I5649" s="82"/>
      <c r="J5649" s="82"/>
      <c r="K5649" s="82"/>
      <c r="L5649" s="82"/>
      <c r="M5649" s="82"/>
      <c r="N5649" s="140"/>
      <c r="O5649" s="140"/>
      <c r="P5649" s="82"/>
      <c r="Q5649" s="82"/>
      <c r="R5649" s="82"/>
      <c r="S5649" s="82"/>
      <c r="T5649" s="140"/>
      <c r="U5649" s="82"/>
      <c r="V5649" s="82"/>
      <c r="W5649" s="82"/>
      <c r="X5649" s="82"/>
      <c r="Y5649" s="82"/>
      <c r="AA5649" s="82"/>
      <c r="AB5649" s="82"/>
      <c r="AC5649" s="82"/>
      <c r="AD5649" s="82"/>
      <c r="AE5649" s="82"/>
      <c r="AF5649" s="82"/>
      <c r="AG5649" s="82"/>
    </row>
    <row r="5650" spans="3:33" x14ac:dyDescent="0.2">
      <c r="C5650" s="82"/>
      <c r="D5650" s="82"/>
      <c r="E5650" s="82"/>
      <c r="F5650" s="82"/>
      <c r="G5650" s="82"/>
      <c r="H5650" s="82"/>
      <c r="I5650" s="82"/>
      <c r="J5650" s="82"/>
      <c r="K5650" s="82"/>
      <c r="L5650" s="82"/>
      <c r="M5650" s="82"/>
      <c r="N5650" s="140"/>
      <c r="O5650" s="140"/>
      <c r="P5650" s="82"/>
      <c r="Q5650" s="82"/>
      <c r="R5650" s="82"/>
      <c r="S5650" s="82"/>
      <c r="T5650" s="140"/>
      <c r="U5650" s="82"/>
      <c r="V5650" s="82"/>
      <c r="W5650" s="82"/>
      <c r="X5650" s="82"/>
      <c r="Y5650" s="82"/>
      <c r="AA5650" s="82"/>
      <c r="AB5650" s="82"/>
      <c r="AC5650" s="82"/>
      <c r="AD5650" s="82"/>
      <c r="AE5650" s="82"/>
      <c r="AF5650" s="82"/>
      <c r="AG5650" s="82"/>
    </row>
    <row r="5651" spans="3:33" x14ac:dyDescent="0.2">
      <c r="C5651" s="82"/>
      <c r="D5651" s="82"/>
      <c r="E5651" s="82"/>
      <c r="F5651" s="82"/>
      <c r="G5651" s="82"/>
      <c r="H5651" s="82"/>
      <c r="I5651" s="82"/>
      <c r="J5651" s="82"/>
      <c r="K5651" s="82"/>
      <c r="L5651" s="82"/>
      <c r="M5651" s="82"/>
      <c r="N5651" s="140"/>
      <c r="O5651" s="140"/>
      <c r="P5651" s="82"/>
      <c r="Q5651" s="82"/>
      <c r="R5651" s="82"/>
      <c r="S5651" s="82"/>
      <c r="T5651" s="140"/>
      <c r="U5651" s="82"/>
      <c r="V5651" s="82"/>
      <c r="W5651" s="82"/>
      <c r="X5651" s="82"/>
      <c r="Y5651" s="82"/>
      <c r="AA5651" s="82"/>
      <c r="AB5651" s="82"/>
      <c r="AC5651" s="82"/>
      <c r="AD5651" s="82"/>
      <c r="AE5651" s="82"/>
      <c r="AF5651" s="82"/>
      <c r="AG5651" s="82"/>
    </row>
    <row r="5652" spans="3:33" x14ac:dyDescent="0.2">
      <c r="C5652" s="82"/>
      <c r="D5652" s="82"/>
      <c r="E5652" s="82"/>
      <c r="F5652" s="82"/>
      <c r="G5652" s="82"/>
      <c r="H5652" s="82"/>
      <c r="I5652" s="82"/>
      <c r="J5652" s="82"/>
      <c r="K5652" s="82"/>
      <c r="L5652" s="82"/>
      <c r="M5652" s="82"/>
      <c r="N5652" s="140"/>
      <c r="O5652" s="140"/>
      <c r="P5652" s="82"/>
      <c r="Q5652" s="82"/>
      <c r="R5652" s="82"/>
      <c r="S5652" s="82"/>
      <c r="T5652" s="140"/>
      <c r="U5652" s="82"/>
      <c r="V5652" s="82"/>
      <c r="W5652" s="82"/>
      <c r="X5652" s="82"/>
      <c r="Y5652" s="82"/>
      <c r="AA5652" s="82"/>
      <c r="AB5652" s="82"/>
      <c r="AC5652" s="82"/>
      <c r="AD5652" s="82"/>
      <c r="AE5652" s="82"/>
      <c r="AF5652" s="82"/>
      <c r="AG5652" s="82"/>
    </row>
    <row r="5653" spans="3:33" x14ac:dyDescent="0.2">
      <c r="C5653" s="82"/>
      <c r="D5653" s="82"/>
      <c r="E5653" s="82"/>
      <c r="F5653" s="82"/>
      <c r="G5653" s="82"/>
      <c r="H5653" s="82"/>
      <c r="I5653" s="82"/>
      <c r="J5653" s="82"/>
      <c r="K5653" s="82"/>
      <c r="L5653" s="82"/>
      <c r="M5653" s="82"/>
      <c r="N5653" s="140"/>
      <c r="O5653" s="140"/>
      <c r="P5653" s="82"/>
      <c r="Q5653" s="82"/>
      <c r="R5653" s="82"/>
      <c r="S5653" s="82"/>
      <c r="T5653" s="140"/>
      <c r="U5653" s="82"/>
      <c r="V5653" s="82"/>
      <c r="W5653" s="82"/>
      <c r="X5653" s="82"/>
      <c r="Y5653" s="82"/>
      <c r="AA5653" s="82"/>
      <c r="AB5653" s="82"/>
      <c r="AC5653" s="82"/>
      <c r="AD5653" s="82"/>
      <c r="AE5653" s="82"/>
      <c r="AF5653" s="82"/>
      <c r="AG5653" s="82"/>
    </row>
    <row r="5654" spans="3:33" x14ac:dyDescent="0.2">
      <c r="C5654" s="82"/>
      <c r="D5654" s="82"/>
      <c r="E5654" s="82"/>
      <c r="F5654" s="82"/>
      <c r="G5654" s="82"/>
      <c r="H5654" s="82"/>
      <c r="I5654" s="82"/>
      <c r="J5654" s="82"/>
      <c r="K5654" s="82"/>
      <c r="L5654" s="82"/>
      <c r="M5654" s="82"/>
      <c r="N5654" s="140"/>
      <c r="O5654" s="140"/>
      <c r="P5654" s="82"/>
      <c r="Q5654" s="82"/>
      <c r="R5654" s="82"/>
      <c r="S5654" s="82"/>
      <c r="T5654" s="140"/>
      <c r="U5654" s="82"/>
      <c r="V5654" s="82"/>
      <c r="W5654" s="82"/>
      <c r="X5654" s="82"/>
      <c r="Y5654" s="82"/>
      <c r="AA5654" s="82"/>
      <c r="AB5654" s="82"/>
      <c r="AC5654" s="82"/>
      <c r="AD5654" s="82"/>
      <c r="AE5654" s="82"/>
      <c r="AF5654" s="82"/>
      <c r="AG5654" s="82"/>
    </row>
    <row r="5655" spans="3:33" x14ac:dyDescent="0.2">
      <c r="C5655" s="82"/>
      <c r="D5655" s="82"/>
      <c r="E5655" s="82"/>
      <c r="F5655" s="82"/>
      <c r="G5655" s="82"/>
      <c r="H5655" s="82"/>
      <c r="I5655" s="82"/>
      <c r="J5655" s="82"/>
      <c r="K5655" s="82"/>
      <c r="L5655" s="82"/>
      <c r="M5655" s="82"/>
      <c r="N5655" s="140"/>
      <c r="O5655" s="140"/>
      <c r="P5655" s="82"/>
      <c r="Q5655" s="82"/>
      <c r="R5655" s="82"/>
      <c r="S5655" s="82"/>
      <c r="T5655" s="140"/>
      <c r="U5655" s="82"/>
      <c r="V5655" s="82"/>
      <c r="W5655" s="82"/>
      <c r="X5655" s="82"/>
      <c r="Y5655" s="82"/>
      <c r="AA5655" s="82"/>
      <c r="AB5655" s="82"/>
      <c r="AC5655" s="82"/>
      <c r="AD5655" s="82"/>
      <c r="AE5655" s="82"/>
      <c r="AF5655" s="82"/>
      <c r="AG5655" s="82"/>
    </row>
    <row r="5656" spans="3:33" x14ac:dyDescent="0.2">
      <c r="C5656" s="82"/>
      <c r="D5656" s="82"/>
      <c r="E5656" s="82"/>
      <c r="F5656" s="82"/>
      <c r="G5656" s="82"/>
      <c r="H5656" s="82"/>
      <c r="I5656" s="82"/>
      <c r="J5656" s="82"/>
      <c r="K5656" s="82"/>
      <c r="L5656" s="82"/>
      <c r="M5656" s="82"/>
      <c r="N5656" s="140"/>
      <c r="O5656" s="140"/>
      <c r="P5656" s="82"/>
      <c r="Q5656" s="82"/>
      <c r="R5656" s="82"/>
      <c r="S5656" s="82"/>
      <c r="T5656" s="140"/>
      <c r="U5656" s="82"/>
      <c r="V5656" s="82"/>
      <c r="W5656" s="82"/>
      <c r="X5656" s="82"/>
      <c r="Y5656" s="82"/>
      <c r="AA5656" s="82"/>
      <c r="AB5656" s="82"/>
      <c r="AC5656" s="82"/>
      <c r="AD5656" s="82"/>
      <c r="AE5656" s="82"/>
      <c r="AF5656" s="82"/>
      <c r="AG5656" s="82"/>
    </row>
    <row r="5657" spans="3:33" x14ac:dyDescent="0.2">
      <c r="C5657" s="82"/>
      <c r="D5657" s="82"/>
      <c r="E5657" s="82"/>
      <c r="F5657" s="82"/>
      <c r="G5657" s="82"/>
      <c r="H5657" s="82"/>
      <c r="I5657" s="82"/>
      <c r="J5657" s="82"/>
      <c r="K5657" s="82"/>
      <c r="L5657" s="82"/>
      <c r="M5657" s="82"/>
      <c r="N5657" s="140"/>
      <c r="O5657" s="140"/>
      <c r="P5657" s="82"/>
      <c r="Q5657" s="82"/>
      <c r="R5657" s="82"/>
      <c r="S5657" s="82"/>
      <c r="T5657" s="140"/>
      <c r="U5657" s="82"/>
      <c r="V5657" s="82"/>
      <c r="W5657" s="82"/>
      <c r="X5657" s="82"/>
      <c r="Y5657" s="82"/>
      <c r="AA5657" s="82"/>
      <c r="AB5657" s="82"/>
      <c r="AC5657" s="82"/>
      <c r="AD5657" s="82"/>
      <c r="AE5657" s="82"/>
      <c r="AF5657" s="82"/>
      <c r="AG5657" s="82"/>
    </row>
    <row r="5658" spans="3:33" x14ac:dyDescent="0.2">
      <c r="C5658" s="82"/>
      <c r="D5658" s="82"/>
      <c r="E5658" s="82"/>
      <c r="F5658" s="82"/>
      <c r="G5658" s="82"/>
      <c r="H5658" s="82"/>
      <c r="I5658" s="82"/>
      <c r="J5658" s="82"/>
      <c r="K5658" s="82"/>
      <c r="L5658" s="82"/>
      <c r="M5658" s="82"/>
      <c r="N5658" s="140"/>
      <c r="O5658" s="140"/>
      <c r="P5658" s="82"/>
      <c r="Q5658" s="82"/>
      <c r="R5658" s="82"/>
      <c r="S5658" s="82"/>
      <c r="T5658" s="140"/>
      <c r="U5658" s="82"/>
      <c r="V5658" s="82"/>
      <c r="W5658" s="82"/>
      <c r="X5658" s="82"/>
      <c r="Y5658" s="82"/>
      <c r="AA5658" s="82"/>
      <c r="AB5658" s="82"/>
      <c r="AC5658" s="82"/>
      <c r="AD5658" s="82"/>
      <c r="AE5658" s="82"/>
      <c r="AF5658" s="82"/>
      <c r="AG5658" s="82"/>
    </row>
    <row r="5659" spans="3:33" x14ac:dyDescent="0.2">
      <c r="C5659" s="82"/>
      <c r="D5659" s="82"/>
      <c r="E5659" s="82"/>
      <c r="F5659" s="82"/>
      <c r="G5659" s="82"/>
      <c r="H5659" s="82"/>
      <c r="I5659" s="82"/>
      <c r="J5659" s="82"/>
      <c r="K5659" s="82"/>
      <c r="L5659" s="82"/>
      <c r="M5659" s="82"/>
      <c r="N5659" s="140"/>
      <c r="O5659" s="140"/>
      <c r="P5659" s="82"/>
      <c r="Q5659" s="82"/>
      <c r="R5659" s="82"/>
      <c r="S5659" s="82"/>
      <c r="T5659" s="140"/>
      <c r="U5659" s="82"/>
      <c r="V5659" s="82"/>
      <c r="W5659" s="82"/>
      <c r="X5659" s="82"/>
      <c r="Y5659" s="82"/>
      <c r="AA5659" s="82"/>
      <c r="AB5659" s="82"/>
      <c r="AC5659" s="82"/>
      <c r="AD5659" s="82"/>
      <c r="AE5659" s="82"/>
      <c r="AF5659" s="82"/>
      <c r="AG5659" s="82"/>
    </row>
    <row r="5660" spans="3:33" x14ac:dyDescent="0.2">
      <c r="C5660" s="82"/>
      <c r="D5660" s="82"/>
      <c r="E5660" s="82"/>
      <c r="F5660" s="82"/>
      <c r="G5660" s="82"/>
      <c r="H5660" s="82"/>
      <c r="I5660" s="82"/>
      <c r="J5660" s="82"/>
      <c r="K5660" s="82"/>
      <c r="L5660" s="82"/>
      <c r="M5660" s="82"/>
      <c r="N5660" s="140"/>
      <c r="O5660" s="140"/>
      <c r="P5660" s="82"/>
      <c r="Q5660" s="82"/>
      <c r="R5660" s="82"/>
      <c r="S5660" s="82"/>
      <c r="T5660" s="140"/>
      <c r="U5660" s="82"/>
      <c r="V5660" s="82"/>
      <c r="W5660" s="82"/>
      <c r="X5660" s="82"/>
      <c r="Y5660" s="82"/>
      <c r="AA5660" s="82"/>
      <c r="AB5660" s="82"/>
      <c r="AC5660" s="82"/>
      <c r="AD5660" s="82"/>
      <c r="AE5660" s="82"/>
      <c r="AF5660" s="82"/>
      <c r="AG5660" s="82"/>
    </row>
    <row r="5661" spans="3:33" x14ac:dyDescent="0.2">
      <c r="C5661" s="82"/>
      <c r="D5661" s="82"/>
      <c r="E5661" s="82"/>
      <c r="F5661" s="82"/>
      <c r="G5661" s="82"/>
      <c r="H5661" s="82"/>
      <c r="I5661" s="82"/>
      <c r="J5661" s="82"/>
      <c r="K5661" s="82"/>
      <c r="L5661" s="82"/>
      <c r="M5661" s="82"/>
      <c r="N5661" s="140"/>
      <c r="O5661" s="140"/>
      <c r="P5661" s="82"/>
      <c r="Q5661" s="82"/>
      <c r="R5661" s="82"/>
      <c r="S5661" s="82"/>
      <c r="T5661" s="140"/>
      <c r="U5661" s="82"/>
      <c r="V5661" s="82"/>
      <c r="W5661" s="82"/>
      <c r="X5661" s="82"/>
      <c r="Y5661" s="82"/>
      <c r="AA5661" s="82"/>
      <c r="AB5661" s="82"/>
      <c r="AC5661" s="82"/>
      <c r="AD5661" s="82"/>
      <c r="AE5661" s="82"/>
      <c r="AF5661" s="82"/>
      <c r="AG5661" s="82"/>
    </row>
    <row r="5662" spans="3:33" x14ac:dyDescent="0.2">
      <c r="C5662" s="82"/>
      <c r="D5662" s="82"/>
      <c r="E5662" s="82"/>
      <c r="F5662" s="82"/>
      <c r="G5662" s="82"/>
      <c r="H5662" s="82"/>
      <c r="I5662" s="82"/>
      <c r="J5662" s="82"/>
      <c r="K5662" s="82"/>
      <c r="L5662" s="82"/>
      <c r="M5662" s="82"/>
      <c r="N5662" s="140"/>
      <c r="O5662" s="140"/>
      <c r="P5662" s="82"/>
      <c r="Q5662" s="82"/>
      <c r="R5662" s="82"/>
      <c r="S5662" s="82"/>
      <c r="T5662" s="140"/>
      <c r="U5662" s="82"/>
      <c r="V5662" s="82"/>
      <c r="W5662" s="82"/>
      <c r="X5662" s="82"/>
      <c r="Y5662" s="82"/>
      <c r="AA5662" s="82"/>
      <c r="AB5662" s="82"/>
      <c r="AC5662" s="82"/>
      <c r="AD5662" s="82"/>
      <c r="AE5662" s="82"/>
      <c r="AF5662" s="82"/>
      <c r="AG5662" s="82"/>
    </row>
    <row r="5663" spans="3:33" x14ac:dyDescent="0.2">
      <c r="C5663" s="82"/>
      <c r="D5663" s="82"/>
      <c r="E5663" s="82"/>
      <c r="F5663" s="82"/>
      <c r="G5663" s="82"/>
      <c r="H5663" s="82"/>
      <c r="I5663" s="82"/>
      <c r="J5663" s="82"/>
      <c r="K5663" s="82"/>
      <c r="L5663" s="82"/>
      <c r="M5663" s="82"/>
      <c r="N5663" s="140"/>
      <c r="O5663" s="140"/>
      <c r="P5663" s="82"/>
      <c r="Q5663" s="82"/>
      <c r="R5663" s="82"/>
      <c r="S5663" s="82"/>
      <c r="T5663" s="140"/>
      <c r="U5663" s="82"/>
      <c r="V5663" s="82"/>
      <c r="W5663" s="82"/>
      <c r="X5663" s="82"/>
      <c r="Y5663" s="82"/>
      <c r="AA5663" s="82"/>
      <c r="AB5663" s="82"/>
      <c r="AC5663" s="82"/>
      <c r="AD5663" s="82"/>
      <c r="AE5663" s="82"/>
      <c r="AF5663" s="82"/>
      <c r="AG5663" s="82"/>
    </row>
    <row r="5664" spans="3:33" x14ac:dyDescent="0.2">
      <c r="C5664" s="82"/>
      <c r="D5664" s="82"/>
      <c r="E5664" s="82"/>
      <c r="F5664" s="82"/>
      <c r="G5664" s="82"/>
      <c r="H5664" s="82"/>
      <c r="I5664" s="82"/>
      <c r="J5664" s="82"/>
      <c r="K5664" s="82"/>
      <c r="L5664" s="82"/>
      <c r="M5664" s="82"/>
      <c r="N5664" s="140"/>
      <c r="O5664" s="140"/>
      <c r="P5664" s="82"/>
      <c r="Q5664" s="82"/>
      <c r="R5664" s="82"/>
      <c r="S5664" s="82"/>
      <c r="T5664" s="140"/>
      <c r="U5664" s="82"/>
      <c r="V5664" s="82"/>
      <c r="W5664" s="82"/>
      <c r="X5664" s="82"/>
      <c r="Y5664" s="82"/>
      <c r="AA5664" s="82"/>
      <c r="AB5664" s="82"/>
      <c r="AC5664" s="82"/>
      <c r="AD5664" s="82"/>
      <c r="AE5664" s="82"/>
      <c r="AF5664" s="82"/>
      <c r="AG5664" s="82"/>
    </row>
    <row r="5665" spans="3:33" x14ac:dyDescent="0.2">
      <c r="C5665" s="82"/>
      <c r="D5665" s="82"/>
      <c r="E5665" s="82"/>
      <c r="F5665" s="82"/>
      <c r="G5665" s="82"/>
      <c r="H5665" s="82"/>
      <c r="I5665" s="82"/>
      <c r="J5665" s="82"/>
      <c r="K5665" s="82"/>
      <c r="L5665" s="82"/>
      <c r="M5665" s="82"/>
      <c r="N5665" s="140"/>
      <c r="O5665" s="140"/>
      <c r="P5665" s="82"/>
      <c r="Q5665" s="82"/>
      <c r="R5665" s="82"/>
      <c r="S5665" s="82"/>
      <c r="T5665" s="140"/>
      <c r="U5665" s="82"/>
      <c r="V5665" s="82"/>
      <c r="W5665" s="82"/>
      <c r="X5665" s="82"/>
      <c r="Y5665" s="82"/>
      <c r="AA5665" s="82"/>
      <c r="AB5665" s="82"/>
      <c r="AC5665" s="82"/>
      <c r="AD5665" s="82"/>
      <c r="AE5665" s="82"/>
      <c r="AF5665" s="82"/>
      <c r="AG5665" s="82"/>
    </row>
    <row r="5666" spans="3:33" x14ac:dyDescent="0.2">
      <c r="C5666" s="82"/>
      <c r="D5666" s="82"/>
      <c r="E5666" s="82"/>
      <c r="F5666" s="82"/>
      <c r="G5666" s="82"/>
      <c r="H5666" s="82"/>
      <c r="I5666" s="82"/>
      <c r="J5666" s="82"/>
      <c r="K5666" s="82"/>
      <c r="L5666" s="82"/>
      <c r="M5666" s="82"/>
      <c r="N5666" s="140"/>
      <c r="O5666" s="140"/>
      <c r="P5666" s="82"/>
      <c r="Q5666" s="82"/>
      <c r="R5666" s="82"/>
      <c r="S5666" s="82"/>
      <c r="T5666" s="140"/>
      <c r="U5666" s="82"/>
      <c r="V5666" s="82"/>
      <c r="W5666" s="82"/>
      <c r="X5666" s="82"/>
      <c r="Y5666" s="82"/>
      <c r="AA5666" s="82"/>
      <c r="AB5666" s="82"/>
      <c r="AC5666" s="82"/>
      <c r="AD5666" s="82"/>
      <c r="AE5666" s="82"/>
      <c r="AF5666" s="82"/>
      <c r="AG5666" s="82"/>
    </row>
    <row r="5667" spans="3:33" x14ac:dyDescent="0.2">
      <c r="C5667" s="82"/>
      <c r="D5667" s="82"/>
      <c r="E5667" s="82"/>
      <c r="F5667" s="82"/>
      <c r="G5667" s="82"/>
      <c r="H5667" s="82"/>
      <c r="I5667" s="82"/>
      <c r="J5667" s="82"/>
      <c r="K5667" s="82"/>
      <c r="L5667" s="82"/>
      <c r="M5667" s="82"/>
      <c r="N5667" s="140"/>
      <c r="O5667" s="140"/>
      <c r="P5667" s="82"/>
      <c r="Q5667" s="82"/>
      <c r="R5667" s="82"/>
      <c r="S5667" s="82"/>
      <c r="T5667" s="140"/>
      <c r="U5667" s="82"/>
      <c r="V5667" s="82"/>
      <c r="W5667" s="82"/>
      <c r="X5667" s="82"/>
      <c r="Y5667" s="82"/>
      <c r="AA5667" s="82"/>
      <c r="AB5667" s="82"/>
      <c r="AC5667" s="82"/>
      <c r="AD5667" s="82"/>
      <c r="AE5667" s="82"/>
      <c r="AF5667" s="82"/>
      <c r="AG5667" s="82"/>
    </row>
    <row r="5668" spans="3:33" x14ac:dyDescent="0.2">
      <c r="C5668" s="82"/>
      <c r="D5668" s="82"/>
      <c r="E5668" s="82"/>
      <c r="F5668" s="82"/>
      <c r="G5668" s="82"/>
      <c r="H5668" s="82"/>
      <c r="I5668" s="82"/>
      <c r="J5668" s="82"/>
      <c r="K5668" s="82"/>
      <c r="L5668" s="82"/>
      <c r="M5668" s="82"/>
      <c r="N5668" s="140"/>
      <c r="O5668" s="140"/>
      <c r="P5668" s="82"/>
      <c r="Q5668" s="82"/>
      <c r="R5668" s="82"/>
      <c r="S5668" s="82"/>
      <c r="T5668" s="140"/>
      <c r="U5668" s="82"/>
      <c r="V5668" s="82"/>
      <c r="W5668" s="82"/>
      <c r="X5668" s="82"/>
      <c r="Y5668" s="82"/>
      <c r="AA5668" s="82"/>
      <c r="AB5668" s="82"/>
      <c r="AC5668" s="82"/>
      <c r="AD5668" s="82"/>
      <c r="AE5668" s="82"/>
      <c r="AF5668" s="82"/>
      <c r="AG5668" s="82"/>
    </row>
    <row r="5669" spans="3:33" x14ac:dyDescent="0.2">
      <c r="C5669" s="82"/>
      <c r="D5669" s="82"/>
      <c r="E5669" s="82"/>
      <c r="F5669" s="82"/>
      <c r="G5669" s="82"/>
      <c r="H5669" s="82"/>
      <c r="I5669" s="82"/>
      <c r="J5669" s="82"/>
      <c r="K5669" s="82"/>
      <c r="L5669" s="82"/>
      <c r="M5669" s="82"/>
      <c r="N5669" s="140"/>
      <c r="O5669" s="140"/>
      <c r="P5669" s="82"/>
      <c r="Q5669" s="82"/>
      <c r="R5669" s="82"/>
      <c r="S5669" s="82"/>
      <c r="T5669" s="140"/>
      <c r="U5669" s="82"/>
      <c r="V5669" s="82"/>
      <c r="W5669" s="82"/>
      <c r="X5669" s="82"/>
      <c r="Y5669" s="82"/>
      <c r="AA5669" s="82"/>
      <c r="AB5669" s="82"/>
      <c r="AC5669" s="82"/>
      <c r="AD5669" s="82"/>
      <c r="AE5669" s="82"/>
      <c r="AF5669" s="82"/>
      <c r="AG5669" s="82"/>
    </row>
    <row r="5670" spans="3:33" x14ac:dyDescent="0.2">
      <c r="C5670" s="82"/>
      <c r="D5670" s="82"/>
      <c r="E5670" s="82"/>
      <c r="F5670" s="82"/>
      <c r="G5670" s="82"/>
      <c r="H5670" s="82"/>
      <c r="I5670" s="82"/>
      <c r="J5670" s="82"/>
      <c r="K5670" s="82"/>
      <c r="L5670" s="82"/>
      <c r="M5670" s="82"/>
      <c r="N5670" s="140"/>
      <c r="O5670" s="140"/>
      <c r="P5670" s="82"/>
      <c r="Q5670" s="82"/>
      <c r="R5670" s="82"/>
      <c r="S5670" s="82"/>
      <c r="T5670" s="140"/>
      <c r="U5670" s="82"/>
      <c r="V5670" s="82"/>
      <c r="W5670" s="82"/>
      <c r="X5670" s="82"/>
      <c r="Y5670" s="82"/>
      <c r="AA5670" s="82"/>
      <c r="AB5670" s="82"/>
      <c r="AC5670" s="82"/>
      <c r="AD5670" s="82"/>
      <c r="AE5670" s="82"/>
      <c r="AF5670" s="82"/>
      <c r="AG5670" s="82"/>
    </row>
    <row r="5671" spans="3:33" x14ac:dyDescent="0.2">
      <c r="C5671" s="82"/>
      <c r="D5671" s="82"/>
      <c r="E5671" s="82"/>
      <c r="F5671" s="82"/>
      <c r="G5671" s="82"/>
      <c r="H5671" s="82"/>
      <c r="I5671" s="82"/>
      <c r="J5671" s="82"/>
      <c r="K5671" s="82"/>
      <c r="L5671" s="82"/>
      <c r="M5671" s="82"/>
      <c r="N5671" s="140"/>
      <c r="O5671" s="140"/>
      <c r="P5671" s="82"/>
      <c r="Q5671" s="82"/>
      <c r="R5671" s="82"/>
      <c r="S5671" s="82"/>
      <c r="T5671" s="140"/>
      <c r="U5671" s="82"/>
      <c r="V5671" s="82"/>
      <c r="W5671" s="82"/>
      <c r="X5671" s="82"/>
      <c r="Y5671" s="82"/>
      <c r="AA5671" s="82"/>
      <c r="AB5671" s="82"/>
      <c r="AC5671" s="82"/>
      <c r="AD5671" s="82"/>
      <c r="AE5671" s="82"/>
      <c r="AF5671" s="82"/>
      <c r="AG5671" s="82"/>
    </row>
    <row r="5672" spans="3:33" x14ac:dyDescent="0.2">
      <c r="C5672" s="82"/>
      <c r="D5672" s="82"/>
      <c r="E5672" s="82"/>
      <c r="F5672" s="82"/>
      <c r="G5672" s="82"/>
      <c r="H5672" s="82"/>
      <c r="I5672" s="82"/>
      <c r="J5672" s="82"/>
      <c r="K5672" s="82"/>
      <c r="L5672" s="82"/>
      <c r="M5672" s="82"/>
      <c r="N5672" s="140"/>
      <c r="O5672" s="140"/>
      <c r="P5672" s="82"/>
      <c r="Q5672" s="82"/>
      <c r="R5672" s="82"/>
      <c r="S5672" s="82"/>
      <c r="T5672" s="140"/>
      <c r="U5672" s="82"/>
      <c r="V5672" s="82"/>
      <c r="W5672" s="82"/>
      <c r="X5672" s="82"/>
      <c r="Y5672" s="82"/>
      <c r="AA5672" s="82"/>
      <c r="AB5672" s="82"/>
      <c r="AC5672" s="82"/>
      <c r="AD5672" s="82"/>
      <c r="AE5672" s="82"/>
      <c r="AF5672" s="82"/>
      <c r="AG5672" s="82"/>
    </row>
    <row r="5673" spans="3:33" x14ac:dyDescent="0.2">
      <c r="C5673" s="82"/>
      <c r="D5673" s="82"/>
      <c r="E5673" s="82"/>
      <c r="F5673" s="82"/>
      <c r="G5673" s="82"/>
      <c r="H5673" s="82"/>
      <c r="I5673" s="82"/>
      <c r="J5673" s="82"/>
      <c r="K5673" s="82"/>
      <c r="L5673" s="82"/>
      <c r="M5673" s="82"/>
      <c r="N5673" s="140"/>
      <c r="O5673" s="140"/>
      <c r="P5673" s="82"/>
      <c r="Q5673" s="82"/>
      <c r="R5673" s="82"/>
      <c r="S5673" s="82"/>
      <c r="T5673" s="140"/>
      <c r="U5673" s="82"/>
      <c r="V5673" s="82"/>
      <c r="W5673" s="82"/>
      <c r="X5673" s="82"/>
      <c r="Y5673" s="82"/>
      <c r="AA5673" s="82"/>
      <c r="AB5673" s="82"/>
      <c r="AC5673" s="82"/>
      <c r="AD5673" s="82"/>
      <c r="AE5673" s="82"/>
      <c r="AF5673" s="82"/>
      <c r="AG5673" s="82"/>
    </row>
    <row r="5674" spans="3:33" x14ac:dyDescent="0.2">
      <c r="C5674" s="82"/>
      <c r="D5674" s="82"/>
      <c r="E5674" s="82"/>
      <c r="F5674" s="82"/>
      <c r="G5674" s="82"/>
      <c r="H5674" s="82"/>
      <c r="I5674" s="82"/>
      <c r="J5674" s="82"/>
      <c r="K5674" s="82"/>
      <c r="L5674" s="82"/>
      <c r="M5674" s="82"/>
      <c r="N5674" s="140"/>
      <c r="O5674" s="140"/>
      <c r="P5674" s="82"/>
      <c r="Q5674" s="82"/>
      <c r="R5674" s="82"/>
      <c r="S5674" s="82"/>
      <c r="T5674" s="140"/>
      <c r="U5674" s="82"/>
      <c r="V5674" s="82"/>
      <c r="W5674" s="82"/>
      <c r="X5674" s="82"/>
      <c r="Y5674" s="82"/>
      <c r="AA5674" s="82"/>
      <c r="AB5674" s="82"/>
      <c r="AC5674" s="82"/>
      <c r="AD5674" s="82"/>
      <c r="AE5674" s="82"/>
      <c r="AF5674" s="82"/>
      <c r="AG5674" s="82"/>
    </row>
    <row r="5675" spans="3:33" x14ac:dyDescent="0.2">
      <c r="C5675" s="82"/>
      <c r="D5675" s="82"/>
      <c r="E5675" s="82"/>
      <c r="F5675" s="82"/>
      <c r="G5675" s="82"/>
      <c r="H5675" s="82"/>
      <c r="I5675" s="82"/>
      <c r="J5675" s="82"/>
      <c r="K5675" s="82"/>
      <c r="L5675" s="82"/>
      <c r="M5675" s="82"/>
      <c r="N5675" s="140"/>
      <c r="O5675" s="140"/>
      <c r="P5675" s="82"/>
      <c r="Q5675" s="82"/>
      <c r="R5675" s="82"/>
      <c r="S5675" s="82"/>
      <c r="T5675" s="140"/>
      <c r="U5675" s="82"/>
      <c r="V5675" s="82"/>
      <c r="W5675" s="82"/>
      <c r="X5675" s="82"/>
      <c r="Y5675" s="82"/>
      <c r="AA5675" s="82"/>
      <c r="AB5675" s="82"/>
      <c r="AC5675" s="82"/>
      <c r="AD5675" s="82"/>
      <c r="AE5675" s="82"/>
      <c r="AF5675" s="82"/>
      <c r="AG5675" s="82"/>
    </row>
    <row r="5676" spans="3:33" x14ac:dyDescent="0.2">
      <c r="C5676" s="82"/>
      <c r="D5676" s="82"/>
      <c r="E5676" s="82"/>
      <c r="F5676" s="82"/>
      <c r="G5676" s="82"/>
      <c r="H5676" s="82"/>
      <c r="I5676" s="82"/>
      <c r="J5676" s="82"/>
      <c r="K5676" s="82"/>
      <c r="L5676" s="82"/>
      <c r="M5676" s="82"/>
      <c r="N5676" s="140"/>
      <c r="O5676" s="140"/>
      <c r="P5676" s="82"/>
      <c r="Q5676" s="82"/>
      <c r="R5676" s="82"/>
      <c r="S5676" s="82"/>
      <c r="T5676" s="140"/>
      <c r="U5676" s="82"/>
      <c r="V5676" s="82"/>
      <c r="W5676" s="82"/>
      <c r="X5676" s="82"/>
      <c r="Y5676" s="82"/>
      <c r="AA5676" s="82"/>
      <c r="AB5676" s="82"/>
      <c r="AC5676" s="82"/>
      <c r="AD5676" s="82"/>
      <c r="AE5676" s="82"/>
      <c r="AF5676" s="82"/>
      <c r="AG5676" s="82"/>
    </row>
    <row r="5677" spans="3:33" x14ac:dyDescent="0.2">
      <c r="C5677" s="82"/>
      <c r="D5677" s="82"/>
      <c r="E5677" s="82"/>
      <c r="F5677" s="82"/>
      <c r="G5677" s="82"/>
      <c r="H5677" s="82"/>
      <c r="I5677" s="82"/>
      <c r="J5677" s="82"/>
      <c r="K5677" s="82"/>
      <c r="L5677" s="82"/>
      <c r="M5677" s="82"/>
      <c r="N5677" s="140"/>
      <c r="O5677" s="140"/>
      <c r="P5677" s="82"/>
      <c r="Q5677" s="82"/>
      <c r="R5677" s="82"/>
      <c r="S5677" s="82"/>
      <c r="T5677" s="140"/>
      <c r="U5677" s="82"/>
      <c r="V5677" s="82"/>
      <c r="W5677" s="82"/>
      <c r="X5677" s="82"/>
      <c r="Y5677" s="82"/>
      <c r="AA5677" s="82"/>
      <c r="AB5677" s="82"/>
      <c r="AC5677" s="82"/>
      <c r="AD5677" s="82"/>
      <c r="AE5677" s="82"/>
      <c r="AF5677" s="82"/>
      <c r="AG5677" s="82"/>
    </row>
    <row r="5678" spans="3:33" x14ac:dyDescent="0.2">
      <c r="C5678" s="82"/>
      <c r="D5678" s="82"/>
      <c r="E5678" s="82"/>
      <c r="F5678" s="82"/>
      <c r="G5678" s="82"/>
      <c r="H5678" s="82"/>
      <c r="I5678" s="82"/>
      <c r="J5678" s="82"/>
      <c r="K5678" s="82"/>
      <c r="L5678" s="82"/>
      <c r="M5678" s="82"/>
      <c r="N5678" s="140"/>
      <c r="O5678" s="140"/>
      <c r="P5678" s="82"/>
      <c r="Q5678" s="82"/>
      <c r="R5678" s="82"/>
      <c r="S5678" s="82"/>
      <c r="T5678" s="140"/>
      <c r="U5678" s="82"/>
      <c r="V5678" s="82"/>
      <c r="W5678" s="82"/>
      <c r="X5678" s="82"/>
      <c r="Y5678" s="82"/>
      <c r="AA5678" s="82"/>
      <c r="AB5678" s="82"/>
      <c r="AC5678" s="82"/>
      <c r="AD5678" s="82"/>
      <c r="AE5678" s="82"/>
      <c r="AF5678" s="82"/>
      <c r="AG5678" s="82"/>
    </row>
    <row r="5679" spans="3:33" x14ac:dyDescent="0.2">
      <c r="C5679" s="82"/>
      <c r="D5679" s="82"/>
      <c r="E5679" s="82"/>
      <c r="F5679" s="82"/>
      <c r="G5679" s="82"/>
      <c r="H5679" s="82"/>
      <c r="I5679" s="82"/>
      <c r="J5679" s="82"/>
      <c r="K5679" s="82"/>
      <c r="L5679" s="82"/>
      <c r="M5679" s="82"/>
      <c r="N5679" s="140"/>
      <c r="O5679" s="140"/>
      <c r="P5679" s="82"/>
      <c r="Q5679" s="82"/>
      <c r="R5679" s="82"/>
      <c r="S5679" s="82"/>
      <c r="T5679" s="140"/>
      <c r="U5679" s="82"/>
      <c r="V5679" s="82"/>
      <c r="W5679" s="82"/>
      <c r="X5679" s="82"/>
      <c r="Y5679" s="82"/>
      <c r="AA5679" s="82"/>
      <c r="AB5679" s="82"/>
      <c r="AC5679" s="82"/>
      <c r="AD5679" s="82"/>
      <c r="AE5679" s="82"/>
      <c r="AF5679" s="82"/>
      <c r="AG5679" s="82"/>
    </row>
    <row r="5680" spans="3:33" x14ac:dyDescent="0.2">
      <c r="C5680" s="82"/>
      <c r="D5680" s="82"/>
      <c r="E5680" s="82"/>
      <c r="F5680" s="82"/>
      <c r="G5680" s="82"/>
      <c r="H5680" s="82"/>
      <c r="I5680" s="82"/>
      <c r="J5680" s="82"/>
      <c r="K5680" s="82"/>
      <c r="L5680" s="82"/>
      <c r="M5680" s="82"/>
      <c r="N5680" s="140"/>
      <c r="O5680" s="140"/>
      <c r="P5680" s="82"/>
      <c r="Q5680" s="82"/>
      <c r="R5680" s="82"/>
      <c r="S5680" s="82"/>
      <c r="T5680" s="140"/>
      <c r="U5680" s="82"/>
      <c r="V5680" s="82"/>
      <c r="W5680" s="82"/>
      <c r="X5680" s="82"/>
      <c r="Y5680" s="82"/>
      <c r="AA5680" s="82"/>
      <c r="AB5680" s="82"/>
      <c r="AC5680" s="82"/>
      <c r="AD5680" s="82"/>
      <c r="AE5680" s="82"/>
      <c r="AF5680" s="82"/>
      <c r="AG5680" s="82"/>
    </row>
    <row r="5681" spans="3:33" x14ac:dyDescent="0.2">
      <c r="C5681" s="82"/>
      <c r="D5681" s="82"/>
      <c r="E5681" s="82"/>
      <c r="F5681" s="82"/>
      <c r="G5681" s="82"/>
      <c r="H5681" s="82"/>
      <c r="I5681" s="82"/>
      <c r="J5681" s="82"/>
      <c r="K5681" s="82"/>
      <c r="L5681" s="82"/>
      <c r="M5681" s="82"/>
      <c r="N5681" s="140"/>
      <c r="O5681" s="140"/>
      <c r="P5681" s="82"/>
      <c r="Q5681" s="82"/>
      <c r="R5681" s="82"/>
      <c r="S5681" s="82"/>
      <c r="T5681" s="140"/>
      <c r="U5681" s="82"/>
      <c r="V5681" s="82"/>
      <c r="W5681" s="82"/>
      <c r="X5681" s="82"/>
      <c r="Y5681" s="82"/>
      <c r="AA5681" s="82"/>
      <c r="AB5681" s="82"/>
      <c r="AC5681" s="82"/>
      <c r="AD5681" s="82"/>
      <c r="AE5681" s="82"/>
      <c r="AF5681" s="82"/>
      <c r="AG5681" s="82"/>
    </row>
    <row r="5682" spans="3:33" x14ac:dyDescent="0.2">
      <c r="C5682" s="82"/>
      <c r="D5682" s="82"/>
      <c r="E5682" s="82"/>
      <c r="F5682" s="82"/>
      <c r="G5682" s="82"/>
      <c r="H5682" s="82"/>
      <c r="I5682" s="82"/>
      <c r="J5682" s="82"/>
      <c r="K5682" s="82"/>
      <c r="L5682" s="82"/>
      <c r="M5682" s="82"/>
      <c r="N5682" s="140"/>
      <c r="O5682" s="140"/>
      <c r="P5682" s="82"/>
      <c r="Q5682" s="82"/>
      <c r="R5682" s="82"/>
      <c r="S5682" s="82"/>
      <c r="T5682" s="140"/>
      <c r="U5682" s="82"/>
      <c r="V5682" s="82"/>
      <c r="W5682" s="82"/>
      <c r="X5682" s="82"/>
      <c r="Y5682" s="82"/>
      <c r="AA5682" s="82"/>
      <c r="AB5682" s="82"/>
      <c r="AC5682" s="82"/>
      <c r="AD5682" s="82"/>
      <c r="AE5682" s="82"/>
      <c r="AF5682" s="82"/>
      <c r="AG5682" s="82"/>
    </row>
    <row r="5683" spans="3:33" x14ac:dyDescent="0.2">
      <c r="C5683" s="82"/>
      <c r="D5683" s="82"/>
      <c r="E5683" s="82"/>
      <c r="F5683" s="82"/>
      <c r="G5683" s="82"/>
      <c r="H5683" s="82"/>
      <c r="I5683" s="82"/>
      <c r="J5683" s="82"/>
      <c r="K5683" s="82"/>
      <c r="L5683" s="82"/>
      <c r="M5683" s="82"/>
      <c r="N5683" s="140"/>
      <c r="O5683" s="140"/>
      <c r="P5683" s="82"/>
      <c r="Q5683" s="82"/>
      <c r="R5683" s="82"/>
      <c r="S5683" s="82"/>
      <c r="T5683" s="140"/>
      <c r="U5683" s="82"/>
      <c r="V5683" s="82"/>
      <c r="W5683" s="82"/>
      <c r="X5683" s="82"/>
      <c r="Y5683" s="82"/>
      <c r="AA5683" s="82"/>
      <c r="AB5683" s="82"/>
      <c r="AC5683" s="82"/>
      <c r="AD5683" s="82"/>
      <c r="AE5683" s="82"/>
      <c r="AF5683" s="82"/>
      <c r="AG5683" s="82"/>
    </row>
    <row r="5684" spans="3:33" x14ac:dyDescent="0.2">
      <c r="C5684" s="82"/>
      <c r="D5684" s="82"/>
      <c r="E5684" s="82"/>
      <c r="F5684" s="82"/>
      <c r="G5684" s="82"/>
      <c r="H5684" s="82"/>
      <c r="I5684" s="82"/>
      <c r="J5684" s="82"/>
      <c r="K5684" s="82"/>
      <c r="L5684" s="82"/>
      <c r="M5684" s="82"/>
      <c r="N5684" s="140"/>
      <c r="O5684" s="140"/>
      <c r="P5684" s="82"/>
      <c r="Q5684" s="82"/>
      <c r="R5684" s="82"/>
      <c r="S5684" s="82"/>
      <c r="T5684" s="140"/>
      <c r="U5684" s="82"/>
      <c r="V5684" s="82"/>
      <c r="W5684" s="82"/>
      <c r="X5684" s="82"/>
      <c r="Y5684" s="82"/>
      <c r="AA5684" s="82"/>
      <c r="AB5684" s="82"/>
      <c r="AC5684" s="82"/>
      <c r="AD5684" s="82"/>
      <c r="AE5684" s="82"/>
      <c r="AF5684" s="82"/>
      <c r="AG5684" s="82"/>
    </row>
    <row r="5685" spans="3:33" x14ac:dyDescent="0.2">
      <c r="C5685" s="82"/>
      <c r="D5685" s="82"/>
      <c r="E5685" s="82"/>
      <c r="F5685" s="82"/>
      <c r="G5685" s="82"/>
      <c r="H5685" s="82"/>
      <c r="I5685" s="82"/>
      <c r="J5685" s="82"/>
      <c r="K5685" s="82"/>
      <c r="L5685" s="82"/>
      <c r="M5685" s="82"/>
      <c r="N5685" s="140"/>
      <c r="O5685" s="140"/>
      <c r="P5685" s="82"/>
      <c r="Q5685" s="82"/>
      <c r="R5685" s="82"/>
      <c r="S5685" s="82"/>
      <c r="T5685" s="140"/>
      <c r="U5685" s="82"/>
      <c r="V5685" s="82"/>
      <c r="W5685" s="82"/>
      <c r="X5685" s="82"/>
      <c r="Y5685" s="82"/>
      <c r="AA5685" s="82"/>
      <c r="AB5685" s="82"/>
      <c r="AC5685" s="82"/>
      <c r="AD5685" s="82"/>
      <c r="AE5685" s="82"/>
      <c r="AF5685" s="82"/>
      <c r="AG5685" s="82"/>
    </row>
    <row r="5686" spans="3:33" x14ac:dyDescent="0.2">
      <c r="C5686" s="82"/>
      <c r="D5686" s="82"/>
      <c r="E5686" s="82"/>
      <c r="F5686" s="82"/>
      <c r="G5686" s="82"/>
      <c r="H5686" s="82"/>
      <c r="I5686" s="82"/>
      <c r="J5686" s="82"/>
      <c r="K5686" s="82"/>
      <c r="L5686" s="82"/>
      <c r="M5686" s="82"/>
      <c r="N5686" s="140"/>
      <c r="O5686" s="140"/>
      <c r="P5686" s="82"/>
      <c r="Q5686" s="82"/>
      <c r="R5686" s="82"/>
      <c r="S5686" s="82"/>
      <c r="T5686" s="140"/>
      <c r="U5686" s="82"/>
      <c r="V5686" s="82"/>
      <c r="W5686" s="82"/>
      <c r="X5686" s="82"/>
      <c r="Y5686" s="82"/>
      <c r="AA5686" s="82"/>
      <c r="AB5686" s="82"/>
      <c r="AC5686" s="82"/>
      <c r="AD5686" s="82"/>
      <c r="AE5686" s="82"/>
      <c r="AF5686" s="82"/>
      <c r="AG5686" s="82"/>
    </row>
    <row r="5687" spans="3:33" x14ac:dyDescent="0.2">
      <c r="C5687" s="82"/>
      <c r="D5687" s="82"/>
      <c r="E5687" s="82"/>
      <c r="F5687" s="82"/>
      <c r="G5687" s="82"/>
      <c r="H5687" s="82"/>
      <c r="I5687" s="82"/>
      <c r="J5687" s="82"/>
      <c r="K5687" s="82"/>
      <c r="L5687" s="82"/>
      <c r="M5687" s="82"/>
      <c r="N5687" s="140"/>
      <c r="O5687" s="140"/>
      <c r="P5687" s="82"/>
      <c r="Q5687" s="82"/>
      <c r="R5687" s="82"/>
      <c r="S5687" s="82"/>
      <c r="T5687" s="140"/>
      <c r="U5687" s="82"/>
      <c r="V5687" s="82"/>
      <c r="W5687" s="82"/>
      <c r="X5687" s="82"/>
      <c r="Y5687" s="82"/>
      <c r="AA5687" s="82"/>
      <c r="AB5687" s="82"/>
      <c r="AC5687" s="82"/>
      <c r="AD5687" s="82"/>
      <c r="AE5687" s="82"/>
      <c r="AF5687" s="82"/>
      <c r="AG5687" s="82"/>
    </row>
    <row r="5688" spans="3:33" x14ac:dyDescent="0.2">
      <c r="C5688" s="82"/>
      <c r="D5688" s="82"/>
      <c r="E5688" s="82"/>
      <c r="F5688" s="82"/>
      <c r="G5688" s="82"/>
      <c r="H5688" s="82"/>
      <c r="I5688" s="82"/>
      <c r="J5688" s="82"/>
      <c r="K5688" s="82"/>
      <c r="L5688" s="82"/>
      <c r="M5688" s="82"/>
      <c r="N5688" s="140"/>
      <c r="O5688" s="140"/>
      <c r="P5688" s="82"/>
      <c r="Q5688" s="82"/>
      <c r="R5688" s="82"/>
      <c r="S5688" s="82"/>
      <c r="T5688" s="140"/>
      <c r="U5688" s="82"/>
      <c r="V5688" s="82"/>
      <c r="W5688" s="82"/>
      <c r="X5688" s="82"/>
      <c r="Y5688" s="82"/>
      <c r="AA5688" s="82"/>
      <c r="AB5688" s="82"/>
      <c r="AC5688" s="82"/>
      <c r="AD5688" s="82"/>
      <c r="AE5688" s="82"/>
      <c r="AF5688" s="82"/>
      <c r="AG5688" s="82"/>
    </row>
    <row r="5689" spans="3:33" x14ac:dyDescent="0.2">
      <c r="C5689" s="82"/>
      <c r="D5689" s="82"/>
      <c r="E5689" s="82"/>
      <c r="F5689" s="82"/>
      <c r="G5689" s="82"/>
      <c r="H5689" s="82"/>
      <c r="I5689" s="82"/>
      <c r="J5689" s="82"/>
      <c r="K5689" s="82"/>
      <c r="L5689" s="82"/>
      <c r="M5689" s="82"/>
      <c r="N5689" s="140"/>
      <c r="O5689" s="140"/>
      <c r="P5689" s="82"/>
      <c r="Q5689" s="82"/>
      <c r="R5689" s="82"/>
      <c r="S5689" s="82"/>
      <c r="T5689" s="140"/>
      <c r="U5689" s="82"/>
      <c r="V5689" s="82"/>
      <c r="W5689" s="82"/>
      <c r="X5689" s="82"/>
      <c r="Y5689" s="82"/>
      <c r="AA5689" s="82"/>
      <c r="AB5689" s="82"/>
      <c r="AC5689" s="82"/>
      <c r="AD5689" s="82"/>
      <c r="AE5689" s="82"/>
      <c r="AF5689" s="82"/>
      <c r="AG5689" s="82"/>
    </row>
    <row r="5690" spans="3:33" x14ac:dyDescent="0.2">
      <c r="C5690" s="82"/>
      <c r="D5690" s="82"/>
      <c r="E5690" s="82"/>
      <c r="F5690" s="82"/>
      <c r="G5690" s="82"/>
      <c r="H5690" s="82"/>
      <c r="I5690" s="82"/>
      <c r="J5690" s="82"/>
      <c r="K5690" s="82"/>
      <c r="L5690" s="82"/>
      <c r="M5690" s="82"/>
      <c r="N5690" s="140"/>
      <c r="O5690" s="140"/>
      <c r="P5690" s="82"/>
      <c r="Q5690" s="82"/>
      <c r="R5690" s="82"/>
      <c r="S5690" s="82"/>
      <c r="T5690" s="140"/>
      <c r="U5690" s="82"/>
      <c r="V5690" s="82"/>
      <c r="W5690" s="82"/>
      <c r="X5690" s="82"/>
      <c r="Y5690" s="82"/>
      <c r="AA5690" s="82"/>
      <c r="AB5690" s="82"/>
      <c r="AC5690" s="82"/>
      <c r="AD5690" s="82"/>
      <c r="AE5690" s="82"/>
      <c r="AF5690" s="82"/>
      <c r="AG5690" s="82"/>
    </row>
    <row r="5691" spans="3:33" x14ac:dyDescent="0.2">
      <c r="C5691" s="82"/>
      <c r="D5691" s="82"/>
      <c r="E5691" s="82"/>
      <c r="F5691" s="82"/>
      <c r="G5691" s="82"/>
      <c r="H5691" s="82"/>
      <c r="I5691" s="82"/>
      <c r="J5691" s="82"/>
      <c r="K5691" s="82"/>
      <c r="L5691" s="82"/>
      <c r="M5691" s="82"/>
      <c r="N5691" s="140"/>
      <c r="O5691" s="140"/>
      <c r="P5691" s="82"/>
      <c r="Q5691" s="82"/>
      <c r="R5691" s="82"/>
      <c r="S5691" s="82"/>
      <c r="T5691" s="140"/>
      <c r="U5691" s="82"/>
      <c r="V5691" s="82"/>
      <c r="W5691" s="82"/>
      <c r="X5691" s="82"/>
      <c r="Y5691" s="82"/>
      <c r="AA5691" s="82"/>
      <c r="AB5691" s="82"/>
      <c r="AC5691" s="82"/>
      <c r="AD5691" s="82"/>
      <c r="AE5691" s="82"/>
      <c r="AF5691" s="82"/>
      <c r="AG5691" s="82"/>
    </row>
    <row r="5692" spans="3:33" x14ac:dyDescent="0.2">
      <c r="C5692" s="82"/>
      <c r="D5692" s="82"/>
      <c r="E5692" s="82"/>
      <c r="F5692" s="82"/>
      <c r="G5692" s="82"/>
      <c r="H5692" s="82"/>
      <c r="I5692" s="82"/>
      <c r="J5692" s="82"/>
      <c r="K5692" s="82"/>
      <c r="L5692" s="82"/>
      <c r="M5692" s="82"/>
      <c r="N5692" s="140"/>
      <c r="O5692" s="140"/>
      <c r="P5692" s="82"/>
      <c r="Q5692" s="82"/>
      <c r="R5692" s="82"/>
      <c r="S5692" s="82"/>
      <c r="T5692" s="140"/>
      <c r="U5692" s="82"/>
      <c r="V5692" s="82"/>
      <c r="W5692" s="82"/>
      <c r="X5692" s="82"/>
      <c r="Y5692" s="82"/>
      <c r="AA5692" s="82"/>
      <c r="AB5692" s="82"/>
      <c r="AC5692" s="82"/>
      <c r="AD5692" s="82"/>
      <c r="AE5692" s="82"/>
      <c r="AF5692" s="82"/>
      <c r="AG5692" s="82"/>
    </row>
    <row r="5693" spans="3:33" x14ac:dyDescent="0.2">
      <c r="C5693" s="82"/>
      <c r="D5693" s="82"/>
      <c r="E5693" s="82"/>
      <c r="F5693" s="82"/>
      <c r="G5693" s="82"/>
      <c r="H5693" s="82"/>
      <c r="I5693" s="82"/>
      <c r="J5693" s="82"/>
      <c r="K5693" s="82"/>
      <c r="L5693" s="82"/>
      <c r="M5693" s="82"/>
      <c r="N5693" s="140"/>
      <c r="O5693" s="140"/>
      <c r="P5693" s="82"/>
      <c r="Q5693" s="82"/>
      <c r="R5693" s="82"/>
      <c r="S5693" s="82"/>
      <c r="T5693" s="140"/>
      <c r="U5693" s="82"/>
      <c r="V5693" s="82"/>
      <c r="W5693" s="82"/>
      <c r="X5693" s="82"/>
      <c r="Y5693" s="82"/>
      <c r="AA5693" s="82"/>
      <c r="AB5693" s="82"/>
      <c r="AC5693" s="82"/>
      <c r="AD5693" s="82"/>
      <c r="AE5693" s="82"/>
      <c r="AF5693" s="82"/>
      <c r="AG5693" s="82"/>
    </row>
    <row r="5694" spans="3:33" x14ac:dyDescent="0.2">
      <c r="C5694" s="82"/>
      <c r="D5694" s="82"/>
      <c r="E5694" s="82"/>
      <c r="F5694" s="82"/>
      <c r="G5694" s="82"/>
      <c r="H5694" s="82"/>
      <c r="I5694" s="82"/>
      <c r="J5694" s="82"/>
      <c r="K5694" s="82"/>
      <c r="L5694" s="82"/>
      <c r="M5694" s="82"/>
      <c r="N5694" s="140"/>
      <c r="O5694" s="140"/>
      <c r="P5694" s="82"/>
      <c r="Q5694" s="82"/>
      <c r="R5694" s="82"/>
      <c r="S5694" s="82"/>
      <c r="T5694" s="140"/>
      <c r="U5694" s="82"/>
      <c r="V5694" s="82"/>
      <c r="W5694" s="82"/>
      <c r="X5694" s="82"/>
      <c r="Y5694" s="82"/>
      <c r="AA5694" s="82"/>
      <c r="AB5694" s="82"/>
      <c r="AC5694" s="82"/>
      <c r="AD5694" s="82"/>
      <c r="AE5694" s="82"/>
      <c r="AF5694" s="82"/>
      <c r="AG5694" s="82"/>
    </row>
    <row r="5695" spans="3:33" x14ac:dyDescent="0.2">
      <c r="C5695" s="82"/>
      <c r="D5695" s="82"/>
      <c r="E5695" s="82"/>
      <c r="F5695" s="82"/>
      <c r="G5695" s="82"/>
      <c r="H5695" s="82"/>
      <c r="I5695" s="82"/>
      <c r="J5695" s="82"/>
      <c r="K5695" s="82"/>
      <c r="L5695" s="82"/>
      <c r="M5695" s="82"/>
      <c r="N5695" s="140"/>
      <c r="O5695" s="140"/>
      <c r="P5695" s="82"/>
      <c r="Q5695" s="82"/>
      <c r="R5695" s="82"/>
      <c r="S5695" s="82"/>
      <c r="T5695" s="140"/>
      <c r="U5695" s="82"/>
      <c r="V5695" s="82"/>
      <c r="W5695" s="82"/>
      <c r="X5695" s="82"/>
      <c r="Y5695" s="82"/>
      <c r="AA5695" s="82"/>
      <c r="AB5695" s="82"/>
      <c r="AC5695" s="82"/>
      <c r="AD5695" s="82"/>
      <c r="AE5695" s="82"/>
      <c r="AF5695" s="82"/>
      <c r="AG5695" s="82"/>
    </row>
    <row r="5696" spans="3:33" x14ac:dyDescent="0.2">
      <c r="C5696" s="82"/>
      <c r="D5696" s="82"/>
      <c r="E5696" s="82"/>
      <c r="F5696" s="82"/>
      <c r="G5696" s="82"/>
      <c r="H5696" s="82"/>
      <c r="I5696" s="82"/>
      <c r="J5696" s="82"/>
      <c r="K5696" s="82"/>
      <c r="L5696" s="82"/>
      <c r="M5696" s="82"/>
      <c r="N5696" s="140"/>
      <c r="O5696" s="140"/>
      <c r="P5696" s="82"/>
      <c r="Q5696" s="82"/>
      <c r="R5696" s="82"/>
      <c r="S5696" s="82"/>
      <c r="T5696" s="140"/>
      <c r="U5696" s="82"/>
      <c r="V5696" s="82"/>
      <c r="W5696" s="82"/>
      <c r="X5696" s="82"/>
      <c r="Y5696" s="82"/>
      <c r="AA5696" s="82"/>
      <c r="AB5696" s="82"/>
      <c r="AC5696" s="82"/>
      <c r="AD5696" s="82"/>
      <c r="AE5696" s="82"/>
      <c r="AF5696" s="82"/>
      <c r="AG5696" s="82"/>
    </row>
    <row r="5697" spans="3:33" x14ac:dyDescent="0.2">
      <c r="C5697" s="82"/>
      <c r="D5697" s="82"/>
      <c r="E5697" s="82"/>
      <c r="F5697" s="82"/>
      <c r="G5697" s="82"/>
      <c r="H5697" s="82"/>
      <c r="I5697" s="82"/>
      <c r="J5697" s="82"/>
      <c r="K5697" s="82"/>
      <c r="L5697" s="82"/>
      <c r="M5697" s="82"/>
      <c r="N5697" s="140"/>
      <c r="O5697" s="140"/>
      <c r="P5697" s="82"/>
      <c r="Q5697" s="82"/>
      <c r="R5697" s="82"/>
      <c r="S5697" s="82"/>
      <c r="T5697" s="140"/>
      <c r="U5697" s="82"/>
      <c r="V5697" s="82"/>
      <c r="W5697" s="82"/>
      <c r="X5697" s="82"/>
      <c r="Y5697" s="82"/>
      <c r="AA5697" s="82"/>
      <c r="AB5697" s="82"/>
      <c r="AC5697" s="82"/>
      <c r="AD5697" s="82"/>
      <c r="AE5697" s="82"/>
      <c r="AF5697" s="82"/>
      <c r="AG5697" s="82"/>
    </row>
    <row r="5698" spans="3:33" x14ac:dyDescent="0.2">
      <c r="C5698" s="82"/>
      <c r="D5698" s="82"/>
      <c r="E5698" s="82"/>
      <c r="F5698" s="82"/>
      <c r="G5698" s="82"/>
      <c r="H5698" s="82"/>
      <c r="I5698" s="82"/>
      <c r="J5698" s="82"/>
      <c r="K5698" s="82"/>
      <c r="L5698" s="82"/>
      <c r="M5698" s="82"/>
      <c r="N5698" s="140"/>
      <c r="O5698" s="140"/>
      <c r="P5698" s="82"/>
      <c r="Q5698" s="82"/>
      <c r="R5698" s="82"/>
      <c r="S5698" s="82"/>
      <c r="T5698" s="140"/>
      <c r="U5698" s="82"/>
      <c r="V5698" s="82"/>
      <c r="W5698" s="82"/>
      <c r="X5698" s="82"/>
      <c r="Y5698" s="82"/>
      <c r="AA5698" s="82"/>
      <c r="AB5698" s="82"/>
      <c r="AC5698" s="82"/>
      <c r="AD5698" s="82"/>
      <c r="AE5698" s="82"/>
      <c r="AF5698" s="82"/>
      <c r="AG5698" s="82"/>
    </row>
    <row r="5699" spans="3:33" x14ac:dyDescent="0.2">
      <c r="C5699" s="82"/>
      <c r="D5699" s="82"/>
      <c r="E5699" s="82"/>
      <c r="F5699" s="82"/>
      <c r="G5699" s="82"/>
      <c r="H5699" s="82"/>
      <c r="I5699" s="82"/>
      <c r="J5699" s="82"/>
      <c r="K5699" s="82"/>
      <c r="L5699" s="82"/>
      <c r="M5699" s="82"/>
      <c r="N5699" s="140"/>
      <c r="O5699" s="140"/>
      <c r="P5699" s="82"/>
      <c r="Q5699" s="82"/>
      <c r="R5699" s="82"/>
      <c r="S5699" s="82"/>
      <c r="T5699" s="140"/>
      <c r="U5699" s="82"/>
      <c r="V5699" s="82"/>
      <c r="W5699" s="82"/>
      <c r="X5699" s="82"/>
      <c r="Y5699" s="82"/>
      <c r="AA5699" s="82"/>
      <c r="AB5699" s="82"/>
      <c r="AC5699" s="82"/>
      <c r="AD5699" s="82"/>
      <c r="AE5699" s="82"/>
      <c r="AF5699" s="82"/>
      <c r="AG5699" s="82"/>
    </row>
    <row r="5700" spans="3:33" x14ac:dyDescent="0.2">
      <c r="C5700" s="82"/>
      <c r="D5700" s="82"/>
      <c r="E5700" s="82"/>
      <c r="F5700" s="82"/>
      <c r="G5700" s="82"/>
      <c r="H5700" s="82"/>
      <c r="I5700" s="82"/>
      <c r="J5700" s="82"/>
      <c r="K5700" s="82"/>
      <c r="L5700" s="82"/>
      <c r="M5700" s="82"/>
      <c r="N5700" s="140"/>
      <c r="O5700" s="140"/>
      <c r="P5700" s="82"/>
      <c r="Q5700" s="82"/>
      <c r="R5700" s="82"/>
      <c r="S5700" s="82"/>
      <c r="T5700" s="140"/>
      <c r="U5700" s="82"/>
      <c r="V5700" s="82"/>
      <c r="W5700" s="82"/>
      <c r="X5700" s="82"/>
      <c r="Y5700" s="82"/>
      <c r="AA5700" s="82"/>
      <c r="AB5700" s="82"/>
      <c r="AC5700" s="82"/>
      <c r="AD5700" s="82"/>
      <c r="AE5700" s="82"/>
      <c r="AF5700" s="82"/>
      <c r="AG5700" s="82"/>
    </row>
    <row r="5701" spans="3:33" x14ac:dyDescent="0.2">
      <c r="C5701" s="82"/>
      <c r="D5701" s="82"/>
      <c r="E5701" s="82"/>
      <c r="F5701" s="82"/>
      <c r="G5701" s="82"/>
      <c r="H5701" s="82"/>
      <c r="I5701" s="82"/>
      <c r="J5701" s="82"/>
      <c r="K5701" s="82"/>
      <c r="L5701" s="82"/>
      <c r="M5701" s="82"/>
      <c r="N5701" s="140"/>
      <c r="O5701" s="140"/>
      <c r="P5701" s="82"/>
      <c r="Q5701" s="82"/>
      <c r="R5701" s="82"/>
      <c r="S5701" s="82"/>
      <c r="T5701" s="140"/>
      <c r="U5701" s="82"/>
      <c r="V5701" s="82"/>
      <c r="W5701" s="82"/>
      <c r="X5701" s="82"/>
      <c r="Y5701" s="82"/>
      <c r="AA5701" s="82"/>
      <c r="AB5701" s="82"/>
      <c r="AC5701" s="82"/>
      <c r="AD5701" s="82"/>
      <c r="AE5701" s="82"/>
      <c r="AF5701" s="82"/>
      <c r="AG5701" s="82"/>
    </row>
    <row r="5702" spans="3:33" x14ac:dyDescent="0.2">
      <c r="C5702" s="82"/>
      <c r="D5702" s="82"/>
      <c r="E5702" s="82"/>
      <c r="F5702" s="82"/>
      <c r="G5702" s="82"/>
      <c r="H5702" s="82"/>
      <c r="I5702" s="82"/>
      <c r="J5702" s="82"/>
      <c r="K5702" s="82"/>
      <c r="L5702" s="82"/>
      <c r="M5702" s="82"/>
      <c r="N5702" s="140"/>
      <c r="O5702" s="140"/>
      <c r="P5702" s="82"/>
      <c r="Q5702" s="82"/>
      <c r="R5702" s="82"/>
      <c r="S5702" s="82"/>
      <c r="T5702" s="140"/>
      <c r="U5702" s="82"/>
      <c r="V5702" s="82"/>
      <c r="W5702" s="82"/>
      <c r="X5702" s="82"/>
      <c r="Y5702" s="82"/>
      <c r="AA5702" s="82"/>
      <c r="AB5702" s="82"/>
      <c r="AC5702" s="82"/>
      <c r="AD5702" s="82"/>
      <c r="AE5702" s="82"/>
      <c r="AF5702" s="82"/>
      <c r="AG5702" s="82"/>
    </row>
    <row r="5703" spans="3:33" x14ac:dyDescent="0.2">
      <c r="C5703" s="82"/>
      <c r="D5703" s="82"/>
      <c r="E5703" s="82"/>
      <c r="F5703" s="82"/>
      <c r="G5703" s="82"/>
      <c r="H5703" s="82"/>
      <c r="I5703" s="82"/>
      <c r="J5703" s="82"/>
      <c r="K5703" s="82"/>
      <c r="L5703" s="82"/>
      <c r="M5703" s="82"/>
      <c r="N5703" s="140"/>
      <c r="O5703" s="140"/>
      <c r="P5703" s="82"/>
      <c r="Q5703" s="82"/>
      <c r="R5703" s="82"/>
      <c r="S5703" s="82"/>
      <c r="T5703" s="140"/>
      <c r="U5703" s="82"/>
      <c r="V5703" s="82"/>
      <c r="W5703" s="82"/>
      <c r="X5703" s="82"/>
      <c r="Y5703" s="82"/>
      <c r="AA5703" s="82"/>
      <c r="AB5703" s="82"/>
      <c r="AC5703" s="82"/>
      <c r="AD5703" s="82"/>
      <c r="AE5703" s="82"/>
      <c r="AF5703" s="82"/>
      <c r="AG5703" s="82"/>
    </row>
    <row r="5704" spans="3:33" x14ac:dyDescent="0.2">
      <c r="C5704" s="82"/>
      <c r="D5704" s="82"/>
      <c r="E5704" s="82"/>
      <c r="F5704" s="82"/>
      <c r="G5704" s="82"/>
      <c r="H5704" s="82"/>
      <c r="I5704" s="82"/>
      <c r="J5704" s="82"/>
      <c r="K5704" s="82"/>
      <c r="L5704" s="82"/>
      <c r="M5704" s="82"/>
      <c r="N5704" s="140"/>
      <c r="O5704" s="140"/>
      <c r="P5704" s="82"/>
      <c r="Q5704" s="82"/>
      <c r="R5704" s="82"/>
      <c r="S5704" s="82"/>
      <c r="T5704" s="140"/>
      <c r="U5704" s="82"/>
      <c r="V5704" s="82"/>
      <c r="W5704" s="82"/>
      <c r="X5704" s="82"/>
      <c r="Y5704" s="82"/>
      <c r="AA5704" s="82"/>
      <c r="AB5704" s="82"/>
      <c r="AC5704" s="82"/>
      <c r="AD5704" s="82"/>
      <c r="AE5704" s="82"/>
      <c r="AF5704" s="82"/>
      <c r="AG5704" s="82"/>
    </row>
    <row r="5705" spans="3:33" x14ac:dyDescent="0.2">
      <c r="C5705" s="82"/>
      <c r="D5705" s="82"/>
      <c r="E5705" s="82"/>
      <c r="F5705" s="82"/>
      <c r="G5705" s="82"/>
      <c r="H5705" s="82"/>
      <c r="I5705" s="82"/>
      <c r="J5705" s="82"/>
      <c r="K5705" s="82"/>
      <c r="L5705" s="82"/>
      <c r="M5705" s="82"/>
      <c r="N5705" s="140"/>
      <c r="O5705" s="140"/>
      <c r="P5705" s="82"/>
      <c r="Q5705" s="82"/>
      <c r="R5705" s="82"/>
      <c r="S5705" s="82"/>
      <c r="T5705" s="140"/>
      <c r="U5705" s="82"/>
      <c r="V5705" s="82"/>
      <c r="W5705" s="82"/>
      <c r="X5705" s="82"/>
      <c r="Y5705" s="82"/>
      <c r="AA5705" s="82"/>
      <c r="AB5705" s="82"/>
      <c r="AC5705" s="82"/>
      <c r="AD5705" s="82"/>
      <c r="AE5705" s="82"/>
      <c r="AF5705" s="82"/>
      <c r="AG5705" s="82"/>
    </row>
    <row r="5706" spans="3:33" x14ac:dyDescent="0.2">
      <c r="C5706" s="82"/>
      <c r="D5706" s="82"/>
      <c r="E5706" s="82"/>
      <c r="F5706" s="82"/>
      <c r="G5706" s="82"/>
      <c r="H5706" s="82"/>
      <c r="I5706" s="82"/>
      <c r="J5706" s="82"/>
      <c r="K5706" s="82"/>
      <c r="L5706" s="82"/>
      <c r="M5706" s="82"/>
      <c r="N5706" s="140"/>
      <c r="O5706" s="140"/>
      <c r="P5706" s="82"/>
      <c r="Q5706" s="82"/>
      <c r="R5706" s="82"/>
      <c r="S5706" s="82"/>
      <c r="T5706" s="140"/>
      <c r="U5706" s="82"/>
      <c r="V5706" s="82"/>
      <c r="W5706" s="82"/>
      <c r="X5706" s="82"/>
      <c r="Y5706" s="82"/>
      <c r="AA5706" s="82"/>
      <c r="AB5706" s="82"/>
      <c r="AC5706" s="82"/>
      <c r="AD5706" s="82"/>
      <c r="AE5706" s="82"/>
      <c r="AF5706" s="82"/>
      <c r="AG5706" s="82"/>
    </row>
    <row r="5707" spans="3:33" x14ac:dyDescent="0.2">
      <c r="C5707" s="82"/>
      <c r="D5707" s="82"/>
      <c r="E5707" s="82"/>
      <c r="F5707" s="82"/>
      <c r="G5707" s="82"/>
      <c r="H5707" s="82"/>
      <c r="I5707" s="82"/>
      <c r="J5707" s="82"/>
      <c r="K5707" s="82"/>
      <c r="L5707" s="82"/>
      <c r="M5707" s="82"/>
      <c r="N5707" s="140"/>
      <c r="O5707" s="140"/>
      <c r="P5707" s="82"/>
      <c r="Q5707" s="82"/>
      <c r="R5707" s="82"/>
      <c r="S5707" s="82"/>
      <c r="T5707" s="140"/>
      <c r="U5707" s="82"/>
      <c r="V5707" s="82"/>
      <c r="W5707" s="82"/>
      <c r="X5707" s="82"/>
      <c r="Y5707" s="82"/>
      <c r="AA5707" s="82"/>
      <c r="AB5707" s="82"/>
      <c r="AC5707" s="82"/>
      <c r="AD5707" s="82"/>
      <c r="AE5707" s="82"/>
      <c r="AF5707" s="82"/>
      <c r="AG5707" s="82"/>
    </row>
    <row r="5708" spans="3:33" x14ac:dyDescent="0.2">
      <c r="C5708" s="82"/>
      <c r="D5708" s="82"/>
      <c r="E5708" s="82"/>
      <c r="F5708" s="82"/>
      <c r="G5708" s="82"/>
      <c r="H5708" s="82"/>
      <c r="I5708" s="82"/>
      <c r="J5708" s="82"/>
      <c r="K5708" s="82"/>
      <c r="L5708" s="82"/>
      <c r="M5708" s="82"/>
      <c r="N5708" s="140"/>
      <c r="O5708" s="140"/>
      <c r="P5708" s="82"/>
      <c r="Q5708" s="82"/>
      <c r="R5708" s="82"/>
      <c r="S5708" s="82"/>
      <c r="T5708" s="140"/>
      <c r="U5708" s="82"/>
      <c r="V5708" s="82"/>
      <c r="W5708" s="82"/>
      <c r="X5708" s="82"/>
      <c r="Y5708" s="82"/>
      <c r="AA5708" s="82"/>
      <c r="AB5708" s="82"/>
      <c r="AC5708" s="82"/>
      <c r="AD5708" s="82"/>
      <c r="AE5708" s="82"/>
      <c r="AF5708" s="82"/>
      <c r="AG5708" s="82"/>
    </row>
    <row r="5709" spans="3:33" x14ac:dyDescent="0.2">
      <c r="C5709" s="82"/>
      <c r="D5709" s="82"/>
      <c r="E5709" s="82"/>
      <c r="F5709" s="82"/>
      <c r="G5709" s="82"/>
      <c r="H5709" s="82"/>
      <c r="I5709" s="82"/>
      <c r="J5709" s="82"/>
      <c r="K5709" s="82"/>
      <c r="L5709" s="82"/>
      <c r="M5709" s="82"/>
      <c r="N5709" s="140"/>
      <c r="O5709" s="140"/>
      <c r="P5709" s="82"/>
      <c r="Q5709" s="82"/>
      <c r="R5709" s="82"/>
      <c r="S5709" s="82"/>
      <c r="T5709" s="140"/>
      <c r="U5709" s="82"/>
      <c r="V5709" s="82"/>
      <c r="W5709" s="82"/>
      <c r="X5709" s="82"/>
      <c r="Y5709" s="82"/>
      <c r="AA5709" s="82"/>
      <c r="AB5709" s="82"/>
      <c r="AC5709" s="82"/>
      <c r="AD5709" s="82"/>
      <c r="AE5709" s="82"/>
      <c r="AF5709" s="82"/>
      <c r="AG5709" s="82"/>
    </row>
    <row r="5710" spans="3:33" x14ac:dyDescent="0.2">
      <c r="C5710" s="82"/>
      <c r="D5710" s="82"/>
      <c r="E5710" s="82"/>
      <c r="F5710" s="82"/>
      <c r="G5710" s="82"/>
      <c r="H5710" s="82"/>
      <c r="I5710" s="82"/>
      <c r="J5710" s="82"/>
      <c r="K5710" s="82"/>
      <c r="L5710" s="82"/>
      <c r="M5710" s="82"/>
      <c r="N5710" s="140"/>
      <c r="O5710" s="140"/>
      <c r="P5710" s="82"/>
      <c r="Q5710" s="82"/>
      <c r="R5710" s="82"/>
      <c r="S5710" s="82"/>
      <c r="T5710" s="140"/>
      <c r="U5710" s="82"/>
      <c r="V5710" s="82"/>
      <c r="W5710" s="82"/>
      <c r="X5710" s="82"/>
      <c r="Y5710" s="82"/>
      <c r="AA5710" s="82"/>
      <c r="AB5710" s="82"/>
      <c r="AC5710" s="82"/>
      <c r="AD5710" s="82"/>
      <c r="AE5710" s="82"/>
      <c r="AF5710" s="82"/>
      <c r="AG5710" s="82"/>
    </row>
    <row r="5711" spans="3:33" x14ac:dyDescent="0.2">
      <c r="C5711" s="82"/>
      <c r="D5711" s="82"/>
      <c r="E5711" s="82"/>
      <c r="F5711" s="82"/>
      <c r="G5711" s="82"/>
      <c r="H5711" s="82"/>
      <c r="I5711" s="82"/>
      <c r="J5711" s="82"/>
      <c r="K5711" s="82"/>
      <c r="L5711" s="82"/>
      <c r="M5711" s="82"/>
      <c r="N5711" s="140"/>
      <c r="O5711" s="140"/>
      <c r="P5711" s="82"/>
      <c r="Q5711" s="82"/>
      <c r="R5711" s="82"/>
      <c r="S5711" s="82"/>
      <c r="T5711" s="140"/>
      <c r="U5711" s="82"/>
      <c r="V5711" s="82"/>
      <c r="W5711" s="82"/>
      <c r="X5711" s="82"/>
      <c r="Y5711" s="82"/>
      <c r="AA5711" s="82"/>
      <c r="AB5711" s="82"/>
      <c r="AC5711" s="82"/>
      <c r="AD5711" s="82"/>
      <c r="AE5711" s="82"/>
      <c r="AF5711" s="82"/>
      <c r="AG5711" s="82"/>
    </row>
    <row r="5712" spans="3:33" x14ac:dyDescent="0.2">
      <c r="C5712" s="82"/>
      <c r="D5712" s="82"/>
      <c r="E5712" s="82"/>
      <c r="F5712" s="82"/>
      <c r="G5712" s="82"/>
      <c r="H5712" s="82"/>
      <c r="I5712" s="82"/>
      <c r="J5712" s="82"/>
      <c r="K5712" s="82"/>
      <c r="L5712" s="82"/>
      <c r="M5712" s="82"/>
      <c r="N5712" s="140"/>
      <c r="O5712" s="140"/>
      <c r="P5712" s="82"/>
      <c r="Q5712" s="82"/>
      <c r="R5712" s="82"/>
      <c r="S5712" s="82"/>
      <c r="T5712" s="140"/>
      <c r="U5712" s="82"/>
      <c r="V5712" s="82"/>
      <c r="W5712" s="82"/>
      <c r="X5712" s="82"/>
      <c r="Y5712" s="82"/>
      <c r="AA5712" s="82"/>
      <c r="AB5712" s="82"/>
      <c r="AC5712" s="82"/>
      <c r="AD5712" s="82"/>
      <c r="AE5712" s="82"/>
      <c r="AF5712" s="82"/>
      <c r="AG5712" s="82"/>
    </row>
    <row r="5713" spans="3:33" x14ac:dyDescent="0.2">
      <c r="C5713" s="82"/>
      <c r="D5713" s="82"/>
      <c r="E5713" s="82"/>
      <c r="F5713" s="82"/>
      <c r="G5713" s="82"/>
      <c r="H5713" s="82"/>
      <c r="I5713" s="82"/>
      <c r="J5713" s="82"/>
      <c r="K5713" s="82"/>
      <c r="L5713" s="82"/>
      <c r="M5713" s="82"/>
      <c r="N5713" s="140"/>
      <c r="O5713" s="140"/>
      <c r="P5713" s="82"/>
      <c r="Q5713" s="82"/>
      <c r="R5713" s="82"/>
      <c r="S5713" s="82"/>
      <c r="T5713" s="140"/>
      <c r="U5713" s="82"/>
      <c r="V5713" s="82"/>
      <c r="W5713" s="82"/>
      <c r="X5713" s="82"/>
      <c r="Y5713" s="82"/>
      <c r="AA5713" s="82"/>
      <c r="AB5713" s="82"/>
      <c r="AC5713" s="82"/>
      <c r="AD5713" s="82"/>
      <c r="AE5713" s="82"/>
      <c r="AF5713" s="82"/>
      <c r="AG5713" s="82"/>
    </row>
    <row r="5714" spans="3:33" x14ac:dyDescent="0.2">
      <c r="C5714" s="82"/>
      <c r="D5714" s="82"/>
      <c r="E5714" s="82"/>
      <c r="F5714" s="82"/>
      <c r="G5714" s="82"/>
      <c r="H5714" s="82"/>
      <c r="I5714" s="82"/>
      <c r="J5714" s="82"/>
      <c r="K5714" s="82"/>
      <c r="L5714" s="82"/>
      <c r="M5714" s="82"/>
      <c r="N5714" s="140"/>
      <c r="O5714" s="140"/>
      <c r="P5714" s="82"/>
      <c r="Q5714" s="82"/>
      <c r="R5714" s="82"/>
      <c r="S5714" s="82"/>
      <c r="T5714" s="140"/>
      <c r="U5714" s="82"/>
      <c r="V5714" s="82"/>
      <c r="W5714" s="82"/>
      <c r="X5714" s="82"/>
      <c r="Y5714" s="82"/>
      <c r="AA5714" s="82"/>
      <c r="AB5714" s="82"/>
      <c r="AC5714" s="82"/>
      <c r="AD5714" s="82"/>
      <c r="AE5714" s="82"/>
      <c r="AF5714" s="82"/>
      <c r="AG5714" s="82"/>
    </row>
    <row r="5715" spans="3:33" x14ac:dyDescent="0.2">
      <c r="C5715" s="82"/>
      <c r="D5715" s="82"/>
      <c r="E5715" s="82"/>
      <c r="F5715" s="82"/>
      <c r="G5715" s="82"/>
      <c r="H5715" s="82"/>
      <c r="I5715" s="82"/>
      <c r="J5715" s="82"/>
      <c r="K5715" s="82"/>
      <c r="L5715" s="82"/>
      <c r="M5715" s="82"/>
      <c r="N5715" s="140"/>
      <c r="O5715" s="140"/>
      <c r="P5715" s="82"/>
      <c r="Q5715" s="82"/>
      <c r="R5715" s="82"/>
      <c r="S5715" s="82"/>
      <c r="T5715" s="140"/>
      <c r="U5715" s="82"/>
      <c r="V5715" s="82"/>
      <c r="W5715" s="82"/>
      <c r="X5715" s="82"/>
      <c r="Y5715" s="82"/>
      <c r="AA5715" s="82"/>
      <c r="AB5715" s="82"/>
      <c r="AC5715" s="82"/>
      <c r="AD5715" s="82"/>
      <c r="AE5715" s="82"/>
      <c r="AF5715" s="82"/>
      <c r="AG5715" s="82"/>
    </row>
    <row r="5716" spans="3:33" x14ac:dyDescent="0.2">
      <c r="C5716" s="82"/>
      <c r="D5716" s="82"/>
      <c r="E5716" s="82"/>
      <c r="F5716" s="82"/>
      <c r="G5716" s="82"/>
      <c r="H5716" s="82"/>
      <c r="I5716" s="82"/>
      <c r="J5716" s="82"/>
      <c r="K5716" s="82"/>
      <c r="L5716" s="82"/>
      <c r="M5716" s="82"/>
      <c r="N5716" s="140"/>
      <c r="O5716" s="140"/>
      <c r="P5716" s="82"/>
      <c r="Q5716" s="82"/>
      <c r="R5716" s="82"/>
      <c r="S5716" s="82"/>
      <c r="T5716" s="140"/>
      <c r="U5716" s="82"/>
      <c r="V5716" s="82"/>
      <c r="W5716" s="82"/>
      <c r="X5716" s="82"/>
      <c r="Y5716" s="82"/>
      <c r="AA5716" s="82"/>
      <c r="AB5716" s="82"/>
      <c r="AC5716" s="82"/>
      <c r="AD5716" s="82"/>
      <c r="AE5716" s="82"/>
      <c r="AF5716" s="82"/>
      <c r="AG5716" s="82"/>
    </row>
    <row r="5717" spans="3:33" x14ac:dyDescent="0.2">
      <c r="C5717" s="82"/>
      <c r="D5717" s="82"/>
      <c r="E5717" s="82"/>
      <c r="F5717" s="82"/>
      <c r="G5717" s="82"/>
      <c r="H5717" s="82"/>
      <c r="I5717" s="82"/>
      <c r="J5717" s="82"/>
      <c r="K5717" s="82"/>
      <c r="L5717" s="82"/>
      <c r="M5717" s="82"/>
      <c r="N5717" s="140"/>
      <c r="O5717" s="140"/>
      <c r="P5717" s="82"/>
      <c r="Q5717" s="82"/>
      <c r="R5717" s="82"/>
      <c r="S5717" s="82"/>
      <c r="T5717" s="140"/>
      <c r="U5717" s="82"/>
      <c r="V5717" s="82"/>
      <c r="W5717" s="82"/>
      <c r="X5717" s="82"/>
      <c r="Y5717" s="82"/>
      <c r="AA5717" s="82"/>
      <c r="AB5717" s="82"/>
      <c r="AC5717" s="82"/>
      <c r="AD5717" s="82"/>
      <c r="AE5717" s="82"/>
      <c r="AF5717" s="82"/>
      <c r="AG5717" s="82"/>
    </row>
    <row r="5718" spans="3:33" x14ac:dyDescent="0.2">
      <c r="C5718" s="82"/>
      <c r="D5718" s="82"/>
      <c r="E5718" s="82"/>
      <c r="F5718" s="82"/>
      <c r="G5718" s="82"/>
      <c r="H5718" s="82"/>
      <c r="I5718" s="82"/>
      <c r="J5718" s="82"/>
      <c r="K5718" s="82"/>
      <c r="L5718" s="82"/>
      <c r="M5718" s="82"/>
      <c r="N5718" s="140"/>
      <c r="O5718" s="140"/>
      <c r="P5718" s="82"/>
      <c r="Q5718" s="82"/>
      <c r="R5718" s="82"/>
      <c r="S5718" s="82"/>
      <c r="T5718" s="140"/>
      <c r="U5718" s="82"/>
      <c r="V5718" s="82"/>
      <c r="W5718" s="82"/>
      <c r="X5718" s="82"/>
      <c r="Y5718" s="82"/>
      <c r="AA5718" s="82"/>
      <c r="AB5718" s="82"/>
      <c r="AC5718" s="82"/>
      <c r="AD5718" s="82"/>
      <c r="AE5718" s="82"/>
      <c r="AF5718" s="82"/>
      <c r="AG5718" s="82"/>
    </row>
    <row r="5719" spans="3:33" x14ac:dyDescent="0.2">
      <c r="C5719" s="82"/>
      <c r="D5719" s="82"/>
      <c r="E5719" s="82"/>
      <c r="F5719" s="82"/>
      <c r="G5719" s="82"/>
      <c r="H5719" s="82"/>
      <c r="I5719" s="82"/>
      <c r="J5719" s="82"/>
      <c r="K5719" s="82"/>
      <c r="L5719" s="82"/>
      <c r="M5719" s="82"/>
      <c r="N5719" s="140"/>
      <c r="O5719" s="140"/>
      <c r="P5719" s="82"/>
      <c r="Q5719" s="82"/>
      <c r="R5719" s="82"/>
      <c r="S5719" s="82"/>
      <c r="T5719" s="140"/>
      <c r="U5719" s="82"/>
      <c r="V5719" s="82"/>
      <c r="W5719" s="82"/>
      <c r="X5719" s="82"/>
      <c r="Y5719" s="82"/>
      <c r="AA5719" s="82"/>
      <c r="AB5719" s="82"/>
      <c r="AC5719" s="82"/>
      <c r="AD5719" s="82"/>
      <c r="AE5719" s="82"/>
      <c r="AF5719" s="82"/>
      <c r="AG5719" s="82"/>
    </row>
    <row r="5720" spans="3:33" x14ac:dyDescent="0.2">
      <c r="C5720" s="82"/>
      <c r="D5720" s="82"/>
      <c r="E5720" s="82"/>
      <c r="F5720" s="82"/>
      <c r="G5720" s="82"/>
      <c r="H5720" s="82"/>
      <c r="I5720" s="82"/>
      <c r="J5720" s="82"/>
      <c r="K5720" s="82"/>
      <c r="L5720" s="82"/>
      <c r="M5720" s="82"/>
      <c r="N5720" s="140"/>
      <c r="O5720" s="140"/>
      <c r="P5720" s="82"/>
      <c r="Q5720" s="82"/>
      <c r="R5720" s="82"/>
      <c r="S5720" s="82"/>
      <c r="T5720" s="140"/>
      <c r="U5720" s="82"/>
      <c r="V5720" s="82"/>
      <c r="W5720" s="82"/>
      <c r="X5720" s="82"/>
      <c r="Y5720" s="82"/>
      <c r="AA5720" s="82"/>
      <c r="AB5720" s="82"/>
      <c r="AC5720" s="82"/>
      <c r="AD5720" s="82"/>
      <c r="AE5720" s="82"/>
      <c r="AF5720" s="82"/>
      <c r="AG5720" s="82"/>
    </row>
    <row r="5721" spans="3:33" x14ac:dyDescent="0.2">
      <c r="C5721" s="82"/>
      <c r="D5721" s="82"/>
      <c r="E5721" s="82"/>
      <c r="F5721" s="82"/>
      <c r="G5721" s="82"/>
      <c r="H5721" s="82"/>
      <c r="I5721" s="82"/>
      <c r="J5721" s="82"/>
      <c r="K5721" s="82"/>
      <c r="L5721" s="82"/>
      <c r="M5721" s="82"/>
      <c r="N5721" s="140"/>
      <c r="O5721" s="140"/>
      <c r="P5721" s="82"/>
      <c r="Q5721" s="82"/>
      <c r="R5721" s="82"/>
      <c r="S5721" s="82"/>
      <c r="T5721" s="140"/>
      <c r="U5721" s="82"/>
      <c r="V5721" s="82"/>
      <c r="W5721" s="82"/>
      <c r="X5721" s="82"/>
      <c r="Y5721" s="82"/>
      <c r="AA5721" s="82"/>
      <c r="AB5721" s="82"/>
      <c r="AC5721" s="82"/>
      <c r="AD5721" s="82"/>
      <c r="AE5721" s="82"/>
      <c r="AF5721" s="82"/>
      <c r="AG5721" s="82"/>
    </row>
    <row r="5722" spans="3:33" x14ac:dyDescent="0.2">
      <c r="C5722" s="82"/>
      <c r="D5722" s="82"/>
      <c r="E5722" s="82"/>
      <c r="F5722" s="82"/>
      <c r="G5722" s="82"/>
      <c r="H5722" s="82"/>
      <c r="I5722" s="82"/>
      <c r="J5722" s="82"/>
      <c r="K5722" s="82"/>
      <c r="L5722" s="82"/>
      <c r="M5722" s="82"/>
      <c r="N5722" s="140"/>
      <c r="O5722" s="140"/>
      <c r="P5722" s="82"/>
      <c r="Q5722" s="82"/>
      <c r="R5722" s="82"/>
      <c r="S5722" s="82"/>
      <c r="T5722" s="140"/>
      <c r="U5722" s="82"/>
      <c r="V5722" s="82"/>
      <c r="W5722" s="82"/>
      <c r="X5722" s="82"/>
      <c r="Y5722" s="82"/>
      <c r="AA5722" s="82"/>
      <c r="AB5722" s="82"/>
      <c r="AC5722" s="82"/>
      <c r="AD5722" s="82"/>
      <c r="AE5722" s="82"/>
      <c r="AF5722" s="82"/>
      <c r="AG5722" s="82"/>
    </row>
    <row r="5723" spans="3:33" x14ac:dyDescent="0.2">
      <c r="C5723" s="82"/>
      <c r="D5723" s="82"/>
      <c r="E5723" s="82"/>
      <c r="F5723" s="82"/>
      <c r="G5723" s="82"/>
      <c r="H5723" s="82"/>
      <c r="I5723" s="82"/>
      <c r="J5723" s="82"/>
      <c r="K5723" s="82"/>
      <c r="L5723" s="82"/>
      <c r="M5723" s="82"/>
      <c r="N5723" s="140"/>
      <c r="O5723" s="140"/>
      <c r="P5723" s="82"/>
      <c r="Q5723" s="82"/>
      <c r="R5723" s="82"/>
      <c r="S5723" s="82"/>
      <c r="T5723" s="140"/>
      <c r="U5723" s="82"/>
      <c r="V5723" s="82"/>
      <c r="W5723" s="82"/>
      <c r="X5723" s="82"/>
      <c r="Y5723" s="82"/>
      <c r="AA5723" s="82"/>
      <c r="AB5723" s="82"/>
      <c r="AC5723" s="82"/>
      <c r="AD5723" s="82"/>
      <c r="AE5723" s="82"/>
      <c r="AF5723" s="82"/>
      <c r="AG5723" s="82"/>
    </row>
    <row r="5724" spans="3:33" x14ac:dyDescent="0.2">
      <c r="C5724" s="82"/>
      <c r="D5724" s="82"/>
      <c r="E5724" s="82"/>
      <c r="F5724" s="82"/>
      <c r="G5724" s="82"/>
      <c r="H5724" s="82"/>
      <c r="I5724" s="82"/>
      <c r="J5724" s="82"/>
      <c r="K5724" s="82"/>
      <c r="L5724" s="82"/>
      <c r="M5724" s="82"/>
      <c r="N5724" s="140"/>
      <c r="O5724" s="140"/>
      <c r="P5724" s="82"/>
      <c r="Q5724" s="82"/>
      <c r="R5724" s="82"/>
      <c r="S5724" s="82"/>
      <c r="T5724" s="140"/>
      <c r="U5724" s="82"/>
      <c r="V5724" s="82"/>
      <c r="W5724" s="82"/>
      <c r="X5724" s="82"/>
      <c r="Y5724" s="82"/>
      <c r="AA5724" s="82"/>
      <c r="AB5724" s="82"/>
      <c r="AC5724" s="82"/>
      <c r="AD5724" s="82"/>
      <c r="AE5724" s="82"/>
      <c r="AF5724" s="82"/>
      <c r="AG5724" s="82"/>
    </row>
    <row r="5725" spans="3:33" x14ac:dyDescent="0.2">
      <c r="C5725" s="82"/>
      <c r="D5725" s="82"/>
      <c r="E5725" s="82"/>
      <c r="F5725" s="82"/>
      <c r="G5725" s="82"/>
      <c r="H5725" s="82"/>
      <c r="I5725" s="82"/>
      <c r="J5725" s="82"/>
      <c r="K5725" s="82"/>
      <c r="L5725" s="82"/>
      <c r="M5725" s="82"/>
      <c r="N5725" s="140"/>
      <c r="O5725" s="140"/>
      <c r="P5725" s="82"/>
      <c r="Q5725" s="82"/>
      <c r="R5725" s="82"/>
      <c r="S5725" s="82"/>
      <c r="T5725" s="140"/>
      <c r="U5725" s="82"/>
      <c r="V5725" s="82"/>
      <c r="W5725" s="82"/>
      <c r="X5725" s="82"/>
      <c r="Y5725" s="82"/>
      <c r="AA5725" s="82"/>
      <c r="AB5725" s="82"/>
      <c r="AC5725" s="82"/>
      <c r="AD5725" s="82"/>
      <c r="AE5725" s="82"/>
      <c r="AF5725" s="82"/>
      <c r="AG5725" s="82"/>
    </row>
    <row r="5726" spans="3:33" x14ac:dyDescent="0.2">
      <c r="C5726" s="82"/>
      <c r="D5726" s="82"/>
      <c r="E5726" s="82"/>
      <c r="F5726" s="82"/>
      <c r="G5726" s="82"/>
      <c r="H5726" s="82"/>
      <c r="I5726" s="82"/>
      <c r="J5726" s="82"/>
      <c r="K5726" s="82"/>
      <c r="L5726" s="82"/>
      <c r="M5726" s="82"/>
      <c r="N5726" s="140"/>
      <c r="O5726" s="140"/>
      <c r="P5726" s="82"/>
      <c r="Q5726" s="82"/>
      <c r="R5726" s="82"/>
      <c r="S5726" s="82"/>
      <c r="T5726" s="140"/>
      <c r="U5726" s="82"/>
      <c r="V5726" s="82"/>
      <c r="W5726" s="82"/>
      <c r="X5726" s="82"/>
      <c r="Y5726" s="82"/>
      <c r="AA5726" s="82"/>
      <c r="AB5726" s="82"/>
      <c r="AC5726" s="82"/>
      <c r="AD5726" s="82"/>
      <c r="AE5726" s="82"/>
      <c r="AF5726" s="82"/>
      <c r="AG5726" s="82"/>
    </row>
    <row r="5727" spans="3:33" x14ac:dyDescent="0.2">
      <c r="C5727" s="82"/>
      <c r="D5727" s="82"/>
      <c r="E5727" s="82"/>
      <c r="F5727" s="82"/>
      <c r="G5727" s="82"/>
      <c r="H5727" s="82"/>
      <c r="I5727" s="82"/>
      <c r="J5727" s="82"/>
      <c r="K5727" s="82"/>
      <c r="L5727" s="82"/>
      <c r="M5727" s="82"/>
      <c r="N5727" s="140"/>
      <c r="O5727" s="140"/>
      <c r="P5727" s="82"/>
      <c r="Q5727" s="82"/>
      <c r="R5727" s="82"/>
      <c r="S5727" s="82"/>
      <c r="T5727" s="140"/>
      <c r="U5727" s="82"/>
      <c r="V5727" s="82"/>
      <c r="W5727" s="82"/>
      <c r="X5727" s="82"/>
      <c r="Y5727" s="82"/>
      <c r="AA5727" s="82"/>
      <c r="AB5727" s="82"/>
      <c r="AC5727" s="82"/>
      <c r="AD5727" s="82"/>
      <c r="AE5727" s="82"/>
      <c r="AF5727" s="82"/>
      <c r="AG5727" s="82"/>
    </row>
    <row r="5728" spans="3:33" x14ac:dyDescent="0.2">
      <c r="C5728" s="82"/>
      <c r="D5728" s="82"/>
      <c r="E5728" s="82"/>
      <c r="F5728" s="82"/>
      <c r="G5728" s="82"/>
      <c r="H5728" s="82"/>
      <c r="I5728" s="82"/>
      <c r="J5728" s="82"/>
      <c r="K5728" s="82"/>
      <c r="L5728" s="82"/>
      <c r="M5728" s="82"/>
      <c r="N5728" s="140"/>
      <c r="O5728" s="140"/>
      <c r="P5728" s="82"/>
      <c r="Q5728" s="82"/>
      <c r="R5728" s="82"/>
      <c r="S5728" s="82"/>
      <c r="T5728" s="140"/>
      <c r="U5728" s="82"/>
      <c r="V5728" s="82"/>
      <c r="W5728" s="82"/>
      <c r="X5728" s="82"/>
      <c r="Y5728" s="82"/>
      <c r="AA5728" s="82"/>
      <c r="AB5728" s="82"/>
      <c r="AC5728" s="82"/>
      <c r="AD5728" s="82"/>
      <c r="AE5728" s="82"/>
      <c r="AF5728" s="82"/>
      <c r="AG5728" s="82"/>
    </row>
    <row r="5729" spans="3:33" x14ac:dyDescent="0.2">
      <c r="C5729" s="82"/>
      <c r="D5729" s="82"/>
      <c r="E5729" s="82"/>
      <c r="F5729" s="82"/>
      <c r="G5729" s="82"/>
      <c r="H5729" s="82"/>
      <c r="I5729" s="82"/>
      <c r="J5729" s="82"/>
      <c r="K5729" s="82"/>
      <c r="L5729" s="82"/>
      <c r="M5729" s="82"/>
      <c r="N5729" s="140"/>
      <c r="O5729" s="140"/>
      <c r="P5729" s="82"/>
      <c r="Q5729" s="82"/>
      <c r="R5729" s="82"/>
      <c r="S5729" s="82"/>
      <c r="T5729" s="140"/>
      <c r="U5729" s="82"/>
      <c r="V5729" s="82"/>
      <c r="W5729" s="82"/>
      <c r="X5729" s="82"/>
      <c r="Y5729" s="82"/>
      <c r="AA5729" s="82"/>
      <c r="AB5729" s="82"/>
      <c r="AC5729" s="82"/>
      <c r="AD5729" s="82"/>
      <c r="AE5729" s="82"/>
      <c r="AF5729" s="82"/>
      <c r="AG5729" s="82"/>
    </row>
    <row r="5730" spans="3:33" x14ac:dyDescent="0.2">
      <c r="C5730" s="82"/>
      <c r="D5730" s="82"/>
      <c r="E5730" s="82"/>
      <c r="F5730" s="82"/>
      <c r="G5730" s="82"/>
      <c r="H5730" s="82"/>
      <c r="I5730" s="82"/>
      <c r="J5730" s="82"/>
      <c r="K5730" s="82"/>
      <c r="L5730" s="82"/>
      <c r="M5730" s="82"/>
      <c r="N5730" s="140"/>
      <c r="O5730" s="140"/>
      <c r="P5730" s="82"/>
      <c r="Q5730" s="82"/>
      <c r="R5730" s="82"/>
      <c r="S5730" s="82"/>
      <c r="T5730" s="140"/>
      <c r="U5730" s="82"/>
      <c r="V5730" s="82"/>
      <c r="W5730" s="82"/>
      <c r="X5730" s="82"/>
      <c r="Y5730" s="82"/>
      <c r="AA5730" s="82"/>
      <c r="AB5730" s="82"/>
      <c r="AC5730" s="82"/>
      <c r="AD5730" s="82"/>
      <c r="AE5730" s="82"/>
      <c r="AF5730" s="82"/>
      <c r="AG5730" s="82"/>
    </row>
    <row r="5731" spans="3:33" x14ac:dyDescent="0.2">
      <c r="C5731" s="82"/>
      <c r="D5731" s="82"/>
      <c r="E5731" s="82"/>
      <c r="F5731" s="82"/>
      <c r="G5731" s="82"/>
      <c r="H5731" s="82"/>
      <c r="I5731" s="82"/>
      <c r="J5731" s="82"/>
      <c r="K5731" s="82"/>
      <c r="L5731" s="82"/>
      <c r="M5731" s="82"/>
      <c r="N5731" s="140"/>
      <c r="O5731" s="140"/>
      <c r="P5731" s="82"/>
      <c r="Q5731" s="82"/>
      <c r="R5731" s="82"/>
      <c r="S5731" s="82"/>
      <c r="T5731" s="140"/>
      <c r="U5731" s="82"/>
      <c r="V5731" s="82"/>
      <c r="W5731" s="82"/>
      <c r="X5731" s="82"/>
      <c r="Y5731" s="82"/>
      <c r="AA5731" s="82"/>
      <c r="AB5731" s="82"/>
      <c r="AC5731" s="82"/>
      <c r="AD5731" s="82"/>
      <c r="AE5731" s="82"/>
      <c r="AF5731" s="82"/>
      <c r="AG5731" s="82"/>
    </row>
    <row r="5732" spans="3:33" x14ac:dyDescent="0.2">
      <c r="C5732" s="82"/>
      <c r="D5732" s="82"/>
      <c r="E5732" s="82"/>
      <c r="F5732" s="82"/>
      <c r="G5732" s="82"/>
      <c r="H5732" s="82"/>
      <c r="I5732" s="82"/>
      <c r="J5732" s="82"/>
      <c r="K5732" s="82"/>
      <c r="L5732" s="82"/>
      <c r="M5732" s="82"/>
      <c r="N5732" s="140"/>
      <c r="O5732" s="140"/>
      <c r="P5732" s="82"/>
      <c r="Q5732" s="82"/>
      <c r="R5732" s="82"/>
      <c r="S5732" s="82"/>
      <c r="T5732" s="140"/>
      <c r="U5732" s="82"/>
      <c r="V5732" s="82"/>
      <c r="W5732" s="82"/>
      <c r="X5732" s="82"/>
      <c r="Y5732" s="82"/>
      <c r="AA5732" s="82"/>
      <c r="AB5732" s="82"/>
      <c r="AC5732" s="82"/>
      <c r="AD5732" s="82"/>
      <c r="AE5732" s="82"/>
      <c r="AF5732" s="82"/>
      <c r="AG5732" s="82"/>
    </row>
    <row r="5733" spans="3:33" x14ac:dyDescent="0.2">
      <c r="C5733" s="82"/>
      <c r="D5733" s="82"/>
      <c r="E5733" s="82"/>
      <c r="F5733" s="82"/>
      <c r="G5733" s="82"/>
      <c r="H5733" s="82"/>
      <c r="I5733" s="82"/>
      <c r="J5733" s="82"/>
      <c r="K5733" s="82"/>
      <c r="L5733" s="82"/>
      <c r="M5733" s="82"/>
      <c r="N5733" s="140"/>
      <c r="O5733" s="140"/>
      <c r="P5733" s="82"/>
      <c r="Q5733" s="82"/>
      <c r="R5733" s="82"/>
      <c r="S5733" s="82"/>
      <c r="T5733" s="140"/>
      <c r="U5733" s="82"/>
      <c r="V5733" s="82"/>
      <c r="W5733" s="82"/>
      <c r="X5733" s="82"/>
      <c r="Y5733" s="82"/>
      <c r="AA5733" s="82"/>
      <c r="AB5733" s="82"/>
      <c r="AC5733" s="82"/>
      <c r="AD5733" s="82"/>
      <c r="AE5733" s="82"/>
      <c r="AF5733" s="82"/>
      <c r="AG5733" s="82"/>
    </row>
    <row r="5734" spans="3:33" x14ac:dyDescent="0.2">
      <c r="C5734" s="82"/>
      <c r="D5734" s="82"/>
      <c r="E5734" s="82"/>
      <c r="F5734" s="82"/>
      <c r="G5734" s="82"/>
      <c r="H5734" s="82"/>
      <c r="I5734" s="82"/>
      <c r="J5734" s="82"/>
      <c r="K5734" s="82"/>
      <c r="L5734" s="82"/>
      <c r="M5734" s="82"/>
      <c r="N5734" s="140"/>
      <c r="O5734" s="140"/>
      <c r="P5734" s="82"/>
      <c r="Q5734" s="82"/>
      <c r="R5734" s="82"/>
      <c r="S5734" s="82"/>
      <c r="T5734" s="140"/>
      <c r="U5734" s="82"/>
      <c r="V5734" s="82"/>
      <c r="W5734" s="82"/>
      <c r="X5734" s="82"/>
      <c r="Y5734" s="82"/>
      <c r="AA5734" s="82"/>
      <c r="AB5734" s="82"/>
      <c r="AC5734" s="82"/>
      <c r="AD5734" s="82"/>
      <c r="AE5734" s="82"/>
      <c r="AF5734" s="82"/>
      <c r="AG5734" s="82"/>
    </row>
    <row r="5735" spans="3:33" x14ac:dyDescent="0.2">
      <c r="C5735" s="82"/>
      <c r="D5735" s="82"/>
      <c r="E5735" s="82"/>
      <c r="F5735" s="82"/>
      <c r="G5735" s="82"/>
      <c r="H5735" s="82"/>
      <c r="I5735" s="82"/>
      <c r="J5735" s="82"/>
      <c r="K5735" s="82"/>
      <c r="L5735" s="82"/>
      <c r="M5735" s="82"/>
      <c r="N5735" s="140"/>
      <c r="O5735" s="140"/>
      <c r="P5735" s="82"/>
      <c r="Q5735" s="82"/>
      <c r="R5735" s="82"/>
      <c r="S5735" s="82"/>
      <c r="T5735" s="140"/>
      <c r="U5735" s="82"/>
      <c r="V5735" s="82"/>
      <c r="W5735" s="82"/>
      <c r="X5735" s="82"/>
      <c r="Y5735" s="82"/>
      <c r="AA5735" s="82"/>
      <c r="AB5735" s="82"/>
      <c r="AC5735" s="82"/>
      <c r="AD5735" s="82"/>
      <c r="AE5735" s="82"/>
      <c r="AF5735" s="82"/>
      <c r="AG5735" s="82"/>
    </row>
    <row r="5736" spans="3:33" x14ac:dyDescent="0.2">
      <c r="C5736" s="82"/>
      <c r="D5736" s="82"/>
      <c r="E5736" s="82"/>
      <c r="F5736" s="82"/>
      <c r="G5736" s="82"/>
      <c r="H5736" s="82"/>
      <c r="I5736" s="82"/>
      <c r="J5736" s="82"/>
      <c r="K5736" s="82"/>
      <c r="L5736" s="82"/>
      <c r="M5736" s="82"/>
      <c r="N5736" s="140"/>
      <c r="O5736" s="140"/>
      <c r="P5736" s="82"/>
      <c r="Q5736" s="82"/>
      <c r="R5736" s="82"/>
      <c r="S5736" s="82"/>
      <c r="T5736" s="140"/>
      <c r="U5736" s="82"/>
      <c r="V5736" s="82"/>
      <c r="W5736" s="82"/>
      <c r="X5736" s="82"/>
      <c r="Y5736" s="82"/>
      <c r="AA5736" s="82"/>
      <c r="AB5736" s="82"/>
      <c r="AC5736" s="82"/>
      <c r="AD5736" s="82"/>
      <c r="AE5736" s="82"/>
      <c r="AF5736" s="82"/>
      <c r="AG5736" s="82"/>
    </row>
    <row r="5737" spans="3:33" x14ac:dyDescent="0.2">
      <c r="C5737" s="82"/>
      <c r="D5737" s="82"/>
      <c r="E5737" s="82"/>
      <c r="F5737" s="82"/>
      <c r="G5737" s="82"/>
      <c r="H5737" s="82"/>
      <c r="I5737" s="82"/>
      <c r="J5737" s="82"/>
      <c r="K5737" s="82"/>
      <c r="L5737" s="82"/>
      <c r="M5737" s="82"/>
      <c r="N5737" s="140"/>
      <c r="O5737" s="140"/>
      <c r="P5737" s="82"/>
      <c r="Q5737" s="82"/>
      <c r="R5737" s="82"/>
      <c r="S5737" s="82"/>
      <c r="T5737" s="140"/>
      <c r="U5737" s="82"/>
      <c r="V5737" s="82"/>
      <c r="W5737" s="82"/>
      <c r="X5737" s="82"/>
      <c r="Y5737" s="82"/>
      <c r="AA5737" s="82"/>
      <c r="AB5737" s="82"/>
      <c r="AC5737" s="82"/>
      <c r="AD5737" s="82"/>
      <c r="AE5737" s="82"/>
      <c r="AF5737" s="82"/>
      <c r="AG5737" s="82"/>
    </row>
    <row r="5738" spans="3:33" x14ac:dyDescent="0.2">
      <c r="C5738" s="82"/>
      <c r="D5738" s="82"/>
      <c r="E5738" s="82"/>
      <c r="F5738" s="82"/>
      <c r="G5738" s="82"/>
      <c r="H5738" s="82"/>
      <c r="I5738" s="82"/>
      <c r="J5738" s="82"/>
      <c r="K5738" s="82"/>
      <c r="L5738" s="82"/>
      <c r="M5738" s="82"/>
      <c r="N5738" s="140"/>
      <c r="O5738" s="140"/>
      <c r="P5738" s="82"/>
      <c r="Q5738" s="82"/>
      <c r="R5738" s="82"/>
      <c r="S5738" s="82"/>
      <c r="T5738" s="140"/>
      <c r="U5738" s="82"/>
      <c r="V5738" s="82"/>
      <c r="W5738" s="82"/>
      <c r="X5738" s="82"/>
      <c r="Y5738" s="82"/>
      <c r="AA5738" s="82"/>
      <c r="AB5738" s="82"/>
      <c r="AC5738" s="82"/>
      <c r="AD5738" s="82"/>
      <c r="AE5738" s="82"/>
      <c r="AF5738" s="82"/>
      <c r="AG5738" s="82"/>
    </row>
    <row r="5739" spans="3:33" x14ac:dyDescent="0.2">
      <c r="C5739" s="82"/>
      <c r="D5739" s="82"/>
      <c r="E5739" s="82"/>
      <c r="F5739" s="82"/>
      <c r="G5739" s="82"/>
      <c r="H5739" s="82"/>
      <c r="I5739" s="82"/>
      <c r="J5739" s="82"/>
      <c r="K5739" s="82"/>
      <c r="L5739" s="82"/>
      <c r="M5739" s="82"/>
      <c r="N5739" s="140"/>
      <c r="O5739" s="140"/>
      <c r="P5739" s="82"/>
      <c r="Q5739" s="82"/>
      <c r="R5739" s="82"/>
      <c r="S5739" s="82"/>
      <c r="T5739" s="140"/>
      <c r="U5739" s="82"/>
      <c r="V5739" s="82"/>
      <c r="W5739" s="82"/>
      <c r="X5739" s="82"/>
      <c r="Y5739" s="82"/>
      <c r="AA5739" s="82"/>
      <c r="AB5739" s="82"/>
      <c r="AC5739" s="82"/>
      <c r="AD5739" s="82"/>
      <c r="AE5739" s="82"/>
      <c r="AF5739" s="82"/>
      <c r="AG5739" s="82"/>
    </row>
    <row r="5740" spans="3:33" x14ac:dyDescent="0.2">
      <c r="C5740" s="82"/>
      <c r="D5740" s="82"/>
      <c r="E5740" s="82"/>
      <c r="F5740" s="82"/>
      <c r="G5740" s="82"/>
      <c r="H5740" s="82"/>
      <c r="I5740" s="82"/>
      <c r="J5740" s="82"/>
      <c r="K5740" s="82"/>
      <c r="L5740" s="82"/>
      <c r="M5740" s="82"/>
      <c r="N5740" s="140"/>
      <c r="O5740" s="140"/>
      <c r="P5740" s="82"/>
      <c r="Q5740" s="82"/>
      <c r="R5740" s="82"/>
      <c r="S5740" s="82"/>
      <c r="T5740" s="140"/>
      <c r="U5740" s="82"/>
      <c r="V5740" s="82"/>
      <c r="W5740" s="82"/>
      <c r="X5740" s="82"/>
      <c r="Y5740" s="82"/>
      <c r="AA5740" s="82"/>
      <c r="AB5740" s="82"/>
      <c r="AC5740" s="82"/>
      <c r="AD5740" s="82"/>
      <c r="AE5740" s="82"/>
      <c r="AF5740" s="82"/>
      <c r="AG5740" s="82"/>
    </row>
    <row r="5741" spans="3:33" x14ac:dyDescent="0.2">
      <c r="C5741" s="82"/>
      <c r="D5741" s="82"/>
      <c r="E5741" s="82"/>
      <c r="F5741" s="82"/>
      <c r="G5741" s="82"/>
      <c r="H5741" s="82"/>
      <c r="I5741" s="82"/>
      <c r="J5741" s="82"/>
      <c r="K5741" s="82"/>
      <c r="L5741" s="82"/>
      <c r="M5741" s="82"/>
      <c r="N5741" s="140"/>
      <c r="O5741" s="140"/>
      <c r="P5741" s="82"/>
      <c r="Q5741" s="82"/>
      <c r="R5741" s="82"/>
      <c r="S5741" s="82"/>
      <c r="T5741" s="140"/>
      <c r="U5741" s="82"/>
      <c r="V5741" s="82"/>
      <c r="W5741" s="82"/>
      <c r="X5741" s="82"/>
      <c r="Y5741" s="82"/>
      <c r="AA5741" s="82"/>
      <c r="AB5741" s="82"/>
      <c r="AC5741" s="82"/>
      <c r="AD5741" s="82"/>
      <c r="AE5741" s="82"/>
      <c r="AF5741" s="82"/>
      <c r="AG5741" s="82"/>
    </row>
    <row r="5742" spans="3:33" x14ac:dyDescent="0.2">
      <c r="C5742" s="82"/>
      <c r="D5742" s="82"/>
      <c r="E5742" s="82"/>
      <c r="F5742" s="82"/>
      <c r="G5742" s="82"/>
      <c r="H5742" s="82"/>
      <c r="I5742" s="82"/>
      <c r="J5742" s="82"/>
      <c r="K5742" s="82"/>
      <c r="L5742" s="82"/>
      <c r="M5742" s="82"/>
      <c r="N5742" s="140"/>
      <c r="O5742" s="140"/>
      <c r="P5742" s="82"/>
      <c r="Q5742" s="82"/>
      <c r="R5742" s="82"/>
      <c r="S5742" s="82"/>
      <c r="T5742" s="140"/>
      <c r="U5742" s="82"/>
      <c r="V5742" s="82"/>
      <c r="W5742" s="82"/>
      <c r="X5742" s="82"/>
      <c r="Y5742" s="82"/>
      <c r="AA5742" s="82"/>
      <c r="AB5742" s="82"/>
      <c r="AC5742" s="82"/>
      <c r="AD5742" s="82"/>
      <c r="AE5742" s="82"/>
      <c r="AF5742" s="82"/>
      <c r="AG5742" s="82"/>
    </row>
    <row r="5743" spans="3:33" x14ac:dyDescent="0.2">
      <c r="C5743" s="82"/>
      <c r="D5743" s="82"/>
      <c r="E5743" s="82"/>
      <c r="F5743" s="82"/>
      <c r="G5743" s="82"/>
      <c r="H5743" s="82"/>
      <c r="I5743" s="82"/>
      <c r="J5743" s="82"/>
      <c r="K5743" s="82"/>
      <c r="L5743" s="82"/>
      <c r="M5743" s="82"/>
      <c r="N5743" s="140"/>
      <c r="O5743" s="140"/>
      <c r="P5743" s="82"/>
      <c r="Q5743" s="82"/>
      <c r="R5743" s="82"/>
      <c r="S5743" s="82"/>
      <c r="T5743" s="140"/>
      <c r="U5743" s="82"/>
      <c r="V5743" s="82"/>
      <c r="W5743" s="82"/>
      <c r="X5743" s="82"/>
      <c r="Y5743" s="82"/>
      <c r="AA5743" s="82"/>
      <c r="AB5743" s="82"/>
      <c r="AC5743" s="82"/>
      <c r="AD5743" s="82"/>
      <c r="AE5743" s="82"/>
      <c r="AF5743" s="82"/>
      <c r="AG5743" s="82"/>
    </row>
    <row r="5744" spans="3:33" x14ac:dyDescent="0.2">
      <c r="C5744" s="82"/>
      <c r="D5744" s="82"/>
      <c r="E5744" s="82"/>
      <c r="F5744" s="82"/>
      <c r="G5744" s="82"/>
      <c r="H5744" s="82"/>
      <c r="I5744" s="82"/>
      <c r="J5744" s="82"/>
      <c r="K5744" s="82"/>
      <c r="L5744" s="82"/>
      <c r="M5744" s="82"/>
      <c r="N5744" s="140"/>
      <c r="O5744" s="140"/>
      <c r="P5744" s="82"/>
      <c r="Q5744" s="82"/>
      <c r="R5744" s="82"/>
      <c r="S5744" s="82"/>
      <c r="T5744" s="140"/>
      <c r="U5744" s="82"/>
      <c r="V5744" s="82"/>
      <c r="W5744" s="82"/>
      <c r="X5744" s="82"/>
      <c r="Y5744" s="82"/>
      <c r="AA5744" s="82"/>
      <c r="AB5744" s="82"/>
      <c r="AC5744" s="82"/>
      <c r="AD5744" s="82"/>
      <c r="AE5744" s="82"/>
      <c r="AF5744" s="82"/>
      <c r="AG5744" s="82"/>
    </row>
    <row r="5745" spans="3:33" x14ac:dyDescent="0.2">
      <c r="C5745" s="82"/>
      <c r="D5745" s="82"/>
      <c r="E5745" s="82"/>
      <c r="F5745" s="82"/>
      <c r="G5745" s="82"/>
      <c r="H5745" s="82"/>
      <c r="I5745" s="82"/>
      <c r="J5745" s="82"/>
      <c r="K5745" s="82"/>
      <c r="L5745" s="82"/>
      <c r="M5745" s="82"/>
      <c r="N5745" s="140"/>
      <c r="O5745" s="140"/>
      <c r="P5745" s="82"/>
      <c r="Q5745" s="82"/>
      <c r="R5745" s="82"/>
      <c r="S5745" s="82"/>
      <c r="T5745" s="140"/>
      <c r="U5745" s="82"/>
      <c r="V5745" s="82"/>
      <c r="W5745" s="82"/>
      <c r="X5745" s="82"/>
      <c r="Y5745" s="82"/>
      <c r="AA5745" s="82"/>
      <c r="AB5745" s="82"/>
      <c r="AC5745" s="82"/>
      <c r="AD5745" s="82"/>
      <c r="AE5745" s="82"/>
      <c r="AF5745" s="82"/>
      <c r="AG5745" s="82"/>
    </row>
    <row r="5746" spans="3:33" x14ac:dyDescent="0.2">
      <c r="C5746" s="82"/>
      <c r="D5746" s="82"/>
      <c r="E5746" s="82"/>
      <c r="F5746" s="82"/>
      <c r="G5746" s="82"/>
      <c r="H5746" s="82"/>
      <c r="I5746" s="82"/>
      <c r="J5746" s="82"/>
      <c r="K5746" s="82"/>
      <c r="L5746" s="82"/>
      <c r="M5746" s="82"/>
      <c r="N5746" s="140"/>
      <c r="O5746" s="140"/>
      <c r="P5746" s="82"/>
      <c r="Q5746" s="82"/>
      <c r="R5746" s="82"/>
      <c r="S5746" s="82"/>
      <c r="T5746" s="140"/>
      <c r="U5746" s="82"/>
      <c r="V5746" s="82"/>
      <c r="W5746" s="82"/>
      <c r="X5746" s="82"/>
      <c r="Y5746" s="82"/>
      <c r="AA5746" s="82"/>
      <c r="AB5746" s="82"/>
      <c r="AC5746" s="82"/>
      <c r="AD5746" s="82"/>
      <c r="AE5746" s="82"/>
      <c r="AF5746" s="82"/>
      <c r="AG5746" s="82"/>
    </row>
    <row r="5747" spans="3:33" x14ac:dyDescent="0.2">
      <c r="C5747" s="82"/>
      <c r="D5747" s="82"/>
      <c r="E5747" s="82"/>
      <c r="F5747" s="82"/>
      <c r="G5747" s="82"/>
      <c r="H5747" s="82"/>
      <c r="I5747" s="82"/>
      <c r="J5747" s="82"/>
      <c r="K5747" s="82"/>
      <c r="L5747" s="82"/>
      <c r="M5747" s="82"/>
      <c r="N5747" s="140"/>
      <c r="O5747" s="140"/>
      <c r="P5747" s="82"/>
      <c r="Q5747" s="82"/>
      <c r="R5747" s="82"/>
      <c r="S5747" s="82"/>
      <c r="T5747" s="140"/>
      <c r="U5747" s="82"/>
      <c r="V5747" s="82"/>
      <c r="W5747" s="82"/>
      <c r="X5747" s="82"/>
      <c r="Y5747" s="82"/>
      <c r="AA5747" s="82"/>
      <c r="AB5747" s="82"/>
      <c r="AC5747" s="82"/>
      <c r="AD5747" s="82"/>
      <c r="AE5747" s="82"/>
      <c r="AF5747" s="82"/>
      <c r="AG5747" s="82"/>
    </row>
    <row r="5748" spans="3:33" x14ac:dyDescent="0.2">
      <c r="C5748" s="82"/>
      <c r="D5748" s="82"/>
      <c r="E5748" s="82"/>
      <c r="F5748" s="82"/>
      <c r="G5748" s="82"/>
      <c r="H5748" s="82"/>
      <c r="I5748" s="82"/>
      <c r="J5748" s="82"/>
      <c r="K5748" s="82"/>
      <c r="L5748" s="82"/>
      <c r="M5748" s="82"/>
      <c r="N5748" s="140"/>
      <c r="O5748" s="140"/>
      <c r="P5748" s="82"/>
      <c r="Q5748" s="82"/>
      <c r="R5748" s="82"/>
      <c r="S5748" s="82"/>
      <c r="T5748" s="140"/>
      <c r="U5748" s="82"/>
      <c r="V5748" s="82"/>
      <c r="W5748" s="82"/>
      <c r="X5748" s="82"/>
      <c r="Y5748" s="82"/>
      <c r="AA5748" s="82"/>
      <c r="AB5748" s="82"/>
      <c r="AC5748" s="82"/>
      <c r="AD5748" s="82"/>
      <c r="AE5748" s="82"/>
      <c r="AF5748" s="82"/>
      <c r="AG5748" s="82"/>
    </row>
    <row r="5749" spans="3:33" x14ac:dyDescent="0.2">
      <c r="C5749" s="82"/>
      <c r="D5749" s="82"/>
      <c r="E5749" s="82"/>
      <c r="F5749" s="82"/>
      <c r="G5749" s="82"/>
      <c r="H5749" s="82"/>
      <c r="I5749" s="82"/>
      <c r="J5749" s="82"/>
      <c r="K5749" s="82"/>
      <c r="L5749" s="82"/>
      <c r="M5749" s="82"/>
      <c r="N5749" s="140"/>
      <c r="O5749" s="140"/>
      <c r="P5749" s="82"/>
      <c r="Q5749" s="82"/>
      <c r="R5749" s="82"/>
      <c r="S5749" s="82"/>
      <c r="T5749" s="140"/>
      <c r="U5749" s="82"/>
      <c r="V5749" s="82"/>
      <c r="W5749" s="82"/>
      <c r="X5749" s="82"/>
      <c r="Y5749" s="82"/>
      <c r="AA5749" s="82"/>
      <c r="AB5749" s="82"/>
      <c r="AC5749" s="82"/>
      <c r="AD5749" s="82"/>
      <c r="AE5749" s="82"/>
      <c r="AF5749" s="82"/>
      <c r="AG5749" s="82"/>
    </row>
    <row r="5750" spans="3:33" x14ac:dyDescent="0.2">
      <c r="C5750" s="82"/>
      <c r="D5750" s="82"/>
      <c r="E5750" s="82"/>
      <c r="F5750" s="82"/>
      <c r="G5750" s="82"/>
      <c r="H5750" s="82"/>
      <c r="I5750" s="82"/>
      <c r="J5750" s="82"/>
      <c r="K5750" s="82"/>
      <c r="L5750" s="82"/>
      <c r="M5750" s="82"/>
      <c r="N5750" s="140"/>
      <c r="O5750" s="140"/>
      <c r="P5750" s="82"/>
      <c r="Q5750" s="82"/>
      <c r="R5750" s="82"/>
      <c r="S5750" s="82"/>
      <c r="T5750" s="140"/>
      <c r="U5750" s="82"/>
      <c r="V5750" s="82"/>
      <c r="W5750" s="82"/>
      <c r="X5750" s="82"/>
      <c r="Y5750" s="82"/>
      <c r="AA5750" s="82"/>
      <c r="AB5750" s="82"/>
      <c r="AC5750" s="82"/>
      <c r="AD5750" s="82"/>
      <c r="AE5750" s="82"/>
      <c r="AF5750" s="82"/>
      <c r="AG5750" s="82"/>
    </row>
    <row r="5751" spans="3:33" x14ac:dyDescent="0.2">
      <c r="C5751" s="82"/>
      <c r="D5751" s="82"/>
      <c r="E5751" s="82"/>
      <c r="F5751" s="82"/>
      <c r="G5751" s="82"/>
      <c r="H5751" s="82"/>
      <c r="I5751" s="82"/>
      <c r="J5751" s="82"/>
      <c r="K5751" s="82"/>
      <c r="L5751" s="82"/>
      <c r="M5751" s="82"/>
      <c r="N5751" s="140"/>
      <c r="O5751" s="140"/>
      <c r="P5751" s="82"/>
      <c r="Q5751" s="82"/>
      <c r="R5751" s="82"/>
      <c r="S5751" s="82"/>
      <c r="T5751" s="140"/>
      <c r="U5751" s="82"/>
      <c r="V5751" s="82"/>
      <c r="W5751" s="82"/>
      <c r="X5751" s="82"/>
      <c r="Y5751" s="82"/>
      <c r="AA5751" s="82"/>
      <c r="AB5751" s="82"/>
      <c r="AC5751" s="82"/>
      <c r="AD5751" s="82"/>
      <c r="AE5751" s="82"/>
      <c r="AF5751" s="82"/>
      <c r="AG5751" s="82"/>
    </row>
    <row r="5752" spans="3:33" x14ac:dyDescent="0.2">
      <c r="C5752" s="82"/>
      <c r="D5752" s="82"/>
      <c r="E5752" s="82"/>
      <c r="F5752" s="82"/>
      <c r="G5752" s="82"/>
      <c r="H5752" s="82"/>
      <c r="I5752" s="82"/>
      <c r="J5752" s="82"/>
      <c r="K5752" s="82"/>
      <c r="L5752" s="82"/>
      <c r="M5752" s="82"/>
      <c r="N5752" s="140"/>
      <c r="O5752" s="140"/>
      <c r="P5752" s="82"/>
      <c r="Q5752" s="82"/>
      <c r="R5752" s="82"/>
      <c r="S5752" s="82"/>
      <c r="T5752" s="140"/>
      <c r="U5752" s="82"/>
      <c r="V5752" s="82"/>
      <c r="W5752" s="82"/>
      <c r="X5752" s="82"/>
      <c r="Y5752" s="82"/>
      <c r="AA5752" s="82"/>
      <c r="AB5752" s="82"/>
      <c r="AC5752" s="82"/>
      <c r="AD5752" s="82"/>
      <c r="AE5752" s="82"/>
      <c r="AF5752" s="82"/>
      <c r="AG5752" s="82"/>
    </row>
    <row r="5753" spans="3:33" x14ac:dyDescent="0.2">
      <c r="C5753" s="82"/>
      <c r="D5753" s="82"/>
      <c r="E5753" s="82"/>
      <c r="F5753" s="82"/>
      <c r="G5753" s="82"/>
      <c r="H5753" s="82"/>
      <c r="I5753" s="82"/>
      <c r="J5753" s="82"/>
      <c r="K5753" s="82"/>
      <c r="L5753" s="82"/>
      <c r="M5753" s="82"/>
      <c r="N5753" s="140"/>
      <c r="O5753" s="140"/>
      <c r="P5753" s="82"/>
      <c r="Q5753" s="82"/>
      <c r="R5753" s="82"/>
      <c r="S5753" s="82"/>
      <c r="T5753" s="140"/>
      <c r="U5753" s="82"/>
      <c r="V5753" s="82"/>
      <c r="W5753" s="82"/>
      <c r="X5753" s="82"/>
      <c r="Y5753" s="82"/>
      <c r="AA5753" s="82"/>
      <c r="AB5753" s="82"/>
      <c r="AC5753" s="82"/>
      <c r="AD5753" s="82"/>
      <c r="AE5753" s="82"/>
      <c r="AF5753" s="82"/>
      <c r="AG5753" s="82"/>
    </row>
    <row r="5754" spans="3:33" x14ac:dyDescent="0.2">
      <c r="C5754" s="82"/>
      <c r="D5754" s="82"/>
      <c r="E5754" s="82"/>
      <c r="F5754" s="82"/>
      <c r="G5754" s="82"/>
      <c r="H5754" s="82"/>
      <c r="I5754" s="82"/>
      <c r="J5754" s="82"/>
      <c r="K5754" s="82"/>
      <c r="L5754" s="82"/>
      <c r="M5754" s="82"/>
      <c r="N5754" s="140"/>
      <c r="O5754" s="140"/>
      <c r="P5754" s="82"/>
      <c r="Q5754" s="82"/>
      <c r="R5754" s="82"/>
      <c r="S5754" s="82"/>
      <c r="T5754" s="140"/>
      <c r="U5754" s="82"/>
      <c r="V5754" s="82"/>
      <c r="W5754" s="82"/>
      <c r="X5754" s="82"/>
      <c r="Y5754" s="82"/>
      <c r="AA5754" s="82"/>
      <c r="AB5754" s="82"/>
      <c r="AC5754" s="82"/>
      <c r="AD5754" s="82"/>
      <c r="AE5754" s="82"/>
      <c r="AF5754" s="82"/>
      <c r="AG5754" s="82"/>
    </row>
    <row r="5755" spans="3:33" x14ac:dyDescent="0.2">
      <c r="C5755" s="82"/>
      <c r="D5755" s="82"/>
      <c r="E5755" s="82"/>
      <c r="F5755" s="82"/>
      <c r="G5755" s="82"/>
      <c r="H5755" s="82"/>
      <c r="I5755" s="82"/>
      <c r="J5755" s="82"/>
      <c r="K5755" s="82"/>
      <c r="L5755" s="82"/>
      <c r="M5755" s="82"/>
      <c r="N5755" s="140"/>
      <c r="O5755" s="140"/>
      <c r="P5755" s="82"/>
      <c r="Q5755" s="82"/>
      <c r="R5755" s="82"/>
      <c r="S5755" s="82"/>
      <c r="T5755" s="140"/>
      <c r="U5755" s="82"/>
      <c r="V5755" s="82"/>
      <c r="W5755" s="82"/>
      <c r="X5755" s="82"/>
      <c r="Y5755" s="82"/>
      <c r="AA5755" s="82"/>
      <c r="AB5755" s="82"/>
      <c r="AC5755" s="82"/>
      <c r="AD5755" s="82"/>
      <c r="AE5755" s="82"/>
      <c r="AF5755" s="82"/>
      <c r="AG5755" s="82"/>
    </row>
    <row r="5756" spans="3:33" x14ac:dyDescent="0.2">
      <c r="C5756" s="82"/>
      <c r="D5756" s="82"/>
      <c r="E5756" s="82"/>
      <c r="F5756" s="82"/>
      <c r="G5756" s="82"/>
      <c r="H5756" s="82"/>
      <c r="I5756" s="82"/>
      <c r="J5756" s="82"/>
      <c r="K5756" s="82"/>
      <c r="L5756" s="82"/>
      <c r="M5756" s="82"/>
      <c r="N5756" s="140"/>
      <c r="O5756" s="140"/>
      <c r="P5756" s="82"/>
      <c r="Q5756" s="82"/>
      <c r="R5756" s="82"/>
      <c r="S5756" s="82"/>
      <c r="T5756" s="140"/>
      <c r="U5756" s="82"/>
      <c r="V5756" s="82"/>
      <c r="W5756" s="82"/>
      <c r="X5756" s="82"/>
      <c r="Y5756" s="82"/>
      <c r="AA5756" s="82"/>
      <c r="AB5756" s="82"/>
      <c r="AC5756" s="82"/>
      <c r="AD5756" s="82"/>
      <c r="AE5756" s="82"/>
      <c r="AF5756" s="82"/>
      <c r="AG5756" s="82"/>
    </row>
    <row r="5757" spans="3:33" x14ac:dyDescent="0.2">
      <c r="C5757" s="82"/>
      <c r="D5757" s="82"/>
      <c r="E5757" s="82"/>
      <c r="F5757" s="82"/>
      <c r="G5757" s="82"/>
      <c r="H5757" s="82"/>
      <c r="I5757" s="82"/>
      <c r="J5757" s="82"/>
      <c r="K5757" s="82"/>
      <c r="L5757" s="82"/>
      <c r="M5757" s="82"/>
      <c r="N5757" s="140"/>
      <c r="O5757" s="140"/>
      <c r="P5757" s="82"/>
      <c r="Q5757" s="82"/>
      <c r="R5757" s="82"/>
      <c r="S5757" s="82"/>
      <c r="T5757" s="140"/>
      <c r="U5757" s="82"/>
      <c r="V5757" s="82"/>
      <c r="W5757" s="82"/>
      <c r="X5757" s="82"/>
      <c r="Y5757" s="82"/>
      <c r="AA5757" s="82"/>
      <c r="AB5757" s="82"/>
      <c r="AC5757" s="82"/>
      <c r="AD5757" s="82"/>
      <c r="AE5757" s="82"/>
      <c r="AF5757" s="82"/>
      <c r="AG5757" s="82"/>
    </row>
    <row r="5758" spans="3:33" x14ac:dyDescent="0.2">
      <c r="C5758" s="82"/>
      <c r="D5758" s="82"/>
      <c r="E5758" s="82"/>
      <c r="F5758" s="82"/>
      <c r="G5758" s="82"/>
      <c r="H5758" s="82"/>
      <c r="I5758" s="82"/>
      <c r="J5758" s="82"/>
      <c r="K5758" s="82"/>
      <c r="L5758" s="82"/>
      <c r="M5758" s="82"/>
      <c r="N5758" s="140"/>
      <c r="O5758" s="140"/>
      <c r="P5758" s="82"/>
      <c r="Q5758" s="82"/>
      <c r="R5758" s="82"/>
      <c r="S5758" s="82"/>
      <c r="T5758" s="140"/>
      <c r="U5758" s="82"/>
      <c r="V5758" s="82"/>
      <c r="W5758" s="82"/>
      <c r="X5758" s="82"/>
      <c r="Y5758" s="82"/>
      <c r="AA5758" s="82"/>
      <c r="AB5758" s="82"/>
      <c r="AC5758" s="82"/>
      <c r="AD5758" s="82"/>
      <c r="AE5758" s="82"/>
      <c r="AF5758" s="82"/>
      <c r="AG5758" s="82"/>
    </row>
    <row r="5759" spans="3:33" x14ac:dyDescent="0.2">
      <c r="C5759" s="82"/>
      <c r="D5759" s="82"/>
      <c r="E5759" s="82"/>
      <c r="F5759" s="82"/>
      <c r="G5759" s="82"/>
      <c r="H5759" s="82"/>
      <c r="I5759" s="82"/>
      <c r="J5759" s="82"/>
      <c r="K5759" s="82"/>
      <c r="L5759" s="82"/>
      <c r="M5759" s="82"/>
      <c r="N5759" s="140"/>
      <c r="O5759" s="140"/>
      <c r="P5759" s="82"/>
      <c r="Q5759" s="82"/>
      <c r="R5759" s="82"/>
      <c r="S5759" s="82"/>
      <c r="T5759" s="140"/>
      <c r="U5759" s="82"/>
      <c r="V5759" s="82"/>
      <c r="W5759" s="82"/>
      <c r="X5759" s="82"/>
      <c r="Y5759" s="82"/>
      <c r="AA5759" s="82"/>
      <c r="AB5759" s="82"/>
      <c r="AC5759" s="82"/>
      <c r="AD5759" s="82"/>
      <c r="AE5759" s="82"/>
      <c r="AF5759" s="82"/>
      <c r="AG5759" s="82"/>
    </row>
    <row r="5760" spans="3:33" x14ac:dyDescent="0.2">
      <c r="C5760" s="82"/>
      <c r="D5760" s="82"/>
      <c r="E5760" s="82"/>
      <c r="F5760" s="82"/>
      <c r="G5760" s="82"/>
      <c r="H5760" s="82"/>
      <c r="I5760" s="82"/>
      <c r="J5760" s="82"/>
      <c r="K5760" s="82"/>
      <c r="L5760" s="82"/>
      <c r="M5760" s="82"/>
      <c r="N5760" s="140"/>
      <c r="O5760" s="140"/>
      <c r="P5760" s="82"/>
      <c r="Q5760" s="82"/>
      <c r="R5760" s="82"/>
      <c r="S5760" s="82"/>
      <c r="T5760" s="140"/>
      <c r="U5760" s="82"/>
      <c r="V5760" s="82"/>
      <c r="W5760" s="82"/>
      <c r="X5760" s="82"/>
      <c r="Y5760" s="82"/>
      <c r="AA5760" s="82"/>
      <c r="AB5760" s="82"/>
      <c r="AC5760" s="82"/>
      <c r="AD5760" s="82"/>
      <c r="AE5760" s="82"/>
      <c r="AF5760" s="82"/>
      <c r="AG5760" s="82"/>
    </row>
    <row r="5761" spans="3:33" x14ac:dyDescent="0.2">
      <c r="C5761" s="82"/>
      <c r="D5761" s="82"/>
      <c r="E5761" s="82"/>
      <c r="F5761" s="82"/>
      <c r="G5761" s="82"/>
      <c r="H5761" s="82"/>
      <c r="I5761" s="82"/>
      <c r="J5761" s="82"/>
      <c r="K5761" s="82"/>
      <c r="L5761" s="82"/>
      <c r="M5761" s="82"/>
      <c r="N5761" s="140"/>
      <c r="O5761" s="140"/>
      <c r="P5761" s="82"/>
      <c r="Q5761" s="82"/>
      <c r="R5761" s="82"/>
      <c r="S5761" s="82"/>
      <c r="T5761" s="140"/>
      <c r="U5761" s="82"/>
      <c r="V5761" s="82"/>
      <c r="W5761" s="82"/>
      <c r="X5761" s="82"/>
      <c r="Y5761" s="82"/>
      <c r="AA5761" s="82"/>
      <c r="AB5761" s="82"/>
      <c r="AC5761" s="82"/>
      <c r="AD5761" s="82"/>
      <c r="AE5761" s="82"/>
      <c r="AF5761" s="82"/>
      <c r="AG5761" s="82"/>
    </row>
    <row r="5762" spans="3:33" x14ac:dyDescent="0.2">
      <c r="C5762" s="82"/>
      <c r="D5762" s="82"/>
      <c r="E5762" s="82"/>
      <c r="F5762" s="82"/>
      <c r="G5762" s="82"/>
      <c r="H5762" s="82"/>
      <c r="I5762" s="82"/>
      <c r="J5762" s="82"/>
      <c r="K5762" s="82"/>
      <c r="L5762" s="82"/>
      <c r="M5762" s="82"/>
      <c r="N5762" s="140"/>
      <c r="O5762" s="140"/>
      <c r="P5762" s="82"/>
      <c r="Q5762" s="82"/>
      <c r="R5762" s="82"/>
      <c r="S5762" s="82"/>
      <c r="T5762" s="140"/>
      <c r="U5762" s="82"/>
      <c r="V5762" s="82"/>
      <c r="W5762" s="82"/>
      <c r="X5762" s="82"/>
      <c r="Y5762" s="82"/>
      <c r="AA5762" s="82"/>
      <c r="AB5762" s="82"/>
      <c r="AC5762" s="82"/>
      <c r="AD5762" s="82"/>
      <c r="AE5762" s="82"/>
      <c r="AF5762" s="82"/>
      <c r="AG5762" s="82"/>
    </row>
    <row r="5763" spans="3:33" x14ac:dyDescent="0.2">
      <c r="C5763" s="82"/>
      <c r="D5763" s="82"/>
      <c r="E5763" s="82"/>
      <c r="F5763" s="82"/>
      <c r="G5763" s="82"/>
      <c r="H5763" s="82"/>
      <c r="I5763" s="82"/>
      <c r="J5763" s="82"/>
      <c r="K5763" s="82"/>
      <c r="L5763" s="82"/>
      <c r="M5763" s="82"/>
      <c r="N5763" s="140"/>
      <c r="O5763" s="140"/>
      <c r="P5763" s="82"/>
      <c r="Q5763" s="82"/>
      <c r="R5763" s="82"/>
      <c r="S5763" s="82"/>
      <c r="T5763" s="140"/>
      <c r="U5763" s="82"/>
      <c r="V5763" s="82"/>
      <c r="W5763" s="82"/>
      <c r="X5763" s="82"/>
      <c r="Y5763" s="82"/>
      <c r="AA5763" s="82"/>
      <c r="AB5763" s="82"/>
      <c r="AC5763" s="82"/>
      <c r="AD5763" s="82"/>
      <c r="AE5763" s="82"/>
      <c r="AF5763" s="82"/>
      <c r="AG5763" s="82"/>
    </row>
    <row r="5764" spans="3:33" x14ac:dyDescent="0.2">
      <c r="C5764" s="82"/>
      <c r="D5764" s="82"/>
      <c r="E5764" s="82"/>
      <c r="F5764" s="82"/>
      <c r="G5764" s="82"/>
      <c r="H5764" s="82"/>
      <c r="I5764" s="82"/>
      <c r="J5764" s="82"/>
      <c r="K5764" s="82"/>
      <c r="L5764" s="82"/>
      <c r="M5764" s="82"/>
      <c r="N5764" s="140"/>
      <c r="O5764" s="140"/>
      <c r="P5764" s="82"/>
      <c r="Q5764" s="82"/>
      <c r="R5764" s="82"/>
      <c r="S5764" s="82"/>
      <c r="T5764" s="140"/>
      <c r="U5764" s="82"/>
      <c r="V5764" s="82"/>
      <c r="W5764" s="82"/>
      <c r="X5764" s="82"/>
      <c r="Y5764" s="82"/>
      <c r="AA5764" s="82"/>
      <c r="AB5764" s="82"/>
      <c r="AC5764" s="82"/>
      <c r="AD5764" s="82"/>
      <c r="AE5764" s="82"/>
      <c r="AF5764" s="82"/>
      <c r="AG5764" s="82"/>
    </row>
    <row r="5765" spans="3:33" x14ac:dyDescent="0.2">
      <c r="C5765" s="82"/>
      <c r="D5765" s="82"/>
      <c r="E5765" s="82"/>
      <c r="F5765" s="82"/>
      <c r="G5765" s="82"/>
      <c r="H5765" s="82"/>
      <c r="I5765" s="82"/>
      <c r="J5765" s="82"/>
      <c r="K5765" s="82"/>
      <c r="L5765" s="82"/>
      <c r="M5765" s="82"/>
      <c r="N5765" s="140"/>
      <c r="O5765" s="140"/>
      <c r="P5765" s="82"/>
      <c r="Q5765" s="82"/>
      <c r="R5765" s="82"/>
      <c r="S5765" s="82"/>
      <c r="T5765" s="140"/>
      <c r="U5765" s="82"/>
      <c r="V5765" s="82"/>
      <c r="W5765" s="82"/>
      <c r="X5765" s="82"/>
      <c r="Y5765" s="82"/>
      <c r="AA5765" s="82"/>
      <c r="AB5765" s="82"/>
      <c r="AC5765" s="82"/>
      <c r="AD5765" s="82"/>
      <c r="AE5765" s="82"/>
      <c r="AF5765" s="82"/>
      <c r="AG5765" s="82"/>
    </row>
    <row r="5766" spans="3:33" x14ac:dyDescent="0.2">
      <c r="C5766" s="82"/>
      <c r="D5766" s="82"/>
      <c r="E5766" s="82"/>
      <c r="F5766" s="82"/>
      <c r="G5766" s="82"/>
      <c r="H5766" s="82"/>
      <c r="I5766" s="82"/>
      <c r="J5766" s="82"/>
      <c r="K5766" s="82"/>
      <c r="L5766" s="82"/>
      <c r="M5766" s="82"/>
      <c r="N5766" s="140"/>
      <c r="O5766" s="140"/>
      <c r="P5766" s="82"/>
      <c r="Q5766" s="82"/>
      <c r="R5766" s="82"/>
      <c r="S5766" s="82"/>
      <c r="T5766" s="140"/>
      <c r="U5766" s="82"/>
      <c r="V5766" s="82"/>
      <c r="W5766" s="82"/>
      <c r="X5766" s="82"/>
      <c r="Y5766" s="82"/>
      <c r="AA5766" s="82"/>
      <c r="AB5766" s="82"/>
      <c r="AC5766" s="82"/>
      <c r="AD5766" s="82"/>
      <c r="AE5766" s="82"/>
      <c r="AF5766" s="82"/>
      <c r="AG5766" s="82"/>
    </row>
    <row r="5767" spans="3:33" x14ac:dyDescent="0.2">
      <c r="C5767" s="82"/>
      <c r="D5767" s="82"/>
      <c r="E5767" s="82"/>
      <c r="F5767" s="82"/>
      <c r="G5767" s="82"/>
      <c r="H5767" s="82"/>
      <c r="I5767" s="82"/>
      <c r="J5767" s="82"/>
      <c r="K5767" s="82"/>
      <c r="L5767" s="82"/>
      <c r="M5767" s="82"/>
      <c r="N5767" s="140"/>
      <c r="O5767" s="140"/>
      <c r="P5767" s="82"/>
      <c r="Q5767" s="82"/>
      <c r="R5767" s="82"/>
      <c r="S5767" s="82"/>
      <c r="T5767" s="140"/>
      <c r="U5767" s="82"/>
      <c r="V5767" s="82"/>
      <c r="W5767" s="82"/>
      <c r="X5767" s="82"/>
      <c r="Y5767" s="82"/>
      <c r="AA5767" s="82"/>
      <c r="AB5767" s="82"/>
      <c r="AC5767" s="82"/>
      <c r="AD5767" s="82"/>
      <c r="AE5767" s="82"/>
      <c r="AF5767" s="82"/>
      <c r="AG5767" s="82"/>
    </row>
    <row r="5768" spans="3:33" x14ac:dyDescent="0.2">
      <c r="C5768" s="82"/>
      <c r="D5768" s="82"/>
      <c r="E5768" s="82"/>
      <c r="F5768" s="82"/>
      <c r="G5768" s="82"/>
      <c r="H5768" s="82"/>
      <c r="I5768" s="82"/>
      <c r="J5768" s="82"/>
      <c r="K5768" s="82"/>
      <c r="L5768" s="82"/>
      <c r="M5768" s="82"/>
      <c r="N5768" s="140"/>
      <c r="O5768" s="140"/>
      <c r="P5768" s="82"/>
      <c r="Q5768" s="82"/>
      <c r="R5768" s="82"/>
      <c r="S5768" s="82"/>
      <c r="T5768" s="140"/>
      <c r="U5768" s="82"/>
      <c r="V5768" s="82"/>
      <c r="W5768" s="82"/>
      <c r="X5768" s="82"/>
      <c r="Y5768" s="82"/>
      <c r="AA5768" s="82"/>
      <c r="AB5768" s="82"/>
      <c r="AC5768" s="82"/>
      <c r="AD5768" s="82"/>
      <c r="AE5768" s="82"/>
      <c r="AF5768" s="82"/>
      <c r="AG5768" s="82"/>
    </row>
    <row r="5769" spans="3:33" x14ac:dyDescent="0.2">
      <c r="C5769" s="82"/>
      <c r="D5769" s="82"/>
      <c r="E5769" s="82"/>
      <c r="F5769" s="82"/>
      <c r="G5769" s="82"/>
      <c r="H5769" s="82"/>
      <c r="I5769" s="82"/>
      <c r="J5769" s="82"/>
      <c r="K5769" s="82"/>
      <c r="L5769" s="82"/>
      <c r="M5769" s="82"/>
      <c r="N5769" s="140"/>
      <c r="O5769" s="140"/>
      <c r="P5769" s="82"/>
      <c r="Q5769" s="82"/>
      <c r="R5769" s="82"/>
      <c r="S5769" s="82"/>
      <c r="T5769" s="140"/>
      <c r="U5769" s="82"/>
      <c r="V5769" s="82"/>
      <c r="W5769" s="82"/>
      <c r="X5769" s="82"/>
      <c r="Y5769" s="82"/>
      <c r="AA5769" s="82"/>
      <c r="AB5769" s="82"/>
      <c r="AC5769" s="82"/>
      <c r="AD5769" s="82"/>
      <c r="AE5769" s="82"/>
      <c r="AF5769" s="82"/>
      <c r="AG5769" s="82"/>
    </row>
    <row r="5770" spans="3:33" x14ac:dyDescent="0.2">
      <c r="C5770" s="82"/>
      <c r="D5770" s="82"/>
      <c r="E5770" s="82"/>
      <c r="F5770" s="82"/>
      <c r="G5770" s="82"/>
      <c r="H5770" s="82"/>
      <c r="I5770" s="82"/>
      <c r="J5770" s="82"/>
      <c r="K5770" s="82"/>
      <c r="L5770" s="82"/>
      <c r="M5770" s="82"/>
      <c r="N5770" s="140"/>
      <c r="O5770" s="140"/>
      <c r="P5770" s="82"/>
      <c r="Q5770" s="82"/>
      <c r="R5770" s="82"/>
      <c r="S5770" s="82"/>
      <c r="T5770" s="140"/>
      <c r="U5770" s="82"/>
      <c r="V5770" s="82"/>
      <c r="W5770" s="82"/>
      <c r="X5770" s="82"/>
      <c r="Y5770" s="82"/>
      <c r="AA5770" s="82"/>
      <c r="AB5770" s="82"/>
      <c r="AC5770" s="82"/>
      <c r="AD5770" s="82"/>
      <c r="AE5770" s="82"/>
      <c r="AF5770" s="82"/>
      <c r="AG5770" s="82"/>
    </row>
    <row r="5771" spans="3:33" x14ac:dyDescent="0.2">
      <c r="C5771" s="82"/>
      <c r="D5771" s="82"/>
      <c r="E5771" s="82"/>
      <c r="F5771" s="82"/>
      <c r="G5771" s="82"/>
      <c r="H5771" s="82"/>
      <c r="I5771" s="82"/>
      <c r="J5771" s="82"/>
      <c r="K5771" s="82"/>
      <c r="L5771" s="82"/>
      <c r="M5771" s="82"/>
      <c r="N5771" s="140"/>
      <c r="O5771" s="140"/>
      <c r="P5771" s="82"/>
      <c r="Q5771" s="82"/>
      <c r="R5771" s="82"/>
      <c r="S5771" s="82"/>
      <c r="T5771" s="140"/>
      <c r="U5771" s="82"/>
      <c r="V5771" s="82"/>
      <c r="W5771" s="82"/>
      <c r="X5771" s="82"/>
      <c r="Y5771" s="82"/>
      <c r="AA5771" s="82"/>
      <c r="AB5771" s="82"/>
      <c r="AC5771" s="82"/>
      <c r="AD5771" s="82"/>
      <c r="AE5771" s="82"/>
      <c r="AF5771" s="82"/>
      <c r="AG5771" s="82"/>
    </row>
    <row r="5772" spans="3:33" x14ac:dyDescent="0.2">
      <c r="C5772" s="82"/>
      <c r="D5772" s="82"/>
      <c r="E5772" s="82"/>
      <c r="F5772" s="82"/>
      <c r="G5772" s="82"/>
      <c r="H5772" s="82"/>
      <c r="I5772" s="82"/>
      <c r="J5772" s="82"/>
      <c r="K5772" s="82"/>
      <c r="L5772" s="82"/>
      <c r="M5772" s="82"/>
      <c r="N5772" s="140"/>
      <c r="O5772" s="140"/>
      <c r="P5772" s="82"/>
      <c r="Q5772" s="82"/>
      <c r="R5772" s="82"/>
      <c r="S5772" s="82"/>
      <c r="T5772" s="140"/>
      <c r="U5772" s="82"/>
      <c r="V5772" s="82"/>
      <c r="W5772" s="82"/>
      <c r="X5772" s="82"/>
      <c r="Y5772" s="82"/>
      <c r="AA5772" s="82"/>
      <c r="AB5772" s="82"/>
      <c r="AC5772" s="82"/>
      <c r="AD5772" s="82"/>
      <c r="AE5772" s="82"/>
      <c r="AF5772" s="82"/>
      <c r="AG5772" s="82"/>
    </row>
    <row r="5773" spans="3:33" x14ac:dyDescent="0.2">
      <c r="C5773" s="82"/>
      <c r="D5773" s="82"/>
      <c r="E5773" s="82"/>
      <c r="F5773" s="82"/>
      <c r="G5773" s="82"/>
      <c r="H5773" s="82"/>
      <c r="I5773" s="82"/>
      <c r="J5773" s="82"/>
      <c r="K5773" s="82"/>
      <c r="L5773" s="82"/>
      <c r="M5773" s="82"/>
      <c r="N5773" s="140"/>
      <c r="O5773" s="140"/>
      <c r="P5773" s="82"/>
      <c r="Q5773" s="82"/>
      <c r="R5773" s="82"/>
      <c r="S5773" s="82"/>
      <c r="T5773" s="140"/>
      <c r="U5773" s="82"/>
      <c r="V5773" s="82"/>
      <c r="W5773" s="82"/>
      <c r="X5773" s="82"/>
      <c r="Y5773" s="82"/>
      <c r="AA5773" s="82"/>
      <c r="AB5773" s="82"/>
      <c r="AC5773" s="82"/>
      <c r="AD5773" s="82"/>
      <c r="AE5773" s="82"/>
      <c r="AF5773" s="82"/>
      <c r="AG5773" s="82"/>
    </row>
    <row r="5774" spans="3:33" x14ac:dyDescent="0.2">
      <c r="C5774" s="82"/>
      <c r="D5774" s="82"/>
      <c r="E5774" s="82"/>
      <c r="F5774" s="82"/>
      <c r="G5774" s="82"/>
      <c r="H5774" s="82"/>
      <c r="I5774" s="82"/>
      <c r="J5774" s="82"/>
      <c r="K5774" s="82"/>
      <c r="L5774" s="82"/>
      <c r="M5774" s="82"/>
      <c r="N5774" s="140"/>
      <c r="O5774" s="140"/>
      <c r="P5774" s="82"/>
      <c r="Q5774" s="82"/>
      <c r="R5774" s="82"/>
      <c r="S5774" s="82"/>
      <c r="T5774" s="140"/>
      <c r="U5774" s="82"/>
      <c r="V5774" s="82"/>
      <c r="W5774" s="82"/>
      <c r="X5774" s="82"/>
      <c r="Y5774" s="82"/>
      <c r="AA5774" s="82"/>
      <c r="AB5774" s="82"/>
      <c r="AC5774" s="82"/>
      <c r="AD5774" s="82"/>
      <c r="AE5774" s="82"/>
      <c r="AF5774" s="82"/>
      <c r="AG5774" s="82"/>
    </row>
    <row r="5775" spans="3:33" x14ac:dyDescent="0.2">
      <c r="C5775" s="82"/>
      <c r="D5775" s="82"/>
      <c r="E5775" s="82"/>
      <c r="F5775" s="82"/>
      <c r="G5775" s="82"/>
      <c r="H5775" s="82"/>
      <c r="I5775" s="82"/>
      <c r="J5775" s="82"/>
      <c r="K5775" s="82"/>
      <c r="L5775" s="82"/>
      <c r="M5775" s="82"/>
      <c r="N5775" s="140"/>
      <c r="O5775" s="140"/>
      <c r="P5775" s="82"/>
      <c r="Q5775" s="82"/>
      <c r="R5775" s="82"/>
      <c r="S5775" s="82"/>
      <c r="T5775" s="140"/>
      <c r="U5775" s="82"/>
      <c r="V5775" s="82"/>
      <c r="W5775" s="82"/>
      <c r="X5775" s="82"/>
      <c r="Y5775" s="82"/>
      <c r="AA5775" s="82"/>
      <c r="AB5775" s="82"/>
      <c r="AC5775" s="82"/>
      <c r="AD5775" s="82"/>
      <c r="AE5775" s="82"/>
      <c r="AF5775" s="82"/>
      <c r="AG5775" s="82"/>
    </row>
    <row r="5776" spans="3:33" x14ac:dyDescent="0.2">
      <c r="C5776" s="82"/>
      <c r="D5776" s="82"/>
      <c r="E5776" s="82"/>
      <c r="F5776" s="82"/>
      <c r="G5776" s="82"/>
      <c r="H5776" s="82"/>
      <c r="I5776" s="82"/>
      <c r="J5776" s="82"/>
      <c r="K5776" s="82"/>
      <c r="L5776" s="82"/>
      <c r="M5776" s="82"/>
      <c r="N5776" s="140"/>
      <c r="O5776" s="140"/>
      <c r="P5776" s="82"/>
      <c r="Q5776" s="82"/>
      <c r="R5776" s="82"/>
      <c r="S5776" s="82"/>
      <c r="T5776" s="140"/>
      <c r="U5776" s="82"/>
      <c r="V5776" s="82"/>
      <c r="W5776" s="82"/>
      <c r="X5776" s="82"/>
      <c r="Y5776" s="82"/>
      <c r="AA5776" s="82"/>
      <c r="AB5776" s="82"/>
      <c r="AC5776" s="82"/>
      <c r="AD5776" s="82"/>
      <c r="AE5776" s="82"/>
      <c r="AF5776" s="82"/>
      <c r="AG5776" s="82"/>
    </row>
    <row r="5777" spans="3:33" x14ac:dyDescent="0.2">
      <c r="C5777" s="82"/>
      <c r="D5777" s="82"/>
      <c r="E5777" s="82"/>
      <c r="F5777" s="82"/>
      <c r="G5777" s="82"/>
      <c r="H5777" s="82"/>
      <c r="I5777" s="82"/>
      <c r="J5777" s="82"/>
      <c r="K5777" s="82"/>
      <c r="L5777" s="82"/>
      <c r="M5777" s="82"/>
      <c r="N5777" s="140"/>
      <c r="O5777" s="140"/>
      <c r="P5777" s="82"/>
      <c r="Q5777" s="82"/>
      <c r="R5777" s="82"/>
      <c r="S5777" s="82"/>
      <c r="T5777" s="140"/>
      <c r="U5777" s="82"/>
      <c r="V5777" s="82"/>
      <c r="W5777" s="82"/>
      <c r="X5777" s="82"/>
      <c r="Y5777" s="82"/>
      <c r="AA5777" s="82"/>
      <c r="AB5777" s="82"/>
      <c r="AC5777" s="82"/>
      <c r="AD5777" s="82"/>
      <c r="AE5777" s="82"/>
      <c r="AF5777" s="82"/>
      <c r="AG5777" s="82"/>
    </row>
    <row r="5778" spans="3:33" x14ac:dyDescent="0.2">
      <c r="C5778" s="82"/>
      <c r="D5778" s="82"/>
      <c r="E5778" s="82"/>
      <c r="F5778" s="82"/>
      <c r="G5778" s="82"/>
      <c r="H5778" s="82"/>
      <c r="I5778" s="82"/>
      <c r="J5778" s="82"/>
      <c r="K5778" s="82"/>
      <c r="L5778" s="82"/>
      <c r="M5778" s="82"/>
      <c r="N5778" s="140"/>
      <c r="O5778" s="140"/>
      <c r="P5778" s="82"/>
      <c r="Q5778" s="82"/>
      <c r="R5778" s="82"/>
      <c r="S5778" s="82"/>
      <c r="T5778" s="140"/>
      <c r="U5778" s="82"/>
      <c r="V5778" s="82"/>
      <c r="W5778" s="82"/>
      <c r="X5778" s="82"/>
      <c r="Y5778" s="82"/>
      <c r="AA5778" s="82"/>
      <c r="AB5778" s="82"/>
      <c r="AC5778" s="82"/>
      <c r="AD5778" s="82"/>
      <c r="AE5778" s="82"/>
      <c r="AF5778" s="82"/>
      <c r="AG5778" s="82"/>
    </row>
    <row r="5779" spans="3:33" x14ac:dyDescent="0.2">
      <c r="C5779" s="82"/>
      <c r="D5779" s="82"/>
      <c r="E5779" s="82"/>
      <c r="F5779" s="82"/>
      <c r="G5779" s="82"/>
      <c r="H5779" s="82"/>
      <c r="I5779" s="82"/>
      <c r="J5779" s="82"/>
      <c r="K5779" s="82"/>
      <c r="L5779" s="82"/>
      <c r="M5779" s="82"/>
      <c r="N5779" s="140"/>
      <c r="O5779" s="140"/>
      <c r="P5779" s="82"/>
      <c r="Q5779" s="82"/>
      <c r="R5779" s="82"/>
      <c r="S5779" s="82"/>
      <c r="T5779" s="140"/>
      <c r="U5779" s="82"/>
      <c r="V5779" s="82"/>
      <c r="W5779" s="82"/>
      <c r="X5779" s="82"/>
      <c r="Y5779" s="82"/>
      <c r="AA5779" s="82"/>
      <c r="AB5779" s="82"/>
      <c r="AC5779" s="82"/>
      <c r="AD5779" s="82"/>
      <c r="AE5779" s="82"/>
      <c r="AF5779" s="82"/>
      <c r="AG5779" s="82"/>
    </row>
    <row r="5780" spans="3:33" x14ac:dyDescent="0.2">
      <c r="C5780" s="82"/>
      <c r="D5780" s="82"/>
      <c r="E5780" s="82"/>
      <c r="F5780" s="82"/>
      <c r="G5780" s="82"/>
      <c r="H5780" s="82"/>
      <c r="I5780" s="82"/>
      <c r="J5780" s="82"/>
      <c r="K5780" s="82"/>
      <c r="L5780" s="82"/>
      <c r="M5780" s="82"/>
      <c r="N5780" s="140"/>
      <c r="O5780" s="140"/>
      <c r="P5780" s="82"/>
      <c r="Q5780" s="82"/>
      <c r="R5780" s="82"/>
      <c r="S5780" s="82"/>
      <c r="T5780" s="140"/>
      <c r="U5780" s="82"/>
      <c r="V5780" s="82"/>
      <c r="W5780" s="82"/>
      <c r="X5780" s="82"/>
      <c r="Y5780" s="82"/>
      <c r="AA5780" s="82"/>
      <c r="AB5780" s="82"/>
      <c r="AC5780" s="82"/>
      <c r="AD5780" s="82"/>
      <c r="AE5780" s="82"/>
      <c r="AF5780" s="82"/>
      <c r="AG5780" s="82"/>
    </row>
    <row r="5781" spans="3:33" x14ac:dyDescent="0.2">
      <c r="C5781" s="82"/>
      <c r="D5781" s="82"/>
      <c r="E5781" s="82"/>
      <c r="F5781" s="82"/>
      <c r="G5781" s="82"/>
      <c r="H5781" s="82"/>
      <c r="I5781" s="82"/>
      <c r="J5781" s="82"/>
      <c r="K5781" s="82"/>
      <c r="L5781" s="82"/>
      <c r="M5781" s="82"/>
      <c r="N5781" s="140"/>
      <c r="O5781" s="140"/>
      <c r="P5781" s="82"/>
      <c r="Q5781" s="82"/>
      <c r="R5781" s="82"/>
      <c r="S5781" s="82"/>
      <c r="T5781" s="140"/>
      <c r="U5781" s="82"/>
      <c r="V5781" s="82"/>
      <c r="W5781" s="82"/>
      <c r="X5781" s="82"/>
      <c r="Y5781" s="82"/>
      <c r="AA5781" s="82"/>
      <c r="AB5781" s="82"/>
      <c r="AC5781" s="82"/>
      <c r="AD5781" s="82"/>
      <c r="AE5781" s="82"/>
      <c r="AF5781" s="82"/>
      <c r="AG5781" s="82"/>
    </row>
    <row r="5782" spans="3:33" x14ac:dyDescent="0.2">
      <c r="C5782" s="82"/>
      <c r="D5782" s="82"/>
      <c r="E5782" s="82"/>
      <c r="F5782" s="82"/>
      <c r="G5782" s="82"/>
      <c r="H5782" s="82"/>
      <c r="I5782" s="82"/>
      <c r="J5782" s="82"/>
      <c r="K5782" s="82"/>
      <c r="L5782" s="82"/>
      <c r="M5782" s="82"/>
      <c r="N5782" s="140"/>
      <c r="O5782" s="140"/>
      <c r="P5782" s="82"/>
      <c r="Q5782" s="82"/>
      <c r="R5782" s="82"/>
      <c r="S5782" s="82"/>
      <c r="T5782" s="140"/>
      <c r="U5782" s="82"/>
      <c r="V5782" s="82"/>
      <c r="W5782" s="82"/>
      <c r="X5782" s="82"/>
      <c r="Y5782" s="82"/>
      <c r="AA5782" s="82"/>
      <c r="AB5782" s="82"/>
      <c r="AC5782" s="82"/>
      <c r="AD5782" s="82"/>
      <c r="AE5782" s="82"/>
      <c r="AF5782" s="82"/>
      <c r="AG5782" s="82"/>
    </row>
    <row r="5783" spans="3:33" x14ac:dyDescent="0.2">
      <c r="C5783" s="82"/>
      <c r="D5783" s="82"/>
      <c r="E5783" s="82"/>
      <c r="F5783" s="82"/>
      <c r="G5783" s="82"/>
      <c r="H5783" s="82"/>
      <c r="I5783" s="82"/>
      <c r="J5783" s="82"/>
      <c r="K5783" s="82"/>
      <c r="L5783" s="82"/>
      <c r="M5783" s="82"/>
      <c r="N5783" s="140"/>
      <c r="O5783" s="140"/>
      <c r="P5783" s="82"/>
      <c r="Q5783" s="82"/>
      <c r="R5783" s="82"/>
      <c r="S5783" s="82"/>
      <c r="T5783" s="140"/>
      <c r="U5783" s="82"/>
      <c r="V5783" s="82"/>
      <c r="W5783" s="82"/>
      <c r="X5783" s="82"/>
      <c r="Y5783" s="82"/>
      <c r="AA5783" s="82"/>
      <c r="AB5783" s="82"/>
      <c r="AC5783" s="82"/>
      <c r="AD5783" s="82"/>
      <c r="AE5783" s="82"/>
      <c r="AF5783" s="82"/>
      <c r="AG5783" s="82"/>
    </row>
    <row r="5784" spans="3:33" x14ac:dyDescent="0.2">
      <c r="C5784" s="82"/>
      <c r="D5784" s="82"/>
      <c r="E5784" s="82"/>
      <c r="F5784" s="82"/>
      <c r="G5784" s="82"/>
      <c r="H5784" s="82"/>
      <c r="I5784" s="82"/>
      <c r="J5784" s="82"/>
      <c r="K5784" s="82"/>
      <c r="L5784" s="82"/>
      <c r="M5784" s="82"/>
      <c r="N5784" s="140"/>
      <c r="O5784" s="140"/>
      <c r="P5784" s="82"/>
      <c r="Q5784" s="82"/>
      <c r="R5784" s="82"/>
      <c r="S5784" s="82"/>
      <c r="T5784" s="140"/>
      <c r="U5784" s="82"/>
      <c r="V5784" s="82"/>
      <c r="W5784" s="82"/>
      <c r="X5784" s="82"/>
      <c r="Y5784" s="82"/>
      <c r="AA5784" s="82"/>
      <c r="AB5784" s="82"/>
      <c r="AC5784" s="82"/>
      <c r="AD5784" s="82"/>
      <c r="AE5784" s="82"/>
      <c r="AF5784" s="82"/>
      <c r="AG5784" s="82"/>
    </row>
    <row r="5785" spans="3:33" x14ac:dyDescent="0.2">
      <c r="C5785" s="82"/>
      <c r="D5785" s="82"/>
      <c r="E5785" s="82"/>
      <c r="F5785" s="82"/>
      <c r="G5785" s="82"/>
      <c r="H5785" s="82"/>
      <c r="I5785" s="82"/>
      <c r="J5785" s="82"/>
      <c r="K5785" s="82"/>
      <c r="L5785" s="82"/>
      <c r="M5785" s="82"/>
      <c r="N5785" s="140"/>
      <c r="O5785" s="140"/>
      <c r="P5785" s="82"/>
      <c r="Q5785" s="82"/>
      <c r="R5785" s="82"/>
      <c r="S5785" s="82"/>
      <c r="T5785" s="140"/>
      <c r="U5785" s="82"/>
      <c r="V5785" s="82"/>
      <c r="W5785" s="82"/>
      <c r="X5785" s="82"/>
      <c r="Y5785" s="82"/>
      <c r="AA5785" s="82"/>
      <c r="AB5785" s="82"/>
      <c r="AC5785" s="82"/>
      <c r="AD5785" s="82"/>
      <c r="AE5785" s="82"/>
      <c r="AF5785" s="82"/>
      <c r="AG5785" s="82"/>
    </row>
    <row r="5786" spans="3:33" x14ac:dyDescent="0.2">
      <c r="C5786" s="82"/>
      <c r="D5786" s="82"/>
      <c r="E5786" s="82"/>
      <c r="F5786" s="82"/>
      <c r="G5786" s="82"/>
      <c r="H5786" s="82"/>
      <c r="I5786" s="82"/>
      <c r="J5786" s="82"/>
      <c r="K5786" s="82"/>
      <c r="L5786" s="82"/>
      <c r="M5786" s="82"/>
      <c r="N5786" s="140"/>
      <c r="O5786" s="140"/>
      <c r="P5786" s="82"/>
      <c r="Q5786" s="82"/>
      <c r="R5786" s="82"/>
      <c r="S5786" s="82"/>
      <c r="T5786" s="140"/>
      <c r="U5786" s="82"/>
      <c r="V5786" s="82"/>
      <c r="W5786" s="82"/>
      <c r="X5786" s="82"/>
      <c r="Y5786" s="82"/>
      <c r="AA5786" s="82"/>
      <c r="AB5786" s="82"/>
      <c r="AC5786" s="82"/>
      <c r="AD5786" s="82"/>
      <c r="AE5786" s="82"/>
      <c r="AF5786" s="82"/>
      <c r="AG5786" s="82"/>
    </row>
    <row r="5787" spans="3:33" x14ac:dyDescent="0.2">
      <c r="C5787" s="82"/>
      <c r="D5787" s="82"/>
      <c r="E5787" s="82"/>
      <c r="F5787" s="82"/>
      <c r="G5787" s="82"/>
      <c r="H5787" s="82"/>
      <c r="I5787" s="82"/>
      <c r="J5787" s="82"/>
      <c r="K5787" s="82"/>
      <c r="L5787" s="82"/>
      <c r="M5787" s="82"/>
      <c r="N5787" s="140"/>
      <c r="O5787" s="140"/>
      <c r="P5787" s="82"/>
      <c r="Q5787" s="82"/>
      <c r="R5787" s="82"/>
      <c r="S5787" s="82"/>
      <c r="T5787" s="140"/>
      <c r="U5787" s="82"/>
      <c r="V5787" s="82"/>
      <c r="W5787" s="82"/>
      <c r="X5787" s="82"/>
      <c r="Y5787" s="82"/>
      <c r="AA5787" s="82"/>
      <c r="AB5787" s="82"/>
      <c r="AC5787" s="82"/>
      <c r="AD5787" s="82"/>
      <c r="AE5787" s="82"/>
      <c r="AF5787" s="82"/>
      <c r="AG5787" s="82"/>
    </row>
    <row r="5788" spans="3:33" x14ac:dyDescent="0.2">
      <c r="C5788" s="82"/>
      <c r="D5788" s="82"/>
      <c r="E5788" s="82"/>
      <c r="F5788" s="82"/>
      <c r="G5788" s="82"/>
      <c r="H5788" s="82"/>
      <c r="I5788" s="82"/>
      <c r="J5788" s="82"/>
      <c r="K5788" s="82"/>
      <c r="L5788" s="82"/>
      <c r="M5788" s="82"/>
      <c r="N5788" s="140"/>
      <c r="O5788" s="140"/>
      <c r="P5788" s="82"/>
      <c r="Q5788" s="82"/>
      <c r="R5788" s="82"/>
      <c r="S5788" s="82"/>
      <c r="T5788" s="140"/>
      <c r="U5788" s="82"/>
      <c r="V5788" s="82"/>
      <c r="W5788" s="82"/>
      <c r="X5788" s="82"/>
      <c r="Y5788" s="82"/>
      <c r="AA5788" s="82"/>
      <c r="AB5788" s="82"/>
      <c r="AC5788" s="82"/>
      <c r="AD5788" s="82"/>
      <c r="AE5788" s="82"/>
      <c r="AF5788" s="82"/>
      <c r="AG5788" s="82"/>
    </row>
    <row r="5789" spans="3:33" x14ac:dyDescent="0.2">
      <c r="C5789" s="82"/>
      <c r="D5789" s="82"/>
      <c r="E5789" s="82"/>
      <c r="F5789" s="82"/>
      <c r="G5789" s="82"/>
      <c r="H5789" s="82"/>
      <c r="I5789" s="82"/>
      <c r="J5789" s="82"/>
      <c r="K5789" s="82"/>
      <c r="L5789" s="82"/>
      <c r="M5789" s="82"/>
      <c r="N5789" s="140"/>
      <c r="O5789" s="140"/>
      <c r="P5789" s="82"/>
      <c r="Q5789" s="82"/>
      <c r="R5789" s="82"/>
      <c r="S5789" s="82"/>
      <c r="T5789" s="140"/>
      <c r="U5789" s="82"/>
      <c r="V5789" s="82"/>
      <c r="W5789" s="82"/>
      <c r="X5789" s="82"/>
      <c r="Y5789" s="82"/>
      <c r="AA5789" s="82"/>
      <c r="AB5789" s="82"/>
      <c r="AC5789" s="82"/>
      <c r="AD5789" s="82"/>
      <c r="AE5789" s="82"/>
      <c r="AF5789" s="82"/>
      <c r="AG5789" s="82"/>
    </row>
    <row r="5790" spans="3:33" x14ac:dyDescent="0.2">
      <c r="C5790" s="82"/>
      <c r="D5790" s="82"/>
      <c r="E5790" s="82"/>
      <c r="F5790" s="82"/>
      <c r="G5790" s="82"/>
      <c r="H5790" s="82"/>
      <c r="I5790" s="82"/>
      <c r="J5790" s="82"/>
      <c r="K5790" s="82"/>
      <c r="L5790" s="82"/>
      <c r="M5790" s="82"/>
      <c r="N5790" s="140"/>
      <c r="O5790" s="140"/>
      <c r="P5790" s="82"/>
      <c r="Q5790" s="82"/>
      <c r="R5790" s="82"/>
      <c r="S5790" s="82"/>
      <c r="T5790" s="140"/>
      <c r="U5790" s="82"/>
      <c r="V5790" s="82"/>
      <c r="W5790" s="82"/>
      <c r="X5790" s="82"/>
      <c r="Y5790" s="82"/>
      <c r="AA5790" s="82"/>
      <c r="AB5790" s="82"/>
      <c r="AC5790" s="82"/>
      <c r="AD5790" s="82"/>
      <c r="AE5790" s="82"/>
      <c r="AF5790" s="82"/>
      <c r="AG5790" s="82"/>
    </row>
    <row r="5791" spans="3:33" x14ac:dyDescent="0.2">
      <c r="C5791" s="82"/>
      <c r="D5791" s="82"/>
      <c r="E5791" s="82"/>
      <c r="F5791" s="82"/>
      <c r="G5791" s="82"/>
      <c r="H5791" s="82"/>
      <c r="I5791" s="82"/>
      <c r="J5791" s="82"/>
      <c r="K5791" s="82"/>
      <c r="L5791" s="82"/>
      <c r="M5791" s="82"/>
      <c r="N5791" s="140"/>
      <c r="O5791" s="140"/>
      <c r="P5791" s="82"/>
      <c r="Q5791" s="82"/>
      <c r="R5791" s="82"/>
      <c r="S5791" s="82"/>
      <c r="T5791" s="140"/>
      <c r="U5791" s="82"/>
      <c r="V5791" s="82"/>
      <c r="W5791" s="82"/>
      <c r="X5791" s="82"/>
      <c r="Y5791" s="82"/>
      <c r="AA5791" s="82"/>
      <c r="AB5791" s="82"/>
      <c r="AC5791" s="82"/>
      <c r="AD5791" s="82"/>
      <c r="AE5791" s="82"/>
      <c r="AF5791" s="82"/>
      <c r="AG5791" s="82"/>
    </row>
    <row r="5792" spans="3:33" x14ac:dyDescent="0.2">
      <c r="C5792" s="82"/>
      <c r="D5792" s="82"/>
      <c r="E5792" s="82"/>
      <c r="F5792" s="82"/>
      <c r="G5792" s="82"/>
      <c r="H5792" s="82"/>
      <c r="I5792" s="82"/>
      <c r="J5792" s="82"/>
      <c r="K5792" s="82"/>
      <c r="L5792" s="82"/>
      <c r="M5792" s="82"/>
      <c r="N5792" s="140"/>
      <c r="O5792" s="140"/>
      <c r="P5792" s="82"/>
      <c r="Q5792" s="82"/>
      <c r="R5792" s="82"/>
      <c r="S5792" s="82"/>
      <c r="T5792" s="140"/>
      <c r="U5792" s="82"/>
      <c r="V5792" s="82"/>
      <c r="W5792" s="82"/>
      <c r="X5792" s="82"/>
      <c r="Y5792" s="82"/>
      <c r="AA5792" s="82"/>
      <c r="AB5792" s="82"/>
      <c r="AC5792" s="82"/>
      <c r="AD5792" s="82"/>
      <c r="AE5792" s="82"/>
      <c r="AF5792" s="82"/>
      <c r="AG5792" s="82"/>
    </row>
    <row r="5793" spans="3:33" x14ac:dyDescent="0.2">
      <c r="C5793" s="82"/>
      <c r="D5793" s="82"/>
      <c r="E5793" s="82"/>
      <c r="F5793" s="82"/>
      <c r="G5793" s="82"/>
      <c r="H5793" s="82"/>
      <c r="I5793" s="82"/>
      <c r="J5793" s="82"/>
      <c r="K5793" s="82"/>
      <c r="L5793" s="82"/>
      <c r="M5793" s="82"/>
      <c r="N5793" s="140"/>
      <c r="O5793" s="140"/>
      <c r="P5793" s="82"/>
      <c r="Q5793" s="82"/>
      <c r="R5793" s="82"/>
      <c r="S5793" s="82"/>
      <c r="T5793" s="140"/>
      <c r="U5793" s="82"/>
      <c r="V5793" s="82"/>
      <c r="W5793" s="82"/>
      <c r="X5793" s="82"/>
      <c r="Y5793" s="82"/>
      <c r="AA5793" s="82"/>
      <c r="AB5793" s="82"/>
      <c r="AC5793" s="82"/>
      <c r="AD5793" s="82"/>
      <c r="AE5793" s="82"/>
      <c r="AF5793" s="82"/>
      <c r="AG5793" s="82"/>
    </row>
    <row r="5794" spans="3:33" x14ac:dyDescent="0.2">
      <c r="C5794" s="82"/>
      <c r="D5794" s="82"/>
      <c r="E5794" s="82"/>
      <c r="F5794" s="82"/>
      <c r="G5794" s="82"/>
      <c r="H5794" s="82"/>
      <c r="I5794" s="82"/>
      <c r="J5794" s="82"/>
      <c r="K5794" s="82"/>
      <c r="L5794" s="82"/>
      <c r="M5794" s="82"/>
      <c r="N5794" s="140"/>
      <c r="O5794" s="140"/>
      <c r="P5794" s="82"/>
      <c r="Q5794" s="82"/>
      <c r="R5794" s="82"/>
      <c r="S5794" s="82"/>
      <c r="T5794" s="140"/>
      <c r="U5794" s="82"/>
      <c r="V5794" s="82"/>
      <c r="W5794" s="82"/>
      <c r="X5794" s="82"/>
      <c r="Y5794" s="82"/>
      <c r="AA5794" s="82"/>
      <c r="AB5794" s="82"/>
      <c r="AC5794" s="82"/>
      <c r="AD5794" s="82"/>
      <c r="AE5794" s="82"/>
      <c r="AF5794" s="82"/>
      <c r="AG5794" s="82"/>
    </row>
    <row r="5795" spans="3:33" x14ac:dyDescent="0.2">
      <c r="C5795" s="82"/>
      <c r="D5795" s="82"/>
      <c r="E5795" s="82"/>
      <c r="F5795" s="82"/>
      <c r="G5795" s="82"/>
      <c r="H5795" s="82"/>
      <c r="I5795" s="82"/>
      <c r="J5795" s="82"/>
      <c r="K5795" s="82"/>
      <c r="L5795" s="82"/>
      <c r="M5795" s="82"/>
      <c r="N5795" s="140"/>
      <c r="O5795" s="140"/>
      <c r="P5795" s="82"/>
      <c r="Q5795" s="82"/>
      <c r="R5795" s="82"/>
      <c r="S5795" s="82"/>
      <c r="T5795" s="140"/>
      <c r="U5795" s="82"/>
      <c r="V5795" s="82"/>
      <c r="W5795" s="82"/>
      <c r="X5795" s="82"/>
      <c r="Y5795" s="82"/>
      <c r="AA5795" s="82"/>
      <c r="AB5795" s="82"/>
      <c r="AC5795" s="82"/>
      <c r="AD5795" s="82"/>
      <c r="AE5795" s="82"/>
      <c r="AF5795" s="82"/>
      <c r="AG5795" s="82"/>
    </row>
    <row r="5796" spans="3:33" x14ac:dyDescent="0.2">
      <c r="C5796" s="82"/>
      <c r="D5796" s="82"/>
      <c r="E5796" s="82"/>
      <c r="F5796" s="82"/>
      <c r="G5796" s="82"/>
      <c r="H5796" s="82"/>
      <c r="I5796" s="82"/>
      <c r="J5796" s="82"/>
      <c r="K5796" s="82"/>
      <c r="L5796" s="82"/>
      <c r="M5796" s="82"/>
      <c r="N5796" s="140"/>
      <c r="O5796" s="140"/>
      <c r="P5796" s="82"/>
      <c r="Q5796" s="82"/>
      <c r="R5796" s="82"/>
      <c r="S5796" s="82"/>
      <c r="T5796" s="140"/>
      <c r="U5796" s="82"/>
      <c r="V5796" s="82"/>
      <c r="W5796" s="82"/>
      <c r="X5796" s="82"/>
      <c r="Y5796" s="82"/>
      <c r="AA5796" s="82"/>
      <c r="AB5796" s="82"/>
      <c r="AC5796" s="82"/>
      <c r="AD5796" s="82"/>
      <c r="AE5796" s="82"/>
      <c r="AF5796" s="82"/>
      <c r="AG5796" s="82"/>
    </row>
    <row r="5797" spans="3:33" x14ac:dyDescent="0.2">
      <c r="C5797" s="82"/>
      <c r="D5797" s="82"/>
      <c r="E5797" s="82"/>
      <c r="F5797" s="82"/>
      <c r="G5797" s="82"/>
      <c r="H5797" s="82"/>
      <c r="I5797" s="82"/>
      <c r="J5797" s="82"/>
      <c r="K5797" s="82"/>
      <c r="L5797" s="82"/>
      <c r="M5797" s="82"/>
      <c r="N5797" s="140"/>
      <c r="O5797" s="140"/>
      <c r="P5797" s="82"/>
      <c r="Q5797" s="82"/>
      <c r="R5797" s="82"/>
      <c r="S5797" s="82"/>
      <c r="T5797" s="140"/>
      <c r="U5797" s="82"/>
      <c r="V5797" s="82"/>
      <c r="W5797" s="82"/>
      <c r="X5797" s="82"/>
      <c r="Y5797" s="82"/>
      <c r="AA5797" s="82"/>
      <c r="AB5797" s="82"/>
      <c r="AC5797" s="82"/>
      <c r="AD5797" s="82"/>
      <c r="AE5797" s="82"/>
      <c r="AF5797" s="82"/>
      <c r="AG5797" s="82"/>
    </row>
    <row r="5798" spans="3:33" x14ac:dyDescent="0.2">
      <c r="C5798" s="82"/>
      <c r="D5798" s="82"/>
      <c r="E5798" s="82"/>
      <c r="F5798" s="82"/>
      <c r="G5798" s="82"/>
      <c r="H5798" s="82"/>
      <c r="I5798" s="82"/>
      <c r="J5798" s="82"/>
      <c r="K5798" s="82"/>
      <c r="L5798" s="82"/>
      <c r="M5798" s="82"/>
      <c r="N5798" s="140"/>
      <c r="O5798" s="140"/>
      <c r="P5798" s="82"/>
      <c r="Q5798" s="82"/>
      <c r="R5798" s="82"/>
      <c r="S5798" s="82"/>
      <c r="T5798" s="140"/>
      <c r="U5798" s="82"/>
      <c r="V5798" s="82"/>
      <c r="W5798" s="82"/>
      <c r="X5798" s="82"/>
      <c r="Y5798" s="82"/>
      <c r="AA5798" s="82"/>
      <c r="AB5798" s="82"/>
      <c r="AC5798" s="82"/>
      <c r="AD5798" s="82"/>
      <c r="AE5798" s="82"/>
      <c r="AF5798" s="82"/>
      <c r="AG5798" s="82"/>
    </row>
    <row r="5799" spans="3:33" x14ac:dyDescent="0.2">
      <c r="C5799" s="82"/>
      <c r="D5799" s="82"/>
      <c r="E5799" s="82"/>
      <c r="F5799" s="82"/>
      <c r="G5799" s="82"/>
      <c r="H5799" s="82"/>
      <c r="I5799" s="82"/>
      <c r="J5799" s="82"/>
      <c r="K5799" s="82"/>
      <c r="L5799" s="82"/>
      <c r="M5799" s="82"/>
      <c r="N5799" s="140"/>
      <c r="O5799" s="140"/>
      <c r="P5799" s="82"/>
      <c r="Q5799" s="82"/>
      <c r="R5799" s="82"/>
      <c r="S5799" s="82"/>
      <c r="T5799" s="140"/>
      <c r="U5799" s="82"/>
      <c r="V5799" s="82"/>
      <c r="W5799" s="82"/>
      <c r="X5799" s="82"/>
      <c r="Y5799" s="82"/>
      <c r="AA5799" s="82"/>
      <c r="AB5799" s="82"/>
      <c r="AC5799" s="82"/>
      <c r="AD5799" s="82"/>
      <c r="AE5799" s="82"/>
      <c r="AF5799" s="82"/>
      <c r="AG5799" s="82"/>
    </row>
    <row r="5800" spans="3:33" x14ac:dyDescent="0.2">
      <c r="C5800" s="82"/>
      <c r="D5800" s="82"/>
      <c r="E5800" s="82"/>
      <c r="F5800" s="82"/>
      <c r="G5800" s="82"/>
      <c r="H5800" s="82"/>
      <c r="I5800" s="82"/>
      <c r="J5800" s="82"/>
      <c r="K5800" s="82"/>
      <c r="L5800" s="82"/>
      <c r="M5800" s="82"/>
      <c r="N5800" s="140"/>
      <c r="O5800" s="140"/>
      <c r="P5800" s="82"/>
      <c r="Q5800" s="82"/>
      <c r="R5800" s="82"/>
      <c r="S5800" s="82"/>
      <c r="T5800" s="140"/>
      <c r="U5800" s="82"/>
      <c r="V5800" s="82"/>
      <c r="W5800" s="82"/>
      <c r="X5800" s="82"/>
      <c r="Y5800" s="82"/>
      <c r="AA5800" s="82"/>
      <c r="AB5800" s="82"/>
      <c r="AC5800" s="82"/>
      <c r="AD5800" s="82"/>
      <c r="AE5800" s="82"/>
      <c r="AF5800" s="82"/>
      <c r="AG5800" s="82"/>
    </row>
    <row r="5801" spans="3:33" x14ac:dyDescent="0.2">
      <c r="C5801" s="82"/>
      <c r="D5801" s="82"/>
      <c r="E5801" s="82"/>
      <c r="F5801" s="82"/>
      <c r="G5801" s="82"/>
      <c r="H5801" s="82"/>
      <c r="I5801" s="82"/>
      <c r="J5801" s="82"/>
      <c r="K5801" s="82"/>
      <c r="L5801" s="82"/>
      <c r="M5801" s="82"/>
      <c r="N5801" s="140"/>
      <c r="O5801" s="140"/>
      <c r="P5801" s="82"/>
      <c r="Q5801" s="82"/>
      <c r="R5801" s="82"/>
      <c r="S5801" s="82"/>
      <c r="T5801" s="140"/>
      <c r="U5801" s="82"/>
      <c r="V5801" s="82"/>
      <c r="W5801" s="82"/>
      <c r="X5801" s="82"/>
      <c r="Y5801" s="82"/>
      <c r="AA5801" s="82"/>
      <c r="AB5801" s="82"/>
      <c r="AC5801" s="82"/>
      <c r="AD5801" s="82"/>
      <c r="AE5801" s="82"/>
      <c r="AF5801" s="82"/>
      <c r="AG5801" s="82"/>
    </row>
    <row r="5802" spans="3:33" x14ac:dyDescent="0.2">
      <c r="C5802" s="82"/>
      <c r="D5802" s="82"/>
      <c r="E5802" s="82"/>
      <c r="F5802" s="82"/>
      <c r="G5802" s="82"/>
      <c r="H5802" s="82"/>
      <c r="I5802" s="82"/>
      <c r="J5802" s="82"/>
      <c r="K5802" s="82"/>
      <c r="L5802" s="82"/>
      <c r="M5802" s="82"/>
      <c r="N5802" s="140"/>
      <c r="O5802" s="140"/>
      <c r="P5802" s="82"/>
      <c r="Q5802" s="82"/>
      <c r="R5802" s="82"/>
      <c r="S5802" s="82"/>
      <c r="T5802" s="140"/>
      <c r="U5802" s="82"/>
      <c r="V5802" s="82"/>
      <c r="W5802" s="82"/>
      <c r="X5802" s="82"/>
      <c r="Y5802" s="82"/>
      <c r="AA5802" s="82"/>
      <c r="AB5802" s="82"/>
      <c r="AC5802" s="82"/>
      <c r="AD5802" s="82"/>
      <c r="AE5802" s="82"/>
      <c r="AF5802" s="82"/>
      <c r="AG5802" s="82"/>
    </row>
    <row r="5803" spans="3:33" x14ac:dyDescent="0.2">
      <c r="C5803" s="82"/>
      <c r="D5803" s="82"/>
      <c r="E5803" s="82"/>
      <c r="F5803" s="82"/>
      <c r="G5803" s="82"/>
      <c r="H5803" s="82"/>
      <c r="I5803" s="82"/>
      <c r="J5803" s="82"/>
      <c r="K5803" s="82"/>
      <c r="L5803" s="82"/>
      <c r="M5803" s="82"/>
      <c r="N5803" s="140"/>
      <c r="O5803" s="140"/>
      <c r="P5803" s="82"/>
      <c r="Q5803" s="82"/>
      <c r="R5803" s="82"/>
      <c r="S5803" s="82"/>
      <c r="T5803" s="140"/>
      <c r="U5803" s="82"/>
      <c r="V5803" s="82"/>
      <c r="W5803" s="82"/>
      <c r="X5803" s="82"/>
      <c r="Y5803" s="82"/>
      <c r="AA5803" s="82"/>
      <c r="AB5803" s="82"/>
      <c r="AC5803" s="82"/>
      <c r="AD5803" s="82"/>
      <c r="AE5803" s="82"/>
      <c r="AF5803" s="82"/>
      <c r="AG5803" s="82"/>
    </row>
    <row r="5804" spans="3:33" x14ac:dyDescent="0.2">
      <c r="C5804" s="82"/>
      <c r="D5804" s="82"/>
      <c r="E5804" s="82"/>
      <c r="F5804" s="82"/>
      <c r="G5804" s="82"/>
      <c r="H5804" s="82"/>
      <c r="I5804" s="82"/>
      <c r="J5804" s="82"/>
      <c r="K5804" s="82"/>
      <c r="L5804" s="82"/>
      <c r="M5804" s="82"/>
      <c r="N5804" s="140"/>
      <c r="O5804" s="140"/>
      <c r="P5804" s="82"/>
      <c r="Q5804" s="82"/>
      <c r="R5804" s="82"/>
      <c r="S5804" s="82"/>
      <c r="T5804" s="140"/>
      <c r="U5804" s="82"/>
      <c r="V5804" s="82"/>
      <c r="W5804" s="82"/>
      <c r="X5804" s="82"/>
      <c r="Y5804" s="82"/>
      <c r="AA5804" s="82"/>
      <c r="AB5804" s="82"/>
      <c r="AC5804" s="82"/>
      <c r="AD5804" s="82"/>
      <c r="AE5804" s="82"/>
      <c r="AF5804" s="82"/>
      <c r="AG5804" s="82"/>
    </row>
    <row r="5805" spans="3:33" x14ac:dyDescent="0.2">
      <c r="C5805" s="82"/>
      <c r="D5805" s="82"/>
      <c r="E5805" s="82"/>
      <c r="F5805" s="82"/>
      <c r="G5805" s="82"/>
      <c r="H5805" s="82"/>
      <c r="I5805" s="82"/>
      <c r="J5805" s="82"/>
      <c r="K5805" s="82"/>
      <c r="L5805" s="82"/>
      <c r="M5805" s="82"/>
      <c r="N5805" s="140"/>
      <c r="O5805" s="140"/>
      <c r="P5805" s="82"/>
      <c r="Q5805" s="82"/>
      <c r="R5805" s="82"/>
      <c r="S5805" s="82"/>
      <c r="T5805" s="140"/>
      <c r="U5805" s="82"/>
      <c r="V5805" s="82"/>
      <c r="W5805" s="82"/>
      <c r="X5805" s="82"/>
      <c r="Y5805" s="82"/>
      <c r="AA5805" s="82"/>
      <c r="AB5805" s="82"/>
      <c r="AC5805" s="82"/>
      <c r="AD5805" s="82"/>
      <c r="AE5805" s="82"/>
      <c r="AF5805" s="82"/>
      <c r="AG5805" s="82"/>
    </row>
    <row r="5806" spans="3:33" x14ac:dyDescent="0.2">
      <c r="C5806" s="82"/>
      <c r="D5806" s="82"/>
      <c r="E5806" s="82"/>
      <c r="F5806" s="82"/>
      <c r="G5806" s="82"/>
      <c r="H5806" s="82"/>
      <c r="I5806" s="82"/>
      <c r="J5806" s="82"/>
      <c r="K5806" s="82"/>
      <c r="L5806" s="82"/>
      <c r="M5806" s="82"/>
      <c r="N5806" s="140"/>
      <c r="O5806" s="140"/>
      <c r="P5806" s="82"/>
      <c r="Q5806" s="82"/>
      <c r="R5806" s="82"/>
      <c r="S5806" s="82"/>
      <c r="T5806" s="140"/>
      <c r="U5806" s="82"/>
      <c r="V5806" s="82"/>
      <c r="W5806" s="82"/>
      <c r="X5806" s="82"/>
      <c r="Y5806" s="82"/>
      <c r="AA5806" s="82"/>
      <c r="AB5806" s="82"/>
      <c r="AC5806" s="82"/>
      <c r="AD5806" s="82"/>
      <c r="AE5806" s="82"/>
      <c r="AF5806" s="82"/>
      <c r="AG5806" s="82"/>
    </row>
    <row r="5807" spans="3:33" x14ac:dyDescent="0.2">
      <c r="C5807" s="82"/>
      <c r="D5807" s="82"/>
      <c r="E5807" s="82"/>
      <c r="F5807" s="82"/>
      <c r="G5807" s="82"/>
      <c r="H5807" s="82"/>
      <c r="I5807" s="82"/>
      <c r="J5807" s="82"/>
      <c r="K5807" s="82"/>
      <c r="L5807" s="82"/>
      <c r="M5807" s="82"/>
      <c r="N5807" s="140"/>
      <c r="O5807" s="140"/>
      <c r="P5807" s="82"/>
      <c r="Q5807" s="82"/>
      <c r="R5807" s="82"/>
      <c r="S5807" s="82"/>
      <c r="T5807" s="140"/>
      <c r="U5807" s="82"/>
      <c r="V5807" s="82"/>
      <c r="W5807" s="82"/>
      <c r="X5807" s="82"/>
      <c r="Y5807" s="82"/>
      <c r="AA5807" s="82"/>
      <c r="AB5807" s="82"/>
      <c r="AC5807" s="82"/>
      <c r="AD5807" s="82"/>
      <c r="AE5807" s="82"/>
      <c r="AF5807" s="82"/>
      <c r="AG5807" s="82"/>
    </row>
    <row r="5808" spans="3:33" x14ac:dyDescent="0.2">
      <c r="C5808" s="82"/>
      <c r="D5808" s="82"/>
      <c r="E5808" s="82"/>
      <c r="F5808" s="82"/>
      <c r="G5808" s="82"/>
      <c r="H5808" s="82"/>
      <c r="I5808" s="82"/>
      <c r="J5808" s="82"/>
      <c r="K5808" s="82"/>
      <c r="L5808" s="82"/>
      <c r="M5808" s="82"/>
      <c r="N5808" s="140"/>
      <c r="O5808" s="140"/>
      <c r="P5808" s="82"/>
      <c r="Q5808" s="82"/>
      <c r="R5808" s="82"/>
      <c r="S5808" s="82"/>
      <c r="T5808" s="140"/>
      <c r="U5808" s="82"/>
      <c r="V5808" s="82"/>
      <c r="W5808" s="82"/>
      <c r="X5808" s="82"/>
      <c r="Y5808" s="82"/>
      <c r="AA5808" s="82"/>
      <c r="AB5808" s="82"/>
      <c r="AC5808" s="82"/>
      <c r="AD5808" s="82"/>
      <c r="AE5808" s="82"/>
      <c r="AF5808" s="82"/>
      <c r="AG5808" s="82"/>
    </row>
    <row r="5809" spans="3:33" x14ac:dyDescent="0.2">
      <c r="C5809" s="82"/>
      <c r="D5809" s="82"/>
      <c r="E5809" s="82"/>
      <c r="F5809" s="82"/>
      <c r="G5809" s="82"/>
      <c r="H5809" s="82"/>
      <c r="I5809" s="82"/>
      <c r="J5809" s="82"/>
      <c r="K5809" s="82"/>
      <c r="L5809" s="82"/>
      <c r="M5809" s="82"/>
      <c r="N5809" s="140"/>
      <c r="O5809" s="140"/>
      <c r="P5809" s="82"/>
      <c r="Q5809" s="82"/>
      <c r="R5809" s="82"/>
      <c r="S5809" s="82"/>
      <c r="T5809" s="140"/>
      <c r="U5809" s="82"/>
      <c r="V5809" s="82"/>
      <c r="W5809" s="82"/>
      <c r="X5809" s="82"/>
      <c r="Y5809" s="82"/>
      <c r="AA5809" s="82"/>
      <c r="AB5809" s="82"/>
      <c r="AC5809" s="82"/>
      <c r="AD5809" s="82"/>
      <c r="AE5809" s="82"/>
      <c r="AF5809" s="82"/>
      <c r="AG5809" s="82"/>
    </row>
    <row r="5810" spans="3:33" x14ac:dyDescent="0.2">
      <c r="C5810" s="82"/>
      <c r="D5810" s="82"/>
      <c r="E5810" s="82"/>
      <c r="F5810" s="82"/>
      <c r="G5810" s="82"/>
      <c r="H5810" s="82"/>
      <c r="I5810" s="82"/>
      <c r="J5810" s="82"/>
      <c r="K5810" s="82"/>
      <c r="L5810" s="82"/>
      <c r="M5810" s="82"/>
      <c r="N5810" s="140"/>
      <c r="O5810" s="140"/>
      <c r="P5810" s="82"/>
      <c r="Q5810" s="82"/>
      <c r="R5810" s="82"/>
      <c r="S5810" s="82"/>
      <c r="T5810" s="140"/>
      <c r="U5810" s="82"/>
      <c r="V5810" s="82"/>
      <c r="W5810" s="82"/>
      <c r="X5810" s="82"/>
      <c r="Y5810" s="82"/>
      <c r="AA5810" s="82"/>
      <c r="AB5810" s="82"/>
      <c r="AC5810" s="82"/>
      <c r="AD5810" s="82"/>
      <c r="AE5810" s="82"/>
      <c r="AF5810" s="82"/>
      <c r="AG5810" s="82"/>
    </row>
    <row r="5811" spans="3:33" x14ac:dyDescent="0.2">
      <c r="C5811" s="82"/>
      <c r="D5811" s="82"/>
      <c r="E5811" s="82"/>
      <c r="F5811" s="82"/>
      <c r="G5811" s="82"/>
      <c r="H5811" s="82"/>
      <c r="I5811" s="82"/>
      <c r="J5811" s="82"/>
      <c r="K5811" s="82"/>
      <c r="L5811" s="82"/>
      <c r="M5811" s="82"/>
      <c r="N5811" s="140"/>
      <c r="O5811" s="140"/>
      <c r="P5811" s="82"/>
      <c r="Q5811" s="82"/>
      <c r="R5811" s="82"/>
      <c r="S5811" s="82"/>
      <c r="T5811" s="140"/>
      <c r="U5811" s="82"/>
      <c r="V5811" s="82"/>
      <c r="W5811" s="82"/>
      <c r="X5811" s="82"/>
      <c r="Y5811" s="82"/>
      <c r="AA5811" s="82"/>
      <c r="AB5811" s="82"/>
      <c r="AC5811" s="82"/>
      <c r="AD5811" s="82"/>
      <c r="AE5811" s="82"/>
      <c r="AF5811" s="82"/>
      <c r="AG5811" s="82"/>
    </row>
    <row r="5812" spans="3:33" x14ac:dyDescent="0.2">
      <c r="C5812" s="82"/>
      <c r="D5812" s="82"/>
      <c r="E5812" s="82"/>
      <c r="F5812" s="82"/>
      <c r="G5812" s="82"/>
      <c r="H5812" s="82"/>
      <c r="I5812" s="82"/>
      <c r="J5812" s="82"/>
      <c r="K5812" s="82"/>
      <c r="L5812" s="82"/>
      <c r="M5812" s="82"/>
      <c r="N5812" s="140"/>
      <c r="O5812" s="140"/>
      <c r="P5812" s="82"/>
      <c r="Q5812" s="82"/>
      <c r="R5812" s="82"/>
      <c r="S5812" s="82"/>
      <c r="T5812" s="140"/>
      <c r="U5812" s="82"/>
      <c r="V5812" s="82"/>
      <c r="W5812" s="82"/>
      <c r="X5812" s="82"/>
      <c r="Y5812" s="82"/>
      <c r="AA5812" s="82"/>
      <c r="AB5812" s="82"/>
      <c r="AC5812" s="82"/>
      <c r="AD5812" s="82"/>
      <c r="AE5812" s="82"/>
      <c r="AF5812" s="82"/>
      <c r="AG5812" s="82"/>
    </row>
    <row r="5813" spans="3:33" x14ac:dyDescent="0.2">
      <c r="C5813" s="82"/>
      <c r="D5813" s="82"/>
      <c r="E5813" s="82"/>
      <c r="F5813" s="82"/>
      <c r="G5813" s="82"/>
      <c r="H5813" s="82"/>
      <c r="I5813" s="82"/>
      <c r="J5813" s="82"/>
      <c r="K5813" s="82"/>
      <c r="L5813" s="82"/>
      <c r="M5813" s="82"/>
      <c r="N5813" s="140"/>
      <c r="O5813" s="140"/>
      <c r="P5813" s="82"/>
      <c r="Q5813" s="82"/>
      <c r="R5813" s="82"/>
      <c r="S5813" s="82"/>
      <c r="T5813" s="140"/>
      <c r="U5813" s="82"/>
      <c r="V5813" s="82"/>
      <c r="W5813" s="82"/>
      <c r="X5813" s="82"/>
      <c r="Y5813" s="82"/>
      <c r="AA5813" s="82"/>
      <c r="AB5813" s="82"/>
      <c r="AC5813" s="82"/>
      <c r="AD5813" s="82"/>
      <c r="AE5813" s="82"/>
      <c r="AF5813" s="82"/>
      <c r="AG5813" s="82"/>
    </row>
    <row r="5814" spans="3:33" x14ac:dyDescent="0.2">
      <c r="C5814" s="82"/>
      <c r="D5814" s="82"/>
      <c r="E5814" s="82"/>
      <c r="F5814" s="82"/>
      <c r="G5814" s="82"/>
      <c r="H5814" s="82"/>
      <c r="I5814" s="82"/>
      <c r="J5814" s="82"/>
      <c r="K5814" s="82"/>
      <c r="L5814" s="82"/>
      <c r="M5814" s="82"/>
      <c r="N5814" s="140"/>
      <c r="O5814" s="140"/>
      <c r="P5814" s="82"/>
      <c r="Q5814" s="82"/>
      <c r="R5814" s="82"/>
      <c r="S5814" s="82"/>
      <c r="T5814" s="140"/>
      <c r="U5814" s="82"/>
      <c r="V5814" s="82"/>
      <c r="W5814" s="82"/>
      <c r="X5814" s="82"/>
      <c r="Y5814" s="82"/>
      <c r="AA5814" s="82"/>
      <c r="AB5814" s="82"/>
      <c r="AC5814" s="82"/>
      <c r="AD5814" s="82"/>
      <c r="AE5814" s="82"/>
      <c r="AF5814" s="82"/>
      <c r="AG5814" s="82"/>
    </row>
    <row r="5815" spans="3:33" x14ac:dyDescent="0.2">
      <c r="C5815" s="82"/>
      <c r="D5815" s="82"/>
      <c r="E5815" s="82"/>
      <c r="F5815" s="82"/>
      <c r="G5815" s="82"/>
      <c r="H5815" s="82"/>
      <c r="I5815" s="82"/>
      <c r="J5815" s="82"/>
      <c r="K5815" s="82"/>
      <c r="L5815" s="82"/>
      <c r="M5815" s="82"/>
      <c r="N5815" s="140"/>
      <c r="O5815" s="140"/>
      <c r="P5815" s="82"/>
      <c r="Q5815" s="82"/>
      <c r="R5815" s="82"/>
      <c r="S5815" s="82"/>
      <c r="T5815" s="140"/>
      <c r="U5815" s="82"/>
      <c r="V5815" s="82"/>
      <c r="W5815" s="82"/>
      <c r="X5815" s="82"/>
      <c r="Y5815" s="82"/>
      <c r="AA5815" s="82"/>
      <c r="AB5815" s="82"/>
      <c r="AC5815" s="82"/>
      <c r="AD5815" s="82"/>
      <c r="AE5815" s="82"/>
      <c r="AF5815" s="82"/>
      <c r="AG5815" s="82"/>
    </row>
    <row r="5816" spans="3:33" x14ac:dyDescent="0.2">
      <c r="C5816" s="82"/>
      <c r="D5816" s="82"/>
      <c r="E5816" s="82"/>
      <c r="F5816" s="82"/>
      <c r="G5816" s="82"/>
      <c r="H5816" s="82"/>
      <c r="I5816" s="82"/>
      <c r="J5816" s="82"/>
      <c r="K5816" s="82"/>
      <c r="L5816" s="82"/>
      <c r="M5816" s="82"/>
      <c r="N5816" s="140"/>
      <c r="O5816" s="140"/>
      <c r="P5816" s="82"/>
      <c r="Q5816" s="82"/>
      <c r="R5816" s="82"/>
      <c r="S5816" s="82"/>
      <c r="T5816" s="140"/>
      <c r="U5816" s="82"/>
      <c r="V5816" s="82"/>
      <c r="W5816" s="82"/>
      <c r="X5816" s="82"/>
      <c r="Y5816" s="82"/>
      <c r="AA5816" s="82"/>
      <c r="AB5816" s="82"/>
      <c r="AC5816" s="82"/>
      <c r="AD5816" s="82"/>
      <c r="AE5816" s="82"/>
      <c r="AF5816" s="82"/>
      <c r="AG5816" s="82"/>
    </row>
    <row r="5817" spans="3:33" x14ac:dyDescent="0.2">
      <c r="C5817" s="82"/>
      <c r="D5817" s="82"/>
      <c r="E5817" s="82"/>
      <c r="F5817" s="82"/>
      <c r="G5817" s="82"/>
      <c r="H5817" s="82"/>
      <c r="I5817" s="82"/>
      <c r="J5817" s="82"/>
      <c r="K5817" s="82"/>
      <c r="L5817" s="82"/>
      <c r="M5817" s="82"/>
      <c r="N5817" s="140"/>
      <c r="O5817" s="140"/>
      <c r="P5817" s="82"/>
      <c r="Q5817" s="82"/>
      <c r="R5817" s="82"/>
      <c r="S5817" s="82"/>
      <c r="T5817" s="140"/>
      <c r="U5817" s="82"/>
      <c r="V5817" s="82"/>
      <c r="W5817" s="82"/>
      <c r="X5817" s="82"/>
      <c r="Y5817" s="82"/>
      <c r="AA5817" s="82"/>
      <c r="AB5817" s="82"/>
      <c r="AC5817" s="82"/>
      <c r="AD5817" s="82"/>
      <c r="AE5817" s="82"/>
      <c r="AF5817" s="82"/>
      <c r="AG5817" s="82"/>
    </row>
    <row r="5818" spans="3:33" x14ac:dyDescent="0.2">
      <c r="C5818" s="82"/>
      <c r="D5818" s="82"/>
      <c r="E5818" s="82"/>
      <c r="F5818" s="82"/>
      <c r="G5818" s="82"/>
      <c r="H5818" s="82"/>
      <c r="I5818" s="82"/>
      <c r="J5818" s="82"/>
      <c r="K5818" s="82"/>
      <c r="L5818" s="82"/>
      <c r="M5818" s="82"/>
      <c r="N5818" s="140"/>
      <c r="O5818" s="140"/>
      <c r="P5818" s="82"/>
      <c r="Q5818" s="82"/>
      <c r="R5818" s="82"/>
      <c r="S5818" s="82"/>
      <c r="T5818" s="140"/>
      <c r="U5818" s="82"/>
      <c r="V5818" s="82"/>
      <c r="W5818" s="82"/>
      <c r="X5818" s="82"/>
      <c r="Y5818" s="82"/>
      <c r="AA5818" s="82"/>
      <c r="AB5818" s="82"/>
      <c r="AC5818" s="82"/>
      <c r="AD5818" s="82"/>
      <c r="AE5818" s="82"/>
      <c r="AF5818" s="82"/>
      <c r="AG5818" s="82"/>
    </row>
    <row r="5819" spans="3:33" x14ac:dyDescent="0.2">
      <c r="C5819" s="82"/>
      <c r="D5819" s="82"/>
      <c r="E5819" s="82"/>
      <c r="F5819" s="82"/>
      <c r="G5819" s="82"/>
      <c r="H5819" s="82"/>
      <c r="I5819" s="82"/>
      <c r="J5819" s="82"/>
      <c r="K5819" s="82"/>
      <c r="L5819" s="82"/>
      <c r="M5819" s="82"/>
      <c r="N5819" s="140"/>
      <c r="O5819" s="140"/>
      <c r="P5819" s="82"/>
      <c r="Q5819" s="82"/>
      <c r="R5819" s="82"/>
      <c r="S5819" s="82"/>
      <c r="T5819" s="140"/>
      <c r="U5819" s="82"/>
      <c r="V5819" s="82"/>
      <c r="W5819" s="82"/>
      <c r="X5819" s="82"/>
      <c r="Y5819" s="82"/>
      <c r="AA5819" s="82"/>
      <c r="AB5819" s="82"/>
      <c r="AC5819" s="82"/>
      <c r="AD5819" s="82"/>
      <c r="AE5819" s="82"/>
      <c r="AF5819" s="82"/>
      <c r="AG5819" s="82"/>
    </row>
    <row r="5820" spans="3:33" x14ac:dyDescent="0.2">
      <c r="C5820" s="82"/>
      <c r="D5820" s="82"/>
      <c r="E5820" s="82"/>
      <c r="F5820" s="82"/>
      <c r="G5820" s="82"/>
      <c r="H5820" s="82"/>
      <c r="I5820" s="82"/>
      <c r="J5820" s="82"/>
      <c r="K5820" s="82"/>
      <c r="L5820" s="82"/>
      <c r="M5820" s="82"/>
      <c r="N5820" s="140"/>
      <c r="O5820" s="140"/>
      <c r="P5820" s="82"/>
      <c r="Q5820" s="82"/>
      <c r="R5820" s="82"/>
      <c r="S5820" s="82"/>
      <c r="T5820" s="140"/>
      <c r="U5820" s="82"/>
      <c r="V5820" s="82"/>
      <c r="W5820" s="82"/>
      <c r="X5820" s="82"/>
      <c r="Y5820" s="82"/>
      <c r="AA5820" s="82"/>
      <c r="AB5820" s="82"/>
      <c r="AC5820" s="82"/>
      <c r="AD5820" s="82"/>
      <c r="AE5820" s="82"/>
      <c r="AF5820" s="82"/>
      <c r="AG5820" s="82"/>
    </row>
    <row r="5821" spans="3:33" x14ac:dyDescent="0.2">
      <c r="C5821" s="82"/>
      <c r="D5821" s="82"/>
      <c r="E5821" s="82"/>
      <c r="F5821" s="82"/>
      <c r="G5821" s="82"/>
      <c r="H5821" s="82"/>
      <c r="I5821" s="82"/>
      <c r="J5821" s="82"/>
      <c r="K5821" s="82"/>
      <c r="L5821" s="82"/>
      <c r="M5821" s="82"/>
      <c r="N5821" s="140"/>
      <c r="O5821" s="140"/>
      <c r="P5821" s="82"/>
      <c r="Q5821" s="82"/>
      <c r="R5821" s="82"/>
      <c r="S5821" s="82"/>
      <c r="T5821" s="140"/>
      <c r="U5821" s="82"/>
      <c r="V5821" s="82"/>
      <c r="W5821" s="82"/>
      <c r="X5821" s="82"/>
      <c r="Y5821" s="82"/>
      <c r="AA5821" s="82"/>
      <c r="AB5821" s="82"/>
      <c r="AC5821" s="82"/>
      <c r="AD5821" s="82"/>
      <c r="AE5821" s="82"/>
      <c r="AF5821" s="82"/>
      <c r="AG5821" s="82"/>
    </row>
    <row r="5822" spans="3:33" x14ac:dyDescent="0.2">
      <c r="C5822" s="82"/>
      <c r="D5822" s="82"/>
      <c r="E5822" s="82"/>
      <c r="F5822" s="82"/>
      <c r="G5822" s="82"/>
      <c r="H5822" s="82"/>
      <c r="I5822" s="82"/>
      <c r="J5822" s="82"/>
      <c r="K5822" s="82"/>
      <c r="L5822" s="82"/>
      <c r="M5822" s="82"/>
      <c r="N5822" s="140"/>
      <c r="O5822" s="140"/>
      <c r="P5822" s="82"/>
      <c r="Q5822" s="82"/>
      <c r="R5822" s="82"/>
      <c r="S5822" s="82"/>
      <c r="T5822" s="140"/>
      <c r="U5822" s="82"/>
      <c r="V5822" s="82"/>
      <c r="W5822" s="82"/>
      <c r="X5822" s="82"/>
      <c r="Y5822" s="82"/>
      <c r="AA5822" s="82"/>
      <c r="AB5822" s="82"/>
      <c r="AC5822" s="82"/>
      <c r="AD5822" s="82"/>
      <c r="AE5822" s="82"/>
      <c r="AF5822" s="82"/>
      <c r="AG5822" s="82"/>
    </row>
    <row r="5823" spans="3:33" x14ac:dyDescent="0.2">
      <c r="C5823" s="82"/>
      <c r="D5823" s="82"/>
      <c r="E5823" s="82"/>
      <c r="F5823" s="82"/>
      <c r="G5823" s="82"/>
      <c r="H5823" s="82"/>
      <c r="I5823" s="82"/>
      <c r="J5823" s="82"/>
      <c r="K5823" s="82"/>
      <c r="L5823" s="82"/>
      <c r="M5823" s="82"/>
      <c r="N5823" s="140"/>
      <c r="O5823" s="140"/>
      <c r="P5823" s="82"/>
      <c r="Q5823" s="82"/>
      <c r="R5823" s="82"/>
      <c r="S5823" s="82"/>
      <c r="T5823" s="140"/>
      <c r="U5823" s="82"/>
      <c r="V5823" s="82"/>
      <c r="W5823" s="82"/>
      <c r="X5823" s="82"/>
      <c r="Y5823" s="82"/>
      <c r="AA5823" s="82"/>
      <c r="AB5823" s="82"/>
      <c r="AC5823" s="82"/>
      <c r="AD5823" s="82"/>
      <c r="AE5823" s="82"/>
      <c r="AF5823" s="82"/>
      <c r="AG5823" s="82"/>
    </row>
    <row r="5824" spans="3:33" x14ac:dyDescent="0.2">
      <c r="C5824" s="82"/>
      <c r="D5824" s="82"/>
      <c r="E5824" s="82"/>
      <c r="F5824" s="82"/>
      <c r="G5824" s="82"/>
      <c r="H5824" s="82"/>
      <c r="I5824" s="82"/>
      <c r="J5824" s="82"/>
      <c r="K5824" s="82"/>
      <c r="L5824" s="82"/>
      <c r="M5824" s="82"/>
      <c r="N5824" s="140"/>
      <c r="O5824" s="140"/>
      <c r="P5824" s="82"/>
      <c r="Q5824" s="82"/>
      <c r="R5824" s="82"/>
      <c r="S5824" s="82"/>
      <c r="T5824" s="140"/>
      <c r="U5824" s="82"/>
      <c r="V5824" s="82"/>
      <c r="W5824" s="82"/>
      <c r="X5824" s="82"/>
      <c r="Y5824" s="82"/>
      <c r="AA5824" s="82"/>
      <c r="AB5824" s="82"/>
      <c r="AC5824" s="82"/>
      <c r="AD5824" s="82"/>
      <c r="AE5824" s="82"/>
      <c r="AF5824" s="82"/>
      <c r="AG5824" s="82"/>
    </row>
    <row r="5825" spans="3:33" x14ac:dyDescent="0.2">
      <c r="C5825" s="82"/>
      <c r="D5825" s="82"/>
      <c r="E5825" s="82"/>
      <c r="F5825" s="82"/>
      <c r="G5825" s="82"/>
      <c r="H5825" s="82"/>
      <c r="I5825" s="82"/>
      <c r="J5825" s="82"/>
      <c r="K5825" s="82"/>
      <c r="L5825" s="82"/>
      <c r="M5825" s="82"/>
      <c r="N5825" s="140"/>
      <c r="O5825" s="140"/>
      <c r="P5825" s="82"/>
      <c r="Q5825" s="82"/>
      <c r="R5825" s="82"/>
      <c r="S5825" s="82"/>
      <c r="T5825" s="140"/>
      <c r="U5825" s="82"/>
      <c r="V5825" s="82"/>
      <c r="W5825" s="82"/>
      <c r="X5825" s="82"/>
      <c r="Y5825" s="82"/>
      <c r="AA5825" s="82"/>
      <c r="AB5825" s="82"/>
      <c r="AC5825" s="82"/>
      <c r="AD5825" s="82"/>
      <c r="AE5825" s="82"/>
      <c r="AF5825" s="82"/>
      <c r="AG5825" s="82"/>
    </row>
    <row r="5826" spans="3:33" x14ac:dyDescent="0.2">
      <c r="C5826" s="82"/>
      <c r="D5826" s="82"/>
      <c r="E5826" s="82"/>
      <c r="F5826" s="82"/>
      <c r="G5826" s="82"/>
      <c r="H5826" s="82"/>
      <c r="I5826" s="82"/>
      <c r="J5826" s="82"/>
      <c r="K5826" s="82"/>
      <c r="L5826" s="82"/>
      <c r="M5826" s="82"/>
      <c r="N5826" s="140"/>
      <c r="O5826" s="140"/>
      <c r="P5826" s="82"/>
      <c r="Q5826" s="82"/>
      <c r="R5826" s="82"/>
      <c r="S5826" s="82"/>
      <c r="T5826" s="140"/>
      <c r="U5826" s="82"/>
      <c r="V5826" s="82"/>
      <c r="W5826" s="82"/>
      <c r="X5826" s="82"/>
      <c r="Y5826" s="82"/>
      <c r="AA5826" s="82"/>
      <c r="AB5826" s="82"/>
      <c r="AC5826" s="82"/>
      <c r="AD5826" s="82"/>
      <c r="AE5826" s="82"/>
      <c r="AF5826" s="82"/>
      <c r="AG5826" s="82"/>
    </row>
    <row r="5827" spans="3:33" x14ac:dyDescent="0.2">
      <c r="C5827" s="82"/>
      <c r="D5827" s="82"/>
      <c r="E5827" s="82"/>
      <c r="F5827" s="82"/>
      <c r="G5827" s="82"/>
      <c r="H5827" s="82"/>
      <c r="I5827" s="82"/>
      <c r="J5827" s="82"/>
      <c r="K5827" s="82"/>
      <c r="L5827" s="82"/>
      <c r="M5827" s="82"/>
      <c r="N5827" s="140"/>
      <c r="O5827" s="140"/>
      <c r="P5827" s="82"/>
      <c r="Q5827" s="82"/>
      <c r="R5827" s="82"/>
      <c r="S5827" s="82"/>
      <c r="T5827" s="140"/>
      <c r="U5827" s="82"/>
      <c r="V5827" s="82"/>
      <c r="W5827" s="82"/>
      <c r="X5827" s="82"/>
      <c r="Y5827" s="82"/>
      <c r="AA5827" s="82"/>
      <c r="AB5827" s="82"/>
      <c r="AC5827" s="82"/>
      <c r="AD5827" s="82"/>
      <c r="AE5827" s="82"/>
      <c r="AF5827" s="82"/>
      <c r="AG5827" s="82"/>
    </row>
    <row r="5828" spans="3:33" x14ac:dyDescent="0.2">
      <c r="C5828" s="82"/>
      <c r="D5828" s="82"/>
      <c r="E5828" s="82"/>
      <c r="F5828" s="82"/>
      <c r="G5828" s="82"/>
      <c r="H5828" s="82"/>
      <c r="I5828" s="82"/>
      <c r="J5828" s="82"/>
      <c r="K5828" s="82"/>
      <c r="L5828" s="82"/>
      <c r="M5828" s="82"/>
      <c r="N5828" s="140"/>
      <c r="O5828" s="140"/>
      <c r="P5828" s="82"/>
      <c r="Q5828" s="82"/>
      <c r="R5828" s="82"/>
      <c r="S5828" s="82"/>
      <c r="T5828" s="140"/>
      <c r="U5828" s="82"/>
      <c r="V5828" s="82"/>
      <c r="W5828" s="82"/>
      <c r="X5828" s="82"/>
      <c r="Y5828" s="82"/>
      <c r="AA5828" s="82"/>
      <c r="AB5828" s="82"/>
      <c r="AC5828" s="82"/>
      <c r="AD5828" s="82"/>
      <c r="AE5828" s="82"/>
      <c r="AF5828" s="82"/>
      <c r="AG5828" s="82"/>
    </row>
    <row r="5829" spans="3:33" x14ac:dyDescent="0.2">
      <c r="C5829" s="82"/>
      <c r="D5829" s="82"/>
      <c r="E5829" s="82"/>
      <c r="F5829" s="82"/>
      <c r="G5829" s="82"/>
      <c r="H5829" s="82"/>
      <c r="I5829" s="82"/>
      <c r="J5829" s="82"/>
      <c r="K5829" s="82"/>
      <c r="L5829" s="82"/>
      <c r="M5829" s="82"/>
      <c r="N5829" s="140"/>
      <c r="O5829" s="140"/>
      <c r="P5829" s="82"/>
      <c r="Q5829" s="82"/>
      <c r="R5829" s="82"/>
      <c r="S5829" s="82"/>
      <c r="T5829" s="140"/>
      <c r="U5829" s="82"/>
      <c r="V5829" s="82"/>
      <c r="W5829" s="82"/>
      <c r="X5829" s="82"/>
      <c r="Y5829" s="82"/>
      <c r="AA5829" s="82"/>
      <c r="AB5829" s="82"/>
      <c r="AC5829" s="82"/>
      <c r="AD5829" s="82"/>
      <c r="AE5829" s="82"/>
      <c r="AF5829" s="82"/>
      <c r="AG5829" s="82"/>
    </row>
    <row r="5830" spans="3:33" x14ac:dyDescent="0.2">
      <c r="C5830" s="82"/>
      <c r="D5830" s="82"/>
      <c r="E5830" s="82"/>
      <c r="F5830" s="82"/>
      <c r="G5830" s="82"/>
      <c r="H5830" s="82"/>
      <c r="I5830" s="82"/>
      <c r="J5830" s="82"/>
      <c r="K5830" s="82"/>
      <c r="L5830" s="82"/>
      <c r="M5830" s="82"/>
      <c r="N5830" s="140"/>
      <c r="O5830" s="140"/>
      <c r="P5830" s="82"/>
      <c r="Q5830" s="82"/>
      <c r="R5830" s="82"/>
      <c r="S5830" s="82"/>
      <c r="T5830" s="140"/>
      <c r="U5830" s="82"/>
      <c r="V5830" s="82"/>
      <c r="W5830" s="82"/>
      <c r="X5830" s="82"/>
      <c r="Y5830" s="82"/>
      <c r="AA5830" s="82"/>
      <c r="AB5830" s="82"/>
      <c r="AC5830" s="82"/>
      <c r="AD5830" s="82"/>
      <c r="AE5830" s="82"/>
      <c r="AF5830" s="82"/>
      <c r="AG5830" s="82"/>
    </row>
    <row r="5831" spans="3:33" x14ac:dyDescent="0.2">
      <c r="C5831" s="82"/>
      <c r="D5831" s="82"/>
      <c r="E5831" s="82"/>
      <c r="F5831" s="82"/>
      <c r="G5831" s="82"/>
      <c r="H5831" s="82"/>
      <c r="I5831" s="82"/>
      <c r="J5831" s="82"/>
      <c r="K5831" s="82"/>
      <c r="L5831" s="82"/>
      <c r="M5831" s="82"/>
      <c r="N5831" s="140"/>
      <c r="O5831" s="140"/>
      <c r="P5831" s="82"/>
      <c r="Q5831" s="82"/>
      <c r="R5831" s="82"/>
      <c r="S5831" s="82"/>
      <c r="T5831" s="140"/>
      <c r="U5831" s="82"/>
      <c r="V5831" s="82"/>
      <c r="W5831" s="82"/>
      <c r="X5831" s="82"/>
      <c r="Y5831" s="82"/>
      <c r="AA5831" s="82"/>
      <c r="AB5831" s="82"/>
      <c r="AC5831" s="82"/>
      <c r="AD5831" s="82"/>
      <c r="AE5831" s="82"/>
      <c r="AF5831" s="82"/>
      <c r="AG5831" s="82"/>
    </row>
    <row r="5832" spans="3:33" x14ac:dyDescent="0.2">
      <c r="C5832" s="82"/>
      <c r="D5832" s="82"/>
      <c r="E5832" s="82"/>
      <c r="F5832" s="82"/>
      <c r="G5832" s="82"/>
      <c r="H5832" s="82"/>
      <c r="I5832" s="82"/>
      <c r="J5832" s="82"/>
      <c r="K5832" s="82"/>
      <c r="L5832" s="82"/>
      <c r="M5832" s="82"/>
      <c r="N5832" s="140"/>
      <c r="O5832" s="140"/>
      <c r="P5832" s="82"/>
      <c r="Q5832" s="82"/>
      <c r="R5832" s="82"/>
      <c r="S5832" s="82"/>
      <c r="T5832" s="140"/>
      <c r="U5832" s="82"/>
      <c r="V5832" s="82"/>
      <c r="W5832" s="82"/>
      <c r="X5832" s="82"/>
      <c r="Y5832" s="82"/>
      <c r="AA5832" s="82"/>
      <c r="AB5832" s="82"/>
      <c r="AC5832" s="82"/>
      <c r="AD5832" s="82"/>
      <c r="AE5832" s="82"/>
      <c r="AF5832" s="82"/>
      <c r="AG5832" s="82"/>
    </row>
    <row r="5833" spans="3:33" x14ac:dyDescent="0.2">
      <c r="C5833" s="82"/>
      <c r="D5833" s="82"/>
      <c r="E5833" s="82"/>
      <c r="F5833" s="82"/>
      <c r="G5833" s="82"/>
      <c r="H5833" s="82"/>
      <c r="I5833" s="82"/>
      <c r="J5833" s="82"/>
      <c r="K5833" s="82"/>
      <c r="L5833" s="82"/>
      <c r="M5833" s="82"/>
      <c r="N5833" s="140"/>
      <c r="O5833" s="140"/>
      <c r="P5833" s="82"/>
      <c r="Q5833" s="82"/>
      <c r="R5833" s="82"/>
      <c r="S5833" s="82"/>
      <c r="T5833" s="140"/>
      <c r="U5833" s="82"/>
      <c r="V5833" s="82"/>
      <c r="W5833" s="82"/>
      <c r="X5833" s="82"/>
      <c r="Y5833" s="82"/>
      <c r="AA5833" s="82"/>
      <c r="AB5833" s="82"/>
      <c r="AC5833" s="82"/>
      <c r="AD5833" s="82"/>
      <c r="AE5833" s="82"/>
      <c r="AF5833" s="82"/>
      <c r="AG5833" s="82"/>
    </row>
    <row r="5834" spans="3:33" x14ac:dyDescent="0.2">
      <c r="C5834" s="82"/>
      <c r="D5834" s="82"/>
      <c r="E5834" s="82"/>
      <c r="F5834" s="82"/>
      <c r="G5834" s="82"/>
      <c r="H5834" s="82"/>
      <c r="I5834" s="82"/>
      <c r="J5834" s="82"/>
      <c r="K5834" s="82"/>
      <c r="L5834" s="82"/>
      <c r="M5834" s="82"/>
      <c r="N5834" s="140"/>
      <c r="O5834" s="140"/>
      <c r="P5834" s="82"/>
      <c r="Q5834" s="82"/>
      <c r="R5834" s="82"/>
      <c r="S5834" s="82"/>
      <c r="T5834" s="140"/>
      <c r="U5834" s="82"/>
      <c r="V5834" s="82"/>
      <c r="W5834" s="82"/>
      <c r="X5834" s="82"/>
      <c r="Y5834" s="82"/>
      <c r="AA5834" s="82"/>
      <c r="AB5834" s="82"/>
      <c r="AC5834" s="82"/>
      <c r="AD5834" s="82"/>
      <c r="AE5834" s="82"/>
      <c r="AF5834" s="82"/>
      <c r="AG5834" s="82"/>
    </row>
    <row r="5835" spans="3:33" x14ac:dyDescent="0.2">
      <c r="C5835" s="82"/>
      <c r="D5835" s="82"/>
      <c r="E5835" s="82"/>
      <c r="F5835" s="82"/>
      <c r="G5835" s="82"/>
      <c r="H5835" s="82"/>
      <c r="I5835" s="82"/>
      <c r="J5835" s="82"/>
      <c r="K5835" s="82"/>
      <c r="L5835" s="82"/>
      <c r="M5835" s="82"/>
      <c r="N5835" s="140"/>
      <c r="O5835" s="140"/>
      <c r="P5835" s="82"/>
      <c r="Q5835" s="82"/>
      <c r="R5835" s="82"/>
      <c r="S5835" s="82"/>
      <c r="T5835" s="140"/>
      <c r="U5835" s="82"/>
      <c r="V5835" s="82"/>
      <c r="W5835" s="82"/>
      <c r="X5835" s="82"/>
      <c r="Y5835" s="82"/>
      <c r="AA5835" s="82"/>
      <c r="AB5835" s="82"/>
      <c r="AC5835" s="82"/>
      <c r="AD5835" s="82"/>
      <c r="AE5835" s="82"/>
      <c r="AF5835" s="82"/>
      <c r="AG5835" s="82"/>
    </row>
    <row r="5836" spans="3:33" x14ac:dyDescent="0.2">
      <c r="C5836" s="82"/>
      <c r="D5836" s="82"/>
      <c r="E5836" s="82"/>
      <c r="F5836" s="82"/>
      <c r="G5836" s="82"/>
      <c r="H5836" s="82"/>
      <c r="I5836" s="82"/>
      <c r="J5836" s="82"/>
      <c r="K5836" s="82"/>
      <c r="L5836" s="82"/>
      <c r="M5836" s="82"/>
      <c r="N5836" s="140"/>
      <c r="O5836" s="140"/>
      <c r="P5836" s="82"/>
      <c r="Q5836" s="82"/>
      <c r="R5836" s="82"/>
      <c r="S5836" s="82"/>
      <c r="T5836" s="140"/>
      <c r="U5836" s="82"/>
      <c r="V5836" s="82"/>
      <c r="W5836" s="82"/>
      <c r="X5836" s="82"/>
      <c r="Y5836" s="82"/>
      <c r="AA5836" s="82"/>
      <c r="AB5836" s="82"/>
      <c r="AC5836" s="82"/>
      <c r="AD5836" s="82"/>
      <c r="AE5836" s="82"/>
      <c r="AF5836" s="82"/>
      <c r="AG5836" s="82"/>
    </row>
    <row r="5837" spans="3:33" x14ac:dyDescent="0.2">
      <c r="C5837" s="82"/>
      <c r="D5837" s="82"/>
      <c r="E5837" s="82"/>
      <c r="F5837" s="82"/>
      <c r="G5837" s="82"/>
      <c r="H5837" s="82"/>
      <c r="I5837" s="82"/>
      <c r="J5837" s="82"/>
      <c r="K5837" s="82"/>
      <c r="L5837" s="82"/>
      <c r="M5837" s="82"/>
      <c r="N5837" s="140"/>
      <c r="O5837" s="140"/>
      <c r="P5837" s="82"/>
      <c r="Q5837" s="82"/>
      <c r="R5837" s="82"/>
      <c r="S5837" s="82"/>
      <c r="T5837" s="140"/>
      <c r="U5837" s="82"/>
      <c r="V5837" s="82"/>
      <c r="W5837" s="82"/>
      <c r="X5837" s="82"/>
      <c r="Y5837" s="82"/>
      <c r="AA5837" s="82"/>
      <c r="AB5837" s="82"/>
      <c r="AC5837" s="82"/>
      <c r="AD5837" s="82"/>
      <c r="AE5837" s="82"/>
      <c r="AF5837" s="82"/>
      <c r="AG5837" s="82"/>
    </row>
    <row r="5838" spans="3:33" x14ac:dyDescent="0.2">
      <c r="C5838" s="82"/>
      <c r="D5838" s="82"/>
      <c r="E5838" s="82"/>
      <c r="F5838" s="82"/>
      <c r="G5838" s="82"/>
      <c r="H5838" s="82"/>
      <c r="I5838" s="82"/>
      <c r="J5838" s="82"/>
      <c r="K5838" s="82"/>
      <c r="L5838" s="82"/>
      <c r="M5838" s="82"/>
      <c r="N5838" s="140"/>
      <c r="O5838" s="140"/>
      <c r="P5838" s="82"/>
      <c r="Q5838" s="82"/>
      <c r="R5838" s="82"/>
      <c r="S5838" s="82"/>
      <c r="T5838" s="140"/>
      <c r="U5838" s="82"/>
      <c r="V5838" s="82"/>
      <c r="W5838" s="82"/>
      <c r="X5838" s="82"/>
      <c r="Y5838" s="82"/>
      <c r="AA5838" s="82"/>
      <c r="AB5838" s="82"/>
      <c r="AC5838" s="82"/>
      <c r="AD5838" s="82"/>
      <c r="AE5838" s="82"/>
      <c r="AF5838" s="82"/>
      <c r="AG5838" s="82"/>
    </row>
    <row r="5839" spans="3:33" x14ac:dyDescent="0.2">
      <c r="C5839" s="82"/>
      <c r="D5839" s="82"/>
      <c r="E5839" s="82"/>
      <c r="F5839" s="82"/>
      <c r="G5839" s="82"/>
      <c r="H5839" s="82"/>
      <c r="I5839" s="82"/>
      <c r="J5839" s="82"/>
      <c r="K5839" s="82"/>
      <c r="L5839" s="82"/>
      <c r="M5839" s="82"/>
      <c r="N5839" s="140"/>
      <c r="O5839" s="140"/>
      <c r="P5839" s="82"/>
      <c r="Q5839" s="82"/>
      <c r="R5839" s="82"/>
      <c r="S5839" s="82"/>
      <c r="T5839" s="140"/>
      <c r="U5839" s="82"/>
      <c r="V5839" s="82"/>
      <c r="W5839" s="82"/>
      <c r="X5839" s="82"/>
      <c r="Y5839" s="82"/>
      <c r="AA5839" s="82"/>
      <c r="AB5839" s="82"/>
      <c r="AC5839" s="82"/>
      <c r="AD5839" s="82"/>
      <c r="AE5839" s="82"/>
      <c r="AF5839" s="82"/>
      <c r="AG5839" s="82"/>
    </row>
    <row r="5840" spans="3:33" x14ac:dyDescent="0.2">
      <c r="C5840" s="82"/>
      <c r="D5840" s="82"/>
      <c r="E5840" s="82"/>
      <c r="F5840" s="82"/>
      <c r="G5840" s="82"/>
      <c r="H5840" s="82"/>
      <c r="I5840" s="82"/>
      <c r="J5840" s="82"/>
      <c r="K5840" s="82"/>
      <c r="L5840" s="82"/>
      <c r="M5840" s="82"/>
      <c r="N5840" s="140"/>
      <c r="O5840" s="140"/>
      <c r="P5840" s="82"/>
      <c r="Q5840" s="82"/>
      <c r="R5840" s="82"/>
      <c r="S5840" s="82"/>
      <c r="T5840" s="140"/>
      <c r="U5840" s="82"/>
      <c r="V5840" s="82"/>
      <c r="W5840" s="82"/>
      <c r="X5840" s="82"/>
      <c r="Y5840" s="82"/>
      <c r="AA5840" s="82"/>
      <c r="AB5840" s="82"/>
      <c r="AC5840" s="82"/>
      <c r="AD5840" s="82"/>
      <c r="AE5840" s="82"/>
      <c r="AF5840" s="82"/>
      <c r="AG5840" s="82"/>
    </row>
    <row r="5841" spans="3:33" x14ac:dyDescent="0.2">
      <c r="C5841" s="82"/>
      <c r="D5841" s="82"/>
      <c r="E5841" s="82"/>
      <c r="F5841" s="82"/>
      <c r="G5841" s="82"/>
      <c r="H5841" s="82"/>
      <c r="I5841" s="82"/>
      <c r="J5841" s="82"/>
      <c r="K5841" s="82"/>
      <c r="L5841" s="82"/>
      <c r="M5841" s="82"/>
      <c r="N5841" s="140"/>
      <c r="O5841" s="140"/>
      <c r="P5841" s="82"/>
      <c r="Q5841" s="82"/>
      <c r="R5841" s="82"/>
      <c r="S5841" s="82"/>
      <c r="T5841" s="140"/>
      <c r="U5841" s="82"/>
      <c r="V5841" s="82"/>
      <c r="W5841" s="82"/>
      <c r="X5841" s="82"/>
      <c r="Y5841" s="82"/>
      <c r="AA5841" s="82"/>
      <c r="AB5841" s="82"/>
      <c r="AC5841" s="82"/>
      <c r="AD5841" s="82"/>
      <c r="AE5841" s="82"/>
      <c r="AF5841" s="82"/>
      <c r="AG5841" s="82"/>
    </row>
    <row r="5842" spans="3:33" x14ac:dyDescent="0.2">
      <c r="C5842" s="82"/>
      <c r="D5842" s="82"/>
      <c r="E5842" s="82"/>
      <c r="F5842" s="82"/>
      <c r="G5842" s="82"/>
      <c r="H5842" s="82"/>
      <c r="I5842" s="82"/>
      <c r="J5842" s="82"/>
      <c r="K5842" s="82"/>
      <c r="L5842" s="82"/>
      <c r="M5842" s="82"/>
      <c r="N5842" s="140"/>
      <c r="O5842" s="140"/>
      <c r="P5842" s="82"/>
      <c r="Q5842" s="82"/>
      <c r="R5842" s="82"/>
      <c r="S5842" s="82"/>
      <c r="T5842" s="140"/>
      <c r="U5842" s="82"/>
      <c r="V5842" s="82"/>
      <c r="W5842" s="82"/>
      <c r="X5842" s="82"/>
      <c r="Y5842" s="82"/>
      <c r="AA5842" s="82"/>
      <c r="AB5842" s="82"/>
      <c r="AC5842" s="82"/>
      <c r="AD5842" s="82"/>
      <c r="AE5842" s="82"/>
      <c r="AF5842" s="82"/>
      <c r="AG5842" s="82"/>
    </row>
    <row r="5843" spans="3:33" x14ac:dyDescent="0.2">
      <c r="C5843" s="82"/>
      <c r="D5843" s="82"/>
      <c r="E5843" s="82"/>
      <c r="F5843" s="82"/>
      <c r="G5843" s="82"/>
      <c r="H5843" s="82"/>
      <c r="I5843" s="82"/>
      <c r="J5843" s="82"/>
      <c r="K5843" s="82"/>
      <c r="L5843" s="82"/>
      <c r="M5843" s="82"/>
      <c r="N5843" s="140"/>
      <c r="O5843" s="140"/>
      <c r="P5843" s="82"/>
      <c r="Q5843" s="82"/>
      <c r="R5843" s="82"/>
      <c r="S5843" s="82"/>
      <c r="T5843" s="140"/>
      <c r="U5843" s="82"/>
      <c r="V5843" s="82"/>
      <c r="W5843" s="82"/>
      <c r="X5843" s="82"/>
      <c r="Y5843" s="82"/>
      <c r="AA5843" s="82"/>
      <c r="AB5843" s="82"/>
      <c r="AC5843" s="82"/>
      <c r="AD5843" s="82"/>
      <c r="AE5843" s="82"/>
      <c r="AF5843" s="82"/>
      <c r="AG5843" s="82"/>
    </row>
    <row r="5844" spans="3:33" x14ac:dyDescent="0.2">
      <c r="C5844" s="82"/>
      <c r="D5844" s="82"/>
      <c r="E5844" s="82"/>
      <c r="F5844" s="82"/>
      <c r="G5844" s="82"/>
      <c r="H5844" s="82"/>
      <c r="I5844" s="82"/>
      <c r="J5844" s="82"/>
      <c r="K5844" s="82"/>
      <c r="L5844" s="82"/>
      <c r="M5844" s="82"/>
      <c r="N5844" s="140"/>
      <c r="O5844" s="140"/>
      <c r="P5844" s="82"/>
      <c r="Q5844" s="82"/>
      <c r="R5844" s="82"/>
      <c r="S5844" s="82"/>
      <c r="T5844" s="140"/>
      <c r="U5844" s="82"/>
      <c r="V5844" s="82"/>
      <c r="W5844" s="82"/>
      <c r="X5844" s="82"/>
      <c r="Y5844" s="82"/>
      <c r="AA5844" s="82"/>
      <c r="AB5844" s="82"/>
      <c r="AC5844" s="82"/>
      <c r="AD5844" s="82"/>
      <c r="AE5844" s="82"/>
      <c r="AF5844" s="82"/>
      <c r="AG5844" s="82"/>
    </row>
    <row r="5845" spans="3:33" x14ac:dyDescent="0.2">
      <c r="C5845" s="82"/>
      <c r="D5845" s="82"/>
      <c r="E5845" s="82"/>
      <c r="F5845" s="82"/>
      <c r="G5845" s="82"/>
      <c r="H5845" s="82"/>
      <c r="I5845" s="82"/>
      <c r="J5845" s="82"/>
      <c r="K5845" s="82"/>
      <c r="L5845" s="82"/>
      <c r="M5845" s="82"/>
      <c r="N5845" s="140"/>
      <c r="O5845" s="140"/>
      <c r="P5845" s="82"/>
      <c r="Q5845" s="82"/>
      <c r="R5845" s="82"/>
      <c r="S5845" s="82"/>
      <c r="T5845" s="140"/>
      <c r="U5845" s="82"/>
      <c r="V5845" s="82"/>
      <c r="W5845" s="82"/>
      <c r="X5845" s="82"/>
      <c r="Y5845" s="82"/>
      <c r="AA5845" s="82"/>
      <c r="AB5845" s="82"/>
      <c r="AC5845" s="82"/>
      <c r="AD5845" s="82"/>
      <c r="AE5845" s="82"/>
      <c r="AF5845" s="82"/>
      <c r="AG5845" s="82"/>
    </row>
    <row r="5846" spans="3:33" x14ac:dyDescent="0.2">
      <c r="C5846" s="82"/>
      <c r="D5846" s="82"/>
      <c r="E5846" s="82"/>
      <c r="F5846" s="82"/>
      <c r="G5846" s="82"/>
      <c r="H5846" s="82"/>
      <c r="I5846" s="82"/>
      <c r="J5846" s="82"/>
      <c r="K5846" s="82"/>
      <c r="L5846" s="82"/>
      <c r="M5846" s="82"/>
      <c r="N5846" s="140"/>
      <c r="O5846" s="140"/>
      <c r="P5846" s="82"/>
      <c r="Q5846" s="82"/>
      <c r="R5846" s="82"/>
      <c r="S5846" s="82"/>
      <c r="T5846" s="140"/>
      <c r="U5846" s="82"/>
      <c r="V5846" s="82"/>
      <c r="W5846" s="82"/>
      <c r="X5846" s="82"/>
      <c r="Y5846" s="82"/>
      <c r="AA5846" s="82"/>
      <c r="AB5846" s="82"/>
      <c r="AC5846" s="82"/>
      <c r="AD5846" s="82"/>
      <c r="AE5846" s="82"/>
      <c r="AF5846" s="82"/>
      <c r="AG5846" s="82"/>
    </row>
    <row r="5847" spans="3:33" x14ac:dyDescent="0.2">
      <c r="C5847" s="82"/>
      <c r="D5847" s="82"/>
      <c r="E5847" s="82"/>
      <c r="F5847" s="82"/>
      <c r="G5847" s="82"/>
      <c r="H5847" s="82"/>
      <c r="I5847" s="82"/>
      <c r="J5847" s="82"/>
      <c r="K5847" s="82"/>
      <c r="L5847" s="82"/>
      <c r="M5847" s="82"/>
      <c r="N5847" s="140"/>
      <c r="O5847" s="140"/>
      <c r="P5847" s="82"/>
      <c r="Q5847" s="82"/>
      <c r="R5847" s="82"/>
      <c r="S5847" s="82"/>
      <c r="T5847" s="140"/>
      <c r="U5847" s="82"/>
      <c r="V5847" s="82"/>
      <c r="W5847" s="82"/>
      <c r="X5847" s="82"/>
      <c r="Y5847" s="82"/>
      <c r="AA5847" s="82"/>
      <c r="AB5847" s="82"/>
      <c r="AC5847" s="82"/>
      <c r="AD5847" s="82"/>
      <c r="AE5847" s="82"/>
      <c r="AF5847" s="82"/>
      <c r="AG5847" s="82"/>
    </row>
    <row r="5848" spans="3:33" x14ac:dyDescent="0.2">
      <c r="C5848" s="82"/>
      <c r="D5848" s="82"/>
      <c r="E5848" s="82"/>
      <c r="F5848" s="82"/>
      <c r="G5848" s="82"/>
      <c r="H5848" s="82"/>
      <c r="I5848" s="82"/>
      <c r="J5848" s="82"/>
      <c r="K5848" s="82"/>
      <c r="L5848" s="82"/>
      <c r="M5848" s="82"/>
      <c r="N5848" s="140"/>
      <c r="O5848" s="140"/>
      <c r="P5848" s="82"/>
      <c r="Q5848" s="82"/>
      <c r="R5848" s="82"/>
      <c r="S5848" s="82"/>
      <c r="T5848" s="140"/>
      <c r="U5848" s="82"/>
      <c r="V5848" s="82"/>
      <c r="W5848" s="82"/>
      <c r="X5848" s="82"/>
      <c r="Y5848" s="82"/>
      <c r="AA5848" s="82"/>
      <c r="AB5848" s="82"/>
      <c r="AC5848" s="82"/>
      <c r="AD5848" s="82"/>
      <c r="AE5848" s="82"/>
      <c r="AF5848" s="82"/>
      <c r="AG5848" s="82"/>
    </row>
    <row r="5849" spans="3:33" x14ac:dyDescent="0.2">
      <c r="C5849" s="82"/>
      <c r="D5849" s="82"/>
      <c r="E5849" s="82"/>
      <c r="F5849" s="82"/>
      <c r="G5849" s="82"/>
      <c r="H5849" s="82"/>
      <c r="I5849" s="82"/>
      <c r="J5849" s="82"/>
      <c r="K5849" s="82"/>
      <c r="L5849" s="82"/>
      <c r="M5849" s="82"/>
      <c r="N5849" s="140"/>
      <c r="O5849" s="140"/>
      <c r="P5849" s="82"/>
      <c r="Q5849" s="82"/>
      <c r="R5849" s="82"/>
      <c r="S5849" s="82"/>
      <c r="T5849" s="140"/>
      <c r="U5849" s="82"/>
      <c r="V5849" s="82"/>
      <c r="W5849" s="82"/>
      <c r="X5849" s="82"/>
      <c r="Y5849" s="82"/>
      <c r="AA5849" s="82"/>
      <c r="AB5849" s="82"/>
      <c r="AC5849" s="82"/>
      <c r="AD5849" s="82"/>
      <c r="AE5849" s="82"/>
      <c r="AF5849" s="82"/>
      <c r="AG5849" s="82"/>
    </row>
    <row r="5850" spans="3:33" x14ac:dyDescent="0.2">
      <c r="C5850" s="82"/>
      <c r="D5850" s="82"/>
      <c r="E5850" s="82"/>
      <c r="F5850" s="82"/>
      <c r="G5850" s="82"/>
      <c r="H5850" s="82"/>
      <c r="I5850" s="82"/>
      <c r="J5850" s="82"/>
      <c r="K5850" s="82"/>
      <c r="L5850" s="82"/>
      <c r="M5850" s="82"/>
      <c r="N5850" s="140"/>
      <c r="O5850" s="140"/>
      <c r="P5850" s="82"/>
      <c r="Q5850" s="82"/>
      <c r="R5850" s="82"/>
      <c r="S5850" s="82"/>
      <c r="T5850" s="140"/>
      <c r="U5850" s="82"/>
      <c r="V5850" s="82"/>
      <c r="W5850" s="82"/>
      <c r="X5850" s="82"/>
      <c r="Y5850" s="82"/>
      <c r="AA5850" s="82"/>
      <c r="AB5850" s="82"/>
      <c r="AC5850" s="82"/>
      <c r="AD5850" s="82"/>
      <c r="AE5850" s="82"/>
      <c r="AF5850" s="82"/>
      <c r="AG5850" s="82"/>
    </row>
    <row r="5851" spans="3:33" x14ac:dyDescent="0.2">
      <c r="C5851" s="82"/>
      <c r="D5851" s="82"/>
      <c r="E5851" s="82"/>
      <c r="F5851" s="82"/>
      <c r="G5851" s="82"/>
      <c r="H5851" s="82"/>
      <c r="I5851" s="82"/>
      <c r="J5851" s="82"/>
      <c r="K5851" s="82"/>
      <c r="L5851" s="82"/>
      <c r="M5851" s="82"/>
      <c r="N5851" s="140"/>
      <c r="O5851" s="140"/>
      <c r="P5851" s="82"/>
      <c r="Q5851" s="82"/>
      <c r="R5851" s="82"/>
      <c r="S5851" s="82"/>
      <c r="T5851" s="140"/>
      <c r="U5851" s="82"/>
      <c r="V5851" s="82"/>
      <c r="W5851" s="82"/>
      <c r="X5851" s="82"/>
      <c r="Y5851" s="82"/>
      <c r="AA5851" s="82"/>
      <c r="AB5851" s="82"/>
      <c r="AC5851" s="82"/>
      <c r="AD5851" s="82"/>
      <c r="AE5851" s="82"/>
      <c r="AF5851" s="82"/>
      <c r="AG5851" s="82"/>
    </row>
    <row r="5852" spans="3:33" x14ac:dyDescent="0.2">
      <c r="C5852" s="82"/>
      <c r="D5852" s="82"/>
      <c r="E5852" s="82"/>
      <c r="F5852" s="82"/>
      <c r="G5852" s="82"/>
      <c r="H5852" s="82"/>
      <c r="I5852" s="82"/>
      <c r="J5852" s="82"/>
      <c r="K5852" s="82"/>
      <c r="L5852" s="82"/>
      <c r="M5852" s="82"/>
      <c r="N5852" s="140"/>
      <c r="O5852" s="140"/>
      <c r="P5852" s="82"/>
      <c r="Q5852" s="82"/>
      <c r="R5852" s="82"/>
      <c r="S5852" s="82"/>
      <c r="T5852" s="140"/>
      <c r="U5852" s="82"/>
      <c r="V5852" s="82"/>
      <c r="W5852" s="82"/>
      <c r="X5852" s="82"/>
      <c r="Y5852" s="82"/>
      <c r="AA5852" s="82"/>
      <c r="AB5852" s="82"/>
      <c r="AC5852" s="82"/>
      <c r="AD5852" s="82"/>
      <c r="AE5852" s="82"/>
      <c r="AF5852" s="82"/>
      <c r="AG5852" s="82"/>
    </row>
    <row r="5853" spans="3:33" x14ac:dyDescent="0.2">
      <c r="C5853" s="82"/>
      <c r="D5853" s="82"/>
      <c r="E5853" s="82"/>
      <c r="F5853" s="82"/>
      <c r="G5853" s="82"/>
      <c r="H5853" s="82"/>
      <c r="I5853" s="82"/>
      <c r="J5853" s="82"/>
      <c r="K5853" s="82"/>
      <c r="L5853" s="82"/>
      <c r="M5853" s="82"/>
      <c r="N5853" s="140"/>
      <c r="O5853" s="140"/>
      <c r="P5853" s="82"/>
      <c r="Q5853" s="82"/>
      <c r="R5853" s="82"/>
      <c r="S5853" s="82"/>
      <c r="T5853" s="140"/>
      <c r="U5853" s="82"/>
      <c r="V5853" s="82"/>
      <c r="W5853" s="82"/>
      <c r="X5853" s="82"/>
      <c r="Y5853" s="82"/>
      <c r="AA5853" s="82"/>
      <c r="AB5853" s="82"/>
      <c r="AC5853" s="82"/>
      <c r="AD5853" s="82"/>
      <c r="AE5853" s="82"/>
      <c r="AF5853" s="82"/>
      <c r="AG5853" s="82"/>
    </row>
    <row r="5854" spans="3:33" x14ac:dyDescent="0.2">
      <c r="C5854" s="82"/>
      <c r="D5854" s="82"/>
      <c r="E5854" s="82"/>
      <c r="F5854" s="82"/>
      <c r="G5854" s="82"/>
      <c r="H5854" s="82"/>
      <c r="I5854" s="82"/>
      <c r="J5854" s="82"/>
      <c r="K5854" s="82"/>
      <c r="L5854" s="82"/>
      <c r="M5854" s="82"/>
      <c r="N5854" s="140"/>
      <c r="O5854" s="140"/>
      <c r="P5854" s="82"/>
      <c r="Q5854" s="82"/>
      <c r="R5854" s="82"/>
      <c r="S5854" s="82"/>
      <c r="T5854" s="140"/>
      <c r="U5854" s="82"/>
      <c r="V5854" s="82"/>
      <c r="W5854" s="82"/>
      <c r="X5854" s="82"/>
      <c r="Y5854" s="82"/>
      <c r="AA5854" s="82"/>
      <c r="AB5854" s="82"/>
      <c r="AC5854" s="82"/>
      <c r="AD5854" s="82"/>
      <c r="AE5854" s="82"/>
      <c r="AF5854" s="82"/>
      <c r="AG5854" s="82"/>
    </row>
    <row r="5855" spans="3:33" x14ac:dyDescent="0.2">
      <c r="C5855" s="82"/>
      <c r="D5855" s="82"/>
      <c r="E5855" s="82"/>
      <c r="F5855" s="82"/>
      <c r="G5855" s="82"/>
      <c r="H5855" s="82"/>
      <c r="I5855" s="82"/>
      <c r="J5855" s="82"/>
      <c r="K5855" s="82"/>
      <c r="L5855" s="82"/>
      <c r="M5855" s="82"/>
      <c r="N5855" s="140"/>
      <c r="O5855" s="140"/>
      <c r="P5855" s="82"/>
      <c r="Q5855" s="82"/>
      <c r="R5855" s="82"/>
      <c r="S5855" s="82"/>
      <c r="T5855" s="140"/>
      <c r="U5855" s="82"/>
      <c r="V5855" s="82"/>
      <c r="W5855" s="82"/>
      <c r="X5855" s="82"/>
      <c r="Y5855" s="82"/>
      <c r="AA5855" s="82"/>
      <c r="AB5855" s="82"/>
      <c r="AC5855" s="82"/>
      <c r="AD5855" s="82"/>
      <c r="AE5855" s="82"/>
      <c r="AF5855" s="82"/>
      <c r="AG5855" s="82"/>
    </row>
    <row r="5856" spans="3:33" x14ac:dyDescent="0.2">
      <c r="C5856" s="82"/>
      <c r="D5856" s="82"/>
      <c r="E5856" s="82"/>
      <c r="F5856" s="82"/>
      <c r="G5856" s="82"/>
      <c r="H5856" s="82"/>
      <c r="I5856" s="82"/>
      <c r="J5856" s="82"/>
      <c r="K5856" s="82"/>
      <c r="L5856" s="82"/>
      <c r="M5856" s="82"/>
      <c r="N5856" s="140"/>
      <c r="O5856" s="140"/>
      <c r="P5856" s="82"/>
      <c r="Q5856" s="82"/>
      <c r="R5856" s="82"/>
      <c r="S5856" s="82"/>
      <c r="T5856" s="140"/>
      <c r="U5856" s="82"/>
      <c r="V5856" s="82"/>
      <c r="W5856" s="82"/>
      <c r="X5856" s="82"/>
      <c r="Y5856" s="82"/>
      <c r="AA5856" s="82"/>
      <c r="AB5856" s="82"/>
      <c r="AC5856" s="82"/>
      <c r="AD5856" s="82"/>
      <c r="AE5856" s="82"/>
      <c r="AF5856" s="82"/>
      <c r="AG5856" s="82"/>
    </row>
    <row r="5857" spans="3:33" x14ac:dyDescent="0.2">
      <c r="C5857" s="82"/>
      <c r="D5857" s="82"/>
      <c r="E5857" s="82"/>
      <c r="F5857" s="82"/>
      <c r="G5857" s="82"/>
      <c r="H5857" s="82"/>
      <c r="I5857" s="82"/>
      <c r="J5857" s="82"/>
      <c r="K5857" s="82"/>
      <c r="L5857" s="82"/>
      <c r="M5857" s="82"/>
      <c r="N5857" s="140"/>
      <c r="O5857" s="140"/>
      <c r="P5857" s="82"/>
      <c r="Q5857" s="82"/>
      <c r="R5857" s="82"/>
      <c r="S5857" s="82"/>
      <c r="T5857" s="140"/>
      <c r="U5857" s="82"/>
      <c r="V5857" s="82"/>
      <c r="W5857" s="82"/>
      <c r="X5857" s="82"/>
      <c r="Y5857" s="82"/>
      <c r="AA5857" s="82"/>
      <c r="AB5857" s="82"/>
      <c r="AC5857" s="82"/>
      <c r="AD5857" s="82"/>
      <c r="AE5857" s="82"/>
      <c r="AF5857" s="82"/>
      <c r="AG5857" s="82"/>
    </row>
    <row r="5858" spans="3:33" x14ac:dyDescent="0.2">
      <c r="C5858" s="82"/>
      <c r="D5858" s="82"/>
      <c r="E5858" s="82"/>
      <c r="F5858" s="82"/>
      <c r="G5858" s="82"/>
      <c r="H5858" s="82"/>
      <c r="I5858" s="82"/>
      <c r="J5858" s="82"/>
      <c r="K5858" s="82"/>
      <c r="L5858" s="82"/>
      <c r="M5858" s="82"/>
      <c r="N5858" s="140"/>
      <c r="O5858" s="140"/>
      <c r="P5858" s="82"/>
      <c r="Q5858" s="82"/>
      <c r="R5858" s="82"/>
      <c r="S5858" s="82"/>
      <c r="T5858" s="140"/>
      <c r="U5858" s="82"/>
      <c r="V5858" s="82"/>
      <c r="W5858" s="82"/>
      <c r="X5858" s="82"/>
      <c r="Y5858" s="82"/>
      <c r="AA5858" s="82"/>
      <c r="AB5858" s="82"/>
      <c r="AC5858" s="82"/>
      <c r="AD5858" s="82"/>
      <c r="AE5858" s="82"/>
      <c r="AF5858" s="82"/>
      <c r="AG5858" s="82"/>
    </row>
    <row r="5859" spans="3:33" x14ac:dyDescent="0.2">
      <c r="C5859" s="82"/>
      <c r="D5859" s="82"/>
      <c r="E5859" s="82"/>
      <c r="F5859" s="82"/>
      <c r="G5859" s="82"/>
      <c r="H5859" s="82"/>
      <c r="I5859" s="82"/>
      <c r="J5859" s="82"/>
      <c r="K5859" s="82"/>
      <c r="L5859" s="82"/>
      <c r="M5859" s="82"/>
      <c r="N5859" s="140"/>
      <c r="O5859" s="140"/>
      <c r="P5859" s="82"/>
      <c r="Q5859" s="82"/>
      <c r="R5859" s="82"/>
      <c r="S5859" s="82"/>
      <c r="T5859" s="140"/>
      <c r="U5859" s="82"/>
      <c r="V5859" s="82"/>
      <c r="W5859" s="82"/>
      <c r="X5859" s="82"/>
      <c r="Y5859" s="82"/>
      <c r="AA5859" s="82"/>
      <c r="AB5859" s="82"/>
      <c r="AC5859" s="82"/>
      <c r="AD5859" s="82"/>
      <c r="AE5859" s="82"/>
      <c r="AF5859" s="82"/>
      <c r="AG5859" s="82"/>
    </row>
    <row r="5860" spans="3:33" x14ac:dyDescent="0.2">
      <c r="C5860" s="82"/>
      <c r="D5860" s="82"/>
      <c r="E5860" s="82"/>
      <c r="F5860" s="82"/>
      <c r="G5860" s="82"/>
      <c r="H5860" s="82"/>
      <c r="I5860" s="82"/>
      <c r="J5860" s="82"/>
      <c r="K5860" s="82"/>
      <c r="L5860" s="82"/>
      <c r="M5860" s="82"/>
      <c r="N5860" s="140"/>
      <c r="O5860" s="140"/>
      <c r="P5860" s="82"/>
      <c r="Q5860" s="82"/>
      <c r="R5860" s="82"/>
      <c r="S5860" s="82"/>
      <c r="T5860" s="140"/>
      <c r="U5860" s="82"/>
      <c r="V5860" s="82"/>
      <c r="W5860" s="82"/>
      <c r="X5860" s="82"/>
      <c r="Y5860" s="82"/>
      <c r="AA5860" s="82"/>
      <c r="AB5860" s="82"/>
      <c r="AC5860" s="82"/>
      <c r="AD5860" s="82"/>
      <c r="AE5860" s="82"/>
      <c r="AF5860" s="82"/>
      <c r="AG5860" s="82"/>
    </row>
    <row r="5861" spans="3:33" x14ac:dyDescent="0.2">
      <c r="C5861" s="82"/>
      <c r="D5861" s="82"/>
      <c r="E5861" s="82"/>
      <c r="F5861" s="82"/>
      <c r="G5861" s="82"/>
      <c r="H5861" s="82"/>
      <c r="I5861" s="82"/>
      <c r="J5861" s="82"/>
      <c r="K5861" s="82"/>
      <c r="L5861" s="82"/>
      <c r="M5861" s="82"/>
      <c r="N5861" s="140"/>
      <c r="O5861" s="140"/>
      <c r="P5861" s="82"/>
      <c r="Q5861" s="82"/>
      <c r="R5861" s="82"/>
      <c r="S5861" s="82"/>
      <c r="T5861" s="140"/>
      <c r="U5861" s="82"/>
      <c r="V5861" s="82"/>
      <c r="W5861" s="82"/>
      <c r="X5861" s="82"/>
      <c r="Y5861" s="82"/>
      <c r="AA5861" s="82"/>
      <c r="AB5861" s="82"/>
      <c r="AC5861" s="82"/>
      <c r="AD5861" s="82"/>
      <c r="AE5861" s="82"/>
      <c r="AF5861" s="82"/>
      <c r="AG5861" s="82"/>
    </row>
    <row r="5862" spans="3:33" x14ac:dyDescent="0.2">
      <c r="C5862" s="82"/>
      <c r="D5862" s="82"/>
      <c r="E5862" s="82"/>
      <c r="F5862" s="82"/>
      <c r="G5862" s="82"/>
      <c r="H5862" s="82"/>
      <c r="I5862" s="82"/>
      <c r="J5862" s="82"/>
      <c r="K5862" s="82"/>
      <c r="L5862" s="82"/>
      <c r="M5862" s="82"/>
      <c r="N5862" s="140"/>
      <c r="O5862" s="140"/>
      <c r="P5862" s="82"/>
      <c r="Q5862" s="82"/>
      <c r="R5862" s="82"/>
      <c r="S5862" s="82"/>
      <c r="T5862" s="140"/>
      <c r="U5862" s="82"/>
      <c r="V5862" s="82"/>
      <c r="W5862" s="82"/>
      <c r="X5862" s="82"/>
      <c r="Y5862" s="82"/>
      <c r="AA5862" s="82"/>
      <c r="AB5862" s="82"/>
      <c r="AC5862" s="82"/>
      <c r="AD5862" s="82"/>
      <c r="AE5862" s="82"/>
      <c r="AF5862" s="82"/>
      <c r="AG5862" s="82"/>
    </row>
    <row r="5863" spans="3:33" x14ac:dyDescent="0.2">
      <c r="C5863" s="82"/>
      <c r="D5863" s="82"/>
      <c r="E5863" s="82"/>
      <c r="F5863" s="82"/>
      <c r="G5863" s="82"/>
      <c r="H5863" s="82"/>
      <c r="I5863" s="82"/>
      <c r="J5863" s="82"/>
      <c r="K5863" s="82"/>
      <c r="L5863" s="82"/>
      <c r="M5863" s="82"/>
      <c r="N5863" s="140"/>
      <c r="O5863" s="140"/>
      <c r="P5863" s="82"/>
      <c r="Q5863" s="82"/>
      <c r="R5863" s="82"/>
      <c r="S5863" s="82"/>
      <c r="T5863" s="140"/>
      <c r="U5863" s="82"/>
      <c r="V5863" s="82"/>
      <c r="W5863" s="82"/>
      <c r="X5863" s="82"/>
      <c r="Y5863" s="82"/>
      <c r="AA5863" s="82"/>
      <c r="AB5863" s="82"/>
      <c r="AC5863" s="82"/>
      <c r="AD5863" s="82"/>
      <c r="AE5863" s="82"/>
      <c r="AF5863" s="82"/>
      <c r="AG5863" s="82"/>
    </row>
    <row r="5864" spans="3:33" x14ac:dyDescent="0.2">
      <c r="C5864" s="82"/>
      <c r="D5864" s="82"/>
      <c r="E5864" s="82"/>
      <c r="F5864" s="82"/>
      <c r="G5864" s="82"/>
      <c r="H5864" s="82"/>
      <c r="I5864" s="82"/>
      <c r="J5864" s="82"/>
      <c r="K5864" s="82"/>
      <c r="L5864" s="82"/>
      <c r="M5864" s="82"/>
      <c r="N5864" s="140"/>
      <c r="O5864" s="140"/>
      <c r="P5864" s="82"/>
      <c r="Q5864" s="82"/>
      <c r="R5864" s="82"/>
      <c r="S5864" s="82"/>
      <c r="T5864" s="140"/>
      <c r="U5864" s="82"/>
      <c r="V5864" s="82"/>
      <c r="W5864" s="82"/>
      <c r="X5864" s="82"/>
      <c r="Y5864" s="82"/>
      <c r="AA5864" s="82"/>
      <c r="AB5864" s="82"/>
      <c r="AC5864" s="82"/>
      <c r="AD5864" s="82"/>
      <c r="AE5864" s="82"/>
      <c r="AF5864" s="82"/>
      <c r="AG5864" s="82"/>
    </row>
    <row r="5865" spans="3:33" x14ac:dyDescent="0.2">
      <c r="C5865" s="82"/>
      <c r="D5865" s="82"/>
      <c r="E5865" s="82"/>
      <c r="F5865" s="82"/>
      <c r="G5865" s="82"/>
      <c r="H5865" s="82"/>
      <c r="I5865" s="82"/>
      <c r="J5865" s="82"/>
      <c r="K5865" s="82"/>
      <c r="L5865" s="82"/>
      <c r="M5865" s="82"/>
      <c r="N5865" s="140"/>
      <c r="O5865" s="140"/>
      <c r="P5865" s="82"/>
      <c r="Q5865" s="82"/>
      <c r="R5865" s="82"/>
      <c r="S5865" s="82"/>
      <c r="T5865" s="140"/>
      <c r="U5865" s="82"/>
      <c r="V5865" s="82"/>
      <c r="W5865" s="82"/>
      <c r="X5865" s="82"/>
      <c r="Y5865" s="82"/>
      <c r="AA5865" s="82"/>
      <c r="AB5865" s="82"/>
      <c r="AC5865" s="82"/>
      <c r="AD5865" s="82"/>
      <c r="AE5865" s="82"/>
      <c r="AF5865" s="82"/>
      <c r="AG5865" s="82"/>
    </row>
    <row r="5866" spans="3:33" x14ac:dyDescent="0.2">
      <c r="C5866" s="82"/>
      <c r="D5866" s="82"/>
      <c r="E5866" s="82"/>
      <c r="F5866" s="82"/>
      <c r="G5866" s="82"/>
      <c r="H5866" s="82"/>
      <c r="I5866" s="82"/>
      <c r="J5866" s="82"/>
      <c r="K5866" s="82"/>
      <c r="L5866" s="82"/>
      <c r="M5866" s="82"/>
      <c r="N5866" s="140"/>
      <c r="O5866" s="140"/>
      <c r="P5866" s="82"/>
      <c r="Q5866" s="82"/>
      <c r="R5866" s="82"/>
      <c r="S5866" s="82"/>
      <c r="T5866" s="140"/>
      <c r="U5866" s="82"/>
      <c r="V5866" s="82"/>
      <c r="W5866" s="82"/>
      <c r="X5866" s="82"/>
      <c r="Y5866" s="82"/>
      <c r="AA5866" s="82"/>
      <c r="AB5866" s="82"/>
      <c r="AC5866" s="82"/>
      <c r="AD5866" s="82"/>
      <c r="AE5866" s="82"/>
      <c r="AF5866" s="82"/>
      <c r="AG5866" s="82"/>
    </row>
    <row r="5867" spans="3:33" x14ac:dyDescent="0.2">
      <c r="C5867" s="82"/>
      <c r="D5867" s="82"/>
      <c r="E5867" s="82"/>
      <c r="F5867" s="82"/>
      <c r="G5867" s="82"/>
      <c r="H5867" s="82"/>
      <c r="I5867" s="82"/>
      <c r="J5867" s="82"/>
      <c r="K5867" s="82"/>
      <c r="L5867" s="82"/>
      <c r="M5867" s="82"/>
      <c r="N5867" s="140"/>
      <c r="O5867" s="140"/>
      <c r="P5867" s="82"/>
      <c r="Q5867" s="82"/>
      <c r="R5867" s="82"/>
      <c r="S5867" s="82"/>
      <c r="T5867" s="140"/>
      <c r="U5867" s="82"/>
      <c r="V5867" s="82"/>
      <c r="W5867" s="82"/>
      <c r="X5867" s="82"/>
      <c r="Y5867" s="82"/>
      <c r="AA5867" s="82"/>
      <c r="AB5867" s="82"/>
      <c r="AC5867" s="82"/>
      <c r="AD5867" s="82"/>
      <c r="AE5867" s="82"/>
      <c r="AF5867" s="82"/>
      <c r="AG5867" s="82"/>
    </row>
    <row r="5868" spans="3:33" x14ac:dyDescent="0.2">
      <c r="C5868" s="82"/>
      <c r="D5868" s="82"/>
      <c r="E5868" s="82"/>
      <c r="F5868" s="82"/>
      <c r="G5868" s="82"/>
      <c r="H5868" s="82"/>
      <c r="I5868" s="82"/>
      <c r="J5868" s="82"/>
      <c r="K5868" s="82"/>
      <c r="L5868" s="82"/>
      <c r="M5868" s="82"/>
      <c r="N5868" s="140"/>
      <c r="O5868" s="140"/>
      <c r="P5868" s="82"/>
      <c r="Q5868" s="82"/>
      <c r="R5868" s="82"/>
      <c r="S5868" s="82"/>
      <c r="T5868" s="140"/>
      <c r="U5868" s="82"/>
      <c r="V5868" s="82"/>
      <c r="W5868" s="82"/>
      <c r="X5868" s="82"/>
      <c r="Y5868" s="82"/>
      <c r="AA5868" s="82"/>
      <c r="AB5868" s="82"/>
      <c r="AC5868" s="82"/>
      <c r="AD5868" s="82"/>
      <c r="AE5868" s="82"/>
      <c r="AF5868" s="82"/>
      <c r="AG5868" s="82"/>
    </row>
    <row r="5869" spans="3:33" x14ac:dyDescent="0.2">
      <c r="C5869" s="82"/>
      <c r="D5869" s="82"/>
      <c r="E5869" s="82"/>
      <c r="F5869" s="82"/>
      <c r="G5869" s="82"/>
      <c r="H5869" s="82"/>
      <c r="I5869" s="82"/>
      <c r="J5869" s="82"/>
      <c r="K5869" s="82"/>
      <c r="L5869" s="82"/>
      <c r="M5869" s="82"/>
      <c r="N5869" s="140"/>
      <c r="O5869" s="140"/>
      <c r="P5869" s="82"/>
      <c r="Q5869" s="82"/>
      <c r="R5869" s="82"/>
      <c r="S5869" s="82"/>
      <c r="T5869" s="140"/>
      <c r="U5869" s="82"/>
      <c r="V5869" s="82"/>
      <c r="W5869" s="82"/>
      <c r="X5869" s="82"/>
      <c r="Y5869" s="82"/>
      <c r="AA5869" s="82"/>
      <c r="AB5869" s="82"/>
      <c r="AC5869" s="82"/>
      <c r="AD5869" s="82"/>
      <c r="AE5869" s="82"/>
      <c r="AF5869" s="82"/>
      <c r="AG5869" s="82"/>
    </row>
    <row r="5870" spans="3:33" x14ac:dyDescent="0.2">
      <c r="C5870" s="82"/>
      <c r="D5870" s="82"/>
      <c r="E5870" s="82"/>
      <c r="F5870" s="82"/>
      <c r="G5870" s="82"/>
      <c r="H5870" s="82"/>
      <c r="I5870" s="82"/>
      <c r="J5870" s="82"/>
      <c r="K5870" s="82"/>
      <c r="L5870" s="82"/>
      <c r="M5870" s="82"/>
      <c r="N5870" s="140"/>
      <c r="O5870" s="140"/>
      <c r="P5870" s="82"/>
      <c r="Q5870" s="82"/>
      <c r="R5870" s="82"/>
      <c r="S5870" s="82"/>
      <c r="T5870" s="140"/>
      <c r="U5870" s="82"/>
      <c r="V5870" s="82"/>
      <c r="W5870" s="82"/>
      <c r="X5870" s="82"/>
      <c r="Y5870" s="82"/>
      <c r="AA5870" s="82"/>
      <c r="AB5870" s="82"/>
      <c r="AC5870" s="82"/>
      <c r="AD5870" s="82"/>
      <c r="AE5870" s="82"/>
      <c r="AF5870" s="82"/>
      <c r="AG5870" s="82"/>
    </row>
    <row r="5871" spans="3:33" x14ac:dyDescent="0.2">
      <c r="C5871" s="82"/>
      <c r="D5871" s="82"/>
      <c r="E5871" s="82"/>
      <c r="F5871" s="82"/>
      <c r="G5871" s="82"/>
      <c r="H5871" s="82"/>
      <c r="I5871" s="82"/>
      <c r="J5871" s="82"/>
      <c r="K5871" s="82"/>
      <c r="L5871" s="82"/>
      <c r="M5871" s="82"/>
      <c r="N5871" s="140"/>
      <c r="O5871" s="140"/>
      <c r="P5871" s="82"/>
      <c r="Q5871" s="82"/>
      <c r="R5871" s="82"/>
      <c r="S5871" s="82"/>
      <c r="T5871" s="140"/>
      <c r="U5871" s="82"/>
      <c r="V5871" s="82"/>
      <c r="W5871" s="82"/>
      <c r="X5871" s="82"/>
      <c r="Y5871" s="82"/>
      <c r="AA5871" s="82"/>
      <c r="AB5871" s="82"/>
      <c r="AC5871" s="82"/>
      <c r="AD5871" s="82"/>
      <c r="AE5871" s="82"/>
      <c r="AF5871" s="82"/>
      <c r="AG5871" s="82"/>
    </row>
    <row r="5872" spans="3:33" x14ac:dyDescent="0.2">
      <c r="C5872" s="82"/>
      <c r="D5872" s="82"/>
      <c r="E5872" s="82"/>
      <c r="F5872" s="82"/>
      <c r="G5872" s="82"/>
      <c r="H5872" s="82"/>
      <c r="I5872" s="82"/>
      <c r="J5872" s="82"/>
      <c r="K5872" s="82"/>
      <c r="L5872" s="82"/>
      <c r="M5872" s="82"/>
      <c r="N5872" s="140"/>
      <c r="O5872" s="140"/>
      <c r="P5872" s="82"/>
      <c r="Q5872" s="82"/>
      <c r="R5872" s="82"/>
      <c r="S5872" s="82"/>
      <c r="T5872" s="140"/>
      <c r="U5872" s="82"/>
      <c r="V5872" s="82"/>
      <c r="W5872" s="82"/>
      <c r="X5872" s="82"/>
      <c r="Y5872" s="82"/>
      <c r="AA5872" s="82"/>
      <c r="AB5872" s="82"/>
      <c r="AC5872" s="82"/>
      <c r="AD5872" s="82"/>
      <c r="AE5872" s="82"/>
      <c r="AF5872" s="82"/>
      <c r="AG5872" s="82"/>
    </row>
    <row r="5873" spans="3:33" x14ac:dyDescent="0.2">
      <c r="C5873" s="82"/>
      <c r="D5873" s="82"/>
      <c r="E5873" s="82"/>
      <c r="F5873" s="82"/>
      <c r="G5873" s="82"/>
      <c r="H5873" s="82"/>
      <c r="I5873" s="82"/>
      <c r="J5873" s="82"/>
      <c r="K5873" s="82"/>
      <c r="L5873" s="82"/>
      <c r="M5873" s="82"/>
      <c r="N5873" s="140"/>
      <c r="O5873" s="140"/>
      <c r="P5873" s="82"/>
      <c r="Q5873" s="82"/>
      <c r="R5873" s="82"/>
      <c r="S5873" s="82"/>
      <c r="T5873" s="140"/>
      <c r="U5873" s="82"/>
      <c r="V5873" s="82"/>
      <c r="W5873" s="82"/>
      <c r="X5873" s="82"/>
      <c r="Y5873" s="82"/>
      <c r="AA5873" s="82"/>
      <c r="AB5873" s="82"/>
      <c r="AC5873" s="82"/>
      <c r="AD5873" s="82"/>
      <c r="AE5873" s="82"/>
      <c r="AF5873" s="82"/>
      <c r="AG5873" s="82"/>
    </row>
    <row r="5874" spans="3:33" x14ac:dyDescent="0.2">
      <c r="C5874" s="82"/>
      <c r="D5874" s="82"/>
      <c r="E5874" s="82"/>
      <c r="F5874" s="82"/>
      <c r="G5874" s="82"/>
      <c r="H5874" s="82"/>
      <c r="I5874" s="82"/>
      <c r="J5874" s="82"/>
      <c r="K5874" s="82"/>
      <c r="L5874" s="82"/>
      <c r="M5874" s="82"/>
      <c r="N5874" s="140"/>
      <c r="O5874" s="140"/>
      <c r="P5874" s="82"/>
      <c r="Q5874" s="82"/>
      <c r="R5874" s="82"/>
      <c r="S5874" s="82"/>
      <c r="T5874" s="140"/>
      <c r="U5874" s="82"/>
      <c r="V5874" s="82"/>
      <c r="W5874" s="82"/>
      <c r="X5874" s="82"/>
      <c r="Y5874" s="82"/>
      <c r="AA5874" s="82"/>
      <c r="AB5874" s="82"/>
      <c r="AC5874" s="82"/>
      <c r="AD5874" s="82"/>
      <c r="AE5874" s="82"/>
      <c r="AF5874" s="82"/>
      <c r="AG5874" s="82"/>
    </row>
    <row r="5875" spans="3:33" x14ac:dyDescent="0.2">
      <c r="C5875" s="82"/>
      <c r="D5875" s="82"/>
      <c r="E5875" s="82"/>
      <c r="F5875" s="82"/>
      <c r="G5875" s="82"/>
      <c r="H5875" s="82"/>
      <c r="I5875" s="82"/>
      <c r="J5875" s="82"/>
      <c r="K5875" s="82"/>
      <c r="L5875" s="82"/>
      <c r="M5875" s="82"/>
      <c r="N5875" s="140"/>
      <c r="O5875" s="140"/>
      <c r="P5875" s="82"/>
      <c r="Q5875" s="82"/>
      <c r="R5875" s="82"/>
      <c r="S5875" s="82"/>
      <c r="T5875" s="140"/>
      <c r="U5875" s="82"/>
      <c r="V5875" s="82"/>
      <c r="W5875" s="82"/>
      <c r="X5875" s="82"/>
      <c r="Y5875" s="82"/>
      <c r="AA5875" s="82"/>
      <c r="AB5875" s="82"/>
      <c r="AC5875" s="82"/>
      <c r="AD5875" s="82"/>
      <c r="AE5875" s="82"/>
      <c r="AF5875" s="82"/>
      <c r="AG5875" s="82"/>
    </row>
    <row r="5876" spans="3:33" x14ac:dyDescent="0.2">
      <c r="C5876" s="82"/>
      <c r="D5876" s="82"/>
      <c r="E5876" s="82"/>
      <c r="F5876" s="82"/>
      <c r="G5876" s="82"/>
      <c r="H5876" s="82"/>
      <c r="I5876" s="82"/>
      <c r="J5876" s="82"/>
      <c r="K5876" s="82"/>
      <c r="L5876" s="82"/>
      <c r="M5876" s="82"/>
      <c r="N5876" s="140"/>
      <c r="O5876" s="140"/>
      <c r="P5876" s="82"/>
      <c r="Q5876" s="82"/>
      <c r="R5876" s="82"/>
      <c r="S5876" s="82"/>
      <c r="T5876" s="140"/>
      <c r="U5876" s="82"/>
      <c r="V5876" s="82"/>
      <c r="W5876" s="82"/>
      <c r="X5876" s="82"/>
      <c r="Y5876" s="82"/>
      <c r="AA5876" s="82"/>
      <c r="AB5876" s="82"/>
      <c r="AC5876" s="82"/>
      <c r="AD5876" s="82"/>
      <c r="AE5876" s="82"/>
      <c r="AF5876" s="82"/>
      <c r="AG5876" s="82"/>
    </row>
    <row r="5877" spans="3:33" x14ac:dyDescent="0.2">
      <c r="C5877" s="82"/>
      <c r="D5877" s="82"/>
      <c r="E5877" s="82"/>
      <c r="F5877" s="82"/>
      <c r="G5877" s="82"/>
      <c r="H5877" s="82"/>
      <c r="I5877" s="82"/>
      <c r="J5877" s="82"/>
      <c r="K5877" s="82"/>
      <c r="L5877" s="82"/>
      <c r="M5877" s="82"/>
      <c r="N5877" s="140"/>
      <c r="O5877" s="140"/>
      <c r="P5877" s="82"/>
      <c r="Q5877" s="82"/>
      <c r="R5877" s="82"/>
      <c r="S5877" s="82"/>
      <c r="T5877" s="140"/>
      <c r="U5877" s="82"/>
      <c r="V5877" s="82"/>
      <c r="W5877" s="82"/>
      <c r="X5877" s="82"/>
      <c r="Y5877" s="82"/>
      <c r="AA5877" s="82"/>
      <c r="AB5877" s="82"/>
      <c r="AC5877" s="82"/>
      <c r="AD5877" s="82"/>
      <c r="AE5877" s="82"/>
      <c r="AF5877" s="82"/>
      <c r="AG5877" s="82"/>
    </row>
    <row r="5878" spans="3:33" x14ac:dyDescent="0.2">
      <c r="C5878" s="82"/>
      <c r="D5878" s="82"/>
      <c r="E5878" s="82"/>
      <c r="F5878" s="82"/>
      <c r="G5878" s="82"/>
      <c r="H5878" s="82"/>
      <c r="I5878" s="82"/>
      <c r="J5878" s="82"/>
      <c r="K5878" s="82"/>
      <c r="L5878" s="82"/>
      <c r="M5878" s="82"/>
      <c r="N5878" s="140"/>
      <c r="O5878" s="140"/>
      <c r="P5878" s="82"/>
      <c r="Q5878" s="82"/>
      <c r="R5878" s="82"/>
      <c r="S5878" s="82"/>
      <c r="T5878" s="140"/>
      <c r="U5878" s="82"/>
      <c r="V5878" s="82"/>
      <c r="W5878" s="82"/>
      <c r="X5878" s="82"/>
      <c r="Y5878" s="82"/>
      <c r="AA5878" s="82"/>
      <c r="AB5878" s="82"/>
      <c r="AC5878" s="82"/>
      <c r="AD5878" s="82"/>
      <c r="AE5878" s="82"/>
      <c r="AF5878" s="82"/>
      <c r="AG5878" s="82"/>
    </row>
    <row r="5879" spans="3:33" x14ac:dyDescent="0.2">
      <c r="C5879" s="82"/>
      <c r="D5879" s="82"/>
      <c r="E5879" s="82"/>
      <c r="F5879" s="82"/>
      <c r="G5879" s="82"/>
      <c r="H5879" s="82"/>
      <c r="I5879" s="82"/>
      <c r="J5879" s="82"/>
      <c r="K5879" s="82"/>
      <c r="L5879" s="82"/>
      <c r="M5879" s="82"/>
      <c r="N5879" s="140"/>
      <c r="O5879" s="140"/>
      <c r="P5879" s="82"/>
      <c r="Q5879" s="82"/>
      <c r="R5879" s="82"/>
      <c r="S5879" s="82"/>
      <c r="T5879" s="140"/>
      <c r="U5879" s="82"/>
      <c r="V5879" s="82"/>
      <c r="W5879" s="82"/>
      <c r="X5879" s="82"/>
      <c r="Y5879" s="82"/>
      <c r="AA5879" s="82"/>
      <c r="AB5879" s="82"/>
      <c r="AC5879" s="82"/>
      <c r="AD5879" s="82"/>
      <c r="AE5879" s="82"/>
      <c r="AF5879" s="82"/>
      <c r="AG5879" s="82"/>
    </row>
    <row r="5880" spans="3:33" x14ac:dyDescent="0.2">
      <c r="C5880" s="82"/>
      <c r="D5880" s="82"/>
      <c r="E5880" s="82"/>
      <c r="F5880" s="82"/>
      <c r="G5880" s="82"/>
      <c r="H5880" s="82"/>
      <c r="I5880" s="82"/>
      <c r="J5880" s="82"/>
      <c r="K5880" s="82"/>
      <c r="L5880" s="82"/>
      <c r="M5880" s="82"/>
      <c r="N5880" s="140"/>
      <c r="O5880" s="140"/>
      <c r="P5880" s="82"/>
      <c r="Q5880" s="82"/>
      <c r="R5880" s="82"/>
      <c r="S5880" s="82"/>
      <c r="T5880" s="140"/>
      <c r="U5880" s="82"/>
      <c r="V5880" s="82"/>
      <c r="W5880" s="82"/>
      <c r="X5880" s="82"/>
      <c r="Y5880" s="82"/>
      <c r="AA5880" s="82"/>
      <c r="AB5880" s="82"/>
      <c r="AC5880" s="82"/>
      <c r="AD5880" s="82"/>
      <c r="AE5880" s="82"/>
      <c r="AF5880" s="82"/>
      <c r="AG5880" s="82"/>
    </row>
    <row r="5881" spans="3:33" x14ac:dyDescent="0.2">
      <c r="C5881" s="82"/>
      <c r="D5881" s="82"/>
      <c r="E5881" s="82"/>
      <c r="F5881" s="82"/>
      <c r="G5881" s="82"/>
      <c r="H5881" s="82"/>
      <c r="I5881" s="82"/>
      <c r="J5881" s="82"/>
      <c r="K5881" s="82"/>
      <c r="L5881" s="82"/>
      <c r="M5881" s="82"/>
      <c r="N5881" s="140"/>
      <c r="O5881" s="140"/>
      <c r="P5881" s="82"/>
      <c r="Q5881" s="82"/>
      <c r="R5881" s="82"/>
      <c r="S5881" s="82"/>
      <c r="T5881" s="140"/>
      <c r="U5881" s="82"/>
      <c r="V5881" s="82"/>
      <c r="W5881" s="82"/>
      <c r="X5881" s="82"/>
      <c r="Y5881" s="82"/>
      <c r="AA5881" s="82"/>
      <c r="AB5881" s="82"/>
      <c r="AC5881" s="82"/>
      <c r="AD5881" s="82"/>
      <c r="AE5881" s="82"/>
      <c r="AF5881" s="82"/>
      <c r="AG5881" s="82"/>
    </row>
    <row r="5882" spans="3:33" x14ac:dyDescent="0.2">
      <c r="C5882" s="82"/>
      <c r="D5882" s="82"/>
      <c r="E5882" s="82"/>
      <c r="F5882" s="82"/>
      <c r="G5882" s="82"/>
      <c r="H5882" s="82"/>
      <c r="I5882" s="82"/>
      <c r="J5882" s="82"/>
      <c r="K5882" s="82"/>
      <c r="L5882" s="82"/>
      <c r="M5882" s="82"/>
      <c r="N5882" s="140"/>
      <c r="O5882" s="140"/>
      <c r="P5882" s="82"/>
      <c r="Q5882" s="82"/>
      <c r="R5882" s="82"/>
      <c r="S5882" s="82"/>
      <c r="T5882" s="140"/>
      <c r="U5882" s="82"/>
      <c r="V5882" s="82"/>
      <c r="W5882" s="82"/>
      <c r="X5882" s="82"/>
      <c r="Y5882" s="82"/>
      <c r="AA5882" s="82"/>
      <c r="AB5882" s="82"/>
      <c r="AC5882" s="82"/>
      <c r="AD5882" s="82"/>
      <c r="AE5882" s="82"/>
      <c r="AF5882" s="82"/>
      <c r="AG5882" s="82"/>
    </row>
    <row r="5883" spans="3:33" x14ac:dyDescent="0.2">
      <c r="C5883" s="82"/>
      <c r="D5883" s="82"/>
      <c r="E5883" s="82"/>
      <c r="F5883" s="82"/>
      <c r="G5883" s="82"/>
      <c r="H5883" s="82"/>
      <c r="I5883" s="82"/>
      <c r="J5883" s="82"/>
      <c r="K5883" s="82"/>
      <c r="L5883" s="82"/>
      <c r="M5883" s="82"/>
      <c r="N5883" s="140"/>
      <c r="O5883" s="140"/>
      <c r="P5883" s="82"/>
      <c r="Q5883" s="82"/>
      <c r="R5883" s="82"/>
      <c r="S5883" s="82"/>
      <c r="T5883" s="140"/>
      <c r="U5883" s="82"/>
      <c r="V5883" s="82"/>
      <c r="W5883" s="82"/>
      <c r="X5883" s="82"/>
      <c r="Y5883" s="82"/>
      <c r="AA5883" s="82"/>
      <c r="AB5883" s="82"/>
      <c r="AC5883" s="82"/>
      <c r="AD5883" s="82"/>
      <c r="AE5883" s="82"/>
      <c r="AF5883" s="82"/>
      <c r="AG5883" s="82"/>
    </row>
    <row r="5884" spans="3:33" x14ac:dyDescent="0.2">
      <c r="C5884" s="82"/>
      <c r="D5884" s="82"/>
      <c r="E5884" s="82"/>
      <c r="F5884" s="82"/>
      <c r="G5884" s="82"/>
      <c r="H5884" s="82"/>
      <c r="I5884" s="82"/>
      <c r="J5884" s="82"/>
      <c r="K5884" s="82"/>
      <c r="L5884" s="82"/>
      <c r="M5884" s="82"/>
      <c r="N5884" s="140"/>
      <c r="O5884" s="140"/>
      <c r="P5884" s="82"/>
      <c r="Q5884" s="82"/>
      <c r="R5884" s="82"/>
      <c r="S5884" s="82"/>
      <c r="T5884" s="140"/>
      <c r="U5884" s="82"/>
      <c r="V5884" s="82"/>
      <c r="W5884" s="82"/>
      <c r="X5884" s="82"/>
      <c r="Y5884" s="82"/>
      <c r="AA5884" s="82"/>
      <c r="AB5884" s="82"/>
      <c r="AC5884" s="82"/>
      <c r="AD5884" s="82"/>
      <c r="AE5884" s="82"/>
      <c r="AF5884" s="82"/>
      <c r="AG5884" s="82"/>
    </row>
    <row r="5885" spans="3:33" x14ac:dyDescent="0.2">
      <c r="C5885" s="82"/>
      <c r="D5885" s="82"/>
      <c r="E5885" s="82"/>
      <c r="F5885" s="82"/>
      <c r="G5885" s="82"/>
      <c r="H5885" s="82"/>
      <c r="I5885" s="82"/>
      <c r="J5885" s="82"/>
      <c r="K5885" s="82"/>
      <c r="L5885" s="82"/>
      <c r="M5885" s="82"/>
      <c r="N5885" s="140"/>
      <c r="O5885" s="140"/>
      <c r="P5885" s="82"/>
      <c r="Q5885" s="82"/>
      <c r="R5885" s="82"/>
      <c r="S5885" s="82"/>
      <c r="T5885" s="140"/>
      <c r="U5885" s="82"/>
      <c r="V5885" s="82"/>
      <c r="W5885" s="82"/>
      <c r="X5885" s="82"/>
      <c r="Y5885" s="82"/>
      <c r="AA5885" s="82"/>
      <c r="AB5885" s="82"/>
      <c r="AC5885" s="82"/>
      <c r="AD5885" s="82"/>
      <c r="AE5885" s="82"/>
      <c r="AF5885" s="82"/>
      <c r="AG5885" s="82"/>
    </row>
    <row r="5886" spans="3:33" x14ac:dyDescent="0.2">
      <c r="C5886" s="82"/>
      <c r="D5886" s="82"/>
      <c r="E5886" s="82"/>
      <c r="F5886" s="82"/>
      <c r="G5886" s="82"/>
      <c r="H5886" s="82"/>
      <c r="I5886" s="82"/>
      <c r="J5886" s="82"/>
      <c r="K5886" s="82"/>
      <c r="L5886" s="82"/>
      <c r="M5886" s="82"/>
      <c r="N5886" s="140"/>
      <c r="O5886" s="140"/>
      <c r="P5886" s="82"/>
      <c r="Q5886" s="82"/>
      <c r="R5886" s="82"/>
      <c r="S5886" s="82"/>
      <c r="T5886" s="140"/>
      <c r="U5886" s="82"/>
      <c r="V5886" s="82"/>
      <c r="W5886" s="82"/>
      <c r="X5886" s="82"/>
      <c r="Y5886" s="82"/>
      <c r="AA5886" s="82"/>
      <c r="AB5886" s="82"/>
      <c r="AC5886" s="82"/>
      <c r="AD5886" s="82"/>
      <c r="AE5886" s="82"/>
      <c r="AF5886" s="82"/>
      <c r="AG5886" s="82"/>
    </row>
    <row r="5887" spans="3:33" x14ac:dyDescent="0.2">
      <c r="C5887" s="82"/>
      <c r="D5887" s="82"/>
      <c r="E5887" s="82"/>
      <c r="F5887" s="82"/>
      <c r="G5887" s="82"/>
      <c r="H5887" s="82"/>
      <c r="I5887" s="82"/>
      <c r="J5887" s="82"/>
      <c r="K5887" s="82"/>
      <c r="L5887" s="82"/>
      <c r="M5887" s="82"/>
      <c r="N5887" s="140"/>
      <c r="O5887" s="140"/>
      <c r="P5887" s="82"/>
      <c r="Q5887" s="82"/>
      <c r="R5887" s="82"/>
      <c r="S5887" s="82"/>
      <c r="T5887" s="140"/>
      <c r="U5887" s="82"/>
      <c r="V5887" s="82"/>
      <c r="W5887" s="82"/>
      <c r="X5887" s="82"/>
      <c r="Y5887" s="82"/>
      <c r="AA5887" s="82"/>
      <c r="AB5887" s="82"/>
      <c r="AC5887" s="82"/>
      <c r="AD5887" s="82"/>
      <c r="AE5887" s="82"/>
      <c r="AF5887" s="82"/>
      <c r="AG5887" s="82"/>
    </row>
    <row r="5888" spans="3:33" x14ac:dyDescent="0.2">
      <c r="C5888" s="82"/>
      <c r="D5888" s="82"/>
      <c r="E5888" s="82"/>
      <c r="F5888" s="82"/>
      <c r="G5888" s="82"/>
      <c r="H5888" s="82"/>
      <c r="I5888" s="82"/>
      <c r="J5888" s="82"/>
      <c r="K5888" s="82"/>
      <c r="L5888" s="82"/>
      <c r="M5888" s="82"/>
      <c r="N5888" s="140"/>
      <c r="O5888" s="140"/>
      <c r="P5888" s="82"/>
      <c r="Q5888" s="82"/>
      <c r="R5888" s="82"/>
      <c r="S5888" s="82"/>
      <c r="T5888" s="140"/>
      <c r="U5888" s="82"/>
      <c r="V5888" s="82"/>
      <c r="W5888" s="82"/>
      <c r="X5888" s="82"/>
      <c r="Y5888" s="82"/>
      <c r="AA5888" s="82"/>
      <c r="AB5888" s="82"/>
      <c r="AC5888" s="82"/>
      <c r="AD5888" s="82"/>
      <c r="AE5888" s="82"/>
      <c r="AF5888" s="82"/>
      <c r="AG5888" s="82"/>
    </row>
    <row r="5889" spans="3:33" x14ac:dyDescent="0.2">
      <c r="C5889" s="82"/>
      <c r="D5889" s="82"/>
      <c r="E5889" s="82"/>
      <c r="F5889" s="82"/>
      <c r="G5889" s="82"/>
      <c r="H5889" s="82"/>
      <c r="I5889" s="82"/>
      <c r="J5889" s="82"/>
      <c r="K5889" s="82"/>
      <c r="L5889" s="82"/>
      <c r="M5889" s="82"/>
      <c r="N5889" s="140"/>
      <c r="O5889" s="140"/>
      <c r="P5889" s="82"/>
      <c r="Q5889" s="82"/>
      <c r="R5889" s="82"/>
      <c r="S5889" s="82"/>
      <c r="T5889" s="140"/>
      <c r="U5889" s="82"/>
      <c r="V5889" s="82"/>
      <c r="W5889" s="82"/>
      <c r="X5889" s="82"/>
      <c r="Y5889" s="82"/>
      <c r="AA5889" s="82"/>
      <c r="AB5889" s="82"/>
      <c r="AC5889" s="82"/>
      <c r="AD5889" s="82"/>
      <c r="AE5889" s="82"/>
      <c r="AF5889" s="82"/>
      <c r="AG5889" s="82"/>
    </row>
    <row r="5890" spans="3:33" x14ac:dyDescent="0.2">
      <c r="C5890" s="82"/>
      <c r="D5890" s="82"/>
      <c r="E5890" s="82"/>
      <c r="F5890" s="82"/>
      <c r="G5890" s="82"/>
      <c r="H5890" s="82"/>
      <c r="I5890" s="82"/>
      <c r="J5890" s="82"/>
      <c r="K5890" s="82"/>
      <c r="L5890" s="82"/>
      <c r="M5890" s="82"/>
      <c r="N5890" s="140"/>
      <c r="O5890" s="140"/>
      <c r="P5890" s="82"/>
      <c r="Q5890" s="82"/>
      <c r="R5890" s="82"/>
      <c r="S5890" s="82"/>
      <c r="T5890" s="140"/>
      <c r="U5890" s="82"/>
      <c r="V5890" s="82"/>
      <c r="W5890" s="82"/>
      <c r="X5890" s="82"/>
      <c r="Y5890" s="82"/>
      <c r="AA5890" s="82"/>
      <c r="AB5890" s="82"/>
      <c r="AC5890" s="82"/>
      <c r="AD5890" s="82"/>
      <c r="AE5890" s="82"/>
      <c r="AF5890" s="82"/>
      <c r="AG5890" s="82"/>
    </row>
    <row r="5891" spans="3:33" x14ac:dyDescent="0.2">
      <c r="C5891" s="82"/>
      <c r="D5891" s="82"/>
      <c r="E5891" s="82"/>
      <c r="F5891" s="82"/>
      <c r="G5891" s="82"/>
      <c r="H5891" s="82"/>
      <c r="I5891" s="82"/>
      <c r="J5891" s="82"/>
      <c r="K5891" s="82"/>
      <c r="L5891" s="82"/>
      <c r="M5891" s="82"/>
      <c r="N5891" s="140"/>
      <c r="O5891" s="140"/>
      <c r="P5891" s="82"/>
      <c r="Q5891" s="82"/>
      <c r="R5891" s="82"/>
      <c r="S5891" s="82"/>
      <c r="T5891" s="140"/>
      <c r="U5891" s="82"/>
      <c r="V5891" s="82"/>
      <c r="W5891" s="82"/>
      <c r="X5891" s="82"/>
      <c r="Y5891" s="82"/>
      <c r="AA5891" s="82"/>
      <c r="AB5891" s="82"/>
      <c r="AC5891" s="82"/>
      <c r="AD5891" s="82"/>
      <c r="AE5891" s="82"/>
      <c r="AF5891" s="82"/>
      <c r="AG5891" s="82"/>
    </row>
    <row r="5892" spans="3:33" x14ac:dyDescent="0.2">
      <c r="C5892" s="82"/>
      <c r="D5892" s="82"/>
      <c r="E5892" s="82"/>
      <c r="F5892" s="82"/>
      <c r="G5892" s="82"/>
      <c r="H5892" s="82"/>
      <c r="I5892" s="82"/>
      <c r="J5892" s="82"/>
      <c r="K5892" s="82"/>
      <c r="L5892" s="82"/>
      <c r="M5892" s="82"/>
      <c r="N5892" s="140"/>
      <c r="O5892" s="140"/>
      <c r="P5892" s="82"/>
      <c r="Q5892" s="82"/>
      <c r="R5892" s="82"/>
      <c r="S5892" s="82"/>
      <c r="T5892" s="140"/>
      <c r="U5892" s="82"/>
      <c r="V5892" s="82"/>
      <c r="W5892" s="82"/>
      <c r="X5892" s="82"/>
      <c r="Y5892" s="82"/>
      <c r="AA5892" s="82"/>
      <c r="AB5892" s="82"/>
      <c r="AC5892" s="82"/>
      <c r="AD5892" s="82"/>
      <c r="AE5892" s="82"/>
      <c r="AF5892" s="82"/>
      <c r="AG5892" s="82"/>
    </row>
    <row r="5893" spans="3:33" x14ac:dyDescent="0.2">
      <c r="C5893" s="82"/>
      <c r="D5893" s="82"/>
      <c r="E5893" s="82"/>
      <c r="F5893" s="82"/>
      <c r="G5893" s="82"/>
      <c r="H5893" s="82"/>
      <c r="I5893" s="82"/>
      <c r="J5893" s="82"/>
      <c r="K5893" s="82"/>
      <c r="L5893" s="82"/>
      <c r="M5893" s="82"/>
      <c r="N5893" s="140"/>
      <c r="O5893" s="140"/>
      <c r="P5893" s="82"/>
      <c r="Q5893" s="82"/>
      <c r="R5893" s="82"/>
      <c r="S5893" s="82"/>
      <c r="T5893" s="140"/>
      <c r="U5893" s="82"/>
      <c r="V5893" s="82"/>
      <c r="W5893" s="82"/>
      <c r="X5893" s="82"/>
      <c r="Y5893" s="82"/>
      <c r="AA5893" s="82"/>
      <c r="AB5893" s="82"/>
      <c r="AC5893" s="82"/>
      <c r="AD5893" s="82"/>
      <c r="AE5893" s="82"/>
      <c r="AF5893" s="82"/>
      <c r="AG5893" s="82"/>
    </row>
    <row r="5894" spans="3:33" x14ac:dyDescent="0.2">
      <c r="C5894" s="82"/>
      <c r="D5894" s="82"/>
      <c r="E5894" s="82"/>
      <c r="F5894" s="82"/>
      <c r="G5894" s="82"/>
      <c r="H5894" s="82"/>
      <c r="I5894" s="82"/>
      <c r="J5894" s="82"/>
      <c r="K5894" s="82"/>
      <c r="L5894" s="82"/>
      <c r="M5894" s="82"/>
      <c r="N5894" s="140"/>
      <c r="O5894" s="140"/>
      <c r="P5894" s="82"/>
      <c r="Q5894" s="82"/>
      <c r="R5894" s="82"/>
      <c r="S5894" s="82"/>
      <c r="T5894" s="140"/>
      <c r="U5894" s="82"/>
      <c r="V5894" s="82"/>
      <c r="W5894" s="82"/>
      <c r="X5894" s="82"/>
      <c r="Y5894" s="82"/>
      <c r="AA5894" s="82"/>
      <c r="AB5894" s="82"/>
      <c r="AC5894" s="82"/>
      <c r="AD5894" s="82"/>
      <c r="AE5894" s="82"/>
      <c r="AF5894" s="82"/>
      <c r="AG5894" s="82"/>
    </row>
    <row r="5895" spans="3:33" x14ac:dyDescent="0.2">
      <c r="C5895" s="82"/>
      <c r="D5895" s="82"/>
      <c r="E5895" s="82"/>
      <c r="F5895" s="82"/>
      <c r="G5895" s="82"/>
      <c r="H5895" s="82"/>
      <c r="I5895" s="82"/>
      <c r="J5895" s="82"/>
      <c r="K5895" s="82"/>
      <c r="L5895" s="82"/>
      <c r="M5895" s="82"/>
      <c r="N5895" s="140"/>
      <c r="O5895" s="140"/>
      <c r="P5895" s="82"/>
      <c r="Q5895" s="82"/>
      <c r="R5895" s="82"/>
      <c r="S5895" s="82"/>
      <c r="T5895" s="140"/>
      <c r="U5895" s="82"/>
      <c r="V5895" s="82"/>
      <c r="W5895" s="82"/>
      <c r="X5895" s="82"/>
      <c r="Y5895" s="82"/>
      <c r="AA5895" s="82"/>
      <c r="AB5895" s="82"/>
      <c r="AC5895" s="82"/>
      <c r="AD5895" s="82"/>
      <c r="AE5895" s="82"/>
      <c r="AF5895" s="82"/>
      <c r="AG5895" s="82"/>
    </row>
    <row r="5896" spans="3:33" x14ac:dyDescent="0.2">
      <c r="C5896" s="82"/>
      <c r="D5896" s="82"/>
      <c r="E5896" s="82"/>
      <c r="F5896" s="82"/>
      <c r="G5896" s="82"/>
      <c r="H5896" s="82"/>
      <c r="I5896" s="82"/>
      <c r="J5896" s="82"/>
      <c r="K5896" s="82"/>
      <c r="L5896" s="82"/>
      <c r="M5896" s="82"/>
      <c r="N5896" s="140"/>
      <c r="O5896" s="140"/>
      <c r="P5896" s="82"/>
      <c r="Q5896" s="82"/>
      <c r="R5896" s="82"/>
      <c r="S5896" s="82"/>
      <c r="T5896" s="140"/>
      <c r="U5896" s="82"/>
      <c r="V5896" s="82"/>
      <c r="W5896" s="82"/>
      <c r="X5896" s="82"/>
      <c r="Y5896" s="82"/>
      <c r="AA5896" s="82"/>
      <c r="AB5896" s="82"/>
      <c r="AC5896" s="82"/>
      <c r="AD5896" s="82"/>
      <c r="AE5896" s="82"/>
      <c r="AF5896" s="82"/>
      <c r="AG5896" s="82"/>
    </row>
    <row r="5897" spans="3:33" x14ac:dyDescent="0.2">
      <c r="C5897" s="82"/>
      <c r="D5897" s="82"/>
      <c r="E5897" s="82"/>
      <c r="F5897" s="82"/>
      <c r="G5897" s="82"/>
      <c r="H5897" s="82"/>
      <c r="I5897" s="82"/>
      <c r="J5897" s="82"/>
      <c r="K5897" s="82"/>
      <c r="L5897" s="82"/>
      <c r="M5897" s="82"/>
      <c r="N5897" s="140"/>
      <c r="O5897" s="140"/>
      <c r="P5897" s="82"/>
      <c r="Q5897" s="82"/>
      <c r="R5897" s="82"/>
      <c r="S5897" s="82"/>
      <c r="T5897" s="140"/>
      <c r="U5897" s="82"/>
      <c r="V5897" s="82"/>
      <c r="W5897" s="82"/>
      <c r="X5897" s="82"/>
      <c r="Y5897" s="82"/>
      <c r="AA5897" s="82"/>
      <c r="AB5897" s="82"/>
      <c r="AC5897" s="82"/>
      <c r="AD5897" s="82"/>
      <c r="AE5897" s="82"/>
      <c r="AF5897" s="82"/>
      <c r="AG5897" s="82"/>
    </row>
    <row r="5898" spans="3:33" x14ac:dyDescent="0.2">
      <c r="C5898" s="82"/>
      <c r="D5898" s="82"/>
      <c r="E5898" s="82"/>
      <c r="F5898" s="82"/>
      <c r="G5898" s="82"/>
      <c r="H5898" s="82"/>
      <c r="I5898" s="82"/>
      <c r="J5898" s="82"/>
      <c r="K5898" s="82"/>
      <c r="L5898" s="82"/>
      <c r="M5898" s="82"/>
      <c r="N5898" s="140"/>
      <c r="O5898" s="140"/>
      <c r="P5898" s="82"/>
      <c r="Q5898" s="82"/>
      <c r="R5898" s="82"/>
      <c r="S5898" s="82"/>
      <c r="T5898" s="140"/>
      <c r="U5898" s="82"/>
      <c r="V5898" s="82"/>
      <c r="W5898" s="82"/>
      <c r="X5898" s="82"/>
      <c r="Y5898" s="82"/>
      <c r="AA5898" s="82"/>
      <c r="AB5898" s="82"/>
      <c r="AC5898" s="82"/>
      <c r="AD5898" s="82"/>
      <c r="AE5898" s="82"/>
      <c r="AF5898" s="82"/>
      <c r="AG5898" s="82"/>
    </row>
    <row r="5899" spans="3:33" x14ac:dyDescent="0.2">
      <c r="C5899" s="82"/>
      <c r="D5899" s="82"/>
      <c r="E5899" s="82"/>
      <c r="F5899" s="82"/>
      <c r="G5899" s="82"/>
      <c r="H5899" s="82"/>
      <c r="I5899" s="82"/>
      <c r="J5899" s="82"/>
      <c r="K5899" s="82"/>
      <c r="L5899" s="82"/>
      <c r="M5899" s="82"/>
      <c r="N5899" s="140"/>
      <c r="O5899" s="140"/>
      <c r="P5899" s="82"/>
      <c r="Q5899" s="82"/>
      <c r="R5899" s="82"/>
      <c r="S5899" s="82"/>
      <c r="T5899" s="140"/>
      <c r="U5899" s="82"/>
      <c r="V5899" s="82"/>
      <c r="W5899" s="82"/>
      <c r="X5899" s="82"/>
      <c r="Y5899" s="82"/>
      <c r="AA5899" s="82"/>
      <c r="AB5899" s="82"/>
      <c r="AC5899" s="82"/>
      <c r="AD5899" s="82"/>
      <c r="AE5899" s="82"/>
      <c r="AF5899" s="82"/>
      <c r="AG5899" s="82"/>
    </row>
    <row r="5900" spans="3:33" x14ac:dyDescent="0.2">
      <c r="C5900" s="82"/>
      <c r="D5900" s="82"/>
      <c r="E5900" s="82"/>
      <c r="F5900" s="82"/>
      <c r="G5900" s="82"/>
      <c r="H5900" s="82"/>
      <c r="I5900" s="82"/>
      <c r="J5900" s="82"/>
      <c r="K5900" s="82"/>
      <c r="L5900" s="82"/>
      <c r="M5900" s="82"/>
      <c r="N5900" s="140"/>
      <c r="O5900" s="140"/>
      <c r="P5900" s="82"/>
      <c r="Q5900" s="82"/>
      <c r="R5900" s="82"/>
      <c r="S5900" s="82"/>
      <c r="T5900" s="140"/>
      <c r="U5900" s="82"/>
      <c r="V5900" s="82"/>
      <c r="W5900" s="82"/>
      <c r="X5900" s="82"/>
      <c r="Y5900" s="82"/>
      <c r="AA5900" s="82"/>
      <c r="AB5900" s="82"/>
      <c r="AC5900" s="82"/>
      <c r="AD5900" s="82"/>
      <c r="AE5900" s="82"/>
      <c r="AF5900" s="82"/>
      <c r="AG5900" s="82"/>
    </row>
    <row r="5901" spans="3:33" x14ac:dyDescent="0.2">
      <c r="C5901" s="82"/>
      <c r="D5901" s="82"/>
      <c r="E5901" s="82"/>
      <c r="F5901" s="82"/>
      <c r="G5901" s="82"/>
      <c r="H5901" s="82"/>
      <c r="I5901" s="82"/>
      <c r="J5901" s="82"/>
      <c r="K5901" s="82"/>
      <c r="L5901" s="82"/>
      <c r="M5901" s="82"/>
      <c r="N5901" s="140"/>
      <c r="O5901" s="140"/>
      <c r="P5901" s="82"/>
      <c r="Q5901" s="82"/>
      <c r="R5901" s="82"/>
      <c r="S5901" s="82"/>
      <c r="T5901" s="140"/>
      <c r="U5901" s="82"/>
      <c r="V5901" s="82"/>
      <c r="W5901" s="82"/>
      <c r="X5901" s="82"/>
      <c r="Y5901" s="82"/>
      <c r="AA5901" s="82"/>
      <c r="AB5901" s="82"/>
      <c r="AC5901" s="82"/>
      <c r="AD5901" s="82"/>
      <c r="AE5901" s="82"/>
      <c r="AF5901" s="82"/>
      <c r="AG5901" s="82"/>
    </row>
    <row r="5902" spans="3:33" x14ac:dyDescent="0.2">
      <c r="C5902" s="82"/>
      <c r="D5902" s="82"/>
      <c r="E5902" s="82"/>
      <c r="F5902" s="82"/>
      <c r="G5902" s="82"/>
      <c r="H5902" s="82"/>
      <c r="I5902" s="82"/>
      <c r="J5902" s="82"/>
      <c r="K5902" s="82"/>
      <c r="L5902" s="82"/>
      <c r="M5902" s="82"/>
      <c r="N5902" s="140"/>
      <c r="O5902" s="140"/>
      <c r="P5902" s="82"/>
      <c r="Q5902" s="82"/>
      <c r="R5902" s="82"/>
      <c r="S5902" s="82"/>
      <c r="T5902" s="140"/>
      <c r="U5902" s="82"/>
      <c r="V5902" s="82"/>
      <c r="W5902" s="82"/>
      <c r="X5902" s="82"/>
      <c r="Y5902" s="82"/>
      <c r="AA5902" s="82"/>
      <c r="AB5902" s="82"/>
      <c r="AC5902" s="82"/>
      <c r="AD5902" s="82"/>
      <c r="AE5902" s="82"/>
      <c r="AF5902" s="82"/>
      <c r="AG5902" s="82"/>
    </row>
    <row r="5903" spans="3:33" x14ac:dyDescent="0.2">
      <c r="C5903" s="82"/>
      <c r="D5903" s="82"/>
      <c r="E5903" s="82"/>
      <c r="F5903" s="82"/>
      <c r="G5903" s="82"/>
      <c r="H5903" s="82"/>
      <c r="I5903" s="82"/>
      <c r="J5903" s="82"/>
      <c r="K5903" s="82"/>
      <c r="L5903" s="82"/>
      <c r="M5903" s="82"/>
      <c r="N5903" s="140"/>
      <c r="O5903" s="140"/>
      <c r="P5903" s="82"/>
      <c r="Q5903" s="82"/>
      <c r="R5903" s="82"/>
      <c r="S5903" s="82"/>
      <c r="T5903" s="140"/>
      <c r="U5903" s="82"/>
      <c r="V5903" s="82"/>
      <c r="W5903" s="82"/>
      <c r="X5903" s="82"/>
      <c r="Y5903" s="82"/>
      <c r="AA5903" s="82"/>
      <c r="AB5903" s="82"/>
      <c r="AC5903" s="82"/>
      <c r="AD5903" s="82"/>
      <c r="AE5903" s="82"/>
      <c r="AF5903" s="82"/>
      <c r="AG5903" s="82"/>
    </row>
    <row r="5904" spans="3:33" x14ac:dyDescent="0.2">
      <c r="C5904" s="82"/>
      <c r="D5904" s="82"/>
      <c r="E5904" s="82"/>
      <c r="F5904" s="82"/>
      <c r="G5904" s="82"/>
      <c r="H5904" s="82"/>
      <c r="I5904" s="82"/>
      <c r="J5904" s="82"/>
      <c r="K5904" s="82"/>
      <c r="L5904" s="82"/>
      <c r="M5904" s="82"/>
      <c r="N5904" s="140"/>
      <c r="O5904" s="140"/>
      <c r="P5904" s="82"/>
      <c r="Q5904" s="82"/>
      <c r="R5904" s="82"/>
      <c r="S5904" s="82"/>
      <c r="T5904" s="140"/>
      <c r="U5904" s="82"/>
      <c r="V5904" s="82"/>
      <c r="W5904" s="82"/>
      <c r="X5904" s="82"/>
      <c r="Y5904" s="82"/>
      <c r="AA5904" s="82"/>
      <c r="AB5904" s="82"/>
      <c r="AC5904" s="82"/>
      <c r="AD5904" s="82"/>
      <c r="AE5904" s="82"/>
      <c r="AF5904" s="82"/>
      <c r="AG5904" s="82"/>
    </row>
    <row r="5905" spans="3:33" x14ac:dyDescent="0.2">
      <c r="C5905" s="82"/>
      <c r="D5905" s="82"/>
      <c r="E5905" s="82"/>
      <c r="F5905" s="82"/>
      <c r="G5905" s="82"/>
      <c r="H5905" s="82"/>
      <c r="I5905" s="82"/>
      <c r="J5905" s="82"/>
      <c r="K5905" s="82"/>
      <c r="L5905" s="82"/>
      <c r="M5905" s="82"/>
      <c r="N5905" s="140"/>
      <c r="O5905" s="140"/>
      <c r="P5905" s="82"/>
      <c r="Q5905" s="82"/>
      <c r="R5905" s="82"/>
      <c r="S5905" s="82"/>
      <c r="T5905" s="140"/>
      <c r="U5905" s="82"/>
      <c r="V5905" s="82"/>
      <c r="W5905" s="82"/>
      <c r="X5905" s="82"/>
      <c r="Y5905" s="82"/>
      <c r="AA5905" s="82"/>
      <c r="AB5905" s="82"/>
      <c r="AC5905" s="82"/>
      <c r="AD5905" s="82"/>
      <c r="AE5905" s="82"/>
      <c r="AF5905" s="82"/>
      <c r="AG5905" s="82"/>
    </row>
    <row r="5906" spans="3:33" x14ac:dyDescent="0.2">
      <c r="C5906" s="82"/>
      <c r="D5906" s="82"/>
      <c r="E5906" s="82"/>
      <c r="F5906" s="82"/>
      <c r="G5906" s="82"/>
      <c r="H5906" s="82"/>
      <c r="I5906" s="82"/>
      <c r="J5906" s="82"/>
      <c r="K5906" s="82"/>
      <c r="L5906" s="82"/>
      <c r="M5906" s="82"/>
      <c r="N5906" s="140"/>
      <c r="O5906" s="140"/>
      <c r="P5906" s="82"/>
      <c r="Q5906" s="82"/>
      <c r="R5906" s="82"/>
      <c r="S5906" s="82"/>
      <c r="T5906" s="140"/>
      <c r="U5906" s="82"/>
      <c r="V5906" s="82"/>
      <c r="W5906" s="82"/>
      <c r="X5906" s="82"/>
      <c r="Y5906" s="82"/>
      <c r="AA5906" s="82"/>
      <c r="AB5906" s="82"/>
      <c r="AC5906" s="82"/>
      <c r="AD5906" s="82"/>
      <c r="AE5906" s="82"/>
      <c r="AF5906" s="82"/>
      <c r="AG5906" s="82"/>
    </row>
    <row r="5907" spans="3:33" x14ac:dyDescent="0.2">
      <c r="C5907" s="82"/>
      <c r="D5907" s="82"/>
      <c r="E5907" s="82"/>
      <c r="F5907" s="82"/>
      <c r="G5907" s="82"/>
      <c r="H5907" s="82"/>
      <c r="I5907" s="82"/>
      <c r="J5907" s="82"/>
      <c r="K5907" s="82"/>
      <c r="L5907" s="82"/>
      <c r="M5907" s="82"/>
      <c r="N5907" s="140"/>
      <c r="O5907" s="140"/>
      <c r="P5907" s="82"/>
      <c r="Q5907" s="82"/>
      <c r="R5907" s="82"/>
      <c r="S5907" s="82"/>
      <c r="T5907" s="140"/>
      <c r="U5907" s="82"/>
      <c r="V5907" s="82"/>
      <c r="W5907" s="82"/>
      <c r="X5907" s="82"/>
      <c r="Y5907" s="82"/>
      <c r="AA5907" s="82"/>
      <c r="AB5907" s="82"/>
      <c r="AC5907" s="82"/>
      <c r="AD5907" s="82"/>
      <c r="AE5907" s="82"/>
      <c r="AF5907" s="82"/>
      <c r="AG5907" s="82"/>
    </row>
    <row r="5908" spans="3:33" x14ac:dyDescent="0.2">
      <c r="C5908" s="82"/>
      <c r="D5908" s="82"/>
      <c r="E5908" s="82"/>
      <c r="F5908" s="82"/>
      <c r="G5908" s="82"/>
      <c r="H5908" s="82"/>
      <c r="I5908" s="82"/>
      <c r="J5908" s="82"/>
      <c r="K5908" s="82"/>
      <c r="L5908" s="82"/>
      <c r="M5908" s="82"/>
      <c r="N5908" s="140"/>
      <c r="O5908" s="140"/>
      <c r="P5908" s="82"/>
      <c r="Q5908" s="82"/>
      <c r="R5908" s="82"/>
      <c r="S5908" s="82"/>
      <c r="T5908" s="140"/>
      <c r="U5908" s="82"/>
      <c r="V5908" s="82"/>
      <c r="W5908" s="82"/>
      <c r="X5908" s="82"/>
      <c r="Y5908" s="82"/>
      <c r="AA5908" s="82"/>
      <c r="AB5908" s="82"/>
      <c r="AC5908" s="82"/>
      <c r="AD5908" s="82"/>
      <c r="AE5908" s="82"/>
      <c r="AF5908" s="82"/>
      <c r="AG5908" s="82"/>
    </row>
    <row r="5909" spans="3:33" x14ac:dyDescent="0.2">
      <c r="C5909" s="82"/>
      <c r="D5909" s="82"/>
      <c r="E5909" s="82"/>
      <c r="F5909" s="82"/>
      <c r="G5909" s="82"/>
      <c r="H5909" s="82"/>
      <c r="I5909" s="82"/>
      <c r="J5909" s="82"/>
      <c r="K5909" s="82"/>
      <c r="L5909" s="82"/>
      <c r="M5909" s="82"/>
      <c r="N5909" s="140"/>
      <c r="O5909" s="140"/>
      <c r="P5909" s="82"/>
      <c r="Q5909" s="82"/>
      <c r="R5909" s="82"/>
      <c r="S5909" s="82"/>
      <c r="T5909" s="140"/>
      <c r="U5909" s="82"/>
      <c r="V5909" s="82"/>
      <c r="W5909" s="82"/>
      <c r="X5909" s="82"/>
      <c r="Y5909" s="82"/>
      <c r="AA5909" s="82"/>
      <c r="AB5909" s="82"/>
      <c r="AC5909" s="82"/>
      <c r="AD5909" s="82"/>
      <c r="AE5909" s="82"/>
      <c r="AF5909" s="82"/>
      <c r="AG5909" s="82"/>
    </row>
    <row r="5910" spans="3:33" x14ac:dyDescent="0.2">
      <c r="C5910" s="82"/>
      <c r="D5910" s="82"/>
      <c r="E5910" s="82"/>
      <c r="F5910" s="82"/>
      <c r="G5910" s="82"/>
      <c r="H5910" s="82"/>
      <c r="I5910" s="82"/>
      <c r="J5910" s="82"/>
      <c r="K5910" s="82"/>
      <c r="L5910" s="82"/>
      <c r="M5910" s="82"/>
      <c r="N5910" s="140"/>
      <c r="O5910" s="140"/>
      <c r="P5910" s="82"/>
      <c r="Q5910" s="82"/>
      <c r="R5910" s="82"/>
      <c r="S5910" s="82"/>
      <c r="T5910" s="140"/>
      <c r="U5910" s="82"/>
      <c r="V5910" s="82"/>
      <c r="W5910" s="82"/>
      <c r="X5910" s="82"/>
      <c r="Y5910" s="82"/>
      <c r="AA5910" s="82"/>
      <c r="AB5910" s="82"/>
      <c r="AC5910" s="82"/>
      <c r="AD5910" s="82"/>
      <c r="AE5910" s="82"/>
      <c r="AF5910" s="82"/>
      <c r="AG5910" s="82"/>
    </row>
    <row r="5911" spans="3:33" x14ac:dyDescent="0.2">
      <c r="C5911" s="82"/>
      <c r="D5911" s="82"/>
      <c r="E5911" s="82"/>
      <c r="F5911" s="82"/>
      <c r="G5911" s="82"/>
      <c r="H5911" s="82"/>
      <c r="I5911" s="82"/>
      <c r="J5911" s="82"/>
      <c r="K5911" s="82"/>
      <c r="L5911" s="82"/>
      <c r="M5911" s="82"/>
      <c r="N5911" s="140"/>
      <c r="O5911" s="140"/>
      <c r="P5911" s="82"/>
      <c r="Q5911" s="82"/>
      <c r="R5911" s="82"/>
      <c r="S5911" s="82"/>
      <c r="T5911" s="140"/>
      <c r="U5911" s="82"/>
      <c r="V5911" s="82"/>
      <c r="W5911" s="82"/>
      <c r="X5911" s="82"/>
      <c r="Y5911" s="82"/>
      <c r="AA5911" s="82"/>
      <c r="AB5911" s="82"/>
      <c r="AC5911" s="82"/>
      <c r="AD5911" s="82"/>
      <c r="AE5911" s="82"/>
      <c r="AF5911" s="82"/>
      <c r="AG5911" s="82"/>
    </row>
    <row r="5912" spans="3:33" x14ac:dyDescent="0.2">
      <c r="C5912" s="82"/>
      <c r="D5912" s="82"/>
      <c r="E5912" s="82"/>
      <c r="F5912" s="82"/>
      <c r="G5912" s="82"/>
      <c r="H5912" s="82"/>
      <c r="I5912" s="82"/>
      <c r="J5912" s="82"/>
      <c r="K5912" s="82"/>
      <c r="L5912" s="82"/>
      <c r="M5912" s="82"/>
      <c r="N5912" s="140"/>
      <c r="O5912" s="140"/>
      <c r="P5912" s="82"/>
      <c r="Q5912" s="82"/>
      <c r="R5912" s="82"/>
      <c r="S5912" s="82"/>
      <c r="T5912" s="140"/>
      <c r="U5912" s="82"/>
      <c r="V5912" s="82"/>
      <c r="W5912" s="82"/>
      <c r="X5912" s="82"/>
      <c r="Y5912" s="82"/>
      <c r="AA5912" s="82"/>
      <c r="AB5912" s="82"/>
      <c r="AC5912" s="82"/>
      <c r="AD5912" s="82"/>
      <c r="AE5912" s="82"/>
      <c r="AF5912" s="82"/>
      <c r="AG5912" s="82"/>
    </row>
    <row r="5913" spans="3:33" x14ac:dyDescent="0.2">
      <c r="C5913" s="82"/>
      <c r="D5913" s="82"/>
      <c r="E5913" s="82"/>
      <c r="F5913" s="82"/>
      <c r="G5913" s="82"/>
      <c r="H5913" s="82"/>
      <c r="I5913" s="82"/>
      <c r="J5913" s="82"/>
      <c r="K5913" s="82"/>
      <c r="L5913" s="82"/>
      <c r="M5913" s="82"/>
      <c r="N5913" s="140"/>
      <c r="O5913" s="140"/>
      <c r="P5913" s="82"/>
      <c r="Q5913" s="82"/>
      <c r="R5913" s="82"/>
      <c r="S5913" s="82"/>
      <c r="T5913" s="140"/>
      <c r="U5913" s="82"/>
      <c r="V5913" s="82"/>
      <c r="W5913" s="82"/>
      <c r="X5913" s="82"/>
      <c r="Y5913" s="82"/>
      <c r="AA5913" s="82"/>
      <c r="AB5913" s="82"/>
      <c r="AC5913" s="82"/>
      <c r="AD5913" s="82"/>
      <c r="AE5913" s="82"/>
      <c r="AF5913" s="82"/>
      <c r="AG5913" s="82"/>
    </row>
    <row r="5914" spans="3:33" x14ac:dyDescent="0.2">
      <c r="C5914" s="82"/>
      <c r="D5914" s="82"/>
      <c r="E5914" s="82"/>
      <c r="F5914" s="82"/>
      <c r="G5914" s="82"/>
      <c r="H5914" s="82"/>
      <c r="I5914" s="82"/>
      <c r="J5914" s="82"/>
      <c r="K5914" s="82"/>
      <c r="L5914" s="82"/>
      <c r="M5914" s="82"/>
      <c r="N5914" s="140"/>
      <c r="O5914" s="140"/>
      <c r="P5914" s="82"/>
      <c r="Q5914" s="82"/>
      <c r="R5914" s="82"/>
      <c r="S5914" s="82"/>
      <c r="T5914" s="140"/>
      <c r="U5914" s="82"/>
      <c r="V5914" s="82"/>
      <c r="W5914" s="82"/>
      <c r="X5914" s="82"/>
      <c r="Y5914" s="82"/>
      <c r="AA5914" s="82"/>
      <c r="AB5914" s="82"/>
      <c r="AC5914" s="82"/>
      <c r="AD5914" s="82"/>
      <c r="AE5914" s="82"/>
      <c r="AF5914" s="82"/>
      <c r="AG5914" s="82"/>
    </row>
    <row r="5915" spans="3:33" x14ac:dyDescent="0.2">
      <c r="C5915" s="82"/>
      <c r="D5915" s="82"/>
      <c r="E5915" s="82"/>
      <c r="F5915" s="82"/>
      <c r="G5915" s="82"/>
      <c r="H5915" s="82"/>
      <c r="I5915" s="82"/>
      <c r="J5915" s="82"/>
      <c r="K5915" s="82"/>
      <c r="L5915" s="82"/>
      <c r="M5915" s="82"/>
      <c r="N5915" s="140"/>
      <c r="O5915" s="140"/>
      <c r="P5915" s="82"/>
      <c r="Q5915" s="82"/>
      <c r="R5915" s="82"/>
      <c r="S5915" s="82"/>
      <c r="T5915" s="140"/>
      <c r="U5915" s="82"/>
      <c r="V5915" s="82"/>
      <c r="W5915" s="82"/>
      <c r="X5915" s="82"/>
      <c r="Y5915" s="82"/>
      <c r="AA5915" s="82"/>
      <c r="AB5915" s="82"/>
      <c r="AC5915" s="82"/>
      <c r="AD5915" s="82"/>
      <c r="AE5915" s="82"/>
      <c r="AF5915" s="82"/>
      <c r="AG5915" s="82"/>
    </row>
    <row r="5916" spans="3:33" x14ac:dyDescent="0.2">
      <c r="C5916" s="82"/>
      <c r="D5916" s="82"/>
      <c r="E5916" s="82"/>
      <c r="F5916" s="82"/>
      <c r="G5916" s="82"/>
      <c r="H5916" s="82"/>
      <c r="I5916" s="82"/>
      <c r="J5916" s="82"/>
      <c r="K5916" s="82"/>
      <c r="L5916" s="82"/>
      <c r="M5916" s="82"/>
      <c r="N5916" s="140"/>
      <c r="O5916" s="140"/>
      <c r="P5916" s="82"/>
      <c r="Q5916" s="82"/>
      <c r="R5916" s="82"/>
      <c r="S5916" s="82"/>
      <c r="T5916" s="140"/>
      <c r="U5916" s="82"/>
      <c r="V5916" s="82"/>
      <c r="W5916" s="82"/>
      <c r="X5916" s="82"/>
      <c r="Y5916" s="82"/>
      <c r="AA5916" s="82"/>
      <c r="AB5916" s="82"/>
      <c r="AC5916" s="82"/>
      <c r="AD5916" s="82"/>
      <c r="AE5916" s="82"/>
      <c r="AF5916" s="82"/>
      <c r="AG5916" s="82"/>
    </row>
    <row r="5917" spans="3:33" x14ac:dyDescent="0.2">
      <c r="C5917" s="82"/>
      <c r="D5917" s="82"/>
      <c r="E5917" s="82"/>
      <c r="F5917" s="82"/>
      <c r="G5917" s="82"/>
      <c r="H5917" s="82"/>
      <c r="I5917" s="82"/>
      <c r="J5917" s="82"/>
      <c r="K5917" s="82"/>
      <c r="L5917" s="82"/>
      <c r="M5917" s="82"/>
      <c r="N5917" s="140"/>
      <c r="O5917" s="140"/>
      <c r="P5917" s="82"/>
      <c r="Q5917" s="82"/>
      <c r="R5917" s="82"/>
      <c r="S5917" s="82"/>
      <c r="T5917" s="140"/>
      <c r="U5917" s="82"/>
      <c r="V5917" s="82"/>
      <c r="W5917" s="82"/>
      <c r="X5917" s="82"/>
      <c r="Y5917" s="82"/>
      <c r="AA5917" s="82"/>
      <c r="AB5917" s="82"/>
      <c r="AC5917" s="82"/>
      <c r="AD5917" s="82"/>
      <c r="AE5917" s="82"/>
      <c r="AF5917" s="82"/>
      <c r="AG5917" s="82"/>
    </row>
    <row r="5918" spans="3:33" x14ac:dyDescent="0.2">
      <c r="C5918" s="82"/>
      <c r="D5918" s="82"/>
      <c r="E5918" s="82"/>
      <c r="F5918" s="82"/>
      <c r="G5918" s="82"/>
      <c r="H5918" s="82"/>
      <c r="I5918" s="82"/>
      <c r="J5918" s="82"/>
      <c r="K5918" s="82"/>
      <c r="L5918" s="82"/>
      <c r="M5918" s="82"/>
      <c r="N5918" s="140"/>
      <c r="O5918" s="140"/>
      <c r="P5918" s="82"/>
      <c r="Q5918" s="82"/>
      <c r="R5918" s="82"/>
      <c r="S5918" s="82"/>
      <c r="T5918" s="140"/>
      <c r="U5918" s="82"/>
      <c r="V5918" s="82"/>
      <c r="W5918" s="82"/>
      <c r="X5918" s="82"/>
      <c r="Y5918" s="82"/>
      <c r="AA5918" s="82"/>
      <c r="AB5918" s="82"/>
      <c r="AC5918" s="82"/>
      <c r="AD5918" s="82"/>
      <c r="AE5918" s="82"/>
      <c r="AF5918" s="82"/>
      <c r="AG5918" s="82"/>
    </row>
    <row r="5919" spans="3:33" x14ac:dyDescent="0.2">
      <c r="C5919" s="82"/>
      <c r="D5919" s="82"/>
      <c r="E5919" s="82"/>
      <c r="F5919" s="82"/>
      <c r="G5919" s="82"/>
      <c r="H5919" s="82"/>
      <c r="I5919" s="82"/>
      <c r="J5919" s="82"/>
      <c r="K5919" s="82"/>
      <c r="L5919" s="82"/>
      <c r="M5919" s="82"/>
      <c r="N5919" s="140"/>
      <c r="O5919" s="140"/>
      <c r="P5919" s="82"/>
      <c r="Q5919" s="82"/>
      <c r="R5919" s="82"/>
      <c r="S5919" s="82"/>
      <c r="T5919" s="140"/>
      <c r="U5919" s="82"/>
      <c r="V5919" s="82"/>
      <c r="W5919" s="82"/>
      <c r="X5919" s="82"/>
      <c r="Y5919" s="82"/>
      <c r="AA5919" s="82"/>
      <c r="AB5919" s="82"/>
      <c r="AC5919" s="82"/>
      <c r="AD5919" s="82"/>
      <c r="AE5919" s="82"/>
      <c r="AF5919" s="82"/>
      <c r="AG5919" s="82"/>
    </row>
    <row r="5920" spans="3:33" x14ac:dyDescent="0.2">
      <c r="C5920" s="82"/>
      <c r="D5920" s="82"/>
      <c r="E5920" s="82"/>
      <c r="F5920" s="82"/>
      <c r="G5920" s="82"/>
      <c r="H5920" s="82"/>
      <c r="I5920" s="82"/>
      <c r="J5920" s="82"/>
      <c r="K5920" s="82"/>
      <c r="L5920" s="82"/>
      <c r="M5920" s="82"/>
      <c r="N5920" s="140"/>
      <c r="O5920" s="140"/>
      <c r="P5920" s="82"/>
      <c r="Q5920" s="82"/>
      <c r="R5920" s="82"/>
      <c r="S5920" s="82"/>
      <c r="T5920" s="140"/>
      <c r="U5920" s="82"/>
      <c r="V5920" s="82"/>
      <c r="W5920" s="82"/>
      <c r="X5920" s="82"/>
      <c r="Y5920" s="82"/>
      <c r="AA5920" s="82"/>
      <c r="AB5920" s="82"/>
      <c r="AC5920" s="82"/>
      <c r="AD5920" s="82"/>
      <c r="AE5920" s="82"/>
      <c r="AF5920" s="82"/>
      <c r="AG5920" s="82"/>
    </row>
    <row r="5921" spans="3:33" x14ac:dyDescent="0.2">
      <c r="C5921" s="82"/>
      <c r="D5921" s="82"/>
      <c r="E5921" s="82"/>
      <c r="F5921" s="82"/>
      <c r="G5921" s="82"/>
      <c r="H5921" s="82"/>
      <c r="I5921" s="82"/>
      <c r="J5921" s="82"/>
      <c r="K5921" s="82"/>
      <c r="L5921" s="82"/>
      <c r="M5921" s="82"/>
      <c r="N5921" s="140"/>
      <c r="O5921" s="140"/>
      <c r="P5921" s="82"/>
      <c r="Q5921" s="82"/>
      <c r="R5921" s="82"/>
      <c r="S5921" s="82"/>
      <c r="T5921" s="140"/>
      <c r="U5921" s="82"/>
      <c r="V5921" s="82"/>
      <c r="W5921" s="82"/>
      <c r="X5921" s="82"/>
      <c r="Y5921" s="82"/>
      <c r="AA5921" s="82"/>
      <c r="AB5921" s="82"/>
      <c r="AC5921" s="82"/>
      <c r="AD5921" s="82"/>
      <c r="AE5921" s="82"/>
      <c r="AF5921" s="82"/>
      <c r="AG5921" s="82"/>
    </row>
    <row r="5922" spans="3:33" x14ac:dyDescent="0.2">
      <c r="C5922" s="82"/>
      <c r="D5922" s="82"/>
      <c r="E5922" s="82"/>
      <c r="F5922" s="82"/>
      <c r="G5922" s="82"/>
      <c r="H5922" s="82"/>
      <c r="I5922" s="82"/>
      <c r="J5922" s="82"/>
      <c r="K5922" s="82"/>
      <c r="L5922" s="82"/>
      <c r="M5922" s="82"/>
      <c r="N5922" s="140"/>
      <c r="O5922" s="140"/>
      <c r="P5922" s="82"/>
      <c r="Q5922" s="82"/>
      <c r="R5922" s="82"/>
      <c r="S5922" s="82"/>
      <c r="T5922" s="140"/>
      <c r="U5922" s="82"/>
      <c r="V5922" s="82"/>
      <c r="W5922" s="82"/>
      <c r="X5922" s="82"/>
      <c r="Y5922" s="82"/>
      <c r="AA5922" s="82"/>
      <c r="AB5922" s="82"/>
      <c r="AC5922" s="82"/>
      <c r="AD5922" s="82"/>
      <c r="AE5922" s="82"/>
      <c r="AF5922" s="82"/>
      <c r="AG5922" s="82"/>
    </row>
    <row r="5923" spans="3:33" x14ac:dyDescent="0.2">
      <c r="C5923" s="82"/>
      <c r="D5923" s="82"/>
      <c r="E5923" s="82"/>
      <c r="F5923" s="82"/>
      <c r="G5923" s="82"/>
      <c r="H5923" s="82"/>
      <c r="I5923" s="82"/>
      <c r="J5923" s="82"/>
      <c r="K5923" s="82"/>
      <c r="L5923" s="82"/>
      <c r="M5923" s="82"/>
      <c r="N5923" s="140"/>
      <c r="O5923" s="140"/>
      <c r="P5923" s="82"/>
      <c r="Q5923" s="82"/>
      <c r="R5923" s="82"/>
      <c r="S5923" s="82"/>
      <c r="T5923" s="140"/>
      <c r="U5923" s="82"/>
      <c r="V5923" s="82"/>
      <c r="W5923" s="82"/>
      <c r="X5923" s="82"/>
      <c r="Y5923" s="82"/>
      <c r="AA5923" s="82"/>
      <c r="AB5923" s="82"/>
      <c r="AC5923" s="82"/>
      <c r="AD5923" s="82"/>
      <c r="AE5923" s="82"/>
      <c r="AF5923" s="82"/>
      <c r="AG5923" s="82"/>
    </row>
    <row r="5924" spans="3:33" x14ac:dyDescent="0.2">
      <c r="C5924" s="82"/>
      <c r="D5924" s="82"/>
      <c r="E5924" s="82"/>
      <c r="F5924" s="82"/>
      <c r="G5924" s="82"/>
      <c r="H5924" s="82"/>
      <c r="I5924" s="82"/>
      <c r="J5924" s="82"/>
      <c r="K5924" s="82"/>
      <c r="L5924" s="82"/>
      <c r="M5924" s="82"/>
      <c r="N5924" s="140"/>
      <c r="O5924" s="140"/>
      <c r="P5924" s="82"/>
      <c r="Q5924" s="82"/>
      <c r="R5924" s="82"/>
      <c r="S5924" s="82"/>
      <c r="T5924" s="140"/>
      <c r="U5924" s="82"/>
      <c r="V5924" s="82"/>
      <c r="W5924" s="82"/>
      <c r="X5924" s="82"/>
      <c r="Y5924" s="82"/>
      <c r="AA5924" s="82"/>
      <c r="AB5924" s="82"/>
      <c r="AC5924" s="82"/>
      <c r="AD5924" s="82"/>
      <c r="AE5924" s="82"/>
      <c r="AF5924" s="82"/>
      <c r="AG5924" s="82"/>
    </row>
    <row r="5925" spans="3:33" x14ac:dyDescent="0.2">
      <c r="C5925" s="82"/>
      <c r="D5925" s="82"/>
      <c r="E5925" s="82"/>
      <c r="F5925" s="82"/>
      <c r="G5925" s="82"/>
      <c r="H5925" s="82"/>
      <c r="I5925" s="82"/>
      <c r="J5925" s="82"/>
      <c r="K5925" s="82"/>
      <c r="L5925" s="82"/>
      <c r="M5925" s="82"/>
      <c r="N5925" s="140"/>
      <c r="O5925" s="140"/>
      <c r="P5925" s="82"/>
      <c r="Q5925" s="82"/>
      <c r="R5925" s="82"/>
      <c r="S5925" s="82"/>
      <c r="T5925" s="140"/>
      <c r="U5925" s="82"/>
      <c r="V5925" s="82"/>
      <c r="W5925" s="82"/>
      <c r="X5925" s="82"/>
      <c r="Y5925" s="82"/>
      <c r="AA5925" s="82"/>
      <c r="AB5925" s="82"/>
      <c r="AC5925" s="82"/>
      <c r="AD5925" s="82"/>
      <c r="AE5925" s="82"/>
      <c r="AF5925" s="82"/>
      <c r="AG5925" s="82"/>
    </row>
    <row r="5926" spans="3:33" x14ac:dyDescent="0.2">
      <c r="C5926" s="82"/>
      <c r="D5926" s="82"/>
      <c r="E5926" s="82"/>
      <c r="F5926" s="82"/>
      <c r="G5926" s="82"/>
      <c r="H5926" s="82"/>
      <c r="I5926" s="82"/>
      <c r="J5926" s="82"/>
      <c r="K5926" s="82"/>
      <c r="L5926" s="82"/>
      <c r="M5926" s="82"/>
      <c r="N5926" s="140"/>
      <c r="O5926" s="140"/>
      <c r="P5926" s="82"/>
      <c r="Q5926" s="82"/>
      <c r="R5926" s="82"/>
      <c r="S5926" s="82"/>
      <c r="T5926" s="140"/>
      <c r="U5926" s="82"/>
      <c r="V5926" s="82"/>
      <c r="W5926" s="82"/>
      <c r="X5926" s="82"/>
      <c r="Y5926" s="82"/>
      <c r="AA5926" s="82"/>
      <c r="AB5926" s="82"/>
      <c r="AC5926" s="82"/>
      <c r="AD5926" s="82"/>
      <c r="AE5926" s="82"/>
      <c r="AF5926" s="82"/>
      <c r="AG5926" s="82"/>
    </row>
    <row r="5927" spans="3:33" x14ac:dyDescent="0.2">
      <c r="C5927" s="82"/>
      <c r="D5927" s="82"/>
      <c r="E5927" s="82"/>
      <c r="F5927" s="82"/>
      <c r="G5927" s="82"/>
      <c r="H5927" s="82"/>
      <c r="I5927" s="82"/>
      <c r="J5927" s="82"/>
      <c r="K5927" s="82"/>
      <c r="L5927" s="82"/>
      <c r="M5927" s="82"/>
      <c r="N5927" s="140"/>
      <c r="O5927" s="140"/>
      <c r="P5927" s="82"/>
      <c r="Q5927" s="82"/>
      <c r="R5927" s="82"/>
      <c r="S5927" s="82"/>
      <c r="T5927" s="140"/>
      <c r="U5927" s="82"/>
      <c r="V5927" s="82"/>
      <c r="W5927" s="82"/>
      <c r="X5927" s="82"/>
      <c r="Y5927" s="82"/>
      <c r="AA5927" s="82"/>
      <c r="AB5927" s="82"/>
      <c r="AC5927" s="82"/>
      <c r="AD5927" s="82"/>
      <c r="AE5927" s="82"/>
      <c r="AF5927" s="82"/>
      <c r="AG5927" s="82"/>
    </row>
    <row r="5928" spans="3:33" x14ac:dyDescent="0.2">
      <c r="C5928" s="82"/>
      <c r="D5928" s="82"/>
      <c r="E5928" s="82"/>
      <c r="F5928" s="82"/>
      <c r="G5928" s="82"/>
      <c r="H5928" s="82"/>
      <c r="I5928" s="82"/>
      <c r="J5928" s="82"/>
      <c r="K5928" s="82"/>
      <c r="L5928" s="82"/>
      <c r="M5928" s="82"/>
      <c r="N5928" s="140"/>
      <c r="O5928" s="140"/>
      <c r="P5928" s="82"/>
      <c r="Q5928" s="82"/>
      <c r="R5928" s="82"/>
      <c r="S5928" s="82"/>
      <c r="T5928" s="140"/>
      <c r="U5928" s="82"/>
      <c r="V5928" s="82"/>
      <c r="W5928" s="82"/>
      <c r="X5928" s="82"/>
      <c r="Y5928" s="82"/>
      <c r="AA5928" s="82"/>
      <c r="AB5928" s="82"/>
      <c r="AC5928" s="82"/>
      <c r="AD5928" s="82"/>
      <c r="AE5928" s="82"/>
      <c r="AF5928" s="82"/>
      <c r="AG5928" s="82"/>
    </row>
    <row r="5929" spans="3:33" x14ac:dyDescent="0.2">
      <c r="C5929" s="82"/>
      <c r="D5929" s="82"/>
      <c r="E5929" s="82"/>
      <c r="F5929" s="82"/>
      <c r="G5929" s="82"/>
      <c r="H5929" s="82"/>
      <c r="I5929" s="82"/>
      <c r="J5929" s="82"/>
      <c r="K5929" s="82"/>
      <c r="L5929" s="82"/>
      <c r="M5929" s="82"/>
      <c r="N5929" s="140"/>
      <c r="O5929" s="140"/>
      <c r="P5929" s="82"/>
      <c r="Q5929" s="82"/>
      <c r="R5929" s="82"/>
      <c r="S5929" s="82"/>
      <c r="T5929" s="140"/>
      <c r="U5929" s="82"/>
      <c r="V5929" s="82"/>
      <c r="W5929" s="82"/>
      <c r="X5929" s="82"/>
      <c r="Y5929" s="82"/>
      <c r="AA5929" s="82"/>
      <c r="AB5929" s="82"/>
      <c r="AC5929" s="82"/>
      <c r="AD5929" s="82"/>
      <c r="AE5929" s="82"/>
      <c r="AF5929" s="82"/>
      <c r="AG5929" s="82"/>
    </row>
    <row r="5930" spans="3:33" x14ac:dyDescent="0.2">
      <c r="C5930" s="82"/>
      <c r="D5930" s="82"/>
      <c r="E5930" s="82"/>
      <c r="F5930" s="82"/>
      <c r="G5930" s="82"/>
      <c r="H5930" s="82"/>
      <c r="I5930" s="82"/>
      <c r="J5930" s="82"/>
      <c r="K5930" s="82"/>
      <c r="L5930" s="82"/>
      <c r="M5930" s="82"/>
      <c r="N5930" s="140"/>
      <c r="O5930" s="140"/>
      <c r="P5930" s="82"/>
      <c r="Q5930" s="82"/>
      <c r="R5930" s="82"/>
      <c r="S5930" s="82"/>
      <c r="T5930" s="140"/>
      <c r="U5930" s="82"/>
      <c r="V5930" s="82"/>
      <c r="W5930" s="82"/>
      <c r="X5930" s="82"/>
      <c r="Y5930" s="82"/>
      <c r="AA5930" s="82"/>
      <c r="AB5930" s="82"/>
      <c r="AC5930" s="82"/>
      <c r="AD5930" s="82"/>
      <c r="AE5930" s="82"/>
      <c r="AF5930" s="82"/>
      <c r="AG5930" s="82"/>
    </row>
    <row r="5931" spans="3:33" x14ac:dyDescent="0.2">
      <c r="C5931" s="82"/>
      <c r="D5931" s="82"/>
      <c r="E5931" s="82"/>
      <c r="F5931" s="82"/>
      <c r="G5931" s="82"/>
      <c r="H5931" s="82"/>
      <c r="I5931" s="82"/>
      <c r="J5931" s="82"/>
      <c r="K5931" s="82"/>
      <c r="L5931" s="82"/>
      <c r="M5931" s="82"/>
      <c r="N5931" s="140"/>
      <c r="O5931" s="140"/>
      <c r="P5931" s="82"/>
      <c r="Q5931" s="82"/>
      <c r="R5931" s="82"/>
      <c r="S5931" s="82"/>
      <c r="T5931" s="140"/>
      <c r="U5931" s="82"/>
      <c r="V5931" s="82"/>
      <c r="W5931" s="82"/>
      <c r="X5931" s="82"/>
      <c r="Y5931" s="82"/>
      <c r="AA5931" s="82"/>
      <c r="AB5931" s="82"/>
      <c r="AC5931" s="82"/>
      <c r="AD5931" s="82"/>
      <c r="AE5931" s="82"/>
      <c r="AF5931" s="82"/>
      <c r="AG5931" s="82"/>
    </row>
    <row r="5932" spans="3:33" x14ac:dyDescent="0.2">
      <c r="C5932" s="82"/>
      <c r="D5932" s="82"/>
      <c r="E5932" s="82"/>
      <c r="F5932" s="82"/>
      <c r="G5932" s="82"/>
      <c r="H5932" s="82"/>
      <c r="I5932" s="82"/>
      <c r="J5932" s="82"/>
      <c r="K5932" s="82"/>
      <c r="L5932" s="82"/>
      <c r="M5932" s="82"/>
      <c r="N5932" s="140"/>
      <c r="O5932" s="140"/>
      <c r="P5932" s="82"/>
      <c r="Q5932" s="82"/>
      <c r="R5932" s="82"/>
      <c r="S5932" s="82"/>
      <c r="T5932" s="140"/>
      <c r="U5932" s="82"/>
      <c r="V5932" s="82"/>
      <c r="W5932" s="82"/>
      <c r="X5932" s="82"/>
      <c r="Y5932" s="82"/>
      <c r="AA5932" s="82"/>
      <c r="AB5932" s="82"/>
      <c r="AC5932" s="82"/>
      <c r="AD5932" s="82"/>
      <c r="AE5932" s="82"/>
      <c r="AF5932" s="82"/>
      <c r="AG5932" s="82"/>
    </row>
    <row r="5933" spans="3:33" x14ac:dyDescent="0.2">
      <c r="C5933" s="82"/>
      <c r="D5933" s="82"/>
      <c r="E5933" s="82"/>
      <c r="F5933" s="82"/>
      <c r="G5933" s="82"/>
      <c r="H5933" s="82"/>
      <c r="I5933" s="82"/>
      <c r="J5933" s="82"/>
      <c r="K5933" s="82"/>
      <c r="L5933" s="82"/>
      <c r="M5933" s="82"/>
      <c r="N5933" s="140"/>
      <c r="O5933" s="140"/>
      <c r="P5933" s="82"/>
      <c r="Q5933" s="82"/>
      <c r="R5933" s="82"/>
      <c r="S5933" s="82"/>
      <c r="T5933" s="140"/>
      <c r="U5933" s="82"/>
      <c r="V5933" s="82"/>
      <c r="W5933" s="82"/>
      <c r="X5933" s="82"/>
      <c r="Y5933" s="82"/>
      <c r="AA5933" s="82"/>
      <c r="AB5933" s="82"/>
      <c r="AC5933" s="82"/>
      <c r="AD5933" s="82"/>
      <c r="AE5933" s="82"/>
      <c r="AF5933" s="82"/>
      <c r="AG5933" s="82"/>
    </row>
    <row r="5934" spans="3:33" x14ac:dyDescent="0.2">
      <c r="C5934" s="82"/>
      <c r="D5934" s="82"/>
      <c r="E5934" s="82"/>
      <c r="F5934" s="82"/>
      <c r="G5934" s="82"/>
      <c r="H5934" s="82"/>
      <c r="I5934" s="82"/>
      <c r="J5934" s="82"/>
      <c r="K5934" s="82"/>
      <c r="L5934" s="82"/>
      <c r="M5934" s="82"/>
      <c r="N5934" s="140"/>
      <c r="O5934" s="140"/>
      <c r="P5934" s="82"/>
      <c r="Q5934" s="82"/>
      <c r="R5934" s="82"/>
      <c r="S5934" s="82"/>
      <c r="T5934" s="140"/>
      <c r="U5934" s="82"/>
      <c r="V5934" s="82"/>
      <c r="W5934" s="82"/>
      <c r="X5934" s="82"/>
      <c r="Y5934" s="82"/>
      <c r="AA5934" s="82"/>
      <c r="AB5934" s="82"/>
      <c r="AC5934" s="82"/>
      <c r="AD5934" s="82"/>
      <c r="AE5934" s="82"/>
      <c r="AF5934" s="82"/>
      <c r="AG5934" s="82"/>
    </row>
    <row r="5935" spans="3:33" x14ac:dyDescent="0.2">
      <c r="C5935" s="82"/>
      <c r="D5935" s="82"/>
      <c r="E5935" s="82"/>
      <c r="F5935" s="82"/>
      <c r="G5935" s="82"/>
      <c r="H5935" s="82"/>
      <c r="I5935" s="82"/>
      <c r="J5935" s="82"/>
      <c r="K5935" s="82"/>
      <c r="L5935" s="82"/>
      <c r="M5935" s="82"/>
      <c r="N5935" s="140"/>
      <c r="O5935" s="140"/>
      <c r="P5935" s="82"/>
      <c r="Q5935" s="82"/>
      <c r="R5935" s="82"/>
      <c r="S5935" s="82"/>
      <c r="T5935" s="140"/>
      <c r="U5935" s="82"/>
      <c r="V5935" s="82"/>
      <c r="W5935" s="82"/>
      <c r="X5935" s="82"/>
      <c r="Y5935" s="82"/>
      <c r="AA5935" s="82"/>
      <c r="AB5935" s="82"/>
      <c r="AC5935" s="82"/>
      <c r="AD5935" s="82"/>
      <c r="AE5935" s="82"/>
      <c r="AF5935" s="82"/>
      <c r="AG5935" s="82"/>
    </row>
    <row r="5936" spans="3:33" x14ac:dyDescent="0.2">
      <c r="C5936" s="82"/>
      <c r="D5936" s="82"/>
      <c r="E5936" s="82"/>
      <c r="F5936" s="82"/>
      <c r="G5936" s="82"/>
      <c r="H5936" s="82"/>
      <c r="I5936" s="82"/>
      <c r="J5936" s="82"/>
      <c r="K5936" s="82"/>
      <c r="L5936" s="82"/>
      <c r="M5936" s="82"/>
      <c r="N5936" s="140"/>
      <c r="O5936" s="140"/>
      <c r="P5936" s="82"/>
      <c r="Q5936" s="82"/>
      <c r="R5936" s="82"/>
      <c r="S5936" s="82"/>
      <c r="T5936" s="140"/>
      <c r="U5936" s="82"/>
      <c r="V5936" s="82"/>
      <c r="W5936" s="82"/>
      <c r="X5936" s="82"/>
      <c r="Y5936" s="82"/>
      <c r="AA5936" s="82"/>
      <c r="AB5936" s="82"/>
      <c r="AC5936" s="82"/>
      <c r="AD5936" s="82"/>
      <c r="AE5936" s="82"/>
      <c r="AF5936" s="82"/>
      <c r="AG5936" s="82"/>
    </row>
    <row r="5937" spans="3:33" x14ac:dyDescent="0.2">
      <c r="C5937" s="82"/>
      <c r="D5937" s="82"/>
      <c r="E5937" s="82"/>
      <c r="F5937" s="82"/>
      <c r="G5937" s="82"/>
      <c r="H5937" s="82"/>
      <c r="I5937" s="82"/>
      <c r="J5937" s="82"/>
      <c r="K5937" s="82"/>
      <c r="L5937" s="82"/>
      <c r="M5937" s="82"/>
      <c r="N5937" s="140"/>
      <c r="O5937" s="140"/>
      <c r="P5937" s="82"/>
      <c r="Q5937" s="82"/>
      <c r="R5937" s="82"/>
      <c r="S5937" s="82"/>
      <c r="T5937" s="140"/>
      <c r="U5937" s="82"/>
      <c r="V5937" s="82"/>
      <c r="W5937" s="82"/>
      <c r="X5937" s="82"/>
      <c r="Y5937" s="82"/>
      <c r="AA5937" s="82"/>
      <c r="AB5937" s="82"/>
      <c r="AC5937" s="82"/>
      <c r="AD5937" s="82"/>
      <c r="AE5937" s="82"/>
      <c r="AF5937" s="82"/>
      <c r="AG5937" s="82"/>
    </row>
    <row r="5938" spans="3:33" x14ac:dyDescent="0.2">
      <c r="C5938" s="82"/>
      <c r="D5938" s="82"/>
      <c r="E5938" s="82"/>
      <c r="F5938" s="82"/>
      <c r="G5938" s="82"/>
      <c r="H5938" s="82"/>
      <c r="I5938" s="82"/>
      <c r="J5938" s="82"/>
      <c r="K5938" s="82"/>
      <c r="L5938" s="82"/>
      <c r="M5938" s="82"/>
      <c r="N5938" s="140"/>
      <c r="O5938" s="140"/>
      <c r="P5938" s="82"/>
      <c r="Q5938" s="82"/>
      <c r="R5938" s="82"/>
      <c r="S5938" s="82"/>
      <c r="T5938" s="140"/>
      <c r="U5938" s="82"/>
      <c r="V5938" s="82"/>
      <c r="W5938" s="82"/>
      <c r="X5938" s="82"/>
      <c r="Y5938" s="82"/>
      <c r="AA5938" s="82"/>
      <c r="AB5938" s="82"/>
      <c r="AC5938" s="82"/>
      <c r="AD5938" s="82"/>
      <c r="AE5938" s="82"/>
      <c r="AF5938" s="82"/>
      <c r="AG5938" s="82"/>
    </row>
    <row r="5939" spans="3:33" x14ac:dyDescent="0.2">
      <c r="C5939" s="82"/>
      <c r="D5939" s="82"/>
      <c r="E5939" s="82"/>
      <c r="F5939" s="82"/>
      <c r="G5939" s="82"/>
      <c r="H5939" s="82"/>
      <c r="I5939" s="82"/>
      <c r="J5939" s="82"/>
      <c r="K5939" s="82"/>
      <c r="L5939" s="82"/>
      <c r="M5939" s="82"/>
      <c r="N5939" s="140"/>
      <c r="O5939" s="140"/>
      <c r="P5939" s="82"/>
      <c r="Q5939" s="82"/>
      <c r="R5939" s="82"/>
      <c r="S5939" s="82"/>
      <c r="T5939" s="140"/>
      <c r="U5939" s="82"/>
      <c r="V5939" s="82"/>
      <c r="W5939" s="82"/>
      <c r="X5939" s="82"/>
      <c r="Y5939" s="82"/>
      <c r="AA5939" s="82"/>
      <c r="AB5939" s="82"/>
      <c r="AC5939" s="82"/>
      <c r="AD5939" s="82"/>
      <c r="AE5939" s="82"/>
      <c r="AF5939" s="82"/>
      <c r="AG5939" s="82"/>
    </row>
    <row r="5940" spans="3:33" x14ac:dyDescent="0.2">
      <c r="C5940" s="82"/>
      <c r="D5940" s="82"/>
      <c r="E5940" s="82"/>
      <c r="F5940" s="82"/>
      <c r="G5940" s="82"/>
      <c r="H5940" s="82"/>
      <c r="I5940" s="82"/>
      <c r="J5940" s="82"/>
      <c r="K5940" s="82"/>
      <c r="L5940" s="82"/>
      <c r="M5940" s="82"/>
      <c r="N5940" s="140"/>
      <c r="O5940" s="140"/>
      <c r="P5940" s="82"/>
      <c r="Q5940" s="82"/>
      <c r="R5940" s="82"/>
      <c r="S5940" s="82"/>
      <c r="T5940" s="140"/>
      <c r="U5940" s="82"/>
      <c r="V5940" s="82"/>
      <c r="W5940" s="82"/>
      <c r="X5940" s="82"/>
      <c r="Y5940" s="82"/>
      <c r="AA5940" s="82"/>
      <c r="AB5940" s="82"/>
      <c r="AC5940" s="82"/>
      <c r="AD5940" s="82"/>
      <c r="AE5940" s="82"/>
      <c r="AF5940" s="82"/>
      <c r="AG5940" s="82"/>
    </row>
    <row r="5941" spans="3:33" x14ac:dyDescent="0.2">
      <c r="C5941" s="82"/>
      <c r="D5941" s="82"/>
      <c r="E5941" s="82"/>
      <c r="F5941" s="82"/>
      <c r="G5941" s="82"/>
      <c r="H5941" s="82"/>
      <c r="I5941" s="82"/>
      <c r="J5941" s="82"/>
      <c r="K5941" s="82"/>
      <c r="L5941" s="82"/>
      <c r="M5941" s="82"/>
      <c r="N5941" s="140"/>
      <c r="O5941" s="140"/>
      <c r="P5941" s="82"/>
      <c r="Q5941" s="82"/>
      <c r="R5941" s="82"/>
      <c r="S5941" s="82"/>
      <c r="T5941" s="140"/>
      <c r="U5941" s="82"/>
      <c r="V5941" s="82"/>
      <c r="W5941" s="82"/>
      <c r="X5941" s="82"/>
      <c r="Y5941" s="82"/>
      <c r="AA5941" s="82"/>
      <c r="AB5941" s="82"/>
      <c r="AC5941" s="82"/>
      <c r="AD5941" s="82"/>
      <c r="AE5941" s="82"/>
      <c r="AF5941" s="82"/>
      <c r="AG5941" s="82"/>
    </row>
    <row r="5942" spans="3:33" x14ac:dyDescent="0.2">
      <c r="C5942" s="82"/>
      <c r="D5942" s="82"/>
      <c r="E5942" s="82"/>
      <c r="F5942" s="82"/>
      <c r="G5942" s="82"/>
      <c r="H5942" s="82"/>
      <c r="I5942" s="82"/>
      <c r="J5942" s="82"/>
      <c r="K5942" s="82"/>
      <c r="L5942" s="82"/>
      <c r="M5942" s="82"/>
      <c r="N5942" s="140"/>
      <c r="O5942" s="140"/>
      <c r="P5942" s="82"/>
      <c r="Q5942" s="82"/>
      <c r="R5942" s="82"/>
      <c r="S5942" s="82"/>
      <c r="T5942" s="140"/>
      <c r="U5942" s="82"/>
      <c r="V5942" s="82"/>
      <c r="W5942" s="82"/>
      <c r="X5942" s="82"/>
      <c r="Y5942" s="82"/>
      <c r="AA5942" s="82"/>
      <c r="AB5942" s="82"/>
      <c r="AC5942" s="82"/>
      <c r="AD5942" s="82"/>
      <c r="AE5942" s="82"/>
      <c r="AF5942" s="82"/>
      <c r="AG5942" s="82"/>
    </row>
    <row r="5943" spans="3:33" x14ac:dyDescent="0.2">
      <c r="C5943" s="82"/>
      <c r="D5943" s="82"/>
      <c r="E5943" s="82"/>
      <c r="F5943" s="82"/>
      <c r="G5943" s="82"/>
      <c r="H5943" s="82"/>
      <c r="I5943" s="82"/>
      <c r="J5943" s="82"/>
      <c r="K5943" s="82"/>
      <c r="L5943" s="82"/>
      <c r="M5943" s="82"/>
      <c r="N5943" s="140"/>
      <c r="O5943" s="140"/>
      <c r="P5943" s="82"/>
      <c r="Q5943" s="82"/>
      <c r="R5943" s="82"/>
      <c r="S5943" s="82"/>
      <c r="T5943" s="140"/>
      <c r="U5943" s="82"/>
      <c r="V5943" s="82"/>
      <c r="W5943" s="82"/>
      <c r="X5943" s="82"/>
      <c r="Y5943" s="82"/>
      <c r="AA5943" s="82"/>
      <c r="AB5943" s="82"/>
      <c r="AC5943" s="82"/>
      <c r="AD5943" s="82"/>
      <c r="AE5943" s="82"/>
      <c r="AF5943" s="82"/>
      <c r="AG5943" s="82"/>
    </row>
    <row r="5944" spans="3:33" x14ac:dyDescent="0.2">
      <c r="C5944" s="82"/>
      <c r="D5944" s="82"/>
      <c r="E5944" s="82"/>
      <c r="F5944" s="82"/>
      <c r="G5944" s="82"/>
      <c r="H5944" s="82"/>
      <c r="I5944" s="82"/>
      <c r="J5944" s="82"/>
      <c r="K5944" s="82"/>
      <c r="L5944" s="82"/>
      <c r="M5944" s="82"/>
      <c r="N5944" s="140"/>
      <c r="O5944" s="140"/>
      <c r="P5944" s="82"/>
      <c r="Q5944" s="82"/>
      <c r="R5944" s="82"/>
      <c r="S5944" s="82"/>
      <c r="T5944" s="140"/>
      <c r="U5944" s="82"/>
      <c r="V5944" s="82"/>
      <c r="W5944" s="82"/>
      <c r="X5944" s="82"/>
      <c r="Y5944" s="82"/>
      <c r="AA5944" s="82"/>
      <c r="AB5944" s="82"/>
      <c r="AC5944" s="82"/>
      <c r="AD5944" s="82"/>
      <c r="AE5944" s="82"/>
      <c r="AF5944" s="82"/>
      <c r="AG5944" s="82"/>
    </row>
    <row r="5945" spans="3:33" x14ac:dyDescent="0.2">
      <c r="C5945" s="82"/>
      <c r="D5945" s="82"/>
      <c r="E5945" s="82"/>
      <c r="F5945" s="82"/>
      <c r="G5945" s="82"/>
      <c r="H5945" s="82"/>
      <c r="I5945" s="82"/>
      <c r="J5945" s="82"/>
      <c r="K5945" s="82"/>
      <c r="L5945" s="82"/>
      <c r="M5945" s="82"/>
      <c r="N5945" s="140"/>
      <c r="O5945" s="140"/>
      <c r="P5945" s="82"/>
      <c r="Q5945" s="82"/>
      <c r="R5945" s="82"/>
      <c r="S5945" s="82"/>
      <c r="T5945" s="140"/>
      <c r="U5945" s="82"/>
      <c r="V5945" s="82"/>
      <c r="W5945" s="82"/>
      <c r="X5945" s="82"/>
      <c r="Y5945" s="82"/>
      <c r="AA5945" s="82"/>
      <c r="AB5945" s="82"/>
      <c r="AC5945" s="82"/>
      <c r="AD5945" s="82"/>
      <c r="AE5945" s="82"/>
      <c r="AF5945" s="82"/>
      <c r="AG5945" s="82"/>
    </row>
    <row r="5946" spans="3:33" x14ac:dyDescent="0.2">
      <c r="C5946" s="82"/>
      <c r="D5946" s="82"/>
      <c r="E5946" s="82"/>
      <c r="F5946" s="82"/>
      <c r="G5946" s="82"/>
      <c r="H5946" s="82"/>
      <c r="I5946" s="82"/>
      <c r="J5946" s="82"/>
      <c r="K5946" s="82"/>
      <c r="L5946" s="82"/>
      <c r="M5946" s="82"/>
      <c r="N5946" s="140"/>
      <c r="O5946" s="140"/>
      <c r="P5946" s="82"/>
      <c r="Q5946" s="82"/>
      <c r="R5946" s="82"/>
      <c r="S5946" s="82"/>
      <c r="T5946" s="140"/>
      <c r="U5946" s="82"/>
      <c r="V5946" s="82"/>
      <c r="W5946" s="82"/>
      <c r="X5946" s="82"/>
      <c r="Y5946" s="82"/>
      <c r="AA5946" s="82"/>
      <c r="AB5946" s="82"/>
      <c r="AC5946" s="82"/>
      <c r="AD5946" s="82"/>
      <c r="AE5946" s="82"/>
      <c r="AF5946" s="82"/>
      <c r="AG5946" s="82"/>
    </row>
    <row r="5947" spans="3:33" x14ac:dyDescent="0.2">
      <c r="C5947" s="82"/>
      <c r="D5947" s="82"/>
      <c r="E5947" s="82"/>
      <c r="F5947" s="82"/>
      <c r="G5947" s="82"/>
      <c r="H5947" s="82"/>
      <c r="I5947" s="82"/>
      <c r="J5947" s="82"/>
      <c r="K5947" s="82"/>
      <c r="L5947" s="82"/>
      <c r="M5947" s="82"/>
      <c r="N5947" s="140"/>
      <c r="O5947" s="140"/>
      <c r="P5947" s="82"/>
      <c r="Q5947" s="82"/>
      <c r="R5947" s="82"/>
      <c r="S5947" s="82"/>
      <c r="T5947" s="140"/>
      <c r="U5947" s="82"/>
      <c r="V5947" s="82"/>
      <c r="W5947" s="82"/>
      <c r="X5947" s="82"/>
      <c r="Y5947" s="82"/>
      <c r="AA5947" s="82"/>
      <c r="AB5947" s="82"/>
      <c r="AC5947" s="82"/>
      <c r="AD5947" s="82"/>
      <c r="AE5947" s="82"/>
      <c r="AF5947" s="82"/>
      <c r="AG5947" s="82"/>
    </row>
    <row r="5948" spans="3:33" x14ac:dyDescent="0.2">
      <c r="C5948" s="82"/>
      <c r="D5948" s="82"/>
      <c r="E5948" s="82"/>
      <c r="F5948" s="82"/>
      <c r="G5948" s="82"/>
      <c r="H5948" s="82"/>
      <c r="I5948" s="82"/>
      <c r="J5948" s="82"/>
      <c r="K5948" s="82"/>
      <c r="L5948" s="82"/>
      <c r="M5948" s="82"/>
      <c r="N5948" s="140"/>
      <c r="O5948" s="140"/>
      <c r="P5948" s="82"/>
      <c r="Q5948" s="82"/>
      <c r="R5948" s="82"/>
      <c r="S5948" s="82"/>
      <c r="T5948" s="140"/>
      <c r="U5948" s="82"/>
      <c r="V5948" s="82"/>
      <c r="W5948" s="82"/>
      <c r="X5948" s="82"/>
      <c r="Y5948" s="82"/>
      <c r="AA5948" s="82"/>
      <c r="AB5948" s="82"/>
      <c r="AC5948" s="82"/>
      <c r="AD5948" s="82"/>
      <c r="AE5948" s="82"/>
      <c r="AF5948" s="82"/>
      <c r="AG5948" s="82"/>
    </row>
    <row r="5949" spans="3:33" x14ac:dyDescent="0.2">
      <c r="C5949" s="82"/>
      <c r="D5949" s="82"/>
      <c r="E5949" s="82"/>
      <c r="F5949" s="82"/>
      <c r="G5949" s="82"/>
      <c r="H5949" s="82"/>
      <c r="I5949" s="82"/>
      <c r="J5949" s="82"/>
      <c r="K5949" s="82"/>
      <c r="L5949" s="82"/>
      <c r="M5949" s="82"/>
      <c r="N5949" s="140"/>
      <c r="O5949" s="140"/>
      <c r="P5949" s="82"/>
      <c r="Q5949" s="82"/>
      <c r="R5949" s="82"/>
      <c r="S5949" s="82"/>
      <c r="T5949" s="140"/>
      <c r="U5949" s="82"/>
      <c r="V5949" s="82"/>
      <c r="W5949" s="82"/>
      <c r="X5949" s="82"/>
      <c r="Y5949" s="82"/>
      <c r="AA5949" s="82"/>
      <c r="AB5949" s="82"/>
      <c r="AC5949" s="82"/>
      <c r="AD5949" s="82"/>
      <c r="AE5949" s="82"/>
      <c r="AF5949" s="82"/>
      <c r="AG5949" s="82"/>
    </row>
    <row r="5950" spans="3:33" x14ac:dyDescent="0.2">
      <c r="C5950" s="82"/>
      <c r="D5950" s="82"/>
      <c r="E5950" s="82"/>
      <c r="F5950" s="82"/>
      <c r="G5950" s="82"/>
      <c r="H5950" s="82"/>
      <c r="I5950" s="82"/>
      <c r="J5950" s="82"/>
      <c r="K5950" s="82"/>
      <c r="L5950" s="82"/>
      <c r="M5950" s="82"/>
      <c r="N5950" s="140"/>
      <c r="O5950" s="140"/>
      <c r="P5950" s="82"/>
      <c r="Q5950" s="82"/>
      <c r="R5950" s="82"/>
      <c r="S5950" s="82"/>
      <c r="T5950" s="140"/>
      <c r="U5950" s="82"/>
      <c r="V5950" s="82"/>
      <c r="W5950" s="82"/>
      <c r="X5950" s="82"/>
      <c r="Y5950" s="82"/>
      <c r="AA5950" s="82"/>
      <c r="AB5950" s="82"/>
      <c r="AC5950" s="82"/>
      <c r="AD5950" s="82"/>
      <c r="AE5950" s="82"/>
      <c r="AF5950" s="82"/>
      <c r="AG5950" s="82"/>
    </row>
    <row r="5951" spans="3:33" x14ac:dyDescent="0.2">
      <c r="C5951" s="82"/>
      <c r="D5951" s="82"/>
      <c r="E5951" s="82"/>
      <c r="F5951" s="82"/>
      <c r="G5951" s="82"/>
      <c r="H5951" s="82"/>
      <c r="I5951" s="82"/>
      <c r="J5951" s="82"/>
      <c r="K5951" s="82"/>
      <c r="L5951" s="82"/>
      <c r="M5951" s="82"/>
      <c r="N5951" s="140"/>
      <c r="O5951" s="140"/>
      <c r="P5951" s="82"/>
      <c r="Q5951" s="82"/>
      <c r="R5951" s="82"/>
      <c r="S5951" s="82"/>
      <c r="T5951" s="140"/>
      <c r="U5951" s="82"/>
      <c r="V5951" s="82"/>
      <c r="W5951" s="82"/>
      <c r="X5951" s="82"/>
      <c r="Y5951" s="82"/>
      <c r="AA5951" s="82"/>
      <c r="AB5951" s="82"/>
      <c r="AC5951" s="82"/>
      <c r="AD5951" s="82"/>
      <c r="AE5951" s="82"/>
      <c r="AF5951" s="82"/>
      <c r="AG5951" s="82"/>
    </row>
    <row r="5952" spans="3:33" x14ac:dyDescent="0.2">
      <c r="C5952" s="82"/>
      <c r="D5952" s="82"/>
      <c r="E5952" s="82"/>
      <c r="F5952" s="82"/>
      <c r="G5952" s="82"/>
      <c r="H5952" s="82"/>
      <c r="I5952" s="82"/>
      <c r="J5952" s="82"/>
      <c r="K5952" s="82"/>
      <c r="L5952" s="82"/>
      <c r="M5952" s="82"/>
      <c r="N5952" s="140"/>
      <c r="O5952" s="140"/>
      <c r="P5952" s="82"/>
      <c r="Q5952" s="82"/>
      <c r="R5952" s="82"/>
      <c r="S5952" s="82"/>
      <c r="T5952" s="140"/>
      <c r="U5952" s="82"/>
      <c r="V5952" s="82"/>
      <c r="W5952" s="82"/>
      <c r="X5952" s="82"/>
      <c r="Y5952" s="82"/>
      <c r="AA5952" s="82"/>
      <c r="AB5952" s="82"/>
      <c r="AC5952" s="82"/>
      <c r="AD5952" s="82"/>
      <c r="AE5952" s="82"/>
      <c r="AF5952" s="82"/>
      <c r="AG5952" s="82"/>
    </row>
    <row r="5953" spans="3:33" x14ac:dyDescent="0.2">
      <c r="C5953" s="82"/>
      <c r="D5953" s="82"/>
      <c r="E5953" s="82"/>
      <c r="F5953" s="82"/>
      <c r="G5953" s="82"/>
      <c r="H5953" s="82"/>
      <c r="I5953" s="82"/>
      <c r="J5953" s="82"/>
      <c r="K5953" s="82"/>
      <c r="L5953" s="82"/>
      <c r="M5953" s="82"/>
      <c r="N5953" s="140"/>
      <c r="O5953" s="140"/>
      <c r="P5953" s="82"/>
      <c r="Q5953" s="82"/>
      <c r="R5953" s="82"/>
      <c r="S5953" s="82"/>
      <c r="T5953" s="140"/>
      <c r="U5953" s="82"/>
      <c r="V5953" s="82"/>
      <c r="W5953" s="82"/>
      <c r="X5953" s="82"/>
      <c r="Y5953" s="82"/>
      <c r="AA5953" s="82"/>
      <c r="AB5953" s="82"/>
      <c r="AC5953" s="82"/>
      <c r="AD5953" s="82"/>
      <c r="AE5953" s="82"/>
      <c r="AF5953" s="82"/>
      <c r="AG5953" s="82"/>
    </row>
    <row r="5954" spans="3:33" x14ac:dyDescent="0.2">
      <c r="C5954" s="82"/>
      <c r="D5954" s="82"/>
      <c r="E5954" s="82"/>
      <c r="F5954" s="82"/>
      <c r="G5954" s="82"/>
      <c r="H5954" s="82"/>
      <c r="I5954" s="82"/>
      <c r="J5954" s="82"/>
      <c r="K5954" s="82"/>
      <c r="L5954" s="82"/>
      <c r="M5954" s="82"/>
      <c r="N5954" s="140"/>
      <c r="O5954" s="140"/>
      <c r="P5954" s="82"/>
      <c r="Q5954" s="82"/>
      <c r="R5954" s="82"/>
      <c r="S5954" s="82"/>
      <c r="T5954" s="140"/>
      <c r="U5954" s="82"/>
      <c r="V5954" s="82"/>
      <c r="W5954" s="82"/>
      <c r="X5954" s="82"/>
      <c r="Y5954" s="82"/>
      <c r="AA5954" s="82"/>
      <c r="AB5954" s="82"/>
      <c r="AC5954" s="82"/>
      <c r="AD5954" s="82"/>
      <c r="AE5954" s="82"/>
      <c r="AF5954" s="82"/>
      <c r="AG5954" s="82"/>
    </row>
    <row r="5955" spans="3:33" x14ac:dyDescent="0.2">
      <c r="C5955" s="82"/>
      <c r="D5955" s="82"/>
      <c r="E5955" s="82"/>
      <c r="F5955" s="82"/>
      <c r="G5955" s="82"/>
      <c r="H5955" s="82"/>
      <c r="I5955" s="82"/>
      <c r="J5955" s="82"/>
      <c r="K5955" s="82"/>
      <c r="L5955" s="82"/>
      <c r="M5955" s="82"/>
      <c r="N5955" s="140"/>
      <c r="O5955" s="140"/>
      <c r="P5955" s="82"/>
      <c r="Q5955" s="82"/>
      <c r="R5955" s="82"/>
      <c r="S5955" s="82"/>
      <c r="T5955" s="140"/>
      <c r="U5955" s="82"/>
      <c r="V5955" s="82"/>
      <c r="W5955" s="82"/>
      <c r="X5955" s="82"/>
      <c r="Y5955" s="82"/>
      <c r="AA5955" s="82"/>
      <c r="AB5955" s="82"/>
      <c r="AC5955" s="82"/>
      <c r="AD5955" s="82"/>
      <c r="AE5955" s="82"/>
      <c r="AF5955" s="82"/>
      <c r="AG5955" s="82"/>
    </row>
    <row r="5956" spans="3:33" x14ac:dyDescent="0.2">
      <c r="C5956" s="82"/>
      <c r="D5956" s="82"/>
      <c r="E5956" s="82"/>
      <c r="F5956" s="82"/>
      <c r="G5956" s="82"/>
      <c r="H5956" s="82"/>
      <c r="I5956" s="82"/>
      <c r="J5956" s="82"/>
      <c r="K5956" s="82"/>
      <c r="L5956" s="82"/>
      <c r="M5956" s="82"/>
      <c r="N5956" s="140"/>
      <c r="O5956" s="140"/>
      <c r="P5956" s="82"/>
      <c r="Q5956" s="82"/>
      <c r="R5956" s="82"/>
      <c r="S5956" s="82"/>
      <c r="T5956" s="140"/>
      <c r="U5956" s="82"/>
      <c r="V5956" s="82"/>
      <c r="W5956" s="82"/>
      <c r="X5956" s="82"/>
      <c r="Y5956" s="82"/>
      <c r="AA5956" s="82"/>
      <c r="AB5956" s="82"/>
      <c r="AC5956" s="82"/>
      <c r="AD5956" s="82"/>
      <c r="AE5956" s="82"/>
      <c r="AF5956" s="82"/>
      <c r="AG5956" s="82"/>
    </row>
    <row r="5957" spans="3:33" x14ac:dyDescent="0.2">
      <c r="C5957" s="82"/>
      <c r="D5957" s="82"/>
      <c r="E5957" s="82"/>
      <c r="F5957" s="82"/>
      <c r="G5957" s="82"/>
      <c r="H5957" s="82"/>
      <c r="I5957" s="82"/>
      <c r="J5957" s="82"/>
      <c r="K5957" s="82"/>
      <c r="L5957" s="82"/>
      <c r="M5957" s="82"/>
      <c r="N5957" s="140"/>
      <c r="O5957" s="140"/>
      <c r="P5957" s="82"/>
      <c r="Q5957" s="82"/>
      <c r="R5957" s="82"/>
      <c r="S5957" s="82"/>
      <c r="T5957" s="140"/>
      <c r="U5957" s="82"/>
      <c r="V5957" s="82"/>
      <c r="W5957" s="82"/>
      <c r="X5957" s="82"/>
      <c r="Y5957" s="82"/>
      <c r="AA5957" s="82"/>
      <c r="AB5957" s="82"/>
      <c r="AC5957" s="82"/>
      <c r="AD5957" s="82"/>
      <c r="AE5957" s="82"/>
      <c r="AF5957" s="82"/>
      <c r="AG5957" s="82"/>
    </row>
    <row r="5958" spans="3:33" x14ac:dyDescent="0.2">
      <c r="C5958" s="82"/>
      <c r="D5958" s="82"/>
      <c r="E5958" s="82"/>
      <c r="F5958" s="82"/>
      <c r="G5958" s="82"/>
      <c r="H5958" s="82"/>
      <c r="I5958" s="82"/>
      <c r="J5958" s="82"/>
      <c r="K5958" s="82"/>
      <c r="L5958" s="82"/>
      <c r="M5958" s="82"/>
      <c r="N5958" s="140"/>
      <c r="O5958" s="140"/>
      <c r="P5958" s="82"/>
      <c r="Q5958" s="82"/>
      <c r="R5958" s="82"/>
      <c r="S5958" s="82"/>
      <c r="T5958" s="140"/>
      <c r="U5958" s="82"/>
      <c r="V5958" s="82"/>
      <c r="W5958" s="82"/>
      <c r="X5958" s="82"/>
      <c r="Y5958" s="82"/>
      <c r="AA5958" s="82"/>
      <c r="AB5958" s="82"/>
      <c r="AC5958" s="82"/>
      <c r="AD5958" s="82"/>
      <c r="AE5958" s="82"/>
      <c r="AF5958" s="82"/>
      <c r="AG5958" s="82"/>
    </row>
    <row r="5959" spans="3:33" x14ac:dyDescent="0.2">
      <c r="C5959" s="82"/>
      <c r="D5959" s="82"/>
      <c r="E5959" s="82"/>
      <c r="F5959" s="82"/>
      <c r="G5959" s="82"/>
      <c r="H5959" s="82"/>
      <c r="I5959" s="82"/>
      <c r="J5959" s="82"/>
      <c r="K5959" s="82"/>
      <c r="L5959" s="82"/>
      <c r="M5959" s="82"/>
      <c r="N5959" s="140"/>
      <c r="O5959" s="140"/>
      <c r="P5959" s="82"/>
      <c r="Q5959" s="82"/>
      <c r="R5959" s="82"/>
      <c r="S5959" s="82"/>
      <c r="T5959" s="140"/>
      <c r="U5959" s="82"/>
      <c r="V5959" s="82"/>
      <c r="W5959" s="82"/>
      <c r="X5959" s="82"/>
      <c r="Y5959" s="82"/>
      <c r="AA5959" s="82"/>
      <c r="AB5959" s="82"/>
      <c r="AC5959" s="82"/>
      <c r="AD5959" s="82"/>
      <c r="AE5959" s="82"/>
      <c r="AF5959" s="82"/>
      <c r="AG5959" s="82"/>
    </row>
    <row r="5960" spans="3:33" x14ac:dyDescent="0.2">
      <c r="C5960" s="82"/>
      <c r="D5960" s="82"/>
      <c r="E5960" s="82"/>
      <c r="F5960" s="82"/>
      <c r="G5960" s="82"/>
      <c r="H5960" s="82"/>
      <c r="I5960" s="82"/>
      <c r="J5960" s="82"/>
      <c r="K5960" s="82"/>
      <c r="L5960" s="82"/>
      <c r="M5960" s="82"/>
      <c r="N5960" s="140"/>
      <c r="O5960" s="140"/>
      <c r="P5960" s="82"/>
      <c r="Q5960" s="82"/>
      <c r="R5960" s="82"/>
      <c r="S5960" s="82"/>
      <c r="T5960" s="140"/>
      <c r="U5960" s="82"/>
      <c r="V5960" s="82"/>
      <c r="W5960" s="82"/>
      <c r="X5960" s="82"/>
      <c r="Y5960" s="82"/>
      <c r="AA5960" s="82"/>
      <c r="AB5960" s="82"/>
      <c r="AC5960" s="82"/>
      <c r="AD5960" s="82"/>
      <c r="AE5960" s="82"/>
      <c r="AF5960" s="82"/>
      <c r="AG5960" s="82"/>
    </row>
    <row r="5961" spans="3:33" x14ac:dyDescent="0.2">
      <c r="C5961" s="82"/>
      <c r="D5961" s="82"/>
      <c r="E5961" s="82"/>
      <c r="F5961" s="82"/>
      <c r="G5961" s="82"/>
      <c r="H5961" s="82"/>
      <c r="I5961" s="82"/>
      <c r="J5961" s="82"/>
      <c r="K5961" s="82"/>
      <c r="L5961" s="82"/>
      <c r="M5961" s="82"/>
      <c r="N5961" s="140"/>
      <c r="O5961" s="140"/>
      <c r="P5961" s="82"/>
      <c r="Q5961" s="82"/>
      <c r="R5961" s="82"/>
      <c r="S5961" s="82"/>
      <c r="T5961" s="140"/>
      <c r="U5961" s="82"/>
      <c r="V5961" s="82"/>
      <c r="W5961" s="82"/>
      <c r="X5961" s="82"/>
      <c r="Y5961" s="82"/>
      <c r="AA5961" s="82"/>
      <c r="AB5961" s="82"/>
      <c r="AC5961" s="82"/>
      <c r="AD5961" s="82"/>
      <c r="AE5961" s="82"/>
      <c r="AF5961" s="82"/>
      <c r="AG5961" s="82"/>
    </row>
    <row r="5962" spans="3:33" x14ac:dyDescent="0.2">
      <c r="C5962" s="82"/>
      <c r="D5962" s="82"/>
      <c r="E5962" s="82"/>
      <c r="F5962" s="82"/>
      <c r="G5962" s="82"/>
      <c r="H5962" s="82"/>
      <c r="I5962" s="82"/>
      <c r="J5962" s="82"/>
      <c r="K5962" s="82"/>
      <c r="L5962" s="82"/>
      <c r="M5962" s="82"/>
      <c r="N5962" s="140"/>
      <c r="O5962" s="140"/>
      <c r="P5962" s="82"/>
      <c r="Q5962" s="82"/>
      <c r="R5962" s="82"/>
      <c r="S5962" s="82"/>
      <c r="T5962" s="140"/>
      <c r="U5962" s="82"/>
      <c r="V5962" s="82"/>
      <c r="W5962" s="82"/>
      <c r="X5962" s="82"/>
      <c r="Y5962" s="82"/>
      <c r="AA5962" s="82"/>
      <c r="AB5962" s="82"/>
      <c r="AC5962" s="82"/>
      <c r="AD5962" s="82"/>
      <c r="AE5962" s="82"/>
      <c r="AF5962" s="82"/>
      <c r="AG5962" s="82"/>
    </row>
    <row r="5963" spans="3:33" x14ac:dyDescent="0.2">
      <c r="C5963" s="82"/>
      <c r="D5963" s="82"/>
      <c r="E5963" s="82"/>
      <c r="F5963" s="82"/>
      <c r="G5963" s="82"/>
      <c r="H5963" s="82"/>
      <c r="I5963" s="82"/>
      <c r="J5963" s="82"/>
      <c r="K5963" s="82"/>
      <c r="L5963" s="82"/>
      <c r="M5963" s="82"/>
      <c r="N5963" s="140"/>
      <c r="O5963" s="140"/>
      <c r="P5963" s="82"/>
      <c r="Q5963" s="82"/>
      <c r="R5963" s="82"/>
      <c r="S5963" s="82"/>
      <c r="T5963" s="140"/>
      <c r="U5963" s="82"/>
      <c r="V5963" s="82"/>
      <c r="W5963" s="82"/>
      <c r="X5963" s="82"/>
      <c r="Y5963" s="82"/>
      <c r="AA5963" s="82"/>
      <c r="AB5963" s="82"/>
      <c r="AC5963" s="82"/>
      <c r="AD5963" s="82"/>
      <c r="AE5963" s="82"/>
      <c r="AF5963" s="82"/>
      <c r="AG5963" s="82"/>
    </row>
    <row r="5964" spans="3:33" x14ac:dyDescent="0.2">
      <c r="C5964" s="82"/>
      <c r="D5964" s="82"/>
      <c r="E5964" s="82"/>
      <c r="F5964" s="82"/>
      <c r="G5964" s="82"/>
      <c r="H5964" s="82"/>
      <c r="I5964" s="82"/>
      <c r="J5964" s="82"/>
      <c r="K5964" s="82"/>
      <c r="L5964" s="82"/>
      <c r="M5964" s="82"/>
      <c r="N5964" s="140"/>
      <c r="O5964" s="140"/>
      <c r="P5964" s="82"/>
      <c r="Q5964" s="82"/>
      <c r="R5964" s="82"/>
      <c r="S5964" s="82"/>
      <c r="T5964" s="140"/>
      <c r="U5964" s="82"/>
      <c r="V5964" s="82"/>
      <c r="W5964" s="82"/>
      <c r="X5964" s="82"/>
      <c r="Y5964" s="82"/>
      <c r="AA5964" s="82"/>
      <c r="AB5964" s="82"/>
      <c r="AC5964" s="82"/>
      <c r="AD5964" s="82"/>
      <c r="AE5964" s="82"/>
      <c r="AF5964" s="82"/>
      <c r="AG5964" s="82"/>
    </row>
    <row r="5965" spans="3:33" x14ac:dyDescent="0.2">
      <c r="C5965" s="82"/>
      <c r="D5965" s="82"/>
      <c r="E5965" s="82"/>
      <c r="F5965" s="82"/>
      <c r="G5965" s="82"/>
      <c r="H5965" s="82"/>
      <c r="I5965" s="82"/>
      <c r="J5965" s="82"/>
      <c r="K5965" s="82"/>
      <c r="L5965" s="82"/>
      <c r="M5965" s="82"/>
      <c r="N5965" s="140"/>
      <c r="O5965" s="140"/>
      <c r="P5965" s="82"/>
      <c r="Q5965" s="82"/>
      <c r="R5965" s="82"/>
      <c r="S5965" s="82"/>
      <c r="T5965" s="140"/>
      <c r="U5965" s="82"/>
      <c r="V5965" s="82"/>
      <c r="W5965" s="82"/>
      <c r="X5965" s="82"/>
      <c r="Y5965" s="82"/>
      <c r="AA5965" s="82"/>
      <c r="AB5965" s="82"/>
      <c r="AC5965" s="82"/>
      <c r="AD5965" s="82"/>
      <c r="AE5965" s="82"/>
      <c r="AF5965" s="82"/>
      <c r="AG5965" s="82"/>
    </row>
    <row r="5966" spans="3:33" x14ac:dyDescent="0.2">
      <c r="C5966" s="82"/>
      <c r="D5966" s="82"/>
      <c r="E5966" s="82"/>
      <c r="F5966" s="82"/>
      <c r="G5966" s="82"/>
      <c r="H5966" s="82"/>
      <c r="I5966" s="82"/>
      <c r="J5966" s="82"/>
      <c r="K5966" s="82"/>
      <c r="L5966" s="82"/>
      <c r="M5966" s="82"/>
      <c r="N5966" s="140"/>
      <c r="O5966" s="140"/>
      <c r="P5966" s="82"/>
      <c r="Q5966" s="82"/>
      <c r="R5966" s="82"/>
      <c r="S5966" s="82"/>
      <c r="T5966" s="140"/>
      <c r="U5966" s="82"/>
      <c r="V5966" s="82"/>
      <c r="W5966" s="82"/>
      <c r="X5966" s="82"/>
      <c r="Y5966" s="82"/>
      <c r="AA5966" s="82"/>
      <c r="AB5966" s="82"/>
      <c r="AC5966" s="82"/>
      <c r="AD5966" s="82"/>
      <c r="AE5966" s="82"/>
      <c r="AF5966" s="82"/>
      <c r="AG5966" s="82"/>
    </row>
    <row r="5967" spans="3:33" x14ac:dyDescent="0.2">
      <c r="C5967" s="82"/>
      <c r="D5967" s="82"/>
      <c r="E5967" s="82"/>
      <c r="F5967" s="82"/>
      <c r="G5967" s="82"/>
      <c r="H5967" s="82"/>
      <c r="I5967" s="82"/>
      <c r="J5967" s="82"/>
      <c r="K5967" s="82"/>
      <c r="L5967" s="82"/>
      <c r="M5967" s="82"/>
      <c r="N5967" s="140"/>
      <c r="O5967" s="140"/>
      <c r="P5967" s="82"/>
      <c r="Q5967" s="82"/>
      <c r="R5967" s="82"/>
      <c r="S5967" s="82"/>
      <c r="T5967" s="140"/>
      <c r="U5967" s="82"/>
      <c r="V5967" s="82"/>
      <c r="W5967" s="82"/>
      <c r="X5967" s="82"/>
      <c r="Y5967" s="82"/>
      <c r="AA5967" s="82"/>
      <c r="AB5967" s="82"/>
      <c r="AC5967" s="82"/>
      <c r="AD5967" s="82"/>
      <c r="AE5967" s="82"/>
      <c r="AF5967" s="82"/>
      <c r="AG5967" s="82"/>
    </row>
    <row r="5968" spans="3:33" x14ac:dyDescent="0.2">
      <c r="C5968" s="82"/>
      <c r="D5968" s="82"/>
      <c r="E5968" s="82"/>
      <c r="F5968" s="82"/>
      <c r="G5968" s="82"/>
      <c r="H5968" s="82"/>
      <c r="I5968" s="82"/>
      <c r="J5968" s="82"/>
      <c r="K5968" s="82"/>
      <c r="L5968" s="82"/>
      <c r="M5968" s="82"/>
      <c r="N5968" s="140"/>
      <c r="O5968" s="140"/>
      <c r="P5968" s="82"/>
      <c r="Q5968" s="82"/>
      <c r="R5968" s="82"/>
      <c r="S5968" s="82"/>
      <c r="T5968" s="140"/>
      <c r="U5968" s="82"/>
      <c r="V5968" s="82"/>
      <c r="W5968" s="82"/>
      <c r="X5968" s="82"/>
      <c r="Y5968" s="82"/>
      <c r="AA5968" s="82"/>
      <c r="AB5968" s="82"/>
      <c r="AC5968" s="82"/>
      <c r="AD5968" s="82"/>
      <c r="AE5968" s="82"/>
      <c r="AF5968" s="82"/>
      <c r="AG5968" s="82"/>
    </row>
    <row r="5969" spans="3:33" x14ac:dyDescent="0.2">
      <c r="C5969" s="82"/>
      <c r="D5969" s="82"/>
      <c r="E5969" s="82"/>
      <c r="F5969" s="82"/>
      <c r="G5969" s="82"/>
      <c r="H5969" s="82"/>
      <c r="I5969" s="82"/>
      <c r="J5969" s="82"/>
      <c r="K5969" s="82"/>
      <c r="L5969" s="82"/>
      <c r="M5969" s="82"/>
      <c r="N5969" s="140"/>
      <c r="O5969" s="140"/>
      <c r="P5969" s="82"/>
      <c r="Q5969" s="82"/>
      <c r="R5969" s="82"/>
      <c r="S5969" s="82"/>
      <c r="T5969" s="140"/>
      <c r="U5969" s="82"/>
      <c r="V5969" s="82"/>
      <c r="W5969" s="82"/>
      <c r="X5969" s="82"/>
      <c r="Y5969" s="82"/>
      <c r="AA5969" s="82"/>
      <c r="AB5969" s="82"/>
      <c r="AC5969" s="82"/>
      <c r="AD5969" s="82"/>
      <c r="AE5969" s="82"/>
      <c r="AF5969" s="82"/>
      <c r="AG5969" s="82"/>
    </row>
    <row r="5970" spans="3:33" x14ac:dyDescent="0.2">
      <c r="C5970" s="82"/>
      <c r="D5970" s="82"/>
      <c r="E5970" s="82"/>
      <c r="F5970" s="82"/>
      <c r="G5970" s="82"/>
      <c r="H5970" s="82"/>
      <c r="I5970" s="82"/>
      <c r="J5970" s="82"/>
      <c r="K5970" s="82"/>
      <c r="L5970" s="82"/>
      <c r="M5970" s="82"/>
      <c r="N5970" s="140"/>
      <c r="O5970" s="140"/>
      <c r="P5970" s="82"/>
      <c r="Q5970" s="82"/>
      <c r="R5970" s="82"/>
      <c r="S5970" s="82"/>
      <c r="T5970" s="140"/>
      <c r="U5970" s="82"/>
      <c r="V5970" s="82"/>
      <c r="W5970" s="82"/>
      <c r="X5970" s="82"/>
      <c r="Y5970" s="82"/>
      <c r="AA5970" s="82"/>
      <c r="AB5970" s="82"/>
      <c r="AC5970" s="82"/>
      <c r="AD5970" s="82"/>
      <c r="AE5970" s="82"/>
      <c r="AF5970" s="82"/>
      <c r="AG5970" s="82"/>
    </row>
    <row r="5971" spans="3:33" x14ac:dyDescent="0.2">
      <c r="C5971" s="82"/>
      <c r="D5971" s="82"/>
      <c r="E5971" s="82"/>
      <c r="F5971" s="82"/>
      <c r="G5971" s="82"/>
      <c r="H5971" s="82"/>
      <c r="I5971" s="82"/>
      <c r="J5971" s="82"/>
      <c r="K5971" s="82"/>
      <c r="L5971" s="82"/>
      <c r="M5971" s="82"/>
      <c r="N5971" s="140"/>
      <c r="O5971" s="140"/>
      <c r="P5971" s="82"/>
      <c r="Q5971" s="82"/>
      <c r="R5971" s="82"/>
      <c r="S5971" s="82"/>
      <c r="T5971" s="140"/>
      <c r="U5971" s="82"/>
      <c r="V5971" s="82"/>
      <c r="W5971" s="82"/>
      <c r="X5971" s="82"/>
      <c r="Y5971" s="82"/>
      <c r="AA5971" s="82"/>
      <c r="AB5971" s="82"/>
      <c r="AC5971" s="82"/>
      <c r="AD5971" s="82"/>
      <c r="AE5971" s="82"/>
      <c r="AF5971" s="82"/>
      <c r="AG5971" s="82"/>
    </row>
    <row r="5972" spans="3:33" x14ac:dyDescent="0.2">
      <c r="C5972" s="82"/>
      <c r="D5972" s="82"/>
      <c r="E5972" s="82"/>
      <c r="F5972" s="82"/>
      <c r="G5972" s="82"/>
      <c r="H5972" s="82"/>
      <c r="I5972" s="82"/>
      <c r="J5972" s="82"/>
      <c r="K5972" s="82"/>
      <c r="L5972" s="82"/>
      <c r="M5972" s="82"/>
      <c r="N5972" s="140"/>
      <c r="O5972" s="140"/>
      <c r="P5972" s="82"/>
      <c r="Q5972" s="82"/>
      <c r="R5972" s="82"/>
      <c r="S5972" s="82"/>
      <c r="T5972" s="140"/>
      <c r="U5972" s="82"/>
      <c r="V5972" s="82"/>
      <c r="W5972" s="82"/>
      <c r="X5972" s="82"/>
      <c r="Y5972" s="82"/>
      <c r="AA5972" s="82"/>
      <c r="AB5972" s="82"/>
      <c r="AC5972" s="82"/>
      <c r="AD5972" s="82"/>
      <c r="AE5972" s="82"/>
      <c r="AF5972" s="82"/>
      <c r="AG5972" s="82"/>
    </row>
    <row r="5973" spans="3:33" x14ac:dyDescent="0.2">
      <c r="C5973" s="82"/>
      <c r="D5973" s="82"/>
      <c r="E5973" s="82"/>
      <c r="F5973" s="82"/>
      <c r="G5973" s="82"/>
      <c r="H5973" s="82"/>
      <c r="I5973" s="82"/>
      <c r="J5973" s="82"/>
      <c r="K5973" s="82"/>
      <c r="L5973" s="82"/>
      <c r="M5973" s="82"/>
      <c r="N5973" s="140"/>
      <c r="O5973" s="140"/>
      <c r="P5973" s="82"/>
      <c r="Q5973" s="82"/>
      <c r="R5973" s="82"/>
      <c r="S5973" s="82"/>
      <c r="T5973" s="140"/>
      <c r="U5973" s="82"/>
      <c r="V5973" s="82"/>
      <c r="W5973" s="82"/>
      <c r="X5973" s="82"/>
      <c r="Y5973" s="82"/>
      <c r="AA5973" s="82"/>
      <c r="AB5973" s="82"/>
      <c r="AC5973" s="82"/>
      <c r="AD5973" s="82"/>
      <c r="AE5973" s="82"/>
      <c r="AF5973" s="82"/>
      <c r="AG5973" s="82"/>
    </row>
    <row r="5974" spans="3:33" x14ac:dyDescent="0.2">
      <c r="C5974" s="82"/>
      <c r="D5974" s="82"/>
      <c r="E5974" s="82"/>
      <c r="F5974" s="82"/>
      <c r="G5974" s="82"/>
      <c r="H5974" s="82"/>
      <c r="I5974" s="82"/>
      <c r="J5974" s="82"/>
      <c r="K5974" s="82"/>
      <c r="L5974" s="82"/>
      <c r="M5974" s="82"/>
      <c r="N5974" s="140"/>
      <c r="O5974" s="140"/>
      <c r="P5974" s="82"/>
      <c r="Q5974" s="82"/>
      <c r="R5974" s="82"/>
      <c r="S5974" s="82"/>
      <c r="T5974" s="140"/>
      <c r="U5974" s="82"/>
      <c r="V5974" s="82"/>
      <c r="W5974" s="82"/>
      <c r="X5974" s="82"/>
      <c r="Y5974" s="82"/>
      <c r="AA5974" s="82"/>
      <c r="AB5974" s="82"/>
      <c r="AC5974" s="82"/>
      <c r="AD5974" s="82"/>
      <c r="AE5974" s="82"/>
      <c r="AF5974" s="82"/>
      <c r="AG5974" s="82"/>
    </row>
    <row r="5975" spans="3:33" x14ac:dyDescent="0.2">
      <c r="C5975" s="82"/>
      <c r="D5975" s="82"/>
      <c r="E5975" s="82"/>
      <c r="F5975" s="82"/>
      <c r="G5975" s="82"/>
      <c r="H5975" s="82"/>
      <c r="I5975" s="82"/>
      <c r="J5975" s="82"/>
      <c r="K5975" s="82"/>
      <c r="L5975" s="82"/>
      <c r="M5975" s="82"/>
      <c r="N5975" s="140"/>
      <c r="O5975" s="140"/>
      <c r="P5975" s="82"/>
      <c r="Q5975" s="82"/>
      <c r="R5975" s="82"/>
      <c r="S5975" s="82"/>
      <c r="T5975" s="140"/>
      <c r="U5975" s="82"/>
      <c r="V5975" s="82"/>
      <c r="W5975" s="82"/>
      <c r="X5975" s="82"/>
      <c r="Y5975" s="82"/>
      <c r="AA5975" s="82"/>
      <c r="AB5975" s="82"/>
      <c r="AC5975" s="82"/>
      <c r="AD5975" s="82"/>
      <c r="AE5975" s="82"/>
      <c r="AF5975" s="82"/>
      <c r="AG5975" s="82"/>
    </row>
    <row r="5976" spans="3:33" x14ac:dyDescent="0.2">
      <c r="C5976" s="82"/>
      <c r="D5976" s="82"/>
      <c r="E5976" s="82"/>
      <c r="F5976" s="82"/>
      <c r="G5976" s="82"/>
      <c r="H5976" s="82"/>
      <c r="I5976" s="82"/>
      <c r="J5976" s="82"/>
      <c r="K5976" s="82"/>
      <c r="L5976" s="82"/>
      <c r="M5976" s="82"/>
      <c r="N5976" s="140"/>
      <c r="O5976" s="140"/>
      <c r="P5976" s="82"/>
      <c r="Q5976" s="82"/>
      <c r="R5976" s="82"/>
      <c r="S5976" s="82"/>
      <c r="T5976" s="140"/>
      <c r="U5976" s="82"/>
      <c r="V5976" s="82"/>
      <c r="W5976" s="82"/>
      <c r="X5976" s="82"/>
      <c r="Y5976" s="82"/>
      <c r="AA5976" s="82"/>
      <c r="AB5976" s="82"/>
      <c r="AC5976" s="82"/>
      <c r="AD5976" s="82"/>
      <c r="AE5976" s="82"/>
      <c r="AF5976" s="82"/>
      <c r="AG5976" s="82"/>
    </row>
    <row r="5977" spans="3:33" x14ac:dyDescent="0.2">
      <c r="C5977" s="82"/>
      <c r="D5977" s="82"/>
      <c r="E5977" s="82"/>
      <c r="F5977" s="82"/>
      <c r="G5977" s="82"/>
      <c r="H5977" s="82"/>
      <c r="I5977" s="82"/>
      <c r="J5977" s="82"/>
      <c r="K5977" s="82"/>
      <c r="L5977" s="82"/>
      <c r="M5977" s="82"/>
      <c r="N5977" s="140"/>
      <c r="O5977" s="140"/>
      <c r="P5977" s="82"/>
      <c r="Q5977" s="82"/>
      <c r="R5977" s="82"/>
      <c r="S5977" s="82"/>
      <c r="T5977" s="140"/>
      <c r="U5977" s="82"/>
      <c r="V5977" s="82"/>
      <c r="W5977" s="82"/>
      <c r="X5977" s="82"/>
      <c r="Y5977" s="82"/>
      <c r="AA5977" s="82"/>
      <c r="AB5977" s="82"/>
      <c r="AC5977" s="82"/>
      <c r="AD5977" s="82"/>
      <c r="AE5977" s="82"/>
      <c r="AF5977" s="82"/>
      <c r="AG5977" s="82"/>
    </row>
    <row r="5978" spans="3:33" x14ac:dyDescent="0.2">
      <c r="C5978" s="82"/>
      <c r="D5978" s="82"/>
      <c r="E5978" s="82"/>
      <c r="F5978" s="82"/>
      <c r="G5978" s="82"/>
      <c r="H5978" s="82"/>
      <c r="I5978" s="82"/>
      <c r="J5978" s="82"/>
      <c r="K5978" s="82"/>
      <c r="L5978" s="82"/>
      <c r="M5978" s="82"/>
      <c r="N5978" s="140"/>
      <c r="O5978" s="140"/>
      <c r="P5978" s="82"/>
      <c r="Q5978" s="82"/>
      <c r="R5978" s="82"/>
      <c r="S5978" s="82"/>
      <c r="T5978" s="140"/>
      <c r="U5978" s="82"/>
      <c r="V5978" s="82"/>
      <c r="W5978" s="82"/>
      <c r="X5978" s="82"/>
      <c r="Y5978" s="82"/>
      <c r="AA5978" s="82"/>
      <c r="AB5978" s="82"/>
      <c r="AC5978" s="82"/>
      <c r="AD5978" s="82"/>
      <c r="AE5978" s="82"/>
      <c r="AF5978" s="82"/>
      <c r="AG5978" s="82"/>
    </row>
    <row r="5979" spans="3:33" x14ac:dyDescent="0.2">
      <c r="C5979" s="82"/>
      <c r="D5979" s="82"/>
      <c r="E5979" s="82"/>
      <c r="F5979" s="82"/>
      <c r="G5979" s="82"/>
      <c r="H5979" s="82"/>
      <c r="I5979" s="82"/>
      <c r="J5979" s="82"/>
      <c r="K5979" s="82"/>
      <c r="L5979" s="82"/>
      <c r="M5979" s="82"/>
      <c r="N5979" s="140"/>
      <c r="O5979" s="140"/>
      <c r="P5979" s="82"/>
      <c r="Q5979" s="82"/>
      <c r="R5979" s="82"/>
      <c r="S5979" s="82"/>
      <c r="T5979" s="140"/>
      <c r="U5979" s="82"/>
      <c r="V5979" s="82"/>
      <c r="W5979" s="82"/>
      <c r="X5979" s="82"/>
      <c r="Y5979" s="82"/>
      <c r="AA5979" s="82"/>
      <c r="AB5979" s="82"/>
      <c r="AC5979" s="82"/>
      <c r="AD5979" s="82"/>
      <c r="AE5979" s="82"/>
      <c r="AF5979" s="82"/>
      <c r="AG5979" s="82"/>
    </row>
    <row r="5980" spans="3:33" x14ac:dyDescent="0.2">
      <c r="C5980" s="82"/>
      <c r="D5980" s="82"/>
      <c r="E5980" s="82"/>
      <c r="F5980" s="82"/>
      <c r="G5980" s="82"/>
      <c r="H5980" s="82"/>
      <c r="I5980" s="82"/>
      <c r="J5980" s="82"/>
      <c r="K5980" s="82"/>
      <c r="L5980" s="82"/>
      <c r="M5980" s="82"/>
      <c r="N5980" s="140"/>
      <c r="O5980" s="140"/>
      <c r="P5980" s="82"/>
      <c r="Q5980" s="82"/>
      <c r="R5980" s="82"/>
      <c r="S5980" s="82"/>
      <c r="T5980" s="140"/>
      <c r="U5980" s="82"/>
      <c r="V5980" s="82"/>
      <c r="W5980" s="82"/>
      <c r="X5980" s="82"/>
      <c r="Y5980" s="82"/>
      <c r="AA5980" s="82"/>
      <c r="AB5980" s="82"/>
      <c r="AC5980" s="82"/>
      <c r="AD5980" s="82"/>
      <c r="AE5980" s="82"/>
      <c r="AF5980" s="82"/>
      <c r="AG5980" s="82"/>
    </row>
    <row r="5981" spans="3:33" x14ac:dyDescent="0.2">
      <c r="C5981" s="82"/>
      <c r="D5981" s="82"/>
      <c r="E5981" s="82"/>
      <c r="F5981" s="82"/>
      <c r="G5981" s="82"/>
      <c r="H5981" s="82"/>
      <c r="I5981" s="82"/>
      <c r="J5981" s="82"/>
      <c r="K5981" s="82"/>
      <c r="L5981" s="82"/>
      <c r="M5981" s="82"/>
      <c r="N5981" s="140"/>
      <c r="O5981" s="140"/>
      <c r="P5981" s="82"/>
      <c r="Q5981" s="82"/>
      <c r="R5981" s="82"/>
      <c r="S5981" s="82"/>
      <c r="T5981" s="140"/>
      <c r="U5981" s="82"/>
      <c r="V5981" s="82"/>
      <c r="W5981" s="82"/>
      <c r="X5981" s="82"/>
      <c r="Y5981" s="82"/>
      <c r="AA5981" s="82"/>
      <c r="AB5981" s="82"/>
      <c r="AC5981" s="82"/>
      <c r="AD5981" s="82"/>
      <c r="AE5981" s="82"/>
      <c r="AF5981" s="82"/>
      <c r="AG5981" s="82"/>
    </row>
    <row r="5982" spans="3:33" x14ac:dyDescent="0.2">
      <c r="C5982" s="82"/>
      <c r="D5982" s="82"/>
      <c r="E5982" s="82"/>
      <c r="F5982" s="82"/>
      <c r="G5982" s="82"/>
      <c r="H5982" s="82"/>
      <c r="I5982" s="82"/>
      <c r="J5982" s="82"/>
      <c r="K5982" s="82"/>
      <c r="L5982" s="82"/>
      <c r="M5982" s="82"/>
      <c r="N5982" s="140"/>
      <c r="O5982" s="140"/>
      <c r="P5982" s="82"/>
      <c r="Q5982" s="82"/>
      <c r="R5982" s="82"/>
      <c r="S5982" s="82"/>
      <c r="T5982" s="140"/>
      <c r="U5982" s="82"/>
      <c r="V5982" s="82"/>
      <c r="W5982" s="82"/>
      <c r="X5982" s="82"/>
      <c r="Y5982" s="82"/>
      <c r="AA5982" s="82"/>
      <c r="AB5982" s="82"/>
      <c r="AC5982" s="82"/>
      <c r="AD5982" s="82"/>
      <c r="AE5982" s="82"/>
      <c r="AF5982" s="82"/>
      <c r="AG5982" s="82"/>
    </row>
    <row r="5983" spans="3:33" x14ac:dyDescent="0.2">
      <c r="C5983" s="82"/>
      <c r="D5983" s="82"/>
      <c r="E5983" s="82"/>
      <c r="F5983" s="82"/>
      <c r="G5983" s="82"/>
      <c r="H5983" s="82"/>
      <c r="I5983" s="82"/>
      <c r="J5983" s="82"/>
      <c r="K5983" s="82"/>
      <c r="L5983" s="82"/>
      <c r="M5983" s="82"/>
      <c r="N5983" s="140"/>
      <c r="O5983" s="140"/>
      <c r="P5983" s="82"/>
      <c r="Q5983" s="82"/>
      <c r="R5983" s="82"/>
      <c r="S5983" s="82"/>
      <c r="T5983" s="140"/>
      <c r="U5983" s="82"/>
      <c r="V5983" s="82"/>
      <c r="W5983" s="82"/>
      <c r="X5983" s="82"/>
      <c r="Y5983" s="82"/>
      <c r="AA5983" s="82"/>
      <c r="AB5983" s="82"/>
      <c r="AC5983" s="82"/>
      <c r="AD5983" s="82"/>
      <c r="AE5983" s="82"/>
      <c r="AF5983" s="82"/>
      <c r="AG5983" s="82"/>
    </row>
    <row r="5984" spans="3:33" x14ac:dyDescent="0.2">
      <c r="C5984" s="82"/>
      <c r="D5984" s="82"/>
      <c r="E5984" s="82"/>
      <c r="F5984" s="82"/>
      <c r="G5984" s="82"/>
      <c r="H5984" s="82"/>
      <c r="I5984" s="82"/>
      <c r="J5984" s="82"/>
      <c r="K5984" s="82"/>
      <c r="L5984" s="82"/>
      <c r="M5984" s="82"/>
      <c r="N5984" s="140"/>
      <c r="O5984" s="140"/>
      <c r="P5984" s="82"/>
      <c r="Q5984" s="82"/>
      <c r="R5984" s="82"/>
      <c r="S5984" s="82"/>
      <c r="T5984" s="140"/>
      <c r="U5984" s="82"/>
      <c r="V5984" s="82"/>
      <c r="W5984" s="82"/>
      <c r="X5984" s="82"/>
      <c r="Y5984" s="82"/>
      <c r="AA5984" s="82"/>
      <c r="AB5984" s="82"/>
      <c r="AC5984" s="82"/>
      <c r="AD5984" s="82"/>
      <c r="AE5984" s="82"/>
      <c r="AF5984" s="82"/>
      <c r="AG5984" s="82"/>
    </row>
    <row r="5985" spans="3:33" x14ac:dyDescent="0.2">
      <c r="C5985" s="82"/>
      <c r="D5985" s="82"/>
      <c r="E5985" s="82"/>
      <c r="F5985" s="82"/>
      <c r="G5985" s="82"/>
      <c r="H5985" s="82"/>
      <c r="I5985" s="82"/>
      <c r="J5985" s="82"/>
      <c r="K5985" s="82"/>
      <c r="L5985" s="82"/>
      <c r="M5985" s="82"/>
      <c r="N5985" s="140"/>
      <c r="O5985" s="140"/>
      <c r="P5985" s="82"/>
      <c r="Q5985" s="82"/>
      <c r="R5985" s="82"/>
      <c r="S5985" s="82"/>
      <c r="T5985" s="140"/>
      <c r="U5985" s="82"/>
      <c r="V5985" s="82"/>
      <c r="W5985" s="82"/>
      <c r="X5985" s="82"/>
      <c r="Y5985" s="82"/>
      <c r="AA5985" s="82"/>
      <c r="AB5985" s="82"/>
      <c r="AC5985" s="82"/>
      <c r="AD5985" s="82"/>
      <c r="AE5985" s="82"/>
      <c r="AF5985" s="82"/>
      <c r="AG5985" s="82"/>
    </row>
    <row r="5986" spans="3:33" x14ac:dyDescent="0.2">
      <c r="C5986" s="82"/>
      <c r="D5986" s="82"/>
      <c r="E5986" s="82"/>
      <c r="F5986" s="82"/>
      <c r="G5986" s="82"/>
      <c r="H5986" s="82"/>
      <c r="I5986" s="82"/>
      <c r="J5986" s="82"/>
      <c r="K5986" s="82"/>
      <c r="L5986" s="82"/>
      <c r="M5986" s="82"/>
      <c r="N5986" s="140"/>
      <c r="O5986" s="140"/>
      <c r="P5986" s="82"/>
      <c r="Q5986" s="82"/>
      <c r="R5986" s="82"/>
      <c r="S5986" s="82"/>
      <c r="T5986" s="140"/>
      <c r="U5986" s="82"/>
      <c r="V5986" s="82"/>
      <c r="W5986" s="82"/>
      <c r="X5986" s="82"/>
      <c r="Y5986" s="82"/>
      <c r="AA5986" s="82"/>
      <c r="AB5986" s="82"/>
      <c r="AC5986" s="82"/>
      <c r="AD5986" s="82"/>
      <c r="AE5986" s="82"/>
      <c r="AF5986" s="82"/>
      <c r="AG5986" s="82"/>
    </row>
    <row r="5987" spans="3:33" x14ac:dyDescent="0.2">
      <c r="C5987" s="82"/>
      <c r="D5987" s="82"/>
      <c r="E5987" s="82"/>
      <c r="F5987" s="82"/>
      <c r="G5987" s="82"/>
      <c r="H5987" s="82"/>
      <c r="I5987" s="82"/>
      <c r="J5987" s="82"/>
      <c r="K5987" s="82"/>
      <c r="L5987" s="82"/>
      <c r="M5987" s="82"/>
      <c r="N5987" s="140"/>
      <c r="O5987" s="140"/>
      <c r="P5987" s="82"/>
      <c r="Q5987" s="82"/>
      <c r="R5987" s="82"/>
      <c r="S5987" s="82"/>
      <c r="T5987" s="140"/>
      <c r="U5987" s="82"/>
      <c r="V5987" s="82"/>
      <c r="W5987" s="82"/>
      <c r="X5987" s="82"/>
      <c r="Y5987" s="82"/>
      <c r="AA5987" s="82"/>
      <c r="AB5987" s="82"/>
      <c r="AC5987" s="82"/>
      <c r="AD5987" s="82"/>
      <c r="AE5987" s="82"/>
      <c r="AF5987" s="82"/>
      <c r="AG5987" s="82"/>
    </row>
    <row r="5988" spans="3:33" x14ac:dyDescent="0.2">
      <c r="C5988" s="82"/>
      <c r="D5988" s="82"/>
      <c r="E5988" s="82"/>
      <c r="F5988" s="82"/>
      <c r="G5988" s="82"/>
      <c r="H5988" s="82"/>
      <c r="I5988" s="82"/>
      <c r="J5988" s="82"/>
      <c r="K5988" s="82"/>
      <c r="L5988" s="82"/>
      <c r="M5988" s="82"/>
      <c r="N5988" s="140"/>
      <c r="O5988" s="140"/>
      <c r="P5988" s="82"/>
      <c r="Q5988" s="82"/>
      <c r="R5988" s="82"/>
      <c r="S5988" s="82"/>
      <c r="T5988" s="140"/>
      <c r="U5988" s="82"/>
      <c r="V5988" s="82"/>
      <c r="W5988" s="82"/>
      <c r="X5988" s="82"/>
      <c r="Y5988" s="82"/>
      <c r="AA5988" s="82"/>
      <c r="AB5988" s="82"/>
      <c r="AC5988" s="82"/>
      <c r="AD5988" s="82"/>
      <c r="AE5988" s="82"/>
      <c r="AF5988" s="82"/>
      <c r="AG5988" s="82"/>
    </row>
    <row r="5989" spans="3:33" x14ac:dyDescent="0.2">
      <c r="C5989" s="82"/>
      <c r="D5989" s="82"/>
      <c r="E5989" s="82"/>
      <c r="F5989" s="82"/>
      <c r="G5989" s="82"/>
      <c r="H5989" s="82"/>
      <c r="I5989" s="82"/>
      <c r="J5989" s="82"/>
      <c r="K5989" s="82"/>
      <c r="L5989" s="82"/>
      <c r="M5989" s="82"/>
      <c r="N5989" s="140"/>
      <c r="O5989" s="140"/>
      <c r="P5989" s="82"/>
      <c r="Q5989" s="82"/>
      <c r="R5989" s="82"/>
      <c r="S5989" s="82"/>
      <c r="T5989" s="140"/>
      <c r="U5989" s="82"/>
      <c r="V5989" s="82"/>
      <c r="W5989" s="82"/>
      <c r="X5989" s="82"/>
      <c r="Y5989" s="82"/>
      <c r="AA5989" s="82"/>
      <c r="AB5989" s="82"/>
      <c r="AC5989" s="82"/>
      <c r="AD5989" s="82"/>
      <c r="AE5989" s="82"/>
      <c r="AF5989" s="82"/>
      <c r="AG5989" s="82"/>
    </row>
    <row r="5990" spans="3:33" x14ac:dyDescent="0.2">
      <c r="C5990" s="82"/>
      <c r="D5990" s="82"/>
      <c r="E5990" s="82"/>
      <c r="F5990" s="82"/>
      <c r="G5990" s="82"/>
      <c r="H5990" s="82"/>
      <c r="I5990" s="82"/>
      <c r="J5990" s="82"/>
      <c r="K5990" s="82"/>
      <c r="L5990" s="82"/>
      <c r="M5990" s="82"/>
      <c r="N5990" s="140"/>
      <c r="O5990" s="140"/>
      <c r="P5990" s="82"/>
      <c r="Q5990" s="82"/>
      <c r="R5990" s="82"/>
      <c r="S5990" s="82"/>
      <c r="T5990" s="140"/>
      <c r="U5990" s="82"/>
      <c r="V5990" s="82"/>
      <c r="W5990" s="82"/>
      <c r="X5990" s="82"/>
      <c r="Y5990" s="82"/>
      <c r="AA5990" s="82"/>
      <c r="AB5990" s="82"/>
      <c r="AC5990" s="82"/>
      <c r="AD5990" s="82"/>
      <c r="AE5990" s="82"/>
      <c r="AF5990" s="82"/>
      <c r="AG5990" s="82"/>
    </row>
    <row r="5991" spans="3:33" x14ac:dyDescent="0.2">
      <c r="C5991" s="82"/>
      <c r="D5991" s="82"/>
      <c r="E5991" s="82"/>
      <c r="F5991" s="82"/>
      <c r="G5991" s="82"/>
      <c r="H5991" s="82"/>
      <c r="I5991" s="82"/>
      <c r="J5991" s="82"/>
      <c r="K5991" s="82"/>
      <c r="L5991" s="82"/>
      <c r="M5991" s="82"/>
      <c r="N5991" s="140"/>
      <c r="O5991" s="140"/>
      <c r="P5991" s="82"/>
      <c r="Q5991" s="82"/>
      <c r="R5991" s="82"/>
      <c r="S5991" s="82"/>
      <c r="T5991" s="140"/>
      <c r="U5991" s="82"/>
      <c r="V5991" s="82"/>
      <c r="W5991" s="82"/>
      <c r="X5991" s="82"/>
      <c r="Y5991" s="82"/>
      <c r="AA5991" s="82"/>
      <c r="AB5991" s="82"/>
      <c r="AC5991" s="82"/>
      <c r="AD5991" s="82"/>
      <c r="AE5991" s="82"/>
      <c r="AF5991" s="82"/>
      <c r="AG5991" s="82"/>
    </row>
    <row r="5992" spans="3:33" x14ac:dyDescent="0.2">
      <c r="C5992" s="82"/>
      <c r="D5992" s="82"/>
      <c r="E5992" s="82"/>
      <c r="F5992" s="82"/>
      <c r="G5992" s="82"/>
      <c r="H5992" s="82"/>
      <c r="I5992" s="82"/>
      <c r="J5992" s="82"/>
      <c r="K5992" s="82"/>
      <c r="L5992" s="82"/>
      <c r="M5992" s="82"/>
      <c r="N5992" s="140"/>
      <c r="O5992" s="140"/>
      <c r="P5992" s="82"/>
      <c r="Q5992" s="82"/>
      <c r="R5992" s="82"/>
      <c r="S5992" s="82"/>
      <c r="T5992" s="140"/>
      <c r="U5992" s="82"/>
      <c r="V5992" s="82"/>
      <c r="W5992" s="82"/>
      <c r="X5992" s="82"/>
      <c r="Y5992" s="82"/>
      <c r="AA5992" s="82"/>
      <c r="AB5992" s="82"/>
      <c r="AC5992" s="82"/>
      <c r="AD5992" s="82"/>
      <c r="AE5992" s="82"/>
      <c r="AF5992" s="82"/>
      <c r="AG5992" s="82"/>
    </row>
    <row r="5993" spans="3:33" x14ac:dyDescent="0.2">
      <c r="C5993" s="82"/>
      <c r="D5993" s="82"/>
      <c r="E5993" s="82"/>
      <c r="F5993" s="82"/>
      <c r="G5993" s="82"/>
      <c r="H5993" s="82"/>
      <c r="I5993" s="82"/>
      <c r="J5993" s="82"/>
      <c r="K5993" s="82"/>
      <c r="L5993" s="82"/>
      <c r="M5993" s="82"/>
      <c r="N5993" s="140"/>
      <c r="O5993" s="140"/>
      <c r="P5993" s="82"/>
      <c r="Q5993" s="82"/>
      <c r="R5993" s="82"/>
      <c r="S5993" s="82"/>
      <c r="T5993" s="140"/>
      <c r="U5993" s="82"/>
      <c r="V5993" s="82"/>
      <c r="W5993" s="82"/>
      <c r="X5993" s="82"/>
      <c r="Y5993" s="82"/>
      <c r="AA5993" s="82"/>
      <c r="AB5993" s="82"/>
      <c r="AC5993" s="82"/>
      <c r="AD5993" s="82"/>
      <c r="AE5993" s="82"/>
      <c r="AF5993" s="82"/>
      <c r="AG5993" s="82"/>
    </row>
    <row r="5994" spans="3:33" x14ac:dyDescent="0.2">
      <c r="C5994" s="82"/>
      <c r="D5994" s="82"/>
      <c r="E5994" s="82"/>
      <c r="F5994" s="82"/>
      <c r="G5994" s="82"/>
      <c r="H5994" s="82"/>
      <c r="I5994" s="82"/>
      <c r="J5994" s="82"/>
      <c r="K5994" s="82"/>
      <c r="L5994" s="82"/>
      <c r="M5994" s="82"/>
      <c r="N5994" s="140"/>
      <c r="O5994" s="140"/>
      <c r="P5994" s="82"/>
      <c r="Q5994" s="82"/>
      <c r="R5994" s="82"/>
      <c r="S5994" s="82"/>
      <c r="T5994" s="140"/>
      <c r="U5994" s="82"/>
      <c r="V5994" s="82"/>
      <c r="W5994" s="82"/>
      <c r="X5994" s="82"/>
      <c r="Y5994" s="82"/>
      <c r="AA5994" s="82"/>
      <c r="AB5994" s="82"/>
      <c r="AC5994" s="82"/>
      <c r="AD5994" s="82"/>
      <c r="AE5994" s="82"/>
      <c r="AF5994" s="82"/>
      <c r="AG5994" s="82"/>
    </row>
    <row r="5995" spans="3:33" x14ac:dyDescent="0.2">
      <c r="C5995" s="82"/>
      <c r="D5995" s="82"/>
      <c r="E5995" s="82"/>
      <c r="F5995" s="82"/>
      <c r="G5995" s="82"/>
      <c r="H5995" s="82"/>
      <c r="I5995" s="82"/>
      <c r="J5995" s="82"/>
      <c r="K5995" s="82"/>
      <c r="L5995" s="82"/>
      <c r="M5995" s="82"/>
      <c r="N5995" s="140"/>
      <c r="O5995" s="140"/>
      <c r="P5995" s="82"/>
      <c r="Q5995" s="82"/>
      <c r="R5995" s="82"/>
      <c r="S5995" s="82"/>
      <c r="T5995" s="140"/>
      <c r="U5995" s="82"/>
      <c r="V5995" s="82"/>
      <c r="W5995" s="82"/>
      <c r="X5995" s="82"/>
      <c r="Y5995" s="82"/>
      <c r="AA5995" s="82"/>
      <c r="AB5995" s="82"/>
      <c r="AC5995" s="82"/>
      <c r="AD5995" s="82"/>
      <c r="AE5995" s="82"/>
      <c r="AF5995" s="82"/>
      <c r="AG5995" s="82"/>
    </row>
    <row r="5996" spans="3:33" x14ac:dyDescent="0.2">
      <c r="C5996" s="82"/>
      <c r="D5996" s="82"/>
      <c r="E5996" s="82"/>
      <c r="F5996" s="82"/>
      <c r="G5996" s="82"/>
      <c r="H5996" s="82"/>
      <c r="I5996" s="82"/>
      <c r="J5996" s="82"/>
      <c r="K5996" s="82"/>
      <c r="L5996" s="82"/>
      <c r="M5996" s="82"/>
      <c r="N5996" s="140"/>
      <c r="O5996" s="140"/>
      <c r="P5996" s="82"/>
      <c r="Q5996" s="82"/>
      <c r="R5996" s="82"/>
      <c r="S5996" s="82"/>
      <c r="T5996" s="140"/>
      <c r="U5996" s="82"/>
      <c r="V5996" s="82"/>
      <c r="W5996" s="82"/>
      <c r="X5996" s="82"/>
      <c r="Y5996" s="82"/>
      <c r="AA5996" s="82"/>
      <c r="AB5996" s="82"/>
      <c r="AC5996" s="82"/>
      <c r="AD5996" s="82"/>
      <c r="AE5996" s="82"/>
      <c r="AF5996" s="82"/>
      <c r="AG5996" s="82"/>
    </row>
    <row r="5997" spans="3:33" x14ac:dyDescent="0.2">
      <c r="C5997" s="82"/>
      <c r="D5997" s="82"/>
      <c r="E5997" s="82"/>
      <c r="F5997" s="82"/>
      <c r="G5997" s="82"/>
      <c r="H5997" s="82"/>
      <c r="I5997" s="82"/>
      <c r="J5997" s="82"/>
      <c r="K5997" s="82"/>
      <c r="L5997" s="82"/>
      <c r="M5997" s="82"/>
      <c r="N5997" s="140"/>
      <c r="O5997" s="140"/>
      <c r="P5997" s="82"/>
      <c r="Q5997" s="82"/>
      <c r="R5997" s="82"/>
      <c r="S5997" s="82"/>
      <c r="T5997" s="140"/>
      <c r="U5997" s="82"/>
      <c r="V5997" s="82"/>
      <c r="W5997" s="82"/>
      <c r="X5997" s="82"/>
      <c r="Y5997" s="82"/>
      <c r="AA5997" s="82"/>
      <c r="AB5997" s="82"/>
      <c r="AC5997" s="82"/>
      <c r="AD5997" s="82"/>
      <c r="AE5997" s="82"/>
      <c r="AF5997" s="82"/>
      <c r="AG5997" s="82"/>
    </row>
    <row r="5998" spans="3:33" x14ac:dyDescent="0.2">
      <c r="C5998" s="82"/>
      <c r="D5998" s="82"/>
      <c r="E5998" s="82"/>
      <c r="F5998" s="82"/>
      <c r="G5998" s="82"/>
      <c r="H5998" s="82"/>
      <c r="I5998" s="82"/>
      <c r="J5998" s="82"/>
      <c r="K5998" s="82"/>
      <c r="L5998" s="82"/>
      <c r="M5998" s="82"/>
      <c r="N5998" s="140"/>
      <c r="O5998" s="140"/>
      <c r="P5998" s="82"/>
      <c r="Q5998" s="82"/>
      <c r="R5998" s="82"/>
      <c r="S5998" s="82"/>
      <c r="T5998" s="140"/>
      <c r="U5998" s="82"/>
      <c r="V5998" s="82"/>
      <c r="W5998" s="82"/>
      <c r="X5998" s="82"/>
      <c r="Y5998" s="82"/>
      <c r="AA5998" s="82"/>
      <c r="AB5998" s="82"/>
      <c r="AC5998" s="82"/>
      <c r="AD5998" s="82"/>
      <c r="AE5998" s="82"/>
      <c r="AF5998" s="82"/>
      <c r="AG5998" s="82"/>
    </row>
    <row r="5999" spans="3:33" x14ac:dyDescent="0.2">
      <c r="C5999" s="82"/>
      <c r="D5999" s="82"/>
      <c r="E5999" s="82"/>
      <c r="F5999" s="82"/>
      <c r="G5999" s="82"/>
      <c r="H5999" s="82"/>
      <c r="I5999" s="82"/>
      <c r="J5999" s="82"/>
      <c r="K5999" s="82"/>
      <c r="L5999" s="82"/>
      <c r="M5999" s="82"/>
      <c r="N5999" s="140"/>
      <c r="O5999" s="140"/>
      <c r="P5999" s="82"/>
      <c r="Q5999" s="82"/>
      <c r="R5999" s="82"/>
      <c r="S5999" s="82"/>
      <c r="T5999" s="140"/>
      <c r="U5999" s="82"/>
      <c r="V5999" s="82"/>
      <c r="W5999" s="82"/>
      <c r="X5999" s="82"/>
      <c r="Y5999" s="82"/>
      <c r="AA5999" s="82"/>
      <c r="AB5999" s="82"/>
      <c r="AC5999" s="82"/>
      <c r="AD5999" s="82"/>
      <c r="AE5999" s="82"/>
      <c r="AF5999" s="82"/>
      <c r="AG5999" s="82"/>
    </row>
    <row r="6000" spans="3:33" x14ac:dyDescent="0.2">
      <c r="C6000" s="82"/>
      <c r="D6000" s="82"/>
      <c r="E6000" s="82"/>
      <c r="F6000" s="82"/>
      <c r="G6000" s="82"/>
      <c r="H6000" s="82"/>
      <c r="I6000" s="82"/>
      <c r="J6000" s="82"/>
      <c r="K6000" s="82"/>
      <c r="L6000" s="82"/>
      <c r="M6000" s="82"/>
      <c r="N6000" s="140"/>
      <c r="O6000" s="140"/>
      <c r="P6000" s="82"/>
      <c r="Q6000" s="82"/>
      <c r="R6000" s="82"/>
      <c r="S6000" s="82"/>
      <c r="T6000" s="140"/>
      <c r="U6000" s="82"/>
      <c r="V6000" s="82"/>
      <c r="W6000" s="82"/>
      <c r="X6000" s="82"/>
      <c r="Y6000" s="82"/>
      <c r="AA6000" s="82"/>
      <c r="AB6000" s="82"/>
      <c r="AC6000" s="82"/>
      <c r="AD6000" s="82"/>
      <c r="AE6000" s="82"/>
      <c r="AF6000" s="82"/>
      <c r="AG6000" s="82"/>
    </row>
    <row r="6001" spans="3:33" x14ac:dyDescent="0.2">
      <c r="C6001" s="82"/>
      <c r="D6001" s="82"/>
      <c r="E6001" s="82"/>
      <c r="F6001" s="82"/>
      <c r="G6001" s="82"/>
      <c r="H6001" s="82"/>
      <c r="I6001" s="82"/>
      <c r="J6001" s="82"/>
      <c r="K6001" s="82"/>
      <c r="L6001" s="82"/>
      <c r="M6001" s="82"/>
      <c r="N6001" s="140"/>
      <c r="O6001" s="140"/>
      <c r="P6001" s="82"/>
      <c r="Q6001" s="82"/>
      <c r="R6001" s="82"/>
      <c r="S6001" s="82"/>
      <c r="T6001" s="140"/>
      <c r="U6001" s="82"/>
      <c r="V6001" s="82"/>
      <c r="W6001" s="82"/>
      <c r="X6001" s="82"/>
      <c r="Y6001" s="82"/>
      <c r="AA6001" s="82"/>
      <c r="AB6001" s="82"/>
      <c r="AC6001" s="82"/>
      <c r="AD6001" s="82"/>
      <c r="AE6001" s="82"/>
      <c r="AF6001" s="82"/>
      <c r="AG6001" s="82"/>
    </row>
    <row r="6002" spans="3:33" x14ac:dyDescent="0.2">
      <c r="C6002" s="82"/>
      <c r="D6002" s="82"/>
      <c r="E6002" s="82"/>
      <c r="F6002" s="82"/>
      <c r="G6002" s="82"/>
      <c r="H6002" s="82"/>
      <c r="I6002" s="82"/>
      <c r="J6002" s="82"/>
      <c r="K6002" s="82"/>
      <c r="L6002" s="82"/>
      <c r="M6002" s="82"/>
      <c r="N6002" s="140"/>
      <c r="O6002" s="140"/>
      <c r="P6002" s="82"/>
      <c r="Q6002" s="82"/>
      <c r="R6002" s="82"/>
      <c r="S6002" s="82"/>
      <c r="T6002" s="140"/>
      <c r="U6002" s="82"/>
      <c r="V6002" s="82"/>
      <c r="W6002" s="82"/>
      <c r="X6002" s="82"/>
      <c r="Y6002" s="82"/>
      <c r="AA6002" s="82"/>
      <c r="AB6002" s="82"/>
      <c r="AC6002" s="82"/>
      <c r="AD6002" s="82"/>
      <c r="AE6002" s="82"/>
      <c r="AF6002" s="82"/>
      <c r="AG6002" s="82"/>
    </row>
    <row r="6003" spans="3:33" x14ac:dyDescent="0.2">
      <c r="C6003" s="82"/>
      <c r="D6003" s="82"/>
      <c r="E6003" s="82"/>
      <c r="F6003" s="82"/>
      <c r="G6003" s="82"/>
      <c r="H6003" s="82"/>
      <c r="I6003" s="82"/>
      <c r="J6003" s="82"/>
      <c r="K6003" s="82"/>
      <c r="L6003" s="82"/>
      <c r="M6003" s="82"/>
      <c r="N6003" s="140"/>
      <c r="O6003" s="140"/>
      <c r="P6003" s="82"/>
      <c r="Q6003" s="82"/>
      <c r="R6003" s="82"/>
      <c r="S6003" s="82"/>
      <c r="T6003" s="140"/>
      <c r="U6003" s="82"/>
      <c r="V6003" s="82"/>
      <c r="W6003" s="82"/>
      <c r="X6003" s="82"/>
      <c r="Y6003" s="82"/>
      <c r="AA6003" s="82"/>
      <c r="AB6003" s="82"/>
      <c r="AC6003" s="82"/>
      <c r="AD6003" s="82"/>
      <c r="AE6003" s="82"/>
      <c r="AF6003" s="82"/>
      <c r="AG6003" s="82"/>
    </row>
    <row r="6004" spans="3:33" x14ac:dyDescent="0.2">
      <c r="C6004" s="82"/>
      <c r="D6004" s="82"/>
      <c r="E6004" s="82"/>
      <c r="F6004" s="82"/>
      <c r="G6004" s="82"/>
      <c r="H6004" s="82"/>
      <c r="I6004" s="82"/>
      <c r="J6004" s="82"/>
      <c r="K6004" s="82"/>
      <c r="L6004" s="82"/>
      <c r="M6004" s="82"/>
      <c r="N6004" s="140"/>
      <c r="O6004" s="140"/>
      <c r="P6004" s="82"/>
      <c r="Q6004" s="82"/>
      <c r="R6004" s="82"/>
      <c r="S6004" s="82"/>
      <c r="T6004" s="140"/>
      <c r="U6004" s="82"/>
      <c r="V6004" s="82"/>
      <c r="W6004" s="82"/>
      <c r="X6004" s="82"/>
      <c r="Y6004" s="82"/>
      <c r="AA6004" s="82"/>
      <c r="AB6004" s="82"/>
      <c r="AC6004" s="82"/>
      <c r="AD6004" s="82"/>
      <c r="AE6004" s="82"/>
      <c r="AF6004" s="82"/>
      <c r="AG6004" s="82"/>
    </row>
    <row r="6005" spans="3:33" x14ac:dyDescent="0.2">
      <c r="C6005" s="82"/>
      <c r="D6005" s="82"/>
      <c r="E6005" s="82"/>
      <c r="F6005" s="82"/>
      <c r="G6005" s="82"/>
      <c r="H6005" s="82"/>
      <c r="I6005" s="82"/>
      <c r="J6005" s="82"/>
      <c r="K6005" s="82"/>
      <c r="L6005" s="82"/>
      <c r="M6005" s="82"/>
      <c r="N6005" s="140"/>
      <c r="O6005" s="140"/>
      <c r="P6005" s="82"/>
      <c r="Q6005" s="82"/>
      <c r="R6005" s="82"/>
      <c r="S6005" s="82"/>
      <c r="T6005" s="140"/>
      <c r="U6005" s="82"/>
      <c r="V6005" s="82"/>
      <c r="W6005" s="82"/>
      <c r="X6005" s="82"/>
      <c r="Y6005" s="82"/>
      <c r="AA6005" s="82"/>
      <c r="AB6005" s="82"/>
      <c r="AC6005" s="82"/>
      <c r="AD6005" s="82"/>
      <c r="AE6005" s="82"/>
      <c r="AF6005" s="82"/>
      <c r="AG6005" s="82"/>
    </row>
    <row r="6006" spans="3:33" x14ac:dyDescent="0.2">
      <c r="C6006" s="82"/>
      <c r="D6006" s="82"/>
      <c r="E6006" s="82"/>
      <c r="F6006" s="82"/>
      <c r="G6006" s="82"/>
      <c r="H6006" s="82"/>
      <c r="I6006" s="82"/>
      <c r="J6006" s="82"/>
      <c r="K6006" s="82"/>
      <c r="L6006" s="82"/>
      <c r="M6006" s="82"/>
      <c r="N6006" s="140"/>
      <c r="O6006" s="140"/>
      <c r="P6006" s="82"/>
      <c r="Q6006" s="82"/>
      <c r="R6006" s="82"/>
      <c r="S6006" s="82"/>
      <c r="T6006" s="140"/>
      <c r="U6006" s="82"/>
      <c r="V6006" s="82"/>
      <c r="W6006" s="82"/>
      <c r="X6006" s="82"/>
      <c r="Y6006" s="82"/>
      <c r="AA6006" s="82"/>
      <c r="AB6006" s="82"/>
      <c r="AC6006" s="82"/>
      <c r="AD6006" s="82"/>
      <c r="AE6006" s="82"/>
      <c r="AF6006" s="82"/>
      <c r="AG6006" s="82"/>
    </row>
    <row r="6007" spans="3:33" x14ac:dyDescent="0.2">
      <c r="C6007" s="82"/>
      <c r="D6007" s="82"/>
      <c r="E6007" s="82"/>
      <c r="F6007" s="82"/>
      <c r="G6007" s="82"/>
      <c r="H6007" s="82"/>
      <c r="I6007" s="82"/>
      <c r="J6007" s="82"/>
      <c r="K6007" s="82"/>
      <c r="L6007" s="82"/>
      <c r="M6007" s="82"/>
      <c r="N6007" s="140"/>
      <c r="O6007" s="140"/>
      <c r="P6007" s="82"/>
      <c r="Q6007" s="82"/>
      <c r="R6007" s="82"/>
      <c r="S6007" s="82"/>
      <c r="T6007" s="140"/>
      <c r="U6007" s="82"/>
      <c r="V6007" s="82"/>
      <c r="W6007" s="82"/>
      <c r="X6007" s="82"/>
      <c r="Y6007" s="82"/>
      <c r="AA6007" s="82"/>
      <c r="AB6007" s="82"/>
      <c r="AC6007" s="82"/>
      <c r="AD6007" s="82"/>
      <c r="AE6007" s="82"/>
      <c r="AF6007" s="82"/>
      <c r="AG6007" s="82"/>
    </row>
    <row r="6008" spans="3:33" x14ac:dyDescent="0.2">
      <c r="C6008" s="82"/>
      <c r="D6008" s="82"/>
      <c r="E6008" s="82"/>
      <c r="F6008" s="82"/>
      <c r="G6008" s="82"/>
      <c r="H6008" s="82"/>
      <c r="I6008" s="82"/>
      <c r="J6008" s="82"/>
      <c r="K6008" s="82"/>
      <c r="L6008" s="82"/>
      <c r="M6008" s="82"/>
      <c r="N6008" s="140"/>
      <c r="O6008" s="140"/>
      <c r="P6008" s="82"/>
      <c r="Q6008" s="82"/>
      <c r="R6008" s="82"/>
      <c r="S6008" s="82"/>
      <c r="T6008" s="140"/>
      <c r="U6008" s="82"/>
      <c r="V6008" s="82"/>
      <c r="W6008" s="82"/>
      <c r="X6008" s="82"/>
      <c r="Y6008" s="82"/>
      <c r="AA6008" s="82"/>
      <c r="AB6008" s="82"/>
      <c r="AC6008" s="82"/>
      <c r="AD6008" s="82"/>
      <c r="AE6008" s="82"/>
      <c r="AF6008" s="82"/>
      <c r="AG6008" s="82"/>
    </row>
    <row r="6009" spans="3:33" x14ac:dyDescent="0.2">
      <c r="C6009" s="82"/>
      <c r="D6009" s="82"/>
      <c r="E6009" s="82"/>
      <c r="F6009" s="82"/>
      <c r="G6009" s="82"/>
      <c r="H6009" s="82"/>
      <c r="I6009" s="82"/>
      <c r="J6009" s="82"/>
      <c r="K6009" s="82"/>
      <c r="L6009" s="82"/>
      <c r="M6009" s="82"/>
      <c r="N6009" s="140"/>
      <c r="O6009" s="140"/>
      <c r="P6009" s="82"/>
      <c r="Q6009" s="82"/>
      <c r="R6009" s="82"/>
      <c r="S6009" s="82"/>
      <c r="T6009" s="140"/>
      <c r="U6009" s="82"/>
      <c r="V6009" s="82"/>
      <c r="W6009" s="82"/>
      <c r="X6009" s="82"/>
      <c r="Y6009" s="82"/>
      <c r="AA6009" s="82"/>
      <c r="AB6009" s="82"/>
      <c r="AC6009" s="82"/>
      <c r="AD6009" s="82"/>
      <c r="AE6009" s="82"/>
      <c r="AF6009" s="82"/>
      <c r="AG6009" s="82"/>
    </row>
    <row r="6010" spans="3:33" x14ac:dyDescent="0.2">
      <c r="C6010" s="82"/>
      <c r="D6010" s="82"/>
      <c r="E6010" s="82"/>
      <c r="F6010" s="82"/>
      <c r="G6010" s="82"/>
      <c r="H6010" s="82"/>
      <c r="I6010" s="82"/>
      <c r="J6010" s="82"/>
      <c r="K6010" s="82"/>
      <c r="L6010" s="82"/>
      <c r="M6010" s="82"/>
      <c r="N6010" s="140"/>
      <c r="O6010" s="140"/>
      <c r="P6010" s="82"/>
      <c r="Q6010" s="82"/>
      <c r="R6010" s="82"/>
      <c r="S6010" s="82"/>
      <c r="T6010" s="140"/>
      <c r="U6010" s="82"/>
      <c r="V6010" s="82"/>
      <c r="W6010" s="82"/>
      <c r="X6010" s="82"/>
      <c r="Y6010" s="82"/>
      <c r="AA6010" s="82"/>
      <c r="AB6010" s="82"/>
      <c r="AC6010" s="82"/>
      <c r="AD6010" s="82"/>
      <c r="AE6010" s="82"/>
      <c r="AF6010" s="82"/>
      <c r="AG6010" s="82"/>
    </row>
    <row r="6011" spans="3:33" x14ac:dyDescent="0.2">
      <c r="C6011" s="82"/>
      <c r="D6011" s="82"/>
      <c r="E6011" s="82"/>
      <c r="F6011" s="82"/>
      <c r="G6011" s="82"/>
      <c r="H6011" s="82"/>
      <c r="I6011" s="82"/>
      <c r="J6011" s="82"/>
      <c r="K6011" s="82"/>
      <c r="L6011" s="82"/>
      <c r="M6011" s="82"/>
      <c r="N6011" s="140"/>
      <c r="O6011" s="140"/>
      <c r="P6011" s="82"/>
      <c r="Q6011" s="82"/>
      <c r="R6011" s="82"/>
      <c r="S6011" s="82"/>
      <c r="T6011" s="140"/>
      <c r="U6011" s="82"/>
      <c r="V6011" s="82"/>
      <c r="W6011" s="82"/>
      <c r="X6011" s="82"/>
      <c r="Y6011" s="82"/>
      <c r="AA6011" s="82"/>
      <c r="AB6011" s="82"/>
      <c r="AC6011" s="82"/>
      <c r="AD6011" s="82"/>
      <c r="AE6011" s="82"/>
      <c r="AF6011" s="82"/>
      <c r="AG6011" s="82"/>
    </row>
    <row r="6012" spans="3:33" x14ac:dyDescent="0.2">
      <c r="C6012" s="82"/>
      <c r="D6012" s="82"/>
      <c r="E6012" s="82"/>
      <c r="F6012" s="82"/>
      <c r="G6012" s="82"/>
      <c r="H6012" s="82"/>
      <c r="I6012" s="82"/>
      <c r="J6012" s="82"/>
      <c r="K6012" s="82"/>
      <c r="L6012" s="82"/>
      <c r="M6012" s="82"/>
      <c r="N6012" s="140"/>
      <c r="O6012" s="140"/>
      <c r="P6012" s="82"/>
      <c r="Q6012" s="82"/>
      <c r="R6012" s="82"/>
      <c r="S6012" s="82"/>
      <c r="T6012" s="140"/>
      <c r="U6012" s="82"/>
      <c r="V6012" s="82"/>
      <c r="W6012" s="82"/>
      <c r="X6012" s="82"/>
      <c r="Y6012" s="82"/>
      <c r="AA6012" s="82"/>
      <c r="AB6012" s="82"/>
      <c r="AC6012" s="82"/>
      <c r="AD6012" s="82"/>
      <c r="AE6012" s="82"/>
      <c r="AF6012" s="82"/>
      <c r="AG6012" s="82"/>
    </row>
    <row r="6013" spans="3:33" x14ac:dyDescent="0.2">
      <c r="C6013" s="82"/>
      <c r="D6013" s="82"/>
      <c r="E6013" s="82"/>
      <c r="F6013" s="82"/>
      <c r="G6013" s="82"/>
      <c r="H6013" s="82"/>
      <c r="I6013" s="82"/>
      <c r="J6013" s="82"/>
      <c r="K6013" s="82"/>
      <c r="L6013" s="82"/>
      <c r="M6013" s="82"/>
      <c r="N6013" s="140"/>
      <c r="O6013" s="140"/>
      <c r="P6013" s="82"/>
      <c r="Q6013" s="82"/>
      <c r="R6013" s="82"/>
      <c r="S6013" s="82"/>
      <c r="T6013" s="140"/>
      <c r="U6013" s="82"/>
      <c r="V6013" s="82"/>
      <c r="W6013" s="82"/>
      <c r="X6013" s="82"/>
      <c r="Y6013" s="82"/>
      <c r="AA6013" s="82"/>
      <c r="AB6013" s="82"/>
      <c r="AC6013" s="82"/>
      <c r="AD6013" s="82"/>
      <c r="AE6013" s="82"/>
      <c r="AF6013" s="82"/>
      <c r="AG6013" s="82"/>
    </row>
    <row r="6014" spans="3:33" x14ac:dyDescent="0.2">
      <c r="C6014" s="82"/>
      <c r="D6014" s="82"/>
      <c r="E6014" s="82"/>
      <c r="F6014" s="82"/>
      <c r="G6014" s="82"/>
      <c r="H6014" s="82"/>
      <c r="I6014" s="82"/>
      <c r="J6014" s="82"/>
      <c r="K6014" s="82"/>
      <c r="L6014" s="82"/>
      <c r="M6014" s="82"/>
      <c r="N6014" s="140"/>
      <c r="O6014" s="140"/>
      <c r="P6014" s="82"/>
      <c r="Q6014" s="82"/>
      <c r="R6014" s="82"/>
      <c r="S6014" s="82"/>
      <c r="T6014" s="140"/>
      <c r="U6014" s="82"/>
      <c r="V6014" s="82"/>
      <c r="W6014" s="82"/>
      <c r="X6014" s="82"/>
      <c r="Y6014" s="82"/>
      <c r="AA6014" s="82"/>
      <c r="AB6014" s="82"/>
      <c r="AC6014" s="82"/>
      <c r="AD6014" s="82"/>
      <c r="AE6014" s="82"/>
      <c r="AF6014" s="82"/>
      <c r="AG6014" s="82"/>
    </row>
    <row r="6015" spans="3:33" x14ac:dyDescent="0.2">
      <c r="C6015" s="82"/>
      <c r="D6015" s="82"/>
      <c r="E6015" s="82"/>
      <c r="F6015" s="82"/>
      <c r="G6015" s="82"/>
      <c r="H6015" s="82"/>
      <c r="I6015" s="82"/>
      <c r="J6015" s="82"/>
      <c r="K6015" s="82"/>
      <c r="L6015" s="82"/>
      <c r="M6015" s="82"/>
      <c r="N6015" s="140"/>
      <c r="O6015" s="140"/>
      <c r="P6015" s="82"/>
      <c r="Q6015" s="82"/>
      <c r="R6015" s="82"/>
      <c r="S6015" s="82"/>
      <c r="T6015" s="140"/>
      <c r="U6015" s="82"/>
      <c r="V6015" s="82"/>
      <c r="W6015" s="82"/>
      <c r="X6015" s="82"/>
      <c r="Y6015" s="82"/>
      <c r="AA6015" s="82"/>
      <c r="AB6015" s="82"/>
      <c r="AC6015" s="82"/>
      <c r="AD6015" s="82"/>
      <c r="AE6015" s="82"/>
      <c r="AF6015" s="82"/>
      <c r="AG6015" s="82"/>
    </row>
    <row r="6016" spans="3:33" x14ac:dyDescent="0.2">
      <c r="C6016" s="82"/>
      <c r="D6016" s="82"/>
      <c r="E6016" s="82"/>
      <c r="F6016" s="82"/>
      <c r="G6016" s="82"/>
      <c r="H6016" s="82"/>
      <c r="I6016" s="82"/>
      <c r="J6016" s="82"/>
      <c r="K6016" s="82"/>
      <c r="L6016" s="82"/>
      <c r="M6016" s="82"/>
      <c r="N6016" s="140"/>
      <c r="O6016" s="140"/>
      <c r="P6016" s="82"/>
      <c r="Q6016" s="82"/>
      <c r="R6016" s="82"/>
      <c r="S6016" s="82"/>
      <c r="T6016" s="140"/>
      <c r="U6016" s="82"/>
      <c r="V6016" s="82"/>
      <c r="W6016" s="82"/>
      <c r="X6016" s="82"/>
      <c r="Y6016" s="82"/>
      <c r="AA6016" s="82"/>
      <c r="AB6016" s="82"/>
      <c r="AC6016" s="82"/>
      <c r="AD6016" s="82"/>
      <c r="AE6016" s="82"/>
      <c r="AF6016" s="82"/>
      <c r="AG6016" s="82"/>
    </row>
    <row r="6017" spans="3:33" x14ac:dyDescent="0.2">
      <c r="C6017" s="82"/>
      <c r="D6017" s="82"/>
      <c r="E6017" s="82"/>
      <c r="F6017" s="82"/>
      <c r="G6017" s="82"/>
      <c r="H6017" s="82"/>
      <c r="I6017" s="82"/>
      <c r="J6017" s="82"/>
      <c r="K6017" s="82"/>
      <c r="L6017" s="82"/>
      <c r="M6017" s="82"/>
      <c r="N6017" s="140"/>
      <c r="O6017" s="140"/>
      <c r="P6017" s="82"/>
      <c r="Q6017" s="82"/>
      <c r="R6017" s="82"/>
      <c r="S6017" s="82"/>
      <c r="T6017" s="140"/>
      <c r="U6017" s="82"/>
      <c r="V6017" s="82"/>
      <c r="W6017" s="82"/>
      <c r="X6017" s="82"/>
      <c r="Y6017" s="82"/>
      <c r="AA6017" s="82"/>
      <c r="AB6017" s="82"/>
      <c r="AC6017" s="82"/>
      <c r="AD6017" s="82"/>
      <c r="AE6017" s="82"/>
      <c r="AF6017" s="82"/>
      <c r="AG6017" s="82"/>
    </row>
    <row r="6018" spans="3:33" x14ac:dyDescent="0.2">
      <c r="C6018" s="82"/>
      <c r="D6018" s="82"/>
      <c r="E6018" s="82"/>
      <c r="F6018" s="82"/>
      <c r="G6018" s="82"/>
      <c r="H6018" s="82"/>
      <c r="I6018" s="82"/>
      <c r="J6018" s="82"/>
      <c r="K6018" s="82"/>
      <c r="L6018" s="82"/>
      <c r="M6018" s="82"/>
      <c r="N6018" s="140"/>
      <c r="O6018" s="140"/>
      <c r="P6018" s="82"/>
      <c r="Q6018" s="82"/>
      <c r="R6018" s="82"/>
      <c r="S6018" s="82"/>
      <c r="T6018" s="140"/>
      <c r="U6018" s="82"/>
      <c r="V6018" s="82"/>
      <c r="W6018" s="82"/>
      <c r="X6018" s="82"/>
      <c r="Y6018" s="82"/>
      <c r="AA6018" s="82"/>
      <c r="AB6018" s="82"/>
      <c r="AC6018" s="82"/>
      <c r="AD6018" s="82"/>
      <c r="AE6018" s="82"/>
      <c r="AF6018" s="82"/>
      <c r="AG6018" s="82"/>
    </row>
    <row r="6019" spans="3:33" x14ac:dyDescent="0.2">
      <c r="C6019" s="82"/>
      <c r="D6019" s="82"/>
      <c r="E6019" s="82"/>
      <c r="F6019" s="82"/>
      <c r="G6019" s="82"/>
      <c r="H6019" s="82"/>
      <c r="I6019" s="82"/>
      <c r="J6019" s="82"/>
      <c r="K6019" s="82"/>
      <c r="L6019" s="82"/>
      <c r="M6019" s="82"/>
      <c r="N6019" s="140"/>
      <c r="O6019" s="140"/>
      <c r="P6019" s="82"/>
      <c r="Q6019" s="82"/>
      <c r="R6019" s="82"/>
      <c r="S6019" s="82"/>
      <c r="T6019" s="140"/>
      <c r="U6019" s="82"/>
      <c r="V6019" s="82"/>
      <c r="W6019" s="82"/>
      <c r="X6019" s="82"/>
      <c r="Y6019" s="82"/>
      <c r="AA6019" s="82"/>
      <c r="AB6019" s="82"/>
      <c r="AC6019" s="82"/>
      <c r="AD6019" s="82"/>
      <c r="AE6019" s="82"/>
      <c r="AF6019" s="82"/>
      <c r="AG6019" s="82"/>
    </row>
    <row r="6020" spans="3:33" x14ac:dyDescent="0.2">
      <c r="C6020" s="82"/>
      <c r="D6020" s="82"/>
      <c r="E6020" s="82"/>
      <c r="F6020" s="82"/>
      <c r="G6020" s="82"/>
      <c r="H6020" s="82"/>
      <c r="I6020" s="82"/>
      <c r="J6020" s="82"/>
      <c r="K6020" s="82"/>
      <c r="L6020" s="82"/>
      <c r="M6020" s="82"/>
      <c r="N6020" s="140"/>
      <c r="O6020" s="140"/>
      <c r="P6020" s="82"/>
      <c r="Q6020" s="82"/>
      <c r="R6020" s="82"/>
      <c r="S6020" s="82"/>
      <c r="T6020" s="140"/>
      <c r="U6020" s="82"/>
      <c r="V6020" s="82"/>
      <c r="W6020" s="82"/>
      <c r="X6020" s="82"/>
      <c r="Y6020" s="82"/>
      <c r="AA6020" s="82"/>
      <c r="AB6020" s="82"/>
      <c r="AC6020" s="82"/>
      <c r="AD6020" s="82"/>
      <c r="AE6020" s="82"/>
      <c r="AF6020" s="82"/>
      <c r="AG6020" s="82"/>
    </row>
    <row r="6021" spans="3:33" x14ac:dyDescent="0.2">
      <c r="C6021" s="82"/>
      <c r="D6021" s="82"/>
      <c r="E6021" s="82"/>
      <c r="F6021" s="82"/>
      <c r="G6021" s="82"/>
      <c r="H6021" s="82"/>
      <c r="I6021" s="82"/>
      <c r="J6021" s="82"/>
      <c r="K6021" s="82"/>
      <c r="L6021" s="82"/>
      <c r="M6021" s="82"/>
      <c r="N6021" s="140"/>
      <c r="O6021" s="140"/>
      <c r="P6021" s="82"/>
      <c r="Q6021" s="82"/>
      <c r="R6021" s="82"/>
      <c r="S6021" s="82"/>
      <c r="T6021" s="140"/>
      <c r="U6021" s="82"/>
      <c r="V6021" s="82"/>
      <c r="W6021" s="82"/>
      <c r="X6021" s="82"/>
      <c r="Y6021" s="82"/>
      <c r="AA6021" s="82"/>
      <c r="AB6021" s="82"/>
      <c r="AC6021" s="82"/>
      <c r="AD6021" s="82"/>
      <c r="AE6021" s="82"/>
      <c r="AF6021" s="82"/>
      <c r="AG6021" s="82"/>
    </row>
    <row r="6022" spans="3:33" x14ac:dyDescent="0.2">
      <c r="C6022" s="82"/>
      <c r="D6022" s="82"/>
      <c r="E6022" s="82"/>
      <c r="F6022" s="82"/>
      <c r="G6022" s="82"/>
      <c r="H6022" s="82"/>
      <c r="I6022" s="82"/>
      <c r="J6022" s="82"/>
      <c r="K6022" s="82"/>
      <c r="L6022" s="82"/>
      <c r="M6022" s="82"/>
      <c r="N6022" s="140"/>
      <c r="O6022" s="140"/>
      <c r="P6022" s="82"/>
      <c r="Q6022" s="82"/>
      <c r="R6022" s="82"/>
      <c r="S6022" s="82"/>
      <c r="T6022" s="140"/>
      <c r="U6022" s="82"/>
      <c r="V6022" s="82"/>
      <c r="W6022" s="82"/>
      <c r="X6022" s="82"/>
      <c r="Y6022" s="82"/>
      <c r="AA6022" s="82"/>
      <c r="AB6022" s="82"/>
      <c r="AC6022" s="82"/>
      <c r="AD6022" s="82"/>
      <c r="AE6022" s="82"/>
      <c r="AF6022" s="82"/>
      <c r="AG6022" s="82"/>
    </row>
    <row r="6023" spans="3:33" x14ac:dyDescent="0.2">
      <c r="C6023" s="82"/>
      <c r="D6023" s="82"/>
      <c r="E6023" s="82"/>
      <c r="F6023" s="82"/>
      <c r="G6023" s="82"/>
      <c r="H6023" s="82"/>
      <c r="I6023" s="82"/>
      <c r="J6023" s="82"/>
      <c r="K6023" s="82"/>
      <c r="L6023" s="82"/>
      <c r="M6023" s="82"/>
      <c r="N6023" s="140"/>
      <c r="O6023" s="140"/>
      <c r="P6023" s="82"/>
      <c r="Q6023" s="82"/>
      <c r="R6023" s="82"/>
      <c r="S6023" s="82"/>
      <c r="T6023" s="140"/>
      <c r="U6023" s="82"/>
      <c r="V6023" s="82"/>
      <c r="W6023" s="82"/>
      <c r="X6023" s="82"/>
      <c r="Y6023" s="82"/>
      <c r="AA6023" s="82"/>
      <c r="AB6023" s="82"/>
      <c r="AC6023" s="82"/>
      <c r="AD6023" s="82"/>
      <c r="AE6023" s="82"/>
      <c r="AF6023" s="82"/>
      <c r="AG6023" s="82"/>
    </row>
    <row r="6024" spans="3:33" x14ac:dyDescent="0.2">
      <c r="C6024" s="82"/>
      <c r="D6024" s="82"/>
      <c r="E6024" s="82"/>
      <c r="F6024" s="82"/>
      <c r="G6024" s="82"/>
      <c r="H6024" s="82"/>
      <c r="I6024" s="82"/>
      <c r="J6024" s="82"/>
      <c r="K6024" s="82"/>
      <c r="L6024" s="82"/>
      <c r="M6024" s="82"/>
      <c r="N6024" s="140"/>
      <c r="O6024" s="140"/>
      <c r="P6024" s="82"/>
      <c r="Q6024" s="82"/>
      <c r="R6024" s="82"/>
      <c r="S6024" s="82"/>
      <c r="T6024" s="140"/>
      <c r="U6024" s="82"/>
      <c r="V6024" s="82"/>
      <c r="W6024" s="82"/>
      <c r="X6024" s="82"/>
      <c r="Y6024" s="82"/>
      <c r="AA6024" s="82"/>
      <c r="AB6024" s="82"/>
      <c r="AC6024" s="82"/>
      <c r="AD6024" s="82"/>
      <c r="AE6024" s="82"/>
      <c r="AF6024" s="82"/>
      <c r="AG6024" s="82"/>
    </row>
    <row r="6025" spans="3:33" x14ac:dyDescent="0.2">
      <c r="C6025" s="82"/>
      <c r="D6025" s="82"/>
      <c r="E6025" s="82"/>
      <c r="F6025" s="82"/>
      <c r="G6025" s="82"/>
      <c r="H6025" s="82"/>
      <c r="I6025" s="82"/>
      <c r="J6025" s="82"/>
      <c r="K6025" s="82"/>
      <c r="L6025" s="82"/>
      <c r="M6025" s="82"/>
      <c r="N6025" s="140"/>
      <c r="O6025" s="140"/>
      <c r="P6025" s="82"/>
      <c r="Q6025" s="82"/>
      <c r="R6025" s="82"/>
      <c r="S6025" s="82"/>
      <c r="T6025" s="140"/>
      <c r="U6025" s="82"/>
      <c r="V6025" s="82"/>
      <c r="W6025" s="82"/>
      <c r="X6025" s="82"/>
      <c r="Y6025" s="82"/>
      <c r="AA6025" s="82"/>
      <c r="AB6025" s="82"/>
      <c r="AC6025" s="82"/>
      <c r="AD6025" s="82"/>
      <c r="AE6025" s="82"/>
      <c r="AF6025" s="82"/>
      <c r="AG6025" s="82"/>
    </row>
    <row r="6026" spans="3:33" x14ac:dyDescent="0.2">
      <c r="C6026" s="82"/>
      <c r="D6026" s="82"/>
      <c r="E6026" s="82"/>
      <c r="F6026" s="82"/>
      <c r="G6026" s="82"/>
      <c r="H6026" s="82"/>
      <c r="I6026" s="82"/>
      <c r="J6026" s="82"/>
      <c r="K6026" s="82"/>
      <c r="L6026" s="82"/>
      <c r="M6026" s="82"/>
      <c r="N6026" s="140"/>
      <c r="O6026" s="140"/>
      <c r="P6026" s="82"/>
      <c r="Q6026" s="82"/>
      <c r="R6026" s="82"/>
      <c r="S6026" s="82"/>
      <c r="T6026" s="140"/>
      <c r="U6026" s="82"/>
      <c r="V6026" s="82"/>
      <c r="W6026" s="82"/>
      <c r="X6026" s="82"/>
      <c r="Y6026" s="82"/>
      <c r="AA6026" s="82"/>
      <c r="AB6026" s="82"/>
      <c r="AC6026" s="82"/>
      <c r="AD6026" s="82"/>
      <c r="AE6026" s="82"/>
      <c r="AF6026" s="82"/>
      <c r="AG6026" s="82"/>
    </row>
    <row r="6027" spans="3:33" x14ac:dyDescent="0.2">
      <c r="C6027" s="82"/>
      <c r="D6027" s="82"/>
      <c r="E6027" s="82"/>
      <c r="F6027" s="82"/>
      <c r="G6027" s="82"/>
      <c r="H6027" s="82"/>
      <c r="I6027" s="82"/>
      <c r="J6027" s="82"/>
      <c r="K6027" s="82"/>
      <c r="L6027" s="82"/>
      <c r="M6027" s="82"/>
      <c r="N6027" s="140"/>
      <c r="O6027" s="140"/>
      <c r="P6027" s="82"/>
      <c r="Q6027" s="82"/>
      <c r="R6027" s="82"/>
      <c r="S6027" s="82"/>
      <c r="T6027" s="140"/>
      <c r="U6027" s="82"/>
      <c r="V6027" s="82"/>
      <c r="W6027" s="82"/>
      <c r="X6027" s="82"/>
      <c r="Y6027" s="82"/>
      <c r="AA6027" s="82"/>
      <c r="AB6027" s="82"/>
      <c r="AC6027" s="82"/>
      <c r="AD6027" s="82"/>
      <c r="AE6027" s="82"/>
      <c r="AF6027" s="82"/>
      <c r="AG6027" s="82"/>
    </row>
    <row r="6028" spans="3:33" x14ac:dyDescent="0.2">
      <c r="C6028" s="82"/>
      <c r="D6028" s="82"/>
      <c r="E6028" s="82"/>
      <c r="F6028" s="82"/>
      <c r="G6028" s="82"/>
      <c r="H6028" s="82"/>
      <c r="I6028" s="82"/>
      <c r="J6028" s="82"/>
      <c r="K6028" s="82"/>
      <c r="L6028" s="82"/>
      <c r="M6028" s="82"/>
      <c r="N6028" s="140"/>
      <c r="O6028" s="140"/>
      <c r="P6028" s="82"/>
      <c r="Q6028" s="82"/>
      <c r="R6028" s="82"/>
      <c r="S6028" s="82"/>
      <c r="T6028" s="140"/>
      <c r="U6028" s="82"/>
      <c r="V6028" s="82"/>
      <c r="W6028" s="82"/>
      <c r="X6028" s="82"/>
      <c r="Y6028" s="82"/>
      <c r="AA6028" s="82"/>
      <c r="AB6028" s="82"/>
      <c r="AC6028" s="82"/>
      <c r="AD6028" s="82"/>
      <c r="AE6028" s="82"/>
      <c r="AF6028" s="82"/>
      <c r="AG6028" s="82"/>
    </row>
    <row r="6029" spans="3:33" x14ac:dyDescent="0.2">
      <c r="C6029" s="82"/>
      <c r="D6029" s="82"/>
      <c r="E6029" s="82"/>
      <c r="F6029" s="82"/>
      <c r="G6029" s="82"/>
      <c r="H6029" s="82"/>
      <c r="I6029" s="82"/>
      <c r="J6029" s="82"/>
      <c r="K6029" s="82"/>
      <c r="L6029" s="82"/>
      <c r="M6029" s="82"/>
      <c r="N6029" s="140"/>
      <c r="O6029" s="140"/>
      <c r="P6029" s="82"/>
      <c r="Q6029" s="82"/>
      <c r="R6029" s="82"/>
      <c r="S6029" s="82"/>
      <c r="T6029" s="140"/>
      <c r="U6029" s="82"/>
      <c r="V6029" s="82"/>
      <c r="W6029" s="82"/>
      <c r="X6029" s="82"/>
      <c r="Y6029" s="82"/>
      <c r="AA6029" s="82"/>
      <c r="AB6029" s="82"/>
      <c r="AC6029" s="82"/>
      <c r="AD6029" s="82"/>
      <c r="AE6029" s="82"/>
      <c r="AF6029" s="82"/>
      <c r="AG6029" s="82"/>
    </row>
    <row r="6030" spans="3:33" x14ac:dyDescent="0.2">
      <c r="C6030" s="82"/>
      <c r="D6030" s="82"/>
      <c r="E6030" s="82"/>
      <c r="F6030" s="82"/>
      <c r="G6030" s="82"/>
      <c r="H6030" s="82"/>
      <c r="I6030" s="82"/>
      <c r="J6030" s="82"/>
      <c r="K6030" s="82"/>
      <c r="L6030" s="82"/>
      <c r="M6030" s="82"/>
      <c r="N6030" s="140"/>
      <c r="O6030" s="140"/>
      <c r="P6030" s="82"/>
      <c r="Q6030" s="82"/>
      <c r="R6030" s="82"/>
      <c r="S6030" s="82"/>
      <c r="T6030" s="140"/>
      <c r="U6030" s="82"/>
      <c r="V6030" s="82"/>
      <c r="W6030" s="82"/>
      <c r="X6030" s="82"/>
      <c r="Y6030" s="82"/>
      <c r="AA6030" s="82"/>
      <c r="AB6030" s="82"/>
      <c r="AC6030" s="82"/>
      <c r="AD6030" s="82"/>
      <c r="AE6030" s="82"/>
      <c r="AF6030" s="82"/>
      <c r="AG6030" s="82"/>
    </row>
    <row r="6031" spans="3:33" x14ac:dyDescent="0.2">
      <c r="C6031" s="82"/>
      <c r="D6031" s="82"/>
      <c r="E6031" s="82"/>
      <c r="F6031" s="82"/>
      <c r="G6031" s="82"/>
      <c r="H6031" s="82"/>
      <c r="I6031" s="82"/>
      <c r="J6031" s="82"/>
      <c r="K6031" s="82"/>
      <c r="L6031" s="82"/>
      <c r="M6031" s="82"/>
      <c r="N6031" s="140"/>
      <c r="O6031" s="140"/>
      <c r="P6031" s="82"/>
      <c r="Q6031" s="82"/>
      <c r="R6031" s="82"/>
      <c r="S6031" s="82"/>
      <c r="T6031" s="140"/>
      <c r="U6031" s="82"/>
      <c r="V6031" s="82"/>
      <c r="W6031" s="82"/>
      <c r="X6031" s="82"/>
      <c r="Y6031" s="82"/>
      <c r="AA6031" s="82"/>
      <c r="AB6031" s="82"/>
      <c r="AC6031" s="82"/>
      <c r="AD6031" s="82"/>
      <c r="AE6031" s="82"/>
      <c r="AF6031" s="82"/>
      <c r="AG6031" s="82"/>
    </row>
    <row r="6032" spans="3:33" x14ac:dyDescent="0.2">
      <c r="C6032" s="82"/>
      <c r="D6032" s="82"/>
      <c r="E6032" s="82"/>
      <c r="F6032" s="82"/>
      <c r="G6032" s="82"/>
      <c r="H6032" s="82"/>
      <c r="I6032" s="82"/>
      <c r="J6032" s="82"/>
      <c r="K6032" s="82"/>
      <c r="L6032" s="82"/>
      <c r="M6032" s="82"/>
      <c r="N6032" s="140"/>
      <c r="O6032" s="140"/>
      <c r="P6032" s="82"/>
      <c r="Q6032" s="82"/>
      <c r="R6032" s="82"/>
      <c r="S6032" s="82"/>
      <c r="T6032" s="140"/>
      <c r="U6032" s="82"/>
      <c r="V6032" s="82"/>
      <c r="W6032" s="82"/>
      <c r="X6032" s="82"/>
      <c r="Y6032" s="82"/>
      <c r="AA6032" s="82"/>
      <c r="AB6032" s="82"/>
      <c r="AC6032" s="82"/>
      <c r="AD6032" s="82"/>
      <c r="AE6032" s="82"/>
      <c r="AF6032" s="82"/>
      <c r="AG6032" s="82"/>
    </row>
    <row r="6033" spans="3:33" x14ac:dyDescent="0.2">
      <c r="C6033" s="82"/>
      <c r="D6033" s="82"/>
      <c r="E6033" s="82"/>
      <c r="F6033" s="82"/>
      <c r="G6033" s="82"/>
      <c r="H6033" s="82"/>
      <c r="I6033" s="82"/>
      <c r="J6033" s="82"/>
      <c r="K6033" s="82"/>
      <c r="L6033" s="82"/>
      <c r="M6033" s="82"/>
      <c r="N6033" s="140"/>
      <c r="O6033" s="140"/>
      <c r="P6033" s="82"/>
      <c r="Q6033" s="82"/>
      <c r="R6033" s="82"/>
      <c r="S6033" s="82"/>
      <c r="T6033" s="140"/>
      <c r="U6033" s="82"/>
      <c r="V6033" s="82"/>
      <c r="W6033" s="82"/>
      <c r="X6033" s="82"/>
      <c r="Y6033" s="82"/>
      <c r="AA6033" s="82"/>
      <c r="AB6033" s="82"/>
      <c r="AC6033" s="82"/>
      <c r="AD6033" s="82"/>
      <c r="AE6033" s="82"/>
      <c r="AF6033" s="82"/>
      <c r="AG6033" s="82"/>
    </row>
    <row r="6034" spans="3:33" x14ac:dyDescent="0.2">
      <c r="C6034" s="82"/>
      <c r="D6034" s="82"/>
      <c r="E6034" s="82"/>
      <c r="F6034" s="82"/>
      <c r="G6034" s="82"/>
      <c r="H6034" s="82"/>
      <c r="I6034" s="82"/>
      <c r="J6034" s="82"/>
      <c r="K6034" s="82"/>
      <c r="L6034" s="82"/>
      <c r="M6034" s="82"/>
      <c r="N6034" s="140"/>
      <c r="O6034" s="140"/>
      <c r="P6034" s="82"/>
      <c r="Q6034" s="82"/>
      <c r="R6034" s="82"/>
      <c r="S6034" s="82"/>
      <c r="T6034" s="140"/>
      <c r="U6034" s="82"/>
      <c r="V6034" s="82"/>
      <c r="W6034" s="82"/>
      <c r="X6034" s="82"/>
      <c r="Y6034" s="82"/>
      <c r="AA6034" s="82"/>
      <c r="AB6034" s="82"/>
      <c r="AC6034" s="82"/>
      <c r="AD6034" s="82"/>
      <c r="AE6034" s="82"/>
      <c r="AF6034" s="82"/>
      <c r="AG6034" s="82"/>
    </row>
    <row r="6035" spans="3:33" x14ac:dyDescent="0.2">
      <c r="C6035" s="82"/>
      <c r="D6035" s="82"/>
      <c r="E6035" s="82"/>
      <c r="F6035" s="82"/>
      <c r="G6035" s="82"/>
      <c r="H6035" s="82"/>
      <c r="I6035" s="82"/>
      <c r="J6035" s="82"/>
      <c r="K6035" s="82"/>
      <c r="L6035" s="82"/>
      <c r="M6035" s="82"/>
      <c r="N6035" s="140"/>
      <c r="O6035" s="140"/>
      <c r="P6035" s="82"/>
      <c r="Q6035" s="82"/>
      <c r="R6035" s="82"/>
      <c r="S6035" s="82"/>
      <c r="T6035" s="140"/>
      <c r="U6035" s="82"/>
      <c r="V6035" s="82"/>
      <c r="W6035" s="82"/>
      <c r="X6035" s="82"/>
      <c r="Y6035" s="82"/>
      <c r="AA6035" s="82"/>
      <c r="AB6035" s="82"/>
      <c r="AC6035" s="82"/>
      <c r="AD6035" s="82"/>
      <c r="AE6035" s="82"/>
      <c r="AF6035" s="82"/>
      <c r="AG6035" s="82"/>
    </row>
    <row r="6036" spans="3:33" x14ac:dyDescent="0.2">
      <c r="C6036" s="82"/>
      <c r="D6036" s="82"/>
      <c r="E6036" s="82"/>
      <c r="F6036" s="82"/>
      <c r="G6036" s="82"/>
      <c r="H6036" s="82"/>
      <c r="I6036" s="82"/>
      <c r="J6036" s="82"/>
      <c r="K6036" s="82"/>
      <c r="L6036" s="82"/>
      <c r="M6036" s="82"/>
      <c r="N6036" s="140"/>
      <c r="O6036" s="140"/>
      <c r="P6036" s="82"/>
      <c r="Q6036" s="82"/>
      <c r="R6036" s="82"/>
      <c r="S6036" s="82"/>
      <c r="T6036" s="140"/>
      <c r="U6036" s="82"/>
      <c r="V6036" s="82"/>
      <c r="W6036" s="82"/>
      <c r="X6036" s="82"/>
      <c r="Y6036" s="82"/>
      <c r="AA6036" s="82"/>
      <c r="AB6036" s="82"/>
      <c r="AC6036" s="82"/>
      <c r="AD6036" s="82"/>
      <c r="AE6036" s="82"/>
      <c r="AF6036" s="82"/>
      <c r="AG6036" s="82"/>
    </row>
    <row r="6037" spans="3:33" x14ac:dyDescent="0.2">
      <c r="C6037" s="82"/>
      <c r="D6037" s="82"/>
      <c r="E6037" s="82"/>
      <c r="F6037" s="82"/>
      <c r="G6037" s="82"/>
      <c r="H6037" s="82"/>
      <c r="I6037" s="82"/>
      <c r="J6037" s="82"/>
      <c r="K6037" s="82"/>
      <c r="L6037" s="82"/>
      <c r="M6037" s="82"/>
      <c r="N6037" s="140"/>
      <c r="O6037" s="140"/>
      <c r="P6037" s="82"/>
      <c r="Q6037" s="82"/>
      <c r="R6037" s="82"/>
      <c r="S6037" s="82"/>
      <c r="T6037" s="140"/>
      <c r="U6037" s="82"/>
      <c r="V6037" s="82"/>
      <c r="W6037" s="82"/>
      <c r="X6037" s="82"/>
      <c r="Y6037" s="82"/>
      <c r="AA6037" s="82"/>
      <c r="AB6037" s="82"/>
      <c r="AC6037" s="82"/>
      <c r="AD6037" s="82"/>
      <c r="AE6037" s="82"/>
      <c r="AF6037" s="82"/>
      <c r="AG6037" s="82"/>
    </row>
    <row r="6038" spans="3:33" x14ac:dyDescent="0.2">
      <c r="C6038" s="82"/>
      <c r="D6038" s="82"/>
      <c r="E6038" s="82"/>
      <c r="F6038" s="82"/>
      <c r="G6038" s="82"/>
      <c r="H6038" s="82"/>
      <c r="I6038" s="82"/>
      <c r="J6038" s="82"/>
      <c r="K6038" s="82"/>
      <c r="L6038" s="82"/>
      <c r="M6038" s="82"/>
      <c r="N6038" s="140"/>
      <c r="O6038" s="140"/>
      <c r="P6038" s="82"/>
      <c r="Q6038" s="82"/>
      <c r="R6038" s="82"/>
      <c r="S6038" s="82"/>
      <c r="T6038" s="140"/>
      <c r="U6038" s="82"/>
      <c r="V6038" s="82"/>
      <c r="W6038" s="82"/>
      <c r="X6038" s="82"/>
      <c r="Y6038" s="82"/>
      <c r="AA6038" s="82"/>
      <c r="AB6038" s="82"/>
      <c r="AC6038" s="82"/>
      <c r="AD6038" s="82"/>
      <c r="AE6038" s="82"/>
      <c r="AF6038" s="82"/>
      <c r="AG6038" s="82"/>
    </row>
    <row r="6039" spans="3:33" x14ac:dyDescent="0.2">
      <c r="C6039" s="82"/>
      <c r="D6039" s="82"/>
      <c r="E6039" s="82"/>
      <c r="F6039" s="82"/>
      <c r="G6039" s="82"/>
      <c r="H6039" s="82"/>
      <c r="I6039" s="82"/>
      <c r="J6039" s="82"/>
      <c r="K6039" s="82"/>
      <c r="L6039" s="82"/>
      <c r="M6039" s="82"/>
      <c r="N6039" s="140"/>
      <c r="O6039" s="140"/>
      <c r="P6039" s="82"/>
      <c r="Q6039" s="82"/>
      <c r="R6039" s="82"/>
      <c r="S6039" s="82"/>
      <c r="T6039" s="140"/>
      <c r="U6039" s="82"/>
      <c r="V6039" s="82"/>
      <c r="W6039" s="82"/>
      <c r="X6039" s="82"/>
      <c r="Y6039" s="82"/>
      <c r="AA6039" s="82"/>
      <c r="AB6039" s="82"/>
      <c r="AC6039" s="82"/>
      <c r="AD6039" s="82"/>
      <c r="AE6039" s="82"/>
      <c r="AF6039" s="82"/>
      <c r="AG6039" s="82"/>
    </row>
    <row r="6040" spans="3:33" x14ac:dyDescent="0.2">
      <c r="C6040" s="82"/>
      <c r="D6040" s="82"/>
      <c r="E6040" s="82"/>
      <c r="F6040" s="82"/>
      <c r="G6040" s="82"/>
      <c r="H6040" s="82"/>
      <c r="I6040" s="82"/>
      <c r="J6040" s="82"/>
      <c r="K6040" s="82"/>
      <c r="L6040" s="82"/>
      <c r="M6040" s="82"/>
      <c r="N6040" s="140"/>
      <c r="O6040" s="140"/>
      <c r="P6040" s="82"/>
      <c r="Q6040" s="82"/>
      <c r="R6040" s="82"/>
      <c r="S6040" s="82"/>
      <c r="T6040" s="140"/>
      <c r="U6040" s="82"/>
      <c r="V6040" s="82"/>
      <c r="W6040" s="82"/>
      <c r="X6040" s="82"/>
      <c r="Y6040" s="82"/>
      <c r="AA6040" s="82"/>
      <c r="AB6040" s="82"/>
      <c r="AC6040" s="82"/>
      <c r="AD6040" s="82"/>
      <c r="AE6040" s="82"/>
      <c r="AF6040" s="82"/>
      <c r="AG6040" s="82"/>
    </row>
    <row r="6041" spans="3:33" x14ac:dyDescent="0.2">
      <c r="C6041" s="82"/>
      <c r="D6041" s="82"/>
      <c r="E6041" s="82"/>
      <c r="F6041" s="82"/>
      <c r="G6041" s="82"/>
      <c r="H6041" s="82"/>
      <c r="I6041" s="82"/>
      <c r="J6041" s="82"/>
      <c r="K6041" s="82"/>
      <c r="L6041" s="82"/>
      <c r="M6041" s="82"/>
      <c r="N6041" s="140"/>
      <c r="O6041" s="140"/>
      <c r="P6041" s="82"/>
      <c r="Q6041" s="82"/>
      <c r="R6041" s="82"/>
      <c r="S6041" s="82"/>
      <c r="T6041" s="140"/>
      <c r="U6041" s="82"/>
      <c r="V6041" s="82"/>
      <c r="W6041" s="82"/>
      <c r="X6041" s="82"/>
      <c r="Y6041" s="82"/>
      <c r="AA6041" s="82"/>
      <c r="AB6041" s="82"/>
      <c r="AC6041" s="82"/>
      <c r="AD6041" s="82"/>
      <c r="AE6041" s="82"/>
      <c r="AF6041" s="82"/>
      <c r="AG6041" s="82"/>
    </row>
    <row r="6042" spans="3:33" x14ac:dyDescent="0.2">
      <c r="C6042" s="82"/>
      <c r="D6042" s="82"/>
      <c r="E6042" s="82"/>
      <c r="F6042" s="82"/>
      <c r="G6042" s="82"/>
      <c r="H6042" s="82"/>
      <c r="I6042" s="82"/>
      <c r="J6042" s="82"/>
      <c r="K6042" s="82"/>
      <c r="L6042" s="82"/>
      <c r="M6042" s="82"/>
      <c r="N6042" s="140"/>
      <c r="O6042" s="140"/>
      <c r="P6042" s="82"/>
      <c r="Q6042" s="82"/>
      <c r="R6042" s="82"/>
      <c r="S6042" s="82"/>
      <c r="T6042" s="140"/>
      <c r="U6042" s="82"/>
      <c r="V6042" s="82"/>
      <c r="W6042" s="82"/>
      <c r="X6042" s="82"/>
      <c r="Y6042" s="82"/>
      <c r="AA6042" s="82"/>
      <c r="AB6042" s="82"/>
      <c r="AC6042" s="82"/>
      <c r="AD6042" s="82"/>
      <c r="AE6042" s="82"/>
      <c r="AF6042" s="82"/>
      <c r="AG6042" s="82"/>
    </row>
    <row r="6043" spans="3:33" x14ac:dyDescent="0.2">
      <c r="C6043" s="82"/>
      <c r="D6043" s="82"/>
      <c r="E6043" s="82"/>
      <c r="F6043" s="82"/>
      <c r="G6043" s="82"/>
      <c r="H6043" s="82"/>
      <c r="I6043" s="82"/>
      <c r="J6043" s="82"/>
      <c r="K6043" s="82"/>
      <c r="L6043" s="82"/>
      <c r="M6043" s="82"/>
      <c r="N6043" s="140"/>
      <c r="O6043" s="140"/>
      <c r="P6043" s="82"/>
      <c r="Q6043" s="82"/>
      <c r="R6043" s="82"/>
      <c r="S6043" s="82"/>
      <c r="T6043" s="140"/>
      <c r="U6043" s="82"/>
      <c r="V6043" s="82"/>
      <c r="W6043" s="82"/>
      <c r="X6043" s="82"/>
      <c r="Y6043" s="82"/>
      <c r="AA6043" s="82"/>
      <c r="AB6043" s="82"/>
      <c r="AC6043" s="82"/>
      <c r="AD6043" s="82"/>
      <c r="AE6043" s="82"/>
      <c r="AF6043" s="82"/>
      <c r="AG6043" s="82"/>
    </row>
    <row r="6044" spans="3:33" x14ac:dyDescent="0.2">
      <c r="C6044" s="82"/>
      <c r="D6044" s="82"/>
      <c r="E6044" s="82"/>
      <c r="F6044" s="82"/>
      <c r="G6044" s="82"/>
      <c r="H6044" s="82"/>
      <c r="I6044" s="82"/>
      <c r="J6044" s="82"/>
      <c r="K6044" s="82"/>
      <c r="L6044" s="82"/>
      <c r="M6044" s="82"/>
      <c r="N6044" s="140"/>
      <c r="O6044" s="140"/>
      <c r="P6044" s="82"/>
      <c r="Q6044" s="82"/>
      <c r="R6044" s="82"/>
      <c r="S6044" s="82"/>
      <c r="T6044" s="140"/>
      <c r="U6044" s="82"/>
      <c r="V6044" s="82"/>
      <c r="W6044" s="82"/>
      <c r="X6044" s="82"/>
      <c r="Y6044" s="82"/>
      <c r="AA6044" s="82"/>
      <c r="AB6044" s="82"/>
      <c r="AC6044" s="82"/>
      <c r="AD6044" s="82"/>
      <c r="AE6044" s="82"/>
      <c r="AF6044" s="82"/>
      <c r="AG6044" s="82"/>
    </row>
    <row r="6045" spans="3:33" x14ac:dyDescent="0.2">
      <c r="C6045" s="82"/>
      <c r="D6045" s="82"/>
      <c r="E6045" s="82"/>
      <c r="F6045" s="82"/>
      <c r="G6045" s="82"/>
      <c r="H6045" s="82"/>
      <c r="I6045" s="82"/>
      <c r="J6045" s="82"/>
      <c r="K6045" s="82"/>
      <c r="L6045" s="82"/>
      <c r="M6045" s="82"/>
      <c r="N6045" s="140"/>
      <c r="O6045" s="140"/>
      <c r="P6045" s="82"/>
      <c r="Q6045" s="82"/>
      <c r="R6045" s="82"/>
      <c r="S6045" s="82"/>
      <c r="T6045" s="140"/>
      <c r="U6045" s="82"/>
      <c r="V6045" s="82"/>
      <c r="W6045" s="82"/>
      <c r="X6045" s="82"/>
      <c r="Y6045" s="82"/>
      <c r="AA6045" s="82"/>
      <c r="AB6045" s="82"/>
      <c r="AC6045" s="82"/>
      <c r="AD6045" s="82"/>
      <c r="AE6045" s="82"/>
      <c r="AF6045" s="82"/>
      <c r="AG6045" s="82"/>
    </row>
    <row r="6046" spans="3:33" x14ac:dyDescent="0.2">
      <c r="C6046" s="82"/>
      <c r="D6046" s="82"/>
      <c r="E6046" s="82"/>
      <c r="F6046" s="82"/>
      <c r="G6046" s="82"/>
      <c r="H6046" s="82"/>
      <c r="I6046" s="82"/>
      <c r="J6046" s="82"/>
      <c r="K6046" s="82"/>
      <c r="L6046" s="82"/>
      <c r="M6046" s="82"/>
      <c r="N6046" s="140"/>
      <c r="O6046" s="140"/>
      <c r="P6046" s="82"/>
      <c r="Q6046" s="82"/>
      <c r="R6046" s="82"/>
      <c r="S6046" s="82"/>
      <c r="T6046" s="140"/>
      <c r="U6046" s="82"/>
      <c r="V6046" s="82"/>
      <c r="W6046" s="82"/>
      <c r="X6046" s="82"/>
      <c r="Y6046" s="82"/>
      <c r="AA6046" s="82"/>
      <c r="AB6046" s="82"/>
      <c r="AC6046" s="82"/>
      <c r="AD6046" s="82"/>
      <c r="AE6046" s="82"/>
      <c r="AF6046" s="82"/>
      <c r="AG6046" s="82"/>
    </row>
    <row r="6047" spans="3:33" x14ac:dyDescent="0.2">
      <c r="C6047" s="82"/>
      <c r="D6047" s="82"/>
      <c r="E6047" s="82"/>
      <c r="F6047" s="82"/>
      <c r="G6047" s="82"/>
      <c r="H6047" s="82"/>
      <c r="I6047" s="82"/>
      <c r="J6047" s="82"/>
      <c r="K6047" s="82"/>
      <c r="L6047" s="82"/>
      <c r="M6047" s="82"/>
      <c r="N6047" s="140"/>
      <c r="O6047" s="140"/>
      <c r="P6047" s="82"/>
      <c r="Q6047" s="82"/>
      <c r="R6047" s="82"/>
      <c r="S6047" s="82"/>
      <c r="T6047" s="140"/>
      <c r="U6047" s="82"/>
      <c r="V6047" s="82"/>
      <c r="W6047" s="82"/>
      <c r="X6047" s="82"/>
      <c r="Y6047" s="82"/>
      <c r="AA6047" s="82"/>
      <c r="AB6047" s="82"/>
      <c r="AC6047" s="82"/>
      <c r="AD6047" s="82"/>
      <c r="AE6047" s="82"/>
      <c r="AF6047" s="82"/>
      <c r="AG6047" s="82"/>
    </row>
    <row r="6048" spans="3:33" x14ac:dyDescent="0.2">
      <c r="C6048" s="82"/>
      <c r="D6048" s="82"/>
      <c r="E6048" s="82"/>
      <c r="F6048" s="82"/>
      <c r="G6048" s="82"/>
      <c r="H6048" s="82"/>
      <c r="I6048" s="82"/>
      <c r="J6048" s="82"/>
      <c r="K6048" s="82"/>
      <c r="L6048" s="82"/>
      <c r="M6048" s="82"/>
      <c r="N6048" s="140"/>
      <c r="O6048" s="140"/>
      <c r="P6048" s="82"/>
      <c r="Q6048" s="82"/>
      <c r="R6048" s="82"/>
      <c r="S6048" s="82"/>
      <c r="T6048" s="140"/>
      <c r="U6048" s="82"/>
      <c r="V6048" s="82"/>
      <c r="W6048" s="82"/>
      <c r="X6048" s="82"/>
      <c r="Y6048" s="82"/>
      <c r="AA6048" s="82"/>
      <c r="AB6048" s="82"/>
      <c r="AC6048" s="82"/>
      <c r="AD6048" s="82"/>
      <c r="AE6048" s="82"/>
      <c r="AF6048" s="82"/>
      <c r="AG6048" s="82"/>
    </row>
    <row r="6049" spans="3:33" x14ac:dyDescent="0.2">
      <c r="C6049" s="82"/>
      <c r="D6049" s="82"/>
      <c r="E6049" s="82"/>
      <c r="F6049" s="82"/>
      <c r="G6049" s="82"/>
      <c r="H6049" s="82"/>
      <c r="I6049" s="82"/>
      <c r="J6049" s="82"/>
      <c r="K6049" s="82"/>
      <c r="L6049" s="82"/>
      <c r="M6049" s="82"/>
      <c r="N6049" s="140"/>
      <c r="O6049" s="140"/>
      <c r="P6049" s="82"/>
      <c r="Q6049" s="82"/>
      <c r="R6049" s="82"/>
      <c r="S6049" s="82"/>
      <c r="T6049" s="140"/>
      <c r="U6049" s="82"/>
      <c r="V6049" s="82"/>
      <c r="W6049" s="82"/>
      <c r="X6049" s="82"/>
      <c r="Y6049" s="82"/>
      <c r="AA6049" s="82"/>
      <c r="AB6049" s="82"/>
      <c r="AC6049" s="82"/>
      <c r="AD6049" s="82"/>
      <c r="AE6049" s="82"/>
      <c r="AF6049" s="82"/>
      <c r="AG6049" s="82"/>
    </row>
    <row r="6050" spans="3:33" x14ac:dyDescent="0.2">
      <c r="C6050" s="82"/>
      <c r="D6050" s="82"/>
      <c r="E6050" s="82"/>
      <c r="F6050" s="82"/>
      <c r="G6050" s="82"/>
      <c r="H6050" s="82"/>
      <c r="I6050" s="82"/>
      <c r="J6050" s="82"/>
      <c r="K6050" s="82"/>
      <c r="L6050" s="82"/>
      <c r="M6050" s="82"/>
      <c r="N6050" s="140"/>
      <c r="O6050" s="140"/>
      <c r="P6050" s="82"/>
      <c r="Q6050" s="82"/>
      <c r="R6050" s="82"/>
      <c r="S6050" s="82"/>
      <c r="T6050" s="140"/>
      <c r="U6050" s="82"/>
      <c r="V6050" s="82"/>
      <c r="W6050" s="82"/>
      <c r="X6050" s="82"/>
      <c r="Y6050" s="82"/>
      <c r="AA6050" s="82"/>
      <c r="AB6050" s="82"/>
      <c r="AC6050" s="82"/>
      <c r="AD6050" s="82"/>
      <c r="AE6050" s="82"/>
      <c r="AF6050" s="82"/>
      <c r="AG6050" s="82"/>
    </row>
    <row r="6051" spans="3:33" x14ac:dyDescent="0.2">
      <c r="C6051" s="82"/>
      <c r="D6051" s="82"/>
      <c r="E6051" s="82"/>
      <c r="F6051" s="82"/>
      <c r="G6051" s="82"/>
      <c r="H6051" s="82"/>
      <c r="I6051" s="82"/>
      <c r="J6051" s="82"/>
      <c r="K6051" s="82"/>
      <c r="L6051" s="82"/>
      <c r="M6051" s="82"/>
      <c r="N6051" s="140"/>
      <c r="O6051" s="140"/>
      <c r="P6051" s="82"/>
      <c r="Q6051" s="82"/>
      <c r="R6051" s="82"/>
      <c r="S6051" s="82"/>
      <c r="T6051" s="140"/>
      <c r="U6051" s="82"/>
      <c r="V6051" s="82"/>
      <c r="W6051" s="82"/>
      <c r="X6051" s="82"/>
      <c r="Y6051" s="82"/>
      <c r="AA6051" s="82"/>
      <c r="AB6051" s="82"/>
      <c r="AC6051" s="82"/>
      <c r="AD6051" s="82"/>
      <c r="AE6051" s="82"/>
      <c r="AF6051" s="82"/>
      <c r="AG6051" s="82"/>
    </row>
    <row r="6052" spans="3:33" x14ac:dyDescent="0.2">
      <c r="C6052" s="82"/>
      <c r="D6052" s="82"/>
      <c r="E6052" s="82"/>
      <c r="F6052" s="82"/>
      <c r="G6052" s="82"/>
      <c r="H6052" s="82"/>
      <c r="I6052" s="82"/>
      <c r="J6052" s="82"/>
      <c r="K6052" s="82"/>
      <c r="L6052" s="82"/>
      <c r="M6052" s="82"/>
      <c r="N6052" s="140"/>
      <c r="O6052" s="140"/>
      <c r="P6052" s="82"/>
      <c r="Q6052" s="82"/>
      <c r="R6052" s="82"/>
      <c r="S6052" s="82"/>
      <c r="T6052" s="140"/>
      <c r="U6052" s="82"/>
      <c r="V6052" s="82"/>
      <c r="W6052" s="82"/>
      <c r="X6052" s="82"/>
      <c r="Y6052" s="82"/>
      <c r="AA6052" s="82"/>
      <c r="AB6052" s="82"/>
      <c r="AC6052" s="82"/>
      <c r="AD6052" s="82"/>
      <c r="AE6052" s="82"/>
      <c r="AF6052" s="82"/>
      <c r="AG6052" s="82"/>
    </row>
    <row r="6053" spans="3:33" x14ac:dyDescent="0.2">
      <c r="C6053" s="82"/>
      <c r="D6053" s="82"/>
      <c r="E6053" s="82"/>
      <c r="F6053" s="82"/>
      <c r="G6053" s="82"/>
      <c r="H6053" s="82"/>
      <c r="I6053" s="82"/>
      <c r="J6053" s="82"/>
      <c r="K6053" s="82"/>
      <c r="L6053" s="82"/>
      <c r="M6053" s="82"/>
      <c r="N6053" s="140"/>
      <c r="O6053" s="140"/>
      <c r="P6053" s="82"/>
      <c r="Q6053" s="82"/>
      <c r="R6053" s="82"/>
      <c r="S6053" s="82"/>
      <c r="T6053" s="140"/>
      <c r="U6053" s="82"/>
      <c r="V6053" s="82"/>
      <c r="W6053" s="82"/>
      <c r="X6053" s="82"/>
      <c r="Y6053" s="82"/>
      <c r="AA6053" s="82"/>
      <c r="AB6053" s="82"/>
      <c r="AC6053" s="82"/>
      <c r="AD6053" s="82"/>
      <c r="AE6053" s="82"/>
      <c r="AF6053" s="82"/>
      <c r="AG6053" s="82"/>
    </row>
    <row r="6054" spans="3:33" x14ac:dyDescent="0.2">
      <c r="C6054" s="82"/>
      <c r="D6054" s="82"/>
      <c r="E6054" s="82"/>
      <c r="F6054" s="82"/>
      <c r="G6054" s="82"/>
      <c r="H6054" s="82"/>
      <c r="I6054" s="82"/>
      <c r="J6054" s="82"/>
      <c r="K6054" s="82"/>
      <c r="L6054" s="82"/>
      <c r="M6054" s="82"/>
      <c r="N6054" s="140"/>
      <c r="O6054" s="140"/>
      <c r="P6054" s="82"/>
      <c r="Q6054" s="82"/>
      <c r="R6054" s="82"/>
      <c r="S6054" s="82"/>
      <c r="T6054" s="140"/>
      <c r="U6054" s="82"/>
      <c r="V6054" s="82"/>
      <c r="W6054" s="82"/>
      <c r="X6054" s="82"/>
      <c r="Y6054" s="82"/>
      <c r="AA6054" s="82"/>
      <c r="AB6054" s="82"/>
      <c r="AC6054" s="82"/>
      <c r="AD6054" s="82"/>
      <c r="AE6054" s="82"/>
      <c r="AF6054" s="82"/>
      <c r="AG6054" s="82"/>
    </row>
    <row r="6055" spans="3:33" x14ac:dyDescent="0.2">
      <c r="C6055" s="82"/>
      <c r="D6055" s="82"/>
      <c r="E6055" s="82"/>
      <c r="F6055" s="82"/>
      <c r="G6055" s="82"/>
      <c r="H6055" s="82"/>
      <c r="I6055" s="82"/>
      <c r="J6055" s="82"/>
      <c r="K6055" s="82"/>
      <c r="L6055" s="82"/>
      <c r="M6055" s="82"/>
      <c r="N6055" s="140"/>
      <c r="O6055" s="140"/>
      <c r="P6055" s="82"/>
      <c r="Q6055" s="82"/>
      <c r="R6055" s="82"/>
      <c r="S6055" s="82"/>
      <c r="T6055" s="140"/>
      <c r="U6055" s="82"/>
      <c r="V6055" s="82"/>
      <c r="W6055" s="82"/>
      <c r="X6055" s="82"/>
      <c r="Y6055" s="82"/>
      <c r="AA6055" s="82"/>
      <c r="AB6055" s="82"/>
      <c r="AC6055" s="82"/>
      <c r="AD6055" s="82"/>
      <c r="AE6055" s="82"/>
      <c r="AF6055" s="82"/>
      <c r="AG6055" s="82"/>
    </row>
    <row r="6056" spans="3:33" x14ac:dyDescent="0.2">
      <c r="C6056" s="82"/>
      <c r="D6056" s="82"/>
      <c r="E6056" s="82"/>
      <c r="F6056" s="82"/>
      <c r="G6056" s="82"/>
      <c r="H6056" s="82"/>
      <c r="I6056" s="82"/>
      <c r="J6056" s="82"/>
      <c r="K6056" s="82"/>
      <c r="L6056" s="82"/>
      <c r="M6056" s="82"/>
      <c r="N6056" s="140"/>
      <c r="O6056" s="140"/>
      <c r="P6056" s="82"/>
      <c r="Q6056" s="82"/>
      <c r="R6056" s="82"/>
      <c r="S6056" s="82"/>
      <c r="T6056" s="140"/>
      <c r="U6056" s="82"/>
      <c r="V6056" s="82"/>
      <c r="W6056" s="82"/>
      <c r="X6056" s="82"/>
      <c r="Y6056" s="82"/>
      <c r="AA6056" s="82"/>
      <c r="AB6056" s="82"/>
      <c r="AC6056" s="82"/>
      <c r="AD6056" s="82"/>
      <c r="AE6056" s="82"/>
      <c r="AF6056" s="82"/>
      <c r="AG6056" s="82"/>
    </row>
    <row r="6057" spans="3:33" x14ac:dyDescent="0.2">
      <c r="C6057" s="82"/>
      <c r="D6057" s="82"/>
      <c r="E6057" s="82"/>
      <c r="F6057" s="82"/>
      <c r="G6057" s="82"/>
      <c r="H6057" s="82"/>
      <c r="I6057" s="82"/>
      <c r="J6057" s="82"/>
      <c r="K6057" s="82"/>
      <c r="L6057" s="82"/>
      <c r="M6057" s="82"/>
      <c r="N6057" s="140"/>
      <c r="O6057" s="140"/>
      <c r="P6057" s="82"/>
      <c r="Q6057" s="82"/>
      <c r="R6057" s="82"/>
      <c r="S6057" s="82"/>
      <c r="T6057" s="140"/>
      <c r="U6057" s="82"/>
      <c r="V6057" s="82"/>
      <c r="W6057" s="82"/>
      <c r="X6057" s="82"/>
      <c r="Y6057" s="82"/>
      <c r="AA6057" s="82"/>
      <c r="AB6057" s="82"/>
      <c r="AC6057" s="82"/>
      <c r="AD6057" s="82"/>
      <c r="AE6057" s="82"/>
      <c r="AF6057" s="82"/>
      <c r="AG6057" s="82"/>
    </row>
    <row r="6058" spans="3:33" x14ac:dyDescent="0.2">
      <c r="C6058" s="82"/>
      <c r="D6058" s="82"/>
      <c r="E6058" s="82"/>
      <c r="F6058" s="82"/>
      <c r="G6058" s="82"/>
      <c r="H6058" s="82"/>
      <c r="I6058" s="82"/>
      <c r="J6058" s="82"/>
      <c r="K6058" s="82"/>
      <c r="L6058" s="82"/>
      <c r="M6058" s="82"/>
      <c r="N6058" s="140"/>
      <c r="O6058" s="140"/>
      <c r="P6058" s="82"/>
      <c r="Q6058" s="82"/>
      <c r="R6058" s="82"/>
      <c r="S6058" s="82"/>
      <c r="T6058" s="140"/>
      <c r="U6058" s="82"/>
      <c r="V6058" s="82"/>
      <c r="W6058" s="82"/>
      <c r="X6058" s="82"/>
      <c r="Y6058" s="82"/>
      <c r="AA6058" s="82"/>
      <c r="AB6058" s="82"/>
      <c r="AC6058" s="82"/>
      <c r="AD6058" s="82"/>
      <c r="AE6058" s="82"/>
      <c r="AF6058" s="82"/>
      <c r="AG6058" s="82"/>
    </row>
    <row r="6059" spans="3:33" x14ac:dyDescent="0.2">
      <c r="C6059" s="82"/>
      <c r="D6059" s="82"/>
      <c r="E6059" s="82"/>
      <c r="F6059" s="82"/>
      <c r="G6059" s="82"/>
      <c r="H6059" s="82"/>
      <c r="I6059" s="82"/>
      <c r="J6059" s="82"/>
      <c r="K6059" s="82"/>
      <c r="L6059" s="82"/>
      <c r="M6059" s="82"/>
      <c r="N6059" s="140"/>
      <c r="O6059" s="140"/>
      <c r="P6059" s="82"/>
      <c r="Q6059" s="82"/>
      <c r="R6059" s="82"/>
      <c r="S6059" s="82"/>
      <c r="T6059" s="140"/>
      <c r="U6059" s="82"/>
      <c r="V6059" s="82"/>
      <c r="W6059" s="82"/>
      <c r="X6059" s="82"/>
      <c r="Y6059" s="82"/>
      <c r="AA6059" s="82"/>
      <c r="AB6059" s="82"/>
      <c r="AC6059" s="82"/>
      <c r="AD6059" s="82"/>
      <c r="AE6059" s="82"/>
      <c r="AF6059" s="82"/>
      <c r="AG6059" s="82"/>
    </row>
    <row r="6060" spans="3:33" x14ac:dyDescent="0.2">
      <c r="C6060" s="82"/>
      <c r="D6060" s="82"/>
      <c r="E6060" s="82"/>
      <c r="F6060" s="82"/>
      <c r="G6060" s="82"/>
      <c r="H6060" s="82"/>
      <c r="I6060" s="82"/>
      <c r="J6060" s="82"/>
      <c r="K6060" s="82"/>
      <c r="L6060" s="82"/>
      <c r="M6060" s="82"/>
      <c r="N6060" s="140"/>
      <c r="O6060" s="140"/>
      <c r="P6060" s="82"/>
      <c r="Q6060" s="82"/>
      <c r="R6060" s="82"/>
      <c r="S6060" s="82"/>
      <c r="T6060" s="140"/>
      <c r="U6060" s="82"/>
      <c r="V6060" s="82"/>
      <c r="W6060" s="82"/>
      <c r="X6060" s="82"/>
      <c r="Y6060" s="82"/>
      <c r="AA6060" s="82"/>
      <c r="AB6060" s="82"/>
      <c r="AC6060" s="82"/>
      <c r="AD6060" s="82"/>
      <c r="AE6060" s="82"/>
      <c r="AF6060" s="82"/>
      <c r="AG6060" s="82"/>
    </row>
    <row r="6061" spans="3:33" x14ac:dyDescent="0.2">
      <c r="C6061" s="82"/>
      <c r="D6061" s="82"/>
      <c r="E6061" s="82"/>
      <c r="F6061" s="82"/>
      <c r="G6061" s="82"/>
      <c r="H6061" s="82"/>
      <c r="I6061" s="82"/>
      <c r="J6061" s="82"/>
      <c r="K6061" s="82"/>
      <c r="L6061" s="82"/>
      <c r="M6061" s="82"/>
      <c r="N6061" s="140"/>
      <c r="O6061" s="140"/>
      <c r="P6061" s="82"/>
      <c r="Q6061" s="82"/>
      <c r="R6061" s="82"/>
      <c r="S6061" s="82"/>
      <c r="T6061" s="140"/>
      <c r="U6061" s="82"/>
      <c r="V6061" s="82"/>
      <c r="W6061" s="82"/>
      <c r="X6061" s="82"/>
      <c r="Y6061" s="82"/>
      <c r="AA6061" s="82"/>
      <c r="AB6061" s="82"/>
      <c r="AC6061" s="82"/>
      <c r="AD6061" s="82"/>
      <c r="AE6061" s="82"/>
      <c r="AF6061" s="82"/>
      <c r="AG6061" s="82"/>
    </row>
    <row r="6062" spans="3:33" x14ac:dyDescent="0.2">
      <c r="C6062" s="82"/>
      <c r="D6062" s="82"/>
      <c r="E6062" s="82"/>
      <c r="F6062" s="82"/>
      <c r="G6062" s="82"/>
      <c r="H6062" s="82"/>
      <c r="I6062" s="82"/>
      <c r="J6062" s="82"/>
      <c r="K6062" s="82"/>
      <c r="L6062" s="82"/>
      <c r="M6062" s="82"/>
      <c r="N6062" s="140"/>
      <c r="O6062" s="140"/>
      <c r="P6062" s="82"/>
      <c r="Q6062" s="82"/>
      <c r="R6062" s="82"/>
      <c r="S6062" s="82"/>
      <c r="T6062" s="140"/>
      <c r="U6062" s="82"/>
      <c r="V6062" s="82"/>
      <c r="W6062" s="82"/>
      <c r="X6062" s="82"/>
      <c r="Y6062" s="82"/>
      <c r="AA6062" s="82"/>
      <c r="AB6062" s="82"/>
      <c r="AC6062" s="82"/>
      <c r="AD6062" s="82"/>
      <c r="AE6062" s="82"/>
      <c r="AF6062" s="82"/>
      <c r="AG6062" s="82"/>
    </row>
    <row r="6063" spans="3:33" x14ac:dyDescent="0.2">
      <c r="C6063" s="82"/>
      <c r="D6063" s="82"/>
      <c r="E6063" s="82"/>
      <c r="F6063" s="82"/>
      <c r="G6063" s="82"/>
      <c r="H6063" s="82"/>
      <c r="I6063" s="82"/>
      <c r="J6063" s="82"/>
      <c r="K6063" s="82"/>
      <c r="L6063" s="82"/>
      <c r="M6063" s="82"/>
      <c r="N6063" s="140"/>
      <c r="O6063" s="140"/>
      <c r="P6063" s="82"/>
      <c r="Q6063" s="82"/>
      <c r="R6063" s="82"/>
      <c r="S6063" s="82"/>
      <c r="T6063" s="140"/>
      <c r="U6063" s="82"/>
      <c r="V6063" s="82"/>
      <c r="W6063" s="82"/>
      <c r="X6063" s="82"/>
      <c r="Y6063" s="82"/>
      <c r="AA6063" s="82"/>
      <c r="AB6063" s="82"/>
      <c r="AC6063" s="82"/>
      <c r="AD6063" s="82"/>
      <c r="AE6063" s="82"/>
      <c r="AF6063" s="82"/>
      <c r="AG6063" s="82"/>
    </row>
    <row r="6064" spans="3:33" x14ac:dyDescent="0.2">
      <c r="C6064" s="82"/>
      <c r="D6064" s="82"/>
      <c r="E6064" s="82"/>
      <c r="F6064" s="82"/>
      <c r="G6064" s="82"/>
      <c r="H6064" s="82"/>
      <c r="I6064" s="82"/>
      <c r="J6064" s="82"/>
      <c r="K6064" s="82"/>
      <c r="L6064" s="82"/>
      <c r="M6064" s="82"/>
      <c r="N6064" s="140"/>
      <c r="O6064" s="140"/>
      <c r="P6064" s="82"/>
      <c r="Q6064" s="82"/>
      <c r="R6064" s="82"/>
      <c r="S6064" s="82"/>
      <c r="T6064" s="140"/>
      <c r="U6064" s="82"/>
      <c r="V6064" s="82"/>
      <c r="W6064" s="82"/>
      <c r="X6064" s="82"/>
      <c r="Y6064" s="82"/>
      <c r="AA6064" s="82"/>
      <c r="AB6064" s="82"/>
      <c r="AC6064" s="82"/>
      <c r="AD6064" s="82"/>
      <c r="AE6064" s="82"/>
      <c r="AF6064" s="82"/>
      <c r="AG6064" s="82"/>
    </row>
    <row r="6065" spans="3:33" x14ac:dyDescent="0.2">
      <c r="C6065" s="82"/>
      <c r="D6065" s="82"/>
      <c r="E6065" s="82"/>
      <c r="F6065" s="82"/>
      <c r="G6065" s="82"/>
      <c r="H6065" s="82"/>
      <c r="I6065" s="82"/>
      <c r="J6065" s="82"/>
      <c r="K6065" s="82"/>
      <c r="L6065" s="82"/>
      <c r="M6065" s="82"/>
      <c r="N6065" s="140"/>
      <c r="O6065" s="140"/>
      <c r="P6065" s="82"/>
      <c r="Q6065" s="82"/>
      <c r="R6065" s="82"/>
      <c r="S6065" s="82"/>
      <c r="T6065" s="140"/>
      <c r="U6065" s="82"/>
      <c r="V6065" s="82"/>
      <c r="W6065" s="82"/>
      <c r="X6065" s="82"/>
      <c r="Y6065" s="82"/>
      <c r="AA6065" s="82"/>
      <c r="AB6065" s="82"/>
      <c r="AC6065" s="82"/>
      <c r="AD6065" s="82"/>
      <c r="AE6065" s="82"/>
      <c r="AF6065" s="82"/>
      <c r="AG6065" s="82"/>
    </row>
    <row r="6066" spans="3:33" x14ac:dyDescent="0.2">
      <c r="C6066" s="82"/>
      <c r="D6066" s="82"/>
      <c r="E6066" s="82"/>
      <c r="F6066" s="82"/>
      <c r="G6066" s="82"/>
      <c r="H6066" s="82"/>
      <c r="I6066" s="82"/>
      <c r="J6066" s="82"/>
      <c r="K6066" s="82"/>
      <c r="L6066" s="82"/>
      <c r="M6066" s="82"/>
      <c r="N6066" s="140"/>
      <c r="O6066" s="140"/>
      <c r="P6066" s="82"/>
      <c r="Q6066" s="82"/>
      <c r="R6066" s="82"/>
      <c r="S6066" s="82"/>
      <c r="T6066" s="140"/>
      <c r="U6066" s="82"/>
      <c r="V6066" s="82"/>
      <c r="W6066" s="82"/>
      <c r="X6066" s="82"/>
      <c r="Y6066" s="82"/>
      <c r="AA6066" s="82"/>
      <c r="AB6066" s="82"/>
      <c r="AC6066" s="82"/>
      <c r="AD6066" s="82"/>
      <c r="AE6066" s="82"/>
      <c r="AF6066" s="82"/>
      <c r="AG6066" s="82"/>
    </row>
    <row r="6067" spans="3:33" x14ac:dyDescent="0.2">
      <c r="C6067" s="82"/>
      <c r="D6067" s="82"/>
      <c r="E6067" s="82"/>
      <c r="F6067" s="82"/>
      <c r="G6067" s="82"/>
      <c r="H6067" s="82"/>
      <c r="I6067" s="82"/>
      <c r="J6067" s="82"/>
      <c r="K6067" s="82"/>
      <c r="L6067" s="82"/>
      <c r="M6067" s="82"/>
      <c r="N6067" s="140"/>
      <c r="O6067" s="140"/>
      <c r="P6067" s="82"/>
      <c r="Q6067" s="82"/>
      <c r="R6067" s="82"/>
      <c r="S6067" s="82"/>
      <c r="T6067" s="140"/>
      <c r="U6067" s="82"/>
      <c r="V6067" s="82"/>
      <c r="W6067" s="82"/>
      <c r="X6067" s="82"/>
      <c r="Y6067" s="82"/>
      <c r="AA6067" s="82"/>
      <c r="AB6067" s="82"/>
      <c r="AC6067" s="82"/>
      <c r="AD6067" s="82"/>
      <c r="AE6067" s="82"/>
      <c r="AF6067" s="82"/>
      <c r="AG6067" s="82"/>
    </row>
    <row r="6068" spans="3:33" x14ac:dyDescent="0.2">
      <c r="C6068" s="82"/>
      <c r="D6068" s="82"/>
      <c r="E6068" s="82"/>
      <c r="F6068" s="82"/>
      <c r="G6068" s="82"/>
      <c r="H6068" s="82"/>
      <c r="I6068" s="82"/>
      <c r="J6068" s="82"/>
      <c r="K6068" s="82"/>
      <c r="L6068" s="82"/>
      <c r="M6068" s="82"/>
      <c r="N6068" s="140"/>
      <c r="O6068" s="140"/>
      <c r="P6068" s="82"/>
      <c r="Q6068" s="82"/>
      <c r="R6068" s="82"/>
      <c r="S6068" s="82"/>
      <c r="T6068" s="140"/>
      <c r="U6068" s="82"/>
      <c r="V6068" s="82"/>
      <c r="W6068" s="82"/>
      <c r="X6068" s="82"/>
      <c r="Y6068" s="82"/>
      <c r="AA6068" s="82"/>
      <c r="AB6068" s="82"/>
      <c r="AC6068" s="82"/>
      <c r="AD6068" s="82"/>
      <c r="AE6068" s="82"/>
      <c r="AF6068" s="82"/>
      <c r="AG6068" s="82"/>
    </row>
    <row r="6069" spans="3:33" x14ac:dyDescent="0.2">
      <c r="C6069" s="82"/>
      <c r="D6069" s="82"/>
      <c r="E6069" s="82"/>
      <c r="F6069" s="82"/>
      <c r="G6069" s="82"/>
      <c r="H6069" s="82"/>
      <c r="I6069" s="82"/>
      <c r="J6069" s="82"/>
      <c r="K6069" s="82"/>
      <c r="L6069" s="82"/>
      <c r="M6069" s="82"/>
      <c r="N6069" s="140"/>
      <c r="O6069" s="140"/>
      <c r="P6069" s="82"/>
      <c r="Q6069" s="82"/>
      <c r="R6069" s="82"/>
      <c r="S6069" s="82"/>
      <c r="T6069" s="140"/>
      <c r="U6069" s="82"/>
      <c r="V6069" s="82"/>
      <c r="W6069" s="82"/>
      <c r="X6069" s="82"/>
      <c r="Y6069" s="82"/>
      <c r="AA6069" s="82"/>
      <c r="AB6069" s="82"/>
      <c r="AC6069" s="82"/>
      <c r="AD6069" s="82"/>
      <c r="AE6069" s="82"/>
      <c r="AF6069" s="82"/>
      <c r="AG6069" s="82"/>
    </row>
    <row r="6070" spans="3:33" x14ac:dyDescent="0.2">
      <c r="C6070" s="82"/>
      <c r="D6070" s="82"/>
      <c r="E6070" s="82"/>
      <c r="F6070" s="82"/>
      <c r="G6070" s="82"/>
      <c r="H6070" s="82"/>
      <c r="I6070" s="82"/>
      <c r="J6070" s="82"/>
      <c r="K6070" s="82"/>
      <c r="L6070" s="82"/>
      <c r="M6070" s="82"/>
      <c r="N6070" s="140"/>
      <c r="O6070" s="140"/>
      <c r="P6070" s="82"/>
      <c r="Q6070" s="82"/>
      <c r="R6070" s="82"/>
      <c r="S6070" s="82"/>
      <c r="T6070" s="140"/>
      <c r="U6070" s="82"/>
      <c r="V6070" s="82"/>
      <c r="W6070" s="82"/>
      <c r="X6070" s="82"/>
      <c r="Y6070" s="82"/>
      <c r="AA6070" s="82"/>
      <c r="AB6070" s="82"/>
      <c r="AC6070" s="82"/>
      <c r="AD6070" s="82"/>
      <c r="AE6070" s="82"/>
      <c r="AF6070" s="82"/>
      <c r="AG6070" s="82"/>
    </row>
    <row r="6071" spans="3:33" x14ac:dyDescent="0.2">
      <c r="C6071" s="82"/>
      <c r="D6071" s="82"/>
      <c r="E6071" s="82"/>
      <c r="F6071" s="82"/>
      <c r="G6071" s="82"/>
      <c r="H6071" s="82"/>
      <c r="I6071" s="82"/>
      <c r="J6071" s="82"/>
      <c r="K6071" s="82"/>
      <c r="L6071" s="82"/>
      <c r="M6071" s="82"/>
      <c r="N6071" s="140"/>
      <c r="O6071" s="140"/>
      <c r="P6071" s="82"/>
      <c r="Q6071" s="82"/>
      <c r="R6071" s="82"/>
      <c r="S6071" s="82"/>
      <c r="T6071" s="140"/>
      <c r="U6071" s="82"/>
      <c r="V6071" s="82"/>
      <c r="W6071" s="82"/>
      <c r="X6071" s="82"/>
      <c r="Y6071" s="82"/>
      <c r="AA6071" s="82"/>
      <c r="AB6071" s="82"/>
      <c r="AC6071" s="82"/>
      <c r="AD6071" s="82"/>
      <c r="AE6071" s="82"/>
      <c r="AF6071" s="82"/>
      <c r="AG6071" s="82"/>
    </row>
    <row r="6072" spans="3:33" x14ac:dyDescent="0.2">
      <c r="C6072" s="82"/>
      <c r="D6072" s="82"/>
      <c r="E6072" s="82"/>
      <c r="F6072" s="82"/>
      <c r="G6072" s="82"/>
      <c r="H6072" s="82"/>
      <c r="I6072" s="82"/>
      <c r="J6072" s="82"/>
      <c r="K6072" s="82"/>
      <c r="L6072" s="82"/>
      <c r="M6072" s="82"/>
      <c r="N6072" s="140"/>
      <c r="O6072" s="140"/>
      <c r="P6072" s="82"/>
      <c r="Q6072" s="82"/>
      <c r="R6072" s="82"/>
      <c r="S6072" s="82"/>
      <c r="T6072" s="140"/>
      <c r="U6072" s="82"/>
      <c r="V6072" s="82"/>
      <c r="W6072" s="82"/>
      <c r="X6072" s="82"/>
      <c r="Y6072" s="82"/>
      <c r="AA6072" s="82"/>
      <c r="AB6072" s="82"/>
      <c r="AC6072" s="82"/>
      <c r="AD6072" s="82"/>
      <c r="AE6072" s="82"/>
      <c r="AF6072" s="82"/>
      <c r="AG6072" s="82"/>
    </row>
    <row r="6073" spans="3:33" x14ac:dyDescent="0.2">
      <c r="C6073" s="82"/>
      <c r="D6073" s="82"/>
      <c r="E6073" s="82"/>
      <c r="F6073" s="82"/>
      <c r="G6073" s="82"/>
      <c r="H6073" s="82"/>
      <c r="I6073" s="82"/>
      <c r="J6073" s="82"/>
      <c r="K6073" s="82"/>
      <c r="L6073" s="82"/>
      <c r="M6073" s="82"/>
      <c r="N6073" s="140"/>
      <c r="O6073" s="140"/>
      <c r="P6073" s="82"/>
      <c r="Q6073" s="82"/>
      <c r="R6073" s="82"/>
      <c r="S6073" s="82"/>
      <c r="T6073" s="140"/>
      <c r="U6073" s="82"/>
      <c r="V6073" s="82"/>
      <c r="W6073" s="82"/>
      <c r="X6073" s="82"/>
      <c r="Y6073" s="82"/>
      <c r="AA6073" s="82"/>
      <c r="AB6073" s="82"/>
      <c r="AC6073" s="82"/>
      <c r="AD6073" s="82"/>
      <c r="AE6073" s="82"/>
      <c r="AF6073" s="82"/>
      <c r="AG6073" s="82"/>
    </row>
    <row r="6074" spans="3:33" x14ac:dyDescent="0.2">
      <c r="C6074" s="82"/>
      <c r="D6074" s="82"/>
      <c r="E6074" s="82"/>
      <c r="F6074" s="82"/>
      <c r="G6074" s="82"/>
      <c r="H6074" s="82"/>
      <c r="I6074" s="82"/>
      <c r="J6074" s="82"/>
      <c r="K6074" s="82"/>
      <c r="L6074" s="82"/>
      <c r="M6074" s="82"/>
      <c r="N6074" s="140"/>
      <c r="O6074" s="140"/>
      <c r="P6074" s="82"/>
      <c r="Q6074" s="82"/>
      <c r="R6074" s="82"/>
      <c r="S6074" s="82"/>
      <c r="T6074" s="140"/>
      <c r="U6074" s="82"/>
      <c r="V6074" s="82"/>
      <c r="W6074" s="82"/>
      <c r="X6074" s="82"/>
      <c r="Y6074" s="82"/>
      <c r="AA6074" s="82"/>
      <c r="AB6074" s="82"/>
      <c r="AC6074" s="82"/>
      <c r="AD6074" s="82"/>
      <c r="AE6074" s="82"/>
      <c r="AF6074" s="82"/>
      <c r="AG6074" s="82"/>
    </row>
    <row r="6075" spans="3:33" x14ac:dyDescent="0.2">
      <c r="C6075" s="82"/>
      <c r="D6075" s="82"/>
      <c r="E6075" s="82"/>
      <c r="F6075" s="82"/>
      <c r="G6075" s="82"/>
      <c r="H6075" s="82"/>
      <c r="I6075" s="82"/>
      <c r="J6075" s="82"/>
      <c r="K6075" s="82"/>
      <c r="L6075" s="82"/>
      <c r="M6075" s="82"/>
      <c r="N6075" s="140"/>
      <c r="O6075" s="140"/>
      <c r="P6075" s="82"/>
      <c r="Q6075" s="82"/>
      <c r="R6075" s="82"/>
      <c r="S6075" s="82"/>
      <c r="T6075" s="140"/>
      <c r="U6075" s="82"/>
      <c r="V6075" s="82"/>
      <c r="W6075" s="82"/>
      <c r="X6075" s="82"/>
      <c r="Y6075" s="82"/>
      <c r="AA6075" s="82"/>
      <c r="AB6075" s="82"/>
      <c r="AC6075" s="82"/>
      <c r="AD6075" s="82"/>
      <c r="AE6075" s="82"/>
      <c r="AF6075" s="82"/>
      <c r="AG6075" s="82"/>
    </row>
    <row r="6076" spans="3:33" x14ac:dyDescent="0.2">
      <c r="C6076" s="82"/>
      <c r="D6076" s="82"/>
      <c r="E6076" s="82"/>
      <c r="F6076" s="82"/>
      <c r="G6076" s="82"/>
      <c r="H6076" s="82"/>
      <c r="I6076" s="82"/>
      <c r="J6076" s="82"/>
      <c r="K6076" s="82"/>
      <c r="L6076" s="82"/>
      <c r="M6076" s="82"/>
      <c r="N6076" s="140"/>
      <c r="O6076" s="140"/>
      <c r="P6076" s="82"/>
      <c r="Q6076" s="82"/>
      <c r="R6076" s="82"/>
      <c r="S6076" s="82"/>
      <c r="T6076" s="140"/>
      <c r="U6076" s="82"/>
      <c r="V6076" s="82"/>
      <c r="W6076" s="82"/>
      <c r="X6076" s="82"/>
      <c r="Y6076" s="82"/>
      <c r="AA6076" s="82"/>
      <c r="AB6076" s="82"/>
      <c r="AC6076" s="82"/>
      <c r="AD6076" s="82"/>
      <c r="AE6076" s="82"/>
      <c r="AF6076" s="82"/>
      <c r="AG6076" s="82"/>
    </row>
    <row r="6077" spans="3:33" x14ac:dyDescent="0.2">
      <c r="C6077" s="82"/>
      <c r="D6077" s="82"/>
      <c r="E6077" s="82"/>
      <c r="F6077" s="82"/>
      <c r="G6077" s="82"/>
      <c r="H6077" s="82"/>
      <c r="I6077" s="82"/>
      <c r="J6077" s="82"/>
      <c r="K6077" s="82"/>
      <c r="L6077" s="82"/>
      <c r="M6077" s="82"/>
      <c r="N6077" s="140"/>
      <c r="O6077" s="140"/>
      <c r="P6077" s="82"/>
      <c r="Q6077" s="82"/>
      <c r="R6077" s="82"/>
      <c r="S6077" s="82"/>
      <c r="T6077" s="140"/>
      <c r="U6077" s="82"/>
      <c r="V6077" s="82"/>
      <c r="W6077" s="82"/>
      <c r="X6077" s="82"/>
      <c r="Y6077" s="82"/>
      <c r="AA6077" s="82"/>
      <c r="AB6077" s="82"/>
      <c r="AC6077" s="82"/>
      <c r="AD6077" s="82"/>
      <c r="AE6077" s="82"/>
      <c r="AF6077" s="82"/>
      <c r="AG6077" s="82"/>
    </row>
    <row r="6078" spans="3:33" x14ac:dyDescent="0.2">
      <c r="C6078" s="82"/>
      <c r="D6078" s="82"/>
      <c r="E6078" s="82"/>
      <c r="F6078" s="82"/>
      <c r="G6078" s="82"/>
      <c r="H6078" s="82"/>
      <c r="I6078" s="82"/>
      <c r="J6078" s="82"/>
      <c r="K6078" s="82"/>
      <c r="L6078" s="82"/>
      <c r="M6078" s="82"/>
      <c r="N6078" s="140"/>
      <c r="O6078" s="140"/>
      <c r="P6078" s="82"/>
      <c r="Q6078" s="82"/>
      <c r="R6078" s="82"/>
      <c r="S6078" s="82"/>
      <c r="T6078" s="140"/>
      <c r="U6078" s="82"/>
      <c r="V6078" s="82"/>
      <c r="W6078" s="82"/>
      <c r="X6078" s="82"/>
      <c r="Y6078" s="82"/>
      <c r="AA6078" s="82"/>
      <c r="AB6078" s="82"/>
      <c r="AC6078" s="82"/>
      <c r="AD6078" s="82"/>
      <c r="AE6078" s="82"/>
      <c r="AF6078" s="82"/>
      <c r="AG6078" s="82"/>
    </row>
    <row r="6079" spans="3:33" x14ac:dyDescent="0.2">
      <c r="C6079" s="82"/>
      <c r="D6079" s="82"/>
      <c r="E6079" s="82"/>
      <c r="F6079" s="82"/>
      <c r="G6079" s="82"/>
      <c r="H6079" s="82"/>
      <c r="I6079" s="82"/>
      <c r="J6079" s="82"/>
      <c r="K6079" s="82"/>
      <c r="L6079" s="82"/>
      <c r="M6079" s="82"/>
      <c r="N6079" s="140"/>
      <c r="O6079" s="140"/>
      <c r="P6079" s="82"/>
      <c r="Q6079" s="82"/>
      <c r="R6079" s="82"/>
      <c r="S6079" s="82"/>
      <c r="T6079" s="140"/>
      <c r="U6079" s="82"/>
      <c r="V6079" s="82"/>
      <c r="W6079" s="82"/>
      <c r="X6079" s="82"/>
      <c r="Y6079" s="82"/>
      <c r="AA6079" s="82"/>
      <c r="AB6079" s="82"/>
      <c r="AC6079" s="82"/>
      <c r="AD6079" s="82"/>
      <c r="AE6079" s="82"/>
      <c r="AF6079" s="82"/>
      <c r="AG6079" s="82"/>
    </row>
    <row r="6080" spans="3:33" x14ac:dyDescent="0.2">
      <c r="C6080" s="82"/>
      <c r="D6080" s="82"/>
      <c r="E6080" s="82"/>
      <c r="F6080" s="82"/>
      <c r="G6080" s="82"/>
      <c r="H6080" s="82"/>
      <c r="I6080" s="82"/>
      <c r="J6080" s="82"/>
      <c r="K6080" s="82"/>
      <c r="L6080" s="82"/>
      <c r="M6080" s="82"/>
      <c r="N6080" s="140"/>
      <c r="O6080" s="140"/>
      <c r="P6080" s="82"/>
      <c r="Q6080" s="82"/>
      <c r="R6080" s="82"/>
      <c r="S6080" s="82"/>
      <c r="T6080" s="140"/>
      <c r="U6080" s="82"/>
      <c r="V6080" s="82"/>
      <c r="W6080" s="82"/>
      <c r="X6080" s="82"/>
      <c r="Y6080" s="82"/>
      <c r="AA6080" s="82"/>
      <c r="AB6080" s="82"/>
      <c r="AC6080" s="82"/>
      <c r="AD6080" s="82"/>
      <c r="AE6080" s="82"/>
      <c r="AF6080" s="82"/>
      <c r="AG6080" s="82"/>
    </row>
    <row r="6081" spans="3:33" x14ac:dyDescent="0.2">
      <c r="C6081" s="82"/>
      <c r="D6081" s="82"/>
      <c r="E6081" s="82"/>
      <c r="F6081" s="82"/>
      <c r="G6081" s="82"/>
      <c r="H6081" s="82"/>
      <c r="I6081" s="82"/>
      <c r="J6081" s="82"/>
      <c r="K6081" s="82"/>
      <c r="L6081" s="82"/>
      <c r="M6081" s="82"/>
      <c r="N6081" s="140"/>
      <c r="O6081" s="140"/>
      <c r="P6081" s="82"/>
      <c r="Q6081" s="82"/>
      <c r="R6081" s="82"/>
      <c r="S6081" s="82"/>
      <c r="T6081" s="140"/>
      <c r="U6081" s="82"/>
      <c r="V6081" s="82"/>
      <c r="W6081" s="82"/>
      <c r="X6081" s="82"/>
      <c r="Y6081" s="82"/>
      <c r="AA6081" s="82"/>
      <c r="AB6081" s="82"/>
      <c r="AC6081" s="82"/>
      <c r="AD6081" s="82"/>
      <c r="AE6081" s="82"/>
      <c r="AF6081" s="82"/>
      <c r="AG6081" s="82"/>
    </row>
    <row r="6082" spans="3:33" x14ac:dyDescent="0.2">
      <c r="C6082" s="82"/>
      <c r="D6082" s="82"/>
      <c r="E6082" s="82"/>
      <c r="F6082" s="82"/>
      <c r="G6082" s="82"/>
      <c r="H6082" s="82"/>
      <c r="I6082" s="82"/>
      <c r="J6082" s="82"/>
      <c r="K6082" s="82"/>
      <c r="L6082" s="82"/>
      <c r="M6082" s="82"/>
      <c r="N6082" s="140"/>
      <c r="O6082" s="140"/>
      <c r="P6082" s="82"/>
      <c r="Q6082" s="82"/>
      <c r="R6082" s="82"/>
      <c r="S6082" s="82"/>
      <c r="T6082" s="140"/>
      <c r="U6082" s="82"/>
      <c r="V6082" s="82"/>
      <c r="W6082" s="82"/>
      <c r="X6082" s="82"/>
      <c r="Y6082" s="82"/>
      <c r="AA6082" s="82"/>
      <c r="AB6082" s="82"/>
      <c r="AC6082" s="82"/>
      <c r="AD6082" s="82"/>
      <c r="AE6082" s="82"/>
      <c r="AF6082" s="82"/>
      <c r="AG6082" s="82"/>
    </row>
    <row r="6083" spans="3:33" x14ac:dyDescent="0.2">
      <c r="C6083" s="82"/>
      <c r="D6083" s="82"/>
      <c r="E6083" s="82"/>
      <c r="F6083" s="82"/>
      <c r="G6083" s="82"/>
      <c r="H6083" s="82"/>
      <c r="I6083" s="82"/>
      <c r="J6083" s="82"/>
      <c r="K6083" s="82"/>
      <c r="L6083" s="82"/>
      <c r="M6083" s="82"/>
      <c r="N6083" s="140"/>
      <c r="O6083" s="140"/>
      <c r="P6083" s="82"/>
      <c r="Q6083" s="82"/>
      <c r="R6083" s="82"/>
      <c r="S6083" s="82"/>
      <c r="T6083" s="140"/>
      <c r="U6083" s="82"/>
      <c r="V6083" s="82"/>
      <c r="W6083" s="82"/>
      <c r="X6083" s="82"/>
      <c r="Y6083" s="82"/>
      <c r="AA6083" s="82"/>
      <c r="AB6083" s="82"/>
      <c r="AC6083" s="82"/>
      <c r="AD6083" s="82"/>
      <c r="AE6083" s="82"/>
      <c r="AF6083" s="82"/>
      <c r="AG6083" s="82"/>
    </row>
    <row r="6084" spans="3:33" x14ac:dyDescent="0.2">
      <c r="C6084" s="82"/>
      <c r="D6084" s="82"/>
      <c r="E6084" s="82"/>
      <c r="F6084" s="82"/>
      <c r="G6084" s="82"/>
      <c r="H6084" s="82"/>
      <c r="I6084" s="82"/>
      <c r="J6084" s="82"/>
      <c r="K6084" s="82"/>
      <c r="L6084" s="82"/>
      <c r="M6084" s="82"/>
      <c r="N6084" s="140"/>
      <c r="O6084" s="140"/>
      <c r="P6084" s="82"/>
      <c r="Q6084" s="82"/>
      <c r="R6084" s="82"/>
      <c r="S6084" s="82"/>
      <c r="T6084" s="140"/>
      <c r="U6084" s="82"/>
      <c r="V6084" s="82"/>
      <c r="W6084" s="82"/>
      <c r="X6084" s="82"/>
      <c r="Y6084" s="82"/>
      <c r="AA6084" s="82"/>
      <c r="AB6084" s="82"/>
      <c r="AC6084" s="82"/>
      <c r="AD6084" s="82"/>
      <c r="AE6084" s="82"/>
      <c r="AF6084" s="82"/>
      <c r="AG6084" s="82"/>
    </row>
    <row r="6085" spans="3:33" x14ac:dyDescent="0.2">
      <c r="C6085" s="82"/>
      <c r="D6085" s="82"/>
      <c r="E6085" s="82"/>
      <c r="F6085" s="82"/>
      <c r="G6085" s="82"/>
      <c r="H6085" s="82"/>
      <c r="I6085" s="82"/>
      <c r="J6085" s="82"/>
      <c r="K6085" s="82"/>
      <c r="L6085" s="82"/>
      <c r="M6085" s="82"/>
      <c r="N6085" s="140"/>
      <c r="O6085" s="140"/>
      <c r="P6085" s="82"/>
      <c r="Q6085" s="82"/>
      <c r="R6085" s="82"/>
      <c r="S6085" s="82"/>
      <c r="T6085" s="140"/>
      <c r="U6085" s="82"/>
      <c r="V6085" s="82"/>
      <c r="W6085" s="82"/>
      <c r="X6085" s="82"/>
      <c r="Y6085" s="82"/>
      <c r="AA6085" s="82"/>
      <c r="AB6085" s="82"/>
      <c r="AC6085" s="82"/>
      <c r="AD6085" s="82"/>
      <c r="AE6085" s="82"/>
      <c r="AF6085" s="82"/>
      <c r="AG6085" s="82"/>
    </row>
    <row r="6086" spans="3:33" x14ac:dyDescent="0.2">
      <c r="C6086" s="82"/>
      <c r="D6086" s="82"/>
      <c r="E6086" s="82"/>
      <c r="F6086" s="82"/>
      <c r="G6086" s="82"/>
      <c r="H6086" s="82"/>
      <c r="I6086" s="82"/>
      <c r="J6086" s="82"/>
      <c r="K6086" s="82"/>
      <c r="L6086" s="82"/>
      <c r="M6086" s="82"/>
      <c r="N6086" s="140"/>
      <c r="O6086" s="140"/>
      <c r="P6086" s="82"/>
      <c r="Q6086" s="82"/>
      <c r="R6086" s="82"/>
      <c r="S6086" s="82"/>
      <c r="T6086" s="140"/>
      <c r="U6086" s="82"/>
      <c r="V6086" s="82"/>
      <c r="W6086" s="82"/>
      <c r="X6086" s="82"/>
      <c r="Y6086" s="82"/>
      <c r="AA6086" s="82"/>
      <c r="AB6086" s="82"/>
      <c r="AC6086" s="82"/>
      <c r="AD6086" s="82"/>
      <c r="AE6086" s="82"/>
      <c r="AF6086" s="82"/>
      <c r="AG6086" s="82"/>
    </row>
    <row r="6087" spans="3:33" x14ac:dyDescent="0.2">
      <c r="C6087" s="82"/>
      <c r="D6087" s="82"/>
      <c r="E6087" s="82"/>
      <c r="F6087" s="82"/>
      <c r="G6087" s="82"/>
      <c r="H6087" s="82"/>
      <c r="I6087" s="82"/>
      <c r="J6087" s="82"/>
      <c r="K6087" s="82"/>
      <c r="L6087" s="82"/>
      <c r="M6087" s="82"/>
      <c r="N6087" s="140"/>
      <c r="O6087" s="140"/>
      <c r="P6087" s="82"/>
      <c r="Q6087" s="82"/>
      <c r="R6087" s="82"/>
      <c r="S6087" s="82"/>
      <c r="T6087" s="140"/>
      <c r="U6087" s="82"/>
      <c r="V6087" s="82"/>
      <c r="W6087" s="82"/>
      <c r="X6087" s="82"/>
      <c r="Y6087" s="82"/>
      <c r="AA6087" s="82"/>
      <c r="AB6087" s="82"/>
      <c r="AC6087" s="82"/>
      <c r="AD6087" s="82"/>
      <c r="AE6087" s="82"/>
      <c r="AF6087" s="82"/>
      <c r="AG6087" s="82"/>
    </row>
    <row r="6088" spans="3:33" x14ac:dyDescent="0.2">
      <c r="C6088" s="82"/>
      <c r="D6088" s="82"/>
      <c r="E6088" s="82"/>
      <c r="F6088" s="82"/>
      <c r="G6088" s="82"/>
      <c r="H6088" s="82"/>
      <c r="I6088" s="82"/>
      <c r="J6088" s="82"/>
      <c r="K6088" s="82"/>
      <c r="L6088" s="82"/>
      <c r="M6088" s="82"/>
      <c r="N6088" s="140"/>
      <c r="O6088" s="140"/>
      <c r="P6088" s="82"/>
      <c r="Q6088" s="82"/>
      <c r="R6088" s="82"/>
      <c r="S6088" s="82"/>
      <c r="T6088" s="140"/>
      <c r="U6088" s="82"/>
      <c r="V6088" s="82"/>
      <c r="W6088" s="82"/>
      <c r="X6088" s="82"/>
      <c r="Y6088" s="82"/>
      <c r="AA6088" s="82"/>
      <c r="AB6088" s="82"/>
      <c r="AC6088" s="82"/>
      <c r="AD6088" s="82"/>
      <c r="AE6088" s="82"/>
      <c r="AF6088" s="82"/>
      <c r="AG6088" s="82"/>
    </row>
    <row r="6089" spans="3:33" x14ac:dyDescent="0.2">
      <c r="C6089" s="82"/>
      <c r="D6089" s="82"/>
      <c r="E6089" s="82"/>
      <c r="F6089" s="82"/>
      <c r="G6089" s="82"/>
      <c r="H6089" s="82"/>
      <c r="I6089" s="82"/>
      <c r="J6089" s="82"/>
      <c r="K6089" s="82"/>
      <c r="L6089" s="82"/>
      <c r="M6089" s="82"/>
      <c r="N6089" s="140"/>
      <c r="O6089" s="140"/>
      <c r="P6089" s="82"/>
      <c r="Q6089" s="82"/>
      <c r="R6089" s="82"/>
      <c r="S6089" s="82"/>
      <c r="T6089" s="140"/>
      <c r="U6089" s="82"/>
      <c r="V6089" s="82"/>
      <c r="W6089" s="82"/>
      <c r="X6089" s="82"/>
      <c r="Y6089" s="82"/>
      <c r="AA6089" s="82"/>
      <c r="AB6089" s="82"/>
      <c r="AC6089" s="82"/>
      <c r="AD6089" s="82"/>
      <c r="AE6089" s="82"/>
      <c r="AF6089" s="82"/>
      <c r="AG6089" s="82"/>
    </row>
    <row r="6090" spans="3:33" x14ac:dyDescent="0.2">
      <c r="C6090" s="82"/>
      <c r="D6090" s="82"/>
      <c r="E6090" s="82"/>
      <c r="F6090" s="82"/>
      <c r="G6090" s="82"/>
      <c r="H6090" s="82"/>
      <c r="I6090" s="82"/>
      <c r="J6090" s="82"/>
      <c r="K6090" s="82"/>
      <c r="L6090" s="82"/>
      <c r="M6090" s="82"/>
      <c r="N6090" s="140"/>
      <c r="O6090" s="140"/>
      <c r="P6090" s="82"/>
      <c r="Q6090" s="82"/>
      <c r="R6090" s="82"/>
      <c r="S6090" s="82"/>
      <c r="T6090" s="140"/>
      <c r="U6090" s="82"/>
      <c r="V6090" s="82"/>
      <c r="W6090" s="82"/>
      <c r="X6090" s="82"/>
      <c r="Y6090" s="82"/>
      <c r="AA6090" s="82"/>
      <c r="AB6090" s="82"/>
      <c r="AC6090" s="82"/>
      <c r="AD6090" s="82"/>
      <c r="AE6090" s="82"/>
      <c r="AF6090" s="82"/>
      <c r="AG6090" s="82"/>
    </row>
    <row r="6091" spans="3:33" x14ac:dyDescent="0.2">
      <c r="C6091" s="82"/>
      <c r="D6091" s="82"/>
      <c r="E6091" s="82"/>
      <c r="F6091" s="82"/>
      <c r="G6091" s="82"/>
      <c r="H6091" s="82"/>
      <c r="I6091" s="82"/>
      <c r="J6091" s="82"/>
      <c r="K6091" s="82"/>
      <c r="L6091" s="82"/>
      <c r="M6091" s="82"/>
      <c r="N6091" s="140"/>
      <c r="O6091" s="140"/>
      <c r="P6091" s="82"/>
      <c r="Q6091" s="82"/>
      <c r="R6091" s="82"/>
      <c r="S6091" s="82"/>
      <c r="T6091" s="140"/>
      <c r="U6091" s="82"/>
      <c r="V6091" s="82"/>
      <c r="W6091" s="82"/>
      <c r="X6091" s="82"/>
      <c r="Y6091" s="82"/>
      <c r="AA6091" s="82"/>
      <c r="AB6091" s="82"/>
      <c r="AC6091" s="82"/>
      <c r="AD6091" s="82"/>
      <c r="AE6091" s="82"/>
      <c r="AF6091" s="82"/>
      <c r="AG6091" s="82"/>
    </row>
    <row r="6092" spans="3:33" x14ac:dyDescent="0.2">
      <c r="C6092" s="82"/>
      <c r="D6092" s="82"/>
      <c r="E6092" s="82"/>
      <c r="F6092" s="82"/>
      <c r="G6092" s="82"/>
      <c r="H6092" s="82"/>
      <c r="I6092" s="82"/>
      <c r="J6092" s="82"/>
      <c r="K6092" s="82"/>
      <c r="L6092" s="82"/>
      <c r="M6092" s="82"/>
      <c r="N6092" s="140"/>
      <c r="O6092" s="140"/>
      <c r="P6092" s="82"/>
      <c r="Q6092" s="82"/>
      <c r="R6092" s="82"/>
      <c r="S6092" s="82"/>
      <c r="T6092" s="140"/>
      <c r="U6092" s="82"/>
      <c r="V6092" s="82"/>
      <c r="W6092" s="82"/>
      <c r="X6092" s="82"/>
      <c r="Y6092" s="82"/>
      <c r="AA6092" s="82"/>
      <c r="AB6092" s="82"/>
      <c r="AC6092" s="82"/>
      <c r="AD6092" s="82"/>
      <c r="AE6092" s="82"/>
      <c r="AF6092" s="82"/>
      <c r="AG6092" s="82"/>
    </row>
    <row r="6093" spans="3:33" x14ac:dyDescent="0.2">
      <c r="C6093" s="82"/>
      <c r="D6093" s="82"/>
      <c r="E6093" s="82"/>
      <c r="F6093" s="82"/>
      <c r="G6093" s="82"/>
      <c r="H6093" s="82"/>
      <c r="I6093" s="82"/>
      <c r="J6093" s="82"/>
      <c r="K6093" s="82"/>
      <c r="L6093" s="82"/>
      <c r="M6093" s="82"/>
      <c r="N6093" s="140"/>
      <c r="O6093" s="140"/>
      <c r="P6093" s="82"/>
      <c r="Q6093" s="82"/>
      <c r="R6093" s="82"/>
      <c r="S6093" s="82"/>
      <c r="T6093" s="140"/>
      <c r="U6093" s="82"/>
      <c r="V6093" s="82"/>
      <c r="W6093" s="82"/>
      <c r="X6093" s="82"/>
      <c r="Y6093" s="82"/>
      <c r="AA6093" s="82"/>
      <c r="AB6093" s="82"/>
      <c r="AC6093" s="82"/>
      <c r="AD6093" s="82"/>
      <c r="AE6093" s="82"/>
      <c r="AF6093" s="82"/>
      <c r="AG6093" s="82"/>
    </row>
    <row r="6094" spans="3:33" x14ac:dyDescent="0.2">
      <c r="C6094" s="82"/>
      <c r="D6094" s="82"/>
      <c r="E6094" s="82"/>
      <c r="F6094" s="82"/>
      <c r="G6094" s="82"/>
      <c r="H6094" s="82"/>
      <c r="I6094" s="82"/>
      <c r="J6094" s="82"/>
      <c r="K6094" s="82"/>
      <c r="L6094" s="82"/>
      <c r="M6094" s="82"/>
      <c r="N6094" s="140"/>
      <c r="O6094" s="140"/>
      <c r="P6094" s="82"/>
      <c r="Q6094" s="82"/>
      <c r="R6094" s="82"/>
      <c r="S6094" s="82"/>
      <c r="T6094" s="140"/>
      <c r="U6094" s="82"/>
      <c r="V6094" s="82"/>
      <c r="W6094" s="82"/>
      <c r="X6094" s="82"/>
      <c r="Y6094" s="82"/>
      <c r="AA6094" s="82"/>
      <c r="AB6094" s="82"/>
      <c r="AC6094" s="82"/>
      <c r="AD6094" s="82"/>
      <c r="AE6094" s="82"/>
      <c r="AF6094" s="82"/>
      <c r="AG6094" s="82"/>
    </row>
    <row r="6095" spans="3:33" x14ac:dyDescent="0.2">
      <c r="C6095" s="82"/>
      <c r="D6095" s="82"/>
      <c r="E6095" s="82"/>
      <c r="F6095" s="82"/>
      <c r="G6095" s="82"/>
      <c r="H6095" s="82"/>
      <c r="I6095" s="82"/>
      <c r="J6095" s="82"/>
      <c r="K6095" s="82"/>
      <c r="L6095" s="82"/>
      <c r="M6095" s="82"/>
      <c r="N6095" s="140"/>
      <c r="O6095" s="140"/>
      <c r="P6095" s="82"/>
      <c r="Q6095" s="82"/>
      <c r="R6095" s="82"/>
      <c r="S6095" s="82"/>
      <c r="T6095" s="140"/>
      <c r="U6095" s="82"/>
      <c r="V6095" s="82"/>
      <c r="W6095" s="82"/>
      <c r="X6095" s="82"/>
      <c r="Y6095" s="82"/>
      <c r="AA6095" s="82"/>
      <c r="AB6095" s="82"/>
      <c r="AC6095" s="82"/>
      <c r="AD6095" s="82"/>
      <c r="AE6095" s="82"/>
      <c r="AF6095" s="82"/>
      <c r="AG6095" s="82"/>
    </row>
    <row r="6096" spans="3:33" x14ac:dyDescent="0.2">
      <c r="C6096" s="82"/>
      <c r="D6096" s="82"/>
      <c r="E6096" s="82"/>
      <c r="F6096" s="82"/>
      <c r="G6096" s="82"/>
      <c r="H6096" s="82"/>
      <c r="I6096" s="82"/>
      <c r="J6096" s="82"/>
      <c r="K6096" s="82"/>
      <c r="L6096" s="82"/>
      <c r="M6096" s="82"/>
      <c r="N6096" s="140"/>
      <c r="O6096" s="140"/>
      <c r="P6096" s="82"/>
      <c r="Q6096" s="82"/>
      <c r="R6096" s="82"/>
      <c r="S6096" s="82"/>
      <c r="T6096" s="140"/>
      <c r="U6096" s="82"/>
      <c r="V6096" s="82"/>
      <c r="W6096" s="82"/>
      <c r="X6096" s="82"/>
      <c r="Y6096" s="82"/>
      <c r="AA6096" s="82"/>
      <c r="AB6096" s="82"/>
      <c r="AC6096" s="82"/>
      <c r="AD6096" s="82"/>
      <c r="AE6096" s="82"/>
      <c r="AF6096" s="82"/>
      <c r="AG6096" s="82"/>
    </row>
    <row r="6097" spans="3:33" x14ac:dyDescent="0.2">
      <c r="C6097" s="82"/>
      <c r="D6097" s="82"/>
      <c r="E6097" s="82"/>
      <c r="F6097" s="82"/>
      <c r="G6097" s="82"/>
      <c r="H6097" s="82"/>
      <c r="I6097" s="82"/>
      <c r="J6097" s="82"/>
      <c r="K6097" s="82"/>
      <c r="L6097" s="82"/>
      <c r="M6097" s="82"/>
      <c r="N6097" s="140"/>
      <c r="O6097" s="140"/>
      <c r="P6097" s="82"/>
      <c r="Q6097" s="82"/>
      <c r="R6097" s="82"/>
      <c r="S6097" s="82"/>
      <c r="T6097" s="140"/>
      <c r="U6097" s="82"/>
      <c r="V6097" s="82"/>
      <c r="W6097" s="82"/>
      <c r="X6097" s="82"/>
      <c r="Y6097" s="82"/>
      <c r="AA6097" s="82"/>
      <c r="AB6097" s="82"/>
      <c r="AC6097" s="82"/>
      <c r="AD6097" s="82"/>
      <c r="AE6097" s="82"/>
      <c r="AF6097" s="82"/>
      <c r="AG6097" s="82"/>
    </row>
    <row r="6098" spans="3:33" x14ac:dyDescent="0.2">
      <c r="C6098" s="82"/>
      <c r="D6098" s="82"/>
      <c r="E6098" s="82"/>
      <c r="F6098" s="82"/>
      <c r="G6098" s="82"/>
      <c r="H6098" s="82"/>
      <c r="I6098" s="82"/>
      <c r="J6098" s="82"/>
      <c r="K6098" s="82"/>
      <c r="L6098" s="82"/>
      <c r="M6098" s="82"/>
      <c r="N6098" s="140"/>
      <c r="O6098" s="140"/>
      <c r="P6098" s="82"/>
      <c r="Q6098" s="82"/>
      <c r="R6098" s="82"/>
      <c r="S6098" s="82"/>
      <c r="T6098" s="140"/>
      <c r="U6098" s="82"/>
      <c r="V6098" s="82"/>
      <c r="W6098" s="82"/>
      <c r="X6098" s="82"/>
      <c r="Y6098" s="82"/>
      <c r="AA6098" s="82"/>
      <c r="AB6098" s="82"/>
      <c r="AC6098" s="82"/>
      <c r="AD6098" s="82"/>
      <c r="AE6098" s="82"/>
      <c r="AF6098" s="82"/>
      <c r="AG6098" s="82"/>
    </row>
    <row r="6099" spans="3:33" x14ac:dyDescent="0.2">
      <c r="C6099" s="82"/>
      <c r="D6099" s="82"/>
      <c r="E6099" s="82"/>
      <c r="F6099" s="82"/>
      <c r="G6099" s="82"/>
      <c r="H6099" s="82"/>
      <c r="I6099" s="82"/>
      <c r="J6099" s="82"/>
      <c r="K6099" s="82"/>
      <c r="L6099" s="82"/>
      <c r="M6099" s="82"/>
      <c r="N6099" s="140"/>
      <c r="O6099" s="140"/>
      <c r="P6099" s="82"/>
      <c r="Q6099" s="82"/>
      <c r="R6099" s="82"/>
      <c r="S6099" s="82"/>
      <c r="T6099" s="140"/>
      <c r="U6099" s="82"/>
      <c r="V6099" s="82"/>
      <c r="W6099" s="82"/>
      <c r="X6099" s="82"/>
      <c r="Y6099" s="82"/>
      <c r="AA6099" s="82"/>
      <c r="AB6099" s="82"/>
      <c r="AC6099" s="82"/>
      <c r="AD6099" s="82"/>
      <c r="AE6099" s="82"/>
      <c r="AF6099" s="82"/>
      <c r="AG6099" s="82"/>
    </row>
    <row r="6100" spans="3:33" x14ac:dyDescent="0.2">
      <c r="C6100" s="82"/>
      <c r="D6100" s="82"/>
      <c r="E6100" s="82"/>
      <c r="F6100" s="82"/>
      <c r="G6100" s="82"/>
      <c r="H6100" s="82"/>
      <c r="I6100" s="82"/>
      <c r="J6100" s="82"/>
      <c r="K6100" s="82"/>
      <c r="L6100" s="82"/>
      <c r="M6100" s="82"/>
      <c r="N6100" s="140"/>
      <c r="O6100" s="140"/>
      <c r="P6100" s="82"/>
      <c r="Q6100" s="82"/>
      <c r="R6100" s="82"/>
      <c r="S6100" s="82"/>
      <c r="T6100" s="140"/>
      <c r="U6100" s="82"/>
      <c r="V6100" s="82"/>
      <c r="W6100" s="82"/>
      <c r="X6100" s="82"/>
      <c r="Y6100" s="82"/>
      <c r="AA6100" s="82"/>
      <c r="AB6100" s="82"/>
      <c r="AC6100" s="82"/>
      <c r="AD6100" s="82"/>
      <c r="AE6100" s="82"/>
      <c r="AF6100" s="82"/>
      <c r="AG6100" s="82"/>
    </row>
    <row r="6101" spans="3:33" x14ac:dyDescent="0.2">
      <c r="C6101" s="82"/>
      <c r="D6101" s="82"/>
      <c r="E6101" s="82"/>
      <c r="F6101" s="82"/>
      <c r="G6101" s="82"/>
      <c r="H6101" s="82"/>
      <c r="I6101" s="82"/>
      <c r="J6101" s="82"/>
      <c r="K6101" s="82"/>
      <c r="L6101" s="82"/>
      <c r="M6101" s="82"/>
      <c r="N6101" s="140"/>
      <c r="O6101" s="140"/>
      <c r="P6101" s="82"/>
      <c r="Q6101" s="82"/>
      <c r="R6101" s="82"/>
      <c r="S6101" s="82"/>
      <c r="T6101" s="140"/>
      <c r="U6101" s="82"/>
      <c r="V6101" s="82"/>
      <c r="W6101" s="82"/>
      <c r="X6101" s="82"/>
      <c r="Y6101" s="82"/>
      <c r="AA6101" s="82"/>
      <c r="AB6101" s="82"/>
      <c r="AC6101" s="82"/>
      <c r="AD6101" s="82"/>
      <c r="AE6101" s="82"/>
      <c r="AF6101" s="82"/>
      <c r="AG6101" s="82"/>
    </row>
    <row r="6102" spans="3:33" x14ac:dyDescent="0.2">
      <c r="C6102" s="82"/>
      <c r="D6102" s="82"/>
      <c r="E6102" s="82"/>
      <c r="F6102" s="82"/>
      <c r="G6102" s="82"/>
      <c r="H6102" s="82"/>
      <c r="I6102" s="82"/>
      <c r="J6102" s="82"/>
      <c r="K6102" s="82"/>
      <c r="L6102" s="82"/>
      <c r="M6102" s="82"/>
      <c r="N6102" s="140"/>
      <c r="O6102" s="140"/>
      <c r="P6102" s="82"/>
      <c r="Q6102" s="82"/>
      <c r="R6102" s="82"/>
      <c r="S6102" s="82"/>
      <c r="T6102" s="140"/>
      <c r="U6102" s="82"/>
      <c r="V6102" s="82"/>
      <c r="W6102" s="82"/>
      <c r="X6102" s="82"/>
      <c r="Y6102" s="82"/>
      <c r="AA6102" s="82"/>
      <c r="AB6102" s="82"/>
      <c r="AC6102" s="82"/>
      <c r="AD6102" s="82"/>
      <c r="AE6102" s="82"/>
      <c r="AF6102" s="82"/>
      <c r="AG6102" s="82"/>
    </row>
    <row r="6103" spans="3:33" x14ac:dyDescent="0.2">
      <c r="C6103" s="82"/>
      <c r="D6103" s="82"/>
      <c r="E6103" s="82"/>
      <c r="F6103" s="82"/>
      <c r="G6103" s="82"/>
      <c r="H6103" s="82"/>
      <c r="I6103" s="82"/>
      <c r="J6103" s="82"/>
      <c r="K6103" s="82"/>
      <c r="L6103" s="82"/>
      <c r="M6103" s="82"/>
      <c r="N6103" s="140"/>
      <c r="O6103" s="140"/>
      <c r="P6103" s="82"/>
      <c r="Q6103" s="82"/>
      <c r="R6103" s="82"/>
      <c r="S6103" s="82"/>
      <c r="T6103" s="140"/>
      <c r="U6103" s="82"/>
      <c r="V6103" s="82"/>
      <c r="W6103" s="82"/>
      <c r="X6103" s="82"/>
      <c r="Y6103" s="82"/>
      <c r="AA6103" s="82"/>
      <c r="AB6103" s="82"/>
      <c r="AC6103" s="82"/>
      <c r="AD6103" s="82"/>
      <c r="AE6103" s="82"/>
      <c r="AF6103" s="82"/>
      <c r="AG6103" s="82"/>
    </row>
    <row r="6104" spans="3:33" x14ac:dyDescent="0.2">
      <c r="C6104" s="82"/>
      <c r="D6104" s="82"/>
      <c r="E6104" s="82"/>
      <c r="F6104" s="82"/>
      <c r="G6104" s="82"/>
      <c r="H6104" s="82"/>
      <c r="I6104" s="82"/>
      <c r="J6104" s="82"/>
      <c r="K6104" s="82"/>
      <c r="L6104" s="82"/>
      <c r="M6104" s="82"/>
      <c r="N6104" s="140"/>
      <c r="O6104" s="140"/>
      <c r="P6104" s="82"/>
      <c r="Q6104" s="82"/>
      <c r="R6104" s="82"/>
      <c r="S6104" s="82"/>
      <c r="T6104" s="140"/>
      <c r="U6104" s="82"/>
      <c r="V6104" s="82"/>
      <c r="W6104" s="82"/>
      <c r="X6104" s="82"/>
      <c r="Y6104" s="82"/>
      <c r="AA6104" s="82"/>
      <c r="AB6104" s="82"/>
      <c r="AC6104" s="82"/>
      <c r="AD6104" s="82"/>
      <c r="AE6104" s="82"/>
      <c r="AF6104" s="82"/>
      <c r="AG6104" s="82"/>
    </row>
    <row r="6105" spans="3:33" x14ac:dyDescent="0.2">
      <c r="C6105" s="82"/>
      <c r="D6105" s="82"/>
      <c r="E6105" s="82"/>
      <c r="F6105" s="82"/>
      <c r="G6105" s="82"/>
      <c r="H6105" s="82"/>
      <c r="I6105" s="82"/>
      <c r="J6105" s="82"/>
      <c r="K6105" s="82"/>
      <c r="L6105" s="82"/>
      <c r="M6105" s="82"/>
      <c r="N6105" s="140"/>
      <c r="O6105" s="140"/>
      <c r="P6105" s="82"/>
      <c r="Q6105" s="82"/>
      <c r="R6105" s="82"/>
      <c r="S6105" s="82"/>
      <c r="T6105" s="140"/>
      <c r="U6105" s="82"/>
      <c r="V6105" s="82"/>
      <c r="W6105" s="82"/>
      <c r="X6105" s="82"/>
      <c r="Y6105" s="82"/>
      <c r="AA6105" s="82"/>
      <c r="AB6105" s="82"/>
      <c r="AC6105" s="82"/>
      <c r="AD6105" s="82"/>
      <c r="AE6105" s="82"/>
      <c r="AF6105" s="82"/>
      <c r="AG6105" s="82"/>
    </row>
    <row r="6106" spans="3:33" x14ac:dyDescent="0.2">
      <c r="C6106" s="82"/>
      <c r="D6106" s="82"/>
      <c r="E6106" s="82"/>
      <c r="F6106" s="82"/>
      <c r="G6106" s="82"/>
      <c r="H6106" s="82"/>
      <c r="I6106" s="82"/>
      <c r="J6106" s="82"/>
      <c r="K6106" s="82"/>
      <c r="L6106" s="82"/>
      <c r="M6106" s="82"/>
      <c r="N6106" s="140"/>
      <c r="O6106" s="140"/>
      <c r="P6106" s="82"/>
      <c r="Q6106" s="82"/>
      <c r="R6106" s="82"/>
      <c r="S6106" s="82"/>
      <c r="T6106" s="140"/>
      <c r="U6106" s="82"/>
      <c r="V6106" s="82"/>
      <c r="W6106" s="82"/>
      <c r="X6106" s="82"/>
      <c r="Y6106" s="82"/>
      <c r="AA6106" s="82"/>
      <c r="AB6106" s="82"/>
      <c r="AC6106" s="82"/>
      <c r="AD6106" s="82"/>
      <c r="AE6106" s="82"/>
      <c r="AF6106" s="82"/>
      <c r="AG6106" s="82"/>
    </row>
    <row r="6107" spans="3:33" x14ac:dyDescent="0.2">
      <c r="C6107" s="82"/>
      <c r="D6107" s="82"/>
      <c r="E6107" s="82"/>
      <c r="F6107" s="82"/>
      <c r="G6107" s="82"/>
      <c r="H6107" s="82"/>
      <c r="I6107" s="82"/>
      <c r="J6107" s="82"/>
      <c r="K6107" s="82"/>
      <c r="L6107" s="82"/>
      <c r="M6107" s="82"/>
      <c r="N6107" s="140"/>
      <c r="O6107" s="140"/>
      <c r="P6107" s="82"/>
      <c r="Q6107" s="82"/>
      <c r="R6107" s="82"/>
      <c r="S6107" s="82"/>
      <c r="T6107" s="140"/>
      <c r="U6107" s="82"/>
      <c r="V6107" s="82"/>
      <c r="W6107" s="82"/>
      <c r="X6107" s="82"/>
      <c r="Y6107" s="82"/>
      <c r="AA6107" s="82"/>
      <c r="AB6107" s="82"/>
      <c r="AC6107" s="82"/>
      <c r="AD6107" s="82"/>
      <c r="AE6107" s="82"/>
      <c r="AF6107" s="82"/>
      <c r="AG6107" s="82"/>
    </row>
    <row r="6108" spans="3:33" x14ac:dyDescent="0.2">
      <c r="C6108" s="82"/>
      <c r="D6108" s="82"/>
      <c r="E6108" s="82"/>
      <c r="F6108" s="82"/>
      <c r="G6108" s="82"/>
      <c r="H6108" s="82"/>
      <c r="I6108" s="82"/>
      <c r="J6108" s="82"/>
      <c r="K6108" s="82"/>
      <c r="L6108" s="82"/>
      <c r="M6108" s="82"/>
      <c r="N6108" s="140"/>
      <c r="O6108" s="140"/>
      <c r="P6108" s="82"/>
      <c r="Q6108" s="82"/>
      <c r="R6108" s="82"/>
      <c r="S6108" s="82"/>
      <c r="T6108" s="140"/>
      <c r="U6108" s="82"/>
      <c r="V6108" s="82"/>
      <c r="W6108" s="82"/>
      <c r="X6108" s="82"/>
      <c r="Y6108" s="82"/>
      <c r="AA6108" s="82"/>
      <c r="AB6108" s="82"/>
      <c r="AC6108" s="82"/>
      <c r="AD6108" s="82"/>
      <c r="AE6108" s="82"/>
      <c r="AF6108" s="82"/>
      <c r="AG6108" s="82"/>
    </row>
    <row r="6109" spans="3:33" x14ac:dyDescent="0.2">
      <c r="C6109" s="82"/>
      <c r="D6109" s="82"/>
      <c r="E6109" s="82"/>
      <c r="F6109" s="82"/>
      <c r="G6109" s="82"/>
      <c r="H6109" s="82"/>
      <c r="I6109" s="82"/>
      <c r="J6109" s="82"/>
      <c r="K6109" s="82"/>
      <c r="L6109" s="82"/>
      <c r="M6109" s="82"/>
      <c r="N6109" s="140"/>
      <c r="O6109" s="140"/>
      <c r="P6109" s="82"/>
      <c r="Q6109" s="82"/>
      <c r="R6109" s="82"/>
      <c r="S6109" s="82"/>
      <c r="T6109" s="140"/>
      <c r="U6109" s="82"/>
      <c r="V6109" s="82"/>
      <c r="W6109" s="82"/>
      <c r="X6109" s="82"/>
      <c r="Y6109" s="82"/>
      <c r="AA6109" s="82"/>
      <c r="AB6109" s="82"/>
      <c r="AC6109" s="82"/>
      <c r="AD6109" s="82"/>
      <c r="AE6109" s="82"/>
      <c r="AF6109" s="82"/>
      <c r="AG6109" s="82"/>
    </row>
    <row r="6110" spans="3:33" x14ac:dyDescent="0.2">
      <c r="C6110" s="82"/>
      <c r="D6110" s="82"/>
      <c r="E6110" s="82"/>
      <c r="F6110" s="82"/>
      <c r="G6110" s="82"/>
      <c r="H6110" s="82"/>
      <c r="I6110" s="82"/>
      <c r="J6110" s="82"/>
      <c r="K6110" s="82"/>
      <c r="L6110" s="82"/>
      <c r="M6110" s="82"/>
      <c r="N6110" s="140"/>
      <c r="O6110" s="140"/>
      <c r="P6110" s="82"/>
      <c r="Q6110" s="82"/>
      <c r="R6110" s="82"/>
      <c r="S6110" s="82"/>
      <c r="T6110" s="140"/>
      <c r="U6110" s="82"/>
      <c r="V6110" s="82"/>
      <c r="W6110" s="82"/>
      <c r="X6110" s="82"/>
      <c r="Y6110" s="82"/>
      <c r="AA6110" s="82"/>
      <c r="AB6110" s="82"/>
      <c r="AC6110" s="82"/>
      <c r="AD6110" s="82"/>
      <c r="AE6110" s="82"/>
      <c r="AF6110" s="82"/>
      <c r="AG6110" s="82"/>
    </row>
    <row r="6111" spans="3:33" x14ac:dyDescent="0.2">
      <c r="C6111" s="82"/>
      <c r="D6111" s="82"/>
      <c r="E6111" s="82"/>
      <c r="F6111" s="82"/>
      <c r="G6111" s="82"/>
      <c r="H6111" s="82"/>
      <c r="I6111" s="82"/>
      <c r="J6111" s="82"/>
      <c r="K6111" s="82"/>
      <c r="L6111" s="82"/>
      <c r="M6111" s="82"/>
      <c r="N6111" s="140"/>
      <c r="O6111" s="140"/>
      <c r="P6111" s="82"/>
      <c r="Q6111" s="82"/>
      <c r="R6111" s="82"/>
      <c r="S6111" s="82"/>
      <c r="T6111" s="140"/>
      <c r="U6111" s="82"/>
      <c r="V6111" s="82"/>
      <c r="W6111" s="82"/>
      <c r="X6111" s="82"/>
      <c r="Y6111" s="82"/>
      <c r="AA6111" s="82"/>
      <c r="AB6111" s="82"/>
      <c r="AC6111" s="82"/>
      <c r="AD6111" s="82"/>
      <c r="AE6111" s="82"/>
      <c r="AF6111" s="82"/>
      <c r="AG6111" s="82"/>
    </row>
    <row r="6112" spans="3:33" x14ac:dyDescent="0.2">
      <c r="C6112" s="82"/>
      <c r="D6112" s="82"/>
      <c r="E6112" s="82"/>
      <c r="F6112" s="82"/>
      <c r="G6112" s="82"/>
      <c r="H6112" s="82"/>
      <c r="I6112" s="82"/>
      <c r="J6112" s="82"/>
      <c r="K6112" s="82"/>
      <c r="L6112" s="82"/>
      <c r="M6112" s="82"/>
      <c r="N6112" s="140"/>
      <c r="O6112" s="140"/>
      <c r="P6112" s="82"/>
      <c r="Q6112" s="82"/>
      <c r="R6112" s="82"/>
      <c r="S6112" s="82"/>
      <c r="T6112" s="140"/>
      <c r="U6112" s="82"/>
      <c r="V6112" s="82"/>
      <c r="W6112" s="82"/>
      <c r="X6112" s="82"/>
      <c r="Y6112" s="82"/>
      <c r="AA6112" s="82"/>
      <c r="AB6112" s="82"/>
      <c r="AC6112" s="82"/>
      <c r="AD6112" s="82"/>
      <c r="AE6112" s="82"/>
      <c r="AF6112" s="82"/>
      <c r="AG6112" s="82"/>
    </row>
    <row r="6113" spans="3:33" x14ac:dyDescent="0.2">
      <c r="C6113" s="82"/>
      <c r="D6113" s="82"/>
      <c r="E6113" s="82"/>
      <c r="F6113" s="82"/>
      <c r="G6113" s="82"/>
      <c r="H6113" s="82"/>
      <c r="I6113" s="82"/>
      <c r="J6113" s="82"/>
      <c r="K6113" s="82"/>
      <c r="L6113" s="82"/>
      <c r="M6113" s="82"/>
      <c r="N6113" s="140"/>
      <c r="O6113" s="140"/>
      <c r="P6113" s="82"/>
      <c r="Q6113" s="82"/>
      <c r="R6113" s="82"/>
      <c r="S6113" s="82"/>
      <c r="T6113" s="140"/>
      <c r="U6113" s="82"/>
      <c r="V6113" s="82"/>
      <c r="W6113" s="82"/>
      <c r="X6113" s="82"/>
      <c r="Y6113" s="82"/>
      <c r="AA6113" s="82"/>
      <c r="AB6113" s="82"/>
      <c r="AC6113" s="82"/>
      <c r="AD6113" s="82"/>
      <c r="AE6113" s="82"/>
      <c r="AF6113" s="82"/>
      <c r="AG6113" s="82"/>
    </row>
    <row r="6114" spans="3:33" x14ac:dyDescent="0.2">
      <c r="C6114" s="82"/>
      <c r="D6114" s="82"/>
      <c r="E6114" s="82"/>
      <c r="F6114" s="82"/>
      <c r="G6114" s="82"/>
      <c r="H6114" s="82"/>
      <c r="I6114" s="82"/>
      <c r="J6114" s="82"/>
      <c r="K6114" s="82"/>
      <c r="L6114" s="82"/>
      <c r="M6114" s="82"/>
      <c r="N6114" s="140"/>
      <c r="O6114" s="140"/>
      <c r="P6114" s="82"/>
      <c r="Q6114" s="82"/>
      <c r="R6114" s="82"/>
      <c r="S6114" s="82"/>
      <c r="T6114" s="140"/>
      <c r="U6114" s="82"/>
      <c r="V6114" s="82"/>
      <c r="W6114" s="82"/>
      <c r="X6114" s="82"/>
      <c r="Y6114" s="82"/>
      <c r="AA6114" s="82"/>
      <c r="AB6114" s="82"/>
      <c r="AC6114" s="82"/>
      <c r="AD6114" s="82"/>
      <c r="AE6114" s="82"/>
      <c r="AF6114" s="82"/>
      <c r="AG6114" s="82"/>
    </row>
    <row r="6115" spans="3:33" x14ac:dyDescent="0.2">
      <c r="C6115" s="82"/>
      <c r="D6115" s="82"/>
      <c r="E6115" s="82"/>
      <c r="F6115" s="82"/>
      <c r="G6115" s="82"/>
      <c r="H6115" s="82"/>
      <c r="I6115" s="82"/>
      <c r="J6115" s="82"/>
      <c r="K6115" s="82"/>
      <c r="L6115" s="82"/>
      <c r="M6115" s="82"/>
      <c r="N6115" s="140"/>
      <c r="O6115" s="140"/>
      <c r="P6115" s="82"/>
      <c r="Q6115" s="82"/>
      <c r="R6115" s="82"/>
      <c r="S6115" s="82"/>
      <c r="T6115" s="140"/>
      <c r="U6115" s="82"/>
      <c r="V6115" s="82"/>
      <c r="W6115" s="82"/>
      <c r="X6115" s="82"/>
      <c r="Y6115" s="82"/>
      <c r="AA6115" s="82"/>
      <c r="AB6115" s="82"/>
      <c r="AC6115" s="82"/>
      <c r="AD6115" s="82"/>
      <c r="AE6115" s="82"/>
      <c r="AF6115" s="82"/>
      <c r="AG6115" s="82"/>
    </row>
    <row r="6116" spans="3:33" x14ac:dyDescent="0.2">
      <c r="C6116" s="82"/>
      <c r="D6116" s="82"/>
      <c r="E6116" s="82"/>
      <c r="F6116" s="82"/>
      <c r="G6116" s="82"/>
      <c r="H6116" s="82"/>
      <c r="I6116" s="82"/>
      <c r="J6116" s="82"/>
      <c r="K6116" s="82"/>
      <c r="L6116" s="82"/>
      <c r="M6116" s="82"/>
      <c r="N6116" s="140"/>
      <c r="O6116" s="140"/>
      <c r="P6116" s="82"/>
      <c r="Q6116" s="82"/>
      <c r="R6116" s="82"/>
      <c r="S6116" s="82"/>
      <c r="T6116" s="140"/>
      <c r="U6116" s="82"/>
      <c r="V6116" s="82"/>
      <c r="W6116" s="82"/>
      <c r="X6116" s="82"/>
      <c r="Y6116" s="82"/>
      <c r="AA6116" s="82"/>
      <c r="AB6116" s="82"/>
      <c r="AC6116" s="82"/>
      <c r="AD6116" s="82"/>
      <c r="AE6116" s="82"/>
      <c r="AF6116" s="82"/>
      <c r="AG6116" s="82"/>
    </row>
    <row r="6117" spans="3:33" x14ac:dyDescent="0.2">
      <c r="C6117" s="82"/>
      <c r="D6117" s="82"/>
      <c r="E6117" s="82"/>
      <c r="F6117" s="82"/>
      <c r="G6117" s="82"/>
      <c r="H6117" s="82"/>
      <c r="I6117" s="82"/>
      <c r="J6117" s="82"/>
      <c r="K6117" s="82"/>
      <c r="L6117" s="82"/>
      <c r="M6117" s="82"/>
      <c r="N6117" s="140"/>
      <c r="O6117" s="140"/>
      <c r="P6117" s="82"/>
      <c r="Q6117" s="82"/>
      <c r="R6117" s="82"/>
      <c r="S6117" s="82"/>
      <c r="T6117" s="140"/>
      <c r="U6117" s="82"/>
      <c r="V6117" s="82"/>
      <c r="W6117" s="82"/>
      <c r="X6117" s="82"/>
      <c r="Y6117" s="82"/>
      <c r="AA6117" s="82"/>
      <c r="AB6117" s="82"/>
      <c r="AC6117" s="82"/>
      <c r="AD6117" s="82"/>
      <c r="AE6117" s="82"/>
      <c r="AF6117" s="82"/>
      <c r="AG6117" s="82"/>
    </row>
    <row r="6118" spans="3:33" x14ac:dyDescent="0.2">
      <c r="C6118" s="82"/>
      <c r="D6118" s="82"/>
      <c r="E6118" s="82"/>
      <c r="F6118" s="82"/>
      <c r="G6118" s="82"/>
      <c r="H6118" s="82"/>
      <c r="I6118" s="82"/>
      <c r="J6118" s="82"/>
      <c r="K6118" s="82"/>
      <c r="L6118" s="82"/>
      <c r="M6118" s="82"/>
      <c r="N6118" s="140"/>
      <c r="O6118" s="140"/>
      <c r="P6118" s="82"/>
      <c r="Q6118" s="82"/>
      <c r="R6118" s="82"/>
      <c r="S6118" s="82"/>
      <c r="T6118" s="140"/>
      <c r="U6118" s="82"/>
      <c r="V6118" s="82"/>
      <c r="W6118" s="82"/>
      <c r="X6118" s="82"/>
      <c r="Y6118" s="82"/>
      <c r="AA6118" s="82"/>
      <c r="AB6118" s="82"/>
      <c r="AC6118" s="82"/>
      <c r="AD6118" s="82"/>
      <c r="AE6118" s="82"/>
      <c r="AF6118" s="82"/>
      <c r="AG6118" s="82"/>
    </row>
    <row r="6119" spans="3:33" x14ac:dyDescent="0.2">
      <c r="C6119" s="82"/>
      <c r="D6119" s="82"/>
      <c r="E6119" s="82"/>
      <c r="F6119" s="82"/>
      <c r="G6119" s="82"/>
      <c r="H6119" s="82"/>
      <c r="I6119" s="82"/>
      <c r="J6119" s="82"/>
      <c r="K6119" s="82"/>
      <c r="L6119" s="82"/>
      <c r="M6119" s="82"/>
      <c r="N6119" s="140"/>
      <c r="O6119" s="140"/>
      <c r="P6119" s="82"/>
      <c r="Q6119" s="82"/>
      <c r="R6119" s="82"/>
      <c r="S6119" s="82"/>
      <c r="T6119" s="140"/>
      <c r="U6119" s="82"/>
      <c r="V6119" s="82"/>
      <c r="W6119" s="82"/>
      <c r="X6119" s="82"/>
      <c r="Y6119" s="82"/>
      <c r="AA6119" s="82"/>
      <c r="AB6119" s="82"/>
      <c r="AC6119" s="82"/>
      <c r="AD6119" s="82"/>
      <c r="AE6119" s="82"/>
      <c r="AF6119" s="82"/>
      <c r="AG6119" s="82"/>
    </row>
    <row r="6120" spans="3:33" x14ac:dyDescent="0.2">
      <c r="C6120" s="82"/>
      <c r="D6120" s="82"/>
      <c r="E6120" s="82"/>
      <c r="F6120" s="82"/>
      <c r="G6120" s="82"/>
      <c r="H6120" s="82"/>
      <c r="I6120" s="82"/>
      <c r="J6120" s="82"/>
      <c r="K6120" s="82"/>
      <c r="L6120" s="82"/>
      <c r="M6120" s="82"/>
      <c r="N6120" s="140"/>
      <c r="O6120" s="140"/>
      <c r="P6120" s="82"/>
      <c r="Q6120" s="82"/>
      <c r="R6120" s="82"/>
      <c r="S6120" s="82"/>
      <c r="T6120" s="140"/>
      <c r="U6120" s="82"/>
      <c r="V6120" s="82"/>
      <c r="W6120" s="82"/>
      <c r="X6120" s="82"/>
      <c r="Y6120" s="82"/>
      <c r="AA6120" s="82"/>
      <c r="AB6120" s="82"/>
      <c r="AC6120" s="82"/>
      <c r="AD6120" s="82"/>
      <c r="AE6120" s="82"/>
      <c r="AF6120" s="82"/>
      <c r="AG6120" s="82"/>
    </row>
    <row r="6121" spans="3:33" x14ac:dyDescent="0.2">
      <c r="C6121" s="82"/>
      <c r="D6121" s="82"/>
      <c r="E6121" s="82"/>
      <c r="F6121" s="82"/>
      <c r="G6121" s="82"/>
      <c r="H6121" s="82"/>
      <c r="I6121" s="82"/>
      <c r="J6121" s="82"/>
      <c r="K6121" s="82"/>
      <c r="L6121" s="82"/>
      <c r="M6121" s="82"/>
      <c r="N6121" s="140"/>
      <c r="O6121" s="140"/>
      <c r="P6121" s="82"/>
      <c r="Q6121" s="82"/>
      <c r="R6121" s="82"/>
      <c r="S6121" s="82"/>
      <c r="T6121" s="140"/>
      <c r="U6121" s="82"/>
      <c r="V6121" s="82"/>
      <c r="W6121" s="82"/>
      <c r="X6121" s="82"/>
      <c r="Y6121" s="82"/>
      <c r="AA6121" s="82"/>
      <c r="AB6121" s="82"/>
      <c r="AC6121" s="82"/>
      <c r="AD6121" s="82"/>
      <c r="AE6121" s="82"/>
      <c r="AF6121" s="82"/>
      <c r="AG6121" s="82"/>
    </row>
    <row r="6122" spans="3:33" x14ac:dyDescent="0.2">
      <c r="C6122" s="82"/>
      <c r="D6122" s="82"/>
      <c r="E6122" s="82"/>
      <c r="F6122" s="82"/>
      <c r="G6122" s="82"/>
      <c r="H6122" s="82"/>
      <c r="I6122" s="82"/>
      <c r="J6122" s="82"/>
      <c r="K6122" s="82"/>
      <c r="L6122" s="82"/>
      <c r="M6122" s="82"/>
      <c r="N6122" s="140"/>
      <c r="O6122" s="140"/>
      <c r="P6122" s="82"/>
      <c r="Q6122" s="82"/>
      <c r="R6122" s="82"/>
      <c r="S6122" s="82"/>
      <c r="T6122" s="140"/>
      <c r="U6122" s="82"/>
      <c r="V6122" s="82"/>
      <c r="W6122" s="82"/>
      <c r="X6122" s="82"/>
      <c r="Y6122" s="82"/>
      <c r="AA6122" s="82"/>
      <c r="AB6122" s="82"/>
      <c r="AC6122" s="82"/>
      <c r="AD6122" s="82"/>
      <c r="AE6122" s="82"/>
      <c r="AF6122" s="82"/>
      <c r="AG6122" s="82"/>
    </row>
    <row r="6123" spans="3:33" x14ac:dyDescent="0.2">
      <c r="C6123" s="82"/>
      <c r="D6123" s="82"/>
      <c r="E6123" s="82"/>
      <c r="F6123" s="82"/>
      <c r="G6123" s="82"/>
      <c r="H6123" s="82"/>
      <c r="I6123" s="82"/>
      <c r="J6123" s="82"/>
      <c r="K6123" s="82"/>
      <c r="L6123" s="82"/>
      <c r="M6123" s="82"/>
      <c r="N6123" s="140"/>
      <c r="O6123" s="140"/>
      <c r="P6123" s="82"/>
      <c r="Q6123" s="82"/>
      <c r="R6123" s="82"/>
      <c r="S6123" s="82"/>
      <c r="T6123" s="140"/>
      <c r="U6123" s="82"/>
      <c r="V6123" s="82"/>
      <c r="W6123" s="82"/>
      <c r="X6123" s="82"/>
      <c r="Y6123" s="82"/>
      <c r="AA6123" s="82"/>
      <c r="AB6123" s="82"/>
      <c r="AC6123" s="82"/>
      <c r="AD6123" s="82"/>
      <c r="AE6123" s="82"/>
      <c r="AF6123" s="82"/>
      <c r="AG6123" s="82"/>
    </row>
    <row r="6124" spans="3:33" x14ac:dyDescent="0.2">
      <c r="C6124" s="82"/>
      <c r="D6124" s="82"/>
      <c r="E6124" s="82"/>
      <c r="F6124" s="82"/>
      <c r="G6124" s="82"/>
      <c r="H6124" s="82"/>
      <c r="I6124" s="82"/>
      <c r="J6124" s="82"/>
      <c r="K6124" s="82"/>
      <c r="L6124" s="82"/>
      <c r="M6124" s="82"/>
      <c r="N6124" s="140"/>
      <c r="O6124" s="140"/>
      <c r="P6124" s="82"/>
      <c r="Q6124" s="82"/>
      <c r="R6124" s="82"/>
      <c r="S6124" s="82"/>
      <c r="T6124" s="140"/>
      <c r="U6124" s="82"/>
      <c r="V6124" s="82"/>
      <c r="W6124" s="82"/>
      <c r="X6124" s="82"/>
      <c r="Y6124" s="82"/>
      <c r="AA6124" s="82"/>
      <c r="AB6124" s="82"/>
      <c r="AC6124" s="82"/>
      <c r="AD6124" s="82"/>
      <c r="AE6124" s="82"/>
      <c r="AF6124" s="82"/>
      <c r="AG6124" s="82"/>
    </row>
    <row r="6125" spans="3:33" x14ac:dyDescent="0.2">
      <c r="C6125" s="82"/>
      <c r="D6125" s="82"/>
      <c r="E6125" s="82"/>
      <c r="F6125" s="82"/>
      <c r="G6125" s="82"/>
      <c r="H6125" s="82"/>
      <c r="I6125" s="82"/>
      <c r="J6125" s="82"/>
      <c r="K6125" s="82"/>
      <c r="L6125" s="82"/>
      <c r="M6125" s="82"/>
      <c r="N6125" s="140"/>
      <c r="O6125" s="140"/>
      <c r="P6125" s="82"/>
      <c r="Q6125" s="82"/>
      <c r="R6125" s="82"/>
      <c r="S6125" s="82"/>
      <c r="T6125" s="140"/>
      <c r="U6125" s="82"/>
      <c r="V6125" s="82"/>
      <c r="W6125" s="82"/>
      <c r="X6125" s="82"/>
      <c r="Y6125" s="82"/>
      <c r="AA6125" s="82"/>
      <c r="AB6125" s="82"/>
      <c r="AC6125" s="82"/>
      <c r="AD6125" s="82"/>
      <c r="AE6125" s="82"/>
      <c r="AF6125" s="82"/>
      <c r="AG6125" s="82"/>
    </row>
    <row r="6126" spans="3:33" x14ac:dyDescent="0.2">
      <c r="C6126" s="82"/>
      <c r="D6126" s="82"/>
      <c r="E6126" s="82"/>
      <c r="F6126" s="82"/>
      <c r="G6126" s="82"/>
      <c r="H6126" s="82"/>
      <c r="I6126" s="82"/>
      <c r="J6126" s="82"/>
      <c r="K6126" s="82"/>
      <c r="L6126" s="82"/>
      <c r="M6126" s="82"/>
      <c r="N6126" s="140"/>
      <c r="O6126" s="140"/>
      <c r="P6126" s="82"/>
      <c r="Q6126" s="82"/>
      <c r="R6126" s="82"/>
      <c r="S6126" s="82"/>
      <c r="T6126" s="140"/>
      <c r="U6126" s="82"/>
      <c r="V6126" s="82"/>
      <c r="W6126" s="82"/>
      <c r="X6126" s="82"/>
      <c r="Y6126" s="82"/>
      <c r="AA6126" s="82"/>
      <c r="AB6126" s="82"/>
      <c r="AC6126" s="82"/>
      <c r="AD6126" s="82"/>
      <c r="AE6126" s="82"/>
      <c r="AF6126" s="82"/>
      <c r="AG6126" s="82"/>
    </row>
    <row r="6127" spans="3:33" x14ac:dyDescent="0.2">
      <c r="C6127" s="82"/>
      <c r="D6127" s="82"/>
      <c r="E6127" s="82"/>
      <c r="F6127" s="82"/>
      <c r="G6127" s="82"/>
      <c r="H6127" s="82"/>
      <c r="I6127" s="82"/>
      <c r="J6127" s="82"/>
      <c r="K6127" s="82"/>
      <c r="L6127" s="82"/>
      <c r="M6127" s="82"/>
      <c r="N6127" s="140"/>
      <c r="O6127" s="140"/>
      <c r="P6127" s="82"/>
      <c r="Q6127" s="82"/>
      <c r="R6127" s="82"/>
      <c r="S6127" s="82"/>
      <c r="T6127" s="140"/>
      <c r="U6127" s="82"/>
      <c r="V6127" s="82"/>
      <c r="W6127" s="82"/>
      <c r="X6127" s="82"/>
      <c r="Y6127" s="82"/>
      <c r="AA6127" s="82"/>
      <c r="AB6127" s="82"/>
      <c r="AC6127" s="82"/>
      <c r="AD6127" s="82"/>
      <c r="AE6127" s="82"/>
      <c r="AF6127" s="82"/>
      <c r="AG6127" s="82"/>
    </row>
    <row r="6128" spans="3:33" x14ac:dyDescent="0.2">
      <c r="C6128" s="82"/>
      <c r="D6128" s="82"/>
      <c r="E6128" s="82"/>
      <c r="F6128" s="82"/>
      <c r="G6128" s="82"/>
      <c r="H6128" s="82"/>
      <c r="I6128" s="82"/>
      <c r="J6128" s="82"/>
      <c r="K6128" s="82"/>
      <c r="L6128" s="82"/>
      <c r="M6128" s="82"/>
      <c r="N6128" s="140"/>
      <c r="O6128" s="140"/>
      <c r="P6128" s="82"/>
      <c r="Q6128" s="82"/>
      <c r="R6128" s="82"/>
      <c r="S6128" s="82"/>
      <c r="T6128" s="140"/>
      <c r="U6128" s="82"/>
      <c r="V6128" s="82"/>
      <c r="W6128" s="82"/>
      <c r="X6128" s="82"/>
      <c r="Y6128" s="82"/>
      <c r="AA6128" s="82"/>
      <c r="AB6128" s="82"/>
      <c r="AC6128" s="82"/>
      <c r="AD6128" s="82"/>
      <c r="AE6128" s="82"/>
      <c r="AF6128" s="82"/>
      <c r="AG6128" s="82"/>
    </row>
    <row r="6129" spans="3:33" x14ac:dyDescent="0.2">
      <c r="C6129" s="82"/>
      <c r="D6129" s="82"/>
      <c r="E6129" s="82"/>
      <c r="F6129" s="82"/>
      <c r="G6129" s="82"/>
      <c r="H6129" s="82"/>
      <c r="I6129" s="82"/>
      <c r="J6129" s="82"/>
      <c r="K6129" s="82"/>
      <c r="L6129" s="82"/>
      <c r="M6129" s="82"/>
      <c r="N6129" s="140"/>
      <c r="O6129" s="140"/>
      <c r="P6129" s="82"/>
      <c r="Q6129" s="82"/>
      <c r="R6129" s="82"/>
      <c r="S6129" s="82"/>
      <c r="T6129" s="140"/>
      <c r="U6129" s="82"/>
      <c r="V6129" s="82"/>
      <c r="W6129" s="82"/>
      <c r="X6129" s="82"/>
      <c r="Y6129" s="82"/>
      <c r="AA6129" s="82"/>
      <c r="AB6129" s="82"/>
      <c r="AC6129" s="82"/>
      <c r="AD6129" s="82"/>
      <c r="AE6129" s="82"/>
      <c r="AF6129" s="82"/>
      <c r="AG6129" s="82"/>
    </row>
    <row r="6130" spans="3:33" x14ac:dyDescent="0.2">
      <c r="C6130" s="82"/>
      <c r="D6130" s="82"/>
      <c r="E6130" s="82"/>
      <c r="F6130" s="82"/>
      <c r="G6130" s="82"/>
      <c r="H6130" s="82"/>
      <c r="I6130" s="82"/>
      <c r="J6130" s="82"/>
      <c r="K6130" s="82"/>
      <c r="L6130" s="82"/>
      <c r="M6130" s="82"/>
      <c r="N6130" s="140"/>
      <c r="O6130" s="140"/>
      <c r="P6130" s="82"/>
      <c r="Q6130" s="82"/>
      <c r="R6130" s="82"/>
      <c r="S6130" s="82"/>
      <c r="T6130" s="140"/>
      <c r="U6130" s="82"/>
      <c r="V6130" s="82"/>
      <c r="W6130" s="82"/>
      <c r="X6130" s="82"/>
      <c r="Y6130" s="82"/>
      <c r="AA6130" s="82"/>
      <c r="AB6130" s="82"/>
      <c r="AC6130" s="82"/>
      <c r="AD6130" s="82"/>
      <c r="AE6130" s="82"/>
      <c r="AF6130" s="82"/>
      <c r="AG6130" s="82"/>
    </row>
    <row r="6131" spans="3:33" x14ac:dyDescent="0.2">
      <c r="C6131" s="82"/>
      <c r="D6131" s="82"/>
      <c r="E6131" s="82"/>
      <c r="F6131" s="82"/>
      <c r="G6131" s="82"/>
      <c r="H6131" s="82"/>
      <c r="I6131" s="82"/>
      <c r="J6131" s="82"/>
      <c r="K6131" s="82"/>
      <c r="L6131" s="82"/>
      <c r="M6131" s="82"/>
      <c r="N6131" s="140"/>
      <c r="O6131" s="140"/>
      <c r="P6131" s="82"/>
      <c r="Q6131" s="82"/>
      <c r="R6131" s="82"/>
      <c r="S6131" s="82"/>
      <c r="T6131" s="140"/>
      <c r="U6131" s="82"/>
      <c r="V6131" s="82"/>
      <c r="W6131" s="82"/>
      <c r="X6131" s="82"/>
      <c r="Y6131" s="82"/>
      <c r="AA6131" s="82"/>
      <c r="AB6131" s="82"/>
      <c r="AC6131" s="82"/>
      <c r="AD6131" s="82"/>
      <c r="AE6131" s="82"/>
      <c r="AF6131" s="82"/>
      <c r="AG6131" s="82"/>
    </row>
    <row r="6132" spans="3:33" x14ac:dyDescent="0.2">
      <c r="C6132" s="82"/>
      <c r="D6132" s="82"/>
      <c r="E6132" s="82"/>
      <c r="F6132" s="82"/>
      <c r="G6132" s="82"/>
      <c r="H6132" s="82"/>
      <c r="I6132" s="82"/>
      <c r="J6132" s="82"/>
      <c r="K6132" s="82"/>
      <c r="L6132" s="82"/>
      <c r="M6132" s="82"/>
      <c r="N6132" s="140"/>
      <c r="O6132" s="140"/>
      <c r="P6132" s="82"/>
      <c r="Q6132" s="82"/>
      <c r="R6132" s="82"/>
      <c r="S6132" s="82"/>
      <c r="T6132" s="140"/>
      <c r="U6132" s="82"/>
      <c r="V6132" s="82"/>
      <c r="W6132" s="82"/>
      <c r="X6132" s="82"/>
      <c r="Y6132" s="82"/>
      <c r="AA6132" s="82"/>
      <c r="AB6132" s="82"/>
      <c r="AC6132" s="82"/>
      <c r="AD6132" s="82"/>
      <c r="AE6132" s="82"/>
      <c r="AF6132" s="82"/>
      <c r="AG6132" s="82"/>
    </row>
    <row r="6133" spans="3:33" x14ac:dyDescent="0.2">
      <c r="C6133" s="82"/>
      <c r="D6133" s="82"/>
      <c r="E6133" s="82"/>
      <c r="F6133" s="82"/>
      <c r="G6133" s="82"/>
      <c r="H6133" s="82"/>
      <c r="I6133" s="82"/>
      <c r="J6133" s="82"/>
      <c r="K6133" s="82"/>
      <c r="L6133" s="82"/>
      <c r="M6133" s="82"/>
      <c r="N6133" s="140"/>
      <c r="O6133" s="140"/>
      <c r="P6133" s="82"/>
      <c r="Q6133" s="82"/>
      <c r="R6133" s="82"/>
      <c r="S6133" s="82"/>
      <c r="T6133" s="140"/>
      <c r="U6133" s="82"/>
      <c r="V6133" s="82"/>
      <c r="W6133" s="82"/>
      <c r="X6133" s="82"/>
      <c r="Y6133" s="82"/>
      <c r="AA6133" s="82"/>
      <c r="AB6133" s="82"/>
      <c r="AC6133" s="82"/>
      <c r="AD6133" s="82"/>
      <c r="AE6133" s="82"/>
      <c r="AF6133" s="82"/>
      <c r="AG6133" s="82"/>
    </row>
    <row r="6134" spans="3:33" x14ac:dyDescent="0.2">
      <c r="C6134" s="82"/>
      <c r="D6134" s="82"/>
      <c r="E6134" s="82"/>
      <c r="F6134" s="82"/>
      <c r="G6134" s="82"/>
      <c r="H6134" s="82"/>
      <c r="I6134" s="82"/>
      <c r="J6134" s="82"/>
      <c r="K6134" s="82"/>
      <c r="L6134" s="82"/>
      <c r="M6134" s="82"/>
      <c r="N6134" s="140"/>
      <c r="O6134" s="140"/>
      <c r="P6134" s="82"/>
      <c r="Q6134" s="82"/>
      <c r="R6134" s="82"/>
      <c r="S6134" s="82"/>
      <c r="T6134" s="140"/>
      <c r="U6134" s="82"/>
      <c r="V6134" s="82"/>
      <c r="W6134" s="82"/>
      <c r="X6134" s="82"/>
      <c r="Y6134" s="82"/>
      <c r="AA6134" s="82"/>
      <c r="AB6134" s="82"/>
      <c r="AC6134" s="82"/>
      <c r="AD6134" s="82"/>
      <c r="AE6134" s="82"/>
      <c r="AF6134" s="82"/>
      <c r="AG6134" s="82"/>
    </row>
    <row r="6135" spans="3:33" x14ac:dyDescent="0.2">
      <c r="C6135" s="82"/>
      <c r="D6135" s="82"/>
      <c r="E6135" s="82"/>
      <c r="F6135" s="82"/>
      <c r="G6135" s="82"/>
      <c r="H6135" s="82"/>
      <c r="I6135" s="82"/>
      <c r="J6135" s="82"/>
      <c r="K6135" s="82"/>
      <c r="L6135" s="82"/>
      <c r="M6135" s="82"/>
      <c r="N6135" s="140"/>
      <c r="O6135" s="140"/>
      <c r="P6135" s="82"/>
      <c r="Q6135" s="82"/>
      <c r="R6135" s="82"/>
      <c r="S6135" s="82"/>
      <c r="T6135" s="140"/>
      <c r="U6135" s="82"/>
      <c r="V6135" s="82"/>
      <c r="W6135" s="82"/>
      <c r="X6135" s="82"/>
      <c r="Y6135" s="82"/>
      <c r="AA6135" s="82"/>
      <c r="AB6135" s="82"/>
      <c r="AC6135" s="82"/>
      <c r="AD6135" s="82"/>
      <c r="AE6135" s="82"/>
      <c r="AF6135" s="82"/>
      <c r="AG6135" s="82"/>
    </row>
    <row r="6136" spans="3:33" x14ac:dyDescent="0.2">
      <c r="C6136" s="82"/>
      <c r="D6136" s="82"/>
      <c r="E6136" s="82"/>
      <c r="F6136" s="82"/>
      <c r="G6136" s="82"/>
      <c r="H6136" s="82"/>
      <c r="I6136" s="82"/>
      <c r="J6136" s="82"/>
      <c r="K6136" s="82"/>
      <c r="L6136" s="82"/>
      <c r="M6136" s="82"/>
      <c r="N6136" s="140"/>
      <c r="O6136" s="140"/>
      <c r="P6136" s="82"/>
      <c r="Q6136" s="82"/>
      <c r="R6136" s="82"/>
      <c r="S6136" s="82"/>
      <c r="T6136" s="140"/>
      <c r="U6136" s="82"/>
      <c r="V6136" s="82"/>
      <c r="W6136" s="82"/>
      <c r="X6136" s="82"/>
      <c r="Y6136" s="82"/>
      <c r="AA6136" s="82"/>
      <c r="AB6136" s="82"/>
      <c r="AC6136" s="82"/>
      <c r="AD6136" s="82"/>
      <c r="AE6136" s="82"/>
      <c r="AF6136" s="82"/>
      <c r="AG6136" s="82"/>
    </row>
    <row r="6137" spans="3:33" x14ac:dyDescent="0.2">
      <c r="C6137" s="82"/>
      <c r="D6137" s="82"/>
      <c r="E6137" s="82"/>
      <c r="F6137" s="82"/>
      <c r="G6137" s="82"/>
      <c r="H6137" s="82"/>
      <c r="I6137" s="82"/>
      <c r="J6137" s="82"/>
      <c r="K6137" s="82"/>
      <c r="L6137" s="82"/>
      <c r="M6137" s="82"/>
      <c r="N6137" s="140"/>
      <c r="O6137" s="140"/>
      <c r="P6137" s="82"/>
      <c r="Q6137" s="82"/>
      <c r="R6137" s="82"/>
      <c r="S6137" s="82"/>
      <c r="T6137" s="140"/>
      <c r="U6137" s="82"/>
      <c r="V6137" s="82"/>
      <c r="W6137" s="82"/>
      <c r="X6137" s="82"/>
      <c r="Y6137" s="82"/>
      <c r="AA6137" s="82"/>
      <c r="AB6137" s="82"/>
      <c r="AC6137" s="82"/>
      <c r="AD6137" s="82"/>
      <c r="AE6137" s="82"/>
      <c r="AF6137" s="82"/>
      <c r="AG6137" s="82"/>
    </row>
    <row r="6138" spans="3:33" x14ac:dyDescent="0.2">
      <c r="C6138" s="82"/>
      <c r="D6138" s="82"/>
      <c r="E6138" s="82"/>
      <c r="F6138" s="82"/>
      <c r="G6138" s="82"/>
      <c r="H6138" s="82"/>
      <c r="I6138" s="82"/>
      <c r="J6138" s="82"/>
      <c r="K6138" s="82"/>
      <c r="L6138" s="82"/>
      <c r="M6138" s="82"/>
      <c r="N6138" s="140"/>
      <c r="O6138" s="140"/>
      <c r="P6138" s="82"/>
      <c r="Q6138" s="82"/>
      <c r="R6138" s="82"/>
      <c r="S6138" s="82"/>
      <c r="T6138" s="140"/>
      <c r="U6138" s="82"/>
      <c r="V6138" s="82"/>
      <c r="W6138" s="82"/>
      <c r="X6138" s="82"/>
      <c r="Y6138" s="82"/>
      <c r="AA6138" s="82"/>
      <c r="AB6138" s="82"/>
      <c r="AC6138" s="82"/>
      <c r="AD6138" s="82"/>
      <c r="AE6138" s="82"/>
      <c r="AF6138" s="82"/>
      <c r="AG6138" s="82"/>
    </row>
    <row r="6139" spans="3:33" x14ac:dyDescent="0.2">
      <c r="C6139" s="82"/>
      <c r="D6139" s="82"/>
      <c r="E6139" s="82"/>
      <c r="F6139" s="82"/>
      <c r="G6139" s="82"/>
      <c r="H6139" s="82"/>
      <c r="I6139" s="82"/>
      <c r="J6139" s="82"/>
      <c r="K6139" s="82"/>
      <c r="L6139" s="82"/>
      <c r="M6139" s="82"/>
      <c r="N6139" s="140"/>
      <c r="O6139" s="140"/>
      <c r="P6139" s="82"/>
      <c r="Q6139" s="82"/>
      <c r="R6139" s="82"/>
      <c r="S6139" s="82"/>
      <c r="T6139" s="140"/>
      <c r="U6139" s="82"/>
      <c r="V6139" s="82"/>
      <c r="W6139" s="82"/>
      <c r="X6139" s="82"/>
      <c r="Y6139" s="82"/>
      <c r="AA6139" s="82"/>
      <c r="AB6139" s="82"/>
      <c r="AC6139" s="82"/>
      <c r="AD6139" s="82"/>
      <c r="AE6139" s="82"/>
      <c r="AF6139" s="82"/>
      <c r="AG6139" s="82"/>
    </row>
    <row r="6140" spans="3:33" x14ac:dyDescent="0.2">
      <c r="C6140" s="82"/>
      <c r="D6140" s="82"/>
      <c r="E6140" s="82"/>
      <c r="F6140" s="82"/>
      <c r="G6140" s="82"/>
      <c r="H6140" s="82"/>
      <c r="I6140" s="82"/>
      <c r="J6140" s="82"/>
      <c r="K6140" s="82"/>
      <c r="L6140" s="82"/>
      <c r="M6140" s="82"/>
      <c r="N6140" s="140"/>
      <c r="O6140" s="140"/>
      <c r="P6140" s="82"/>
      <c r="Q6140" s="82"/>
      <c r="R6140" s="82"/>
      <c r="S6140" s="82"/>
      <c r="T6140" s="140"/>
      <c r="U6140" s="82"/>
      <c r="V6140" s="82"/>
      <c r="W6140" s="82"/>
      <c r="X6140" s="82"/>
      <c r="Y6140" s="82"/>
      <c r="AA6140" s="82"/>
      <c r="AB6140" s="82"/>
      <c r="AC6140" s="82"/>
      <c r="AD6140" s="82"/>
      <c r="AE6140" s="82"/>
      <c r="AF6140" s="82"/>
      <c r="AG6140" s="82"/>
    </row>
    <row r="6141" spans="3:33" x14ac:dyDescent="0.2">
      <c r="C6141" s="82"/>
      <c r="D6141" s="82"/>
      <c r="E6141" s="82"/>
      <c r="F6141" s="82"/>
      <c r="G6141" s="82"/>
      <c r="H6141" s="82"/>
      <c r="I6141" s="82"/>
      <c r="J6141" s="82"/>
      <c r="K6141" s="82"/>
      <c r="L6141" s="82"/>
      <c r="M6141" s="82"/>
      <c r="N6141" s="140"/>
      <c r="O6141" s="140"/>
      <c r="P6141" s="82"/>
      <c r="Q6141" s="82"/>
      <c r="R6141" s="82"/>
      <c r="S6141" s="82"/>
      <c r="T6141" s="140"/>
      <c r="U6141" s="82"/>
      <c r="V6141" s="82"/>
      <c r="W6141" s="82"/>
      <c r="X6141" s="82"/>
      <c r="Y6141" s="82"/>
      <c r="AA6141" s="82"/>
      <c r="AB6141" s="82"/>
      <c r="AC6141" s="82"/>
      <c r="AD6141" s="82"/>
      <c r="AE6141" s="82"/>
      <c r="AF6141" s="82"/>
      <c r="AG6141" s="82"/>
    </row>
    <row r="6142" spans="3:33" x14ac:dyDescent="0.2">
      <c r="C6142" s="82"/>
      <c r="D6142" s="82"/>
      <c r="E6142" s="82"/>
      <c r="F6142" s="82"/>
      <c r="G6142" s="82"/>
      <c r="H6142" s="82"/>
      <c r="I6142" s="82"/>
      <c r="J6142" s="82"/>
      <c r="K6142" s="82"/>
      <c r="L6142" s="82"/>
      <c r="M6142" s="82"/>
      <c r="N6142" s="140"/>
      <c r="O6142" s="140"/>
      <c r="P6142" s="82"/>
      <c r="Q6142" s="82"/>
      <c r="R6142" s="82"/>
      <c r="S6142" s="82"/>
      <c r="T6142" s="140"/>
      <c r="U6142" s="82"/>
      <c r="V6142" s="82"/>
      <c r="W6142" s="82"/>
      <c r="X6142" s="82"/>
      <c r="Y6142" s="82"/>
      <c r="AA6142" s="82"/>
      <c r="AB6142" s="82"/>
      <c r="AC6142" s="82"/>
      <c r="AD6142" s="82"/>
      <c r="AE6142" s="82"/>
      <c r="AF6142" s="82"/>
      <c r="AG6142" s="82"/>
    </row>
    <row r="6143" spans="3:33" x14ac:dyDescent="0.2">
      <c r="C6143" s="82"/>
      <c r="D6143" s="82"/>
      <c r="E6143" s="82"/>
      <c r="F6143" s="82"/>
      <c r="G6143" s="82"/>
      <c r="H6143" s="82"/>
      <c r="I6143" s="82"/>
      <c r="J6143" s="82"/>
      <c r="K6143" s="82"/>
      <c r="L6143" s="82"/>
      <c r="M6143" s="82"/>
      <c r="N6143" s="140"/>
      <c r="O6143" s="140"/>
      <c r="P6143" s="82"/>
      <c r="Q6143" s="82"/>
      <c r="R6143" s="82"/>
      <c r="S6143" s="82"/>
      <c r="T6143" s="140"/>
      <c r="U6143" s="82"/>
      <c r="V6143" s="82"/>
      <c r="W6143" s="82"/>
      <c r="X6143" s="82"/>
      <c r="Y6143" s="82"/>
      <c r="AA6143" s="82"/>
      <c r="AB6143" s="82"/>
      <c r="AC6143" s="82"/>
      <c r="AD6143" s="82"/>
      <c r="AE6143" s="82"/>
      <c r="AF6143" s="82"/>
      <c r="AG6143" s="82"/>
    </row>
    <row r="6144" spans="3:33" x14ac:dyDescent="0.2">
      <c r="C6144" s="82"/>
      <c r="D6144" s="82"/>
      <c r="E6144" s="82"/>
      <c r="F6144" s="82"/>
      <c r="G6144" s="82"/>
      <c r="H6144" s="82"/>
      <c r="I6144" s="82"/>
      <c r="J6144" s="82"/>
      <c r="K6144" s="82"/>
      <c r="L6144" s="82"/>
      <c r="M6144" s="82"/>
      <c r="N6144" s="140"/>
      <c r="O6144" s="140"/>
      <c r="P6144" s="82"/>
      <c r="Q6144" s="82"/>
      <c r="R6144" s="82"/>
      <c r="S6144" s="82"/>
      <c r="T6144" s="140"/>
      <c r="U6144" s="82"/>
      <c r="V6144" s="82"/>
      <c r="W6144" s="82"/>
      <c r="X6144" s="82"/>
      <c r="Y6144" s="82"/>
      <c r="AA6144" s="82"/>
      <c r="AB6144" s="82"/>
      <c r="AC6144" s="82"/>
      <c r="AD6144" s="82"/>
      <c r="AE6144" s="82"/>
      <c r="AF6144" s="82"/>
      <c r="AG6144" s="82"/>
    </row>
    <row r="6145" spans="3:33" x14ac:dyDescent="0.2">
      <c r="C6145" s="82"/>
      <c r="D6145" s="82"/>
      <c r="E6145" s="82"/>
      <c r="F6145" s="82"/>
      <c r="G6145" s="82"/>
      <c r="H6145" s="82"/>
      <c r="I6145" s="82"/>
      <c r="J6145" s="82"/>
      <c r="K6145" s="82"/>
      <c r="L6145" s="82"/>
      <c r="M6145" s="82"/>
      <c r="N6145" s="140"/>
      <c r="O6145" s="140"/>
      <c r="P6145" s="82"/>
      <c r="Q6145" s="82"/>
      <c r="R6145" s="82"/>
      <c r="S6145" s="82"/>
      <c r="T6145" s="140"/>
      <c r="U6145" s="82"/>
      <c r="V6145" s="82"/>
      <c r="W6145" s="82"/>
      <c r="X6145" s="82"/>
      <c r="Y6145" s="82"/>
      <c r="AA6145" s="82"/>
      <c r="AB6145" s="82"/>
      <c r="AC6145" s="82"/>
      <c r="AD6145" s="82"/>
      <c r="AE6145" s="82"/>
      <c r="AF6145" s="82"/>
      <c r="AG6145" s="82"/>
    </row>
    <row r="6146" spans="3:33" x14ac:dyDescent="0.2">
      <c r="C6146" s="82"/>
      <c r="D6146" s="82"/>
      <c r="E6146" s="82"/>
      <c r="F6146" s="82"/>
      <c r="G6146" s="82"/>
      <c r="H6146" s="82"/>
      <c r="I6146" s="82"/>
      <c r="J6146" s="82"/>
      <c r="K6146" s="82"/>
      <c r="L6146" s="82"/>
      <c r="M6146" s="82"/>
      <c r="N6146" s="140"/>
      <c r="O6146" s="140"/>
      <c r="P6146" s="82"/>
      <c r="Q6146" s="82"/>
      <c r="R6146" s="82"/>
      <c r="S6146" s="82"/>
      <c r="T6146" s="140"/>
      <c r="U6146" s="82"/>
      <c r="V6146" s="82"/>
      <c r="W6146" s="82"/>
      <c r="X6146" s="82"/>
      <c r="Y6146" s="82"/>
      <c r="AA6146" s="82"/>
      <c r="AB6146" s="82"/>
      <c r="AC6146" s="82"/>
      <c r="AD6146" s="82"/>
      <c r="AE6146" s="82"/>
      <c r="AF6146" s="82"/>
      <c r="AG6146" s="82"/>
    </row>
    <row r="6147" spans="3:33" x14ac:dyDescent="0.2">
      <c r="C6147" s="82"/>
      <c r="D6147" s="82"/>
      <c r="E6147" s="82"/>
      <c r="F6147" s="82"/>
      <c r="G6147" s="82"/>
      <c r="H6147" s="82"/>
      <c r="I6147" s="82"/>
      <c r="J6147" s="82"/>
      <c r="K6147" s="82"/>
      <c r="L6147" s="82"/>
      <c r="M6147" s="82"/>
      <c r="N6147" s="140"/>
      <c r="O6147" s="140"/>
      <c r="P6147" s="82"/>
      <c r="Q6147" s="82"/>
      <c r="R6147" s="82"/>
      <c r="S6147" s="82"/>
      <c r="T6147" s="140"/>
      <c r="U6147" s="82"/>
      <c r="V6147" s="82"/>
      <c r="W6147" s="82"/>
      <c r="X6147" s="82"/>
      <c r="Y6147" s="82"/>
      <c r="AA6147" s="82"/>
      <c r="AB6147" s="82"/>
      <c r="AC6147" s="82"/>
      <c r="AD6147" s="82"/>
      <c r="AE6147" s="82"/>
      <c r="AF6147" s="82"/>
      <c r="AG6147" s="82"/>
    </row>
    <row r="6148" spans="3:33" x14ac:dyDescent="0.2">
      <c r="C6148" s="82"/>
      <c r="D6148" s="82"/>
      <c r="E6148" s="82"/>
      <c r="F6148" s="82"/>
      <c r="G6148" s="82"/>
      <c r="H6148" s="82"/>
      <c r="I6148" s="82"/>
      <c r="J6148" s="82"/>
      <c r="K6148" s="82"/>
      <c r="L6148" s="82"/>
      <c r="M6148" s="82"/>
      <c r="N6148" s="140"/>
      <c r="O6148" s="140"/>
      <c r="P6148" s="82"/>
      <c r="Q6148" s="82"/>
      <c r="R6148" s="82"/>
      <c r="S6148" s="82"/>
      <c r="T6148" s="140"/>
      <c r="U6148" s="82"/>
      <c r="V6148" s="82"/>
      <c r="W6148" s="82"/>
      <c r="X6148" s="82"/>
      <c r="Y6148" s="82"/>
      <c r="AA6148" s="82"/>
      <c r="AB6148" s="82"/>
      <c r="AC6148" s="82"/>
      <c r="AD6148" s="82"/>
      <c r="AE6148" s="82"/>
      <c r="AF6148" s="82"/>
      <c r="AG6148" s="82"/>
    </row>
    <row r="6149" spans="3:33" x14ac:dyDescent="0.2">
      <c r="C6149" s="82"/>
      <c r="D6149" s="82"/>
      <c r="E6149" s="82"/>
      <c r="F6149" s="82"/>
      <c r="G6149" s="82"/>
      <c r="H6149" s="82"/>
      <c r="I6149" s="82"/>
      <c r="J6149" s="82"/>
      <c r="K6149" s="82"/>
      <c r="L6149" s="82"/>
      <c r="M6149" s="82"/>
      <c r="N6149" s="140"/>
      <c r="O6149" s="140"/>
      <c r="P6149" s="82"/>
      <c r="Q6149" s="82"/>
      <c r="R6149" s="82"/>
      <c r="S6149" s="82"/>
      <c r="T6149" s="140"/>
      <c r="U6149" s="82"/>
      <c r="V6149" s="82"/>
      <c r="W6149" s="82"/>
      <c r="X6149" s="82"/>
      <c r="Y6149" s="82"/>
      <c r="AA6149" s="82"/>
      <c r="AB6149" s="82"/>
      <c r="AC6149" s="82"/>
      <c r="AD6149" s="82"/>
      <c r="AE6149" s="82"/>
      <c r="AF6149" s="82"/>
      <c r="AG6149" s="82"/>
    </row>
    <row r="6150" spans="3:33" x14ac:dyDescent="0.2">
      <c r="C6150" s="82"/>
      <c r="D6150" s="82"/>
      <c r="E6150" s="82"/>
      <c r="F6150" s="82"/>
      <c r="G6150" s="82"/>
      <c r="H6150" s="82"/>
      <c r="I6150" s="82"/>
      <c r="J6150" s="82"/>
      <c r="K6150" s="82"/>
      <c r="L6150" s="82"/>
      <c r="M6150" s="82"/>
      <c r="N6150" s="140"/>
      <c r="O6150" s="140"/>
      <c r="P6150" s="82"/>
      <c r="Q6150" s="82"/>
      <c r="R6150" s="82"/>
      <c r="S6150" s="82"/>
      <c r="T6150" s="140"/>
      <c r="U6150" s="82"/>
      <c r="V6150" s="82"/>
      <c r="W6150" s="82"/>
      <c r="X6150" s="82"/>
      <c r="Y6150" s="82"/>
      <c r="AA6150" s="82"/>
      <c r="AB6150" s="82"/>
      <c r="AC6150" s="82"/>
      <c r="AD6150" s="82"/>
      <c r="AE6150" s="82"/>
      <c r="AF6150" s="82"/>
      <c r="AG6150" s="82"/>
    </row>
    <row r="6151" spans="3:33" x14ac:dyDescent="0.2">
      <c r="C6151" s="82"/>
      <c r="D6151" s="82"/>
      <c r="E6151" s="82"/>
      <c r="F6151" s="82"/>
      <c r="G6151" s="82"/>
      <c r="H6151" s="82"/>
      <c r="I6151" s="82"/>
      <c r="J6151" s="82"/>
      <c r="K6151" s="82"/>
      <c r="L6151" s="82"/>
      <c r="M6151" s="82"/>
      <c r="N6151" s="140"/>
      <c r="O6151" s="140"/>
      <c r="P6151" s="82"/>
      <c r="Q6151" s="82"/>
      <c r="R6151" s="82"/>
      <c r="S6151" s="82"/>
      <c r="T6151" s="140"/>
      <c r="U6151" s="82"/>
      <c r="V6151" s="82"/>
      <c r="W6151" s="82"/>
      <c r="X6151" s="82"/>
      <c r="Y6151" s="82"/>
      <c r="AA6151" s="82"/>
      <c r="AB6151" s="82"/>
      <c r="AC6151" s="82"/>
      <c r="AD6151" s="82"/>
      <c r="AE6151" s="82"/>
      <c r="AF6151" s="82"/>
      <c r="AG6151" s="82"/>
    </row>
    <row r="6152" spans="3:33" x14ac:dyDescent="0.2">
      <c r="C6152" s="82"/>
      <c r="D6152" s="82"/>
      <c r="E6152" s="82"/>
      <c r="F6152" s="82"/>
      <c r="G6152" s="82"/>
      <c r="H6152" s="82"/>
      <c r="I6152" s="82"/>
      <c r="J6152" s="82"/>
      <c r="K6152" s="82"/>
      <c r="L6152" s="82"/>
      <c r="M6152" s="82"/>
      <c r="N6152" s="140"/>
      <c r="O6152" s="140"/>
      <c r="P6152" s="82"/>
      <c r="Q6152" s="82"/>
      <c r="R6152" s="82"/>
      <c r="S6152" s="82"/>
      <c r="T6152" s="140"/>
      <c r="U6152" s="82"/>
      <c r="V6152" s="82"/>
      <c r="W6152" s="82"/>
      <c r="X6152" s="82"/>
      <c r="Y6152" s="82"/>
      <c r="AA6152" s="82"/>
      <c r="AB6152" s="82"/>
      <c r="AC6152" s="82"/>
      <c r="AD6152" s="82"/>
      <c r="AE6152" s="82"/>
      <c r="AF6152" s="82"/>
      <c r="AG6152" s="82"/>
    </row>
    <row r="6153" spans="3:33" x14ac:dyDescent="0.2">
      <c r="C6153" s="82"/>
      <c r="D6153" s="82"/>
      <c r="E6153" s="82"/>
      <c r="F6153" s="82"/>
      <c r="G6153" s="82"/>
      <c r="H6153" s="82"/>
      <c r="I6153" s="82"/>
      <c r="J6153" s="82"/>
      <c r="K6153" s="82"/>
      <c r="L6153" s="82"/>
      <c r="M6153" s="82"/>
      <c r="N6153" s="140"/>
      <c r="O6153" s="140"/>
      <c r="P6153" s="82"/>
      <c r="Q6153" s="82"/>
      <c r="R6153" s="82"/>
      <c r="S6153" s="82"/>
      <c r="T6153" s="140"/>
      <c r="U6153" s="82"/>
      <c r="V6153" s="82"/>
      <c r="W6153" s="82"/>
      <c r="X6153" s="82"/>
      <c r="Y6153" s="82"/>
      <c r="AA6153" s="82"/>
      <c r="AB6153" s="82"/>
      <c r="AC6153" s="82"/>
      <c r="AD6153" s="82"/>
      <c r="AE6153" s="82"/>
      <c r="AF6153" s="82"/>
      <c r="AG6153" s="82"/>
    </row>
    <row r="6154" spans="3:33" x14ac:dyDescent="0.2">
      <c r="C6154" s="82"/>
      <c r="D6154" s="82"/>
      <c r="E6154" s="82"/>
      <c r="F6154" s="82"/>
      <c r="G6154" s="82"/>
      <c r="H6154" s="82"/>
      <c r="I6154" s="82"/>
      <c r="J6154" s="82"/>
      <c r="K6154" s="82"/>
      <c r="L6154" s="82"/>
      <c r="M6154" s="82"/>
      <c r="N6154" s="140"/>
      <c r="O6154" s="140"/>
      <c r="P6154" s="82"/>
      <c r="Q6154" s="82"/>
      <c r="R6154" s="82"/>
      <c r="S6154" s="82"/>
      <c r="T6154" s="140"/>
      <c r="U6154" s="82"/>
      <c r="V6154" s="82"/>
      <c r="W6154" s="82"/>
      <c r="X6154" s="82"/>
      <c r="Y6154" s="82"/>
      <c r="AA6154" s="82"/>
      <c r="AB6154" s="82"/>
      <c r="AC6154" s="82"/>
      <c r="AD6154" s="82"/>
      <c r="AE6154" s="82"/>
      <c r="AF6154" s="82"/>
      <c r="AG6154" s="82"/>
    </row>
    <row r="6155" spans="3:33" x14ac:dyDescent="0.2">
      <c r="C6155" s="82"/>
      <c r="D6155" s="82"/>
      <c r="E6155" s="82"/>
      <c r="F6155" s="82"/>
      <c r="G6155" s="82"/>
      <c r="H6155" s="82"/>
      <c r="I6155" s="82"/>
      <c r="J6155" s="82"/>
      <c r="K6155" s="82"/>
      <c r="L6155" s="82"/>
      <c r="M6155" s="82"/>
      <c r="N6155" s="140"/>
      <c r="O6155" s="140"/>
      <c r="P6155" s="82"/>
      <c r="Q6155" s="82"/>
      <c r="R6155" s="82"/>
      <c r="S6155" s="82"/>
      <c r="T6155" s="140"/>
      <c r="U6155" s="82"/>
      <c r="V6155" s="82"/>
      <c r="W6155" s="82"/>
      <c r="X6155" s="82"/>
      <c r="Y6155" s="82"/>
      <c r="AA6155" s="82"/>
      <c r="AB6155" s="82"/>
      <c r="AC6155" s="82"/>
      <c r="AD6155" s="82"/>
      <c r="AE6155" s="82"/>
      <c r="AF6155" s="82"/>
      <c r="AG6155" s="82"/>
    </row>
    <row r="6156" spans="3:33" x14ac:dyDescent="0.2">
      <c r="C6156" s="82"/>
      <c r="D6156" s="82"/>
      <c r="E6156" s="82"/>
      <c r="F6156" s="82"/>
      <c r="G6156" s="82"/>
      <c r="H6156" s="82"/>
      <c r="I6156" s="82"/>
      <c r="J6156" s="82"/>
      <c r="K6156" s="82"/>
      <c r="L6156" s="82"/>
      <c r="M6156" s="82"/>
      <c r="N6156" s="140"/>
      <c r="O6156" s="140"/>
      <c r="P6156" s="82"/>
      <c r="Q6156" s="82"/>
      <c r="R6156" s="82"/>
      <c r="S6156" s="82"/>
      <c r="T6156" s="140"/>
      <c r="U6156" s="82"/>
      <c r="V6156" s="82"/>
      <c r="W6156" s="82"/>
      <c r="X6156" s="82"/>
      <c r="Y6156" s="82"/>
      <c r="AA6156" s="82"/>
      <c r="AB6156" s="82"/>
      <c r="AC6156" s="82"/>
      <c r="AD6156" s="82"/>
      <c r="AE6156" s="82"/>
      <c r="AF6156" s="82"/>
      <c r="AG6156" s="82"/>
    </row>
    <row r="6157" spans="3:33" x14ac:dyDescent="0.2">
      <c r="C6157" s="82"/>
      <c r="D6157" s="82"/>
      <c r="E6157" s="82"/>
      <c r="F6157" s="82"/>
      <c r="G6157" s="82"/>
      <c r="H6157" s="82"/>
      <c r="I6157" s="82"/>
      <c r="J6157" s="82"/>
      <c r="K6157" s="82"/>
      <c r="L6157" s="82"/>
      <c r="M6157" s="82"/>
      <c r="N6157" s="140"/>
      <c r="O6157" s="140"/>
      <c r="P6157" s="82"/>
      <c r="Q6157" s="82"/>
      <c r="R6157" s="82"/>
      <c r="S6157" s="82"/>
      <c r="T6157" s="140"/>
      <c r="U6157" s="82"/>
      <c r="V6157" s="82"/>
      <c r="W6157" s="82"/>
      <c r="X6157" s="82"/>
      <c r="Y6157" s="82"/>
      <c r="AA6157" s="82"/>
      <c r="AB6157" s="82"/>
      <c r="AC6157" s="82"/>
      <c r="AD6157" s="82"/>
      <c r="AE6157" s="82"/>
      <c r="AF6157" s="82"/>
      <c r="AG6157" s="82"/>
    </row>
    <row r="6158" spans="3:33" x14ac:dyDescent="0.2">
      <c r="C6158" s="82"/>
      <c r="D6158" s="82"/>
      <c r="E6158" s="82"/>
      <c r="F6158" s="82"/>
      <c r="G6158" s="82"/>
      <c r="H6158" s="82"/>
      <c r="I6158" s="82"/>
      <c r="J6158" s="82"/>
      <c r="K6158" s="82"/>
      <c r="L6158" s="82"/>
      <c r="M6158" s="82"/>
      <c r="N6158" s="140"/>
      <c r="O6158" s="140"/>
      <c r="P6158" s="82"/>
      <c r="Q6158" s="82"/>
      <c r="R6158" s="82"/>
      <c r="S6158" s="82"/>
      <c r="T6158" s="140"/>
      <c r="U6158" s="82"/>
      <c r="V6158" s="82"/>
      <c r="W6158" s="82"/>
      <c r="X6158" s="82"/>
      <c r="Y6158" s="82"/>
      <c r="AA6158" s="82"/>
      <c r="AB6158" s="82"/>
      <c r="AC6158" s="82"/>
      <c r="AD6158" s="82"/>
      <c r="AE6158" s="82"/>
      <c r="AF6158" s="82"/>
      <c r="AG6158" s="82"/>
    </row>
    <row r="6159" spans="3:33" x14ac:dyDescent="0.2">
      <c r="C6159" s="82"/>
      <c r="D6159" s="82"/>
      <c r="E6159" s="82"/>
      <c r="F6159" s="82"/>
      <c r="G6159" s="82"/>
      <c r="H6159" s="82"/>
      <c r="I6159" s="82"/>
      <c r="J6159" s="82"/>
      <c r="K6159" s="82"/>
      <c r="L6159" s="82"/>
      <c r="M6159" s="82"/>
      <c r="N6159" s="140"/>
      <c r="O6159" s="140"/>
      <c r="P6159" s="82"/>
      <c r="Q6159" s="82"/>
      <c r="R6159" s="82"/>
      <c r="S6159" s="82"/>
      <c r="T6159" s="140"/>
      <c r="U6159" s="82"/>
      <c r="V6159" s="82"/>
      <c r="W6159" s="82"/>
      <c r="X6159" s="82"/>
      <c r="Y6159" s="82"/>
      <c r="AA6159" s="82"/>
      <c r="AB6159" s="82"/>
      <c r="AC6159" s="82"/>
      <c r="AD6159" s="82"/>
      <c r="AE6159" s="82"/>
      <c r="AF6159" s="82"/>
      <c r="AG6159" s="82"/>
    </row>
    <row r="6160" spans="3:33" x14ac:dyDescent="0.2">
      <c r="C6160" s="82"/>
      <c r="D6160" s="82"/>
      <c r="E6160" s="82"/>
      <c r="F6160" s="82"/>
      <c r="G6160" s="82"/>
      <c r="H6160" s="82"/>
      <c r="I6160" s="82"/>
      <c r="J6160" s="82"/>
      <c r="K6160" s="82"/>
      <c r="L6160" s="82"/>
      <c r="M6160" s="82"/>
      <c r="N6160" s="140"/>
      <c r="O6160" s="140"/>
      <c r="P6160" s="82"/>
      <c r="Q6160" s="82"/>
      <c r="R6160" s="82"/>
      <c r="S6160" s="82"/>
      <c r="T6160" s="140"/>
      <c r="U6160" s="82"/>
      <c r="V6160" s="82"/>
      <c r="W6160" s="82"/>
      <c r="X6160" s="82"/>
      <c r="Y6160" s="82"/>
      <c r="AA6160" s="82"/>
      <c r="AB6160" s="82"/>
      <c r="AC6160" s="82"/>
      <c r="AD6160" s="82"/>
      <c r="AE6160" s="82"/>
      <c r="AF6160" s="82"/>
      <c r="AG6160" s="82"/>
    </row>
    <row r="6161" spans="3:33" x14ac:dyDescent="0.2">
      <c r="C6161" s="82"/>
      <c r="D6161" s="82"/>
      <c r="E6161" s="82"/>
      <c r="F6161" s="82"/>
      <c r="G6161" s="82"/>
      <c r="H6161" s="82"/>
      <c r="I6161" s="82"/>
      <c r="J6161" s="82"/>
      <c r="K6161" s="82"/>
      <c r="L6161" s="82"/>
      <c r="M6161" s="82"/>
      <c r="N6161" s="140"/>
      <c r="O6161" s="140"/>
      <c r="P6161" s="82"/>
      <c r="Q6161" s="82"/>
      <c r="R6161" s="82"/>
      <c r="S6161" s="82"/>
      <c r="T6161" s="140"/>
      <c r="U6161" s="82"/>
      <c r="V6161" s="82"/>
      <c r="W6161" s="82"/>
      <c r="X6161" s="82"/>
      <c r="Y6161" s="82"/>
      <c r="AA6161" s="82"/>
      <c r="AB6161" s="82"/>
      <c r="AC6161" s="82"/>
      <c r="AD6161" s="82"/>
      <c r="AE6161" s="82"/>
      <c r="AF6161" s="82"/>
      <c r="AG6161" s="82"/>
    </row>
    <row r="6162" spans="3:33" x14ac:dyDescent="0.2">
      <c r="C6162" s="82"/>
      <c r="D6162" s="82"/>
      <c r="E6162" s="82"/>
      <c r="F6162" s="82"/>
      <c r="G6162" s="82"/>
      <c r="H6162" s="82"/>
      <c r="I6162" s="82"/>
      <c r="J6162" s="82"/>
      <c r="K6162" s="82"/>
      <c r="L6162" s="82"/>
      <c r="M6162" s="82"/>
      <c r="N6162" s="140"/>
      <c r="O6162" s="140"/>
      <c r="P6162" s="82"/>
      <c r="Q6162" s="82"/>
      <c r="R6162" s="82"/>
      <c r="S6162" s="82"/>
      <c r="T6162" s="140"/>
      <c r="U6162" s="82"/>
      <c r="V6162" s="82"/>
      <c r="W6162" s="82"/>
      <c r="X6162" s="82"/>
      <c r="Y6162" s="82"/>
      <c r="AA6162" s="82"/>
      <c r="AB6162" s="82"/>
      <c r="AC6162" s="82"/>
      <c r="AD6162" s="82"/>
      <c r="AE6162" s="82"/>
      <c r="AF6162" s="82"/>
      <c r="AG6162" s="82"/>
    </row>
    <row r="6163" spans="3:33" x14ac:dyDescent="0.2">
      <c r="C6163" s="82"/>
      <c r="D6163" s="82"/>
      <c r="E6163" s="82"/>
      <c r="F6163" s="82"/>
      <c r="G6163" s="82"/>
      <c r="H6163" s="82"/>
      <c r="I6163" s="82"/>
      <c r="J6163" s="82"/>
      <c r="K6163" s="82"/>
      <c r="L6163" s="82"/>
      <c r="M6163" s="82"/>
      <c r="N6163" s="140"/>
      <c r="O6163" s="140"/>
      <c r="P6163" s="82"/>
      <c r="Q6163" s="82"/>
      <c r="R6163" s="82"/>
      <c r="S6163" s="82"/>
      <c r="T6163" s="140"/>
      <c r="U6163" s="82"/>
      <c r="V6163" s="82"/>
      <c r="W6163" s="82"/>
      <c r="X6163" s="82"/>
      <c r="Y6163" s="82"/>
      <c r="AA6163" s="82"/>
      <c r="AB6163" s="82"/>
      <c r="AC6163" s="82"/>
      <c r="AD6163" s="82"/>
      <c r="AE6163" s="82"/>
      <c r="AF6163" s="82"/>
      <c r="AG6163" s="82"/>
    </row>
    <row r="6164" spans="3:33" x14ac:dyDescent="0.2">
      <c r="C6164" s="82"/>
      <c r="D6164" s="82"/>
      <c r="E6164" s="82"/>
      <c r="F6164" s="82"/>
      <c r="G6164" s="82"/>
      <c r="H6164" s="82"/>
      <c r="I6164" s="82"/>
      <c r="J6164" s="82"/>
      <c r="K6164" s="82"/>
      <c r="L6164" s="82"/>
      <c r="M6164" s="82"/>
      <c r="N6164" s="140"/>
      <c r="O6164" s="140"/>
      <c r="P6164" s="82"/>
      <c r="Q6164" s="82"/>
      <c r="R6164" s="82"/>
      <c r="S6164" s="82"/>
      <c r="T6164" s="140"/>
      <c r="U6164" s="82"/>
      <c r="V6164" s="82"/>
      <c r="W6164" s="82"/>
      <c r="X6164" s="82"/>
      <c r="Y6164" s="82"/>
      <c r="AA6164" s="82"/>
      <c r="AB6164" s="82"/>
      <c r="AC6164" s="82"/>
      <c r="AD6164" s="82"/>
      <c r="AE6164" s="82"/>
      <c r="AF6164" s="82"/>
      <c r="AG6164" s="82"/>
    </row>
    <row r="6165" spans="3:33" x14ac:dyDescent="0.2">
      <c r="C6165" s="82"/>
      <c r="D6165" s="82"/>
      <c r="E6165" s="82"/>
      <c r="F6165" s="82"/>
      <c r="G6165" s="82"/>
      <c r="H6165" s="82"/>
      <c r="I6165" s="82"/>
      <c r="J6165" s="82"/>
      <c r="K6165" s="82"/>
      <c r="L6165" s="82"/>
      <c r="M6165" s="82"/>
      <c r="N6165" s="140"/>
      <c r="O6165" s="140"/>
      <c r="P6165" s="82"/>
      <c r="Q6165" s="82"/>
      <c r="R6165" s="82"/>
      <c r="S6165" s="82"/>
      <c r="T6165" s="140"/>
      <c r="U6165" s="82"/>
      <c r="V6165" s="82"/>
      <c r="W6165" s="82"/>
      <c r="X6165" s="82"/>
      <c r="Y6165" s="82"/>
      <c r="AA6165" s="82"/>
      <c r="AB6165" s="82"/>
      <c r="AC6165" s="82"/>
      <c r="AD6165" s="82"/>
      <c r="AE6165" s="82"/>
      <c r="AF6165" s="82"/>
      <c r="AG6165" s="82"/>
    </row>
    <row r="6166" spans="3:33" x14ac:dyDescent="0.2">
      <c r="C6166" s="82"/>
      <c r="D6166" s="82"/>
      <c r="E6166" s="82"/>
      <c r="F6166" s="82"/>
      <c r="G6166" s="82"/>
      <c r="H6166" s="82"/>
      <c r="I6166" s="82"/>
      <c r="J6166" s="82"/>
      <c r="K6166" s="82"/>
      <c r="L6166" s="82"/>
      <c r="M6166" s="82"/>
      <c r="N6166" s="140"/>
      <c r="O6166" s="140"/>
      <c r="P6166" s="82"/>
      <c r="Q6166" s="82"/>
      <c r="R6166" s="82"/>
      <c r="S6166" s="82"/>
      <c r="T6166" s="140"/>
      <c r="U6166" s="82"/>
      <c r="V6166" s="82"/>
      <c r="W6166" s="82"/>
      <c r="X6166" s="82"/>
      <c r="Y6166" s="82"/>
      <c r="AA6166" s="82"/>
      <c r="AB6166" s="82"/>
      <c r="AC6166" s="82"/>
      <c r="AD6166" s="82"/>
      <c r="AE6166" s="82"/>
      <c r="AF6166" s="82"/>
      <c r="AG6166" s="82"/>
    </row>
    <row r="6167" spans="3:33" x14ac:dyDescent="0.2">
      <c r="C6167" s="82"/>
      <c r="D6167" s="82"/>
      <c r="E6167" s="82"/>
      <c r="F6167" s="82"/>
      <c r="G6167" s="82"/>
      <c r="H6167" s="82"/>
      <c r="I6167" s="82"/>
      <c r="J6167" s="82"/>
      <c r="K6167" s="82"/>
      <c r="L6167" s="82"/>
      <c r="M6167" s="82"/>
      <c r="N6167" s="140"/>
      <c r="O6167" s="140"/>
      <c r="P6167" s="82"/>
      <c r="Q6167" s="82"/>
      <c r="R6167" s="82"/>
      <c r="S6167" s="82"/>
      <c r="T6167" s="140"/>
      <c r="U6167" s="82"/>
      <c r="V6167" s="82"/>
      <c r="W6167" s="82"/>
      <c r="X6167" s="82"/>
      <c r="Y6167" s="82"/>
      <c r="AA6167" s="82"/>
      <c r="AB6167" s="82"/>
      <c r="AC6167" s="82"/>
      <c r="AD6167" s="82"/>
      <c r="AE6167" s="82"/>
      <c r="AF6167" s="82"/>
      <c r="AG6167" s="82"/>
    </row>
    <row r="6168" spans="3:33" x14ac:dyDescent="0.2">
      <c r="C6168" s="82"/>
      <c r="D6168" s="82"/>
      <c r="E6168" s="82"/>
      <c r="F6168" s="82"/>
      <c r="G6168" s="82"/>
      <c r="H6168" s="82"/>
      <c r="I6168" s="82"/>
      <c r="J6168" s="82"/>
      <c r="K6168" s="82"/>
      <c r="L6168" s="82"/>
      <c r="M6168" s="82"/>
      <c r="N6168" s="140"/>
      <c r="O6168" s="140"/>
      <c r="P6168" s="82"/>
      <c r="Q6168" s="82"/>
      <c r="R6168" s="82"/>
      <c r="S6168" s="82"/>
      <c r="T6168" s="140"/>
      <c r="U6168" s="82"/>
      <c r="V6168" s="82"/>
      <c r="W6168" s="82"/>
      <c r="X6168" s="82"/>
      <c r="Y6168" s="82"/>
      <c r="AA6168" s="82"/>
      <c r="AB6168" s="82"/>
      <c r="AC6168" s="82"/>
      <c r="AD6168" s="82"/>
      <c r="AE6168" s="82"/>
      <c r="AF6168" s="82"/>
      <c r="AG6168" s="82"/>
    </row>
    <row r="6169" spans="3:33" x14ac:dyDescent="0.2">
      <c r="C6169" s="82"/>
      <c r="D6169" s="82"/>
      <c r="E6169" s="82"/>
      <c r="F6169" s="82"/>
      <c r="G6169" s="82"/>
      <c r="H6169" s="82"/>
      <c r="I6169" s="82"/>
      <c r="J6169" s="82"/>
      <c r="K6169" s="82"/>
      <c r="L6169" s="82"/>
      <c r="M6169" s="82"/>
      <c r="N6169" s="140"/>
      <c r="O6169" s="140"/>
      <c r="P6169" s="82"/>
      <c r="Q6169" s="82"/>
      <c r="R6169" s="82"/>
      <c r="S6169" s="82"/>
      <c r="T6169" s="140"/>
      <c r="U6169" s="82"/>
      <c r="V6169" s="82"/>
      <c r="W6169" s="82"/>
      <c r="X6169" s="82"/>
      <c r="Y6169" s="82"/>
      <c r="AA6169" s="82"/>
      <c r="AB6169" s="82"/>
      <c r="AC6169" s="82"/>
      <c r="AD6169" s="82"/>
      <c r="AE6169" s="82"/>
      <c r="AF6169" s="82"/>
      <c r="AG6169" s="82"/>
    </row>
    <row r="6170" spans="3:33" x14ac:dyDescent="0.2">
      <c r="C6170" s="82"/>
      <c r="D6170" s="82"/>
      <c r="E6170" s="82"/>
      <c r="F6170" s="82"/>
      <c r="G6170" s="82"/>
      <c r="H6170" s="82"/>
      <c r="I6170" s="82"/>
      <c r="J6170" s="82"/>
      <c r="K6170" s="82"/>
      <c r="L6170" s="82"/>
      <c r="M6170" s="82"/>
      <c r="N6170" s="140"/>
      <c r="O6170" s="140"/>
      <c r="P6170" s="82"/>
      <c r="Q6170" s="82"/>
      <c r="R6170" s="82"/>
      <c r="S6170" s="82"/>
      <c r="T6170" s="140"/>
      <c r="U6170" s="82"/>
      <c r="V6170" s="82"/>
      <c r="W6170" s="82"/>
      <c r="X6170" s="82"/>
      <c r="Y6170" s="82"/>
      <c r="AA6170" s="82"/>
      <c r="AB6170" s="82"/>
      <c r="AC6170" s="82"/>
      <c r="AD6170" s="82"/>
      <c r="AE6170" s="82"/>
      <c r="AF6170" s="82"/>
      <c r="AG6170" s="82"/>
    </row>
    <row r="6171" spans="3:33" x14ac:dyDescent="0.2">
      <c r="C6171" s="82"/>
      <c r="D6171" s="82"/>
      <c r="E6171" s="82"/>
      <c r="F6171" s="82"/>
      <c r="G6171" s="82"/>
      <c r="H6171" s="82"/>
      <c r="I6171" s="82"/>
      <c r="J6171" s="82"/>
      <c r="K6171" s="82"/>
      <c r="L6171" s="82"/>
      <c r="M6171" s="82"/>
      <c r="N6171" s="140"/>
      <c r="O6171" s="140"/>
      <c r="P6171" s="82"/>
      <c r="Q6171" s="82"/>
      <c r="R6171" s="82"/>
      <c r="S6171" s="82"/>
      <c r="T6171" s="140"/>
      <c r="U6171" s="82"/>
      <c r="V6171" s="82"/>
      <c r="W6171" s="82"/>
      <c r="X6171" s="82"/>
      <c r="Y6171" s="82"/>
      <c r="AA6171" s="82"/>
      <c r="AB6171" s="82"/>
      <c r="AC6171" s="82"/>
      <c r="AD6171" s="82"/>
      <c r="AE6171" s="82"/>
      <c r="AF6171" s="82"/>
      <c r="AG6171" s="82"/>
    </row>
    <row r="6172" spans="3:33" x14ac:dyDescent="0.2">
      <c r="C6172" s="82"/>
      <c r="D6172" s="82"/>
      <c r="E6172" s="82"/>
      <c r="F6172" s="82"/>
      <c r="G6172" s="82"/>
      <c r="H6172" s="82"/>
      <c r="I6172" s="82"/>
      <c r="J6172" s="82"/>
      <c r="K6172" s="82"/>
      <c r="L6172" s="82"/>
      <c r="M6172" s="82"/>
      <c r="N6172" s="140"/>
      <c r="O6172" s="140"/>
      <c r="P6172" s="82"/>
      <c r="Q6172" s="82"/>
      <c r="R6172" s="82"/>
      <c r="S6172" s="82"/>
      <c r="T6172" s="140"/>
      <c r="U6172" s="82"/>
      <c r="V6172" s="82"/>
      <c r="W6172" s="82"/>
      <c r="X6172" s="82"/>
      <c r="Y6172" s="82"/>
      <c r="AA6172" s="82"/>
      <c r="AB6172" s="82"/>
      <c r="AC6172" s="82"/>
      <c r="AD6172" s="82"/>
      <c r="AE6172" s="82"/>
      <c r="AF6172" s="82"/>
      <c r="AG6172" s="82"/>
    </row>
    <row r="6173" spans="3:33" x14ac:dyDescent="0.2">
      <c r="C6173" s="82"/>
      <c r="D6173" s="82"/>
      <c r="E6173" s="82"/>
      <c r="F6173" s="82"/>
      <c r="G6173" s="82"/>
      <c r="H6173" s="82"/>
      <c r="I6173" s="82"/>
      <c r="J6173" s="82"/>
      <c r="K6173" s="82"/>
      <c r="L6173" s="82"/>
      <c r="M6173" s="82"/>
      <c r="N6173" s="140"/>
      <c r="O6173" s="140"/>
      <c r="P6173" s="82"/>
      <c r="Q6173" s="82"/>
      <c r="R6173" s="82"/>
      <c r="S6173" s="82"/>
      <c r="T6173" s="140"/>
      <c r="U6173" s="82"/>
      <c r="V6173" s="82"/>
      <c r="W6173" s="82"/>
      <c r="X6173" s="82"/>
      <c r="Y6173" s="82"/>
      <c r="AA6173" s="82"/>
      <c r="AB6173" s="82"/>
      <c r="AC6173" s="82"/>
      <c r="AD6173" s="82"/>
      <c r="AE6173" s="82"/>
      <c r="AF6173" s="82"/>
      <c r="AG6173" s="82"/>
    </row>
    <row r="6174" spans="3:33" x14ac:dyDescent="0.2">
      <c r="C6174" s="82"/>
      <c r="D6174" s="82"/>
      <c r="E6174" s="82"/>
      <c r="F6174" s="82"/>
      <c r="G6174" s="82"/>
      <c r="H6174" s="82"/>
      <c r="I6174" s="82"/>
      <c r="J6174" s="82"/>
      <c r="K6174" s="82"/>
      <c r="L6174" s="82"/>
      <c r="M6174" s="82"/>
      <c r="N6174" s="140"/>
      <c r="O6174" s="140"/>
      <c r="P6174" s="82"/>
      <c r="Q6174" s="82"/>
      <c r="R6174" s="82"/>
      <c r="S6174" s="82"/>
      <c r="T6174" s="140"/>
      <c r="U6174" s="82"/>
      <c r="V6174" s="82"/>
      <c r="W6174" s="82"/>
      <c r="X6174" s="82"/>
      <c r="Y6174" s="82"/>
      <c r="AA6174" s="82"/>
      <c r="AB6174" s="82"/>
      <c r="AC6174" s="82"/>
      <c r="AD6174" s="82"/>
      <c r="AE6174" s="82"/>
      <c r="AF6174" s="82"/>
      <c r="AG6174" s="82"/>
    </row>
    <row r="6175" spans="3:33" x14ac:dyDescent="0.2">
      <c r="C6175" s="82"/>
      <c r="D6175" s="82"/>
      <c r="E6175" s="82"/>
      <c r="F6175" s="82"/>
      <c r="G6175" s="82"/>
      <c r="H6175" s="82"/>
      <c r="I6175" s="82"/>
      <c r="J6175" s="82"/>
      <c r="K6175" s="82"/>
      <c r="L6175" s="82"/>
      <c r="M6175" s="82"/>
      <c r="N6175" s="140"/>
      <c r="O6175" s="140"/>
      <c r="P6175" s="82"/>
      <c r="Q6175" s="82"/>
      <c r="R6175" s="82"/>
      <c r="S6175" s="82"/>
      <c r="T6175" s="140"/>
      <c r="U6175" s="82"/>
      <c r="V6175" s="82"/>
      <c r="W6175" s="82"/>
      <c r="X6175" s="82"/>
      <c r="Y6175" s="82"/>
      <c r="AA6175" s="82"/>
      <c r="AB6175" s="82"/>
      <c r="AC6175" s="82"/>
      <c r="AD6175" s="82"/>
      <c r="AE6175" s="82"/>
      <c r="AF6175" s="82"/>
      <c r="AG6175" s="82"/>
    </row>
    <row r="6176" spans="3:33" x14ac:dyDescent="0.2">
      <c r="C6176" s="82"/>
      <c r="D6176" s="82"/>
      <c r="E6176" s="82"/>
      <c r="F6176" s="82"/>
      <c r="G6176" s="82"/>
      <c r="H6176" s="82"/>
      <c r="I6176" s="82"/>
      <c r="J6176" s="82"/>
      <c r="K6176" s="82"/>
      <c r="L6176" s="82"/>
      <c r="M6176" s="82"/>
      <c r="N6176" s="140"/>
      <c r="O6176" s="140"/>
      <c r="P6176" s="82"/>
      <c r="Q6176" s="82"/>
      <c r="R6176" s="82"/>
      <c r="S6176" s="82"/>
      <c r="T6176" s="140"/>
      <c r="U6176" s="82"/>
      <c r="V6176" s="82"/>
      <c r="W6176" s="82"/>
      <c r="X6176" s="82"/>
      <c r="Y6176" s="82"/>
      <c r="AA6176" s="82"/>
      <c r="AB6176" s="82"/>
      <c r="AC6176" s="82"/>
      <c r="AD6176" s="82"/>
      <c r="AE6176" s="82"/>
      <c r="AF6176" s="82"/>
      <c r="AG6176" s="82"/>
    </row>
    <row r="6177" spans="3:33" x14ac:dyDescent="0.2">
      <c r="C6177" s="82"/>
      <c r="D6177" s="82"/>
      <c r="E6177" s="82"/>
      <c r="F6177" s="82"/>
      <c r="G6177" s="82"/>
      <c r="H6177" s="82"/>
      <c r="I6177" s="82"/>
      <c r="J6177" s="82"/>
      <c r="K6177" s="82"/>
      <c r="L6177" s="82"/>
      <c r="M6177" s="82"/>
      <c r="N6177" s="140"/>
      <c r="O6177" s="140"/>
      <c r="P6177" s="82"/>
      <c r="Q6177" s="82"/>
      <c r="R6177" s="82"/>
      <c r="S6177" s="82"/>
      <c r="T6177" s="140"/>
      <c r="U6177" s="82"/>
      <c r="V6177" s="82"/>
      <c r="W6177" s="82"/>
      <c r="X6177" s="82"/>
      <c r="Y6177" s="82"/>
      <c r="AA6177" s="82"/>
      <c r="AB6177" s="82"/>
      <c r="AC6177" s="82"/>
      <c r="AD6177" s="82"/>
      <c r="AE6177" s="82"/>
      <c r="AF6177" s="82"/>
      <c r="AG6177" s="82"/>
    </row>
    <row r="6178" spans="3:33" x14ac:dyDescent="0.2">
      <c r="C6178" s="82"/>
      <c r="D6178" s="82"/>
      <c r="E6178" s="82"/>
      <c r="F6178" s="82"/>
      <c r="G6178" s="82"/>
      <c r="H6178" s="82"/>
      <c r="I6178" s="82"/>
      <c r="J6178" s="82"/>
      <c r="K6178" s="82"/>
      <c r="L6178" s="82"/>
      <c r="M6178" s="82"/>
      <c r="N6178" s="140"/>
      <c r="O6178" s="140"/>
      <c r="P6178" s="82"/>
      <c r="Q6178" s="82"/>
      <c r="R6178" s="82"/>
      <c r="S6178" s="82"/>
      <c r="T6178" s="140"/>
      <c r="U6178" s="82"/>
      <c r="V6178" s="82"/>
      <c r="W6178" s="82"/>
      <c r="X6178" s="82"/>
      <c r="Y6178" s="82"/>
      <c r="AA6178" s="82"/>
      <c r="AB6178" s="82"/>
      <c r="AC6178" s="82"/>
      <c r="AD6178" s="82"/>
      <c r="AE6178" s="82"/>
      <c r="AF6178" s="82"/>
      <c r="AG6178" s="82"/>
    </row>
    <row r="6179" spans="3:33" x14ac:dyDescent="0.2">
      <c r="C6179" s="82"/>
      <c r="D6179" s="82"/>
      <c r="E6179" s="82"/>
      <c r="F6179" s="82"/>
      <c r="G6179" s="82"/>
      <c r="H6179" s="82"/>
      <c r="I6179" s="82"/>
      <c r="J6179" s="82"/>
      <c r="K6179" s="82"/>
      <c r="L6179" s="82"/>
      <c r="M6179" s="82"/>
      <c r="N6179" s="140"/>
      <c r="O6179" s="140"/>
      <c r="P6179" s="82"/>
      <c r="Q6179" s="82"/>
      <c r="R6179" s="82"/>
      <c r="S6179" s="82"/>
      <c r="T6179" s="140"/>
      <c r="U6179" s="82"/>
      <c r="V6179" s="82"/>
      <c r="W6179" s="82"/>
      <c r="X6179" s="82"/>
      <c r="Y6179" s="82"/>
      <c r="AA6179" s="82"/>
      <c r="AB6179" s="82"/>
      <c r="AC6179" s="82"/>
      <c r="AD6179" s="82"/>
      <c r="AE6179" s="82"/>
      <c r="AF6179" s="82"/>
      <c r="AG6179" s="82"/>
    </row>
    <row r="6180" spans="3:33" x14ac:dyDescent="0.2">
      <c r="C6180" s="82"/>
      <c r="D6180" s="82"/>
      <c r="E6180" s="82"/>
      <c r="F6180" s="82"/>
      <c r="G6180" s="82"/>
      <c r="H6180" s="82"/>
      <c r="I6180" s="82"/>
      <c r="J6180" s="82"/>
      <c r="K6180" s="82"/>
      <c r="L6180" s="82"/>
      <c r="M6180" s="82"/>
      <c r="N6180" s="140"/>
      <c r="O6180" s="140"/>
      <c r="P6180" s="82"/>
      <c r="Q6180" s="82"/>
      <c r="R6180" s="82"/>
      <c r="S6180" s="82"/>
      <c r="T6180" s="140"/>
      <c r="U6180" s="82"/>
      <c r="V6180" s="82"/>
      <c r="W6180" s="82"/>
      <c r="X6180" s="82"/>
      <c r="Y6180" s="82"/>
      <c r="AA6180" s="82"/>
      <c r="AB6180" s="82"/>
      <c r="AC6180" s="82"/>
      <c r="AD6180" s="82"/>
      <c r="AE6180" s="82"/>
      <c r="AF6180" s="82"/>
      <c r="AG6180" s="82"/>
    </row>
    <row r="6181" spans="3:33" x14ac:dyDescent="0.2">
      <c r="C6181" s="82"/>
      <c r="D6181" s="82"/>
      <c r="E6181" s="82"/>
      <c r="F6181" s="82"/>
      <c r="G6181" s="82"/>
      <c r="H6181" s="82"/>
      <c r="I6181" s="82"/>
      <c r="J6181" s="82"/>
      <c r="K6181" s="82"/>
      <c r="L6181" s="82"/>
      <c r="M6181" s="82"/>
      <c r="N6181" s="140"/>
      <c r="O6181" s="140"/>
      <c r="P6181" s="82"/>
      <c r="Q6181" s="82"/>
      <c r="R6181" s="82"/>
      <c r="S6181" s="82"/>
      <c r="T6181" s="140"/>
      <c r="U6181" s="82"/>
      <c r="V6181" s="82"/>
      <c r="W6181" s="82"/>
      <c r="X6181" s="82"/>
      <c r="Y6181" s="82"/>
      <c r="AA6181" s="82"/>
      <c r="AB6181" s="82"/>
      <c r="AC6181" s="82"/>
      <c r="AD6181" s="82"/>
      <c r="AE6181" s="82"/>
      <c r="AF6181" s="82"/>
      <c r="AG6181" s="82"/>
    </row>
    <row r="6182" spans="3:33" x14ac:dyDescent="0.2">
      <c r="C6182" s="82"/>
      <c r="D6182" s="82"/>
      <c r="E6182" s="82"/>
      <c r="F6182" s="82"/>
      <c r="G6182" s="82"/>
      <c r="H6182" s="82"/>
      <c r="I6182" s="82"/>
      <c r="J6182" s="82"/>
      <c r="K6182" s="82"/>
      <c r="L6182" s="82"/>
      <c r="M6182" s="82"/>
      <c r="N6182" s="140"/>
      <c r="O6182" s="140"/>
      <c r="P6182" s="82"/>
      <c r="Q6182" s="82"/>
      <c r="R6182" s="82"/>
      <c r="S6182" s="82"/>
      <c r="T6182" s="140"/>
      <c r="U6182" s="82"/>
      <c r="V6182" s="82"/>
      <c r="W6182" s="82"/>
      <c r="X6182" s="82"/>
      <c r="Y6182" s="82"/>
      <c r="AA6182" s="82"/>
      <c r="AB6182" s="82"/>
      <c r="AC6182" s="82"/>
      <c r="AD6182" s="82"/>
      <c r="AE6182" s="82"/>
      <c r="AF6182" s="82"/>
      <c r="AG6182" s="82"/>
    </row>
    <row r="6183" spans="3:33" x14ac:dyDescent="0.2">
      <c r="C6183" s="82"/>
      <c r="D6183" s="82"/>
      <c r="E6183" s="82"/>
      <c r="F6183" s="82"/>
      <c r="G6183" s="82"/>
      <c r="H6183" s="82"/>
      <c r="I6183" s="82"/>
      <c r="J6183" s="82"/>
      <c r="K6183" s="82"/>
      <c r="L6183" s="82"/>
      <c r="M6183" s="82"/>
      <c r="N6183" s="140"/>
      <c r="O6183" s="140"/>
      <c r="P6183" s="82"/>
      <c r="Q6183" s="82"/>
      <c r="R6183" s="82"/>
      <c r="S6183" s="82"/>
      <c r="T6183" s="140"/>
      <c r="U6183" s="82"/>
      <c r="V6183" s="82"/>
      <c r="W6183" s="82"/>
      <c r="X6183" s="82"/>
      <c r="Y6183" s="82"/>
      <c r="AA6183" s="82"/>
      <c r="AB6183" s="82"/>
      <c r="AC6183" s="82"/>
      <c r="AD6183" s="82"/>
      <c r="AE6183" s="82"/>
      <c r="AF6183" s="82"/>
      <c r="AG6183" s="82"/>
    </row>
    <row r="6184" spans="3:33" x14ac:dyDescent="0.2">
      <c r="C6184" s="82"/>
      <c r="D6184" s="82"/>
      <c r="E6184" s="82"/>
      <c r="F6184" s="82"/>
      <c r="G6184" s="82"/>
      <c r="H6184" s="82"/>
      <c r="I6184" s="82"/>
      <c r="J6184" s="82"/>
      <c r="K6184" s="82"/>
      <c r="L6184" s="82"/>
      <c r="M6184" s="82"/>
      <c r="N6184" s="140"/>
      <c r="O6184" s="140"/>
      <c r="P6184" s="82"/>
      <c r="Q6184" s="82"/>
      <c r="R6184" s="82"/>
      <c r="S6184" s="82"/>
      <c r="T6184" s="140"/>
      <c r="U6184" s="82"/>
      <c r="V6184" s="82"/>
      <c r="W6184" s="82"/>
      <c r="X6184" s="82"/>
      <c r="Y6184" s="82"/>
      <c r="AA6184" s="82"/>
      <c r="AB6184" s="82"/>
      <c r="AC6184" s="82"/>
      <c r="AD6184" s="82"/>
      <c r="AE6184" s="82"/>
      <c r="AF6184" s="82"/>
      <c r="AG6184" s="82"/>
    </row>
    <row r="6185" spans="3:33" x14ac:dyDescent="0.2">
      <c r="C6185" s="82"/>
      <c r="D6185" s="82"/>
      <c r="E6185" s="82"/>
      <c r="F6185" s="82"/>
      <c r="G6185" s="82"/>
      <c r="H6185" s="82"/>
      <c r="I6185" s="82"/>
      <c r="J6185" s="82"/>
      <c r="K6185" s="82"/>
      <c r="L6185" s="82"/>
      <c r="M6185" s="82"/>
      <c r="N6185" s="140"/>
      <c r="O6185" s="140"/>
      <c r="P6185" s="82"/>
      <c r="Q6185" s="82"/>
      <c r="R6185" s="82"/>
      <c r="S6185" s="82"/>
      <c r="T6185" s="140"/>
      <c r="U6185" s="82"/>
      <c r="V6185" s="82"/>
      <c r="W6185" s="82"/>
      <c r="X6185" s="82"/>
      <c r="Y6185" s="82"/>
      <c r="AA6185" s="82"/>
      <c r="AB6185" s="82"/>
      <c r="AC6185" s="82"/>
      <c r="AD6185" s="82"/>
      <c r="AE6185" s="82"/>
      <c r="AF6185" s="82"/>
      <c r="AG6185" s="82"/>
    </row>
    <row r="6186" spans="3:33" x14ac:dyDescent="0.2">
      <c r="C6186" s="82"/>
      <c r="D6186" s="82"/>
      <c r="E6186" s="82"/>
      <c r="F6186" s="82"/>
      <c r="G6186" s="82"/>
      <c r="H6186" s="82"/>
      <c r="I6186" s="82"/>
      <c r="J6186" s="82"/>
      <c r="K6186" s="82"/>
      <c r="L6186" s="82"/>
      <c r="M6186" s="82"/>
      <c r="N6186" s="140"/>
      <c r="O6186" s="140"/>
      <c r="P6186" s="82"/>
      <c r="Q6186" s="82"/>
      <c r="R6186" s="82"/>
      <c r="S6186" s="82"/>
      <c r="T6186" s="140"/>
      <c r="U6186" s="82"/>
      <c r="V6186" s="82"/>
      <c r="W6186" s="82"/>
      <c r="X6186" s="82"/>
      <c r="Y6186" s="82"/>
      <c r="AA6186" s="82"/>
      <c r="AB6186" s="82"/>
      <c r="AC6186" s="82"/>
      <c r="AD6186" s="82"/>
      <c r="AE6186" s="82"/>
      <c r="AF6186" s="82"/>
      <c r="AG6186" s="82"/>
    </row>
    <row r="6187" spans="3:33" x14ac:dyDescent="0.2">
      <c r="C6187" s="82"/>
      <c r="D6187" s="82"/>
      <c r="E6187" s="82"/>
      <c r="F6187" s="82"/>
      <c r="G6187" s="82"/>
      <c r="H6187" s="82"/>
      <c r="I6187" s="82"/>
      <c r="J6187" s="82"/>
      <c r="K6187" s="82"/>
      <c r="L6187" s="82"/>
      <c r="M6187" s="82"/>
      <c r="N6187" s="140"/>
      <c r="O6187" s="140"/>
      <c r="P6187" s="82"/>
      <c r="Q6187" s="82"/>
      <c r="R6187" s="82"/>
      <c r="S6187" s="82"/>
      <c r="T6187" s="140"/>
      <c r="U6187" s="82"/>
      <c r="V6187" s="82"/>
      <c r="W6187" s="82"/>
      <c r="X6187" s="82"/>
      <c r="Y6187" s="82"/>
      <c r="AA6187" s="82"/>
      <c r="AB6187" s="82"/>
      <c r="AC6187" s="82"/>
      <c r="AD6187" s="82"/>
      <c r="AE6187" s="82"/>
      <c r="AF6187" s="82"/>
      <c r="AG6187" s="82"/>
    </row>
    <row r="6188" spans="3:33" x14ac:dyDescent="0.2">
      <c r="C6188" s="82"/>
      <c r="D6188" s="82"/>
      <c r="E6188" s="82"/>
      <c r="F6188" s="82"/>
      <c r="G6188" s="82"/>
      <c r="H6188" s="82"/>
      <c r="I6188" s="82"/>
      <c r="J6188" s="82"/>
      <c r="K6188" s="82"/>
      <c r="L6188" s="82"/>
      <c r="M6188" s="82"/>
      <c r="N6188" s="140"/>
      <c r="O6188" s="140"/>
      <c r="P6188" s="82"/>
      <c r="Q6188" s="82"/>
      <c r="R6188" s="82"/>
      <c r="S6188" s="82"/>
      <c r="T6188" s="140"/>
      <c r="U6188" s="82"/>
      <c r="V6188" s="82"/>
      <c r="W6188" s="82"/>
      <c r="X6188" s="82"/>
      <c r="Y6188" s="82"/>
      <c r="AA6188" s="82"/>
      <c r="AB6188" s="82"/>
      <c r="AC6188" s="82"/>
      <c r="AD6188" s="82"/>
      <c r="AE6188" s="82"/>
      <c r="AF6188" s="82"/>
      <c r="AG6188" s="82"/>
    </row>
    <row r="6189" spans="3:33" x14ac:dyDescent="0.2">
      <c r="C6189" s="82"/>
      <c r="D6189" s="82"/>
      <c r="E6189" s="82"/>
      <c r="F6189" s="82"/>
      <c r="G6189" s="82"/>
      <c r="H6189" s="82"/>
      <c r="I6189" s="82"/>
      <c r="J6189" s="82"/>
      <c r="K6189" s="82"/>
      <c r="L6189" s="82"/>
      <c r="M6189" s="82"/>
      <c r="N6189" s="140"/>
      <c r="O6189" s="140"/>
      <c r="P6189" s="82"/>
      <c r="Q6189" s="82"/>
      <c r="R6189" s="82"/>
      <c r="S6189" s="82"/>
      <c r="T6189" s="140"/>
      <c r="U6189" s="82"/>
      <c r="V6189" s="82"/>
      <c r="W6189" s="82"/>
      <c r="X6189" s="82"/>
      <c r="Y6189" s="82"/>
      <c r="AA6189" s="82"/>
      <c r="AB6189" s="82"/>
      <c r="AC6189" s="82"/>
      <c r="AD6189" s="82"/>
      <c r="AE6189" s="82"/>
      <c r="AF6189" s="82"/>
      <c r="AG6189" s="82"/>
    </row>
    <row r="6190" spans="3:33" x14ac:dyDescent="0.2">
      <c r="C6190" s="82"/>
      <c r="D6190" s="82"/>
      <c r="E6190" s="82"/>
      <c r="F6190" s="82"/>
      <c r="G6190" s="82"/>
      <c r="H6190" s="82"/>
      <c r="I6190" s="82"/>
      <c r="J6190" s="82"/>
      <c r="K6190" s="82"/>
      <c r="L6190" s="82"/>
      <c r="M6190" s="82"/>
      <c r="N6190" s="140"/>
      <c r="O6190" s="140"/>
      <c r="P6190" s="82"/>
      <c r="Q6190" s="82"/>
      <c r="R6190" s="82"/>
      <c r="S6190" s="82"/>
      <c r="T6190" s="140"/>
      <c r="U6190" s="82"/>
      <c r="V6190" s="82"/>
      <c r="W6190" s="82"/>
      <c r="X6190" s="82"/>
      <c r="Y6190" s="82"/>
      <c r="AA6190" s="82"/>
      <c r="AB6190" s="82"/>
      <c r="AC6190" s="82"/>
      <c r="AD6190" s="82"/>
      <c r="AE6190" s="82"/>
      <c r="AF6190" s="82"/>
      <c r="AG6190" s="82"/>
    </row>
    <row r="6191" spans="3:33" x14ac:dyDescent="0.2">
      <c r="C6191" s="82"/>
      <c r="D6191" s="82"/>
      <c r="E6191" s="82"/>
      <c r="F6191" s="82"/>
      <c r="G6191" s="82"/>
      <c r="H6191" s="82"/>
      <c r="I6191" s="82"/>
      <c r="J6191" s="82"/>
      <c r="K6191" s="82"/>
      <c r="L6191" s="82"/>
      <c r="M6191" s="82"/>
      <c r="N6191" s="140"/>
      <c r="O6191" s="140"/>
      <c r="P6191" s="82"/>
      <c r="Q6191" s="82"/>
      <c r="R6191" s="82"/>
      <c r="S6191" s="82"/>
      <c r="T6191" s="140"/>
      <c r="U6191" s="82"/>
      <c r="V6191" s="82"/>
      <c r="W6191" s="82"/>
      <c r="X6191" s="82"/>
      <c r="Y6191" s="82"/>
      <c r="AA6191" s="82"/>
      <c r="AB6191" s="82"/>
      <c r="AC6191" s="82"/>
      <c r="AD6191" s="82"/>
      <c r="AE6191" s="82"/>
      <c r="AF6191" s="82"/>
      <c r="AG6191" s="82"/>
    </row>
    <row r="6192" spans="3:33" x14ac:dyDescent="0.2">
      <c r="C6192" s="82"/>
      <c r="D6192" s="82"/>
      <c r="E6192" s="82"/>
      <c r="F6192" s="82"/>
      <c r="G6192" s="82"/>
      <c r="H6192" s="82"/>
      <c r="I6192" s="82"/>
      <c r="J6192" s="82"/>
      <c r="K6192" s="82"/>
      <c r="L6192" s="82"/>
      <c r="M6192" s="82"/>
      <c r="N6192" s="140"/>
      <c r="O6192" s="140"/>
      <c r="P6192" s="82"/>
      <c r="Q6192" s="82"/>
      <c r="R6192" s="82"/>
      <c r="S6192" s="82"/>
      <c r="T6192" s="140"/>
      <c r="U6192" s="82"/>
      <c r="V6192" s="82"/>
      <c r="W6192" s="82"/>
      <c r="X6192" s="82"/>
      <c r="Y6192" s="82"/>
      <c r="AA6192" s="82"/>
      <c r="AB6192" s="82"/>
      <c r="AC6192" s="82"/>
      <c r="AD6192" s="82"/>
      <c r="AE6192" s="82"/>
      <c r="AF6192" s="82"/>
      <c r="AG6192" s="82"/>
    </row>
    <row r="6193" spans="3:33" x14ac:dyDescent="0.2">
      <c r="C6193" s="82"/>
      <c r="D6193" s="82"/>
      <c r="E6193" s="82"/>
      <c r="F6193" s="82"/>
      <c r="G6193" s="82"/>
      <c r="H6193" s="82"/>
      <c r="I6193" s="82"/>
      <c r="J6193" s="82"/>
      <c r="K6193" s="82"/>
      <c r="L6193" s="82"/>
      <c r="M6193" s="82"/>
      <c r="N6193" s="140"/>
      <c r="O6193" s="140"/>
      <c r="P6193" s="82"/>
      <c r="Q6193" s="82"/>
      <c r="R6193" s="82"/>
      <c r="S6193" s="82"/>
      <c r="T6193" s="140"/>
      <c r="U6193" s="82"/>
      <c r="V6193" s="82"/>
      <c r="W6193" s="82"/>
      <c r="X6193" s="82"/>
      <c r="Y6193" s="82"/>
      <c r="AA6193" s="82"/>
      <c r="AB6193" s="82"/>
      <c r="AC6193" s="82"/>
      <c r="AD6193" s="82"/>
      <c r="AE6193" s="82"/>
      <c r="AF6193" s="82"/>
      <c r="AG6193" s="82"/>
    </row>
    <row r="6194" spans="3:33" x14ac:dyDescent="0.2">
      <c r="C6194" s="82"/>
      <c r="D6194" s="82"/>
      <c r="E6194" s="82"/>
      <c r="F6194" s="82"/>
      <c r="G6194" s="82"/>
      <c r="H6194" s="82"/>
      <c r="I6194" s="82"/>
      <c r="J6194" s="82"/>
      <c r="K6194" s="82"/>
      <c r="L6194" s="82"/>
      <c r="M6194" s="82"/>
      <c r="N6194" s="140"/>
      <c r="O6194" s="140"/>
      <c r="P6194" s="82"/>
      <c r="Q6194" s="82"/>
      <c r="R6194" s="82"/>
      <c r="S6194" s="82"/>
      <c r="T6194" s="140"/>
      <c r="U6194" s="82"/>
      <c r="V6194" s="82"/>
      <c r="W6194" s="82"/>
      <c r="X6194" s="82"/>
      <c r="Y6194" s="82"/>
      <c r="AA6194" s="82"/>
      <c r="AB6194" s="82"/>
      <c r="AC6194" s="82"/>
      <c r="AD6194" s="82"/>
      <c r="AE6194" s="82"/>
      <c r="AF6194" s="82"/>
      <c r="AG6194" s="82"/>
    </row>
    <row r="6195" spans="3:33" x14ac:dyDescent="0.2">
      <c r="C6195" s="82"/>
      <c r="D6195" s="82"/>
      <c r="E6195" s="82"/>
      <c r="F6195" s="82"/>
      <c r="G6195" s="82"/>
      <c r="H6195" s="82"/>
      <c r="I6195" s="82"/>
      <c r="J6195" s="82"/>
      <c r="K6195" s="82"/>
      <c r="L6195" s="82"/>
      <c r="M6195" s="82"/>
      <c r="N6195" s="140"/>
      <c r="O6195" s="140"/>
      <c r="P6195" s="82"/>
      <c r="Q6195" s="82"/>
      <c r="R6195" s="82"/>
      <c r="S6195" s="82"/>
      <c r="T6195" s="140"/>
      <c r="U6195" s="82"/>
      <c r="V6195" s="82"/>
      <c r="W6195" s="82"/>
      <c r="X6195" s="82"/>
      <c r="Y6195" s="82"/>
      <c r="AA6195" s="82"/>
      <c r="AB6195" s="82"/>
      <c r="AC6195" s="82"/>
      <c r="AD6195" s="82"/>
      <c r="AE6195" s="82"/>
      <c r="AF6195" s="82"/>
      <c r="AG6195" s="82"/>
    </row>
    <row r="6196" spans="3:33" x14ac:dyDescent="0.2">
      <c r="C6196" s="82"/>
      <c r="D6196" s="82"/>
      <c r="E6196" s="82"/>
      <c r="F6196" s="82"/>
      <c r="G6196" s="82"/>
      <c r="H6196" s="82"/>
      <c r="I6196" s="82"/>
      <c r="J6196" s="82"/>
      <c r="K6196" s="82"/>
      <c r="L6196" s="82"/>
      <c r="M6196" s="82"/>
      <c r="N6196" s="140"/>
      <c r="O6196" s="140"/>
      <c r="P6196" s="82"/>
      <c r="Q6196" s="82"/>
      <c r="R6196" s="82"/>
      <c r="S6196" s="82"/>
      <c r="T6196" s="140"/>
      <c r="U6196" s="82"/>
      <c r="V6196" s="82"/>
      <c r="W6196" s="82"/>
      <c r="X6196" s="82"/>
      <c r="Y6196" s="82"/>
      <c r="AA6196" s="82"/>
      <c r="AB6196" s="82"/>
      <c r="AC6196" s="82"/>
      <c r="AD6196" s="82"/>
      <c r="AE6196" s="82"/>
      <c r="AF6196" s="82"/>
      <c r="AG6196" s="82"/>
    </row>
    <row r="6197" spans="3:33" x14ac:dyDescent="0.2">
      <c r="C6197" s="82"/>
      <c r="D6197" s="82"/>
      <c r="E6197" s="82"/>
      <c r="F6197" s="82"/>
      <c r="G6197" s="82"/>
      <c r="H6197" s="82"/>
      <c r="I6197" s="82"/>
      <c r="J6197" s="82"/>
      <c r="K6197" s="82"/>
      <c r="L6197" s="82"/>
      <c r="M6197" s="82"/>
      <c r="N6197" s="140"/>
      <c r="O6197" s="140"/>
      <c r="P6197" s="82"/>
      <c r="Q6197" s="82"/>
      <c r="R6197" s="82"/>
      <c r="S6197" s="82"/>
      <c r="T6197" s="140"/>
      <c r="U6197" s="82"/>
      <c r="V6197" s="82"/>
      <c r="W6197" s="82"/>
      <c r="X6197" s="82"/>
      <c r="Y6197" s="82"/>
      <c r="AA6197" s="82"/>
      <c r="AB6197" s="82"/>
      <c r="AC6197" s="82"/>
      <c r="AD6197" s="82"/>
      <c r="AE6197" s="82"/>
      <c r="AF6197" s="82"/>
      <c r="AG6197" s="82"/>
    </row>
    <row r="6198" spans="3:33" x14ac:dyDescent="0.2">
      <c r="C6198" s="82"/>
      <c r="D6198" s="82"/>
      <c r="E6198" s="82"/>
      <c r="F6198" s="82"/>
      <c r="G6198" s="82"/>
      <c r="H6198" s="82"/>
      <c r="I6198" s="82"/>
      <c r="J6198" s="82"/>
      <c r="K6198" s="82"/>
      <c r="L6198" s="82"/>
      <c r="M6198" s="82"/>
      <c r="N6198" s="140"/>
      <c r="O6198" s="140"/>
      <c r="P6198" s="82"/>
      <c r="Q6198" s="82"/>
      <c r="R6198" s="82"/>
      <c r="S6198" s="82"/>
      <c r="T6198" s="140"/>
      <c r="U6198" s="82"/>
      <c r="V6198" s="82"/>
      <c r="W6198" s="82"/>
      <c r="X6198" s="82"/>
      <c r="Y6198" s="82"/>
      <c r="AA6198" s="82"/>
      <c r="AB6198" s="82"/>
      <c r="AC6198" s="82"/>
      <c r="AD6198" s="82"/>
      <c r="AE6198" s="82"/>
      <c r="AF6198" s="82"/>
      <c r="AG6198" s="82"/>
    </row>
    <row r="6199" spans="3:33" x14ac:dyDescent="0.2">
      <c r="C6199" s="82"/>
      <c r="D6199" s="82"/>
      <c r="E6199" s="82"/>
      <c r="F6199" s="82"/>
      <c r="G6199" s="82"/>
      <c r="H6199" s="82"/>
      <c r="I6199" s="82"/>
      <c r="J6199" s="82"/>
      <c r="K6199" s="82"/>
      <c r="L6199" s="82"/>
      <c r="M6199" s="82"/>
      <c r="N6199" s="140"/>
      <c r="O6199" s="140"/>
      <c r="P6199" s="82"/>
      <c r="Q6199" s="82"/>
      <c r="R6199" s="82"/>
      <c r="S6199" s="82"/>
      <c r="T6199" s="140"/>
      <c r="U6199" s="82"/>
      <c r="V6199" s="82"/>
      <c r="W6199" s="82"/>
      <c r="X6199" s="82"/>
      <c r="Y6199" s="82"/>
      <c r="AA6199" s="82"/>
      <c r="AB6199" s="82"/>
      <c r="AC6199" s="82"/>
      <c r="AD6199" s="82"/>
      <c r="AE6199" s="82"/>
      <c r="AF6199" s="82"/>
      <c r="AG6199" s="82"/>
    </row>
    <row r="6200" spans="3:33" x14ac:dyDescent="0.2">
      <c r="C6200" s="82"/>
      <c r="D6200" s="82"/>
      <c r="E6200" s="82"/>
      <c r="F6200" s="82"/>
      <c r="G6200" s="82"/>
      <c r="H6200" s="82"/>
      <c r="I6200" s="82"/>
      <c r="J6200" s="82"/>
      <c r="K6200" s="82"/>
      <c r="L6200" s="82"/>
      <c r="M6200" s="82"/>
      <c r="N6200" s="140"/>
      <c r="O6200" s="140"/>
      <c r="P6200" s="82"/>
      <c r="Q6200" s="82"/>
      <c r="R6200" s="82"/>
      <c r="S6200" s="82"/>
      <c r="T6200" s="140"/>
      <c r="U6200" s="82"/>
      <c r="V6200" s="82"/>
      <c r="W6200" s="82"/>
      <c r="X6200" s="82"/>
      <c r="Y6200" s="82"/>
      <c r="AA6200" s="82"/>
      <c r="AB6200" s="82"/>
      <c r="AC6200" s="82"/>
      <c r="AD6200" s="82"/>
      <c r="AE6200" s="82"/>
      <c r="AF6200" s="82"/>
      <c r="AG6200" s="82"/>
    </row>
    <row r="6201" spans="3:33" x14ac:dyDescent="0.2">
      <c r="C6201" s="82"/>
      <c r="D6201" s="82"/>
      <c r="E6201" s="82"/>
      <c r="F6201" s="82"/>
      <c r="G6201" s="82"/>
      <c r="H6201" s="82"/>
      <c r="I6201" s="82"/>
      <c r="J6201" s="82"/>
      <c r="K6201" s="82"/>
      <c r="L6201" s="82"/>
      <c r="M6201" s="82"/>
      <c r="N6201" s="140"/>
      <c r="O6201" s="140"/>
      <c r="P6201" s="82"/>
      <c r="Q6201" s="82"/>
      <c r="R6201" s="82"/>
      <c r="S6201" s="82"/>
      <c r="T6201" s="140"/>
      <c r="U6201" s="82"/>
      <c r="V6201" s="82"/>
      <c r="W6201" s="82"/>
      <c r="X6201" s="82"/>
      <c r="Y6201" s="82"/>
      <c r="AA6201" s="82"/>
      <c r="AB6201" s="82"/>
      <c r="AC6201" s="82"/>
      <c r="AD6201" s="82"/>
      <c r="AE6201" s="82"/>
      <c r="AF6201" s="82"/>
      <c r="AG6201" s="82"/>
    </row>
    <row r="6202" spans="3:33" x14ac:dyDescent="0.2">
      <c r="C6202" s="82"/>
      <c r="D6202" s="82"/>
      <c r="E6202" s="82"/>
      <c r="F6202" s="82"/>
      <c r="G6202" s="82"/>
      <c r="H6202" s="82"/>
      <c r="I6202" s="82"/>
      <c r="J6202" s="82"/>
      <c r="K6202" s="82"/>
      <c r="L6202" s="82"/>
      <c r="M6202" s="82"/>
      <c r="N6202" s="140"/>
      <c r="O6202" s="140"/>
      <c r="P6202" s="82"/>
      <c r="Q6202" s="82"/>
      <c r="R6202" s="82"/>
      <c r="S6202" s="82"/>
      <c r="T6202" s="140"/>
      <c r="U6202" s="82"/>
      <c r="V6202" s="82"/>
      <c r="W6202" s="82"/>
      <c r="X6202" s="82"/>
      <c r="Y6202" s="82"/>
      <c r="AA6202" s="82"/>
      <c r="AB6202" s="82"/>
      <c r="AC6202" s="82"/>
      <c r="AD6202" s="82"/>
      <c r="AE6202" s="82"/>
      <c r="AF6202" s="82"/>
      <c r="AG6202" s="82"/>
    </row>
    <row r="6203" spans="3:33" x14ac:dyDescent="0.2">
      <c r="C6203" s="82"/>
      <c r="D6203" s="82"/>
      <c r="E6203" s="82"/>
      <c r="F6203" s="82"/>
      <c r="G6203" s="82"/>
      <c r="H6203" s="82"/>
      <c r="I6203" s="82"/>
      <c r="J6203" s="82"/>
      <c r="K6203" s="82"/>
      <c r="L6203" s="82"/>
      <c r="M6203" s="82"/>
      <c r="N6203" s="140"/>
      <c r="O6203" s="140"/>
      <c r="P6203" s="82"/>
      <c r="Q6203" s="82"/>
      <c r="R6203" s="82"/>
      <c r="S6203" s="82"/>
      <c r="T6203" s="140"/>
      <c r="U6203" s="82"/>
      <c r="V6203" s="82"/>
      <c r="W6203" s="82"/>
      <c r="X6203" s="82"/>
      <c r="Y6203" s="82"/>
      <c r="AA6203" s="82"/>
      <c r="AB6203" s="82"/>
      <c r="AC6203" s="82"/>
      <c r="AD6203" s="82"/>
      <c r="AE6203" s="82"/>
      <c r="AF6203" s="82"/>
      <c r="AG6203" s="82"/>
    </row>
    <row r="6204" spans="3:33" x14ac:dyDescent="0.2">
      <c r="C6204" s="82"/>
      <c r="D6204" s="82"/>
      <c r="E6204" s="82"/>
      <c r="F6204" s="82"/>
      <c r="G6204" s="82"/>
      <c r="H6204" s="82"/>
      <c r="I6204" s="82"/>
      <c r="J6204" s="82"/>
      <c r="K6204" s="82"/>
      <c r="L6204" s="82"/>
      <c r="M6204" s="82"/>
      <c r="N6204" s="140"/>
      <c r="O6204" s="140"/>
      <c r="P6204" s="82"/>
      <c r="Q6204" s="82"/>
      <c r="R6204" s="82"/>
      <c r="S6204" s="82"/>
      <c r="T6204" s="140"/>
      <c r="U6204" s="82"/>
      <c r="V6204" s="82"/>
      <c r="W6204" s="82"/>
      <c r="X6204" s="82"/>
      <c r="Y6204" s="82"/>
      <c r="AA6204" s="82"/>
      <c r="AB6204" s="82"/>
      <c r="AC6204" s="82"/>
      <c r="AD6204" s="82"/>
      <c r="AE6204" s="82"/>
      <c r="AF6204" s="82"/>
      <c r="AG6204" s="82"/>
    </row>
    <row r="6205" spans="3:33" x14ac:dyDescent="0.2">
      <c r="C6205" s="82"/>
      <c r="D6205" s="82"/>
      <c r="E6205" s="82"/>
      <c r="F6205" s="82"/>
      <c r="G6205" s="82"/>
      <c r="H6205" s="82"/>
      <c r="I6205" s="82"/>
      <c r="J6205" s="82"/>
      <c r="K6205" s="82"/>
      <c r="L6205" s="82"/>
      <c r="M6205" s="82"/>
      <c r="N6205" s="140"/>
      <c r="O6205" s="140"/>
      <c r="P6205" s="82"/>
      <c r="Q6205" s="82"/>
      <c r="R6205" s="82"/>
      <c r="S6205" s="82"/>
      <c r="T6205" s="140"/>
      <c r="U6205" s="82"/>
      <c r="V6205" s="82"/>
      <c r="W6205" s="82"/>
      <c r="X6205" s="82"/>
      <c r="Y6205" s="82"/>
      <c r="AA6205" s="82"/>
      <c r="AB6205" s="82"/>
      <c r="AC6205" s="82"/>
      <c r="AD6205" s="82"/>
      <c r="AE6205" s="82"/>
      <c r="AF6205" s="82"/>
      <c r="AG6205" s="82"/>
    </row>
    <row r="6206" spans="3:33" x14ac:dyDescent="0.2">
      <c r="C6206" s="82"/>
      <c r="D6206" s="82"/>
      <c r="E6206" s="82"/>
      <c r="F6206" s="82"/>
      <c r="G6206" s="82"/>
      <c r="H6206" s="82"/>
      <c r="I6206" s="82"/>
      <c r="J6206" s="82"/>
      <c r="K6206" s="82"/>
      <c r="L6206" s="82"/>
      <c r="M6206" s="82"/>
      <c r="N6206" s="140"/>
      <c r="O6206" s="140"/>
      <c r="P6206" s="82"/>
      <c r="Q6206" s="82"/>
      <c r="R6206" s="82"/>
      <c r="S6206" s="82"/>
      <c r="T6206" s="140"/>
      <c r="U6206" s="82"/>
      <c r="V6206" s="82"/>
      <c r="W6206" s="82"/>
      <c r="X6206" s="82"/>
      <c r="Y6206" s="82"/>
      <c r="AA6206" s="82"/>
      <c r="AB6206" s="82"/>
      <c r="AC6206" s="82"/>
      <c r="AD6206" s="82"/>
      <c r="AE6206" s="82"/>
      <c r="AF6206" s="82"/>
      <c r="AG6206" s="82"/>
    </row>
    <row r="6207" spans="3:33" x14ac:dyDescent="0.2">
      <c r="C6207" s="82"/>
      <c r="D6207" s="82"/>
      <c r="E6207" s="82"/>
      <c r="F6207" s="82"/>
      <c r="G6207" s="82"/>
      <c r="H6207" s="82"/>
      <c r="I6207" s="82"/>
      <c r="J6207" s="82"/>
      <c r="K6207" s="82"/>
      <c r="L6207" s="82"/>
      <c r="M6207" s="82"/>
      <c r="N6207" s="140"/>
      <c r="O6207" s="140"/>
      <c r="P6207" s="82"/>
      <c r="Q6207" s="82"/>
      <c r="R6207" s="82"/>
      <c r="S6207" s="82"/>
      <c r="T6207" s="140"/>
      <c r="U6207" s="82"/>
      <c r="V6207" s="82"/>
      <c r="W6207" s="82"/>
      <c r="X6207" s="82"/>
      <c r="Y6207" s="82"/>
      <c r="AA6207" s="82"/>
      <c r="AB6207" s="82"/>
      <c r="AC6207" s="82"/>
      <c r="AD6207" s="82"/>
      <c r="AE6207" s="82"/>
      <c r="AF6207" s="82"/>
      <c r="AG6207" s="82"/>
    </row>
    <row r="6208" spans="3:33" x14ac:dyDescent="0.2">
      <c r="C6208" s="82"/>
      <c r="D6208" s="82"/>
      <c r="E6208" s="82"/>
      <c r="F6208" s="82"/>
      <c r="G6208" s="82"/>
      <c r="H6208" s="82"/>
      <c r="I6208" s="82"/>
      <c r="J6208" s="82"/>
      <c r="K6208" s="82"/>
      <c r="L6208" s="82"/>
      <c r="M6208" s="82"/>
      <c r="N6208" s="140"/>
      <c r="O6208" s="140"/>
      <c r="P6208" s="82"/>
      <c r="Q6208" s="82"/>
      <c r="R6208" s="82"/>
      <c r="S6208" s="82"/>
      <c r="T6208" s="140"/>
      <c r="U6208" s="82"/>
      <c r="V6208" s="82"/>
      <c r="W6208" s="82"/>
      <c r="X6208" s="82"/>
      <c r="Y6208" s="82"/>
      <c r="AA6208" s="82"/>
      <c r="AB6208" s="82"/>
      <c r="AC6208" s="82"/>
      <c r="AD6208" s="82"/>
      <c r="AE6208" s="82"/>
      <c r="AF6208" s="82"/>
      <c r="AG6208" s="82"/>
    </row>
    <row r="6209" spans="3:33" x14ac:dyDescent="0.2">
      <c r="C6209" s="82"/>
      <c r="D6209" s="82"/>
      <c r="E6209" s="82"/>
      <c r="F6209" s="82"/>
      <c r="G6209" s="82"/>
      <c r="H6209" s="82"/>
      <c r="I6209" s="82"/>
      <c r="J6209" s="82"/>
      <c r="K6209" s="82"/>
      <c r="L6209" s="82"/>
      <c r="M6209" s="82"/>
      <c r="N6209" s="140"/>
      <c r="O6209" s="140"/>
      <c r="P6209" s="82"/>
      <c r="Q6209" s="82"/>
      <c r="R6209" s="82"/>
      <c r="S6209" s="82"/>
      <c r="T6209" s="140"/>
      <c r="U6209" s="82"/>
      <c r="V6209" s="82"/>
      <c r="W6209" s="82"/>
      <c r="X6209" s="82"/>
      <c r="Y6209" s="82"/>
      <c r="AA6209" s="82"/>
      <c r="AB6209" s="82"/>
      <c r="AC6209" s="82"/>
      <c r="AD6209" s="82"/>
      <c r="AE6209" s="82"/>
      <c r="AF6209" s="82"/>
      <c r="AG6209" s="82"/>
    </row>
    <row r="6210" spans="3:33" x14ac:dyDescent="0.2">
      <c r="C6210" s="82"/>
      <c r="D6210" s="82"/>
      <c r="E6210" s="82"/>
      <c r="F6210" s="82"/>
      <c r="G6210" s="82"/>
      <c r="H6210" s="82"/>
      <c r="I6210" s="82"/>
      <c r="J6210" s="82"/>
      <c r="K6210" s="82"/>
      <c r="L6210" s="82"/>
      <c r="M6210" s="82"/>
      <c r="N6210" s="140"/>
      <c r="O6210" s="140"/>
      <c r="P6210" s="82"/>
      <c r="Q6210" s="82"/>
      <c r="R6210" s="82"/>
      <c r="S6210" s="82"/>
      <c r="T6210" s="140"/>
      <c r="U6210" s="82"/>
      <c r="V6210" s="82"/>
      <c r="W6210" s="82"/>
      <c r="X6210" s="82"/>
      <c r="Y6210" s="82"/>
      <c r="AA6210" s="82"/>
      <c r="AB6210" s="82"/>
      <c r="AC6210" s="82"/>
      <c r="AD6210" s="82"/>
      <c r="AE6210" s="82"/>
      <c r="AF6210" s="82"/>
      <c r="AG6210" s="82"/>
    </row>
    <row r="6211" spans="3:33" x14ac:dyDescent="0.2">
      <c r="C6211" s="82"/>
      <c r="D6211" s="82"/>
      <c r="E6211" s="82"/>
      <c r="F6211" s="82"/>
      <c r="G6211" s="82"/>
      <c r="H6211" s="82"/>
      <c r="I6211" s="82"/>
      <c r="J6211" s="82"/>
      <c r="K6211" s="82"/>
      <c r="L6211" s="82"/>
      <c r="M6211" s="82"/>
      <c r="N6211" s="140"/>
      <c r="O6211" s="140"/>
      <c r="P6211" s="82"/>
      <c r="Q6211" s="82"/>
      <c r="R6211" s="82"/>
      <c r="S6211" s="82"/>
      <c r="T6211" s="140"/>
      <c r="U6211" s="82"/>
      <c r="V6211" s="82"/>
      <c r="W6211" s="82"/>
      <c r="X6211" s="82"/>
      <c r="Y6211" s="82"/>
      <c r="AA6211" s="82"/>
      <c r="AB6211" s="82"/>
      <c r="AC6211" s="82"/>
      <c r="AD6211" s="82"/>
      <c r="AE6211" s="82"/>
      <c r="AF6211" s="82"/>
      <c r="AG6211" s="82"/>
    </row>
    <row r="6212" spans="3:33" x14ac:dyDescent="0.2">
      <c r="C6212" s="82"/>
      <c r="D6212" s="82"/>
      <c r="E6212" s="82"/>
      <c r="F6212" s="82"/>
      <c r="G6212" s="82"/>
      <c r="H6212" s="82"/>
      <c r="I6212" s="82"/>
      <c r="J6212" s="82"/>
      <c r="K6212" s="82"/>
      <c r="L6212" s="82"/>
      <c r="M6212" s="82"/>
      <c r="N6212" s="140"/>
      <c r="O6212" s="140"/>
      <c r="P6212" s="82"/>
      <c r="Q6212" s="82"/>
      <c r="R6212" s="82"/>
      <c r="S6212" s="82"/>
      <c r="T6212" s="140"/>
      <c r="U6212" s="82"/>
      <c r="V6212" s="82"/>
      <c r="W6212" s="82"/>
      <c r="X6212" s="82"/>
      <c r="Y6212" s="82"/>
      <c r="AA6212" s="82"/>
      <c r="AB6212" s="82"/>
      <c r="AC6212" s="82"/>
      <c r="AD6212" s="82"/>
      <c r="AE6212" s="82"/>
      <c r="AF6212" s="82"/>
      <c r="AG6212" s="82"/>
    </row>
    <row r="6213" spans="3:33" x14ac:dyDescent="0.2">
      <c r="C6213" s="82"/>
      <c r="D6213" s="82"/>
      <c r="E6213" s="82"/>
      <c r="F6213" s="82"/>
      <c r="G6213" s="82"/>
      <c r="H6213" s="82"/>
      <c r="I6213" s="82"/>
      <c r="J6213" s="82"/>
      <c r="K6213" s="82"/>
      <c r="L6213" s="82"/>
      <c r="M6213" s="82"/>
      <c r="N6213" s="140"/>
      <c r="O6213" s="140"/>
      <c r="P6213" s="82"/>
      <c r="Q6213" s="82"/>
      <c r="R6213" s="82"/>
      <c r="S6213" s="82"/>
      <c r="T6213" s="140"/>
      <c r="U6213" s="82"/>
      <c r="V6213" s="82"/>
      <c r="W6213" s="82"/>
      <c r="X6213" s="82"/>
      <c r="Y6213" s="82"/>
      <c r="AA6213" s="82"/>
      <c r="AB6213" s="82"/>
      <c r="AC6213" s="82"/>
      <c r="AD6213" s="82"/>
      <c r="AE6213" s="82"/>
      <c r="AF6213" s="82"/>
      <c r="AG6213" s="82"/>
    </row>
    <row r="6214" spans="3:33" x14ac:dyDescent="0.2">
      <c r="C6214" s="82"/>
      <c r="D6214" s="82"/>
      <c r="E6214" s="82"/>
      <c r="F6214" s="82"/>
      <c r="G6214" s="82"/>
      <c r="H6214" s="82"/>
      <c r="I6214" s="82"/>
      <c r="J6214" s="82"/>
      <c r="K6214" s="82"/>
      <c r="L6214" s="82"/>
      <c r="M6214" s="82"/>
      <c r="N6214" s="140"/>
      <c r="O6214" s="140"/>
      <c r="P6214" s="82"/>
      <c r="Q6214" s="82"/>
      <c r="R6214" s="82"/>
      <c r="S6214" s="82"/>
      <c r="T6214" s="140"/>
      <c r="U6214" s="82"/>
      <c r="V6214" s="82"/>
      <c r="W6214" s="82"/>
      <c r="X6214" s="82"/>
      <c r="Y6214" s="82"/>
      <c r="AA6214" s="82"/>
      <c r="AB6214" s="82"/>
      <c r="AC6214" s="82"/>
      <c r="AD6214" s="82"/>
      <c r="AE6214" s="82"/>
      <c r="AF6214" s="82"/>
      <c r="AG6214" s="82"/>
    </row>
    <row r="6215" spans="3:33" x14ac:dyDescent="0.2">
      <c r="C6215" s="82"/>
      <c r="D6215" s="82"/>
      <c r="E6215" s="82"/>
      <c r="F6215" s="82"/>
      <c r="G6215" s="82"/>
      <c r="H6215" s="82"/>
      <c r="I6215" s="82"/>
      <c r="J6215" s="82"/>
      <c r="K6215" s="82"/>
      <c r="L6215" s="82"/>
      <c r="M6215" s="82"/>
      <c r="N6215" s="140"/>
      <c r="O6215" s="140"/>
      <c r="P6215" s="82"/>
      <c r="Q6215" s="82"/>
      <c r="R6215" s="82"/>
      <c r="S6215" s="82"/>
      <c r="T6215" s="140"/>
      <c r="U6215" s="82"/>
      <c r="V6215" s="82"/>
      <c r="W6215" s="82"/>
      <c r="X6215" s="82"/>
      <c r="Y6215" s="82"/>
      <c r="AA6215" s="82"/>
      <c r="AB6215" s="82"/>
      <c r="AC6215" s="82"/>
      <c r="AD6215" s="82"/>
      <c r="AE6215" s="82"/>
      <c r="AF6215" s="82"/>
      <c r="AG6215" s="82"/>
    </row>
    <row r="6216" spans="3:33" x14ac:dyDescent="0.2">
      <c r="C6216" s="82"/>
      <c r="D6216" s="82"/>
      <c r="E6216" s="82"/>
      <c r="F6216" s="82"/>
      <c r="G6216" s="82"/>
      <c r="H6216" s="82"/>
      <c r="I6216" s="82"/>
      <c r="J6216" s="82"/>
      <c r="K6216" s="82"/>
      <c r="L6216" s="82"/>
      <c r="M6216" s="82"/>
      <c r="N6216" s="140"/>
      <c r="O6216" s="140"/>
      <c r="P6216" s="82"/>
      <c r="Q6216" s="82"/>
      <c r="R6216" s="82"/>
      <c r="S6216" s="82"/>
      <c r="T6216" s="140"/>
      <c r="U6216" s="82"/>
      <c r="V6216" s="82"/>
      <c r="W6216" s="82"/>
      <c r="X6216" s="82"/>
      <c r="Y6216" s="82"/>
      <c r="AA6216" s="82"/>
      <c r="AB6216" s="82"/>
      <c r="AC6216" s="82"/>
      <c r="AD6216" s="82"/>
      <c r="AE6216" s="82"/>
      <c r="AF6216" s="82"/>
      <c r="AG6216" s="82"/>
    </row>
    <row r="6217" spans="3:33" x14ac:dyDescent="0.2">
      <c r="C6217" s="82"/>
      <c r="D6217" s="82"/>
      <c r="E6217" s="82"/>
      <c r="F6217" s="82"/>
      <c r="G6217" s="82"/>
      <c r="H6217" s="82"/>
      <c r="I6217" s="82"/>
      <c r="J6217" s="82"/>
      <c r="K6217" s="82"/>
      <c r="L6217" s="82"/>
      <c r="M6217" s="82"/>
      <c r="N6217" s="140"/>
      <c r="O6217" s="140"/>
      <c r="P6217" s="82"/>
      <c r="Q6217" s="82"/>
      <c r="R6217" s="82"/>
      <c r="S6217" s="82"/>
      <c r="T6217" s="140"/>
      <c r="U6217" s="82"/>
      <c r="V6217" s="82"/>
      <c r="W6217" s="82"/>
      <c r="X6217" s="82"/>
      <c r="Y6217" s="82"/>
      <c r="AA6217" s="82"/>
      <c r="AB6217" s="82"/>
      <c r="AC6217" s="82"/>
      <c r="AD6217" s="82"/>
      <c r="AE6217" s="82"/>
      <c r="AF6217" s="82"/>
      <c r="AG6217" s="82"/>
    </row>
    <row r="6218" spans="3:33" x14ac:dyDescent="0.2">
      <c r="C6218" s="82"/>
      <c r="D6218" s="82"/>
      <c r="E6218" s="82"/>
      <c r="F6218" s="82"/>
      <c r="G6218" s="82"/>
      <c r="H6218" s="82"/>
      <c r="I6218" s="82"/>
      <c r="J6218" s="82"/>
      <c r="K6218" s="82"/>
      <c r="L6218" s="82"/>
      <c r="M6218" s="82"/>
      <c r="N6218" s="140"/>
      <c r="O6218" s="140"/>
      <c r="P6218" s="82"/>
      <c r="Q6218" s="82"/>
      <c r="R6218" s="82"/>
      <c r="S6218" s="82"/>
      <c r="T6218" s="140"/>
      <c r="U6218" s="82"/>
      <c r="V6218" s="82"/>
      <c r="W6218" s="82"/>
      <c r="X6218" s="82"/>
      <c r="Y6218" s="82"/>
      <c r="AA6218" s="82"/>
      <c r="AB6218" s="82"/>
      <c r="AC6218" s="82"/>
      <c r="AD6218" s="82"/>
      <c r="AE6218" s="82"/>
      <c r="AF6218" s="82"/>
      <c r="AG6218" s="82"/>
    </row>
    <row r="6219" spans="3:33" x14ac:dyDescent="0.2">
      <c r="C6219" s="82"/>
      <c r="D6219" s="82"/>
      <c r="E6219" s="82"/>
      <c r="F6219" s="82"/>
      <c r="G6219" s="82"/>
      <c r="H6219" s="82"/>
      <c r="I6219" s="82"/>
      <c r="J6219" s="82"/>
      <c r="K6219" s="82"/>
      <c r="L6219" s="82"/>
      <c r="M6219" s="82"/>
      <c r="N6219" s="140"/>
      <c r="O6219" s="140"/>
      <c r="P6219" s="82"/>
      <c r="Q6219" s="82"/>
      <c r="R6219" s="82"/>
      <c r="S6219" s="82"/>
      <c r="T6219" s="140"/>
      <c r="U6219" s="82"/>
      <c r="V6219" s="82"/>
      <c r="W6219" s="82"/>
      <c r="X6219" s="82"/>
      <c r="Y6219" s="82"/>
      <c r="AA6219" s="82"/>
      <c r="AB6219" s="82"/>
      <c r="AC6219" s="82"/>
      <c r="AD6219" s="82"/>
      <c r="AE6219" s="82"/>
      <c r="AF6219" s="82"/>
      <c r="AG6219" s="82"/>
    </row>
    <row r="6220" spans="3:33" x14ac:dyDescent="0.2">
      <c r="C6220" s="82"/>
      <c r="D6220" s="82"/>
      <c r="E6220" s="82"/>
      <c r="F6220" s="82"/>
      <c r="G6220" s="82"/>
      <c r="H6220" s="82"/>
      <c r="I6220" s="82"/>
      <c r="J6220" s="82"/>
      <c r="K6220" s="82"/>
      <c r="L6220" s="82"/>
      <c r="M6220" s="82"/>
      <c r="N6220" s="140"/>
      <c r="O6220" s="140"/>
      <c r="P6220" s="82"/>
      <c r="Q6220" s="82"/>
      <c r="R6220" s="82"/>
      <c r="S6220" s="82"/>
      <c r="T6220" s="140"/>
      <c r="U6220" s="82"/>
      <c r="V6220" s="82"/>
      <c r="W6220" s="82"/>
      <c r="X6220" s="82"/>
      <c r="Y6220" s="82"/>
      <c r="AA6220" s="82"/>
      <c r="AB6220" s="82"/>
      <c r="AC6220" s="82"/>
      <c r="AD6220" s="82"/>
      <c r="AE6220" s="82"/>
      <c r="AF6220" s="82"/>
      <c r="AG6220" s="82"/>
    </row>
    <row r="6221" spans="3:33" x14ac:dyDescent="0.2">
      <c r="C6221" s="82"/>
      <c r="D6221" s="82"/>
      <c r="E6221" s="82"/>
      <c r="F6221" s="82"/>
      <c r="G6221" s="82"/>
      <c r="H6221" s="82"/>
      <c r="I6221" s="82"/>
      <c r="J6221" s="82"/>
      <c r="K6221" s="82"/>
      <c r="L6221" s="82"/>
      <c r="M6221" s="82"/>
      <c r="N6221" s="140"/>
      <c r="O6221" s="140"/>
      <c r="P6221" s="82"/>
      <c r="Q6221" s="82"/>
      <c r="R6221" s="82"/>
      <c r="S6221" s="82"/>
      <c r="T6221" s="140"/>
      <c r="U6221" s="82"/>
      <c r="V6221" s="82"/>
      <c r="W6221" s="82"/>
      <c r="X6221" s="82"/>
      <c r="Y6221" s="82"/>
      <c r="AA6221" s="82"/>
      <c r="AB6221" s="82"/>
      <c r="AC6221" s="82"/>
      <c r="AD6221" s="82"/>
      <c r="AE6221" s="82"/>
      <c r="AF6221" s="82"/>
      <c r="AG6221" s="82"/>
    </row>
    <row r="6222" spans="3:33" x14ac:dyDescent="0.2">
      <c r="C6222" s="82"/>
      <c r="D6222" s="82"/>
      <c r="E6222" s="82"/>
      <c r="F6222" s="82"/>
      <c r="G6222" s="82"/>
      <c r="H6222" s="82"/>
      <c r="I6222" s="82"/>
      <c r="J6222" s="82"/>
      <c r="K6222" s="82"/>
      <c r="L6222" s="82"/>
      <c r="M6222" s="82"/>
      <c r="N6222" s="140"/>
      <c r="O6222" s="140"/>
      <c r="P6222" s="82"/>
      <c r="Q6222" s="82"/>
      <c r="R6222" s="82"/>
      <c r="S6222" s="82"/>
      <c r="T6222" s="140"/>
      <c r="U6222" s="82"/>
      <c r="V6222" s="82"/>
      <c r="W6222" s="82"/>
      <c r="X6222" s="82"/>
      <c r="Y6222" s="82"/>
      <c r="AA6222" s="82"/>
      <c r="AB6222" s="82"/>
      <c r="AC6222" s="82"/>
      <c r="AD6222" s="82"/>
      <c r="AE6222" s="82"/>
      <c r="AF6222" s="82"/>
      <c r="AG6222" s="82"/>
    </row>
    <row r="6223" spans="3:33" x14ac:dyDescent="0.2">
      <c r="C6223" s="82"/>
      <c r="D6223" s="82"/>
      <c r="E6223" s="82"/>
      <c r="F6223" s="82"/>
      <c r="G6223" s="82"/>
      <c r="H6223" s="82"/>
      <c r="I6223" s="82"/>
      <c r="J6223" s="82"/>
      <c r="K6223" s="82"/>
      <c r="L6223" s="82"/>
      <c r="M6223" s="82"/>
      <c r="N6223" s="140"/>
      <c r="O6223" s="140"/>
      <c r="P6223" s="82"/>
      <c r="Q6223" s="82"/>
      <c r="R6223" s="82"/>
      <c r="S6223" s="82"/>
      <c r="T6223" s="140"/>
      <c r="U6223" s="82"/>
      <c r="V6223" s="82"/>
      <c r="W6223" s="82"/>
      <c r="X6223" s="82"/>
      <c r="Y6223" s="82"/>
      <c r="AA6223" s="82"/>
      <c r="AB6223" s="82"/>
      <c r="AC6223" s="82"/>
      <c r="AD6223" s="82"/>
      <c r="AE6223" s="82"/>
      <c r="AF6223" s="82"/>
      <c r="AG6223" s="82"/>
    </row>
    <row r="6224" spans="3:33" x14ac:dyDescent="0.2">
      <c r="C6224" s="82"/>
      <c r="D6224" s="82"/>
      <c r="E6224" s="82"/>
      <c r="F6224" s="82"/>
      <c r="G6224" s="82"/>
      <c r="H6224" s="82"/>
      <c r="I6224" s="82"/>
      <c r="J6224" s="82"/>
      <c r="K6224" s="82"/>
      <c r="L6224" s="82"/>
      <c r="M6224" s="82"/>
      <c r="N6224" s="140"/>
      <c r="O6224" s="140"/>
      <c r="P6224" s="82"/>
      <c r="Q6224" s="82"/>
      <c r="R6224" s="82"/>
      <c r="S6224" s="82"/>
      <c r="T6224" s="140"/>
      <c r="U6224" s="82"/>
      <c r="V6224" s="82"/>
      <c r="W6224" s="82"/>
      <c r="X6224" s="82"/>
      <c r="Y6224" s="82"/>
      <c r="AA6224" s="82"/>
      <c r="AB6224" s="82"/>
      <c r="AC6224" s="82"/>
      <c r="AD6224" s="82"/>
      <c r="AE6224" s="82"/>
      <c r="AF6224" s="82"/>
      <c r="AG6224" s="82"/>
    </row>
    <row r="6225" spans="3:33" x14ac:dyDescent="0.2">
      <c r="C6225" s="82"/>
      <c r="D6225" s="82"/>
      <c r="E6225" s="82"/>
      <c r="F6225" s="82"/>
      <c r="G6225" s="82"/>
      <c r="H6225" s="82"/>
      <c r="I6225" s="82"/>
      <c r="J6225" s="82"/>
      <c r="K6225" s="82"/>
      <c r="L6225" s="82"/>
      <c r="M6225" s="82"/>
      <c r="N6225" s="140"/>
      <c r="O6225" s="140"/>
      <c r="P6225" s="82"/>
      <c r="Q6225" s="82"/>
      <c r="R6225" s="82"/>
      <c r="S6225" s="82"/>
      <c r="T6225" s="140"/>
      <c r="U6225" s="82"/>
      <c r="V6225" s="82"/>
      <c r="W6225" s="82"/>
      <c r="X6225" s="82"/>
      <c r="Y6225" s="82"/>
      <c r="AA6225" s="82"/>
      <c r="AB6225" s="82"/>
      <c r="AC6225" s="82"/>
      <c r="AD6225" s="82"/>
      <c r="AE6225" s="82"/>
      <c r="AF6225" s="82"/>
      <c r="AG6225" s="82"/>
    </row>
    <row r="6226" spans="3:33" x14ac:dyDescent="0.2">
      <c r="C6226" s="82"/>
      <c r="D6226" s="82"/>
      <c r="E6226" s="82"/>
      <c r="F6226" s="82"/>
      <c r="G6226" s="82"/>
      <c r="H6226" s="82"/>
      <c r="I6226" s="82"/>
      <c r="J6226" s="82"/>
      <c r="K6226" s="82"/>
      <c r="L6226" s="82"/>
      <c r="M6226" s="82"/>
      <c r="N6226" s="140"/>
      <c r="O6226" s="140"/>
      <c r="P6226" s="82"/>
      <c r="Q6226" s="82"/>
      <c r="R6226" s="82"/>
      <c r="S6226" s="82"/>
      <c r="T6226" s="140"/>
      <c r="U6226" s="82"/>
      <c r="V6226" s="82"/>
      <c r="W6226" s="82"/>
      <c r="X6226" s="82"/>
      <c r="Y6226" s="82"/>
      <c r="AA6226" s="82"/>
      <c r="AB6226" s="82"/>
      <c r="AC6226" s="82"/>
      <c r="AD6226" s="82"/>
      <c r="AE6226" s="82"/>
      <c r="AF6226" s="82"/>
      <c r="AG6226" s="82"/>
    </row>
    <row r="6227" spans="3:33" x14ac:dyDescent="0.2">
      <c r="C6227" s="82"/>
      <c r="D6227" s="82"/>
      <c r="E6227" s="82"/>
      <c r="F6227" s="82"/>
      <c r="G6227" s="82"/>
      <c r="H6227" s="82"/>
      <c r="I6227" s="82"/>
      <c r="J6227" s="82"/>
      <c r="K6227" s="82"/>
      <c r="L6227" s="82"/>
      <c r="M6227" s="82"/>
      <c r="N6227" s="140"/>
      <c r="O6227" s="140"/>
      <c r="P6227" s="82"/>
      <c r="Q6227" s="82"/>
      <c r="R6227" s="82"/>
      <c r="S6227" s="82"/>
      <c r="T6227" s="140"/>
      <c r="U6227" s="82"/>
      <c r="V6227" s="82"/>
      <c r="W6227" s="82"/>
      <c r="X6227" s="82"/>
      <c r="Y6227" s="82"/>
      <c r="AA6227" s="82"/>
      <c r="AB6227" s="82"/>
      <c r="AC6227" s="82"/>
      <c r="AD6227" s="82"/>
      <c r="AE6227" s="82"/>
      <c r="AF6227" s="82"/>
      <c r="AG6227" s="82"/>
    </row>
    <row r="6228" spans="3:33" x14ac:dyDescent="0.2">
      <c r="C6228" s="82"/>
      <c r="D6228" s="82"/>
      <c r="E6228" s="82"/>
      <c r="F6228" s="82"/>
      <c r="G6228" s="82"/>
      <c r="H6228" s="82"/>
      <c r="I6228" s="82"/>
      <c r="J6228" s="82"/>
      <c r="K6228" s="82"/>
      <c r="L6228" s="82"/>
      <c r="M6228" s="82"/>
      <c r="N6228" s="140"/>
      <c r="O6228" s="140"/>
      <c r="P6228" s="82"/>
      <c r="Q6228" s="82"/>
      <c r="R6228" s="82"/>
      <c r="S6228" s="82"/>
      <c r="T6228" s="140"/>
      <c r="U6228" s="82"/>
      <c r="V6228" s="82"/>
      <c r="W6228" s="82"/>
      <c r="X6228" s="82"/>
      <c r="Y6228" s="82"/>
      <c r="AA6228" s="82"/>
      <c r="AB6228" s="82"/>
      <c r="AC6228" s="82"/>
      <c r="AD6228" s="82"/>
      <c r="AE6228" s="82"/>
      <c r="AF6228" s="82"/>
      <c r="AG6228" s="82"/>
    </row>
    <row r="6229" spans="3:33" x14ac:dyDescent="0.2">
      <c r="C6229" s="82"/>
      <c r="D6229" s="82"/>
      <c r="E6229" s="82"/>
      <c r="F6229" s="82"/>
      <c r="G6229" s="82"/>
      <c r="H6229" s="82"/>
      <c r="I6229" s="82"/>
      <c r="J6229" s="82"/>
      <c r="K6229" s="82"/>
      <c r="L6229" s="82"/>
      <c r="M6229" s="82"/>
      <c r="N6229" s="140"/>
      <c r="O6229" s="140"/>
      <c r="P6229" s="82"/>
      <c r="Q6229" s="82"/>
      <c r="R6229" s="82"/>
      <c r="S6229" s="82"/>
      <c r="T6229" s="140"/>
      <c r="U6229" s="82"/>
      <c r="V6229" s="82"/>
      <c r="W6229" s="82"/>
      <c r="X6229" s="82"/>
      <c r="Y6229" s="82"/>
      <c r="AA6229" s="82"/>
      <c r="AB6229" s="82"/>
      <c r="AC6229" s="82"/>
      <c r="AD6229" s="82"/>
      <c r="AE6229" s="82"/>
      <c r="AF6229" s="82"/>
      <c r="AG6229" s="82"/>
    </row>
    <row r="6230" spans="3:33" x14ac:dyDescent="0.2">
      <c r="C6230" s="82"/>
      <c r="D6230" s="82"/>
      <c r="E6230" s="82"/>
      <c r="F6230" s="82"/>
      <c r="G6230" s="82"/>
      <c r="H6230" s="82"/>
      <c r="I6230" s="82"/>
      <c r="J6230" s="82"/>
      <c r="K6230" s="82"/>
      <c r="L6230" s="82"/>
      <c r="M6230" s="82"/>
      <c r="N6230" s="140"/>
      <c r="O6230" s="140"/>
      <c r="P6230" s="82"/>
      <c r="Q6230" s="82"/>
      <c r="R6230" s="82"/>
      <c r="S6230" s="82"/>
      <c r="T6230" s="140"/>
      <c r="U6230" s="82"/>
      <c r="V6230" s="82"/>
      <c r="W6230" s="82"/>
      <c r="X6230" s="82"/>
      <c r="Y6230" s="82"/>
      <c r="AA6230" s="82"/>
      <c r="AB6230" s="82"/>
      <c r="AC6230" s="82"/>
      <c r="AD6230" s="82"/>
      <c r="AE6230" s="82"/>
      <c r="AF6230" s="82"/>
      <c r="AG6230" s="82"/>
    </row>
    <row r="6231" spans="3:33" x14ac:dyDescent="0.2">
      <c r="C6231" s="82"/>
      <c r="D6231" s="82"/>
      <c r="E6231" s="82"/>
      <c r="F6231" s="82"/>
      <c r="G6231" s="82"/>
      <c r="H6231" s="82"/>
      <c r="I6231" s="82"/>
      <c r="J6231" s="82"/>
      <c r="K6231" s="82"/>
      <c r="L6231" s="82"/>
      <c r="M6231" s="82"/>
      <c r="N6231" s="140"/>
      <c r="O6231" s="140"/>
      <c r="P6231" s="82"/>
      <c r="Q6231" s="82"/>
      <c r="R6231" s="82"/>
      <c r="S6231" s="82"/>
      <c r="T6231" s="140"/>
      <c r="U6231" s="82"/>
      <c r="V6231" s="82"/>
      <c r="W6231" s="82"/>
      <c r="X6231" s="82"/>
      <c r="Y6231" s="82"/>
      <c r="AA6231" s="82"/>
      <c r="AB6231" s="82"/>
      <c r="AC6231" s="82"/>
      <c r="AD6231" s="82"/>
      <c r="AE6231" s="82"/>
      <c r="AF6231" s="82"/>
      <c r="AG6231" s="82"/>
    </row>
    <row r="6232" spans="3:33" x14ac:dyDescent="0.2">
      <c r="C6232" s="82"/>
      <c r="D6232" s="82"/>
      <c r="E6232" s="82"/>
      <c r="F6232" s="82"/>
      <c r="G6232" s="82"/>
      <c r="H6232" s="82"/>
      <c r="I6232" s="82"/>
      <c r="J6232" s="82"/>
      <c r="K6232" s="82"/>
      <c r="L6232" s="82"/>
      <c r="M6232" s="82"/>
      <c r="N6232" s="140"/>
      <c r="O6232" s="140"/>
      <c r="P6232" s="82"/>
      <c r="Q6232" s="82"/>
      <c r="R6232" s="82"/>
      <c r="S6232" s="82"/>
      <c r="T6232" s="140"/>
      <c r="U6232" s="82"/>
      <c r="V6232" s="82"/>
      <c r="W6232" s="82"/>
      <c r="X6232" s="82"/>
      <c r="Y6232" s="82"/>
      <c r="AA6232" s="82"/>
      <c r="AB6232" s="82"/>
      <c r="AC6232" s="82"/>
      <c r="AD6232" s="82"/>
      <c r="AE6232" s="82"/>
      <c r="AF6232" s="82"/>
      <c r="AG6232" s="82"/>
    </row>
    <row r="6233" spans="3:33" x14ac:dyDescent="0.2">
      <c r="C6233" s="82"/>
      <c r="D6233" s="82"/>
      <c r="E6233" s="82"/>
      <c r="F6233" s="82"/>
      <c r="G6233" s="82"/>
      <c r="H6233" s="82"/>
      <c r="I6233" s="82"/>
      <c r="J6233" s="82"/>
      <c r="K6233" s="82"/>
      <c r="L6233" s="82"/>
      <c r="M6233" s="82"/>
      <c r="N6233" s="140"/>
      <c r="O6233" s="140"/>
      <c r="P6233" s="82"/>
      <c r="Q6233" s="82"/>
      <c r="R6233" s="82"/>
      <c r="S6233" s="82"/>
      <c r="T6233" s="140"/>
      <c r="U6233" s="82"/>
      <c r="V6233" s="82"/>
      <c r="W6233" s="82"/>
      <c r="X6233" s="82"/>
      <c r="Y6233" s="82"/>
      <c r="AA6233" s="82"/>
      <c r="AB6233" s="82"/>
      <c r="AC6233" s="82"/>
      <c r="AD6233" s="82"/>
      <c r="AE6233" s="82"/>
      <c r="AF6233" s="82"/>
      <c r="AG6233" s="82"/>
    </row>
    <row r="6234" spans="3:33" x14ac:dyDescent="0.2">
      <c r="C6234" s="82"/>
      <c r="D6234" s="82"/>
      <c r="E6234" s="82"/>
      <c r="F6234" s="82"/>
      <c r="G6234" s="82"/>
      <c r="H6234" s="82"/>
      <c r="I6234" s="82"/>
      <c r="J6234" s="82"/>
      <c r="K6234" s="82"/>
      <c r="L6234" s="82"/>
      <c r="M6234" s="82"/>
      <c r="N6234" s="140"/>
      <c r="O6234" s="140"/>
      <c r="P6234" s="82"/>
      <c r="Q6234" s="82"/>
      <c r="R6234" s="82"/>
      <c r="S6234" s="82"/>
      <c r="T6234" s="140"/>
      <c r="U6234" s="82"/>
      <c r="V6234" s="82"/>
      <c r="W6234" s="82"/>
      <c r="X6234" s="82"/>
      <c r="Y6234" s="82"/>
      <c r="AA6234" s="82"/>
      <c r="AB6234" s="82"/>
      <c r="AC6234" s="82"/>
      <c r="AD6234" s="82"/>
      <c r="AE6234" s="82"/>
      <c r="AF6234" s="82"/>
      <c r="AG6234" s="82"/>
    </row>
    <row r="6235" spans="3:33" x14ac:dyDescent="0.2">
      <c r="C6235" s="82"/>
      <c r="D6235" s="82"/>
      <c r="E6235" s="82"/>
      <c r="F6235" s="82"/>
      <c r="G6235" s="82"/>
      <c r="H6235" s="82"/>
      <c r="I6235" s="82"/>
      <c r="J6235" s="82"/>
      <c r="K6235" s="82"/>
      <c r="L6235" s="82"/>
      <c r="M6235" s="82"/>
      <c r="N6235" s="140"/>
      <c r="O6235" s="140"/>
      <c r="P6235" s="82"/>
      <c r="Q6235" s="82"/>
      <c r="R6235" s="82"/>
      <c r="S6235" s="82"/>
      <c r="T6235" s="140"/>
      <c r="U6235" s="82"/>
      <c r="V6235" s="82"/>
      <c r="W6235" s="82"/>
      <c r="X6235" s="82"/>
      <c r="Y6235" s="82"/>
      <c r="AA6235" s="82"/>
      <c r="AB6235" s="82"/>
      <c r="AC6235" s="82"/>
      <c r="AD6235" s="82"/>
      <c r="AE6235" s="82"/>
      <c r="AF6235" s="82"/>
      <c r="AG6235" s="82"/>
    </row>
    <row r="6236" spans="3:33" x14ac:dyDescent="0.2">
      <c r="C6236" s="82"/>
      <c r="D6236" s="82"/>
      <c r="E6236" s="82"/>
      <c r="F6236" s="82"/>
      <c r="G6236" s="82"/>
      <c r="H6236" s="82"/>
      <c r="I6236" s="82"/>
      <c r="J6236" s="82"/>
      <c r="K6236" s="82"/>
      <c r="L6236" s="82"/>
      <c r="M6236" s="82"/>
      <c r="N6236" s="140"/>
      <c r="O6236" s="140"/>
      <c r="P6236" s="82"/>
      <c r="Q6236" s="82"/>
      <c r="R6236" s="82"/>
      <c r="S6236" s="82"/>
      <c r="T6236" s="140"/>
      <c r="U6236" s="82"/>
      <c r="V6236" s="82"/>
      <c r="W6236" s="82"/>
      <c r="X6236" s="82"/>
      <c r="Y6236" s="82"/>
      <c r="AA6236" s="82"/>
      <c r="AB6236" s="82"/>
      <c r="AC6236" s="82"/>
      <c r="AD6236" s="82"/>
      <c r="AE6236" s="82"/>
      <c r="AF6236" s="82"/>
      <c r="AG6236" s="82"/>
    </row>
    <row r="6237" spans="3:33" x14ac:dyDescent="0.2">
      <c r="C6237" s="82"/>
      <c r="D6237" s="82"/>
      <c r="E6237" s="82"/>
      <c r="F6237" s="82"/>
      <c r="G6237" s="82"/>
      <c r="H6237" s="82"/>
      <c r="I6237" s="82"/>
      <c r="J6237" s="82"/>
      <c r="K6237" s="82"/>
      <c r="L6237" s="82"/>
      <c r="M6237" s="82"/>
      <c r="N6237" s="140"/>
      <c r="O6237" s="140"/>
      <c r="P6237" s="82"/>
      <c r="Q6237" s="82"/>
      <c r="R6237" s="82"/>
      <c r="S6237" s="82"/>
      <c r="T6237" s="140"/>
      <c r="U6237" s="82"/>
      <c r="V6237" s="82"/>
      <c r="W6237" s="82"/>
      <c r="X6237" s="82"/>
      <c r="Y6237" s="82"/>
      <c r="AA6237" s="82"/>
      <c r="AB6237" s="82"/>
      <c r="AC6237" s="82"/>
      <c r="AD6237" s="82"/>
      <c r="AE6237" s="82"/>
      <c r="AF6237" s="82"/>
      <c r="AG6237" s="82"/>
    </row>
    <row r="6238" spans="3:33" x14ac:dyDescent="0.2">
      <c r="C6238" s="82"/>
      <c r="D6238" s="82"/>
      <c r="E6238" s="82"/>
      <c r="F6238" s="82"/>
      <c r="G6238" s="82"/>
      <c r="H6238" s="82"/>
      <c r="I6238" s="82"/>
      <c r="J6238" s="82"/>
      <c r="K6238" s="82"/>
      <c r="L6238" s="82"/>
      <c r="M6238" s="82"/>
      <c r="N6238" s="140"/>
      <c r="O6238" s="140"/>
      <c r="P6238" s="82"/>
      <c r="Q6238" s="82"/>
      <c r="R6238" s="82"/>
      <c r="S6238" s="82"/>
      <c r="T6238" s="140"/>
      <c r="U6238" s="82"/>
      <c r="V6238" s="82"/>
      <c r="W6238" s="82"/>
      <c r="X6238" s="82"/>
      <c r="Y6238" s="82"/>
      <c r="AA6238" s="82"/>
      <c r="AB6238" s="82"/>
      <c r="AC6238" s="82"/>
      <c r="AD6238" s="82"/>
      <c r="AE6238" s="82"/>
      <c r="AF6238" s="82"/>
      <c r="AG6238" s="82"/>
    </row>
    <row r="6239" spans="3:33" x14ac:dyDescent="0.2">
      <c r="C6239" s="82"/>
      <c r="D6239" s="82"/>
      <c r="E6239" s="82"/>
      <c r="F6239" s="82"/>
      <c r="G6239" s="82"/>
      <c r="H6239" s="82"/>
      <c r="I6239" s="82"/>
      <c r="J6239" s="82"/>
      <c r="K6239" s="82"/>
      <c r="L6239" s="82"/>
      <c r="M6239" s="82"/>
      <c r="N6239" s="140"/>
      <c r="O6239" s="140"/>
      <c r="P6239" s="82"/>
      <c r="Q6239" s="82"/>
      <c r="R6239" s="82"/>
      <c r="S6239" s="82"/>
      <c r="T6239" s="140"/>
      <c r="U6239" s="82"/>
      <c r="V6239" s="82"/>
      <c r="W6239" s="82"/>
      <c r="X6239" s="82"/>
      <c r="Y6239" s="82"/>
      <c r="AA6239" s="82"/>
      <c r="AB6239" s="82"/>
      <c r="AC6239" s="82"/>
      <c r="AD6239" s="82"/>
      <c r="AE6239" s="82"/>
      <c r="AF6239" s="82"/>
      <c r="AG6239" s="82"/>
    </row>
    <row r="6240" spans="3:33" x14ac:dyDescent="0.2">
      <c r="C6240" s="82"/>
      <c r="D6240" s="82"/>
      <c r="E6240" s="82"/>
      <c r="F6240" s="82"/>
      <c r="G6240" s="82"/>
      <c r="H6240" s="82"/>
      <c r="I6240" s="82"/>
      <c r="J6240" s="82"/>
      <c r="K6240" s="82"/>
      <c r="L6240" s="82"/>
      <c r="M6240" s="82"/>
      <c r="N6240" s="140"/>
      <c r="O6240" s="140"/>
      <c r="P6240" s="82"/>
      <c r="Q6240" s="82"/>
      <c r="R6240" s="82"/>
      <c r="S6240" s="82"/>
      <c r="T6240" s="140"/>
      <c r="U6240" s="82"/>
      <c r="V6240" s="82"/>
      <c r="W6240" s="82"/>
      <c r="X6240" s="82"/>
      <c r="Y6240" s="82"/>
      <c r="AA6240" s="82"/>
      <c r="AB6240" s="82"/>
      <c r="AC6240" s="82"/>
      <c r="AD6240" s="82"/>
      <c r="AE6240" s="82"/>
      <c r="AF6240" s="82"/>
      <c r="AG6240" s="82"/>
    </row>
    <row r="6241" spans="3:33" x14ac:dyDescent="0.2">
      <c r="C6241" s="82"/>
      <c r="D6241" s="82"/>
      <c r="E6241" s="82"/>
      <c r="F6241" s="82"/>
      <c r="G6241" s="82"/>
      <c r="H6241" s="82"/>
      <c r="I6241" s="82"/>
      <c r="J6241" s="82"/>
      <c r="K6241" s="82"/>
      <c r="L6241" s="82"/>
      <c r="M6241" s="82"/>
      <c r="N6241" s="140"/>
      <c r="O6241" s="140"/>
      <c r="P6241" s="82"/>
      <c r="Q6241" s="82"/>
      <c r="R6241" s="82"/>
      <c r="S6241" s="82"/>
      <c r="T6241" s="140"/>
      <c r="U6241" s="82"/>
      <c r="V6241" s="82"/>
      <c r="W6241" s="82"/>
      <c r="X6241" s="82"/>
      <c r="Y6241" s="82"/>
      <c r="AA6241" s="82"/>
      <c r="AB6241" s="82"/>
      <c r="AC6241" s="82"/>
      <c r="AD6241" s="82"/>
      <c r="AE6241" s="82"/>
      <c r="AF6241" s="82"/>
      <c r="AG6241" s="82"/>
    </row>
    <row r="6242" spans="3:33" x14ac:dyDescent="0.2">
      <c r="C6242" s="82"/>
      <c r="D6242" s="82"/>
      <c r="E6242" s="82"/>
      <c r="F6242" s="82"/>
      <c r="G6242" s="82"/>
      <c r="H6242" s="82"/>
      <c r="I6242" s="82"/>
      <c r="J6242" s="82"/>
      <c r="K6242" s="82"/>
      <c r="L6242" s="82"/>
      <c r="M6242" s="82"/>
      <c r="N6242" s="140"/>
      <c r="O6242" s="140"/>
      <c r="P6242" s="82"/>
      <c r="Q6242" s="82"/>
      <c r="R6242" s="82"/>
      <c r="S6242" s="82"/>
      <c r="T6242" s="140"/>
      <c r="U6242" s="82"/>
      <c r="V6242" s="82"/>
      <c r="W6242" s="82"/>
      <c r="X6242" s="82"/>
      <c r="Y6242" s="82"/>
      <c r="AA6242" s="82"/>
      <c r="AB6242" s="82"/>
      <c r="AC6242" s="82"/>
      <c r="AD6242" s="82"/>
      <c r="AE6242" s="82"/>
      <c r="AF6242" s="82"/>
      <c r="AG6242" s="82"/>
    </row>
    <row r="6243" spans="3:33" x14ac:dyDescent="0.2">
      <c r="C6243" s="82"/>
      <c r="D6243" s="82"/>
      <c r="E6243" s="82"/>
      <c r="F6243" s="82"/>
      <c r="G6243" s="82"/>
      <c r="H6243" s="82"/>
      <c r="I6243" s="82"/>
      <c r="J6243" s="82"/>
      <c r="K6243" s="82"/>
      <c r="L6243" s="82"/>
      <c r="M6243" s="82"/>
      <c r="N6243" s="140"/>
      <c r="O6243" s="140"/>
      <c r="P6243" s="82"/>
      <c r="Q6243" s="82"/>
      <c r="R6243" s="82"/>
      <c r="S6243" s="82"/>
      <c r="T6243" s="140"/>
      <c r="U6243" s="82"/>
      <c r="V6243" s="82"/>
      <c r="W6243" s="82"/>
      <c r="X6243" s="82"/>
      <c r="Y6243" s="82"/>
      <c r="AA6243" s="82"/>
      <c r="AB6243" s="82"/>
      <c r="AC6243" s="82"/>
      <c r="AD6243" s="82"/>
      <c r="AE6243" s="82"/>
      <c r="AF6243" s="82"/>
      <c r="AG6243" s="82"/>
    </row>
    <row r="6244" spans="3:33" x14ac:dyDescent="0.2">
      <c r="C6244" s="82"/>
      <c r="D6244" s="82"/>
      <c r="E6244" s="82"/>
      <c r="F6244" s="82"/>
      <c r="G6244" s="82"/>
      <c r="H6244" s="82"/>
      <c r="I6244" s="82"/>
      <c r="J6244" s="82"/>
      <c r="K6244" s="82"/>
      <c r="L6244" s="82"/>
      <c r="M6244" s="82"/>
      <c r="N6244" s="140"/>
      <c r="O6244" s="140"/>
      <c r="P6244" s="82"/>
      <c r="Q6244" s="82"/>
      <c r="R6244" s="82"/>
      <c r="S6244" s="82"/>
      <c r="T6244" s="140"/>
      <c r="U6244" s="82"/>
      <c r="V6244" s="82"/>
      <c r="W6244" s="82"/>
      <c r="X6244" s="82"/>
      <c r="Y6244" s="82"/>
      <c r="AA6244" s="82"/>
      <c r="AB6244" s="82"/>
      <c r="AC6244" s="82"/>
      <c r="AD6244" s="82"/>
      <c r="AE6244" s="82"/>
      <c r="AF6244" s="82"/>
      <c r="AG6244" s="82"/>
    </row>
    <row r="6245" spans="3:33" x14ac:dyDescent="0.2">
      <c r="C6245" s="82"/>
      <c r="D6245" s="82"/>
      <c r="E6245" s="82"/>
      <c r="F6245" s="82"/>
      <c r="G6245" s="82"/>
      <c r="H6245" s="82"/>
      <c r="I6245" s="82"/>
      <c r="J6245" s="82"/>
      <c r="K6245" s="82"/>
      <c r="L6245" s="82"/>
      <c r="M6245" s="82"/>
      <c r="N6245" s="140"/>
      <c r="O6245" s="140"/>
      <c r="P6245" s="82"/>
      <c r="Q6245" s="82"/>
      <c r="R6245" s="82"/>
      <c r="S6245" s="82"/>
      <c r="T6245" s="140"/>
      <c r="U6245" s="82"/>
      <c r="V6245" s="82"/>
      <c r="W6245" s="82"/>
      <c r="X6245" s="82"/>
      <c r="Y6245" s="82"/>
      <c r="AA6245" s="82"/>
      <c r="AB6245" s="82"/>
      <c r="AC6245" s="82"/>
      <c r="AD6245" s="82"/>
      <c r="AE6245" s="82"/>
      <c r="AF6245" s="82"/>
      <c r="AG6245" s="82"/>
    </row>
    <row r="6246" spans="3:33" x14ac:dyDescent="0.2">
      <c r="C6246" s="82"/>
      <c r="D6246" s="82"/>
      <c r="E6246" s="82"/>
      <c r="F6246" s="82"/>
      <c r="G6246" s="82"/>
      <c r="H6246" s="82"/>
      <c r="I6246" s="82"/>
      <c r="J6246" s="82"/>
      <c r="K6246" s="82"/>
      <c r="L6246" s="82"/>
      <c r="M6246" s="82"/>
      <c r="N6246" s="140"/>
      <c r="O6246" s="140"/>
      <c r="P6246" s="82"/>
      <c r="Q6246" s="82"/>
      <c r="R6246" s="82"/>
      <c r="S6246" s="82"/>
      <c r="T6246" s="140"/>
      <c r="U6246" s="82"/>
      <c r="V6246" s="82"/>
      <c r="W6246" s="82"/>
      <c r="X6246" s="82"/>
      <c r="Y6246" s="82"/>
      <c r="AA6246" s="82"/>
      <c r="AB6246" s="82"/>
      <c r="AC6246" s="82"/>
      <c r="AD6246" s="82"/>
      <c r="AE6246" s="82"/>
      <c r="AF6246" s="82"/>
      <c r="AG6246" s="82"/>
    </row>
    <row r="6247" spans="3:33" x14ac:dyDescent="0.2">
      <c r="C6247" s="82"/>
      <c r="D6247" s="82"/>
      <c r="E6247" s="82"/>
      <c r="F6247" s="82"/>
      <c r="G6247" s="82"/>
      <c r="H6247" s="82"/>
      <c r="I6247" s="82"/>
      <c r="J6247" s="82"/>
      <c r="K6247" s="82"/>
      <c r="L6247" s="82"/>
      <c r="M6247" s="82"/>
      <c r="N6247" s="140"/>
      <c r="O6247" s="140"/>
      <c r="P6247" s="82"/>
      <c r="Q6247" s="82"/>
      <c r="R6247" s="82"/>
      <c r="S6247" s="82"/>
      <c r="T6247" s="140"/>
      <c r="U6247" s="82"/>
      <c r="V6247" s="82"/>
      <c r="W6247" s="82"/>
      <c r="X6247" s="82"/>
      <c r="Y6247" s="82"/>
      <c r="AA6247" s="82"/>
      <c r="AB6247" s="82"/>
      <c r="AC6247" s="82"/>
      <c r="AD6247" s="82"/>
      <c r="AE6247" s="82"/>
      <c r="AF6247" s="82"/>
      <c r="AG6247" s="82"/>
    </row>
    <row r="6248" spans="3:33" x14ac:dyDescent="0.2">
      <c r="C6248" s="82"/>
      <c r="D6248" s="82"/>
      <c r="E6248" s="82"/>
      <c r="F6248" s="82"/>
      <c r="G6248" s="82"/>
      <c r="H6248" s="82"/>
      <c r="I6248" s="82"/>
      <c r="J6248" s="82"/>
      <c r="K6248" s="82"/>
      <c r="L6248" s="82"/>
      <c r="M6248" s="82"/>
      <c r="N6248" s="140"/>
      <c r="O6248" s="140"/>
      <c r="P6248" s="82"/>
      <c r="Q6248" s="82"/>
      <c r="R6248" s="82"/>
      <c r="S6248" s="82"/>
      <c r="T6248" s="140"/>
      <c r="U6248" s="82"/>
      <c r="V6248" s="82"/>
      <c r="W6248" s="82"/>
      <c r="X6248" s="82"/>
      <c r="Y6248" s="82"/>
      <c r="AA6248" s="82"/>
      <c r="AB6248" s="82"/>
      <c r="AC6248" s="82"/>
      <c r="AD6248" s="82"/>
      <c r="AE6248" s="82"/>
      <c r="AF6248" s="82"/>
      <c r="AG6248" s="82"/>
    </row>
    <row r="6249" spans="3:33" x14ac:dyDescent="0.2">
      <c r="C6249" s="82"/>
      <c r="D6249" s="82"/>
      <c r="E6249" s="82"/>
      <c r="F6249" s="82"/>
      <c r="G6249" s="82"/>
      <c r="H6249" s="82"/>
      <c r="I6249" s="82"/>
      <c r="J6249" s="82"/>
      <c r="K6249" s="82"/>
      <c r="L6249" s="82"/>
      <c r="M6249" s="82"/>
      <c r="N6249" s="140"/>
      <c r="O6249" s="140"/>
      <c r="P6249" s="82"/>
      <c r="Q6249" s="82"/>
      <c r="R6249" s="82"/>
      <c r="S6249" s="82"/>
      <c r="T6249" s="140"/>
      <c r="U6249" s="82"/>
      <c r="V6249" s="82"/>
      <c r="W6249" s="82"/>
      <c r="X6249" s="82"/>
      <c r="Y6249" s="82"/>
      <c r="AA6249" s="82"/>
      <c r="AB6249" s="82"/>
      <c r="AC6249" s="82"/>
      <c r="AD6249" s="82"/>
      <c r="AE6249" s="82"/>
      <c r="AF6249" s="82"/>
      <c r="AG6249" s="82"/>
    </row>
    <row r="6250" spans="3:33" x14ac:dyDescent="0.2">
      <c r="C6250" s="82"/>
      <c r="D6250" s="82"/>
      <c r="E6250" s="82"/>
      <c r="F6250" s="82"/>
      <c r="G6250" s="82"/>
      <c r="H6250" s="82"/>
      <c r="I6250" s="82"/>
      <c r="J6250" s="82"/>
      <c r="K6250" s="82"/>
      <c r="L6250" s="82"/>
      <c r="M6250" s="82"/>
      <c r="N6250" s="140"/>
      <c r="O6250" s="140"/>
      <c r="P6250" s="82"/>
      <c r="Q6250" s="82"/>
      <c r="R6250" s="82"/>
      <c r="S6250" s="82"/>
      <c r="T6250" s="140"/>
      <c r="U6250" s="82"/>
      <c r="V6250" s="82"/>
      <c r="W6250" s="82"/>
      <c r="X6250" s="82"/>
      <c r="Y6250" s="82"/>
      <c r="AA6250" s="82"/>
      <c r="AB6250" s="82"/>
      <c r="AC6250" s="82"/>
      <c r="AD6250" s="82"/>
      <c r="AE6250" s="82"/>
      <c r="AF6250" s="82"/>
      <c r="AG6250" s="82"/>
    </row>
    <row r="6251" spans="3:33" x14ac:dyDescent="0.2">
      <c r="C6251" s="82"/>
      <c r="D6251" s="82"/>
      <c r="E6251" s="82"/>
      <c r="F6251" s="82"/>
      <c r="G6251" s="82"/>
      <c r="H6251" s="82"/>
      <c r="I6251" s="82"/>
      <c r="J6251" s="82"/>
      <c r="K6251" s="82"/>
      <c r="L6251" s="82"/>
      <c r="M6251" s="82"/>
      <c r="N6251" s="140"/>
      <c r="O6251" s="140"/>
      <c r="P6251" s="82"/>
      <c r="Q6251" s="82"/>
      <c r="R6251" s="82"/>
      <c r="S6251" s="82"/>
      <c r="T6251" s="140"/>
      <c r="U6251" s="82"/>
      <c r="V6251" s="82"/>
      <c r="W6251" s="82"/>
      <c r="X6251" s="82"/>
      <c r="Y6251" s="82"/>
      <c r="AA6251" s="82"/>
      <c r="AB6251" s="82"/>
      <c r="AC6251" s="82"/>
      <c r="AD6251" s="82"/>
      <c r="AE6251" s="82"/>
      <c r="AF6251" s="82"/>
      <c r="AG6251" s="82"/>
    </row>
    <row r="6252" spans="3:33" x14ac:dyDescent="0.2">
      <c r="C6252" s="82"/>
      <c r="D6252" s="82"/>
      <c r="E6252" s="82"/>
      <c r="F6252" s="82"/>
      <c r="G6252" s="82"/>
      <c r="H6252" s="82"/>
      <c r="I6252" s="82"/>
      <c r="J6252" s="82"/>
      <c r="K6252" s="82"/>
      <c r="L6252" s="82"/>
      <c r="M6252" s="82"/>
      <c r="N6252" s="140"/>
      <c r="O6252" s="140"/>
      <c r="P6252" s="82"/>
      <c r="Q6252" s="82"/>
      <c r="R6252" s="82"/>
      <c r="S6252" s="82"/>
      <c r="T6252" s="140"/>
      <c r="U6252" s="82"/>
      <c r="V6252" s="82"/>
      <c r="W6252" s="82"/>
      <c r="X6252" s="82"/>
      <c r="Y6252" s="82"/>
      <c r="AA6252" s="82"/>
      <c r="AB6252" s="82"/>
      <c r="AC6252" s="82"/>
      <c r="AD6252" s="82"/>
      <c r="AE6252" s="82"/>
      <c r="AF6252" s="82"/>
      <c r="AG6252" s="82"/>
    </row>
    <row r="6253" spans="3:33" x14ac:dyDescent="0.2">
      <c r="C6253" s="82"/>
      <c r="D6253" s="82"/>
      <c r="E6253" s="82"/>
      <c r="F6253" s="82"/>
      <c r="G6253" s="82"/>
      <c r="H6253" s="82"/>
      <c r="I6253" s="82"/>
      <c r="J6253" s="82"/>
      <c r="K6253" s="82"/>
      <c r="L6253" s="82"/>
      <c r="M6253" s="82"/>
      <c r="N6253" s="140"/>
      <c r="O6253" s="140"/>
      <c r="P6253" s="82"/>
      <c r="Q6253" s="82"/>
      <c r="R6253" s="82"/>
      <c r="S6253" s="82"/>
      <c r="T6253" s="140"/>
      <c r="U6253" s="82"/>
      <c r="V6253" s="82"/>
      <c r="W6253" s="82"/>
      <c r="X6253" s="82"/>
      <c r="Y6253" s="82"/>
      <c r="AA6253" s="82"/>
      <c r="AB6253" s="82"/>
      <c r="AC6253" s="82"/>
      <c r="AD6253" s="82"/>
      <c r="AE6253" s="82"/>
      <c r="AF6253" s="82"/>
      <c r="AG6253" s="82"/>
    </row>
    <row r="6254" spans="3:33" x14ac:dyDescent="0.2">
      <c r="C6254" s="82"/>
      <c r="D6254" s="82"/>
      <c r="E6254" s="82"/>
      <c r="F6254" s="82"/>
      <c r="G6254" s="82"/>
      <c r="H6254" s="82"/>
      <c r="I6254" s="82"/>
      <c r="J6254" s="82"/>
      <c r="K6254" s="82"/>
      <c r="L6254" s="82"/>
      <c r="M6254" s="82"/>
      <c r="N6254" s="140"/>
      <c r="O6254" s="140"/>
      <c r="P6254" s="82"/>
      <c r="Q6254" s="82"/>
      <c r="R6254" s="82"/>
      <c r="S6254" s="82"/>
      <c r="T6254" s="140"/>
      <c r="U6254" s="82"/>
      <c r="V6254" s="82"/>
      <c r="W6254" s="82"/>
      <c r="X6254" s="82"/>
      <c r="Y6254" s="82"/>
      <c r="AA6254" s="82"/>
      <c r="AB6254" s="82"/>
      <c r="AC6254" s="82"/>
      <c r="AD6254" s="82"/>
      <c r="AE6254" s="82"/>
      <c r="AF6254" s="82"/>
      <c r="AG6254" s="82"/>
    </row>
    <row r="6255" spans="3:33" x14ac:dyDescent="0.2">
      <c r="C6255" s="82"/>
      <c r="D6255" s="82"/>
      <c r="E6255" s="82"/>
      <c r="F6255" s="82"/>
      <c r="G6255" s="82"/>
      <c r="H6255" s="82"/>
      <c r="I6255" s="82"/>
      <c r="J6255" s="82"/>
      <c r="K6255" s="82"/>
      <c r="L6255" s="82"/>
      <c r="M6255" s="82"/>
      <c r="N6255" s="140"/>
      <c r="O6255" s="140"/>
      <c r="P6255" s="82"/>
      <c r="Q6255" s="82"/>
      <c r="R6255" s="82"/>
      <c r="S6255" s="82"/>
      <c r="T6255" s="140"/>
      <c r="U6255" s="82"/>
      <c r="V6255" s="82"/>
      <c r="W6255" s="82"/>
      <c r="X6255" s="82"/>
      <c r="Y6255" s="82"/>
      <c r="AA6255" s="82"/>
      <c r="AB6255" s="82"/>
      <c r="AC6255" s="82"/>
      <c r="AD6255" s="82"/>
      <c r="AE6255" s="82"/>
      <c r="AF6255" s="82"/>
      <c r="AG6255" s="82"/>
    </row>
    <row r="6256" spans="3:33" x14ac:dyDescent="0.2">
      <c r="C6256" s="82"/>
      <c r="D6256" s="82"/>
      <c r="E6256" s="82"/>
      <c r="F6256" s="82"/>
      <c r="G6256" s="82"/>
      <c r="H6256" s="82"/>
      <c r="I6256" s="82"/>
      <c r="J6256" s="82"/>
      <c r="K6256" s="82"/>
      <c r="L6256" s="82"/>
      <c r="M6256" s="82"/>
      <c r="N6256" s="140"/>
      <c r="O6256" s="140"/>
      <c r="P6256" s="82"/>
      <c r="Q6256" s="82"/>
      <c r="R6256" s="82"/>
      <c r="S6256" s="82"/>
      <c r="T6256" s="140"/>
      <c r="U6256" s="82"/>
      <c r="V6256" s="82"/>
      <c r="W6256" s="82"/>
      <c r="X6256" s="82"/>
      <c r="Y6256" s="82"/>
      <c r="AA6256" s="82"/>
      <c r="AB6256" s="82"/>
      <c r="AC6256" s="82"/>
      <c r="AD6256" s="82"/>
      <c r="AE6256" s="82"/>
      <c r="AF6256" s="82"/>
      <c r="AG6256" s="82"/>
    </row>
    <row r="6257" spans="3:33" x14ac:dyDescent="0.2">
      <c r="C6257" s="82"/>
      <c r="D6257" s="82"/>
      <c r="E6257" s="82"/>
      <c r="F6257" s="82"/>
      <c r="G6257" s="82"/>
      <c r="H6257" s="82"/>
      <c r="I6257" s="82"/>
      <c r="J6257" s="82"/>
      <c r="K6257" s="82"/>
      <c r="L6257" s="82"/>
      <c r="M6257" s="82"/>
      <c r="N6257" s="140"/>
      <c r="O6257" s="140"/>
      <c r="P6257" s="82"/>
      <c r="Q6257" s="82"/>
      <c r="R6257" s="82"/>
      <c r="S6257" s="82"/>
      <c r="T6257" s="140"/>
      <c r="U6257" s="82"/>
      <c r="V6257" s="82"/>
      <c r="W6257" s="82"/>
      <c r="X6257" s="82"/>
      <c r="Y6257" s="82"/>
      <c r="AA6257" s="82"/>
      <c r="AB6257" s="82"/>
      <c r="AC6257" s="82"/>
      <c r="AD6257" s="82"/>
      <c r="AE6257" s="82"/>
      <c r="AF6257" s="82"/>
      <c r="AG6257" s="82"/>
    </row>
    <row r="6258" spans="3:33" x14ac:dyDescent="0.2">
      <c r="C6258" s="82"/>
      <c r="D6258" s="82"/>
      <c r="E6258" s="82"/>
      <c r="F6258" s="82"/>
      <c r="G6258" s="82"/>
      <c r="H6258" s="82"/>
      <c r="I6258" s="82"/>
      <c r="J6258" s="82"/>
      <c r="K6258" s="82"/>
      <c r="L6258" s="82"/>
      <c r="M6258" s="82"/>
      <c r="N6258" s="140"/>
      <c r="O6258" s="140"/>
      <c r="P6258" s="82"/>
      <c r="Q6258" s="82"/>
      <c r="R6258" s="82"/>
      <c r="S6258" s="82"/>
      <c r="T6258" s="140"/>
      <c r="U6258" s="82"/>
      <c r="V6258" s="82"/>
      <c r="W6258" s="82"/>
      <c r="X6258" s="82"/>
      <c r="Y6258" s="82"/>
      <c r="AA6258" s="82"/>
      <c r="AB6258" s="82"/>
      <c r="AC6258" s="82"/>
      <c r="AD6258" s="82"/>
      <c r="AE6258" s="82"/>
      <c r="AF6258" s="82"/>
      <c r="AG6258" s="82"/>
    </row>
    <row r="6259" spans="3:33" x14ac:dyDescent="0.2">
      <c r="C6259" s="82"/>
      <c r="D6259" s="82"/>
      <c r="E6259" s="82"/>
      <c r="F6259" s="82"/>
      <c r="G6259" s="82"/>
      <c r="H6259" s="82"/>
      <c r="I6259" s="82"/>
      <c r="J6259" s="82"/>
      <c r="K6259" s="82"/>
      <c r="L6259" s="82"/>
      <c r="M6259" s="82"/>
      <c r="N6259" s="140"/>
      <c r="O6259" s="140"/>
      <c r="P6259" s="82"/>
      <c r="Q6259" s="82"/>
      <c r="R6259" s="82"/>
      <c r="S6259" s="82"/>
      <c r="T6259" s="140"/>
      <c r="U6259" s="82"/>
      <c r="V6259" s="82"/>
      <c r="W6259" s="82"/>
      <c r="X6259" s="82"/>
      <c r="Y6259" s="82"/>
      <c r="AA6259" s="82"/>
      <c r="AB6259" s="82"/>
      <c r="AC6259" s="82"/>
      <c r="AD6259" s="82"/>
      <c r="AE6259" s="82"/>
      <c r="AF6259" s="82"/>
      <c r="AG6259" s="82"/>
    </row>
    <row r="6260" spans="3:33" x14ac:dyDescent="0.2">
      <c r="C6260" s="82"/>
      <c r="D6260" s="82"/>
      <c r="E6260" s="82"/>
      <c r="F6260" s="82"/>
      <c r="G6260" s="82"/>
      <c r="H6260" s="82"/>
      <c r="I6260" s="82"/>
      <c r="J6260" s="82"/>
      <c r="Y6260" s="82"/>
      <c r="AA6260" s="82"/>
      <c r="AB6260" s="82"/>
      <c r="AC6260" s="82"/>
      <c r="AD6260" s="82"/>
      <c r="AE6260" s="82"/>
      <c r="AF6260" s="82"/>
      <c r="AG6260" s="82"/>
    </row>
  </sheetData>
  <sheetProtection algorithmName="SHA-512" hashValue="Ot7Y+YUtCz2p3iqzPJU9IHT2EN8WS+j+FMlwX9Z1pk6GQJocxT8AU0mP9ZtEqr6X0Eu7Jd1TITqAclcMRVAqPw==" saltValue="MuRUwp0bhxWhyrV1BDkuvg==" spinCount="100000" sheet="1" selectLockedCells="1"/>
  <mergeCells count="148">
    <mergeCell ref="B2:F4"/>
    <mergeCell ref="O54:O55"/>
    <mergeCell ref="O48:O49"/>
    <mergeCell ref="N48:N49"/>
    <mergeCell ref="M48:M49"/>
    <mergeCell ref="M50:M51"/>
    <mergeCell ref="M54:M55"/>
    <mergeCell ref="N54:N55"/>
    <mergeCell ref="N52:N53"/>
    <mergeCell ref="N50:N51"/>
    <mergeCell ref="O50:O51"/>
    <mergeCell ref="F42:F43"/>
    <mergeCell ref="G42:G43"/>
    <mergeCell ref="H42:H43"/>
    <mergeCell ref="I42:I43"/>
    <mergeCell ref="C42:C43"/>
    <mergeCell ref="C39:I40"/>
    <mergeCell ref="C7:C8"/>
    <mergeCell ref="D7:D8"/>
    <mergeCell ref="C10:D11"/>
    <mergeCell ref="D42:D43"/>
    <mergeCell ref="E42:E43"/>
    <mergeCell ref="L13:L14"/>
    <mergeCell ref="M13:M14"/>
    <mergeCell ref="N56:N57"/>
    <mergeCell ref="O56:O57"/>
    <mergeCell ref="M58:M59"/>
    <mergeCell ref="N58:N59"/>
    <mergeCell ref="O58:O59"/>
    <mergeCell ref="M60:M61"/>
    <mergeCell ref="N60:N61"/>
    <mergeCell ref="N68:N69"/>
    <mergeCell ref="M68:M69"/>
    <mergeCell ref="O60:O61"/>
    <mergeCell ref="O62:O63"/>
    <mergeCell ref="N62:N63"/>
    <mergeCell ref="M62:M63"/>
    <mergeCell ref="M64:M65"/>
    <mergeCell ref="N64:N65"/>
    <mergeCell ref="O64:O65"/>
    <mergeCell ref="N66:N67"/>
    <mergeCell ref="M66:M67"/>
    <mergeCell ref="M70:M71"/>
    <mergeCell ref="N70:N71"/>
    <mergeCell ref="N72:N73"/>
    <mergeCell ref="M72:M73"/>
    <mergeCell ref="P66:P67"/>
    <mergeCell ref="P68:P69"/>
    <mergeCell ref="P70:P71"/>
    <mergeCell ref="P72:P73"/>
    <mergeCell ref="O72:O73"/>
    <mergeCell ref="O70:O71"/>
    <mergeCell ref="O68:O69"/>
    <mergeCell ref="O66:O67"/>
    <mergeCell ref="L68:L69"/>
    <mergeCell ref="L66:L67"/>
    <mergeCell ref="L64:L65"/>
    <mergeCell ref="L62:L63"/>
    <mergeCell ref="L60:L61"/>
    <mergeCell ref="M45:M47"/>
    <mergeCell ref="M52:M53"/>
    <mergeCell ref="V66:V67"/>
    <mergeCell ref="V68:V69"/>
    <mergeCell ref="V45:V47"/>
    <mergeCell ref="P54:P55"/>
    <mergeCell ref="P56:P57"/>
    <mergeCell ref="P58:P59"/>
    <mergeCell ref="P60:P61"/>
    <mergeCell ref="P62:P63"/>
    <mergeCell ref="P64:P65"/>
    <mergeCell ref="N45:N47"/>
    <mergeCell ref="O45:O47"/>
    <mergeCell ref="P45:P47"/>
    <mergeCell ref="P48:P49"/>
    <mergeCell ref="P50:P51"/>
    <mergeCell ref="P52:P53"/>
    <mergeCell ref="O52:O53"/>
    <mergeCell ref="M56:M57"/>
    <mergeCell ref="V70:V71"/>
    <mergeCell ref="V72:V73"/>
    <mergeCell ref="W72:W73"/>
    <mergeCell ref="W62:W63"/>
    <mergeCell ref="W64:W65"/>
    <mergeCell ref="W66:W67"/>
    <mergeCell ref="W68:W69"/>
    <mergeCell ref="W70:W71"/>
    <mergeCell ref="V60:V61"/>
    <mergeCell ref="W60:W61"/>
    <mergeCell ref="W45:W47"/>
    <mergeCell ref="V48:V49"/>
    <mergeCell ref="W48:W49"/>
    <mergeCell ref="V50:V51"/>
    <mergeCell ref="W50:W51"/>
    <mergeCell ref="L70:L71"/>
    <mergeCell ref="L72:L73"/>
    <mergeCell ref="L58:L59"/>
    <mergeCell ref="L45:L47"/>
    <mergeCell ref="L48:L49"/>
    <mergeCell ref="L50:L51"/>
    <mergeCell ref="L52:L53"/>
    <mergeCell ref="L54:L55"/>
    <mergeCell ref="L56:L57"/>
    <mergeCell ref="W58:W59"/>
    <mergeCell ref="W56:W57"/>
    <mergeCell ref="V62:V63"/>
    <mergeCell ref="V64:V65"/>
    <mergeCell ref="V52:V53"/>
    <mergeCell ref="V54:V55"/>
    <mergeCell ref="W54:W55"/>
    <mergeCell ref="W52:W53"/>
    <mergeCell ref="V56:V57"/>
    <mergeCell ref="V58:V59"/>
    <mergeCell ref="R42:R44"/>
    <mergeCell ref="S42:S44"/>
    <mergeCell ref="T42:T44"/>
    <mergeCell ref="U42:U44"/>
    <mergeCell ref="V42:V44"/>
    <mergeCell ref="W42:W44"/>
    <mergeCell ref="L42:L44"/>
    <mergeCell ref="M42:M44"/>
    <mergeCell ref="N42:N44"/>
    <mergeCell ref="O42:O44"/>
    <mergeCell ref="P42:P44"/>
    <mergeCell ref="Q42:Q44"/>
    <mergeCell ref="AX23:AY23"/>
    <mergeCell ref="AZ23:BB23"/>
    <mergeCell ref="BE23:BF23"/>
    <mergeCell ref="BG23:BI23"/>
    <mergeCell ref="C37:C38"/>
    <mergeCell ref="L37:M38"/>
    <mergeCell ref="N13:N14"/>
    <mergeCell ref="C16:H17"/>
    <mergeCell ref="C18:C19"/>
    <mergeCell ref="D18:D19"/>
    <mergeCell ref="E18:E19"/>
    <mergeCell ref="F18:F19"/>
    <mergeCell ref="G18:G19"/>
    <mergeCell ref="H18:H19"/>
    <mergeCell ref="AW2:AW3"/>
    <mergeCell ref="AX2:AX3"/>
    <mergeCell ref="AY2:AY3"/>
    <mergeCell ref="AZ2:AZ3"/>
    <mergeCell ref="BA2:BA3"/>
    <mergeCell ref="BB2:BB3"/>
    <mergeCell ref="J11:N12"/>
    <mergeCell ref="AV2:AV3"/>
    <mergeCell ref="J13:J14"/>
    <mergeCell ref="K13:K14"/>
  </mergeCells>
  <phoneticPr fontId="88" type="noConversion"/>
  <conditionalFormatting sqref="C20:C34">
    <cfRule type="expression" dxfId="41" priority="31">
      <formula>IF($C19="-",TRUE,FALSE)</formula>
    </cfRule>
  </conditionalFormatting>
  <conditionalFormatting sqref="D20:D34">
    <cfRule type="expression" dxfId="40" priority="30">
      <formula>IF(AND($D$13="",NOT($C20="-")),TRUE,FALSE)</formula>
    </cfRule>
  </conditionalFormatting>
  <conditionalFormatting sqref="D44:G58">
    <cfRule type="expression" dxfId="39" priority="54">
      <formula>IF($C44="-",TRUE,FALSE)</formula>
    </cfRule>
  </conditionalFormatting>
  <conditionalFormatting sqref="E20:H34">
    <cfRule type="expression" dxfId="38" priority="33">
      <formula>IF($C20="-",TRUE,FALSE)</formula>
    </cfRule>
  </conditionalFormatting>
  <conditionalFormatting sqref="H44:I58">
    <cfRule type="expression" dxfId="37" priority="53">
      <formula>IF($C44="-",FALSE,TRUE)</formula>
    </cfRule>
  </conditionalFormatting>
  <conditionalFormatting sqref="K15:M34">
    <cfRule type="expression" dxfId="36" priority="32">
      <formula>IF($J15="",TRUE,FALSE)</formula>
    </cfRule>
  </conditionalFormatting>
  <conditionalFormatting sqref="M45:P45">
    <cfRule type="expression" dxfId="35" priority="68">
      <formula>IF($L$45="-","FALSE","TRUE")</formula>
    </cfRule>
  </conditionalFormatting>
  <conditionalFormatting sqref="M62:P62">
    <cfRule type="expression" dxfId="34" priority="60">
      <formula>IF($L$62="-","FALSE","TRUE")</formula>
    </cfRule>
  </conditionalFormatting>
  <conditionalFormatting sqref="M64:P64">
    <cfRule type="expression" dxfId="33" priority="59">
      <formula>IF($L$64="-","FALSE","TRUE")</formula>
    </cfRule>
  </conditionalFormatting>
  <conditionalFormatting sqref="M66:P66">
    <cfRule type="expression" dxfId="32" priority="58">
      <formula>IF($L$66="-","FALSE","TRUE")</formula>
    </cfRule>
  </conditionalFormatting>
  <conditionalFormatting sqref="M68:P68">
    <cfRule type="expression" dxfId="31" priority="57">
      <formula>IF($L$68="-","FALSE","TRUE")</formula>
    </cfRule>
  </conditionalFormatting>
  <conditionalFormatting sqref="M70:P70">
    <cfRule type="expression" dxfId="30" priority="56">
      <formula>IF($L$70="-","FALSE","TRUE")</formula>
    </cfRule>
  </conditionalFormatting>
  <conditionalFormatting sqref="M72:P72">
    <cfRule type="expression" dxfId="29" priority="55">
      <formula>IF($L$72="-","FALSE","TRUE")</formula>
    </cfRule>
  </conditionalFormatting>
  <conditionalFormatting sqref="M48:S48 Q49:S49">
    <cfRule type="expression" dxfId="28" priority="67">
      <formula>IF($L$48="-","FALSE","TRUE")</formula>
    </cfRule>
  </conditionalFormatting>
  <conditionalFormatting sqref="M50:S50 Q51:S51">
    <cfRule type="expression" dxfId="27" priority="66">
      <formula>IF($L$50="-","FALSE","TRUE")</formula>
    </cfRule>
  </conditionalFormatting>
  <conditionalFormatting sqref="M52:S52 Q53:S53">
    <cfRule type="expression" dxfId="26" priority="65">
      <formula>IF($L$52="-","FALSE","TRUE")</formula>
    </cfRule>
  </conditionalFormatting>
  <conditionalFormatting sqref="M54:S54 Q55:S55">
    <cfRule type="expression" dxfId="25" priority="64">
      <formula>IF($L$54="-","FALSE","TRUE")</formula>
    </cfRule>
  </conditionalFormatting>
  <conditionalFormatting sqref="M56:S56 Q57:S57">
    <cfRule type="expression" dxfId="24" priority="63">
      <formula>IF($L$56="-","FALSE","TRUE")</formula>
    </cfRule>
  </conditionalFormatting>
  <conditionalFormatting sqref="M58:S58 Q59:S59">
    <cfRule type="expression" dxfId="23" priority="62">
      <formula>IF($L$58="-","FALSE","TRUE")</formula>
    </cfRule>
  </conditionalFormatting>
  <conditionalFormatting sqref="M60:S60 Q61:S61">
    <cfRule type="expression" dxfId="22" priority="61">
      <formula>IF($L$60="-","FALSE","TRUE")</formula>
    </cfRule>
  </conditionalFormatting>
  <conditionalFormatting sqref="Q45:U47">
    <cfRule type="expression" dxfId="21" priority="15">
      <formula>IF($L$45="-","FALSE","TRUE")</formula>
    </cfRule>
  </conditionalFormatting>
  <conditionalFormatting sqref="Q62:U63">
    <cfRule type="expression" dxfId="20" priority="7">
      <formula>IF($L$62="-","FALSE","TRUE")</formula>
    </cfRule>
  </conditionalFormatting>
  <conditionalFormatting sqref="Q64:U65">
    <cfRule type="expression" dxfId="19" priority="6">
      <formula>IF($L$64="-","FALSE","TRUE")</formula>
    </cfRule>
  </conditionalFormatting>
  <conditionalFormatting sqref="Q66:U67">
    <cfRule type="expression" dxfId="18" priority="5">
      <formula>IF($L$66="-","FALSE","TRUE")</formula>
    </cfRule>
  </conditionalFormatting>
  <conditionalFormatting sqref="Q68:U69">
    <cfRule type="expression" dxfId="17" priority="4">
      <formula>IF($L$68="-","FALSE","TRUE")</formula>
    </cfRule>
  </conditionalFormatting>
  <conditionalFormatting sqref="Q70:U71">
    <cfRule type="expression" dxfId="16" priority="3">
      <formula>IF($L$70="-","FALSE","TRUE")</formula>
    </cfRule>
  </conditionalFormatting>
  <conditionalFormatting sqref="Q72:U73">
    <cfRule type="expression" dxfId="15" priority="2">
      <formula>IF($L$72="-","FALSE","TRUE")</formula>
    </cfRule>
  </conditionalFormatting>
  <conditionalFormatting sqref="T48:U49">
    <cfRule type="expression" dxfId="14" priority="14">
      <formula>IF($L$48="-","FALSE","TRUE")</formula>
    </cfRule>
  </conditionalFormatting>
  <conditionalFormatting sqref="T50:U51">
    <cfRule type="expression" dxfId="13" priority="13">
      <formula>IF($L$50="-","FALSE","TRUE")</formula>
    </cfRule>
  </conditionalFormatting>
  <conditionalFormatting sqref="T52:U53">
    <cfRule type="expression" dxfId="12" priority="12">
      <formula>IF($L$52="-","FALSE","TRUE")</formula>
    </cfRule>
  </conditionalFormatting>
  <conditionalFormatting sqref="T54:U55">
    <cfRule type="expression" dxfId="11" priority="11">
      <formula>IF($L$54="-","FALSE","TRUE")</formula>
    </cfRule>
  </conditionalFormatting>
  <conditionalFormatting sqref="T56:U57">
    <cfRule type="expression" dxfId="10" priority="10">
      <formula>IF($L$56="-","FALSE","TRUE")</formula>
    </cfRule>
  </conditionalFormatting>
  <conditionalFormatting sqref="T58:U59">
    <cfRule type="expression" dxfId="9" priority="9">
      <formula>IF($L$58="-","FALSE","TRUE")</formula>
    </cfRule>
  </conditionalFormatting>
  <conditionalFormatting sqref="T60:U61">
    <cfRule type="expression" dxfId="8" priority="8">
      <formula>IF($L$60="-","FALSE","TRUE")</formula>
    </cfRule>
  </conditionalFormatting>
  <conditionalFormatting sqref="V45 V48 V50 V52 V54 V56 V58 V60 V62 V64 V66 V68 V70 V72">
    <cfRule type="expression" dxfId="7" priority="36">
      <formula>IF(L45="-",FALSE,TRUE)</formula>
    </cfRule>
  </conditionalFormatting>
  <conditionalFormatting sqref="W45 W48 W50 W52 W54 W56 W58 W60 W62 W64 W66 W68 W70 W72">
    <cfRule type="expression" dxfId="6" priority="34">
      <formula>IF(W45="No",TRUE,FALSE)</formula>
    </cfRule>
  </conditionalFormatting>
  <dataValidations count="11">
    <dataValidation type="list" allowBlank="1" showInputMessage="1" showErrorMessage="1" sqref="G14" xr:uid="{D17B0AE0-3433-47DC-91E0-3E8841815B30}">
      <formula1>$BM$4:$BM$5</formula1>
    </dataValidation>
    <dataValidation type="list" allowBlank="1" showInputMessage="1" showErrorMessage="1" sqref="G20:G34" xr:uid="{1C88FD83-FEC4-4FA1-8012-1E4788676DB7}">
      <formula1>$AR$26:$AR$33</formula1>
    </dataValidation>
    <dataValidation type="list" allowBlank="1" showInputMessage="1" showErrorMessage="1" sqref="G44:G58" xr:uid="{1FB64923-CEDD-41EF-A015-6F9F90956BB6}">
      <formula1>$BD$18:$BD$20</formula1>
    </dataValidation>
    <dataValidation type="list" allowBlank="1" showInputMessage="1" showErrorMessage="1" sqref="E44:E58" xr:uid="{5998AD7F-941D-4991-9D73-F4401FB7D878}">
      <formula1>$BC$4:$BC$17</formula1>
    </dataValidation>
    <dataValidation type="list" allowBlank="1" showInputMessage="1" showErrorMessage="1" sqref="T45:T73" xr:uid="{BBEE9707-AC61-48D7-9772-EEB2C24A0795}">
      <formula1>$BC$4:$BC$29</formula1>
    </dataValidation>
    <dataValidation type="list" allowBlank="1" showInputMessage="1" showErrorMessage="1" sqref="H20:H34" xr:uid="{2F151294-5726-4876-AE59-3071D370896F}">
      <formula1>$AR$22:$AR$23</formula1>
    </dataValidation>
    <dataValidation type="list" allowBlank="1" showInputMessage="1" showErrorMessage="1" sqref="C20:C34" xr:uid="{49CBCC7D-A75A-4A7D-89E5-A8EFF95D7386}">
      <formula1>$AS$24:$AS$36</formula1>
    </dataValidation>
    <dataValidation type="decimal" errorStyle="information" allowBlank="1" showInputMessage="1" showErrorMessage="1" errorTitle="Dimensions" error="Floor dimensions must be a number between 0 and 50." sqref="E20:F34" xr:uid="{4CFD9FA4-7450-4D99-B36E-638975721E6D}">
      <formula1>0</formula1>
      <formula2>50</formula2>
    </dataValidation>
    <dataValidation type="decimal" errorStyle="information" allowBlank="1" showInputMessage="1" showErrorMessage="1" errorTitle="Wall Height" error="Wall height must be a number between 1.5 and 10." sqref="D20:D34" xr:uid="{E00BC458-2AC8-47F1-8D28-B0B2FE04D0CD}">
      <formula1>1.5</formula1>
      <formula2>10</formula2>
    </dataValidation>
    <dataValidation type="custom" errorStyle="warning" allowBlank="1" showInputMessage="1" showErrorMessage="1" errorTitle="Method One" error="Number of Type in Room is only required when using Step One Alternative. _x000a_Please leave blank if entering window area using just Method One." sqref="F44:F58" xr:uid="{F0B1FF43-7ACB-4AEB-9F67-FED8354F9413}">
      <formula1>D44:D58=""</formula1>
    </dataValidation>
    <dataValidation type="custom" allowBlank="1" showInputMessage="1" showErrorMessage="1" errorTitle="Method Two Alternative" error="Number of Type in Room is only required when using Step Three Alternative. _x000a_Please leave blank if entering window area directly into Step Three." sqref="U45:U73" xr:uid="{DDF80F1A-7F07-402A-B5FE-7C48FCF69F7C}">
      <formula1>Q45:S73=""</formula1>
    </dataValidation>
  </dataValidations>
  <pageMargins left="0.70866141732283472" right="0.70866141732283472" top="0.74803149606299213" bottom="0.74803149606299213" header="0.31496062992125984" footer="0.31496062992125984"/>
  <pageSetup orientation="portrait" r:id="rId1"/>
  <ignoredErrors>
    <ignoredError sqref="N15:N34 J19:J23 J25:J34 J16:J17"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33CF-7119-46F7-AADC-73CA55CF2FBD}">
  <sheetPr codeName="Sheet4">
    <tabColor theme="5" tint="-0.249977111117893"/>
  </sheetPr>
  <dimension ref="A1:BHJ600"/>
  <sheetViews>
    <sheetView showGridLines="0" showRowColHeaders="0" zoomScaleNormal="100" workbookViewId="0">
      <selection activeCell="C35" sqref="C35"/>
    </sheetView>
  </sheetViews>
  <sheetFormatPr defaultColWidth="9.140625" defaultRowHeight="14.25" x14ac:dyDescent="0.2"/>
  <cols>
    <col min="1" max="1" width="8.85546875" style="82" customWidth="1"/>
    <col min="2" max="2" width="3.42578125" style="83" customWidth="1"/>
    <col min="3" max="3" width="44.42578125" style="134" bestFit="1" customWidth="1"/>
    <col min="4" max="4" width="19.140625" style="134" customWidth="1"/>
    <col min="5" max="5" width="14.42578125" style="134" customWidth="1"/>
    <col min="6" max="6" width="8.42578125" style="134" bestFit="1" customWidth="1"/>
    <col min="7" max="7" width="13.85546875" style="134" bestFit="1" customWidth="1"/>
    <col min="8" max="8" width="26.85546875" style="134" customWidth="1"/>
    <col min="9" max="9" width="9.42578125" style="134" bestFit="1" customWidth="1"/>
    <col min="10" max="10" width="8.85546875" style="134" bestFit="1" customWidth="1"/>
    <col min="11" max="11" width="4.42578125" style="82" customWidth="1"/>
    <col min="12" max="12" width="6.42578125" style="82" customWidth="1"/>
    <col min="13" max="13" width="2.85546875" style="84" hidden="1" customWidth="1"/>
    <col min="14" max="14" width="3.85546875" style="116" hidden="1" customWidth="1"/>
    <col min="15" max="16" width="4" style="116" hidden="1" customWidth="1"/>
    <col min="17" max="46" width="4.42578125" style="116" hidden="1" customWidth="1"/>
    <col min="47" max="59" width="4.42578125" style="120" hidden="1" customWidth="1"/>
    <col min="60" max="61" width="4.42578125" style="87" hidden="1" customWidth="1"/>
    <col min="62" max="62" width="4.85546875" style="88" hidden="1" customWidth="1"/>
    <col min="63" max="63" width="5.42578125" style="88" hidden="1" customWidth="1"/>
    <col min="64" max="74" width="3.42578125" style="82" hidden="1" customWidth="1"/>
    <col min="75" max="75" width="3.85546875" style="82" hidden="1" customWidth="1"/>
    <col min="76" max="78" width="0" style="82" hidden="1" customWidth="1"/>
    <col min="79" max="102" width="9.140625" style="82"/>
    <col min="103" max="16384" width="9.140625" style="134"/>
  </cols>
  <sheetData>
    <row r="1" spans="1:62" s="82" customFormat="1" x14ac:dyDescent="0.2">
      <c r="B1" s="83"/>
      <c r="M1" s="84"/>
      <c r="N1" s="85" t="str">
        <f>AG4</f>
        <v>Concrete</v>
      </c>
      <c r="O1" s="85" t="str">
        <f>AG5</f>
        <v>Structural Timber</v>
      </c>
      <c r="P1" s="85" t="str">
        <f>AG6</f>
        <v>Other Timber (Except structural and cladding)</v>
      </c>
      <c r="Q1" s="85" t="str">
        <f>AG7</f>
        <v>Interior Engineered Wood</v>
      </c>
      <c r="R1" s="85" t="str">
        <f>AG8</f>
        <v>Other Engineered Wood</v>
      </c>
      <c r="S1" s="85" t="str">
        <f>AG9</f>
        <v>Interior Wall and Ceiling Linings</v>
      </c>
      <c r="T1" s="85" t="str">
        <f>AG10</f>
        <v>Wall Cladding</v>
      </c>
      <c r="U1" s="85" t="str">
        <f>AG11</f>
        <v>Roof Cladding</v>
      </c>
      <c r="V1" s="85" t="str">
        <f>AG12</f>
        <v>Floor Coverings</v>
      </c>
      <c r="W1" s="85" t="str">
        <f>AG13</f>
        <v>Applied Coatings</v>
      </c>
      <c r="X1" s="85" t="str">
        <f>AG14</f>
        <v>Structural Steel</v>
      </c>
      <c r="Y1" s="85" t="str">
        <f>AG15</f>
        <v>Insulation</v>
      </c>
      <c r="Z1" s="85"/>
      <c r="AA1" s="85" t="str">
        <f>AG16</f>
        <v>Adhesives and Sealants</v>
      </c>
      <c r="AB1" s="85"/>
      <c r="AC1" s="85"/>
      <c r="AD1" s="85"/>
      <c r="AE1" s="85"/>
      <c r="AF1" s="85"/>
      <c r="AG1" s="85"/>
      <c r="AH1" s="85"/>
      <c r="AI1" s="85"/>
      <c r="AJ1" s="85"/>
      <c r="AK1" s="85"/>
      <c r="AL1" s="85"/>
      <c r="AM1" s="85"/>
      <c r="AN1" s="85"/>
      <c r="AO1" s="85"/>
      <c r="AP1" s="85"/>
      <c r="AQ1" s="85"/>
      <c r="AR1" s="85"/>
      <c r="AS1" s="85"/>
      <c r="AT1" s="86"/>
      <c r="AU1" s="86"/>
      <c r="AV1" s="86"/>
      <c r="AW1" s="86"/>
      <c r="AX1" s="86"/>
      <c r="AY1" s="86"/>
      <c r="AZ1" s="86"/>
      <c r="BA1" s="86"/>
      <c r="BB1" s="86"/>
      <c r="BC1" s="86"/>
      <c r="BD1" s="86"/>
      <c r="BE1" s="86"/>
      <c r="BF1" s="86"/>
      <c r="BG1" s="86"/>
      <c r="BH1" s="87"/>
      <c r="BI1" s="88"/>
      <c r="BJ1" s="88"/>
    </row>
    <row r="2" spans="1:62" s="82" customFormat="1" ht="14.25" customHeight="1" x14ac:dyDescent="0.2">
      <c r="B2" s="808" t="s">
        <v>629</v>
      </c>
      <c r="C2" s="808"/>
      <c r="D2" s="808"/>
      <c r="M2" s="811" t="s">
        <v>630</v>
      </c>
      <c r="N2" s="89" t="s">
        <v>631</v>
      </c>
      <c r="O2" s="89" t="s">
        <v>631</v>
      </c>
      <c r="P2" s="89" t="s">
        <v>631</v>
      </c>
      <c r="Q2" s="89" t="s">
        <v>631</v>
      </c>
      <c r="R2" s="89" t="s">
        <v>631</v>
      </c>
      <c r="S2" s="89" t="s">
        <v>631</v>
      </c>
      <c r="T2" s="89" t="s">
        <v>631</v>
      </c>
      <c r="U2" s="89" t="s">
        <v>631</v>
      </c>
      <c r="V2" s="89" t="s">
        <v>631</v>
      </c>
      <c r="W2" s="89" t="s">
        <v>631</v>
      </c>
      <c r="X2" s="89" t="s">
        <v>631</v>
      </c>
      <c r="Y2" s="89" t="s">
        <v>631</v>
      </c>
      <c r="Z2" s="85" t="s">
        <v>632</v>
      </c>
      <c r="AA2" s="90" t="s">
        <v>633</v>
      </c>
      <c r="AB2" s="85" t="s">
        <v>632</v>
      </c>
      <c r="AC2" s="85"/>
      <c r="AD2" s="85"/>
      <c r="AE2" s="85"/>
      <c r="AF2" s="85"/>
      <c r="AG2" s="85"/>
      <c r="AH2" s="85"/>
      <c r="AI2" s="85"/>
      <c r="AJ2" s="85"/>
      <c r="AK2" s="85"/>
      <c r="AL2" s="85"/>
      <c r="AM2" s="85"/>
      <c r="AN2" s="85"/>
      <c r="AO2" s="85"/>
      <c r="AP2" s="85"/>
      <c r="AQ2" s="85"/>
      <c r="AR2" s="85"/>
      <c r="AS2" s="85"/>
      <c r="AT2" s="86"/>
      <c r="AU2" s="86"/>
      <c r="AV2" s="86"/>
      <c r="AW2" s="86"/>
      <c r="AX2" s="86"/>
      <c r="AY2" s="86"/>
      <c r="AZ2" s="86"/>
      <c r="BA2" s="86"/>
      <c r="BB2" s="86"/>
      <c r="BC2" s="86"/>
      <c r="BD2" s="86"/>
      <c r="BE2" s="86"/>
      <c r="BF2" s="86"/>
      <c r="BG2" s="86"/>
      <c r="BH2" s="87"/>
      <c r="BI2" s="88"/>
      <c r="BJ2" s="88"/>
    </row>
    <row r="3" spans="1:62" s="82" customFormat="1" ht="14.25" customHeight="1" x14ac:dyDescent="0.2">
      <c r="B3" s="808"/>
      <c r="C3" s="808"/>
      <c r="D3" s="808"/>
      <c r="M3" s="811"/>
      <c r="N3" s="90" t="s">
        <v>634</v>
      </c>
      <c r="O3" s="90" t="s">
        <v>635</v>
      </c>
      <c r="P3" s="90" t="s">
        <v>635</v>
      </c>
      <c r="Q3" s="90" t="s">
        <v>634</v>
      </c>
      <c r="R3" s="90" t="s">
        <v>634</v>
      </c>
      <c r="S3" s="90" t="s">
        <v>636</v>
      </c>
      <c r="T3" s="90" t="s">
        <v>634</v>
      </c>
      <c r="U3" s="90" t="s">
        <v>634</v>
      </c>
      <c r="V3" s="90" t="s">
        <v>636</v>
      </c>
      <c r="W3" s="90" t="s">
        <v>636</v>
      </c>
      <c r="X3" s="90" t="s">
        <v>637</v>
      </c>
      <c r="Y3" s="90" t="s">
        <v>634</v>
      </c>
      <c r="Z3" s="85" t="s">
        <v>632</v>
      </c>
      <c r="AA3" s="90" t="s">
        <v>638</v>
      </c>
      <c r="AB3" s="85" t="s">
        <v>632</v>
      </c>
      <c r="AC3" s="91" t="s">
        <v>639</v>
      </c>
      <c r="AD3" s="92" t="s">
        <v>402</v>
      </c>
      <c r="AE3" s="85" t="s">
        <v>632</v>
      </c>
      <c r="AF3" s="85" t="s">
        <v>39</v>
      </c>
      <c r="AG3" s="93" t="s">
        <v>39</v>
      </c>
      <c r="AH3" s="93"/>
      <c r="AI3" s="85"/>
      <c r="AJ3" s="85"/>
      <c r="AK3" s="85"/>
      <c r="AL3" s="85"/>
      <c r="AM3" s="85"/>
      <c r="AN3" s="85"/>
      <c r="AO3" s="85"/>
      <c r="AP3" s="85"/>
      <c r="AQ3" s="85"/>
      <c r="AR3" s="85"/>
      <c r="AS3" s="85"/>
      <c r="AT3" s="86"/>
      <c r="AU3" s="86"/>
      <c r="AV3" s="86"/>
      <c r="AW3" s="86"/>
      <c r="AX3" s="86"/>
      <c r="AY3" s="86"/>
      <c r="AZ3" s="86"/>
      <c r="BA3" s="86"/>
      <c r="BB3" s="86"/>
      <c r="BC3" s="86"/>
      <c r="BD3" s="86"/>
      <c r="BE3" s="86"/>
      <c r="BF3" s="86"/>
      <c r="BG3" s="86"/>
      <c r="BH3" s="87"/>
      <c r="BI3" s="88"/>
      <c r="BJ3" s="88"/>
    </row>
    <row r="4" spans="1:62" s="82" customFormat="1" ht="14.25" customHeight="1" x14ac:dyDescent="0.2">
      <c r="B4" s="83"/>
      <c r="C4" s="784" t="s">
        <v>640</v>
      </c>
      <c r="D4" s="784"/>
      <c r="E4" s="784"/>
      <c r="F4" s="784"/>
      <c r="G4" s="784"/>
      <c r="H4" s="94"/>
      <c r="I4" s="94"/>
      <c r="J4" s="94"/>
      <c r="M4" s="811"/>
      <c r="N4" s="90" t="s">
        <v>637</v>
      </c>
      <c r="O4" s="90" t="s">
        <v>641</v>
      </c>
      <c r="P4" s="90" t="s">
        <v>641</v>
      </c>
      <c r="Q4" s="90" t="s">
        <v>637</v>
      </c>
      <c r="R4" s="90" t="s">
        <v>637</v>
      </c>
      <c r="S4" s="90" t="s">
        <v>634</v>
      </c>
      <c r="T4" s="90" t="s">
        <v>637</v>
      </c>
      <c r="U4" s="90" t="s">
        <v>637</v>
      </c>
      <c r="V4" s="90" t="s">
        <v>637</v>
      </c>
      <c r="W4" s="90" t="s">
        <v>637</v>
      </c>
      <c r="X4" s="90" t="s">
        <v>642</v>
      </c>
      <c r="Y4" s="90" t="s">
        <v>637</v>
      </c>
      <c r="Z4" s="85" t="s">
        <v>632</v>
      </c>
      <c r="AA4" s="90" t="s">
        <v>643</v>
      </c>
      <c r="AB4" s="85" t="s">
        <v>632</v>
      </c>
      <c r="AC4" s="90" t="s">
        <v>636</v>
      </c>
      <c r="AD4" s="95">
        <v>1.5</v>
      </c>
      <c r="AE4" s="85"/>
      <c r="AF4" s="85">
        <v>1</v>
      </c>
      <c r="AG4" s="93" t="s">
        <v>644</v>
      </c>
      <c r="AH4" s="93" t="s">
        <v>645</v>
      </c>
      <c r="AI4" s="85" t="s">
        <v>632</v>
      </c>
      <c r="AJ4" s="85"/>
      <c r="AK4" s="85"/>
      <c r="AL4" s="85"/>
      <c r="AM4" s="85"/>
      <c r="AN4" s="85"/>
      <c r="AO4" s="85"/>
      <c r="AP4" s="85"/>
      <c r="AQ4" s="85"/>
      <c r="AR4" s="85"/>
      <c r="AS4" s="85"/>
      <c r="AT4" s="86"/>
      <c r="AU4" s="86"/>
      <c r="AV4" s="86"/>
      <c r="AW4" s="86"/>
      <c r="AX4" s="86"/>
      <c r="AY4" s="86"/>
      <c r="AZ4" s="86"/>
      <c r="BA4" s="86"/>
      <c r="BB4" s="86"/>
      <c r="BC4" s="86"/>
      <c r="BD4" s="86"/>
      <c r="BE4" s="86"/>
      <c r="BF4" s="86"/>
      <c r="BG4" s="86"/>
      <c r="BH4" s="87"/>
      <c r="BI4" s="88"/>
      <c r="BJ4" s="88"/>
    </row>
    <row r="5" spans="1:62" s="82" customFormat="1" x14ac:dyDescent="0.2">
      <c r="B5" s="83"/>
      <c r="C5" s="784"/>
      <c r="D5" s="784"/>
      <c r="E5" s="784"/>
      <c r="F5" s="784"/>
      <c r="G5" s="784"/>
      <c r="H5" s="94"/>
      <c r="I5" s="94"/>
      <c r="J5" s="94"/>
      <c r="M5" s="811"/>
      <c r="N5" s="90" t="s">
        <v>646</v>
      </c>
      <c r="O5" s="90" t="s">
        <v>647</v>
      </c>
      <c r="P5" s="90" t="s">
        <v>647</v>
      </c>
      <c r="Q5" s="90" t="s">
        <v>642</v>
      </c>
      <c r="R5" s="90" t="s">
        <v>642</v>
      </c>
      <c r="S5" s="90" t="s">
        <v>637</v>
      </c>
      <c r="T5" s="90" t="s">
        <v>642</v>
      </c>
      <c r="U5" s="90" t="s">
        <v>642</v>
      </c>
      <c r="V5" s="90" t="s">
        <v>642</v>
      </c>
      <c r="W5" s="90" t="s">
        <v>642</v>
      </c>
      <c r="X5" s="90" t="s">
        <v>648</v>
      </c>
      <c r="Y5" s="90" t="s">
        <v>642</v>
      </c>
      <c r="Z5" s="85" t="s">
        <v>632</v>
      </c>
      <c r="AA5" s="90" t="s">
        <v>649</v>
      </c>
      <c r="AB5" s="85" t="s">
        <v>632</v>
      </c>
      <c r="AC5" s="90" t="s">
        <v>634</v>
      </c>
      <c r="AD5" s="96">
        <v>1.5</v>
      </c>
      <c r="AE5" s="85"/>
      <c r="AF5" s="85">
        <v>2</v>
      </c>
      <c r="AG5" s="93" t="s">
        <v>650</v>
      </c>
      <c r="AH5" s="93" t="s">
        <v>651</v>
      </c>
      <c r="AI5" s="85" t="s">
        <v>632</v>
      </c>
      <c r="AJ5" s="85"/>
      <c r="AK5" s="85"/>
      <c r="AL5" s="85"/>
      <c r="AM5" s="85"/>
      <c r="AN5" s="85"/>
      <c r="AO5" s="85"/>
      <c r="AP5" s="85"/>
      <c r="AQ5" s="85"/>
      <c r="AR5" s="85"/>
      <c r="AS5" s="85"/>
      <c r="AT5" s="86"/>
      <c r="AU5" s="86"/>
      <c r="AV5" s="86"/>
      <c r="AW5" s="86"/>
      <c r="AX5" s="86"/>
      <c r="AY5" s="86"/>
      <c r="AZ5" s="86"/>
      <c r="BA5" s="86"/>
      <c r="BB5" s="86"/>
      <c r="BC5" s="86"/>
      <c r="BD5" s="86"/>
      <c r="BE5" s="86"/>
      <c r="BF5" s="86"/>
      <c r="BG5" s="86"/>
      <c r="BH5" s="87"/>
      <c r="BI5" s="88"/>
      <c r="BJ5" s="88"/>
    </row>
    <row r="6" spans="1:62" s="82" customFormat="1" x14ac:dyDescent="0.2">
      <c r="B6" s="83"/>
      <c r="C6" s="784"/>
      <c r="D6" s="784"/>
      <c r="E6" s="784"/>
      <c r="F6" s="784"/>
      <c r="G6" s="784"/>
      <c r="H6" s="94"/>
      <c r="I6" s="94"/>
      <c r="J6" s="94"/>
      <c r="M6" s="811"/>
      <c r="N6" s="90" t="s">
        <v>641</v>
      </c>
      <c r="O6" s="90" t="s">
        <v>652</v>
      </c>
      <c r="P6" s="90" t="s">
        <v>652</v>
      </c>
      <c r="Q6" s="90" t="s">
        <v>648</v>
      </c>
      <c r="R6" s="90" t="s">
        <v>648</v>
      </c>
      <c r="S6" s="90" t="s">
        <v>642</v>
      </c>
      <c r="T6" s="90" t="s">
        <v>648</v>
      </c>
      <c r="U6" s="90" t="s">
        <v>648</v>
      </c>
      <c r="V6" s="90" t="s">
        <v>648</v>
      </c>
      <c r="W6" s="90" t="s">
        <v>648</v>
      </c>
      <c r="X6" s="90" t="s">
        <v>641</v>
      </c>
      <c r="Y6" s="90" t="s">
        <v>648</v>
      </c>
      <c r="Z6" s="85" t="s">
        <v>632</v>
      </c>
      <c r="AA6" s="90" t="s">
        <v>653</v>
      </c>
      <c r="AB6" s="85" t="s">
        <v>632</v>
      </c>
      <c r="AC6" s="89" t="s">
        <v>637</v>
      </c>
      <c r="AD6" s="95">
        <v>1.5</v>
      </c>
      <c r="AE6" s="85"/>
      <c r="AF6" s="85">
        <v>3</v>
      </c>
      <c r="AG6" s="93" t="s">
        <v>654</v>
      </c>
      <c r="AH6" s="93" t="s">
        <v>651</v>
      </c>
      <c r="AI6" s="85" t="s">
        <v>632</v>
      </c>
      <c r="AJ6" s="85"/>
      <c r="AK6" s="85"/>
      <c r="AL6" s="85"/>
      <c r="AM6" s="85"/>
      <c r="AN6" s="85"/>
      <c r="AO6" s="85"/>
      <c r="AP6" s="85"/>
      <c r="AQ6" s="85"/>
      <c r="AR6" s="85"/>
      <c r="AS6" s="85"/>
      <c r="AT6" s="86"/>
      <c r="AU6" s="86"/>
      <c r="AV6" s="86"/>
      <c r="AW6" s="86"/>
      <c r="AX6" s="86"/>
      <c r="AY6" s="86"/>
      <c r="AZ6" s="86"/>
      <c r="BA6" s="86"/>
      <c r="BB6" s="86"/>
      <c r="BC6" s="86"/>
      <c r="BD6" s="86"/>
      <c r="BE6" s="86"/>
      <c r="BF6" s="86"/>
      <c r="BG6" s="86"/>
      <c r="BH6" s="87"/>
      <c r="BI6" s="88"/>
      <c r="BJ6" s="88"/>
    </row>
    <row r="7" spans="1:62" s="82" customFormat="1" x14ac:dyDescent="0.2">
      <c r="B7" s="83"/>
      <c r="M7" s="811"/>
      <c r="N7" s="90" t="s">
        <v>647</v>
      </c>
      <c r="O7" s="90" t="s">
        <v>655</v>
      </c>
      <c r="P7" s="90" t="s">
        <v>655</v>
      </c>
      <c r="Q7" s="90" t="s">
        <v>635</v>
      </c>
      <c r="R7" s="90" t="s">
        <v>635</v>
      </c>
      <c r="S7" s="90" t="s">
        <v>648</v>
      </c>
      <c r="T7" s="90" t="s">
        <v>635</v>
      </c>
      <c r="U7" s="90" t="s">
        <v>635</v>
      </c>
      <c r="V7" s="90" t="s">
        <v>656</v>
      </c>
      <c r="W7" s="90" t="s">
        <v>641</v>
      </c>
      <c r="X7" s="90" t="s">
        <v>647</v>
      </c>
      <c r="Y7" s="90" t="s">
        <v>635</v>
      </c>
      <c r="Z7" s="85" t="s">
        <v>632</v>
      </c>
      <c r="AB7" s="85" t="s">
        <v>632</v>
      </c>
      <c r="AC7" s="89" t="s">
        <v>642</v>
      </c>
      <c r="AD7" s="95">
        <v>1</v>
      </c>
      <c r="AE7" s="85"/>
      <c r="AF7" s="85">
        <v>4</v>
      </c>
      <c r="AG7" s="93" t="s">
        <v>657</v>
      </c>
      <c r="AH7" s="93" t="s">
        <v>658</v>
      </c>
      <c r="AI7" s="85"/>
      <c r="AJ7" s="85"/>
      <c r="AK7" s="85"/>
      <c r="AL7" s="85"/>
      <c r="AM7" s="85"/>
      <c r="AN7" s="85"/>
      <c r="AO7" s="85"/>
      <c r="AP7" s="85"/>
      <c r="AQ7" s="85"/>
      <c r="AR7" s="85"/>
      <c r="AS7" s="85"/>
      <c r="AT7" s="86"/>
      <c r="AU7" s="86"/>
      <c r="AV7" s="86"/>
      <c r="AW7" s="86"/>
      <c r="AX7" s="86"/>
      <c r="AY7" s="86"/>
      <c r="AZ7" s="86"/>
      <c r="BA7" s="86"/>
      <c r="BB7" s="86"/>
      <c r="BC7" s="86"/>
      <c r="BD7" s="86"/>
      <c r="BE7" s="86"/>
      <c r="BF7" s="86"/>
      <c r="BG7" s="86"/>
      <c r="BH7" s="87"/>
      <c r="BI7" s="88"/>
      <c r="BJ7" s="88"/>
    </row>
    <row r="8" spans="1:62" s="82" customFormat="1" ht="18.75" thickBot="1" x14ac:dyDescent="0.25">
      <c r="B8" s="83"/>
      <c r="C8" s="337" t="s">
        <v>659</v>
      </c>
      <c r="D8" s="337"/>
      <c r="F8" s="337" t="s">
        <v>660</v>
      </c>
      <c r="G8" s="337"/>
      <c r="H8" s="337"/>
      <c r="M8" s="811"/>
      <c r="N8" s="90" t="s">
        <v>652</v>
      </c>
      <c r="O8" s="90" t="s">
        <v>661</v>
      </c>
      <c r="P8" s="90" t="s">
        <v>661</v>
      </c>
      <c r="Q8" s="90" t="s">
        <v>641</v>
      </c>
      <c r="R8" s="90" t="s">
        <v>641</v>
      </c>
      <c r="S8" s="90" t="s">
        <v>635</v>
      </c>
      <c r="T8" s="90" t="s">
        <v>641</v>
      </c>
      <c r="U8" s="90" t="s">
        <v>641</v>
      </c>
      <c r="V8" s="90" t="s">
        <v>635</v>
      </c>
      <c r="W8" s="90" t="s">
        <v>647</v>
      </c>
      <c r="X8" s="90" t="s">
        <v>652</v>
      </c>
      <c r="Y8" s="90" t="s">
        <v>641</v>
      </c>
      <c r="Z8" s="85" t="s">
        <v>632</v>
      </c>
      <c r="AA8" s="90"/>
      <c r="AB8" s="85" t="s">
        <v>632</v>
      </c>
      <c r="AC8" s="89" t="s">
        <v>648</v>
      </c>
      <c r="AD8" s="95">
        <v>0.75</v>
      </c>
      <c r="AE8" s="85"/>
      <c r="AF8" s="85">
        <v>5</v>
      </c>
      <c r="AG8" s="93" t="s">
        <v>662</v>
      </c>
      <c r="AH8" s="93" t="s">
        <v>658</v>
      </c>
      <c r="AI8" s="85"/>
      <c r="AJ8" s="85"/>
      <c r="AK8" s="85"/>
      <c r="AL8" s="85"/>
      <c r="AM8" s="85"/>
      <c r="AN8" s="85"/>
      <c r="AO8" s="85"/>
      <c r="AP8" s="85"/>
      <c r="AQ8" s="85"/>
      <c r="AR8" s="85"/>
      <c r="AS8" s="85"/>
      <c r="AT8" s="86"/>
      <c r="AU8" s="86"/>
      <c r="AV8" s="86"/>
      <c r="AW8" s="86"/>
      <c r="AX8" s="86"/>
      <c r="AY8" s="86"/>
      <c r="AZ8" s="86"/>
      <c r="BA8" s="86"/>
      <c r="BB8" s="86"/>
      <c r="BC8" s="86"/>
      <c r="BD8" s="86"/>
      <c r="BE8" s="86"/>
      <c r="BF8" s="86"/>
      <c r="BG8" s="86"/>
      <c r="BH8" s="87"/>
      <c r="BI8" s="88"/>
      <c r="BJ8" s="88"/>
    </row>
    <row r="9" spans="1:62" s="82" customFormat="1" ht="14.25" customHeight="1" x14ac:dyDescent="0.2">
      <c r="B9" s="83"/>
      <c r="C9" s="743" t="s">
        <v>663</v>
      </c>
      <c r="D9" s="812">
        <f>MIN(SUM(D15:D28),10)</f>
        <v>0</v>
      </c>
      <c r="F9" s="743" t="s">
        <v>664</v>
      </c>
      <c r="G9" s="814"/>
      <c r="H9" s="809">
        <f>SUM(D69:D72)</f>
        <v>0</v>
      </c>
      <c r="M9" s="811"/>
      <c r="N9" s="90" t="s">
        <v>655</v>
      </c>
      <c r="O9" s="90" t="s">
        <v>665</v>
      </c>
      <c r="P9" s="90" t="s">
        <v>665</v>
      </c>
      <c r="Q9" s="90" t="s">
        <v>647</v>
      </c>
      <c r="R9" s="90" t="s">
        <v>647</v>
      </c>
      <c r="S9" s="90" t="s">
        <v>641</v>
      </c>
      <c r="T9" s="90" t="s">
        <v>647</v>
      </c>
      <c r="U9" s="90" t="s">
        <v>647</v>
      </c>
      <c r="V9" s="90" t="s">
        <v>641</v>
      </c>
      <c r="W9" s="90" t="s">
        <v>652</v>
      </c>
      <c r="X9" s="90" t="s">
        <v>655</v>
      </c>
      <c r="Y9" s="90" t="s">
        <v>647</v>
      </c>
      <c r="Z9" s="85" t="s">
        <v>632</v>
      </c>
      <c r="AA9" s="93"/>
      <c r="AB9" s="85"/>
      <c r="AC9" s="90" t="s">
        <v>635</v>
      </c>
      <c r="AD9" s="95">
        <v>1.5</v>
      </c>
      <c r="AE9" s="85"/>
      <c r="AF9" s="85">
        <v>6</v>
      </c>
      <c r="AG9" s="93" t="s">
        <v>666</v>
      </c>
      <c r="AH9" s="93" t="s">
        <v>658</v>
      </c>
      <c r="AI9" s="85"/>
      <c r="AJ9" s="85"/>
      <c r="AK9" s="85"/>
      <c r="AL9" s="85"/>
      <c r="AM9" s="85"/>
      <c r="AN9" s="85"/>
      <c r="AO9" s="85"/>
      <c r="AP9" s="85"/>
      <c r="AQ9" s="85"/>
      <c r="AR9" s="85"/>
      <c r="AS9" s="85"/>
      <c r="AT9" s="86"/>
      <c r="AU9" s="86"/>
      <c r="AV9" s="86"/>
      <c r="AW9" s="86"/>
      <c r="AX9" s="86"/>
      <c r="AY9" s="86"/>
      <c r="AZ9" s="86"/>
      <c r="BA9" s="86"/>
      <c r="BB9" s="86"/>
      <c r="BC9" s="86"/>
      <c r="BD9" s="86"/>
      <c r="BE9" s="86"/>
      <c r="BF9" s="86"/>
      <c r="BG9" s="86"/>
      <c r="BH9" s="87"/>
      <c r="BI9" s="88"/>
      <c r="BJ9" s="88"/>
    </row>
    <row r="10" spans="1:62" s="82" customFormat="1" ht="14.45" customHeight="1" thickBot="1" x14ac:dyDescent="0.25">
      <c r="B10" s="83"/>
      <c r="C10" s="745"/>
      <c r="D10" s="813"/>
      <c r="F10" s="745"/>
      <c r="G10" s="815"/>
      <c r="H10" s="810"/>
      <c r="M10" s="811"/>
      <c r="N10" s="90" t="s">
        <v>661</v>
      </c>
      <c r="O10" s="90" t="s">
        <v>634</v>
      </c>
      <c r="P10" s="90" t="s">
        <v>634</v>
      </c>
      <c r="Q10" s="90" t="s">
        <v>652</v>
      </c>
      <c r="R10" s="90" t="s">
        <v>652</v>
      </c>
      <c r="S10" s="90" t="s">
        <v>647</v>
      </c>
      <c r="T10" s="90" t="s">
        <v>652</v>
      </c>
      <c r="U10" s="90" t="s">
        <v>652</v>
      </c>
      <c r="V10" s="90" t="s">
        <v>647</v>
      </c>
      <c r="W10" s="90" t="s">
        <v>655</v>
      </c>
      <c r="X10" s="90" t="s">
        <v>661</v>
      </c>
      <c r="Y10" s="90" t="s">
        <v>652</v>
      </c>
      <c r="Z10" s="85" t="s">
        <v>632</v>
      </c>
      <c r="AA10" s="85"/>
      <c r="AB10" s="85"/>
      <c r="AC10" s="90" t="s">
        <v>641</v>
      </c>
      <c r="AD10" s="95">
        <v>0.75</v>
      </c>
      <c r="AE10" s="85"/>
      <c r="AF10" s="85"/>
      <c r="AG10" s="93" t="s">
        <v>667</v>
      </c>
      <c r="AH10" s="93" t="s">
        <v>658</v>
      </c>
      <c r="AI10" s="85"/>
      <c r="AJ10" s="85"/>
      <c r="AK10" s="85"/>
      <c r="AL10" s="85"/>
      <c r="AM10" s="85"/>
      <c r="AN10" s="85"/>
      <c r="AO10" s="85"/>
      <c r="AP10" s="85"/>
      <c r="AQ10" s="85"/>
      <c r="AR10" s="85"/>
      <c r="AS10" s="85"/>
      <c r="AT10" s="86"/>
      <c r="AU10" s="86"/>
      <c r="AV10" s="86"/>
      <c r="AW10" s="86"/>
      <c r="AX10" s="86"/>
      <c r="AY10" s="86"/>
      <c r="AZ10" s="86"/>
      <c r="BA10" s="86"/>
      <c r="BB10" s="86"/>
      <c r="BC10" s="86"/>
      <c r="BD10" s="86"/>
      <c r="BE10" s="86"/>
      <c r="BF10" s="86"/>
      <c r="BG10" s="86"/>
      <c r="BH10" s="87"/>
      <c r="BI10" s="88"/>
      <c r="BJ10" s="88"/>
    </row>
    <row r="11" spans="1:62" s="82" customFormat="1" ht="15" thickBot="1" x14ac:dyDescent="0.25">
      <c r="B11" s="97"/>
      <c r="C11" s="98"/>
      <c r="D11" s="98"/>
      <c r="E11" s="98"/>
      <c r="F11" s="98"/>
      <c r="G11" s="98"/>
      <c r="H11" s="98"/>
      <c r="I11" s="98"/>
      <c r="J11" s="98"/>
      <c r="K11" s="98"/>
      <c r="M11" s="811"/>
      <c r="N11" s="90" t="s">
        <v>665</v>
      </c>
      <c r="O11" s="90" t="s">
        <v>668</v>
      </c>
      <c r="P11" s="90" t="s">
        <v>668</v>
      </c>
      <c r="Q11" s="90" t="s">
        <v>655</v>
      </c>
      <c r="R11" s="90" t="s">
        <v>655</v>
      </c>
      <c r="S11" s="90" t="s">
        <v>652</v>
      </c>
      <c r="T11" s="90" t="s">
        <v>655</v>
      </c>
      <c r="U11" s="90" t="s">
        <v>655</v>
      </c>
      <c r="V11" s="90" t="s">
        <v>646</v>
      </c>
      <c r="W11" s="90" t="s">
        <v>661</v>
      </c>
      <c r="X11" s="90" t="s">
        <v>646</v>
      </c>
      <c r="Y11" s="90" t="s">
        <v>655</v>
      </c>
      <c r="Z11" s="85" t="s">
        <v>632</v>
      </c>
      <c r="AA11" s="85"/>
      <c r="AB11" s="85"/>
      <c r="AC11" s="90" t="s">
        <v>647</v>
      </c>
      <c r="AD11" s="95">
        <v>0.25</v>
      </c>
      <c r="AE11" s="85"/>
      <c r="AF11" s="85">
        <v>8</v>
      </c>
      <c r="AG11" s="93" t="s">
        <v>669</v>
      </c>
      <c r="AH11" s="93" t="s">
        <v>658</v>
      </c>
      <c r="AI11" s="85"/>
      <c r="AJ11" s="85"/>
      <c r="AK11" s="85"/>
      <c r="AL11" s="85"/>
      <c r="AM11" s="85"/>
      <c r="AN11" s="85"/>
      <c r="AO11" s="85"/>
      <c r="AP11" s="85"/>
      <c r="AQ11" s="85"/>
      <c r="AR11" s="85"/>
      <c r="AS11" s="85"/>
      <c r="AT11" s="86"/>
      <c r="AU11" s="86"/>
      <c r="AV11" s="86"/>
      <c r="AW11" s="86"/>
      <c r="AX11" s="86"/>
      <c r="AY11" s="86"/>
      <c r="AZ11" s="86"/>
      <c r="BA11" s="86"/>
      <c r="BB11" s="86"/>
      <c r="BC11" s="86"/>
      <c r="BD11" s="86"/>
      <c r="BE11" s="86"/>
      <c r="BF11" s="86"/>
      <c r="BG11" s="86"/>
      <c r="BH11" s="87"/>
      <c r="BI11" s="88"/>
      <c r="BJ11" s="88"/>
    </row>
    <row r="12" spans="1:62" s="82" customFormat="1" x14ac:dyDescent="0.2">
      <c r="A12" s="99"/>
      <c r="B12" s="83"/>
      <c r="C12" s="791" t="s">
        <v>670</v>
      </c>
      <c r="D12" s="791"/>
      <c r="E12" s="791"/>
      <c r="F12" s="791"/>
      <c r="G12" s="791"/>
      <c r="H12" s="791"/>
      <c r="L12" s="100"/>
      <c r="M12" s="811"/>
      <c r="N12" s="90" t="s">
        <v>668</v>
      </c>
      <c r="O12" s="90" t="s">
        <v>671</v>
      </c>
      <c r="P12" s="90" t="s">
        <v>671</v>
      </c>
      <c r="Q12" s="90" t="s">
        <v>661</v>
      </c>
      <c r="R12" s="90" t="s">
        <v>661</v>
      </c>
      <c r="S12" s="90" t="s">
        <v>655</v>
      </c>
      <c r="T12" s="90" t="s">
        <v>661</v>
      </c>
      <c r="U12" s="90" t="s">
        <v>661</v>
      </c>
      <c r="V12" s="90" t="s">
        <v>652</v>
      </c>
      <c r="W12" s="90" t="s">
        <v>665</v>
      </c>
      <c r="X12" s="90" t="s">
        <v>665</v>
      </c>
      <c r="Y12" s="90" t="s">
        <v>661</v>
      </c>
      <c r="Z12" s="85" t="s">
        <v>632</v>
      </c>
      <c r="AA12" s="85"/>
      <c r="AB12" s="85"/>
      <c r="AC12" s="90" t="s">
        <v>652</v>
      </c>
      <c r="AD12" s="95">
        <v>0.75</v>
      </c>
      <c r="AE12" s="85"/>
      <c r="AF12" s="85">
        <v>9</v>
      </c>
      <c r="AG12" s="93" t="s">
        <v>672</v>
      </c>
      <c r="AH12" s="93" t="s">
        <v>658</v>
      </c>
      <c r="AI12" s="85" t="s">
        <v>632</v>
      </c>
      <c r="AJ12" s="85"/>
      <c r="AK12" s="85"/>
      <c r="AL12" s="85"/>
      <c r="AM12" s="85"/>
      <c r="AN12" s="85"/>
      <c r="AO12" s="85"/>
      <c r="AP12" s="85"/>
      <c r="AQ12" s="85"/>
      <c r="AR12" s="85"/>
      <c r="AS12" s="85"/>
      <c r="AT12" s="86"/>
      <c r="AU12" s="86"/>
      <c r="AV12" s="86"/>
      <c r="AW12" s="86"/>
      <c r="AX12" s="86"/>
      <c r="AY12" s="86"/>
      <c r="AZ12" s="86"/>
      <c r="BA12" s="86"/>
      <c r="BB12" s="86"/>
      <c r="BC12" s="86"/>
      <c r="BD12" s="86"/>
      <c r="BE12" s="86"/>
      <c r="BF12" s="86"/>
      <c r="BG12" s="86"/>
      <c r="BH12" s="87"/>
      <c r="BI12" s="88"/>
      <c r="BJ12" s="88"/>
    </row>
    <row r="13" spans="1:62" s="82" customFormat="1" ht="15" thickBot="1" x14ac:dyDescent="0.25">
      <c r="A13" s="99"/>
      <c r="B13" s="83"/>
      <c r="C13" s="791"/>
      <c r="D13" s="791"/>
      <c r="E13" s="791"/>
      <c r="F13" s="791"/>
      <c r="G13" s="791"/>
      <c r="H13" s="791"/>
      <c r="L13" s="100"/>
      <c r="M13" s="811"/>
      <c r="N13" s="90" t="s">
        <v>671</v>
      </c>
      <c r="O13" s="93"/>
      <c r="P13" s="93"/>
      <c r="Q13" s="90" t="s">
        <v>665</v>
      </c>
      <c r="R13" s="90" t="s">
        <v>665</v>
      </c>
      <c r="S13" s="90" t="s">
        <v>661</v>
      </c>
      <c r="T13" s="90" t="s">
        <v>665</v>
      </c>
      <c r="U13" s="90" t="s">
        <v>665</v>
      </c>
      <c r="V13" s="89" t="s">
        <v>634</v>
      </c>
      <c r="W13" s="90" t="s">
        <v>668</v>
      </c>
      <c r="X13" s="89" t="s">
        <v>634</v>
      </c>
      <c r="Y13" s="90" t="s">
        <v>665</v>
      </c>
      <c r="Z13" s="85" t="s">
        <v>632</v>
      </c>
      <c r="AA13" s="85"/>
      <c r="AB13" s="85"/>
      <c r="AC13" s="90" t="s">
        <v>655</v>
      </c>
      <c r="AD13" s="95">
        <v>0.25</v>
      </c>
      <c r="AE13" s="85"/>
      <c r="AF13" s="85">
        <v>10</v>
      </c>
      <c r="AG13" s="93" t="s">
        <v>673</v>
      </c>
      <c r="AH13" s="93" t="s">
        <v>674</v>
      </c>
      <c r="AI13" s="85" t="s">
        <v>632</v>
      </c>
      <c r="AJ13" s="85"/>
      <c r="AK13" s="85"/>
      <c r="AL13" s="85"/>
      <c r="AM13" s="85"/>
      <c r="AN13" s="85"/>
      <c r="AO13" s="85"/>
      <c r="AP13" s="85"/>
      <c r="AQ13" s="85"/>
      <c r="AR13" s="85"/>
      <c r="AS13" s="85"/>
      <c r="AT13" s="86"/>
      <c r="AU13" s="86"/>
      <c r="AV13" s="86"/>
      <c r="AW13" s="86"/>
      <c r="AX13" s="86"/>
      <c r="AY13" s="86"/>
      <c r="AZ13" s="86"/>
      <c r="BA13" s="86"/>
      <c r="BB13" s="86"/>
      <c r="BC13" s="86"/>
      <c r="BD13" s="86"/>
      <c r="BE13" s="86"/>
      <c r="BF13" s="86"/>
      <c r="BG13" s="86"/>
      <c r="BH13" s="87"/>
      <c r="BI13" s="88"/>
      <c r="BJ13" s="88"/>
    </row>
    <row r="14" spans="1:62" s="82" customFormat="1" x14ac:dyDescent="0.2">
      <c r="A14" s="99"/>
      <c r="B14" s="83"/>
      <c r="C14" s="101" t="s">
        <v>675</v>
      </c>
      <c r="D14" s="102" t="s">
        <v>676</v>
      </c>
      <c r="E14" s="103" t="s">
        <v>677</v>
      </c>
      <c r="G14" s="104" t="s">
        <v>678</v>
      </c>
      <c r="L14" s="100"/>
      <c r="M14" s="811"/>
      <c r="N14" s="93"/>
      <c r="O14" s="93"/>
      <c r="P14" s="93"/>
      <c r="Q14" s="90" t="s">
        <v>646</v>
      </c>
      <c r="R14" s="90" t="s">
        <v>646</v>
      </c>
      <c r="S14" s="90" t="s">
        <v>665</v>
      </c>
      <c r="T14" s="90" t="s">
        <v>646</v>
      </c>
      <c r="U14" s="90" t="s">
        <v>646</v>
      </c>
      <c r="V14" s="90" t="s">
        <v>668</v>
      </c>
      <c r="W14" s="90" t="s">
        <v>671</v>
      </c>
      <c r="X14" s="90" t="s">
        <v>668</v>
      </c>
      <c r="Y14" s="90" t="s">
        <v>668</v>
      </c>
      <c r="Z14" s="85" t="s">
        <v>632</v>
      </c>
      <c r="AA14" s="85"/>
      <c r="AB14" s="85"/>
      <c r="AC14" s="90" t="s">
        <v>646</v>
      </c>
      <c r="AD14" s="95">
        <v>1.5</v>
      </c>
      <c r="AE14" s="85"/>
      <c r="AF14" s="85">
        <v>11</v>
      </c>
      <c r="AG14" s="93" t="s">
        <v>679</v>
      </c>
      <c r="AH14" s="93" t="s">
        <v>651</v>
      </c>
      <c r="AI14" s="85" t="s">
        <v>632</v>
      </c>
      <c r="AJ14" s="85"/>
      <c r="AK14" s="85"/>
      <c r="AL14" s="85"/>
      <c r="AM14" s="85"/>
      <c r="AN14" s="85"/>
      <c r="AO14" s="85"/>
      <c r="AP14" s="85"/>
      <c r="AQ14" s="85"/>
      <c r="AR14" s="85"/>
      <c r="AS14" s="85"/>
      <c r="AT14" s="86"/>
      <c r="AU14" s="86"/>
      <c r="AV14" s="86"/>
      <c r="AW14" s="86"/>
      <c r="AX14" s="86"/>
      <c r="AY14" s="86"/>
      <c r="AZ14" s="86"/>
      <c r="BA14" s="86"/>
      <c r="BB14" s="86"/>
      <c r="BC14" s="86"/>
      <c r="BD14" s="86"/>
      <c r="BE14" s="86"/>
      <c r="BF14" s="86"/>
      <c r="BG14" s="86"/>
      <c r="BH14" s="87"/>
      <c r="BI14" s="88"/>
      <c r="BJ14" s="88"/>
    </row>
    <row r="15" spans="1:62" s="82" customFormat="1" x14ac:dyDescent="0.2">
      <c r="A15" s="99"/>
      <c r="B15" s="83"/>
      <c r="C15" s="76" t="str" cm="1">
        <f t="array" ref="C15">IFERROR(INDEX($C$35:$C$64, MATCH(0,COUNTIF($C$14:C14,$C$35:$C$64), 0)),"")</f>
        <v>Concrete</v>
      </c>
      <c r="D15" s="74">
        <f t="shared" ref="D15:D28" si="0">IF(OR(C15="-",C15=""),"",FLOOR(HLOOKUP(C15,$AT$25:$BF$26,2,FALSE),0.25))</f>
        <v>0</v>
      </c>
      <c r="E15" s="77">
        <f>IFERROR(IF(OR(C15="",C15="-"),"",SUMIFS($F$35:$F$64,$C$35:$C$64,C15,$J$35:$J$64,"&gt;0")/SUMIFS($F$35:$F$64,$C$35:$C$64,C15)),0)</f>
        <v>0</v>
      </c>
      <c r="G15" s="104" t="s">
        <v>680</v>
      </c>
      <c r="L15" s="100"/>
      <c r="M15" s="811"/>
      <c r="N15" s="93"/>
      <c r="O15" s="93"/>
      <c r="P15" s="93"/>
      <c r="Q15" s="90" t="s">
        <v>668</v>
      </c>
      <c r="R15" s="90" t="s">
        <v>668</v>
      </c>
      <c r="S15" s="90" t="s">
        <v>668</v>
      </c>
      <c r="T15" s="90" t="s">
        <v>668</v>
      </c>
      <c r="U15" s="90" t="s">
        <v>668</v>
      </c>
      <c r="V15" s="90" t="s">
        <v>671</v>
      </c>
      <c r="W15" s="93"/>
      <c r="X15" s="90" t="s">
        <v>671</v>
      </c>
      <c r="Y15" s="90" t="s">
        <v>671</v>
      </c>
      <c r="Z15" s="85" t="s">
        <v>632</v>
      </c>
      <c r="AA15" s="85"/>
      <c r="AB15" s="85"/>
      <c r="AC15" s="90" t="s">
        <v>631</v>
      </c>
      <c r="AD15" s="95">
        <v>0</v>
      </c>
      <c r="AE15" s="85"/>
      <c r="AF15" s="85">
        <v>12</v>
      </c>
      <c r="AG15" s="93" t="s">
        <v>681</v>
      </c>
      <c r="AH15" s="93" t="s">
        <v>658</v>
      </c>
      <c r="AI15" s="85" t="s">
        <v>632</v>
      </c>
      <c r="AJ15" s="85"/>
      <c r="AK15" s="85"/>
      <c r="AL15" s="85"/>
      <c r="AM15" s="85"/>
      <c r="AN15" s="85"/>
      <c r="AO15" s="85"/>
      <c r="AP15" s="85"/>
      <c r="AQ15" s="85"/>
      <c r="AR15" s="85"/>
      <c r="AS15" s="85"/>
      <c r="AT15" s="86"/>
      <c r="AU15" s="86"/>
      <c r="AV15" s="86"/>
      <c r="AW15" s="86"/>
      <c r="AX15" s="86"/>
      <c r="AY15" s="86"/>
      <c r="AZ15" s="86"/>
      <c r="BA15" s="86"/>
      <c r="BB15" s="86"/>
      <c r="BC15" s="86"/>
      <c r="BD15" s="86"/>
      <c r="BE15" s="86"/>
      <c r="BF15" s="86"/>
      <c r="BG15" s="86"/>
      <c r="BH15" s="87"/>
      <c r="BI15" s="88"/>
      <c r="BJ15" s="88"/>
    </row>
    <row r="16" spans="1:62" s="82" customFormat="1" x14ac:dyDescent="0.2">
      <c r="A16" s="99"/>
      <c r="B16" s="83"/>
      <c r="C16" s="76" t="str" cm="1">
        <f t="array" ref="C16">IFERROR(INDEX($C$35:$C$64, MATCH(0,COUNTIF($C$14:C15,$C$35:$C$64), 0)),"")</f>
        <v>-</v>
      </c>
      <c r="D16" s="74" t="str">
        <f t="shared" si="0"/>
        <v/>
      </c>
      <c r="E16" s="77" t="str">
        <f t="shared" ref="E16:E28" si="1">IFERROR(IF(OR(C16="",C16="-"),"",SUMIFS($F$35:$F$64,$C$35:$C$64,C16,$J$35:$J$64,"&gt;0")/SUMIFS($F$35:$F$64,$C$35:$C$64,C16)),0)</f>
        <v/>
      </c>
      <c r="G16" s="104" t="s">
        <v>682</v>
      </c>
      <c r="L16" s="100"/>
      <c r="M16" s="811"/>
      <c r="N16" s="93"/>
      <c r="O16" s="93"/>
      <c r="P16" s="93"/>
      <c r="Q16" s="90" t="s">
        <v>671</v>
      </c>
      <c r="R16" s="90" t="s">
        <v>671</v>
      </c>
      <c r="S16" s="90" t="s">
        <v>671</v>
      </c>
      <c r="T16" s="90" t="s">
        <v>671</v>
      </c>
      <c r="U16" s="90" t="s">
        <v>671</v>
      </c>
      <c r="V16" s="93"/>
      <c r="W16" s="93"/>
      <c r="X16" s="93"/>
      <c r="Y16" s="90" t="s">
        <v>646</v>
      </c>
      <c r="Z16" s="85" t="s">
        <v>632</v>
      </c>
      <c r="AA16" s="85"/>
      <c r="AB16" s="85"/>
      <c r="AC16" s="90" t="s">
        <v>661</v>
      </c>
      <c r="AD16" s="95">
        <v>0.25</v>
      </c>
      <c r="AE16" s="85"/>
      <c r="AF16" s="85">
        <v>13</v>
      </c>
      <c r="AG16" s="93" t="s">
        <v>683</v>
      </c>
      <c r="AH16" s="93" t="s">
        <v>684</v>
      </c>
      <c r="AI16" s="85" t="s">
        <v>632</v>
      </c>
      <c r="AJ16" s="85"/>
      <c r="AK16" s="85"/>
      <c r="AL16" s="85"/>
      <c r="AM16" s="85"/>
      <c r="AN16" s="85"/>
      <c r="AO16" s="85"/>
      <c r="AP16" s="85"/>
      <c r="AQ16" s="85"/>
      <c r="AR16" s="85"/>
      <c r="AS16" s="85"/>
      <c r="AT16" s="86"/>
      <c r="AU16" s="86"/>
      <c r="AV16" s="86"/>
      <c r="AW16" s="86"/>
      <c r="AX16" s="86"/>
      <c r="AY16" s="86"/>
      <c r="AZ16" s="86"/>
      <c r="BA16" s="86"/>
      <c r="BB16" s="86"/>
      <c r="BC16" s="86"/>
      <c r="BD16" s="86"/>
      <c r="BE16" s="86"/>
      <c r="BF16" s="86"/>
      <c r="BG16" s="86"/>
      <c r="BH16" s="87"/>
      <c r="BI16" s="88"/>
      <c r="BJ16" s="88"/>
    </row>
    <row r="17" spans="1:62" s="82" customFormat="1" x14ac:dyDescent="0.2">
      <c r="A17" s="99"/>
      <c r="B17" s="83"/>
      <c r="C17" s="76" t="str" cm="1">
        <f t="array" ref="C17">IFERROR(INDEX($C$35:$C$64, MATCH(0,COUNTIF($C$14:C16,$C$35:$C$64), 0)),"")</f>
        <v/>
      </c>
      <c r="D17" s="74" t="str">
        <f t="shared" si="0"/>
        <v/>
      </c>
      <c r="E17" s="77" t="str">
        <f t="shared" si="1"/>
        <v/>
      </c>
      <c r="L17" s="100"/>
      <c r="M17" s="811"/>
      <c r="N17" s="93"/>
      <c r="O17" s="93"/>
      <c r="P17" s="93"/>
      <c r="Q17" s="93"/>
      <c r="R17" s="93"/>
      <c r="S17" s="90"/>
      <c r="T17" s="93"/>
      <c r="U17" s="93"/>
      <c r="V17" s="93"/>
      <c r="W17" s="93"/>
      <c r="X17" s="93"/>
      <c r="Y17" s="93"/>
      <c r="Z17" s="85" t="s">
        <v>632</v>
      </c>
      <c r="AA17" s="85"/>
      <c r="AB17" s="85"/>
      <c r="AC17" s="90" t="s">
        <v>665</v>
      </c>
      <c r="AD17" s="95">
        <v>0.75</v>
      </c>
      <c r="AE17" s="85"/>
      <c r="AF17" s="85">
        <v>14</v>
      </c>
      <c r="AI17" s="85" t="s">
        <v>632</v>
      </c>
      <c r="AJ17" s="85"/>
      <c r="AK17" s="85"/>
      <c r="AL17" s="85"/>
      <c r="AM17" s="85"/>
      <c r="AN17" s="85"/>
      <c r="AO17" s="85"/>
      <c r="AP17" s="85"/>
      <c r="AQ17" s="85"/>
      <c r="AR17" s="85"/>
      <c r="AS17" s="85"/>
      <c r="AT17" s="86"/>
      <c r="AU17" s="86"/>
      <c r="AV17" s="86"/>
      <c r="AW17" s="86"/>
      <c r="AX17" s="86"/>
      <c r="AY17" s="86"/>
      <c r="AZ17" s="86"/>
      <c r="BA17" s="86"/>
      <c r="BB17" s="86"/>
      <c r="BC17" s="86"/>
      <c r="BD17" s="86"/>
      <c r="BE17" s="86"/>
      <c r="BF17" s="86"/>
      <c r="BG17" s="86"/>
      <c r="BH17" s="87"/>
      <c r="BI17" s="88"/>
      <c r="BJ17" s="88"/>
    </row>
    <row r="18" spans="1:62" s="82" customFormat="1" x14ac:dyDescent="0.2">
      <c r="A18" s="99"/>
      <c r="B18" s="83"/>
      <c r="C18" s="76" t="str" cm="1">
        <f t="array" ref="C18">IFERROR(INDEX($C$35:$C$64, MATCH(0,COUNTIF($C$14:C17,$C$35:$C$64), 0)),"")</f>
        <v/>
      </c>
      <c r="D18" s="74" t="str">
        <f t="shared" si="0"/>
        <v/>
      </c>
      <c r="E18" s="77" t="str">
        <f t="shared" si="1"/>
        <v/>
      </c>
      <c r="L18" s="100"/>
      <c r="M18" s="811"/>
      <c r="N18" s="93"/>
      <c r="O18" s="93"/>
      <c r="P18" s="93"/>
      <c r="Q18" s="93"/>
      <c r="R18" s="93"/>
      <c r="S18" s="93"/>
      <c r="T18" s="93"/>
      <c r="U18" s="93"/>
      <c r="V18" s="93"/>
      <c r="W18" s="93"/>
      <c r="X18" s="93"/>
      <c r="Y18" s="93"/>
      <c r="Z18" s="85"/>
      <c r="AA18" s="85"/>
      <c r="AB18" s="85"/>
      <c r="AC18" s="90" t="s">
        <v>668</v>
      </c>
      <c r="AD18" s="95">
        <v>1.25</v>
      </c>
      <c r="AE18" s="85"/>
      <c r="AF18" s="85"/>
      <c r="AG18" s="85"/>
      <c r="AH18" s="85"/>
      <c r="AI18" s="85" t="s">
        <v>632</v>
      </c>
      <c r="AJ18" s="85"/>
      <c r="AK18" s="85"/>
      <c r="AL18" s="85"/>
      <c r="AM18" s="85"/>
      <c r="AN18" s="85"/>
      <c r="AO18" s="85"/>
      <c r="AP18" s="85"/>
      <c r="AQ18" s="85"/>
      <c r="AR18" s="85"/>
      <c r="AS18" s="85"/>
      <c r="AT18" s="86"/>
      <c r="AU18" s="86"/>
      <c r="AV18" s="86"/>
      <c r="AW18" s="86"/>
      <c r="AX18" s="86"/>
      <c r="AY18" s="86"/>
      <c r="AZ18" s="86"/>
      <c r="BA18" s="86"/>
      <c r="BB18" s="86"/>
      <c r="BC18" s="86"/>
      <c r="BD18" s="86"/>
      <c r="BE18" s="86"/>
      <c r="BF18" s="86"/>
      <c r="BG18" s="86"/>
      <c r="BH18" s="87"/>
      <c r="BI18" s="88"/>
      <c r="BJ18" s="88"/>
    </row>
    <row r="19" spans="1:62" s="82" customFormat="1" x14ac:dyDescent="0.2">
      <c r="A19" s="99"/>
      <c r="B19" s="83"/>
      <c r="C19" s="76" t="str" cm="1">
        <f t="array" ref="C19">IFERROR(INDEX($C$35:$C$64, MATCH(0,COUNTIF($C$14:C18,$C$35:$C$64), 0)),"")</f>
        <v/>
      </c>
      <c r="D19" s="74" t="str">
        <f t="shared" si="0"/>
        <v/>
      </c>
      <c r="E19" s="77" t="str">
        <f t="shared" si="1"/>
        <v/>
      </c>
      <c r="L19" s="100"/>
      <c r="M19" s="811"/>
      <c r="N19" s="93">
        <v>1</v>
      </c>
      <c r="O19" s="93">
        <v>2</v>
      </c>
      <c r="P19" s="93">
        <v>3</v>
      </c>
      <c r="Q19" s="93">
        <v>4</v>
      </c>
      <c r="R19" s="93">
        <v>5</v>
      </c>
      <c r="S19" s="93">
        <v>6</v>
      </c>
      <c r="T19" s="93">
        <v>8</v>
      </c>
      <c r="U19" s="93">
        <v>9</v>
      </c>
      <c r="V19" s="93">
        <v>10</v>
      </c>
      <c r="W19" s="93">
        <v>11</v>
      </c>
      <c r="X19" s="93">
        <v>12</v>
      </c>
      <c r="Y19" s="93">
        <v>13</v>
      </c>
      <c r="Z19" s="85"/>
      <c r="AA19" s="85"/>
      <c r="AB19" s="85"/>
      <c r="AC19" s="90" t="s">
        <v>671</v>
      </c>
      <c r="AD19" s="95">
        <v>0.75</v>
      </c>
      <c r="AE19" s="85"/>
      <c r="AF19" s="105" t="s">
        <v>39</v>
      </c>
      <c r="AG19" s="106" t="s">
        <v>39</v>
      </c>
      <c r="AH19" s="106"/>
      <c r="AI19" s="85" t="s">
        <v>632</v>
      </c>
      <c r="AJ19" s="85"/>
      <c r="AK19" s="85"/>
      <c r="AL19" s="85"/>
      <c r="AM19" s="85"/>
      <c r="AN19" s="85"/>
      <c r="AO19" s="85"/>
      <c r="AP19" s="85"/>
      <c r="AQ19" s="85"/>
      <c r="AR19" s="85"/>
      <c r="AS19" s="85"/>
      <c r="AT19" s="86"/>
      <c r="AU19" s="86"/>
      <c r="AV19" s="86"/>
      <c r="AW19" s="86"/>
      <c r="AX19" s="86"/>
      <c r="AY19" s="86"/>
      <c r="AZ19" s="86"/>
      <c r="BA19" s="86"/>
      <c r="BB19" s="86"/>
      <c r="BC19" s="86"/>
      <c r="BD19" s="86"/>
      <c r="BE19" s="86"/>
      <c r="BF19" s="86"/>
      <c r="BG19" s="86"/>
      <c r="BH19" s="87"/>
      <c r="BI19" s="88"/>
      <c r="BJ19" s="88"/>
    </row>
    <row r="20" spans="1:62" s="82" customFormat="1" x14ac:dyDescent="0.2">
      <c r="A20" s="99"/>
      <c r="B20" s="83"/>
      <c r="C20" s="76" t="str" cm="1">
        <f t="array" ref="C20">IFERROR(INDEX($C$35:$C$64, MATCH(0,COUNTIF($C$14:C19,$C$35:$C$64), 0)),"")</f>
        <v/>
      </c>
      <c r="D20" s="74" t="str">
        <f t="shared" si="0"/>
        <v/>
      </c>
      <c r="E20" s="77" t="str">
        <f t="shared" si="1"/>
        <v/>
      </c>
      <c r="L20" s="100"/>
      <c r="M20" s="811"/>
      <c r="N20" s="93"/>
      <c r="O20" s="93"/>
      <c r="P20" s="93"/>
      <c r="Q20" s="93"/>
      <c r="R20" s="93"/>
      <c r="S20" s="93"/>
      <c r="T20" s="93"/>
      <c r="U20" s="93"/>
      <c r="V20" s="93"/>
      <c r="W20" s="93"/>
      <c r="X20" s="93"/>
      <c r="Y20" s="93"/>
      <c r="Z20" s="85"/>
      <c r="AA20" s="85"/>
      <c r="AB20" s="85"/>
      <c r="AC20" s="85"/>
      <c r="AD20" s="85"/>
      <c r="AE20" s="85"/>
      <c r="AF20" s="105">
        <v>4</v>
      </c>
      <c r="AG20" s="106" t="s">
        <v>657</v>
      </c>
      <c r="AH20" s="106" t="s">
        <v>658</v>
      </c>
      <c r="AI20" s="85" t="s">
        <v>632</v>
      </c>
      <c r="AJ20" s="85"/>
      <c r="AK20" s="85"/>
      <c r="AL20" s="85"/>
      <c r="AM20" s="85"/>
      <c r="AN20" s="85"/>
      <c r="AO20" s="85"/>
      <c r="AP20" s="85"/>
      <c r="AQ20" s="85"/>
      <c r="AR20" s="85"/>
      <c r="AS20" s="85"/>
      <c r="AT20" s="86"/>
      <c r="AU20" s="86"/>
      <c r="AV20" s="86"/>
      <c r="AW20" s="86"/>
      <c r="AX20" s="86"/>
      <c r="AY20" s="86"/>
      <c r="AZ20" s="86"/>
      <c r="BA20" s="86"/>
      <c r="BB20" s="86"/>
      <c r="BC20" s="86"/>
      <c r="BD20" s="86"/>
      <c r="BE20" s="86"/>
      <c r="BF20" s="86"/>
      <c r="BG20" s="86"/>
      <c r="BH20" s="87"/>
      <c r="BI20" s="88"/>
      <c r="BJ20" s="88"/>
    </row>
    <row r="21" spans="1:62" s="82" customFormat="1" x14ac:dyDescent="0.2">
      <c r="A21" s="99"/>
      <c r="B21" s="83"/>
      <c r="C21" s="76" t="str" cm="1">
        <f t="array" ref="C21">IFERROR(INDEX($C$35:$C$64, MATCH(0,COUNTIF($C$14:C20,$C$35:$C$64), 0)),"")</f>
        <v/>
      </c>
      <c r="D21" s="74" t="str">
        <f t="shared" si="0"/>
        <v/>
      </c>
      <c r="E21" s="77" t="str">
        <f t="shared" si="1"/>
        <v/>
      </c>
      <c r="L21" s="100"/>
      <c r="M21" s="84"/>
      <c r="N21" s="85"/>
      <c r="O21" s="85"/>
      <c r="P21" s="85"/>
      <c r="Q21" s="85"/>
      <c r="R21" s="85"/>
      <c r="S21" s="85"/>
      <c r="T21" s="85"/>
      <c r="U21" s="85"/>
      <c r="V21" s="85"/>
      <c r="W21" s="85"/>
      <c r="X21" s="85"/>
      <c r="Y21" s="85"/>
      <c r="Z21" s="85"/>
      <c r="AA21" s="85"/>
      <c r="AB21" s="85"/>
      <c r="AC21" s="85"/>
      <c r="AD21" s="85"/>
      <c r="AE21" s="85"/>
      <c r="AF21" s="105">
        <v>10</v>
      </c>
      <c r="AG21" s="106" t="s">
        <v>672</v>
      </c>
      <c r="AH21" s="106" t="s">
        <v>658</v>
      </c>
      <c r="AI21" s="85" t="s">
        <v>632</v>
      </c>
      <c r="AJ21" s="85"/>
      <c r="AK21" s="85"/>
      <c r="AL21" s="85"/>
      <c r="AM21" s="85"/>
      <c r="AN21" s="85"/>
      <c r="AO21" s="85"/>
      <c r="AP21" s="85"/>
      <c r="AQ21" s="85"/>
      <c r="AR21" s="85"/>
      <c r="AS21" s="85"/>
      <c r="AT21" s="86"/>
      <c r="AU21" s="86"/>
      <c r="AV21" s="86"/>
      <c r="AW21" s="86"/>
      <c r="AX21" s="86"/>
      <c r="AY21" s="86"/>
      <c r="AZ21" s="86"/>
      <c r="BA21" s="86"/>
      <c r="BB21" s="86"/>
      <c r="BC21" s="86"/>
      <c r="BD21" s="86"/>
      <c r="BE21" s="86"/>
      <c r="BF21" s="86"/>
      <c r="BG21" s="86"/>
      <c r="BH21" s="87"/>
      <c r="BI21" s="88"/>
      <c r="BJ21" s="88"/>
    </row>
    <row r="22" spans="1:62" s="82" customFormat="1" x14ac:dyDescent="0.2">
      <c r="A22" s="99"/>
      <c r="B22" s="83"/>
      <c r="C22" s="76" t="str" cm="1">
        <f t="array" ref="C22">IFERROR(INDEX($C$35:$C$64, MATCH(0,COUNTIF($C$14:C21,$C$35:$C$64), 0)),"")</f>
        <v/>
      </c>
      <c r="D22" s="74" t="str">
        <f t="shared" si="0"/>
        <v/>
      </c>
      <c r="E22" s="77" t="str">
        <f t="shared" si="1"/>
        <v/>
      </c>
      <c r="L22" s="100"/>
      <c r="M22" s="84"/>
      <c r="N22" s="85"/>
      <c r="O22" s="85"/>
      <c r="P22" s="85"/>
      <c r="Q22" s="85"/>
      <c r="R22" s="85"/>
      <c r="S22" s="85"/>
      <c r="T22" s="85"/>
      <c r="U22" s="85"/>
      <c r="V22" s="85"/>
      <c r="W22" s="85"/>
      <c r="X22" s="85"/>
      <c r="Y22" s="85"/>
      <c r="Z22" s="85"/>
      <c r="AA22" s="85"/>
      <c r="AB22" s="85"/>
      <c r="AC22" s="85"/>
      <c r="AD22" s="85"/>
      <c r="AE22" s="85"/>
      <c r="AF22" s="105">
        <v>11</v>
      </c>
      <c r="AG22" s="106" t="s">
        <v>673</v>
      </c>
      <c r="AH22" s="106" t="s">
        <v>674</v>
      </c>
      <c r="AI22" s="85" t="s">
        <v>632</v>
      </c>
      <c r="AJ22" s="85"/>
      <c r="AK22" s="85"/>
      <c r="AL22" s="85"/>
      <c r="AM22" s="85"/>
      <c r="AN22" s="85"/>
      <c r="AO22" s="85"/>
      <c r="AP22" s="85"/>
      <c r="AQ22" s="85"/>
      <c r="AR22" s="85"/>
      <c r="AS22" s="85"/>
      <c r="AT22" s="86"/>
      <c r="AU22" s="86"/>
      <c r="AV22" s="86"/>
      <c r="AW22" s="86"/>
      <c r="AX22" s="86"/>
      <c r="AY22" s="86"/>
      <c r="AZ22" s="86"/>
      <c r="BA22" s="86"/>
      <c r="BB22" s="86"/>
      <c r="BC22" s="86"/>
      <c r="BD22" s="86"/>
      <c r="BE22" s="86"/>
      <c r="BF22" s="86"/>
      <c r="BG22" s="86"/>
      <c r="BH22" s="87"/>
      <c r="BI22" s="88"/>
      <c r="BJ22" s="88"/>
    </row>
    <row r="23" spans="1:62" s="82" customFormat="1" x14ac:dyDescent="0.2">
      <c r="A23" s="99"/>
      <c r="B23" s="83"/>
      <c r="C23" s="76" t="str" cm="1">
        <f t="array" ref="C23">IFERROR(INDEX($C$35:$C$64, MATCH(0,COUNTIF($C$14:C22,$C$35:$C$64), 0)),"")</f>
        <v/>
      </c>
      <c r="D23" s="74" t="str">
        <f t="shared" si="0"/>
        <v/>
      </c>
      <c r="E23" s="77" t="str">
        <f t="shared" si="1"/>
        <v/>
      </c>
      <c r="L23" s="100"/>
      <c r="M23" s="84"/>
      <c r="N23" s="85"/>
      <c r="O23" s="85"/>
      <c r="P23" s="85"/>
      <c r="Q23" s="85"/>
      <c r="R23" s="85"/>
      <c r="S23" s="85"/>
      <c r="T23" s="85"/>
      <c r="U23" s="85"/>
      <c r="V23" s="85"/>
      <c r="W23" s="85"/>
      <c r="X23" s="85"/>
      <c r="Y23" s="85"/>
      <c r="Z23" s="85"/>
      <c r="AA23" s="85"/>
      <c r="AB23" s="85"/>
      <c r="AC23" s="85"/>
      <c r="AD23" s="85"/>
      <c r="AE23" s="85"/>
      <c r="AF23" s="105">
        <v>14</v>
      </c>
      <c r="AG23" s="106" t="s">
        <v>683</v>
      </c>
      <c r="AH23" s="106" t="s">
        <v>684</v>
      </c>
      <c r="AI23" s="85" t="s">
        <v>632</v>
      </c>
      <c r="AJ23" s="85"/>
      <c r="AK23" s="85"/>
      <c r="AL23" s="85"/>
      <c r="AM23" s="85"/>
      <c r="AN23" s="85"/>
      <c r="AO23" s="85"/>
      <c r="AP23" s="85"/>
      <c r="AQ23" s="85"/>
      <c r="AR23" s="85"/>
      <c r="AS23" s="85"/>
      <c r="AT23" s="86"/>
      <c r="AU23" s="87"/>
      <c r="AV23" s="87"/>
      <c r="AW23" s="87"/>
      <c r="AX23" s="87"/>
      <c r="AY23" s="87"/>
      <c r="AZ23" s="87"/>
      <c r="BA23" s="87"/>
      <c r="BB23" s="87"/>
      <c r="BC23" s="87"/>
      <c r="BD23" s="87"/>
      <c r="BE23" s="87"/>
      <c r="BF23" s="87"/>
      <c r="BG23" s="87"/>
      <c r="BH23" s="88"/>
      <c r="BI23" s="88"/>
    </row>
    <row r="24" spans="1:62" s="82" customFormat="1" x14ac:dyDescent="0.2">
      <c r="A24" s="99"/>
      <c r="B24" s="83"/>
      <c r="C24" s="76" t="str" cm="1">
        <f t="array" ref="C24">IFERROR(INDEX($C$35:$C$64, MATCH(0,COUNTIF($C$14:C23,$C$35:$C$64), 0)),"")</f>
        <v/>
      </c>
      <c r="D24" s="74" t="str">
        <f t="shared" si="0"/>
        <v/>
      </c>
      <c r="E24" s="77" t="str">
        <f t="shared" si="1"/>
        <v/>
      </c>
      <c r="L24" s="100"/>
      <c r="M24" s="84"/>
      <c r="N24" s="85"/>
      <c r="O24" s="85"/>
      <c r="P24" s="85"/>
      <c r="Q24" s="85" t="s">
        <v>300</v>
      </c>
      <c r="R24" s="85"/>
      <c r="S24" s="105"/>
      <c r="T24" s="105"/>
      <c r="U24" s="105"/>
      <c r="V24" s="85"/>
      <c r="W24" s="85"/>
      <c r="X24" s="85"/>
      <c r="Y24" s="85"/>
      <c r="Z24" s="85"/>
      <c r="AA24" s="85"/>
      <c r="AB24" s="85"/>
      <c r="AC24" s="85"/>
      <c r="AD24" s="85"/>
      <c r="AE24" s="85" t="s">
        <v>402</v>
      </c>
      <c r="AF24" s="85"/>
      <c r="AG24" s="85"/>
      <c r="AH24" s="85"/>
      <c r="AI24" s="85"/>
      <c r="AJ24" s="85"/>
      <c r="AK24" s="85"/>
      <c r="AL24" s="85"/>
      <c r="AM24" s="85"/>
      <c r="AN24" s="85"/>
      <c r="AO24" s="85"/>
      <c r="AP24" s="85"/>
      <c r="AQ24" s="85"/>
      <c r="AR24" s="85"/>
      <c r="AS24" s="87"/>
      <c r="AT24" s="87"/>
      <c r="AU24" s="87"/>
      <c r="AV24" s="87"/>
      <c r="AW24" s="87"/>
      <c r="AX24" s="87"/>
      <c r="AY24" s="87"/>
      <c r="AZ24" s="87"/>
      <c r="BA24" s="87"/>
      <c r="BB24" s="87"/>
      <c r="BC24" s="87"/>
      <c r="BD24" s="87"/>
      <c r="BE24" s="87"/>
      <c r="BF24" s="87"/>
      <c r="BG24" s="88"/>
      <c r="BH24" s="88"/>
    </row>
    <row r="25" spans="1:62" s="82" customFormat="1" x14ac:dyDescent="0.2">
      <c r="A25" s="99"/>
      <c r="B25" s="83"/>
      <c r="C25" s="76" t="str" cm="1">
        <f t="array" ref="C25">IFERROR(INDEX($C$35:$C$64, MATCH(0,COUNTIF($C$14:C24,$C$35:$C$64), 0)),"")</f>
        <v/>
      </c>
      <c r="D25" s="74" t="str">
        <f t="shared" si="0"/>
        <v/>
      </c>
      <c r="E25" s="77" t="str">
        <f t="shared" si="1"/>
        <v/>
      </c>
      <c r="L25" s="100"/>
      <c r="M25" s="84"/>
      <c r="N25" s="85"/>
      <c r="O25" s="85"/>
      <c r="P25" s="85"/>
      <c r="Q25" s="93">
        <f t="shared" ref="Q25:AQ25" si="2">SUM(Q27:Q56)</f>
        <v>0</v>
      </c>
      <c r="R25" s="93">
        <f t="shared" si="2"/>
        <v>0</v>
      </c>
      <c r="S25" s="93">
        <f t="shared" si="2"/>
        <v>0</v>
      </c>
      <c r="T25" s="93">
        <f t="shared" si="2"/>
        <v>0</v>
      </c>
      <c r="U25" s="93">
        <f t="shared" si="2"/>
        <v>0</v>
      </c>
      <c r="V25" s="93">
        <f t="shared" si="2"/>
        <v>0</v>
      </c>
      <c r="W25" s="93">
        <f t="shared" si="2"/>
        <v>0</v>
      </c>
      <c r="X25" s="93">
        <f t="shared" si="2"/>
        <v>0</v>
      </c>
      <c r="Y25" s="93">
        <f t="shared" si="2"/>
        <v>0</v>
      </c>
      <c r="Z25" s="93">
        <f t="shared" si="2"/>
        <v>0</v>
      </c>
      <c r="AA25" s="93">
        <f t="shared" si="2"/>
        <v>0</v>
      </c>
      <c r="AB25" s="93">
        <f t="shared" si="2"/>
        <v>0</v>
      </c>
      <c r="AC25" s="93">
        <f t="shared" si="2"/>
        <v>0</v>
      </c>
      <c r="AD25" s="85" t="s">
        <v>632</v>
      </c>
      <c r="AE25" s="93">
        <f t="shared" si="2"/>
        <v>0</v>
      </c>
      <c r="AF25" s="93">
        <f t="shared" si="2"/>
        <v>0</v>
      </c>
      <c r="AG25" s="93">
        <f t="shared" si="2"/>
        <v>0</v>
      </c>
      <c r="AH25" s="93">
        <f t="shared" si="2"/>
        <v>0</v>
      </c>
      <c r="AI25" s="93">
        <f t="shared" si="2"/>
        <v>0</v>
      </c>
      <c r="AJ25" s="93">
        <f t="shared" si="2"/>
        <v>0</v>
      </c>
      <c r="AK25" s="93">
        <f t="shared" si="2"/>
        <v>0</v>
      </c>
      <c r="AL25" s="93">
        <f t="shared" si="2"/>
        <v>0</v>
      </c>
      <c r="AM25" s="93">
        <f t="shared" si="2"/>
        <v>0</v>
      </c>
      <c r="AN25" s="93">
        <f t="shared" si="2"/>
        <v>0</v>
      </c>
      <c r="AO25" s="93">
        <f t="shared" si="2"/>
        <v>0</v>
      </c>
      <c r="AP25" s="93">
        <f t="shared" si="2"/>
        <v>0</v>
      </c>
      <c r="AQ25" s="93">
        <f t="shared" si="2"/>
        <v>0</v>
      </c>
      <c r="AR25" s="85"/>
      <c r="AS25" s="107"/>
      <c r="AT25" s="107" t="str">
        <f t="shared" ref="AT25:BF25" si="3">AE26</f>
        <v>Concrete</v>
      </c>
      <c r="AU25" s="107" t="str">
        <f t="shared" si="3"/>
        <v>Structural Timber</v>
      </c>
      <c r="AV25" s="107" t="str">
        <f t="shared" si="3"/>
        <v>Other Timber (Except structural and cladding)</v>
      </c>
      <c r="AW25" s="107" t="str">
        <f t="shared" si="3"/>
        <v>Interior Engineered Wood</v>
      </c>
      <c r="AX25" s="107" t="str">
        <f t="shared" si="3"/>
        <v>Other Engineered Wood</v>
      </c>
      <c r="AY25" s="107" t="str">
        <f t="shared" si="3"/>
        <v>Interior Wall and Ceiling Linings</v>
      </c>
      <c r="AZ25" s="107" t="str">
        <f t="shared" si="3"/>
        <v>Wall Cladding</v>
      </c>
      <c r="BA25" s="107" t="str">
        <f t="shared" si="3"/>
        <v>Roof Cladding</v>
      </c>
      <c r="BB25" s="107" t="str">
        <f t="shared" si="3"/>
        <v>Floor Coverings</v>
      </c>
      <c r="BC25" s="107" t="str">
        <f t="shared" si="3"/>
        <v>Applied Coatings</v>
      </c>
      <c r="BD25" s="107" t="str">
        <f t="shared" si="3"/>
        <v>Structural Steel</v>
      </c>
      <c r="BE25" s="107" t="str">
        <f t="shared" si="3"/>
        <v>Insulation</v>
      </c>
      <c r="BF25" s="107" t="str">
        <f t="shared" si="3"/>
        <v>Adhesives and Sealants</v>
      </c>
      <c r="BG25" s="88" t="s">
        <v>632</v>
      </c>
      <c r="BH25" s="88"/>
    </row>
    <row r="26" spans="1:62" s="82" customFormat="1" x14ac:dyDescent="0.2">
      <c r="A26" s="99"/>
      <c r="B26" s="83"/>
      <c r="C26" s="76" t="str" cm="1">
        <f t="array" ref="C26">IFERROR(INDEX($C$35:$C$64, MATCH(0,COUNTIF($C$14:C25,$C$35:$C$64), 0)),"")</f>
        <v/>
      </c>
      <c r="D26" s="74" t="str">
        <f t="shared" si="0"/>
        <v/>
      </c>
      <c r="E26" s="77" t="str">
        <f t="shared" si="1"/>
        <v/>
      </c>
      <c r="L26" s="100"/>
      <c r="M26" s="84"/>
      <c r="N26" s="85"/>
      <c r="O26" s="85"/>
      <c r="P26" s="85" t="s">
        <v>632</v>
      </c>
      <c r="Q26" s="93" t="str">
        <f>AG4</f>
        <v>Concrete</v>
      </c>
      <c r="R26" s="93" t="str">
        <f>AG5</f>
        <v>Structural Timber</v>
      </c>
      <c r="S26" s="93" t="str">
        <f>AG6</f>
        <v>Other Timber (Except structural and cladding)</v>
      </c>
      <c r="T26" s="93" t="str">
        <f>AG7</f>
        <v>Interior Engineered Wood</v>
      </c>
      <c r="U26" s="93" t="str">
        <f>AG8</f>
        <v>Other Engineered Wood</v>
      </c>
      <c r="V26" s="93" t="str">
        <f>AG9</f>
        <v>Interior Wall and Ceiling Linings</v>
      </c>
      <c r="W26" s="93" t="str">
        <f>AG10</f>
        <v>Wall Cladding</v>
      </c>
      <c r="X26" s="93" t="str">
        <f>AG11</f>
        <v>Roof Cladding</v>
      </c>
      <c r="Y26" s="93" t="str">
        <f>AG12</f>
        <v>Floor Coverings</v>
      </c>
      <c r="Z26" s="93" t="str">
        <f>AG13</f>
        <v>Applied Coatings</v>
      </c>
      <c r="AA26" s="93" t="str">
        <f>AG14</f>
        <v>Structural Steel</v>
      </c>
      <c r="AB26" s="93" t="str">
        <f>AG15</f>
        <v>Insulation</v>
      </c>
      <c r="AC26" s="93" t="str">
        <f>AG16</f>
        <v>Adhesives and Sealants</v>
      </c>
      <c r="AD26" s="85" t="s">
        <v>632</v>
      </c>
      <c r="AE26" s="93" t="str">
        <f t="shared" ref="AE26:AQ26" si="4">Q26</f>
        <v>Concrete</v>
      </c>
      <c r="AF26" s="93" t="str">
        <f t="shared" si="4"/>
        <v>Structural Timber</v>
      </c>
      <c r="AG26" s="93" t="str">
        <f t="shared" si="4"/>
        <v>Other Timber (Except structural and cladding)</v>
      </c>
      <c r="AH26" s="93" t="str">
        <f t="shared" si="4"/>
        <v>Interior Engineered Wood</v>
      </c>
      <c r="AI26" s="93" t="str">
        <f t="shared" si="4"/>
        <v>Other Engineered Wood</v>
      </c>
      <c r="AJ26" s="93" t="str">
        <f t="shared" si="4"/>
        <v>Interior Wall and Ceiling Linings</v>
      </c>
      <c r="AK26" s="93" t="str">
        <f t="shared" si="4"/>
        <v>Wall Cladding</v>
      </c>
      <c r="AL26" s="93" t="str">
        <f t="shared" si="4"/>
        <v>Roof Cladding</v>
      </c>
      <c r="AM26" s="93" t="str">
        <f t="shared" si="4"/>
        <v>Floor Coverings</v>
      </c>
      <c r="AN26" s="93" t="str">
        <f t="shared" si="4"/>
        <v>Applied Coatings</v>
      </c>
      <c r="AO26" s="93" t="str">
        <f t="shared" si="4"/>
        <v>Structural Steel</v>
      </c>
      <c r="AP26" s="93" t="str">
        <f t="shared" si="4"/>
        <v>Insulation</v>
      </c>
      <c r="AQ26" s="93" t="str">
        <f t="shared" si="4"/>
        <v>Adhesives and Sealants</v>
      </c>
      <c r="AR26" s="85" t="s">
        <v>632</v>
      </c>
      <c r="AS26" s="108"/>
      <c r="AT26" s="108">
        <f>IF(AT27&gt;=0.5,1.5,IF(AT28&gt;=0.5,1.25,IF(AT29&gt;=0.5,1,IF(AT30&gt;=0.5,0.75,IF(AT31&gt;=0.5,0.5,IF(AT32&gt;=0.5,0.25,0))))))</f>
        <v>0</v>
      </c>
      <c r="AU26" s="108">
        <f>IF(AU27&gt;=0.5,1.5,IF(AU28&gt;=0.5,1.25,IF(AU29&gt;=0.5,1,IF(AU30&gt;=0.5,0.75,IF(AU31&gt;=0.5,0.5,IF(AU32&gt;=0.5,0.25,0))))))</f>
        <v>0</v>
      </c>
      <c r="AV26" s="108">
        <f t="shared" ref="AV26:BF26" si="5">IF(AV27&gt;=0.5,1.5,IF(AV28&gt;=0.5,1.25,IF(AV29&gt;=0.5,1,IF(AV30&gt;=0.5,0.75,IF(AV31&gt;=0.5,0.5,IF(AV32&gt;=0.5,0.25,0))))))</f>
        <v>0</v>
      </c>
      <c r="AW26" s="108">
        <f t="shared" si="5"/>
        <v>0</v>
      </c>
      <c r="AX26" s="108">
        <f t="shared" si="5"/>
        <v>0</v>
      </c>
      <c r="AY26" s="108">
        <f t="shared" si="5"/>
        <v>0</v>
      </c>
      <c r="AZ26" s="108">
        <f t="shared" si="5"/>
        <v>0</v>
      </c>
      <c r="BA26" s="108">
        <f t="shared" si="5"/>
        <v>0</v>
      </c>
      <c r="BB26" s="108">
        <f t="shared" si="5"/>
        <v>0</v>
      </c>
      <c r="BC26" s="108">
        <f t="shared" si="5"/>
        <v>0</v>
      </c>
      <c r="BD26" s="108">
        <f t="shared" si="5"/>
        <v>0</v>
      </c>
      <c r="BE26" s="108">
        <f t="shared" si="5"/>
        <v>0</v>
      </c>
      <c r="BF26" s="108">
        <f t="shared" si="5"/>
        <v>0</v>
      </c>
      <c r="BG26" s="88" t="s">
        <v>632</v>
      </c>
      <c r="BH26" s="88"/>
    </row>
    <row r="27" spans="1:62" s="82" customFormat="1" x14ac:dyDescent="0.2">
      <c r="A27" s="99"/>
      <c r="B27" s="83"/>
      <c r="C27" s="76" t="str" cm="1">
        <f t="array" ref="C27">IFERROR(INDEX($C$35:$C$64, MATCH(0,COUNTIF($C$14:C26,$C$35:$C$64), 0)),"")</f>
        <v/>
      </c>
      <c r="D27" s="74" t="str">
        <f t="shared" si="0"/>
        <v/>
      </c>
      <c r="E27" s="77" t="str">
        <f t="shared" si="1"/>
        <v/>
      </c>
      <c r="L27" s="100"/>
      <c r="M27" s="84"/>
      <c r="N27" s="85"/>
      <c r="O27" s="85"/>
      <c r="P27" s="85">
        <v>1</v>
      </c>
      <c r="Q27" s="93">
        <f>IF($C35=Q$26,$F35,"")</f>
        <v>0</v>
      </c>
      <c r="R27" s="93" t="str">
        <f t="shared" ref="R27:AC27" si="6">IF($C35=R$26,$F35,"")</f>
        <v/>
      </c>
      <c r="S27" s="93" t="str">
        <f t="shared" si="6"/>
        <v/>
      </c>
      <c r="T27" s="93" t="str">
        <f t="shared" si="6"/>
        <v/>
      </c>
      <c r="U27" s="93" t="str">
        <f t="shared" si="6"/>
        <v/>
      </c>
      <c r="V27" s="93" t="str">
        <f t="shared" si="6"/>
        <v/>
      </c>
      <c r="W27" s="93" t="str">
        <f t="shared" si="6"/>
        <v/>
      </c>
      <c r="X27" s="93" t="str">
        <f t="shared" si="6"/>
        <v/>
      </c>
      <c r="Y27" s="93" t="str">
        <f t="shared" si="6"/>
        <v/>
      </c>
      <c r="Z27" s="93" t="str">
        <f t="shared" si="6"/>
        <v/>
      </c>
      <c r="AA27" s="93" t="str">
        <f t="shared" si="6"/>
        <v/>
      </c>
      <c r="AB27" s="93" t="str">
        <f t="shared" si="6"/>
        <v/>
      </c>
      <c r="AC27" s="93" t="str">
        <f t="shared" si="6"/>
        <v/>
      </c>
      <c r="AD27" s="85"/>
      <c r="AE27" s="332">
        <f>IF($C35=AE$26,$J35,"")</f>
        <v>0</v>
      </c>
      <c r="AF27" s="93" t="str">
        <f>IF($C35=AF$26,$J35,"")</f>
        <v/>
      </c>
      <c r="AG27" s="93" t="str">
        <f t="shared" ref="AG27:AQ27" si="7">IF($C35=AG$26,$J35,"")</f>
        <v/>
      </c>
      <c r="AH27" s="93" t="str">
        <f t="shared" si="7"/>
        <v/>
      </c>
      <c r="AI27" s="93" t="str">
        <f t="shared" si="7"/>
        <v/>
      </c>
      <c r="AJ27" s="93" t="str">
        <f t="shared" si="7"/>
        <v/>
      </c>
      <c r="AK27" s="93" t="str">
        <f t="shared" si="7"/>
        <v/>
      </c>
      <c r="AL27" s="93" t="str">
        <f t="shared" si="7"/>
        <v/>
      </c>
      <c r="AM27" s="93" t="str">
        <f t="shared" si="7"/>
        <v/>
      </c>
      <c r="AN27" s="93" t="str">
        <f t="shared" si="7"/>
        <v/>
      </c>
      <c r="AO27" s="93" t="str">
        <f t="shared" si="7"/>
        <v/>
      </c>
      <c r="AP27" s="93" t="str">
        <f t="shared" si="7"/>
        <v/>
      </c>
      <c r="AQ27" s="93" t="str">
        <f t="shared" si="7"/>
        <v/>
      </c>
      <c r="AR27" s="109"/>
      <c r="AS27" s="108">
        <v>1.5</v>
      </c>
      <c r="AT27" s="108">
        <f t="shared" ref="AT27:BF27" si="8">IFERROR(SUMIFS(Q$27:Q$56,AE$27:AE$56,"&gt;=1.5")/SUM(Q$27:Q$56),0)</f>
        <v>0</v>
      </c>
      <c r="AU27" s="108">
        <f t="shared" si="8"/>
        <v>0</v>
      </c>
      <c r="AV27" s="108">
        <f t="shared" si="8"/>
        <v>0</v>
      </c>
      <c r="AW27" s="108">
        <f t="shared" si="8"/>
        <v>0</v>
      </c>
      <c r="AX27" s="108">
        <f t="shared" si="8"/>
        <v>0</v>
      </c>
      <c r="AY27" s="108">
        <f t="shared" si="8"/>
        <v>0</v>
      </c>
      <c r="AZ27" s="108">
        <f t="shared" si="8"/>
        <v>0</v>
      </c>
      <c r="BA27" s="108">
        <f t="shared" si="8"/>
        <v>0</v>
      </c>
      <c r="BB27" s="108">
        <f t="shared" si="8"/>
        <v>0</v>
      </c>
      <c r="BC27" s="108">
        <f t="shared" si="8"/>
        <v>0</v>
      </c>
      <c r="BD27" s="108">
        <f t="shared" si="8"/>
        <v>0</v>
      </c>
      <c r="BE27" s="108">
        <f t="shared" si="8"/>
        <v>0</v>
      </c>
      <c r="BF27" s="108">
        <f t="shared" si="8"/>
        <v>0</v>
      </c>
      <c r="BG27" s="88"/>
      <c r="BH27" s="88"/>
    </row>
    <row r="28" spans="1:62" s="82" customFormat="1" ht="15" thickBot="1" x14ac:dyDescent="0.25">
      <c r="A28" s="99"/>
      <c r="B28" s="83"/>
      <c r="C28" s="78" t="str" cm="1">
        <f t="array" ref="C28">IFERROR(INDEX($C$35:$C$64, MATCH(0,COUNTIF($C$14:C27,$C$35:$C$64), 0)),"")</f>
        <v/>
      </c>
      <c r="D28" s="75" t="str">
        <f t="shared" si="0"/>
        <v/>
      </c>
      <c r="E28" s="79" t="str">
        <f t="shared" si="1"/>
        <v/>
      </c>
      <c r="L28" s="100"/>
      <c r="M28" s="84"/>
      <c r="N28" s="85"/>
      <c r="O28" s="85"/>
      <c r="P28" s="85">
        <v>2</v>
      </c>
      <c r="Q28" s="93" t="str">
        <f t="shared" ref="Q28:AC28" si="9">IF($C36=Q$26,$F36,"")</f>
        <v/>
      </c>
      <c r="R28" s="93" t="str">
        <f t="shared" si="9"/>
        <v/>
      </c>
      <c r="S28" s="93" t="str">
        <f t="shared" si="9"/>
        <v/>
      </c>
      <c r="T28" s="93" t="str">
        <f t="shared" si="9"/>
        <v/>
      </c>
      <c r="U28" s="93" t="str">
        <f t="shared" si="9"/>
        <v/>
      </c>
      <c r="V28" s="93" t="str">
        <f t="shared" si="9"/>
        <v/>
      </c>
      <c r="W28" s="93" t="str">
        <f t="shared" si="9"/>
        <v/>
      </c>
      <c r="X28" s="93" t="str">
        <f t="shared" si="9"/>
        <v/>
      </c>
      <c r="Y28" s="93" t="str">
        <f t="shared" si="9"/>
        <v/>
      </c>
      <c r="Z28" s="93" t="str">
        <f t="shared" si="9"/>
        <v/>
      </c>
      <c r="AA28" s="93" t="str">
        <f t="shared" si="9"/>
        <v/>
      </c>
      <c r="AB28" s="93" t="str">
        <f t="shared" si="9"/>
        <v/>
      </c>
      <c r="AC28" s="93" t="str">
        <f t="shared" si="9"/>
        <v/>
      </c>
      <c r="AD28" s="85"/>
      <c r="AE28" s="93" t="str">
        <f t="shared" ref="AE28:AQ56" si="10">IF($C36=AE$26,$J36,"")</f>
        <v/>
      </c>
      <c r="AF28" s="93" t="str">
        <f t="shared" si="10"/>
        <v/>
      </c>
      <c r="AG28" s="93" t="str">
        <f t="shared" si="10"/>
        <v/>
      </c>
      <c r="AH28" s="93" t="str">
        <f t="shared" si="10"/>
        <v/>
      </c>
      <c r="AI28" s="93" t="str">
        <f t="shared" si="10"/>
        <v/>
      </c>
      <c r="AJ28" s="93" t="str">
        <f t="shared" si="10"/>
        <v/>
      </c>
      <c r="AK28" s="93" t="str">
        <f t="shared" si="10"/>
        <v/>
      </c>
      <c r="AL28" s="93" t="str">
        <f t="shared" si="10"/>
        <v/>
      </c>
      <c r="AM28" s="93" t="str">
        <f t="shared" si="10"/>
        <v/>
      </c>
      <c r="AN28" s="93" t="str">
        <f t="shared" si="10"/>
        <v/>
      </c>
      <c r="AO28" s="93" t="str">
        <f t="shared" si="10"/>
        <v/>
      </c>
      <c r="AP28" s="93" t="str">
        <f t="shared" si="10"/>
        <v/>
      </c>
      <c r="AQ28" s="93" t="str">
        <f t="shared" si="10"/>
        <v/>
      </c>
      <c r="AR28" s="109"/>
      <c r="AS28" s="108">
        <v>1.25</v>
      </c>
      <c r="AT28" s="108">
        <f t="shared" ref="AT28:BF28" si="11">IFERROR(SUMIFS(Q$27:Q$56,AE$27:AE$56,"&gt;=1.25")/SUM(Q$27:Q$56),0)</f>
        <v>0</v>
      </c>
      <c r="AU28" s="108">
        <f t="shared" si="11"/>
        <v>0</v>
      </c>
      <c r="AV28" s="108">
        <f t="shared" si="11"/>
        <v>0</v>
      </c>
      <c r="AW28" s="108">
        <f t="shared" si="11"/>
        <v>0</v>
      </c>
      <c r="AX28" s="108">
        <f t="shared" si="11"/>
        <v>0</v>
      </c>
      <c r="AY28" s="108">
        <f t="shared" si="11"/>
        <v>0</v>
      </c>
      <c r="AZ28" s="108">
        <f t="shared" si="11"/>
        <v>0</v>
      </c>
      <c r="BA28" s="108">
        <f t="shared" si="11"/>
        <v>0</v>
      </c>
      <c r="BB28" s="108">
        <f t="shared" si="11"/>
        <v>0</v>
      </c>
      <c r="BC28" s="108">
        <f t="shared" si="11"/>
        <v>0</v>
      </c>
      <c r="BD28" s="108">
        <f t="shared" si="11"/>
        <v>0</v>
      </c>
      <c r="BE28" s="108">
        <f t="shared" si="11"/>
        <v>0</v>
      </c>
      <c r="BF28" s="108">
        <f t="shared" si="11"/>
        <v>0</v>
      </c>
      <c r="BG28" s="88"/>
      <c r="BH28" s="88"/>
    </row>
    <row r="29" spans="1:62" s="82" customFormat="1" x14ac:dyDescent="0.2">
      <c r="A29" s="99"/>
      <c r="B29" s="83"/>
      <c r="D29" s="110"/>
      <c r="E29" s="111"/>
      <c r="L29" s="100"/>
      <c r="M29" s="84"/>
      <c r="N29" s="85"/>
      <c r="O29" s="85"/>
      <c r="P29" s="85">
        <v>3</v>
      </c>
      <c r="Q29" s="93" t="str">
        <f t="shared" ref="Q29:AC29" si="12">IF($C37=Q$26,$F37,"")</f>
        <v/>
      </c>
      <c r="R29" s="93" t="str">
        <f t="shared" si="12"/>
        <v/>
      </c>
      <c r="S29" s="93" t="str">
        <f t="shared" si="12"/>
        <v/>
      </c>
      <c r="T29" s="93" t="str">
        <f t="shared" si="12"/>
        <v/>
      </c>
      <c r="U29" s="93" t="str">
        <f t="shared" si="12"/>
        <v/>
      </c>
      <c r="V29" s="93" t="str">
        <f t="shared" si="12"/>
        <v/>
      </c>
      <c r="W29" s="93" t="str">
        <f t="shared" si="12"/>
        <v/>
      </c>
      <c r="X29" s="93" t="str">
        <f t="shared" si="12"/>
        <v/>
      </c>
      <c r="Y29" s="93" t="str">
        <f t="shared" si="12"/>
        <v/>
      </c>
      <c r="Z29" s="93" t="str">
        <f t="shared" si="12"/>
        <v/>
      </c>
      <c r="AA29" s="93" t="str">
        <f t="shared" si="12"/>
        <v/>
      </c>
      <c r="AB29" s="93" t="str">
        <f t="shared" si="12"/>
        <v/>
      </c>
      <c r="AC29" s="93" t="str">
        <f t="shared" si="12"/>
        <v/>
      </c>
      <c r="AD29" s="85"/>
      <c r="AE29" s="93" t="str">
        <f t="shared" si="10"/>
        <v/>
      </c>
      <c r="AF29" s="93" t="str">
        <f t="shared" si="10"/>
        <v/>
      </c>
      <c r="AG29" s="93" t="str">
        <f t="shared" si="10"/>
        <v/>
      </c>
      <c r="AH29" s="93" t="str">
        <f t="shared" si="10"/>
        <v/>
      </c>
      <c r="AI29" s="93" t="str">
        <f t="shared" si="10"/>
        <v/>
      </c>
      <c r="AJ29" s="93" t="str">
        <f t="shared" si="10"/>
        <v/>
      </c>
      <c r="AK29" s="93" t="str">
        <f t="shared" si="10"/>
        <v/>
      </c>
      <c r="AL29" s="93" t="str">
        <f t="shared" si="10"/>
        <v/>
      </c>
      <c r="AM29" s="93" t="str">
        <f t="shared" si="10"/>
        <v/>
      </c>
      <c r="AN29" s="93" t="str">
        <f t="shared" si="10"/>
        <v/>
      </c>
      <c r="AO29" s="93" t="str">
        <f t="shared" si="10"/>
        <v/>
      </c>
      <c r="AP29" s="93" t="str">
        <f t="shared" si="10"/>
        <v/>
      </c>
      <c r="AQ29" s="93" t="str">
        <f t="shared" si="10"/>
        <v/>
      </c>
      <c r="AR29" s="109"/>
      <c r="AS29" s="108">
        <v>1</v>
      </c>
      <c r="AT29" s="108">
        <f t="shared" ref="AT29:BF29" si="13">IFERROR(SUMIFS(Q$27:Q$56,AE$27:AE$56,"&gt;=1")/SUM(Q$27:Q$56),0)</f>
        <v>0</v>
      </c>
      <c r="AU29" s="108">
        <f t="shared" si="13"/>
        <v>0</v>
      </c>
      <c r="AV29" s="108">
        <f t="shared" si="13"/>
        <v>0</v>
      </c>
      <c r="AW29" s="108">
        <f t="shared" si="13"/>
        <v>0</v>
      </c>
      <c r="AX29" s="108">
        <f t="shared" si="13"/>
        <v>0</v>
      </c>
      <c r="AY29" s="108">
        <f t="shared" si="13"/>
        <v>0</v>
      </c>
      <c r="AZ29" s="108">
        <f t="shared" si="13"/>
        <v>0</v>
      </c>
      <c r="BA29" s="108">
        <f t="shared" si="13"/>
        <v>0</v>
      </c>
      <c r="BB29" s="108">
        <f t="shared" si="13"/>
        <v>0</v>
      </c>
      <c r="BC29" s="108">
        <f t="shared" si="13"/>
        <v>0</v>
      </c>
      <c r="BD29" s="108">
        <f t="shared" si="13"/>
        <v>0</v>
      </c>
      <c r="BE29" s="108">
        <f t="shared" si="13"/>
        <v>0</v>
      </c>
      <c r="BF29" s="108">
        <f t="shared" si="13"/>
        <v>0</v>
      </c>
      <c r="BG29" s="88"/>
      <c r="BH29" s="88"/>
    </row>
    <row r="30" spans="1:62" s="82" customFormat="1" x14ac:dyDescent="0.2">
      <c r="A30" s="99"/>
      <c r="B30" s="83"/>
      <c r="C30" s="791" t="s">
        <v>685</v>
      </c>
      <c r="D30" s="791"/>
      <c r="E30" s="111"/>
      <c r="L30" s="100"/>
      <c r="M30" s="84"/>
      <c r="N30" s="85"/>
      <c r="O30" s="85"/>
      <c r="P30" s="85">
        <v>4</v>
      </c>
      <c r="Q30" s="93" t="str">
        <f t="shared" ref="Q30:AC30" si="14">IF($C38=Q$26,$F38,"")</f>
        <v/>
      </c>
      <c r="R30" s="93" t="str">
        <f t="shared" si="14"/>
        <v/>
      </c>
      <c r="S30" s="93" t="str">
        <f t="shared" si="14"/>
        <v/>
      </c>
      <c r="T30" s="93" t="str">
        <f t="shared" si="14"/>
        <v/>
      </c>
      <c r="U30" s="93" t="str">
        <f t="shared" si="14"/>
        <v/>
      </c>
      <c r="V30" s="93" t="str">
        <f t="shared" si="14"/>
        <v/>
      </c>
      <c r="W30" s="93" t="str">
        <f t="shared" si="14"/>
        <v/>
      </c>
      <c r="X30" s="93" t="str">
        <f t="shared" si="14"/>
        <v/>
      </c>
      <c r="Y30" s="93" t="str">
        <f t="shared" si="14"/>
        <v/>
      </c>
      <c r="Z30" s="93" t="str">
        <f t="shared" si="14"/>
        <v/>
      </c>
      <c r="AA30" s="93" t="str">
        <f t="shared" si="14"/>
        <v/>
      </c>
      <c r="AB30" s="93" t="str">
        <f t="shared" si="14"/>
        <v/>
      </c>
      <c r="AC30" s="93" t="str">
        <f t="shared" si="14"/>
        <v/>
      </c>
      <c r="AD30" s="85"/>
      <c r="AE30" s="93" t="str">
        <f t="shared" si="10"/>
        <v/>
      </c>
      <c r="AF30" s="93" t="str">
        <f t="shared" si="10"/>
        <v/>
      </c>
      <c r="AG30" s="93" t="str">
        <f t="shared" si="10"/>
        <v/>
      </c>
      <c r="AH30" s="93" t="str">
        <f t="shared" si="10"/>
        <v/>
      </c>
      <c r="AI30" s="93" t="str">
        <f t="shared" si="10"/>
        <v/>
      </c>
      <c r="AJ30" s="93" t="str">
        <f t="shared" si="10"/>
        <v/>
      </c>
      <c r="AK30" s="93" t="str">
        <f t="shared" si="10"/>
        <v/>
      </c>
      <c r="AL30" s="93" t="str">
        <f t="shared" si="10"/>
        <v/>
      </c>
      <c r="AM30" s="93" t="str">
        <f t="shared" si="10"/>
        <v/>
      </c>
      <c r="AN30" s="93" t="str">
        <f t="shared" si="10"/>
        <v/>
      </c>
      <c r="AO30" s="93" t="str">
        <f t="shared" si="10"/>
        <v/>
      </c>
      <c r="AP30" s="93" t="str">
        <f t="shared" si="10"/>
        <v/>
      </c>
      <c r="AQ30" s="93" t="str">
        <f t="shared" si="10"/>
        <v/>
      </c>
      <c r="AR30" s="109"/>
      <c r="AS30" s="108">
        <v>0.75</v>
      </c>
      <c r="AT30" s="108">
        <f t="shared" ref="AT30:BF31" si="15">IFERROR(SUMIFS(Q$27:Q$56,AE$27:AE$56,"&gt;=.5")/SUM(Q$27:Q$56),0)</f>
        <v>0</v>
      </c>
      <c r="AU30" s="108">
        <f t="shared" si="15"/>
        <v>0</v>
      </c>
      <c r="AV30" s="108">
        <f t="shared" si="15"/>
        <v>0</v>
      </c>
      <c r="AW30" s="108">
        <f t="shared" si="15"/>
        <v>0</v>
      </c>
      <c r="AX30" s="108">
        <f t="shared" si="15"/>
        <v>0</v>
      </c>
      <c r="AY30" s="108">
        <f t="shared" si="15"/>
        <v>0</v>
      </c>
      <c r="AZ30" s="108">
        <f t="shared" si="15"/>
        <v>0</v>
      </c>
      <c r="BA30" s="108">
        <f t="shared" si="15"/>
        <v>0</v>
      </c>
      <c r="BB30" s="108">
        <f t="shared" si="15"/>
        <v>0</v>
      </c>
      <c r="BC30" s="108">
        <f t="shared" si="15"/>
        <v>0</v>
      </c>
      <c r="BD30" s="108">
        <f t="shared" si="15"/>
        <v>0</v>
      </c>
      <c r="BE30" s="108">
        <f t="shared" si="15"/>
        <v>0</v>
      </c>
      <c r="BF30" s="108">
        <f t="shared" si="15"/>
        <v>0</v>
      </c>
      <c r="BG30" s="88"/>
      <c r="BH30" s="88"/>
    </row>
    <row r="31" spans="1:62" s="82" customFormat="1" x14ac:dyDescent="0.2">
      <c r="A31" s="99"/>
      <c r="B31" s="83"/>
      <c r="C31" s="791"/>
      <c r="D31" s="791"/>
      <c r="E31" s="111"/>
      <c r="L31" s="100"/>
      <c r="M31" s="84"/>
      <c r="N31" s="85"/>
      <c r="O31" s="85"/>
      <c r="P31" s="85">
        <v>5</v>
      </c>
      <c r="Q31" s="93" t="str">
        <f t="shared" ref="Q31:AC31" si="16">IF($C39=Q$26,$F39,"")</f>
        <v/>
      </c>
      <c r="R31" s="93" t="str">
        <f t="shared" si="16"/>
        <v/>
      </c>
      <c r="S31" s="93" t="str">
        <f t="shared" si="16"/>
        <v/>
      </c>
      <c r="T31" s="93" t="str">
        <f t="shared" si="16"/>
        <v/>
      </c>
      <c r="U31" s="93" t="str">
        <f t="shared" si="16"/>
        <v/>
      </c>
      <c r="V31" s="93" t="str">
        <f t="shared" si="16"/>
        <v/>
      </c>
      <c r="W31" s="93" t="str">
        <f t="shared" si="16"/>
        <v/>
      </c>
      <c r="X31" s="93" t="str">
        <f t="shared" si="16"/>
        <v/>
      </c>
      <c r="Y31" s="93" t="str">
        <f t="shared" si="16"/>
        <v/>
      </c>
      <c r="Z31" s="93" t="str">
        <f t="shared" si="16"/>
        <v/>
      </c>
      <c r="AA31" s="93" t="str">
        <f t="shared" si="16"/>
        <v/>
      </c>
      <c r="AB31" s="93" t="str">
        <f t="shared" si="16"/>
        <v/>
      </c>
      <c r="AC31" s="93" t="str">
        <f t="shared" si="16"/>
        <v/>
      </c>
      <c r="AD31" s="85"/>
      <c r="AE31" s="93" t="str">
        <f t="shared" si="10"/>
        <v/>
      </c>
      <c r="AF31" s="93" t="str">
        <f t="shared" si="10"/>
        <v/>
      </c>
      <c r="AG31" s="93" t="str">
        <f t="shared" si="10"/>
        <v/>
      </c>
      <c r="AH31" s="93" t="str">
        <f t="shared" si="10"/>
        <v/>
      </c>
      <c r="AI31" s="93" t="str">
        <f t="shared" si="10"/>
        <v/>
      </c>
      <c r="AJ31" s="93" t="str">
        <f t="shared" si="10"/>
        <v/>
      </c>
      <c r="AK31" s="93" t="str">
        <f t="shared" si="10"/>
        <v/>
      </c>
      <c r="AL31" s="93" t="str">
        <f t="shared" si="10"/>
        <v/>
      </c>
      <c r="AM31" s="93" t="str">
        <f t="shared" si="10"/>
        <v/>
      </c>
      <c r="AN31" s="93" t="str">
        <f t="shared" si="10"/>
        <v/>
      </c>
      <c r="AO31" s="93" t="str">
        <f t="shared" si="10"/>
        <v/>
      </c>
      <c r="AP31" s="93" t="str">
        <f t="shared" si="10"/>
        <v/>
      </c>
      <c r="AQ31" s="93" t="str">
        <f t="shared" si="10"/>
        <v/>
      </c>
      <c r="AR31" s="109"/>
      <c r="AS31" s="108">
        <v>0.5</v>
      </c>
      <c r="AT31" s="108">
        <f t="shared" si="15"/>
        <v>0</v>
      </c>
      <c r="AU31" s="108">
        <f t="shared" si="15"/>
        <v>0</v>
      </c>
      <c r="AV31" s="108">
        <f t="shared" si="15"/>
        <v>0</v>
      </c>
      <c r="AW31" s="108">
        <f t="shared" si="15"/>
        <v>0</v>
      </c>
      <c r="AX31" s="108">
        <f t="shared" si="15"/>
        <v>0</v>
      </c>
      <c r="AY31" s="108">
        <f t="shared" si="15"/>
        <v>0</v>
      </c>
      <c r="AZ31" s="108">
        <f t="shared" si="15"/>
        <v>0</v>
      </c>
      <c r="BA31" s="108">
        <f t="shared" si="15"/>
        <v>0</v>
      </c>
      <c r="BB31" s="108">
        <f t="shared" si="15"/>
        <v>0</v>
      </c>
      <c r="BC31" s="108">
        <f t="shared" si="15"/>
        <v>0</v>
      </c>
      <c r="BD31" s="108">
        <f t="shared" si="15"/>
        <v>0</v>
      </c>
      <c r="BE31" s="108">
        <f t="shared" si="15"/>
        <v>0</v>
      </c>
      <c r="BF31" s="108">
        <f t="shared" si="15"/>
        <v>0</v>
      </c>
      <c r="BG31" s="88"/>
      <c r="BH31" s="88"/>
    </row>
    <row r="32" spans="1:62" s="82" customFormat="1" x14ac:dyDescent="0.2">
      <c r="A32" s="99"/>
      <c r="B32" s="83"/>
      <c r="C32" s="784" t="s">
        <v>686</v>
      </c>
      <c r="D32" s="784"/>
      <c r="E32" s="784"/>
      <c r="F32" s="784"/>
      <c r="G32" s="784"/>
      <c r="H32" s="784"/>
      <c r="I32" s="784"/>
      <c r="J32" s="784"/>
      <c r="L32" s="100"/>
      <c r="M32" s="84"/>
      <c r="N32" s="85"/>
      <c r="O32" s="85"/>
      <c r="P32" s="85">
        <v>6</v>
      </c>
      <c r="Q32" s="93" t="str">
        <f t="shared" ref="Q32:AC32" si="17">IF($C40=Q$26,$F40,"")</f>
        <v/>
      </c>
      <c r="R32" s="93" t="str">
        <f t="shared" si="17"/>
        <v/>
      </c>
      <c r="S32" s="93" t="str">
        <f t="shared" si="17"/>
        <v/>
      </c>
      <c r="T32" s="93" t="str">
        <f t="shared" si="17"/>
        <v/>
      </c>
      <c r="U32" s="93" t="str">
        <f t="shared" si="17"/>
        <v/>
      </c>
      <c r="V32" s="93" t="str">
        <f t="shared" si="17"/>
        <v/>
      </c>
      <c r="W32" s="93" t="str">
        <f t="shared" si="17"/>
        <v/>
      </c>
      <c r="X32" s="93" t="str">
        <f t="shared" si="17"/>
        <v/>
      </c>
      <c r="Y32" s="93" t="str">
        <f t="shared" si="17"/>
        <v/>
      </c>
      <c r="Z32" s="93" t="str">
        <f t="shared" si="17"/>
        <v/>
      </c>
      <c r="AA32" s="93" t="str">
        <f t="shared" si="17"/>
        <v/>
      </c>
      <c r="AB32" s="93" t="str">
        <f t="shared" si="17"/>
        <v/>
      </c>
      <c r="AC32" s="93" t="str">
        <f t="shared" si="17"/>
        <v/>
      </c>
      <c r="AD32" s="85"/>
      <c r="AE32" s="93" t="str">
        <f t="shared" si="10"/>
        <v/>
      </c>
      <c r="AF32" s="93" t="str">
        <f t="shared" si="10"/>
        <v/>
      </c>
      <c r="AG32" s="93" t="str">
        <f t="shared" si="10"/>
        <v/>
      </c>
      <c r="AH32" s="93" t="str">
        <f t="shared" si="10"/>
        <v/>
      </c>
      <c r="AI32" s="93" t="str">
        <f t="shared" si="10"/>
        <v/>
      </c>
      <c r="AJ32" s="93" t="str">
        <f t="shared" si="10"/>
        <v/>
      </c>
      <c r="AK32" s="93" t="str">
        <f t="shared" si="10"/>
        <v/>
      </c>
      <c r="AL32" s="93" t="str">
        <f t="shared" si="10"/>
        <v/>
      </c>
      <c r="AM32" s="93" t="str">
        <f t="shared" si="10"/>
        <v/>
      </c>
      <c r="AN32" s="93" t="str">
        <f t="shared" si="10"/>
        <v/>
      </c>
      <c r="AO32" s="93" t="str">
        <f t="shared" si="10"/>
        <v/>
      </c>
      <c r="AP32" s="93" t="str">
        <f t="shared" si="10"/>
        <v/>
      </c>
      <c r="AQ32" s="93" t="str">
        <f t="shared" si="10"/>
        <v/>
      </c>
      <c r="AR32" s="109"/>
      <c r="AS32" s="108">
        <v>0.25</v>
      </c>
      <c r="AT32" s="108">
        <f t="shared" ref="AT32:BF32" si="18">IFERROR(SUMIFS(Q$27:Q$56,AE$27:AE$56,"&gt;=.25")/SUM(Q$27:Q$56),0)</f>
        <v>0</v>
      </c>
      <c r="AU32" s="108">
        <f t="shared" si="18"/>
        <v>0</v>
      </c>
      <c r="AV32" s="108">
        <f t="shared" si="18"/>
        <v>0</v>
      </c>
      <c r="AW32" s="108">
        <f t="shared" si="18"/>
        <v>0</v>
      </c>
      <c r="AX32" s="108">
        <f t="shared" si="18"/>
        <v>0</v>
      </c>
      <c r="AY32" s="108">
        <f t="shared" si="18"/>
        <v>0</v>
      </c>
      <c r="AZ32" s="108">
        <f t="shared" si="18"/>
        <v>0</v>
      </c>
      <c r="BA32" s="108">
        <f t="shared" si="18"/>
        <v>0</v>
      </c>
      <c r="BB32" s="108">
        <f t="shared" si="18"/>
        <v>0</v>
      </c>
      <c r="BC32" s="108">
        <f t="shared" si="18"/>
        <v>0</v>
      </c>
      <c r="BD32" s="108">
        <f t="shared" si="18"/>
        <v>0</v>
      </c>
      <c r="BE32" s="108">
        <f t="shared" si="18"/>
        <v>0</v>
      </c>
      <c r="BF32" s="108">
        <f t="shared" si="18"/>
        <v>0</v>
      </c>
      <c r="BG32" s="88"/>
      <c r="BH32" s="88"/>
    </row>
    <row r="33" spans="1:1568" s="84" customFormat="1" x14ac:dyDescent="0.2">
      <c r="A33" s="99"/>
      <c r="B33" s="83"/>
      <c r="C33" s="785"/>
      <c r="D33" s="785"/>
      <c r="E33" s="785"/>
      <c r="F33" s="785"/>
      <c r="G33" s="785"/>
      <c r="H33" s="785"/>
      <c r="I33" s="785"/>
      <c r="J33" s="785"/>
      <c r="K33" s="82"/>
      <c r="L33" s="100"/>
      <c r="N33" s="85"/>
      <c r="O33" s="85"/>
      <c r="P33" s="85">
        <v>7</v>
      </c>
      <c r="Q33" s="93" t="str">
        <f t="shared" ref="Q33:AC33" si="19">IF($C41=Q$26,$F41,"")</f>
        <v/>
      </c>
      <c r="R33" s="93" t="str">
        <f t="shared" si="19"/>
        <v/>
      </c>
      <c r="S33" s="93" t="str">
        <f t="shared" si="19"/>
        <v/>
      </c>
      <c r="T33" s="93" t="str">
        <f t="shared" si="19"/>
        <v/>
      </c>
      <c r="U33" s="93" t="str">
        <f t="shared" si="19"/>
        <v/>
      </c>
      <c r="V33" s="93" t="str">
        <f t="shared" si="19"/>
        <v/>
      </c>
      <c r="W33" s="93" t="str">
        <f t="shared" si="19"/>
        <v/>
      </c>
      <c r="X33" s="93" t="str">
        <f t="shared" si="19"/>
        <v/>
      </c>
      <c r="Y33" s="93" t="str">
        <f t="shared" si="19"/>
        <v/>
      </c>
      <c r="Z33" s="93" t="str">
        <f t="shared" si="19"/>
        <v/>
      </c>
      <c r="AA33" s="93" t="str">
        <f t="shared" si="19"/>
        <v/>
      </c>
      <c r="AB33" s="93" t="str">
        <f t="shared" si="19"/>
        <v/>
      </c>
      <c r="AC33" s="93" t="str">
        <f t="shared" si="19"/>
        <v/>
      </c>
      <c r="AD33" s="85"/>
      <c r="AE33" s="93" t="str">
        <f t="shared" si="10"/>
        <v/>
      </c>
      <c r="AF33" s="93" t="str">
        <f t="shared" si="10"/>
        <v/>
      </c>
      <c r="AG33" s="93" t="str">
        <f t="shared" si="10"/>
        <v/>
      </c>
      <c r="AH33" s="93" t="str">
        <f t="shared" si="10"/>
        <v/>
      </c>
      <c r="AI33" s="93" t="str">
        <f t="shared" si="10"/>
        <v/>
      </c>
      <c r="AJ33" s="93" t="str">
        <f t="shared" si="10"/>
        <v/>
      </c>
      <c r="AK33" s="93" t="str">
        <f t="shared" si="10"/>
        <v/>
      </c>
      <c r="AL33" s="93" t="str">
        <f t="shared" si="10"/>
        <v/>
      </c>
      <c r="AM33" s="93" t="str">
        <f t="shared" si="10"/>
        <v/>
      </c>
      <c r="AN33" s="93" t="str">
        <f t="shared" si="10"/>
        <v/>
      </c>
      <c r="AO33" s="93" t="str">
        <f t="shared" si="10"/>
        <v/>
      </c>
      <c r="AP33" s="93" t="str">
        <f t="shared" si="10"/>
        <v/>
      </c>
      <c r="AQ33" s="93" t="str">
        <f t="shared" si="10"/>
        <v/>
      </c>
      <c r="AR33" s="109"/>
      <c r="AS33" s="87"/>
      <c r="AT33" s="87"/>
      <c r="AU33" s="87"/>
      <c r="AV33" s="87"/>
      <c r="AW33" s="87"/>
      <c r="AX33" s="87"/>
      <c r="AY33" s="87"/>
      <c r="AZ33" s="87"/>
      <c r="BA33" s="87"/>
      <c r="BB33" s="87"/>
      <c r="BC33" s="87"/>
      <c r="BD33" s="87"/>
      <c r="BE33" s="87"/>
      <c r="BF33" s="87"/>
      <c r="BG33" s="88"/>
      <c r="BH33" s="88"/>
      <c r="BI33" s="82"/>
      <c r="BJ33" s="82"/>
      <c r="BK33" s="82"/>
      <c r="BL33" s="82"/>
      <c r="BM33" s="82"/>
      <c r="BN33" s="82"/>
      <c r="BO33" s="82"/>
      <c r="BP33" s="82"/>
      <c r="BQ33" s="82"/>
      <c r="BR33" s="82"/>
      <c r="BS33" s="82"/>
      <c r="BT33" s="82"/>
      <c r="BU33" s="82"/>
      <c r="BV33" s="82"/>
      <c r="BW33" s="82"/>
      <c r="BX33" s="82"/>
      <c r="BY33" s="82"/>
      <c r="BZ33" s="82"/>
      <c r="CA33" s="82"/>
      <c r="CB33" s="82"/>
      <c r="CC33" s="82"/>
      <c r="CD33" s="82"/>
      <c r="CE33" s="82"/>
      <c r="CF33" s="82"/>
      <c r="CG33" s="82"/>
      <c r="CH33" s="82"/>
      <c r="CI33" s="82"/>
      <c r="CJ33" s="82"/>
      <c r="CK33" s="82"/>
      <c r="CL33" s="82"/>
      <c r="CM33" s="82"/>
      <c r="CN33" s="82"/>
      <c r="CO33" s="82"/>
      <c r="CP33" s="82"/>
      <c r="CQ33" s="82"/>
      <c r="CR33" s="82"/>
      <c r="CS33" s="82"/>
      <c r="CT33" s="82"/>
      <c r="CU33" s="82"/>
      <c r="CV33" s="82"/>
      <c r="CW33" s="82"/>
      <c r="CX33" s="82"/>
      <c r="CY33" s="82"/>
      <c r="CZ33" s="82"/>
      <c r="DA33" s="82"/>
      <c r="DB33" s="82"/>
      <c r="DC33" s="82"/>
      <c r="DD33" s="82"/>
      <c r="DE33" s="82"/>
      <c r="DF33" s="82"/>
      <c r="DG33" s="82"/>
      <c r="DH33" s="82"/>
      <c r="DI33" s="82"/>
      <c r="DJ33" s="82"/>
      <c r="DK33" s="82"/>
      <c r="DL33" s="82"/>
      <c r="DM33" s="82"/>
      <c r="DN33" s="82"/>
      <c r="DO33" s="82"/>
      <c r="DP33" s="82"/>
      <c r="DQ33" s="82"/>
      <c r="DR33" s="82"/>
      <c r="DS33" s="82"/>
      <c r="DT33" s="82"/>
      <c r="DU33" s="82"/>
      <c r="DV33" s="82"/>
      <c r="DW33" s="82"/>
      <c r="DX33" s="82"/>
      <c r="DY33" s="82"/>
      <c r="DZ33" s="82"/>
      <c r="EA33" s="82"/>
      <c r="EB33" s="82"/>
      <c r="EC33" s="82"/>
      <c r="ED33" s="82"/>
      <c r="EE33" s="82"/>
      <c r="EF33" s="82"/>
      <c r="EG33" s="82"/>
      <c r="EH33" s="82"/>
      <c r="EI33" s="82"/>
      <c r="EJ33" s="82"/>
      <c r="EK33" s="82"/>
      <c r="EL33" s="82"/>
      <c r="EM33" s="82"/>
      <c r="EN33" s="82"/>
      <c r="EO33" s="82"/>
      <c r="EP33" s="82"/>
      <c r="EQ33" s="82"/>
      <c r="ER33" s="82"/>
      <c r="ES33" s="82"/>
      <c r="ET33" s="82"/>
      <c r="EU33" s="82"/>
      <c r="EV33" s="82"/>
      <c r="EW33" s="82"/>
      <c r="EX33" s="82"/>
      <c r="EY33" s="82"/>
      <c r="EZ33" s="82"/>
      <c r="FA33" s="82"/>
      <c r="FB33" s="82"/>
      <c r="FC33" s="82"/>
      <c r="FD33" s="82"/>
      <c r="FE33" s="82"/>
      <c r="FF33" s="82"/>
      <c r="FG33" s="82"/>
      <c r="FH33" s="82"/>
      <c r="FI33" s="82"/>
      <c r="FJ33" s="82"/>
      <c r="FK33" s="82"/>
      <c r="FL33" s="82"/>
      <c r="FM33" s="82"/>
      <c r="FN33" s="82"/>
      <c r="FO33" s="82"/>
      <c r="FP33" s="82"/>
      <c r="FQ33" s="82"/>
      <c r="FR33" s="82"/>
      <c r="FS33" s="82"/>
      <c r="FT33" s="82"/>
      <c r="FU33" s="82"/>
      <c r="FV33" s="82"/>
      <c r="FW33" s="82"/>
      <c r="FX33" s="82"/>
      <c r="FY33" s="82"/>
      <c r="FZ33" s="82"/>
      <c r="GA33" s="82"/>
      <c r="GB33" s="82"/>
      <c r="GC33" s="82"/>
      <c r="GD33" s="82"/>
      <c r="GE33" s="82"/>
      <c r="GF33" s="82"/>
      <c r="GG33" s="82"/>
      <c r="GH33" s="82"/>
      <c r="GI33" s="82"/>
      <c r="GJ33" s="82"/>
      <c r="GK33" s="82"/>
      <c r="GL33" s="82"/>
      <c r="GM33" s="82"/>
      <c r="GN33" s="82"/>
      <c r="GO33" s="82"/>
      <c r="GP33" s="82"/>
      <c r="GQ33" s="82"/>
      <c r="GR33" s="82"/>
      <c r="GS33" s="82"/>
      <c r="GT33" s="82"/>
      <c r="GU33" s="82"/>
      <c r="GV33" s="82"/>
      <c r="GW33" s="82"/>
      <c r="GX33" s="82"/>
      <c r="GY33" s="82"/>
      <c r="GZ33" s="82"/>
      <c r="HA33" s="82"/>
      <c r="HB33" s="82"/>
      <c r="HC33" s="82"/>
      <c r="HD33" s="82"/>
      <c r="HE33" s="82"/>
      <c r="HF33" s="82"/>
      <c r="HG33" s="82"/>
      <c r="HH33" s="82"/>
      <c r="HI33" s="82"/>
      <c r="HJ33" s="82"/>
      <c r="HK33" s="82"/>
      <c r="HL33" s="82"/>
      <c r="HM33" s="82"/>
      <c r="HN33" s="82"/>
      <c r="HO33" s="82"/>
      <c r="HP33" s="82"/>
      <c r="HQ33" s="82"/>
      <c r="HR33" s="82"/>
      <c r="HS33" s="82"/>
      <c r="HT33" s="82"/>
      <c r="HU33" s="82"/>
      <c r="HV33" s="82"/>
      <c r="HW33" s="82"/>
      <c r="HX33" s="82"/>
      <c r="HY33" s="82"/>
      <c r="HZ33" s="82"/>
      <c r="IA33" s="82"/>
      <c r="IB33" s="82"/>
      <c r="IC33" s="82"/>
      <c r="ID33" s="82"/>
      <c r="IE33" s="82"/>
      <c r="IF33" s="82"/>
      <c r="IG33" s="82"/>
      <c r="IH33" s="82"/>
      <c r="II33" s="82"/>
      <c r="IJ33" s="82"/>
      <c r="IK33" s="82"/>
      <c r="IL33" s="82"/>
      <c r="IM33" s="82"/>
      <c r="IN33" s="82"/>
      <c r="IO33" s="82"/>
      <c r="IP33" s="82"/>
      <c r="IQ33" s="82"/>
      <c r="IR33" s="82"/>
      <c r="IS33" s="82"/>
      <c r="IT33" s="82"/>
      <c r="IU33" s="82"/>
      <c r="IV33" s="82"/>
      <c r="IW33" s="82"/>
      <c r="IX33" s="82"/>
      <c r="IY33" s="82"/>
      <c r="IZ33" s="82"/>
      <c r="JA33" s="82"/>
      <c r="JB33" s="82"/>
      <c r="JC33" s="82"/>
      <c r="JD33" s="82"/>
      <c r="JE33" s="82"/>
      <c r="JF33" s="82"/>
      <c r="JG33" s="82"/>
      <c r="JH33" s="82"/>
      <c r="JI33" s="82"/>
      <c r="JJ33" s="82"/>
      <c r="JK33" s="82"/>
      <c r="JL33" s="82"/>
      <c r="JM33" s="82"/>
      <c r="JN33" s="82"/>
      <c r="JO33" s="82"/>
      <c r="JP33" s="82"/>
      <c r="JQ33" s="82"/>
      <c r="JR33" s="82"/>
      <c r="JS33" s="82"/>
      <c r="JT33" s="82"/>
      <c r="JU33" s="82"/>
      <c r="JV33" s="82"/>
      <c r="JW33" s="82"/>
      <c r="JX33" s="82"/>
      <c r="JY33" s="82"/>
      <c r="JZ33" s="82"/>
      <c r="KA33" s="82"/>
      <c r="KB33" s="82"/>
      <c r="KC33" s="82"/>
      <c r="KD33" s="82"/>
      <c r="KE33" s="82"/>
      <c r="KF33" s="82"/>
      <c r="KG33" s="82"/>
      <c r="KH33" s="82"/>
      <c r="KI33" s="82"/>
      <c r="KJ33" s="82"/>
      <c r="KK33" s="82"/>
      <c r="KL33" s="82"/>
      <c r="KM33" s="82"/>
      <c r="KN33" s="82"/>
      <c r="KO33" s="82"/>
      <c r="KP33" s="82"/>
      <c r="KQ33" s="82"/>
      <c r="KR33" s="82"/>
      <c r="KS33" s="82"/>
      <c r="KT33" s="82"/>
      <c r="KU33" s="82"/>
      <c r="KV33" s="82"/>
      <c r="KW33" s="82"/>
      <c r="KX33" s="82"/>
      <c r="KY33" s="82"/>
      <c r="KZ33" s="82"/>
      <c r="LA33" s="82"/>
      <c r="LB33" s="82"/>
      <c r="LC33" s="82"/>
      <c r="LD33" s="82"/>
      <c r="LE33" s="82"/>
      <c r="LF33" s="82"/>
      <c r="LG33" s="82"/>
      <c r="LH33" s="82"/>
      <c r="LI33" s="82"/>
      <c r="LJ33" s="82"/>
      <c r="LK33" s="82"/>
      <c r="LL33" s="82"/>
      <c r="LM33" s="82"/>
      <c r="LN33" s="82"/>
      <c r="LO33" s="82"/>
      <c r="LP33" s="82"/>
      <c r="LQ33" s="82"/>
      <c r="LR33" s="82"/>
      <c r="LS33" s="82"/>
      <c r="LT33" s="82"/>
      <c r="LU33" s="82"/>
      <c r="LV33" s="82"/>
      <c r="LW33" s="82"/>
      <c r="LX33" s="82"/>
      <c r="LY33" s="82"/>
      <c r="LZ33" s="82"/>
      <c r="MA33" s="82"/>
      <c r="MB33" s="82"/>
      <c r="MC33" s="82"/>
      <c r="MD33" s="82"/>
      <c r="ME33" s="82"/>
      <c r="MF33" s="82"/>
      <c r="MG33" s="82"/>
      <c r="MH33" s="82"/>
      <c r="MI33" s="82"/>
      <c r="MJ33" s="82"/>
      <c r="MK33" s="82"/>
      <c r="ML33" s="82"/>
      <c r="MM33" s="82"/>
      <c r="MN33" s="82"/>
      <c r="MO33" s="82"/>
      <c r="MP33" s="82"/>
      <c r="MQ33" s="82"/>
      <c r="MR33" s="82"/>
      <c r="MS33" s="82"/>
      <c r="MT33" s="82"/>
      <c r="MU33" s="82"/>
      <c r="MV33" s="82"/>
      <c r="MW33" s="82"/>
      <c r="MX33" s="82"/>
      <c r="MY33" s="82"/>
      <c r="MZ33" s="82"/>
      <c r="NA33" s="82"/>
      <c r="NB33" s="82"/>
      <c r="NC33" s="82"/>
      <c r="ND33" s="82"/>
      <c r="NE33" s="82"/>
      <c r="NF33" s="82"/>
      <c r="NG33" s="82"/>
      <c r="NH33" s="82"/>
      <c r="NI33" s="82"/>
      <c r="NJ33" s="82"/>
      <c r="NK33" s="82"/>
      <c r="NL33" s="82"/>
      <c r="NM33" s="82"/>
      <c r="NN33" s="82"/>
      <c r="NO33" s="82"/>
      <c r="NP33" s="82"/>
      <c r="NQ33" s="82"/>
      <c r="NR33" s="82"/>
      <c r="NS33" s="82"/>
      <c r="NT33" s="82"/>
      <c r="NU33" s="82"/>
      <c r="NV33" s="82"/>
      <c r="NW33" s="82"/>
      <c r="NX33" s="82"/>
      <c r="NY33" s="82"/>
      <c r="NZ33" s="82"/>
      <c r="OA33" s="82"/>
      <c r="OB33" s="82"/>
      <c r="OC33" s="82"/>
      <c r="OD33" s="82"/>
      <c r="OE33" s="82"/>
      <c r="OF33" s="82"/>
      <c r="OG33" s="82"/>
      <c r="OH33" s="82"/>
      <c r="OI33" s="82"/>
      <c r="OJ33" s="82"/>
      <c r="OK33" s="82"/>
      <c r="OL33" s="82"/>
      <c r="OM33" s="82"/>
      <c r="ON33" s="82"/>
      <c r="OO33" s="82"/>
      <c r="OP33" s="82"/>
      <c r="OQ33" s="82"/>
      <c r="OR33" s="82"/>
      <c r="OS33" s="82"/>
      <c r="OT33" s="82"/>
      <c r="OU33" s="82"/>
      <c r="OV33" s="82"/>
      <c r="OW33" s="82"/>
      <c r="OX33" s="82"/>
      <c r="OY33" s="82"/>
      <c r="OZ33" s="82"/>
      <c r="PA33" s="82"/>
      <c r="PB33" s="82"/>
      <c r="PC33" s="82"/>
      <c r="PD33" s="82"/>
      <c r="PE33" s="82"/>
      <c r="PF33" s="82"/>
      <c r="PG33" s="82"/>
      <c r="PH33" s="82"/>
      <c r="PI33" s="82"/>
      <c r="PJ33" s="82"/>
      <c r="PK33" s="82"/>
      <c r="PL33" s="82"/>
      <c r="PM33" s="82"/>
      <c r="PN33" s="82"/>
      <c r="PO33" s="82"/>
      <c r="PP33" s="82"/>
      <c r="PQ33" s="82"/>
      <c r="PR33" s="82"/>
      <c r="PS33" s="82"/>
      <c r="PT33" s="82"/>
      <c r="PU33" s="82"/>
      <c r="PV33" s="82"/>
      <c r="PW33" s="82"/>
      <c r="PX33" s="82"/>
      <c r="PY33" s="82"/>
      <c r="PZ33" s="82"/>
      <c r="QA33" s="82"/>
      <c r="QB33" s="82"/>
      <c r="QC33" s="82"/>
      <c r="QD33" s="82"/>
      <c r="QE33" s="82"/>
      <c r="QF33" s="82"/>
      <c r="QG33" s="82"/>
      <c r="QH33" s="82"/>
      <c r="QI33" s="82"/>
      <c r="QJ33" s="82"/>
      <c r="QK33" s="82"/>
      <c r="QL33" s="82"/>
      <c r="QM33" s="82"/>
      <c r="QN33" s="82"/>
      <c r="QO33" s="82"/>
      <c r="QP33" s="82"/>
      <c r="QQ33" s="82"/>
      <c r="QR33" s="82"/>
      <c r="QS33" s="82"/>
      <c r="QT33" s="82"/>
      <c r="QU33" s="82"/>
      <c r="QV33" s="82"/>
      <c r="QW33" s="82"/>
      <c r="QX33" s="82"/>
      <c r="QY33" s="82"/>
      <c r="QZ33" s="82"/>
      <c r="RA33" s="82"/>
      <c r="RB33" s="82"/>
      <c r="RC33" s="82"/>
      <c r="RD33" s="82"/>
      <c r="RE33" s="82"/>
      <c r="RF33" s="82"/>
      <c r="RG33" s="82"/>
      <c r="RH33" s="82"/>
      <c r="RI33" s="82"/>
      <c r="RJ33" s="82"/>
      <c r="RK33" s="82"/>
      <c r="RL33" s="82"/>
      <c r="RM33" s="82"/>
      <c r="RN33" s="82"/>
      <c r="RO33" s="82"/>
      <c r="RP33" s="82"/>
      <c r="RQ33" s="82"/>
      <c r="RR33" s="82"/>
      <c r="RS33" s="82"/>
      <c r="RT33" s="82"/>
      <c r="RU33" s="82"/>
      <c r="RV33" s="82"/>
      <c r="RW33" s="82"/>
      <c r="RX33" s="82"/>
      <c r="RY33" s="82"/>
      <c r="RZ33" s="82"/>
      <c r="SA33" s="82"/>
      <c r="SB33" s="82"/>
      <c r="SC33" s="82"/>
      <c r="SD33" s="82"/>
      <c r="SE33" s="82"/>
      <c r="SF33" s="82"/>
      <c r="SG33" s="82"/>
      <c r="SH33" s="82"/>
      <c r="SI33" s="82"/>
      <c r="SJ33" s="82"/>
      <c r="SK33" s="82"/>
      <c r="SL33" s="82"/>
      <c r="SM33" s="82"/>
      <c r="SN33" s="82"/>
      <c r="SO33" s="82"/>
      <c r="SP33" s="82"/>
      <c r="SQ33" s="82"/>
      <c r="SR33" s="82"/>
      <c r="SS33" s="82"/>
      <c r="ST33" s="82"/>
      <c r="SU33" s="82"/>
      <c r="SV33" s="82"/>
      <c r="SW33" s="82"/>
      <c r="SX33" s="82"/>
      <c r="SY33" s="82"/>
      <c r="SZ33" s="82"/>
      <c r="TA33" s="82"/>
      <c r="TB33" s="82"/>
      <c r="TC33" s="82"/>
      <c r="TD33" s="82"/>
      <c r="TE33" s="82"/>
      <c r="TF33" s="82"/>
      <c r="TG33" s="82"/>
      <c r="TH33" s="82"/>
      <c r="TI33" s="82"/>
      <c r="TJ33" s="82"/>
      <c r="TK33" s="82"/>
      <c r="TL33" s="82"/>
      <c r="TM33" s="82"/>
      <c r="TN33" s="82"/>
      <c r="TO33" s="82"/>
      <c r="TP33" s="82"/>
      <c r="TQ33" s="82"/>
      <c r="TR33" s="82"/>
      <c r="TS33" s="82"/>
      <c r="TT33" s="82"/>
      <c r="TU33" s="82"/>
      <c r="TV33" s="82"/>
      <c r="TW33" s="82"/>
      <c r="TX33" s="82"/>
      <c r="TY33" s="82"/>
      <c r="TZ33" s="82"/>
      <c r="UA33" s="82"/>
      <c r="UB33" s="82"/>
      <c r="UC33" s="82"/>
      <c r="UD33" s="82"/>
      <c r="UE33" s="82"/>
      <c r="UF33" s="82"/>
      <c r="UG33" s="82"/>
      <c r="UH33" s="82"/>
      <c r="UI33" s="82"/>
      <c r="UJ33" s="82"/>
      <c r="UK33" s="82"/>
      <c r="UL33" s="82"/>
      <c r="UM33" s="82"/>
      <c r="UN33" s="82"/>
      <c r="UO33" s="82"/>
      <c r="UP33" s="82"/>
      <c r="UQ33" s="82"/>
      <c r="UR33" s="82"/>
      <c r="US33" s="82"/>
      <c r="UT33" s="82"/>
      <c r="UU33" s="82"/>
      <c r="UV33" s="82"/>
      <c r="UW33" s="82"/>
      <c r="UX33" s="82"/>
      <c r="UY33" s="82"/>
      <c r="UZ33" s="82"/>
      <c r="VA33" s="82"/>
      <c r="VB33" s="82"/>
      <c r="VC33" s="82"/>
      <c r="VD33" s="82"/>
      <c r="VE33" s="82"/>
      <c r="VF33" s="82"/>
      <c r="VG33" s="82"/>
      <c r="VH33" s="82"/>
      <c r="VI33" s="82"/>
      <c r="VJ33" s="82"/>
      <c r="VK33" s="82"/>
      <c r="VL33" s="82"/>
      <c r="VM33" s="82"/>
      <c r="VN33" s="82"/>
      <c r="VO33" s="82"/>
      <c r="VP33" s="82"/>
      <c r="VQ33" s="82"/>
      <c r="VR33" s="82"/>
      <c r="VS33" s="82"/>
      <c r="VT33" s="82"/>
      <c r="VU33" s="82"/>
      <c r="VV33" s="82"/>
      <c r="VW33" s="82"/>
      <c r="VX33" s="82"/>
      <c r="VY33" s="82"/>
      <c r="VZ33" s="82"/>
      <c r="WA33" s="82"/>
      <c r="WB33" s="82"/>
      <c r="WC33" s="82"/>
      <c r="WD33" s="82"/>
      <c r="WE33" s="82"/>
      <c r="WF33" s="82"/>
      <c r="WG33" s="82"/>
      <c r="WH33" s="82"/>
      <c r="WI33" s="82"/>
      <c r="WJ33" s="82"/>
      <c r="WK33" s="82"/>
      <c r="WL33" s="82"/>
      <c r="WM33" s="82"/>
      <c r="WN33" s="82"/>
      <c r="WO33" s="82"/>
      <c r="WP33" s="82"/>
      <c r="WQ33" s="82"/>
      <c r="WR33" s="82"/>
      <c r="WS33" s="82"/>
      <c r="WT33" s="82"/>
      <c r="WU33" s="82"/>
      <c r="WV33" s="82"/>
      <c r="WW33" s="82"/>
      <c r="WX33" s="82"/>
      <c r="WY33" s="82"/>
      <c r="WZ33" s="82"/>
      <c r="XA33" s="82"/>
      <c r="XB33" s="82"/>
      <c r="XC33" s="82"/>
      <c r="XD33" s="82"/>
      <c r="XE33" s="82"/>
      <c r="XF33" s="82"/>
      <c r="XG33" s="82"/>
      <c r="XH33" s="82"/>
      <c r="XI33" s="82"/>
      <c r="XJ33" s="82"/>
      <c r="XK33" s="82"/>
      <c r="XL33" s="82"/>
      <c r="XM33" s="82"/>
      <c r="XN33" s="82"/>
      <c r="XO33" s="82"/>
      <c r="XP33" s="82"/>
      <c r="XQ33" s="82"/>
      <c r="XR33" s="82"/>
      <c r="XS33" s="82"/>
      <c r="XT33" s="82"/>
      <c r="XU33" s="82"/>
      <c r="XV33" s="82"/>
      <c r="XW33" s="82"/>
      <c r="XX33" s="82"/>
      <c r="XY33" s="82"/>
      <c r="XZ33" s="82"/>
      <c r="YA33" s="82"/>
      <c r="YB33" s="82"/>
      <c r="YC33" s="82"/>
      <c r="YD33" s="82"/>
      <c r="YE33" s="82"/>
      <c r="YF33" s="82"/>
      <c r="YG33" s="82"/>
      <c r="YH33" s="82"/>
      <c r="YI33" s="82"/>
      <c r="YJ33" s="82"/>
      <c r="YK33" s="82"/>
      <c r="YL33" s="82"/>
      <c r="YM33" s="82"/>
      <c r="YN33" s="82"/>
      <c r="YO33" s="82"/>
      <c r="YP33" s="82"/>
      <c r="YQ33" s="82"/>
      <c r="YR33" s="82"/>
      <c r="YS33" s="82"/>
      <c r="YT33" s="82"/>
      <c r="YU33" s="82"/>
      <c r="YV33" s="82"/>
      <c r="YW33" s="82"/>
      <c r="YX33" s="82"/>
      <c r="YY33" s="82"/>
      <c r="YZ33" s="82"/>
      <c r="ZA33" s="82"/>
      <c r="ZB33" s="82"/>
      <c r="ZC33" s="82"/>
      <c r="ZD33" s="82"/>
      <c r="ZE33" s="82"/>
      <c r="ZF33" s="82"/>
      <c r="ZG33" s="82"/>
      <c r="ZH33" s="82"/>
      <c r="ZI33" s="82"/>
      <c r="ZJ33" s="82"/>
      <c r="ZK33" s="82"/>
      <c r="ZL33" s="82"/>
      <c r="ZM33" s="82"/>
      <c r="ZN33" s="82"/>
      <c r="ZO33" s="82"/>
      <c r="ZP33" s="82"/>
      <c r="ZQ33" s="82"/>
      <c r="ZR33" s="82"/>
      <c r="ZS33" s="82"/>
      <c r="ZT33" s="82"/>
      <c r="ZU33" s="82"/>
      <c r="ZV33" s="82"/>
      <c r="ZW33" s="82"/>
      <c r="ZX33" s="82"/>
      <c r="ZY33" s="82"/>
      <c r="ZZ33" s="82"/>
      <c r="AAA33" s="82"/>
      <c r="AAB33" s="82"/>
      <c r="AAC33" s="82"/>
      <c r="AAD33" s="82"/>
      <c r="AAE33" s="82"/>
      <c r="AAF33" s="82"/>
      <c r="AAG33" s="82"/>
      <c r="AAH33" s="82"/>
      <c r="AAI33" s="82"/>
      <c r="AAJ33" s="82"/>
      <c r="AAK33" s="82"/>
      <c r="AAL33" s="82"/>
      <c r="AAM33" s="82"/>
      <c r="AAN33" s="82"/>
      <c r="AAO33" s="82"/>
      <c r="AAP33" s="82"/>
      <c r="AAQ33" s="82"/>
      <c r="AAR33" s="82"/>
      <c r="AAS33" s="82"/>
      <c r="AAT33" s="82"/>
      <c r="AAU33" s="82"/>
      <c r="AAV33" s="82"/>
      <c r="AAW33" s="82"/>
      <c r="AAX33" s="82"/>
      <c r="AAY33" s="82"/>
      <c r="AAZ33" s="82"/>
      <c r="ABA33" s="82"/>
      <c r="ABB33" s="82"/>
      <c r="ABC33" s="82"/>
      <c r="ABD33" s="82"/>
      <c r="ABE33" s="82"/>
      <c r="ABF33" s="82"/>
      <c r="ABG33" s="82"/>
      <c r="ABH33" s="82"/>
      <c r="ABI33" s="82"/>
      <c r="ABJ33" s="82"/>
      <c r="ABK33" s="82"/>
      <c r="ABL33" s="82"/>
      <c r="ABM33" s="82"/>
      <c r="ABN33" s="82"/>
      <c r="ABO33" s="82"/>
      <c r="ABP33" s="82"/>
      <c r="ABQ33" s="82"/>
      <c r="ABR33" s="82"/>
      <c r="ABS33" s="82"/>
      <c r="ABT33" s="82"/>
      <c r="ABU33" s="82"/>
      <c r="ABV33" s="82"/>
      <c r="ABW33" s="82"/>
      <c r="ABX33" s="82"/>
      <c r="ABY33" s="82"/>
      <c r="ABZ33" s="82"/>
      <c r="ACA33" s="82"/>
      <c r="ACB33" s="82"/>
      <c r="ACC33" s="82"/>
      <c r="ACD33" s="82"/>
      <c r="ACE33" s="82"/>
      <c r="ACF33" s="82"/>
      <c r="ACG33" s="82"/>
      <c r="ACH33" s="82"/>
      <c r="ACI33" s="82"/>
      <c r="ACJ33" s="82"/>
      <c r="ACK33" s="82"/>
      <c r="ACL33" s="82"/>
      <c r="ACM33" s="82"/>
      <c r="ACN33" s="82"/>
      <c r="ACO33" s="82"/>
      <c r="ACP33" s="82"/>
      <c r="ACQ33" s="82"/>
      <c r="ACR33" s="82"/>
      <c r="ACS33" s="82"/>
      <c r="ACT33" s="82"/>
      <c r="ACU33" s="82"/>
      <c r="ACV33" s="82"/>
      <c r="ACW33" s="82"/>
      <c r="ACX33" s="82"/>
      <c r="ACY33" s="82"/>
      <c r="ACZ33" s="82"/>
      <c r="ADA33" s="82"/>
      <c r="ADB33" s="82"/>
      <c r="ADC33" s="82"/>
      <c r="ADD33" s="82"/>
      <c r="ADE33" s="82"/>
      <c r="ADF33" s="82"/>
      <c r="ADG33" s="82"/>
      <c r="ADH33" s="82"/>
      <c r="ADI33" s="82"/>
      <c r="ADJ33" s="82"/>
      <c r="ADK33" s="82"/>
      <c r="ADL33" s="82"/>
      <c r="ADM33" s="82"/>
      <c r="ADN33" s="82"/>
      <c r="ADO33" s="82"/>
      <c r="ADP33" s="82"/>
      <c r="ADQ33" s="82"/>
      <c r="ADR33" s="82"/>
      <c r="ADS33" s="82"/>
      <c r="ADT33" s="82"/>
      <c r="ADU33" s="82"/>
      <c r="ADV33" s="82"/>
      <c r="ADW33" s="82"/>
      <c r="ADX33" s="82"/>
      <c r="ADY33" s="82"/>
      <c r="ADZ33" s="82"/>
      <c r="AEA33" s="82"/>
      <c r="AEB33" s="82"/>
      <c r="AEC33" s="82"/>
      <c r="AED33" s="82"/>
      <c r="AEE33" s="82"/>
      <c r="AEF33" s="82"/>
      <c r="AEG33" s="82"/>
      <c r="AEH33" s="82"/>
      <c r="AEI33" s="82"/>
      <c r="AEJ33" s="82"/>
      <c r="AEK33" s="82"/>
      <c r="AEL33" s="82"/>
      <c r="AEM33" s="82"/>
      <c r="AEN33" s="82"/>
      <c r="AEO33" s="82"/>
      <c r="AEP33" s="82"/>
      <c r="AEQ33" s="82"/>
      <c r="AER33" s="82"/>
      <c r="AES33" s="82"/>
      <c r="AET33" s="82"/>
      <c r="AEU33" s="82"/>
      <c r="AEV33" s="82"/>
      <c r="AEW33" s="82"/>
      <c r="AEX33" s="82"/>
      <c r="AEY33" s="82"/>
      <c r="AEZ33" s="82"/>
      <c r="AFA33" s="82"/>
      <c r="AFB33" s="82"/>
      <c r="AFC33" s="82"/>
      <c r="AFD33" s="82"/>
      <c r="AFE33" s="82"/>
      <c r="AFF33" s="82"/>
      <c r="AFG33" s="82"/>
      <c r="AFH33" s="82"/>
      <c r="AFI33" s="82"/>
      <c r="AFJ33" s="82"/>
      <c r="AFK33" s="82"/>
      <c r="AFL33" s="82"/>
      <c r="AFM33" s="82"/>
      <c r="AFN33" s="82"/>
      <c r="AFO33" s="82"/>
      <c r="AFP33" s="82"/>
      <c r="AFQ33" s="82"/>
      <c r="AFR33" s="82"/>
      <c r="AFS33" s="82"/>
      <c r="AFT33" s="82"/>
      <c r="AFU33" s="82"/>
      <c r="AFV33" s="82"/>
      <c r="AFW33" s="82"/>
      <c r="AFX33" s="82"/>
      <c r="AFY33" s="82"/>
      <c r="AFZ33" s="82"/>
      <c r="AGA33" s="82"/>
      <c r="AGB33" s="82"/>
      <c r="AGC33" s="82"/>
      <c r="AGD33" s="82"/>
      <c r="AGE33" s="82"/>
      <c r="AGF33" s="82"/>
      <c r="AGG33" s="82"/>
      <c r="AGH33" s="82"/>
      <c r="AGI33" s="82"/>
      <c r="AGJ33" s="82"/>
      <c r="AGK33" s="82"/>
      <c r="AGL33" s="82"/>
      <c r="AGM33" s="82"/>
      <c r="AGN33" s="82"/>
      <c r="AGO33" s="82"/>
      <c r="AGP33" s="82"/>
      <c r="AGQ33" s="82"/>
      <c r="AGR33" s="82"/>
      <c r="AGS33" s="82"/>
      <c r="AGT33" s="82"/>
      <c r="AGU33" s="82"/>
      <c r="AGV33" s="82"/>
      <c r="AGW33" s="82"/>
      <c r="AGX33" s="82"/>
      <c r="AGY33" s="82"/>
      <c r="AGZ33" s="82"/>
      <c r="AHA33" s="82"/>
      <c r="AHB33" s="82"/>
      <c r="AHC33" s="82"/>
      <c r="AHD33" s="82"/>
      <c r="AHE33" s="82"/>
      <c r="AHF33" s="82"/>
      <c r="AHG33" s="82"/>
      <c r="AHH33" s="82"/>
      <c r="AHI33" s="82"/>
      <c r="AHJ33" s="82"/>
      <c r="AHK33" s="82"/>
      <c r="AHL33" s="82"/>
      <c r="AHM33" s="82"/>
      <c r="AHN33" s="82"/>
      <c r="AHO33" s="82"/>
      <c r="AHP33" s="82"/>
      <c r="AHQ33" s="82"/>
      <c r="AHR33" s="82"/>
      <c r="AHS33" s="82"/>
      <c r="AHT33" s="82"/>
      <c r="AHU33" s="82"/>
      <c r="AHV33" s="82"/>
      <c r="AHW33" s="82"/>
      <c r="AHX33" s="82"/>
      <c r="AHY33" s="82"/>
      <c r="AHZ33" s="82"/>
      <c r="AIA33" s="82"/>
      <c r="AIB33" s="82"/>
      <c r="AIC33" s="82"/>
      <c r="AID33" s="82"/>
      <c r="AIE33" s="82"/>
      <c r="AIF33" s="82"/>
      <c r="AIG33" s="82"/>
      <c r="AIH33" s="82"/>
      <c r="AII33" s="82"/>
      <c r="AIJ33" s="82"/>
      <c r="AIK33" s="82"/>
      <c r="AIL33" s="82"/>
      <c r="AIM33" s="82"/>
      <c r="AIN33" s="82"/>
      <c r="AIO33" s="82"/>
      <c r="AIP33" s="82"/>
      <c r="AIQ33" s="82"/>
      <c r="AIR33" s="82"/>
      <c r="AIS33" s="82"/>
      <c r="AIT33" s="82"/>
      <c r="AIU33" s="82"/>
      <c r="AIV33" s="82"/>
      <c r="AIW33" s="82"/>
      <c r="AIX33" s="82"/>
      <c r="AIY33" s="82"/>
      <c r="AIZ33" s="82"/>
      <c r="AJA33" s="82"/>
      <c r="AJB33" s="82"/>
      <c r="AJC33" s="82"/>
      <c r="AJD33" s="82"/>
      <c r="AJE33" s="82"/>
      <c r="AJF33" s="82"/>
      <c r="AJG33" s="82"/>
      <c r="AJH33" s="82"/>
      <c r="AJI33" s="82"/>
      <c r="AJJ33" s="82"/>
      <c r="AJK33" s="82"/>
      <c r="AJL33" s="82"/>
      <c r="AJM33" s="82"/>
      <c r="AJN33" s="82"/>
      <c r="AJO33" s="82"/>
      <c r="AJP33" s="82"/>
      <c r="AJQ33" s="82"/>
      <c r="AJR33" s="82"/>
      <c r="AJS33" s="82"/>
      <c r="AJT33" s="82"/>
      <c r="AJU33" s="82"/>
      <c r="AJV33" s="82"/>
      <c r="AJW33" s="82"/>
      <c r="AJX33" s="82"/>
      <c r="AJY33" s="82"/>
      <c r="AJZ33" s="82"/>
      <c r="AKA33" s="82"/>
      <c r="AKB33" s="82"/>
      <c r="AKC33" s="82"/>
      <c r="AKD33" s="82"/>
      <c r="AKE33" s="82"/>
      <c r="AKF33" s="82"/>
      <c r="AKG33" s="82"/>
      <c r="AKH33" s="82"/>
      <c r="AKI33" s="82"/>
      <c r="AKJ33" s="82"/>
      <c r="AKK33" s="82"/>
      <c r="AKL33" s="82"/>
      <c r="AKM33" s="82"/>
      <c r="AKN33" s="82"/>
      <c r="AKO33" s="82"/>
      <c r="AKP33" s="82"/>
      <c r="AKQ33" s="82"/>
      <c r="AKR33" s="82"/>
      <c r="AKS33" s="82"/>
      <c r="AKT33" s="82"/>
      <c r="AKU33" s="82"/>
      <c r="AKV33" s="82"/>
      <c r="AKW33" s="82"/>
      <c r="AKX33" s="82"/>
      <c r="AKY33" s="82"/>
      <c r="AKZ33" s="82"/>
      <c r="ALA33" s="82"/>
      <c r="ALB33" s="82"/>
      <c r="ALC33" s="82"/>
      <c r="ALD33" s="82"/>
      <c r="ALE33" s="82"/>
      <c r="ALF33" s="82"/>
      <c r="ALG33" s="82"/>
      <c r="ALH33" s="82"/>
      <c r="ALI33" s="82"/>
      <c r="ALJ33" s="82"/>
      <c r="ALK33" s="82"/>
      <c r="ALL33" s="82"/>
      <c r="ALM33" s="82"/>
      <c r="ALN33" s="82"/>
      <c r="ALO33" s="82"/>
      <c r="ALP33" s="82"/>
      <c r="ALQ33" s="82"/>
      <c r="ALR33" s="82"/>
      <c r="ALS33" s="82"/>
      <c r="ALT33" s="82"/>
      <c r="ALU33" s="82"/>
      <c r="ALV33" s="82"/>
      <c r="ALW33" s="82"/>
      <c r="ALX33" s="82"/>
      <c r="ALY33" s="82"/>
      <c r="ALZ33" s="82"/>
      <c r="AMA33" s="82"/>
      <c r="AMB33" s="82"/>
      <c r="AMC33" s="82"/>
      <c r="AMD33" s="82"/>
      <c r="AME33" s="82"/>
      <c r="AMF33" s="82"/>
      <c r="AMG33" s="82"/>
      <c r="AMH33" s="82"/>
      <c r="AMI33" s="82"/>
      <c r="AMJ33" s="82"/>
      <c r="AMK33" s="82"/>
      <c r="AML33" s="82"/>
      <c r="AMM33" s="82"/>
      <c r="AMN33" s="82"/>
      <c r="AMO33" s="82"/>
      <c r="AMP33" s="82"/>
      <c r="AMQ33" s="82"/>
      <c r="AMR33" s="82"/>
      <c r="AMS33" s="82"/>
      <c r="AMT33" s="82"/>
      <c r="AMU33" s="82"/>
      <c r="AMV33" s="82"/>
      <c r="AMW33" s="82"/>
      <c r="AMX33" s="82"/>
      <c r="AMY33" s="82"/>
      <c r="AMZ33" s="82"/>
      <c r="ANA33" s="82"/>
      <c r="ANB33" s="82"/>
      <c r="ANC33" s="82"/>
      <c r="AND33" s="82"/>
      <c r="ANE33" s="82"/>
      <c r="ANF33" s="82"/>
      <c r="ANG33" s="82"/>
      <c r="ANH33" s="82"/>
      <c r="ANI33" s="82"/>
      <c r="ANJ33" s="82"/>
      <c r="ANK33" s="82"/>
      <c r="ANL33" s="82"/>
      <c r="ANM33" s="82"/>
      <c r="ANN33" s="82"/>
      <c r="ANO33" s="82"/>
      <c r="ANP33" s="82"/>
      <c r="ANQ33" s="82"/>
      <c r="ANR33" s="82"/>
      <c r="ANS33" s="82"/>
      <c r="ANT33" s="82"/>
      <c r="ANU33" s="82"/>
      <c r="ANV33" s="82"/>
      <c r="ANW33" s="82"/>
      <c r="ANX33" s="82"/>
      <c r="ANY33" s="82"/>
      <c r="ANZ33" s="82"/>
      <c r="AOA33" s="82"/>
      <c r="AOB33" s="82"/>
      <c r="AOC33" s="82"/>
      <c r="AOD33" s="82"/>
      <c r="AOE33" s="82"/>
      <c r="AOF33" s="82"/>
      <c r="AOG33" s="82"/>
      <c r="AOH33" s="82"/>
      <c r="AOI33" s="82"/>
      <c r="AOJ33" s="82"/>
      <c r="AOK33" s="82"/>
      <c r="AOL33" s="82"/>
      <c r="AOM33" s="82"/>
      <c r="AON33" s="82"/>
      <c r="AOO33" s="82"/>
      <c r="AOP33" s="82"/>
      <c r="AOQ33" s="82"/>
      <c r="AOR33" s="82"/>
      <c r="AOS33" s="82"/>
      <c r="AOT33" s="82"/>
      <c r="AOU33" s="82"/>
      <c r="AOV33" s="82"/>
      <c r="AOW33" s="82"/>
      <c r="AOX33" s="82"/>
      <c r="AOY33" s="82"/>
      <c r="AOZ33" s="82"/>
      <c r="APA33" s="82"/>
      <c r="APB33" s="82"/>
      <c r="APC33" s="82"/>
      <c r="APD33" s="82"/>
      <c r="APE33" s="82"/>
      <c r="APF33" s="82"/>
      <c r="APG33" s="82"/>
      <c r="APH33" s="82"/>
      <c r="API33" s="82"/>
      <c r="APJ33" s="82"/>
      <c r="APK33" s="82"/>
      <c r="APL33" s="82"/>
      <c r="APM33" s="82"/>
      <c r="APN33" s="82"/>
      <c r="APO33" s="82"/>
      <c r="APP33" s="82"/>
      <c r="APQ33" s="82"/>
      <c r="APR33" s="82"/>
      <c r="APS33" s="82"/>
      <c r="APT33" s="82"/>
      <c r="APU33" s="82"/>
      <c r="APV33" s="82"/>
      <c r="APW33" s="82"/>
      <c r="APX33" s="82"/>
      <c r="APY33" s="82"/>
      <c r="APZ33" s="82"/>
      <c r="AQA33" s="82"/>
      <c r="AQB33" s="82"/>
      <c r="AQC33" s="82"/>
      <c r="AQD33" s="82"/>
      <c r="AQE33" s="82"/>
      <c r="AQF33" s="82"/>
      <c r="AQG33" s="82"/>
      <c r="AQH33" s="82"/>
      <c r="AQI33" s="82"/>
      <c r="AQJ33" s="82"/>
      <c r="AQK33" s="82"/>
      <c r="AQL33" s="82"/>
      <c r="AQM33" s="82"/>
      <c r="AQN33" s="82"/>
      <c r="AQO33" s="82"/>
      <c r="AQP33" s="82"/>
      <c r="AQQ33" s="82"/>
      <c r="AQR33" s="82"/>
      <c r="AQS33" s="82"/>
      <c r="AQT33" s="82"/>
      <c r="AQU33" s="82"/>
      <c r="AQV33" s="82"/>
      <c r="AQW33" s="82"/>
      <c r="AQX33" s="82"/>
      <c r="AQY33" s="82"/>
      <c r="AQZ33" s="82"/>
      <c r="ARA33" s="82"/>
      <c r="ARB33" s="82"/>
      <c r="ARC33" s="82"/>
      <c r="ARD33" s="82"/>
      <c r="ARE33" s="82"/>
      <c r="ARF33" s="82"/>
      <c r="ARG33" s="82"/>
      <c r="ARH33" s="82"/>
      <c r="ARI33" s="82"/>
      <c r="ARJ33" s="82"/>
      <c r="ARK33" s="82"/>
      <c r="ARL33" s="82"/>
      <c r="ARM33" s="82"/>
      <c r="ARN33" s="82"/>
      <c r="ARO33" s="82"/>
      <c r="ARP33" s="82"/>
      <c r="ARQ33" s="82"/>
      <c r="ARR33" s="82"/>
      <c r="ARS33" s="82"/>
      <c r="ART33" s="82"/>
      <c r="ARU33" s="82"/>
      <c r="ARV33" s="82"/>
      <c r="ARW33" s="82"/>
      <c r="ARX33" s="82"/>
      <c r="ARY33" s="82"/>
      <c r="ARZ33" s="82"/>
      <c r="ASA33" s="82"/>
      <c r="ASB33" s="82"/>
      <c r="ASC33" s="82"/>
      <c r="ASD33" s="82"/>
      <c r="ASE33" s="82"/>
      <c r="ASF33" s="82"/>
      <c r="ASG33" s="82"/>
      <c r="ASH33" s="82"/>
      <c r="ASI33" s="82"/>
      <c r="ASJ33" s="82"/>
      <c r="ASK33" s="82"/>
      <c r="ASL33" s="82"/>
      <c r="ASM33" s="82"/>
      <c r="ASN33" s="82"/>
      <c r="ASO33" s="82"/>
      <c r="ASP33" s="82"/>
      <c r="ASQ33" s="82"/>
      <c r="ASR33" s="82"/>
      <c r="ASS33" s="82"/>
      <c r="AST33" s="82"/>
      <c r="ASU33" s="82"/>
      <c r="ASV33" s="82"/>
      <c r="ASW33" s="82"/>
      <c r="ASX33" s="82"/>
      <c r="ASY33" s="82"/>
      <c r="ASZ33" s="82"/>
      <c r="ATA33" s="82"/>
      <c r="ATB33" s="82"/>
      <c r="ATC33" s="82"/>
      <c r="ATD33" s="82"/>
      <c r="ATE33" s="82"/>
      <c r="ATF33" s="82"/>
      <c r="ATG33" s="82"/>
      <c r="ATH33" s="82"/>
      <c r="ATI33" s="82"/>
      <c r="ATJ33" s="82"/>
      <c r="ATK33" s="82"/>
      <c r="ATL33" s="82"/>
      <c r="ATM33" s="82"/>
      <c r="ATN33" s="82"/>
      <c r="ATO33" s="82"/>
      <c r="ATP33" s="82"/>
      <c r="ATQ33" s="82"/>
      <c r="ATR33" s="82"/>
      <c r="ATS33" s="82"/>
      <c r="ATT33" s="82"/>
      <c r="ATU33" s="82"/>
      <c r="ATV33" s="82"/>
      <c r="ATW33" s="82"/>
      <c r="ATX33" s="82"/>
      <c r="ATY33" s="82"/>
      <c r="ATZ33" s="82"/>
      <c r="AUA33" s="82"/>
      <c r="AUB33" s="82"/>
      <c r="AUC33" s="82"/>
      <c r="AUD33" s="82"/>
      <c r="AUE33" s="82"/>
      <c r="AUF33" s="82"/>
      <c r="AUG33" s="82"/>
      <c r="AUH33" s="82"/>
      <c r="AUI33" s="82"/>
      <c r="AUJ33" s="82"/>
      <c r="AUK33" s="82"/>
      <c r="AUL33" s="82"/>
      <c r="AUM33" s="82"/>
      <c r="AUN33" s="82"/>
      <c r="AUO33" s="82"/>
      <c r="AUP33" s="82"/>
      <c r="AUQ33" s="82"/>
      <c r="AUR33" s="82"/>
      <c r="AUS33" s="82"/>
      <c r="AUT33" s="82"/>
      <c r="AUU33" s="82"/>
      <c r="AUV33" s="82"/>
      <c r="AUW33" s="82"/>
      <c r="AUX33" s="82"/>
      <c r="AUY33" s="82"/>
      <c r="AUZ33" s="82"/>
      <c r="AVA33" s="82"/>
      <c r="AVB33" s="82"/>
      <c r="AVC33" s="82"/>
      <c r="AVD33" s="82"/>
      <c r="AVE33" s="82"/>
      <c r="AVF33" s="82"/>
      <c r="AVG33" s="82"/>
      <c r="AVH33" s="82"/>
      <c r="AVI33" s="82"/>
      <c r="AVJ33" s="82"/>
      <c r="AVK33" s="82"/>
      <c r="AVL33" s="82"/>
      <c r="AVM33" s="82"/>
      <c r="AVN33" s="82"/>
      <c r="AVO33" s="82"/>
      <c r="AVP33" s="82"/>
      <c r="AVQ33" s="82"/>
      <c r="AVR33" s="82"/>
      <c r="AVS33" s="82"/>
      <c r="AVT33" s="82"/>
      <c r="AVU33" s="82"/>
      <c r="AVV33" s="82"/>
      <c r="AVW33" s="82"/>
      <c r="AVX33" s="82"/>
      <c r="AVY33" s="82"/>
      <c r="AVZ33" s="82"/>
      <c r="AWA33" s="82"/>
      <c r="AWB33" s="82"/>
      <c r="AWC33" s="82"/>
      <c r="AWD33" s="82"/>
      <c r="AWE33" s="82"/>
      <c r="AWF33" s="82"/>
      <c r="AWG33" s="82"/>
      <c r="AWH33" s="82"/>
      <c r="AWI33" s="82"/>
      <c r="AWJ33" s="82"/>
      <c r="AWK33" s="82"/>
      <c r="AWL33" s="82"/>
      <c r="AWM33" s="82"/>
      <c r="AWN33" s="82"/>
      <c r="AWO33" s="82"/>
      <c r="AWP33" s="82"/>
      <c r="AWQ33" s="82"/>
      <c r="AWR33" s="82"/>
      <c r="AWS33" s="82"/>
      <c r="AWT33" s="82"/>
      <c r="AWU33" s="82"/>
      <c r="AWV33" s="82"/>
      <c r="AWW33" s="82"/>
      <c r="AWX33" s="82"/>
      <c r="AWY33" s="82"/>
      <c r="AWZ33" s="82"/>
      <c r="AXA33" s="82"/>
      <c r="AXB33" s="82"/>
      <c r="AXC33" s="82"/>
      <c r="AXD33" s="82"/>
      <c r="AXE33" s="82"/>
      <c r="AXF33" s="82"/>
      <c r="AXG33" s="82"/>
      <c r="AXH33" s="82"/>
      <c r="AXI33" s="82"/>
      <c r="AXJ33" s="82"/>
      <c r="AXK33" s="82"/>
      <c r="AXL33" s="82"/>
      <c r="AXM33" s="82"/>
      <c r="AXN33" s="82"/>
      <c r="AXO33" s="82"/>
      <c r="AXP33" s="82"/>
      <c r="AXQ33" s="82"/>
      <c r="AXR33" s="82"/>
      <c r="AXS33" s="82"/>
      <c r="AXT33" s="82"/>
      <c r="AXU33" s="82"/>
      <c r="AXV33" s="82"/>
      <c r="AXW33" s="82"/>
      <c r="AXX33" s="82"/>
      <c r="AXY33" s="82"/>
      <c r="AXZ33" s="82"/>
      <c r="AYA33" s="82"/>
      <c r="AYB33" s="82"/>
      <c r="AYC33" s="82"/>
      <c r="AYD33" s="82"/>
      <c r="AYE33" s="82"/>
      <c r="AYF33" s="82"/>
      <c r="AYG33" s="82"/>
      <c r="AYH33" s="82"/>
      <c r="AYI33" s="82"/>
      <c r="AYJ33" s="82"/>
      <c r="AYK33" s="82"/>
      <c r="AYL33" s="82"/>
      <c r="AYM33" s="82"/>
      <c r="AYN33" s="82"/>
      <c r="AYO33" s="82"/>
      <c r="AYP33" s="82"/>
      <c r="AYQ33" s="82"/>
      <c r="AYR33" s="82"/>
      <c r="AYS33" s="82"/>
      <c r="AYT33" s="82"/>
      <c r="AYU33" s="82"/>
      <c r="AYV33" s="82"/>
      <c r="AYW33" s="82"/>
      <c r="AYX33" s="82"/>
      <c r="AYY33" s="82"/>
      <c r="AYZ33" s="82"/>
      <c r="AZA33" s="82"/>
      <c r="AZB33" s="82"/>
      <c r="AZC33" s="82"/>
      <c r="AZD33" s="82"/>
      <c r="AZE33" s="82"/>
      <c r="AZF33" s="82"/>
      <c r="AZG33" s="82"/>
      <c r="AZH33" s="82"/>
      <c r="AZI33" s="82"/>
      <c r="AZJ33" s="82"/>
      <c r="AZK33" s="82"/>
      <c r="AZL33" s="82"/>
      <c r="AZM33" s="82"/>
      <c r="AZN33" s="82"/>
      <c r="AZO33" s="82"/>
      <c r="AZP33" s="82"/>
      <c r="AZQ33" s="82"/>
      <c r="AZR33" s="82"/>
      <c r="AZS33" s="82"/>
      <c r="AZT33" s="82"/>
      <c r="AZU33" s="82"/>
      <c r="AZV33" s="82"/>
      <c r="AZW33" s="82"/>
      <c r="AZX33" s="82"/>
      <c r="AZY33" s="82"/>
      <c r="AZZ33" s="82"/>
      <c r="BAA33" s="82"/>
      <c r="BAB33" s="82"/>
      <c r="BAC33" s="82"/>
      <c r="BAD33" s="82"/>
      <c r="BAE33" s="82"/>
      <c r="BAF33" s="82"/>
      <c r="BAG33" s="82"/>
      <c r="BAH33" s="82"/>
      <c r="BAI33" s="82"/>
      <c r="BAJ33" s="82"/>
      <c r="BAK33" s="82"/>
      <c r="BAL33" s="82"/>
      <c r="BAM33" s="82"/>
      <c r="BAN33" s="82"/>
      <c r="BAO33" s="82"/>
      <c r="BAP33" s="82"/>
      <c r="BAQ33" s="82"/>
      <c r="BAR33" s="82"/>
      <c r="BAS33" s="82"/>
      <c r="BAT33" s="82"/>
      <c r="BAU33" s="82"/>
      <c r="BAV33" s="82"/>
      <c r="BAW33" s="82"/>
      <c r="BAX33" s="82"/>
      <c r="BAY33" s="82"/>
      <c r="BAZ33" s="82"/>
      <c r="BBA33" s="82"/>
      <c r="BBB33" s="82"/>
      <c r="BBC33" s="82"/>
      <c r="BBD33" s="82"/>
      <c r="BBE33" s="82"/>
      <c r="BBF33" s="82"/>
      <c r="BBG33" s="82"/>
      <c r="BBH33" s="82"/>
      <c r="BBI33" s="82"/>
      <c r="BBJ33" s="82"/>
      <c r="BBK33" s="82"/>
      <c r="BBL33" s="82"/>
      <c r="BBM33" s="82"/>
      <c r="BBN33" s="82"/>
      <c r="BBO33" s="82"/>
      <c r="BBP33" s="82"/>
      <c r="BBQ33" s="82"/>
      <c r="BBR33" s="82"/>
      <c r="BBS33" s="82"/>
      <c r="BBT33" s="82"/>
      <c r="BBU33" s="82"/>
      <c r="BBV33" s="82"/>
      <c r="BBW33" s="82"/>
      <c r="BBX33" s="82"/>
      <c r="BBY33" s="82"/>
      <c r="BBZ33" s="82"/>
      <c r="BCA33" s="82"/>
      <c r="BCB33" s="82"/>
      <c r="BCC33" s="82"/>
      <c r="BCD33" s="82"/>
      <c r="BCE33" s="82"/>
      <c r="BCF33" s="82"/>
      <c r="BCG33" s="82"/>
      <c r="BCH33" s="82"/>
      <c r="BCI33" s="82"/>
      <c r="BCJ33" s="82"/>
      <c r="BCK33" s="82"/>
      <c r="BCL33" s="82"/>
      <c r="BCM33" s="82"/>
      <c r="BCN33" s="82"/>
      <c r="BCO33" s="82"/>
      <c r="BCP33" s="82"/>
      <c r="BCQ33" s="82"/>
      <c r="BCR33" s="82"/>
      <c r="BCS33" s="82"/>
      <c r="BCT33" s="82"/>
      <c r="BCU33" s="82"/>
      <c r="BCV33" s="82"/>
      <c r="BCW33" s="82"/>
      <c r="BCX33" s="82"/>
      <c r="BCY33" s="82"/>
      <c r="BCZ33" s="82"/>
      <c r="BDA33" s="82"/>
      <c r="BDB33" s="82"/>
      <c r="BDC33" s="82"/>
      <c r="BDD33" s="82"/>
      <c r="BDE33" s="82"/>
      <c r="BDF33" s="82"/>
      <c r="BDG33" s="82"/>
      <c r="BDH33" s="82"/>
      <c r="BDI33" s="82"/>
      <c r="BDJ33" s="82"/>
      <c r="BDK33" s="82"/>
      <c r="BDL33" s="82"/>
      <c r="BDM33" s="82"/>
      <c r="BDN33" s="82"/>
      <c r="BDO33" s="82"/>
      <c r="BDP33" s="82"/>
      <c r="BDQ33" s="82"/>
      <c r="BDR33" s="82"/>
      <c r="BDS33" s="82"/>
      <c r="BDT33" s="82"/>
      <c r="BDU33" s="82"/>
      <c r="BDV33" s="82"/>
      <c r="BDW33" s="82"/>
      <c r="BDX33" s="82"/>
      <c r="BDY33" s="82"/>
      <c r="BDZ33" s="82"/>
      <c r="BEA33" s="82"/>
      <c r="BEB33" s="82"/>
      <c r="BEC33" s="82"/>
      <c r="BED33" s="82"/>
      <c r="BEE33" s="82"/>
      <c r="BEF33" s="82"/>
      <c r="BEG33" s="82"/>
      <c r="BEH33" s="82"/>
      <c r="BEI33" s="82"/>
      <c r="BEJ33" s="82"/>
      <c r="BEK33" s="82"/>
      <c r="BEL33" s="82"/>
      <c r="BEM33" s="82"/>
      <c r="BEN33" s="82"/>
      <c r="BEO33" s="82"/>
      <c r="BEP33" s="82"/>
      <c r="BEQ33" s="82"/>
      <c r="BER33" s="82"/>
      <c r="BES33" s="82"/>
      <c r="BET33" s="82"/>
      <c r="BEU33" s="82"/>
      <c r="BEV33" s="82"/>
      <c r="BEW33" s="82"/>
      <c r="BEX33" s="82"/>
      <c r="BEY33" s="82"/>
      <c r="BEZ33" s="82"/>
      <c r="BFA33" s="82"/>
      <c r="BFB33" s="82"/>
      <c r="BFC33" s="82"/>
      <c r="BFD33" s="82"/>
      <c r="BFE33" s="82"/>
      <c r="BFF33" s="82"/>
      <c r="BFG33" s="82"/>
      <c r="BFH33" s="82"/>
      <c r="BFI33" s="82"/>
      <c r="BFJ33" s="82"/>
      <c r="BFK33" s="82"/>
      <c r="BFL33" s="82"/>
      <c r="BFM33" s="82"/>
      <c r="BFN33" s="82"/>
      <c r="BFO33" s="82"/>
      <c r="BFP33" s="82"/>
      <c r="BFQ33" s="82"/>
      <c r="BFR33" s="82"/>
      <c r="BFS33" s="82"/>
      <c r="BFT33" s="82"/>
      <c r="BFU33" s="82"/>
      <c r="BFV33" s="82"/>
      <c r="BFW33" s="82"/>
      <c r="BFX33" s="82"/>
      <c r="BFY33" s="82"/>
      <c r="BFZ33" s="82"/>
      <c r="BGA33" s="82"/>
      <c r="BGB33" s="82"/>
      <c r="BGC33" s="82"/>
      <c r="BGD33" s="82"/>
      <c r="BGE33" s="82"/>
      <c r="BGF33" s="82"/>
      <c r="BGG33" s="82"/>
      <c r="BGH33" s="82"/>
      <c r="BGI33" s="82"/>
      <c r="BGJ33" s="82"/>
      <c r="BGK33" s="82"/>
      <c r="BGL33" s="82"/>
      <c r="BGM33" s="82"/>
      <c r="BGN33" s="82"/>
      <c r="BGO33" s="82"/>
      <c r="BGP33" s="82"/>
      <c r="BGQ33" s="82"/>
      <c r="BGR33" s="82"/>
      <c r="BGS33" s="82"/>
      <c r="BGT33" s="82"/>
      <c r="BGU33" s="82"/>
      <c r="BGV33" s="82"/>
      <c r="BGW33" s="82"/>
      <c r="BGX33" s="82"/>
      <c r="BGY33" s="82"/>
      <c r="BGZ33" s="82"/>
      <c r="BHA33" s="82"/>
      <c r="BHB33" s="82"/>
      <c r="BHC33" s="82"/>
      <c r="BHD33" s="82"/>
      <c r="BHE33" s="82"/>
      <c r="BHF33" s="82"/>
      <c r="BHG33" s="82"/>
    </row>
    <row r="34" spans="1:1568" s="84" customFormat="1" ht="15" thickBot="1" x14ac:dyDescent="0.25">
      <c r="A34" s="99"/>
      <c r="B34" s="83"/>
      <c r="C34" s="112" t="s">
        <v>687</v>
      </c>
      <c r="D34" s="112" t="s">
        <v>688</v>
      </c>
      <c r="E34" s="112" t="s">
        <v>689</v>
      </c>
      <c r="F34" s="113" t="s">
        <v>690</v>
      </c>
      <c r="G34" s="112"/>
      <c r="H34" s="112" t="s">
        <v>639</v>
      </c>
      <c r="I34" s="113" t="s">
        <v>691</v>
      </c>
      <c r="J34" s="113" t="s">
        <v>692</v>
      </c>
      <c r="K34" s="82"/>
      <c r="L34" s="100"/>
      <c r="N34" s="85"/>
      <c r="O34" s="85"/>
      <c r="P34" s="85">
        <v>8</v>
      </c>
      <c r="Q34" s="93" t="str">
        <f t="shared" ref="Q34:AC34" si="20">IF($C42=Q$26,$F42,"")</f>
        <v/>
      </c>
      <c r="R34" s="93" t="str">
        <f t="shared" si="20"/>
        <v/>
      </c>
      <c r="S34" s="93" t="str">
        <f t="shared" si="20"/>
        <v/>
      </c>
      <c r="T34" s="93" t="str">
        <f t="shared" si="20"/>
        <v/>
      </c>
      <c r="U34" s="93" t="str">
        <f t="shared" si="20"/>
        <v/>
      </c>
      <c r="V34" s="93" t="str">
        <f t="shared" si="20"/>
        <v/>
      </c>
      <c r="W34" s="93" t="str">
        <f t="shared" si="20"/>
        <v/>
      </c>
      <c r="X34" s="93" t="str">
        <f t="shared" si="20"/>
        <v/>
      </c>
      <c r="Y34" s="93" t="str">
        <f t="shared" si="20"/>
        <v/>
      </c>
      <c r="Z34" s="93" t="str">
        <f t="shared" si="20"/>
        <v/>
      </c>
      <c r="AA34" s="93" t="str">
        <f t="shared" si="20"/>
        <v/>
      </c>
      <c r="AB34" s="93" t="str">
        <f t="shared" si="20"/>
        <v/>
      </c>
      <c r="AC34" s="93" t="str">
        <f t="shared" si="20"/>
        <v/>
      </c>
      <c r="AD34" s="85"/>
      <c r="AE34" s="93" t="str">
        <f t="shared" si="10"/>
        <v/>
      </c>
      <c r="AF34" s="93" t="str">
        <f t="shared" si="10"/>
        <v/>
      </c>
      <c r="AG34" s="93" t="str">
        <f t="shared" si="10"/>
        <v/>
      </c>
      <c r="AH34" s="93" t="str">
        <f t="shared" si="10"/>
        <v/>
      </c>
      <c r="AI34" s="93" t="str">
        <f t="shared" si="10"/>
        <v/>
      </c>
      <c r="AJ34" s="93" t="str">
        <f t="shared" si="10"/>
        <v/>
      </c>
      <c r="AK34" s="93" t="str">
        <f t="shared" si="10"/>
        <v/>
      </c>
      <c r="AL34" s="93" t="str">
        <f t="shared" si="10"/>
        <v/>
      </c>
      <c r="AM34" s="93" t="str">
        <f t="shared" si="10"/>
        <v/>
      </c>
      <c r="AN34" s="93" t="str">
        <f t="shared" si="10"/>
        <v/>
      </c>
      <c r="AO34" s="93" t="str">
        <f t="shared" si="10"/>
        <v/>
      </c>
      <c r="AP34" s="93" t="str">
        <f t="shared" si="10"/>
        <v/>
      </c>
      <c r="AQ34" s="93" t="str">
        <f t="shared" si="10"/>
        <v/>
      </c>
      <c r="AR34" s="109"/>
      <c r="AS34" s="87"/>
      <c r="AT34" s="87"/>
      <c r="AU34" s="87"/>
      <c r="AV34" s="87"/>
      <c r="AW34" s="87"/>
      <c r="AX34" s="87"/>
      <c r="AY34" s="87"/>
      <c r="AZ34" s="87"/>
      <c r="BA34" s="87"/>
      <c r="BB34" s="87"/>
      <c r="BC34" s="87"/>
      <c r="BD34" s="87"/>
      <c r="BE34" s="87"/>
      <c r="BF34" s="87"/>
      <c r="BG34" s="88"/>
      <c r="BH34" s="88"/>
      <c r="BI34" s="82"/>
      <c r="BJ34" s="82"/>
      <c r="BK34" s="82"/>
      <c r="BL34" s="82"/>
      <c r="BM34" s="82"/>
      <c r="BN34" s="82"/>
      <c r="BO34" s="82"/>
      <c r="BP34" s="82"/>
      <c r="BQ34" s="82"/>
      <c r="BR34" s="82"/>
      <c r="BS34" s="82"/>
      <c r="BT34" s="82"/>
      <c r="BU34" s="82"/>
      <c r="BV34" s="82"/>
      <c r="BW34" s="82"/>
      <c r="BX34" s="82"/>
      <c r="BY34" s="82"/>
      <c r="BZ34" s="82"/>
      <c r="CA34" s="82"/>
      <c r="CB34" s="82"/>
      <c r="CC34" s="82"/>
      <c r="CD34" s="82"/>
      <c r="CE34" s="82"/>
      <c r="CF34" s="82"/>
      <c r="CG34" s="82"/>
      <c r="CH34" s="82"/>
      <c r="CI34" s="82"/>
      <c r="CJ34" s="82"/>
      <c r="CK34" s="82"/>
      <c r="CL34" s="82"/>
      <c r="CM34" s="82"/>
      <c r="CN34" s="82"/>
      <c r="CO34" s="82"/>
      <c r="CP34" s="82"/>
      <c r="CQ34" s="82"/>
      <c r="CR34" s="82"/>
      <c r="CS34" s="82"/>
      <c r="CT34" s="82"/>
      <c r="CU34" s="82"/>
      <c r="CV34" s="82"/>
      <c r="CW34" s="82"/>
      <c r="CX34" s="82"/>
      <c r="CY34" s="82"/>
      <c r="CZ34" s="82"/>
      <c r="DA34" s="82"/>
      <c r="DB34" s="82"/>
      <c r="DC34" s="82"/>
      <c r="DD34" s="82"/>
      <c r="DE34" s="82"/>
      <c r="DF34" s="82"/>
      <c r="DG34" s="82"/>
      <c r="DH34" s="82"/>
      <c r="DI34" s="82"/>
      <c r="DJ34" s="82"/>
      <c r="DK34" s="82"/>
      <c r="DL34" s="82"/>
      <c r="DM34" s="82"/>
      <c r="DN34" s="82"/>
      <c r="DO34" s="82"/>
      <c r="DP34" s="82"/>
      <c r="DQ34" s="82"/>
      <c r="DR34" s="82"/>
      <c r="DS34" s="82"/>
      <c r="DT34" s="82"/>
      <c r="DU34" s="82"/>
      <c r="DV34" s="82"/>
      <c r="DW34" s="82"/>
      <c r="DX34" s="82"/>
      <c r="DY34" s="82"/>
      <c r="DZ34" s="82"/>
      <c r="EA34" s="82"/>
      <c r="EB34" s="82"/>
      <c r="EC34" s="82"/>
      <c r="ED34" s="82"/>
      <c r="EE34" s="82"/>
      <c r="EF34" s="82"/>
      <c r="EG34" s="82"/>
      <c r="EH34" s="82"/>
      <c r="EI34" s="82"/>
      <c r="EJ34" s="82"/>
      <c r="EK34" s="82"/>
      <c r="EL34" s="82"/>
      <c r="EM34" s="82"/>
      <c r="EN34" s="82"/>
      <c r="EO34" s="82"/>
      <c r="EP34" s="82"/>
      <c r="EQ34" s="82"/>
      <c r="ER34" s="82"/>
      <c r="ES34" s="82"/>
      <c r="ET34" s="82"/>
      <c r="EU34" s="82"/>
      <c r="EV34" s="82"/>
      <c r="EW34" s="82"/>
      <c r="EX34" s="82"/>
      <c r="EY34" s="82"/>
      <c r="EZ34" s="82"/>
      <c r="FA34" s="82"/>
      <c r="FB34" s="82"/>
      <c r="FC34" s="82"/>
      <c r="FD34" s="82"/>
      <c r="FE34" s="82"/>
      <c r="FF34" s="82"/>
      <c r="FG34" s="82"/>
      <c r="FH34" s="82"/>
      <c r="FI34" s="82"/>
      <c r="FJ34" s="82"/>
      <c r="FK34" s="82"/>
      <c r="FL34" s="82"/>
      <c r="FM34" s="82"/>
      <c r="FN34" s="82"/>
      <c r="FO34" s="82"/>
      <c r="FP34" s="82"/>
      <c r="FQ34" s="82"/>
      <c r="FR34" s="82"/>
      <c r="FS34" s="82"/>
      <c r="FT34" s="82"/>
      <c r="FU34" s="82"/>
      <c r="FV34" s="82"/>
      <c r="FW34" s="82"/>
      <c r="FX34" s="82"/>
      <c r="FY34" s="82"/>
      <c r="FZ34" s="82"/>
      <c r="GA34" s="82"/>
      <c r="GB34" s="82"/>
      <c r="GC34" s="82"/>
      <c r="GD34" s="82"/>
      <c r="GE34" s="82"/>
      <c r="GF34" s="82"/>
      <c r="GG34" s="82"/>
      <c r="GH34" s="82"/>
      <c r="GI34" s="82"/>
      <c r="GJ34" s="82"/>
      <c r="GK34" s="82"/>
      <c r="GL34" s="82"/>
      <c r="GM34" s="82"/>
      <c r="GN34" s="82"/>
      <c r="GO34" s="82"/>
      <c r="GP34" s="82"/>
      <c r="GQ34" s="82"/>
      <c r="GR34" s="82"/>
      <c r="GS34" s="82"/>
      <c r="GT34" s="82"/>
      <c r="GU34" s="82"/>
      <c r="GV34" s="82"/>
      <c r="GW34" s="82"/>
      <c r="GX34" s="82"/>
      <c r="GY34" s="82"/>
      <c r="GZ34" s="82"/>
      <c r="HA34" s="82"/>
      <c r="HB34" s="82"/>
      <c r="HC34" s="82"/>
      <c r="HD34" s="82"/>
      <c r="HE34" s="82"/>
      <c r="HF34" s="82"/>
      <c r="HG34" s="82"/>
      <c r="HH34" s="82"/>
      <c r="HI34" s="82"/>
      <c r="HJ34" s="82"/>
      <c r="HK34" s="82"/>
      <c r="HL34" s="82"/>
      <c r="HM34" s="82"/>
      <c r="HN34" s="82"/>
      <c r="HO34" s="82"/>
      <c r="HP34" s="82"/>
      <c r="HQ34" s="82"/>
      <c r="HR34" s="82"/>
      <c r="HS34" s="82"/>
      <c r="HT34" s="82"/>
      <c r="HU34" s="82"/>
      <c r="HV34" s="82"/>
      <c r="HW34" s="82"/>
      <c r="HX34" s="82"/>
      <c r="HY34" s="82"/>
      <c r="HZ34" s="82"/>
      <c r="IA34" s="82"/>
      <c r="IB34" s="82"/>
      <c r="IC34" s="82"/>
      <c r="ID34" s="82"/>
      <c r="IE34" s="82"/>
      <c r="IF34" s="82"/>
      <c r="IG34" s="82"/>
      <c r="IH34" s="82"/>
      <c r="II34" s="82"/>
      <c r="IJ34" s="82"/>
      <c r="IK34" s="82"/>
      <c r="IL34" s="82"/>
      <c r="IM34" s="82"/>
      <c r="IN34" s="82"/>
      <c r="IO34" s="82"/>
      <c r="IP34" s="82"/>
      <c r="IQ34" s="82"/>
      <c r="IR34" s="82"/>
      <c r="IS34" s="82"/>
      <c r="IT34" s="82"/>
      <c r="IU34" s="82"/>
      <c r="IV34" s="82"/>
      <c r="IW34" s="82"/>
      <c r="IX34" s="82"/>
      <c r="IY34" s="82"/>
      <c r="IZ34" s="82"/>
      <c r="JA34" s="82"/>
      <c r="JB34" s="82"/>
      <c r="JC34" s="82"/>
      <c r="JD34" s="82"/>
      <c r="JE34" s="82"/>
      <c r="JF34" s="82"/>
      <c r="JG34" s="82"/>
      <c r="JH34" s="82"/>
      <c r="JI34" s="82"/>
      <c r="JJ34" s="82"/>
      <c r="JK34" s="82"/>
      <c r="JL34" s="82"/>
      <c r="JM34" s="82"/>
      <c r="JN34" s="82"/>
      <c r="JO34" s="82"/>
      <c r="JP34" s="82"/>
      <c r="JQ34" s="82"/>
      <c r="JR34" s="82"/>
      <c r="JS34" s="82"/>
      <c r="JT34" s="82"/>
      <c r="JU34" s="82"/>
      <c r="JV34" s="82"/>
      <c r="JW34" s="82"/>
      <c r="JX34" s="82"/>
      <c r="JY34" s="82"/>
      <c r="JZ34" s="82"/>
      <c r="KA34" s="82"/>
      <c r="KB34" s="82"/>
      <c r="KC34" s="82"/>
      <c r="KD34" s="82"/>
      <c r="KE34" s="82"/>
      <c r="KF34" s="82"/>
      <c r="KG34" s="82"/>
      <c r="KH34" s="82"/>
      <c r="KI34" s="82"/>
      <c r="KJ34" s="82"/>
      <c r="KK34" s="82"/>
      <c r="KL34" s="82"/>
      <c r="KM34" s="82"/>
      <c r="KN34" s="82"/>
      <c r="KO34" s="82"/>
      <c r="KP34" s="82"/>
      <c r="KQ34" s="82"/>
      <c r="KR34" s="82"/>
      <c r="KS34" s="82"/>
      <c r="KT34" s="82"/>
      <c r="KU34" s="82"/>
      <c r="KV34" s="82"/>
      <c r="KW34" s="82"/>
      <c r="KX34" s="82"/>
      <c r="KY34" s="82"/>
      <c r="KZ34" s="82"/>
      <c r="LA34" s="82"/>
      <c r="LB34" s="82"/>
      <c r="LC34" s="82"/>
      <c r="LD34" s="82"/>
      <c r="LE34" s="82"/>
      <c r="LF34" s="82"/>
      <c r="LG34" s="82"/>
      <c r="LH34" s="82"/>
      <c r="LI34" s="82"/>
      <c r="LJ34" s="82"/>
      <c r="LK34" s="82"/>
      <c r="LL34" s="82"/>
      <c r="LM34" s="82"/>
      <c r="LN34" s="82"/>
      <c r="LO34" s="82"/>
      <c r="LP34" s="82"/>
      <c r="LQ34" s="82"/>
      <c r="LR34" s="82"/>
      <c r="LS34" s="82"/>
      <c r="LT34" s="82"/>
      <c r="LU34" s="82"/>
      <c r="LV34" s="82"/>
      <c r="LW34" s="82"/>
      <c r="LX34" s="82"/>
      <c r="LY34" s="82"/>
      <c r="LZ34" s="82"/>
      <c r="MA34" s="82"/>
      <c r="MB34" s="82"/>
      <c r="MC34" s="82"/>
      <c r="MD34" s="82"/>
      <c r="ME34" s="82"/>
      <c r="MF34" s="82"/>
      <c r="MG34" s="82"/>
      <c r="MH34" s="82"/>
      <c r="MI34" s="82"/>
      <c r="MJ34" s="82"/>
      <c r="MK34" s="82"/>
      <c r="ML34" s="82"/>
      <c r="MM34" s="82"/>
      <c r="MN34" s="82"/>
      <c r="MO34" s="82"/>
      <c r="MP34" s="82"/>
      <c r="MQ34" s="82"/>
      <c r="MR34" s="82"/>
      <c r="MS34" s="82"/>
      <c r="MT34" s="82"/>
      <c r="MU34" s="82"/>
      <c r="MV34" s="82"/>
      <c r="MW34" s="82"/>
      <c r="MX34" s="82"/>
      <c r="MY34" s="82"/>
      <c r="MZ34" s="82"/>
      <c r="NA34" s="82"/>
      <c r="NB34" s="82"/>
      <c r="NC34" s="82"/>
      <c r="ND34" s="82"/>
      <c r="NE34" s="82"/>
      <c r="NF34" s="82"/>
      <c r="NG34" s="82"/>
      <c r="NH34" s="82"/>
      <c r="NI34" s="82"/>
      <c r="NJ34" s="82"/>
      <c r="NK34" s="82"/>
      <c r="NL34" s="82"/>
      <c r="NM34" s="82"/>
      <c r="NN34" s="82"/>
      <c r="NO34" s="82"/>
      <c r="NP34" s="82"/>
      <c r="NQ34" s="82"/>
      <c r="NR34" s="82"/>
      <c r="NS34" s="82"/>
      <c r="NT34" s="82"/>
      <c r="NU34" s="82"/>
      <c r="NV34" s="82"/>
      <c r="NW34" s="82"/>
      <c r="NX34" s="82"/>
      <c r="NY34" s="82"/>
      <c r="NZ34" s="82"/>
      <c r="OA34" s="82"/>
      <c r="OB34" s="82"/>
      <c r="OC34" s="82"/>
      <c r="OD34" s="82"/>
      <c r="OE34" s="82"/>
      <c r="OF34" s="82"/>
      <c r="OG34" s="82"/>
      <c r="OH34" s="82"/>
      <c r="OI34" s="82"/>
      <c r="OJ34" s="82"/>
      <c r="OK34" s="82"/>
      <c r="OL34" s="82"/>
      <c r="OM34" s="82"/>
      <c r="ON34" s="82"/>
      <c r="OO34" s="82"/>
      <c r="OP34" s="82"/>
      <c r="OQ34" s="82"/>
      <c r="OR34" s="82"/>
      <c r="OS34" s="82"/>
      <c r="OT34" s="82"/>
      <c r="OU34" s="82"/>
      <c r="OV34" s="82"/>
      <c r="OW34" s="82"/>
      <c r="OX34" s="82"/>
      <c r="OY34" s="82"/>
      <c r="OZ34" s="82"/>
      <c r="PA34" s="82"/>
      <c r="PB34" s="82"/>
      <c r="PC34" s="82"/>
      <c r="PD34" s="82"/>
      <c r="PE34" s="82"/>
      <c r="PF34" s="82"/>
      <c r="PG34" s="82"/>
      <c r="PH34" s="82"/>
      <c r="PI34" s="82"/>
      <c r="PJ34" s="82"/>
      <c r="PK34" s="82"/>
      <c r="PL34" s="82"/>
      <c r="PM34" s="82"/>
      <c r="PN34" s="82"/>
      <c r="PO34" s="82"/>
      <c r="PP34" s="82"/>
      <c r="PQ34" s="82"/>
      <c r="PR34" s="82"/>
      <c r="PS34" s="82"/>
      <c r="PT34" s="82"/>
      <c r="PU34" s="82"/>
      <c r="PV34" s="82"/>
      <c r="PW34" s="82"/>
      <c r="PX34" s="82"/>
      <c r="PY34" s="82"/>
      <c r="PZ34" s="82"/>
      <c r="QA34" s="82"/>
      <c r="QB34" s="82"/>
      <c r="QC34" s="82"/>
      <c r="QD34" s="82"/>
      <c r="QE34" s="82"/>
      <c r="QF34" s="82"/>
      <c r="QG34" s="82"/>
      <c r="QH34" s="82"/>
      <c r="QI34" s="82"/>
      <c r="QJ34" s="82"/>
      <c r="QK34" s="82"/>
      <c r="QL34" s="82"/>
      <c r="QM34" s="82"/>
      <c r="QN34" s="82"/>
      <c r="QO34" s="82"/>
      <c r="QP34" s="82"/>
      <c r="QQ34" s="82"/>
      <c r="QR34" s="82"/>
      <c r="QS34" s="82"/>
      <c r="QT34" s="82"/>
      <c r="QU34" s="82"/>
      <c r="QV34" s="82"/>
      <c r="QW34" s="82"/>
      <c r="QX34" s="82"/>
      <c r="QY34" s="82"/>
      <c r="QZ34" s="82"/>
      <c r="RA34" s="82"/>
      <c r="RB34" s="82"/>
      <c r="RC34" s="82"/>
      <c r="RD34" s="82"/>
      <c r="RE34" s="82"/>
      <c r="RF34" s="82"/>
      <c r="RG34" s="82"/>
      <c r="RH34" s="82"/>
      <c r="RI34" s="82"/>
      <c r="RJ34" s="82"/>
      <c r="RK34" s="82"/>
      <c r="RL34" s="82"/>
      <c r="RM34" s="82"/>
      <c r="RN34" s="82"/>
      <c r="RO34" s="82"/>
      <c r="RP34" s="82"/>
      <c r="RQ34" s="82"/>
      <c r="RR34" s="82"/>
      <c r="RS34" s="82"/>
      <c r="RT34" s="82"/>
      <c r="RU34" s="82"/>
      <c r="RV34" s="82"/>
      <c r="RW34" s="82"/>
      <c r="RX34" s="82"/>
      <c r="RY34" s="82"/>
      <c r="RZ34" s="82"/>
      <c r="SA34" s="82"/>
      <c r="SB34" s="82"/>
      <c r="SC34" s="82"/>
      <c r="SD34" s="82"/>
      <c r="SE34" s="82"/>
      <c r="SF34" s="82"/>
      <c r="SG34" s="82"/>
      <c r="SH34" s="82"/>
      <c r="SI34" s="82"/>
      <c r="SJ34" s="82"/>
      <c r="SK34" s="82"/>
      <c r="SL34" s="82"/>
      <c r="SM34" s="82"/>
      <c r="SN34" s="82"/>
      <c r="SO34" s="82"/>
      <c r="SP34" s="82"/>
      <c r="SQ34" s="82"/>
      <c r="SR34" s="82"/>
      <c r="SS34" s="82"/>
      <c r="ST34" s="82"/>
      <c r="SU34" s="82"/>
      <c r="SV34" s="82"/>
      <c r="SW34" s="82"/>
      <c r="SX34" s="82"/>
      <c r="SY34" s="82"/>
      <c r="SZ34" s="82"/>
      <c r="TA34" s="82"/>
      <c r="TB34" s="82"/>
      <c r="TC34" s="82"/>
      <c r="TD34" s="82"/>
      <c r="TE34" s="82"/>
      <c r="TF34" s="82"/>
      <c r="TG34" s="82"/>
      <c r="TH34" s="82"/>
      <c r="TI34" s="82"/>
      <c r="TJ34" s="82"/>
      <c r="TK34" s="82"/>
      <c r="TL34" s="82"/>
      <c r="TM34" s="82"/>
      <c r="TN34" s="82"/>
      <c r="TO34" s="82"/>
      <c r="TP34" s="82"/>
      <c r="TQ34" s="82"/>
      <c r="TR34" s="82"/>
      <c r="TS34" s="82"/>
      <c r="TT34" s="82"/>
      <c r="TU34" s="82"/>
      <c r="TV34" s="82"/>
      <c r="TW34" s="82"/>
      <c r="TX34" s="82"/>
      <c r="TY34" s="82"/>
      <c r="TZ34" s="82"/>
      <c r="UA34" s="82"/>
      <c r="UB34" s="82"/>
      <c r="UC34" s="82"/>
      <c r="UD34" s="82"/>
      <c r="UE34" s="82"/>
      <c r="UF34" s="82"/>
      <c r="UG34" s="82"/>
      <c r="UH34" s="82"/>
      <c r="UI34" s="82"/>
      <c r="UJ34" s="82"/>
      <c r="UK34" s="82"/>
      <c r="UL34" s="82"/>
      <c r="UM34" s="82"/>
      <c r="UN34" s="82"/>
      <c r="UO34" s="82"/>
      <c r="UP34" s="82"/>
      <c r="UQ34" s="82"/>
      <c r="UR34" s="82"/>
      <c r="US34" s="82"/>
      <c r="UT34" s="82"/>
      <c r="UU34" s="82"/>
      <c r="UV34" s="82"/>
      <c r="UW34" s="82"/>
      <c r="UX34" s="82"/>
      <c r="UY34" s="82"/>
      <c r="UZ34" s="82"/>
      <c r="VA34" s="82"/>
      <c r="VB34" s="82"/>
      <c r="VC34" s="82"/>
      <c r="VD34" s="82"/>
      <c r="VE34" s="82"/>
      <c r="VF34" s="82"/>
      <c r="VG34" s="82"/>
      <c r="VH34" s="82"/>
      <c r="VI34" s="82"/>
      <c r="VJ34" s="82"/>
      <c r="VK34" s="82"/>
      <c r="VL34" s="82"/>
      <c r="VM34" s="82"/>
      <c r="VN34" s="82"/>
      <c r="VO34" s="82"/>
      <c r="VP34" s="82"/>
      <c r="VQ34" s="82"/>
      <c r="VR34" s="82"/>
      <c r="VS34" s="82"/>
      <c r="VT34" s="82"/>
      <c r="VU34" s="82"/>
      <c r="VV34" s="82"/>
      <c r="VW34" s="82"/>
      <c r="VX34" s="82"/>
      <c r="VY34" s="82"/>
      <c r="VZ34" s="82"/>
      <c r="WA34" s="82"/>
      <c r="WB34" s="82"/>
      <c r="WC34" s="82"/>
      <c r="WD34" s="82"/>
      <c r="WE34" s="82"/>
      <c r="WF34" s="82"/>
      <c r="WG34" s="82"/>
      <c r="WH34" s="82"/>
      <c r="WI34" s="82"/>
      <c r="WJ34" s="82"/>
      <c r="WK34" s="82"/>
      <c r="WL34" s="82"/>
      <c r="WM34" s="82"/>
      <c r="WN34" s="82"/>
      <c r="WO34" s="82"/>
      <c r="WP34" s="82"/>
      <c r="WQ34" s="82"/>
      <c r="WR34" s="82"/>
      <c r="WS34" s="82"/>
      <c r="WT34" s="82"/>
      <c r="WU34" s="82"/>
      <c r="WV34" s="82"/>
      <c r="WW34" s="82"/>
      <c r="WX34" s="82"/>
      <c r="WY34" s="82"/>
      <c r="WZ34" s="82"/>
      <c r="XA34" s="82"/>
      <c r="XB34" s="82"/>
      <c r="XC34" s="82"/>
      <c r="XD34" s="82"/>
      <c r="XE34" s="82"/>
      <c r="XF34" s="82"/>
      <c r="XG34" s="82"/>
      <c r="XH34" s="82"/>
      <c r="XI34" s="82"/>
      <c r="XJ34" s="82"/>
      <c r="XK34" s="82"/>
      <c r="XL34" s="82"/>
      <c r="XM34" s="82"/>
      <c r="XN34" s="82"/>
      <c r="XO34" s="82"/>
      <c r="XP34" s="82"/>
      <c r="XQ34" s="82"/>
      <c r="XR34" s="82"/>
      <c r="XS34" s="82"/>
      <c r="XT34" s="82"/>
      <c r="XU34" s="82"/>
      <c r="XV34" s="82"/>
      <c r="XW34" s="82"/>
      <c r="XX34" s="82"/>
      <c r="XY34" s="82"/>
      <c r="XZ34" s="82"/>
      <c r="YA34" s="82"/>
      <c r="YB34" s="82"/>
      <c r="YC34" s="82"/>
      <c r="YD34" s="82"/>
      <c r="YE34" s="82"/>
      <c r="YF34" s="82"/>
      <c r="YG34" s="82"/>
      <c r="YH34" s="82"/>
      <c r="YI34" s="82"/>
      <c r="YJ34" s="82"/>
      <c r="YK34" s="82"/>
      <c r="YL34" s="82"/>
      <c r="YM34" s="82"/>
      <c r="YN34" s="82"/>
      <c r="YO34" s="82"/>
      <c r="YP34" s="82"/>
      <c r="YQ34" s="82"/>
      <c r="YR34" s="82"/>
      <c r="YS34" s="82"/>
      <c r="YT34" s="82"/>
      <c r="YU34" s="82"/>
      <c r="YV34" s="82"/>
      <c r="YW34" s="82"/>
      <c r="YX34" s="82"/>
      <c r="YY34" s="82"/>
      <c r="YZ34" s="82"/>
      <c r="ZA34" s="82"/>
      <c r="ZB34" s="82"/>
      <c r="ZC34" s="82"/>
      <c r="ZD34" s="82"/>
      <c r="ZE34" s="82"/>
      <c r="ZF34" s="82"/>
      <c r="ZG34" s="82"/>
      <c r="ZH34" s="82"/>
      <c r="ZI34" s="82"/>
      <c r="ZJ34" s="82"/>
      <c r="ZK34" s="82"/>
      <c r="ZL34" s="82"/>
      <c r="ZM34" s="82"/>
      <c r="ZN34" s="82"/>
      <c r="ZO34" s="82"/>
      <c r="ZP34" s="82"/>
      <c r="ZQ34" s="82"/>
      <c r="ZR34" s="82"/>
      <c r="ZS34" s="82"/>
      <c r="ZT34" s="82"/>
      <c r="ZU34" s="82"/>
      <c r="ZV34" s="82"/>
      <c r="ZW34" s="82"/>
      <c r="ZX34" s="82"/>
      <c r="ZY34" s="82"/>
      <c r="ZZ34" s="82"/>
      <c r="AAA34" s="82"/>
      <c r="AAB34" s="82"/>
      <c r="AAC34" s="82"/>
      <c r="AAD34" s="82"/>
      <c r="AAE34" s="82"/>
      <c r="AAF34" s="82"/>
      <c r="AAG34" s="82"/>
      <c r="AAH34" s="82"/>
      <c r="AAI34" s="82"/>
      <c r="AAJ34" s="82"/>
      <c r="AAK34" s="82"/>
      <c r="AAL34" s="82"/>
      <c r="AAM34" s="82"/>
      <c r="AAN34" s="82"/>
      <c r="AAO34" s="82"/>
      <c r="AAP34" s="82"/>
      <c r="AAQ34" s="82"/>
      <c r="AAR34" s="82"/>
      <c r="AAS34" s="82"/>
      <c r="AAT34" s="82"/>
      <c r="AAU34" s="82"/>
      <c r="AAV34" s="82"/>
      <c r="AAW34" s="82"/>
      <c r="AAX34" s="82"/>
      <c r="AAY34" s="82"/>
      <c r="AAZ34" s="82"/>
      <c r="ABA34" s="82"/>
      <c r="ABB34" s="82"/>
      <c r="ABC34" s="82"/>
      <c r="ABD34" s="82"/>
      <c r="ABE34" s="82"/>
      <c r="ABF34" s="82"/>
      <c r="ABG34" s="82"/>
      <c r="ABH34" s="82"/>
      <c r="ABI34" s="82"/>
      <c r="ABJ34" s="82"/>
      <c r="ABK34" s="82"/>
      <c r="ABL34" s="82"/>
      <c r="ABM34" s="82"/>
      <c r="ABN34" s="82"/>
      <c r="ABO34" s="82"/>
      <c r="ABP34" s="82"/>
      <c r="ABQ34" s="82"/>
      <c r="ABR34" s="82"/>
      <c r="ABS34" s="82"/>
      <c r="ABT34" s="82"/>
      <c r="ABU34" s="82"/>
      <c r="ABV34" s="82"/>
      <c r="ABW34" s="82"/>
      <c r="ABX34" s="82"/>
      <c r="ABY34" s="82"/>
      <c r="ABZ34" s="82"/>
      <c r="ACA34" s="82"/>
      <c r="ACB34" s="82"/>
      <c r="ACC34" s="82"/>
      <c r="ACD34" s="82"/>
      <c r="ACE34" s="82"/>
      <c r="ACF34" s="82"/>
      <c r="ACG34" s="82"/>
      <c r="ACH34" s="82"/>
      <c r="ACI34" s="82"/>
      <c r="ACJ34" s="82"/>
      <c r="ACK34" s="82"/>
      <c r="ACL34" s="82"/>
      <c r="ACM34" s="82"/>
      <c r="ACN34" s="82"/>
      <c r="ACO34" s="82"/>
      <c r="ACP34" s="82"/>
      <c r="ACQ34" s="82"/>
      <c r="ACR34" s="82"/>
      <c r="ACS34" s="82"/>
      <c r="ACT34" s="82"/>
      <c r="ACU34" s="82"/>
      <c r="ACV34" s="82"/>
      <c r="ACW34" s="82"/>
      <c r="ACX34" s="82"/>
      <c r="ACY34" s="82"/>
      <c r="ACZ34" s="82"/>
      <c r="ADA34" s="82"/>
      <c r="ADB34" s="82"/>
      <c r="ADC34" s="82"/>
      <c r="ADD34" s="82"/>
      <c r="ADE34" s="82"/>
      <c r="ADF34" s="82"/>
      <c r="ADG34" s="82"/>
      <c r="ADH34" s="82"/>
      <c r="ADI34" s="82"/>
      <c r="ADJ34" s="82"/>
      <c r="ADK34" s="82"/>
      <c r="ADL34" s="82"/>
      <c r="ADM34" s="82"/>
      <c r="ADN34" s="82"/>
      <c r="ADO34" s="82"/>
      <c r="ADP34" s="82"/>
      <c r="ADQ34" s="82"/>
      <c r="ADR34" s="82"/>
      <c r="ADS34" s="82"/>
      <c r="ADT34" s="82"/>
      <c r="ADU34" s="82"/>
      <c r="ADV34" s="82"/>
      <c r="ADW34" s="82"/>
      <c r="ADX34" s="82"/>
      <c r="ADY34" s="82"/>
      <c r="ADZ34" s="82"/>
      <c r="AEA34" s="82"/>
      <c r="AEB34" s="82"/>
      <c r="AEC34" s="82"/>
      <c r="AED34" s="82"/>
      <c r="AEE34" s="82"/>
      <c r="AEF34" s="82"/>
      <c r="AEG34" s="82"/>
      <c r="AEH34" s="82"/>
      <c r="AEI34" s="82"/>
      <c r="AEJ34" s="82"/>
      <c r="AEK34" s="82"/>
      <c r="AEL34" s="82"/>
      <c r="AEM34" s="82"/>
      <c r="AEN34" s="82"/>
      <c r="AEO34" s="82"/>
      <c r="AEP34" s="82"/>
      <c r="AEQ34" s="82"/>
      <c r="AER34" s="82"/>
      <c r="AES34" s="82"/>
      <c r="AET34" s="82"/>
      <c r="AEU34" s="82"/>
      <c r="AEV34" s="82"/>
      <c r="AEW34" s="82"/>
      <c r="AEX34" s="82"/>
      <c r="AEY34" s="82"/>
      <c r="AEZ34" s="82"/>
      <c r="AFA34" s="82"/>
      <c r="AFB34" s="82"/>
      <c r="AFC34" s="82"/>
      <c r="AFD34" s="82"/>
      <c r="AFE34" s="82"/>
      <c r="AFF34" s="82"/>
      <c r="AFG34" s="82"/>
      <c r="AFH34" s="82"/>
      <c r="AFI34" s="82"/>
      <c r="AFJ34" s="82"/>
      <c r="AFK34" s="82"/>
      <c r="AFL34" s="82"/>
      <c r="AFM34" s="82"/>
      <c r="AFN34" s="82"/>
      <c r="AFO34" s="82"/>
      <c r="AFP34" s="82"/>
      <c r="AFQ34" s="82"/>
      <c r="AFR34" s="82"/>
      <c r="AFS34" s="82"/>
      <c r="AFT34" s="82"/>
      <c r="AFU34" s="82"/>
      <c r="AFV34" s="82"/>
      <c r="AFW34" s="82"/>
      <c r="AFX34" s="82"/>
      <c r="AFY34" s="82"/>
      <c r="AFZ34" s="82"/>
      <c r="AGA34" s="82"/>
      <c r="AGB34" s="82"/>
      <c r="AGC34" s="82"/>
      <c r="AGD34" s="82"/>
      <c r="AGE34" s="82"/>
      <c r="AGF34" s="82"/>
      <c r="AGG34" s="82"/>
      <c r="AGH34" s="82"/>
      <c r="AGI34" s="82"/>
      <c r="AGJ34" s="82"/>
      <c r="AGK34" s="82"/>
      <c r="AGL34" s="82"/>
      <c r="AGM34" s="82"/>
      <c r="AGN34" s="82"/>
      <c r="AGO34" s="82"/>
      <c r="AGP34" s="82"/>
      <c r="AGQ34" s="82"/>
      <c r="AGR34" s="82"/>
      <c r="AGS34" s="82"/>
      <c r="AGT34" s="82"/>
      <c r="AGU34" s="82"/>
      <c r="AGV34" s="82"/>
      <c r="AGW34" s="82"/>
      <c r="AGX34" s="82"/>
      <c r="AGY34" s="82"/>
      <c r="AGZ34" s="82"/>
      <c r="AHA34" s="82"/>
      <c r="AHB34" s="82"/>
      <c r="AHC34" s="82"/>
      <c r="AHD34" s="82"/>
      <c r="AHE34" s="82"/>
      <c r="AHF34" s="82"/>
      <c r="AHG34" s="82"/>
      <c r="AHH34" s="82"/>
      <c r="AHI34" s="82"/>
      <c r="AHJ34" s="82"/>
      <c r="AHK34" s="82"/>
      <c r="AHL34" s="82"/>
      <c r="AHM34" s="82"/>
      <c r="AHN34" s="82"/>
      <c r="AHO34" s="82"/>
      <c r="AHP34" s="82"/>
      <c r="AHQ34" s="82"/>
      <c r="AHR34" s="82"/>
      <c r="AHS34" s="82"/>
      <c r="AHT34" s="82"/>
      <c r="AHU34" s="82"/>
      <c r="AHV34" s="82"/>
      <c r="AHW34" s="82"/>
      <c r="AHX34" s="82"/>
      <c r="AHY34" s="82"/>
      <c r="AHZ34" s="82"/>
      <c r="AIA34" s="82"/>
      <c r="AIB34" s="82"/>
      <c r="AIC34" s="82"/>
      <c r="AID34" s="82"/>
      <c r="AIE34" s="82"/>
      <c r="AIF34" s="82"/>
      <c r="AIG34" s="82"/>
      <c r="AIH34" s="82"/>
      <c r="AII34" s="82"/>
      <c r="AIJ34" s="82"/>
      <c r="AIK34" s="82"/>
      <c r="AIL34" s="82"/>
      <c r="AIM34" s="82"/>
      <c r="AIN34" s="82"/>
      <c r="AIO34" s="82"/>
      <c r="AIP34" s="82"/>
      <c r="AIQ34" s="82"/>
      <c r="AIR34" s="82"/>
      <c r="AIS34" s="82"/>
      <c r="AIT34" s="82"/>
      <c r="AIU34" s="82"/>
      <c r="AIV34" s="82"/>
      <c r="AIW34" s="82"/>
      <c r="AIX34" s="82"/>
      <c r="AIY34" s="82"/>
      <c r="AIZ34" s="82"/>
      <c r="AJA34" s="82"/>
      <c r="AJB34" s="82"/>
      <c r="AJC34" s="82"/>
      <c r="AJD34" s="82"/>
      <c r="AJE34" s="82"/>
      <c r="AJF34" s="82"/>
      <c r="AJG34" s="82"/>
      <c r="AJH34" s="82"/>
      <c r="AJI34" s="82"/>
      <c r="AJJ34" s="82"/>
      <c r="AJK34" s="82"/>
      <c r="AJL34" s="82"/>
      <c r="AJM34" s="82"/>
      <c r="AJN34" s="82"/>
      <c r="AJO34" s="82"/>
      <c r="AJP34" s="82"/>
      <c r="AJQ34" s="82"/>
      <c r="AJR34" s="82"/>
      <c r="AJS34" s="82"/>
      <c r="AJT34" s="82"/>
      <c r="AJU34" s="82"/>
      <c r="AJV34" s="82"/>
      <c r="AJW34" s="82"/>
      <c r="AJX34" s="82"/>
      <c r="AJY34" s="82"/>
      <c r="AJZ34" s="82"/>
      <c r="AKA34" s="82"/>
      <c r="AKB34" s="82"/>
      <c r="AKC34" s="82"/>
      <c r="AKD34" s="82"/>
      <c r="AKE34" s="82"/>
      <c r="AKF34" s="82"/>
      <c r="AKG34" s="82"/>
      <c r="AKH34" s="82"/>
      <c r="AKI34" s="82"/>
      <c r="AKJ34" s="82"/>
      <c r="AKK34" s="82"/>
      <c r="AKL34" s="82"/>
      <c r="AKM34" s="82"/>
      <c r="AKN34" s="82"/>
      <c r="AKO34" s="82"/>
      <c r="AKP34" s="82"/>
      <c r="AKQ34" s="82"/>
      <c r="AKR34" s="82"/>
      <c r="AKS34" s="82"/>
      <c r="AKT34" s="82"/>
      <c r="AKU34" s="82"/>
      <c r="AKV34" s="82"/>
      <c r="AKW34" s="82"/>
      <c r="AKX34" s="82"/>
      <c r="AKY34" s="82"/>
      <c r="AKZ34" s="82"/>
      <c r="ALA34" s="82"/>
      <c r="ALB34" s="82"/>
      <c r="ALC34" s="82"/>
      <c r="ALD34" s="82"/>
      <c r="ALE34" s="82"/>
      <c r="ALF34" s="82"/>
      <c r="ALG34" s="82"/>
      <c r="ALH34" s="82"/>
      <c r="ALI34" s="82"/>
      <c r="ALJ34" s="82"/>
      <c r="ALK34" s="82"/>
      <c r="ALL34" s="82"/>
      <c r="ALM34" s="82"/>
      <c r="ALN34" s="82"/>
      <c r="ALO34" s="82"/>
      <c r="ALP34" s="82"/>
      <c r="ALQ34" s="82"/>
      <c r="ALR34" s="82"/>
      <c r="ALS34" s="82"/>
      <c r="ALT34" s="82"/>
      <c r="ALU34" s="82"/>
      <c r="ALV34" s="82"/>
      <c r="ALW34" s="82"/>
      <c r="ALX34" s="82"/>
      <c r="ALY34" s="82"/>
      <c r="ALZ34" s="82"/>
      <c r="AMA34" s="82"/>
      <c r="AMB34" s="82"/>
      <c r="AMC34" s="82"/>
      <c r="AMD34" s="82"/>
      <c r="AME34" s="82"/>
      <c r="AMF34" s="82"/>
      <c r="AMG34" s="82"/>
      <c r="AMH34" s="82"/>
      <c r="AMI34" s="82"/>
      <c r="AMJ34" s="82"/>
      <c r="AMK34" s="82"/>
      <c r="AML34" s="82"/>
      <c r="AMM34" s="82"/>
      <c r="AMN34" s="82"/>
      <c r="AMO34" s="82"/>
      <c r="AMP34" s="82"/>
      <c r="AMQ34" s="82"/>
      <c r="AMR34" s="82"/>
      <c r="AMS34" s="82"/>
      <c r="AMT34" s="82"/>
      <c r="AMU34" s="82"/>
      <c r="AMV34" s="82"/>
      <c r="AMW34" s="82"/>
      <c r="AMX34" s="82"/>
      <c r="AMY34" s="82"/>
      <c r="AMZ34" s="82"/>
      <c r="ANA34" s="82"/>
      <c r="ANB34" s="82"/>
      <c r="ANC34" s="82"/>
      <c r="AND34" s="82"/>
      <c r="ANE34" s="82"/>
      <c r="ANF34" s="82"/>
      <c r="ANG34" s="82"/>
      <c r="ANH34" s="82"/>
      <c r="ANI34" s="82"/>
      <c r="ANJ34" s="82"/>
      <c r="ANK34" s="82"/>
      <c r="ANL34" s="82"/>
      <c r="ANM34" s="82"/>
      <c r="ANN34" s="82"/>
      <c r="ANO34" s="82"/>
      <c r="ANP34" s="82"/>
      <c r="ANQ34" s="82"/>
      <c r="ANR34" s="82"/>
      <c r="ANS34" s="82"/>
      <c r="ANT34" s="82"/>
      <c r="ANU34" s="82"/>
      <c r="ANV34" s="82"/>
      <c r="ANW34" s="82"/>
      <c r="ANX34" s="82"/>
      <c r="ANY34" s="82"/>
      <c r="ANZ34" s="82"/>
      <c r="AOA34" s="82"/>
      <c r="AOB34" s="82"/>
      <c r="AOC34" s="82"/>
      <c r="AOD34" s="82"/>
      <c r="AOE34" s="82"/>
      <c r="AOF34" s="82"/>
      <c r="AOG34" s="82"/>
      <c r="AOH34" s="82"/>
      <c r="AOI34" s="82"/>
      <c r="AOJ34" s="82"/>
      <c r="AOK34" s="82"/>
      <c r="AOL34" s="82"/>
      <c r="AOM34" s="82"/>
      <c r="AON34" s="82"/>
      <c r="AOO34" s="82"/>
      <c r="AOP34" s="82"/>
      <c r="AOQ34" s="82"/>
      <c r="AOR34" s="82"/>
      <c r="AOS34" s="82"/>
      <c r="AOT34" s="82"/>
      <c r="AOU34" s="82"/>
      <c r="AOV34" s="82"/>
      <c r="AOW34" s="82"/>
      <c r="AOX34" s="82"/>
      <c r="AOY34" s="82"/>
      <c r="AOZ34" s="82"/>
      <c r="APA34" s="82"/>
      <c r="APB34" s="82"/>
      <c r="APC34" s="82"/>
      <c r="APD34" s="82"/>
      <c r="APE34" s="82"/>
      <c r="APF34" s="82"/>
      <c r="APG34" s="82"/>
      <c r="APH34" s="82"/>
      <c r="API34" s="82"/>
      <c r="APJ34" s="82"/>
      <c r="APK34" s="82"/>
      <c r="APL34" s="82"/>
      <c r="APM34" s="82"/>
      <c r="APN34" s="82"/>
      <c r="APO34" s="82"/>
      <c r="APP34" s="82"/>
      <c r="APQ34" s="82"/>
      <c r="APR34" s="82"/>
      <c r="APS34" s="82"/>
      <c r="APT34" s="82"/>
      <c r="APU34" s="82"/>
      <c r="APV34" s="82"/>
      <c r="APW34" s="82"/>
      <c r="APX34" s="82"/>
      <c r="APY34" s="82"/>
      <c r="APZ34" s="82"/>
      <c r="AQA34" s="82"/>
      <c r="AQB34" s="82"/>
      <c r="AQC34" s="82"/>
      <c r="AQD34" s="82"/>
      <c r="AQE34" s="82"/>
      <c r="AQF34" s="82"/>
      <c r="AQG34" s="82"/>
      <c r="AQH34" s="82"/>
      <c r="AQI34" s="82"/>
      <c r="AQJ34" s="82"/>
      <c r="AQK34" s="82"/>
      <c r="AQL34" s="82"/>
      <c r="AQM34" s="82"/>
      <c r="AQN34" s="82"/>
      <c r="AQO34" s="82"/>
      <c r="AQP34" s="82"/>
      <c r="AQQ34" s="82"/>
      <c r="AQR34" s="82"/>
      <c r="AQS34" s="82"/>
      <c r="AQT34" s="82"/>
      <c r="AQU34" s="82"/>
      <c r="AQV34" s="82"/>
      <c r="AQW34" s="82"/>
      <c r="AQX34" s="82"/>
      <c r="AQY34" s="82"/>
      <c r="AQZ34" s="82"/>
      <c r="ARA34" s="82"/>
      <c r="ARB34" s="82"/>
      <c r="ARC34" s="82"/>
      <c r="ARD34" s="82"/>
      <c r="ARE34" s="82"/>
      <c r="ARF34" s="82"/>
      <c r="ARG34" s="82"/>
      <c r="ARH34" s="82"/>
      <c r="ARI34" s="82"/>
      <c r="ARJ34" s="82"/>
      <c r="ARK34" s="82"/>
      <c r="ARL34" s="82"/>
      <c r="ARM34" s="82"/>
      <c r="ARN34" s="82"/>
      <c r="ARO34" s="82"/>
      <c r="ARP34" s="82"/>
      <c r="ARQ34" s="82"/>
      <c r="ARR34" s="82"/>
      <c r="ARS34" s="82"/>
      <c r="ART34" s="82"/>
      <c r="ARU34" s="82"/>
      <c r="ARV34" s="82"/>
      <c r="ARW34" s="82"/>
      <c r="ARX34" s="82"/>
      <c r="ARY34" s="82"/>
      <c r="ARZ34" s="82"/>
      <c r="ASA34" s="82"/>
      <c r="ASB34" s="82"/>
      <c r="ASC34" s="82"/>
      <c r="ASD34" s="82"/>
      <c r="ASE34" s="82"/>
      <c r="ASF34" s="82"/>
      <c r="ASG34" s="82"/>
      <c r="ASH34" s="82"/>
      <c r="ASI34" s="82"/>
      <c r="ASJ34" s="82"/>
      <c r="ASK34" s="82"/>
      <c r="ASL34" s="82"/>
      <c r="ASM34" s="82"/>
      <c r="ASN34" s="82"/>
      <c r="ASO34" s="82"/>
      <c r="ASP34" s="82"/>
      <c r="ASQ34" s="82"/>
      <c r="ASR34" s="82"/>
      <c r="ASS34" s="82"/>
      <c r="AST34" s="82"/>
      <c r="ASU34" s="82"/>
      <c r="ASV34" s="82"/>
      <c r="ASW34" s="82"/>
      <c r="ASX34" s="82"/>
      <c r="ASY34" s="82"/>
      <c r="ASZ34" s="82"/>
      <c r="ATA34" s="82"/>
      <c r="ATB34" s="82"/>
      <c r="ATC34" s="82"/>
      <c r="ATD34" s="82"/>
      <c r="ATE34" s="82"/>
      <c r="ATF34" s="82"/>
      <c r="ATG34" s="82"/>
      <c r="ATH34" s="82"/>
      <c r="ATI34" s="82"/>
      <c r="ATJ34" s="82"/>
      <c r="ATK34" s="82"/>
      <c r="ATL34" s="82"/>
      <c r="ATM34" s="82"/>
      <c r="ATN34" s="82"/>
      <c r="ATO34" s="82"/>
      <c r="ATP34" s="82"/>
      <c r="ATQ34" s="82"/>
      <c r="ATR34" s="82"/>
      <c r="ATS34" s="82"/>
      <c r="ATT34" s="82"/>
      <c r="ATU34" s="82"/>
      <c r="ATV34" s="82"/>
      <c r="ATW34" s="82"/>
      <c r="ATX34" s="82"/>
      <c r="ATY34" s="82"/>
      <c r="ATZ34" s="82"/>
      <c r="AUA34" s="82"/>
      <c r="AUB34" s="82"/>
      <c r="AUC34" s="82"/>
      <c r="AUD34" s="82"/>
      <c r="AUE34" s="82"/>
      <c r="AUF34" s="82"/>
      <c r="AUG34" s="82"/>
      <c r="AUH34" s="82"/>
      <c r="AUI34" s="82"/>
      <c r="AUJ34" s="82"/>
      <c r="AUK34" s="82"/>
      <c r="AUL34" s="82"/>
      <c r="AUM34" s="82"/>
      <c r="AUN34" s="82"/>
      <c r="AUO34" s="82"/>
      <c r="AUP34" s="82"/>
      <c r="AUQ34" s="82"/>
      <c r="AUR34" s="82"/>
      <c r="AUS34" s="82"/>
      <c r="AUT34" s="82"/>
      <c r="AUU34" s="82"/>
      <c r="AUV34" s="82"/>
      <c r="AUW34" s="82"/>
      <c r="AUX34" s="82"/>
      <c r="AUY34" s="82"/>
      <c r="AUZ34" s="82"/>
      <c r="AVA34" s="82"/>
      <c r="AVB34" s="82"/>
      <c r="AVC34" s="82"/>
      <c r="AVD34" s="82"/>
      <c r="AVE34" s="82"/>
      <c r="AVF34" s="82"/>
      <c r="AVG34" s="82"/>
      <c r="AVH34" s="82"/>
      <c r="AVI34" s="82"/>
      <c r="AVJ34" s="82"/>
      <c r="AVK34" s="82"/>
      <c r="AVL34" s="82"/>
      <c r="AVM34" s="82"/>
      <c r="AVN34" s="82"/>
      <c r="AVO34" s="82"/>
      <c r="AVP34" s="82"/>
      <c r="AVQ34" s="82"/>
      <c r="AVR34" s="82"/>
      <c r="AVS34" s="82"/>
      <c r="AVT34" s="82"/>
      <c r="AVU34" s="82"/>
      <c r="AVV34" s="82"/>
      <c r="AVW34" s="82"/>
      <c r="AVX34" s="82"/>
      <c r="AVY34" s="82"/>
      <c r="AVZ34" s="82"/>
      <c r="AWA34" s="82"/>
      <c r="AWB34" s="82"/>
      <c r="AWC34" s="82"/>
      <c r="AWD34" s="82"/>
      <c r="AWE34" s="82"/>
      <c r="AWF34" s="82"/>
      <c r="AWG34" s="82"/>
      <c r="AWH34" s="82"/>
      <c r="AWI34" s="82"/>
      <c r="AWJ34" s="82"/>
      <c r="AWK34" s="82"/>
      <c r="AWL34" s="82"/>
      <c r="AWM34" s="82"/>
      <c r="AWN34" s="82"/>
      <c r="AWO34" s="82"/>
      <c r="AWP34" s="82"/>
      <c r="AWQ34" s="82"/>
      <c r="AWR34" s="82"/>
      <c r="AWS34" s="82"/>
      <c r="AWT34" s="82"/>
      <c r="AWU34" s="82"/>
      <c r="AWV34" s="82"/>
      <c r="AWW34" s="82"/>
      <c r="AWX34" s="82"/>
      <c r="AWY34" s="82"/>
      <c r="AWZ34" s="82"/>
      <c r="AXA34" s="82"/>
      <c r="AXB34" s="82"/>
      <c r="AXC34" s="82"/>
      <c r="AXD34" s="82"/>
      <c r="AXE34" s="82"/>
      <c r="AXF34" s="82"/>
      <c r="AXG34" s="82"/>
      <c r="AXH34" s="82"/>
      <c r="AXI34" s="82"/>
      <c r="AXJ34" s="82"/>
      <c r="AXK34" s="82"/>
      <c r="AXL34" s="82"/>
      <c r="AXM34" s="82"/>
      <c r="AXN34" s="82"/>
      <c r="AXO34" s="82"/>
      <c r="AXP34" s="82"/>
      <c r="AXQ34" s="82"/>
      <c r="AXR34" s="82"/>
      <c r="AXS34" s="82"/>
      <c r="AXT34" s="82"/>
      <c r="AXU34" s="82"/>
      <c r="AXV34" s="82"/>
      <c r="AXW34" s="82"/>
      <c r="AXX34" s="82"/>
      <c r="AXY34" s="82"/>
      <c r="AXZ34" s="82"/>
      <c r="AYA34" s="82"/>
      <c r="AYB34" s="82"/>
      <c r="AYC34" s="82"/>
      <c r="AYD34" s="82"/>
      <c r="AYE34" s="82"/>
      <c r="AYF34" s="82"/>
      <c r="AYG34" s="82"/>
      <c r="AYH34" s="82"/>
      <c r="AYI34" s="82"/>
      <c r="AYJ34" s="82"/>
      <c r="AYK34" s="82"/>
      <c r="AYL34" s="82"/>
      <c r="AYM34" s="82"/>
      <c r="AYN34" s="82"/>
      <c r="AYO34" s="82"/>
      <c r="AYP34" s="82"/>
      <c r="AYQ34" s="82"/>
      <c r="AYR34" s="82"/>
      <c r="AYS34" s="82"/>
      <c r="AYT34" s="82"/>
      <c r="AYU34" s="82"/>
      <c r="AYV34" s="82"/>
      <c r="AYW34" s="82"/>
      <c r="AYX34" s="82"/>
      <c r="AYY34" s="82"/>
      <c r="AYZ34" s="82"/>
      <c r="AZA34" s="82"/>
      <c r="AZB34" s="82"/>
      <c r="AZC34" s="82"/>
      <c r="AZD34" s="82"/>
      <c r="AZE34" s="82"/>
      <c r="AZF34" s="82"/>
      <c r="AZG34" s="82"/>
      <c r="AZH34" s="82"/>
      <c r="AZI34" s="82"/>
      <c r="AZJ34" s="82"/>
      <c r="AZK34" s="82"/>
      <c r="AZL34" s="82"/>
      <c r="AZM34" s="82"/>
      <c r="AZN34" s="82"/>
      <c r="AZO34" s="82"/>
      <c r="AZP34" s="82"/>
      <c r="AZQ34" s="82"/>
      <c r="AZR34" s="82"/>
      <c r="AZS34" s="82"/>
      <c r="AZT34" s="82"/>
      <c r="AZU34" s="82"/>
      <c r="AZV34" s="82"/>
      <c r="AZW34" s="82"/>
      <c r="AZX34" s="82"/>
      <c r="AZY34" s="82"/>
      <c r="AZZ34" s="82"/>
      <c r="BAA34" s="82"/>
      <c r="BAB34" s="82"/>
      <c r="BAC34" s="82"/>
      <c r="BAD34" s="82"/>
      <c r="BAE34" s="82"/>
      <c r="BAF34" s="82"/>
      <c r="BAG34" s="82"/>
      <c r="BAH34" s="82"/>
      <c r="BAI34" s="82"/>
      <c r="BAJ34" s="82"/>
      <c r="BAK34" s="82"/>
      <c r="BAL34" s="82"/>
      <c r="BAM34" s="82"/>
      <c r="BAN34" s="82"/>
      <c r="BAO34" s="82"/>
      <c r="BAP34" s="82"/>
      <c r="BAQ34" s="82"/>
      <c r="BAR34" s="82"/>
      <c r="BAS34" s="82"/>
      <c r="BAT34" s="82"/>
      <c r="BAU34" s="82"/>
      <c r="BAV34" s="82"/>
      <c r="BAW34" s="82"/>
      <c r="BAX34" s="82"/>
      <c r="BAY34" s="82"/>
      <c r="BAZ34" s="82"/>
      <c r="BBA34" s="82"/>
      <c r="BBB34" s="82"/>
      <c r="BBC34" s="82"/>
      <c r="BBD34" s="82"/>
      <c r="BBE34" s="82"/>
      <c r="BBF34" s="82"/>
      <c r="BBG34" s="82"/>
      <c r="BBH34" s="82"/>
      <c r="BBI34" s="82"/>
      <c r="BBJ34" s="82"/>
      <c r="BBK34" s="82"/>
      <c r="BBL34" s="82"/>
      <c r="BBM34" s="82"/>
      <c r="BBN34" s="82"/>
      <c r="BBO34" s="82"/>
      <c r="BBP34" s="82"/>
      <c r="BBQ34" s="82"/>
      <c r="BBR34" s="82"/>
      <c r="BBS34" s="82"/>
      <c r="BBT34" s="82"/>
      <c r="BBU34" s="82"/>
      <c r="BBV34" s="82"/>
      <c r="BBW34" s="82"/>
      <c r="BBX34" s="82"/>
      <c r="BBY34" s="82"/>
      <c r="BBZ34" s="82"/>
      <c r="BCA34" s="82"/>
      <c r="BCB34" s="82"/>
      <c r="BCC34" s="82"/>
      <c r="BCD34" s="82"/>
      <c r="BCE34" s="82"/>
      <c r="BCF34" s="82"/>
      <c r="BCG34" s="82"/>
      <c r="BCH34" s="82"/>
      <c r="BCI34" s="82"/>
      <c r="BCJ34" s="82"/>
      <c r="BCK34" s="82"/>
      <c r="BCL34" s="82"/>
      <c r="BCM34" s="82"/>
      <c r="BCN34" s="82"/>
      <c r="BCO34" s="82"/>
      <c r="BCP34" s="82"/>
      <c r="BCQ34" s="82"/>
      <c r="BCR34" s="82"/>
      <c r="BCS34" s="82"/>
      <c r="BCT34" s="82"/>
      <c r="BCU34" s="82"/>
      <c r="BCV34" s="82"/>
      <c r="BCW34" s="82"/>
      <c r="BCX34" s="82"/>
      <c r="BCY34" s="82"/>
      <c r="BCZ34" s="82"/>
      <c r="BDA34" s="82"/>
      <c r="BDB34" s="82"/>
      <c r="BDC34" s="82"/>
      <c r="BDD34" s="82"/>
      <c r="BDE34" s="82"/>
      <c r="BDF34" s="82"/>
      <c r="BDG34" s="82"/>
      <c r="BDH34" s="82"/>
      <c r="BDI34" s="82"/>
      <c r="BDJ34" s="82"/>
      <c r="BDK34" s="82"/>
      <c r="BDL34" s="82"/>
      <c r="BDM34" s="82"/>
      <c r="BDN34" s="82"/>
      <c r="BDO34" s="82"/>
      <c r="BDP34" s="82"/>
      <c r="BDQ34" s="82"/>
      <c r="BDR34" s="82"/>
      <c r="BDS34" s="82"/>
      <c r="BDT34" s="82"/>
      <c r="BDU34" s="82"/>
      <c r="BDV34" s="82"/>
      <c r="BDW34" s="82"/>
      <c r="BDX34" s="82"/>
      <c r="BDY34" s="82"/>
      <c r="BDZ34" s="82"/>
      <c r="BEA34" s="82"/>
      <c r="BEB34" s="82"/>
      <c r="BEC34" s="82"/>
      <c r="BED34" s="82"/>
      <c r="BEE34" s="82"/>
      <c r="BEF34" s="82"/>
      <c r="BEG34" s="82"/>
      <c r="BEH34" s="82"/>
      <c r="BEI34" s="82"/>
      <c r="BEJ34" s="82"/>
      <c r="BEK34" s="82"/>
      <c r="BEL34" s="82"/>
      <c r="BEM34" s="82"/>
      <c r="BEN34" s="82"/>
      <c r="BEO34" s="82"/>
      <c r="BEP34" s="82"/>
      <c r="BEQ34" s="82"/>
      <c r="BER34" s="82"/>
      <c r="BES34" s="82"/>
      <c r="BET34" s="82"/>
      <c r="BEU34" s="82"/>
      <c r="BEV34" s="82"/>
      <c r="BEW34" s="82"/>
      <c r="BEX34" s="82"/>
      <c r="BEY34" s="82"/>
      <c r="BEZ34" s="82"/>
      <c r="BFA34" s="82"/>
      <c r="BFB34" s="82"/>
      <c r="BFC34" s="82"/>
      <c r="BFD34" s="82"/>
      <c r="BFE34" s="82"/>
      <c r="BFF34" s="82"/>
      <c r="BFG34" s="82"/>
      <c r="BFH34" s="82"/>
      <c r="BFI34" s="82"/>
      <c r="BFJ34" s="82"/>
      <c r="BFK34" s="82"/>
      <c r="BFL34" s="82"/>
      <c r="BFM34" s="82"/>
      <c r="BFN34" s="82"/>
      <c r="BFO34" s="82"/>
      <c r="BFP34" s="82"/>
      <c r="BFQ34" s="82"/>
      <c r="BFR34" s="82"/>
      <c r="BFS34" s="82"/>
      <c r="BFT34" s="82"/>
      <c r="BFU34" s="82"/>
      <c r="BFV34" s="82"/>
      <c r="BFW34" s="82"/>
      <c r="BFX34" s="82"/>
      <c r="BFY34" s="82"/>
      <c r="BFZ34" s="82"/>
      <c r="BGA34" s="82"/>
      <c r="BGB34" s="82"/>
      <c r="BGC34" s="82"/>
      <c r="BGD34" s="82"/>
      <c r="BGE34" s="82"/>
      <c r="BGF34" s="82"/>
      <c r="BGG34" s="82"/>
      <c r="BGH34" s="82"/>
      <c r="BGI34" s="82"/>
      <c r="BGJ34" s="82"/>
      <c r="BGK34" s="82"/>
      <c r="BGL34" s="82"/>
      <c r="BGM34" s="82"/>
      <c r="BGN34" s="82"/>
      <c r="BGO34" s="82"/>
      <c r="BGP34" s="82"/>
      <c r="BGQ34" s="82"/>
      <c r="BGR34" s="82"/>
      <c r="BGS34" s="82"/>
      <c r="BGT34" s="82"/>
      <c r="BGU34" s="82"/>
      <c r="BGV34" s="82"/>
      <c r="BGW34" s="82"/>
      <c r="BGX34" s="82"/>
      <c r="BGY34" s="82"/>
      <c r="BGZ34" s="82"/>
      <c r="BHA34" s="82"/>
      <c r="BHB34" s="82"/>
      <c r="BHC34" s="82"/>
      <c r="BHD34" s="82"/>
      <c r="BHE34" s="82"/>
      <c r="BHF34" s="82"/>
      <c r="BHG34" s="82"/>
    </row>
    <row r="35" spans="1:1568" s="84" customFormat="1" x14ac:dyDescent="0.2">
      <c r="A35" s="99"/>
      <c r="B35" s="83">
        <v>1</v>
      </c>
      <c r="C35" s="56" t="s">
        <v>644</v>
      </c>
      <c r="D35" s="58"/>
      <c r="E35" s="58"/>
      <c r="F35" s="335"/>
      <c r="G35" s="114" t="str">
        <f t="shared" ref="G35:G64" si="21">IF(OR(C35="-",C35=""),"",VLOOKUP(C35,$AG$3:$AH$16,2,FALSE))</f>
        <v>Tonnes/m3</v>
      </c>
      <c r="H35" s="58" t="s">
        <v>599</v>
      </c>
      <c r="I35" s="61"/>
      <c r="J35" s="115">
        <f t="shared" ref="J35:J64" si="22">IF(C35="-","",IF(H35="",0,VLOOKUP(H35,$AC$4:$AD$19,2,FALSE))*IF(H35="Recycled Content",I35,1))</f>
        <v>0</v>
      </c>
      <c r="K35" s="82"/>
      <c r="L35" s="100"/>
      <c r="N35" s="85"/>
      <c r="O35" s="85"/>
      <c r="P35" s="85">
        <v>9</v>
      </c>
      <c r="Q35" s="93" t="str">
        <f t="shared" ref="Q35:AC35" si="23">IF($C43=Q$26,$F43,"")</f>
        <v/>
      </c>
      <c r="R35" s="93" t="str">
        <f t="shared" si="23"/>
        <v/>
      </c>
      <c r="S35" s="93" t="str">
        <f t="shared" si="23"/>
        <v/>
      </c>
      <c r="T35" s="93" t="str">
        <f t="shared" si="23"/>
        <v/>
      </c>
      <c r="U35" s="93" t="str">
        <f t="shared" si="23"/>
        <v/>
      </c>
      <c r="V35" s="93" t="str">
        <f t="shared" si="23"/>
        <v/>
      </c>
      <c r="W35" s="93" t="str">
        <f t="shared" si="23"/>
        <v/>
      </c>
      <c r="X35" s="93" t="str">
        <f t="shared" si="23"/>
        <v/>
      </c>
      <c r="Y35" s="93" t="str">
        <f t="shared" si="23"/>
        <v/>
      </c>
      <c r="Z35" s="93" t="str">
        <f t="shared" si="23"/>
        <v/>
      </c>
      <c r="AA35" s="93" t="str">
        <f t="shared" si="23"/>
        <v/>
      </c>
      <c r="AB35" s="93" t="str">
        <f t="shared" si="23"/>
        <v/>
      </c>
      <c r="AC35" s="93" t="str">
        <f t="shared" si="23"/>
        <v/>
      </c>
      <c r="AD35" s="85"/>
      <c r="AE35" s="93" t="str">
        <f t="shared" si="10"/>
        <v/>
      </c>
      <c r="AF35" s="93" t="str">
        <f t="shared" si="10"/>
        <v/>
      </c>
      <c r="AG35" s="93" t="str">
        <f t="shared" si="10"/>
        <v/>
      </c>
      <c r="AH35" s="93" t="str">
        <f t="shared" si="10"/>
        <v/>
      </c>
      <c r="AI35" s="93" t="str">
        <f t="shared" si="10"/>
        <v/>
      </c>
      <c r="AJ35" s="93" t="str">
        <f t="shared" si="10"/>
        <v/>
      </c>
      <c r="AK35" s="93" t="str">
        <f t="shared" si="10"/>
        <v/>
      </c>
      <c r="AL35" s="93" t="str">
        <f t="shared" si="10"/>
        <v/>
      </c>
      <c r="AM35" s="93" t="str">
        <f t="shared" si="10"/>
        <v/>
      </c>
      <c r="AN35" s="93" t="str">
        <f t="shared" si="10"/>
        <v/>
      </c>
      <c r="AO35" s="93" t="str">
        <f t="shared" si="10"/>
        <v/>
      </c>
      <c r="AP35" s="93" t="str">
        <f t="shared" si="10"/>
        <v/>
      </c>
      <c r="AQ35" s="93" t="str">
        <f t="shared" si="10"/>
        <v/>
      </c>
      <c r="AR35" s="109"/>
      <c r="AS35" s="87"/>
      <c r="AT35" s="87"/>
      <c r="AU35" s="87"/>
      <c r="AV35" s="87"/>
      <c r="AW35" s="87"/>
      <c r="AX35" s="87"/>
      <c r="AY35" s="87"/>
      <c r="AZ35" s="87"/>
      <c r="BA35" s="87"/>
      <c r="BB35" s="87"/>
      <c r="BC35" s="87"/>
      <c r="BD35" s="87"/>
      <c r="BE35" s="87"/>
      <c r="BF35" s="87"/>
      <c r="BG35" s="88"/>
      <c r="BH35" s="88"/>
      <c r="BI35" s="82"/>
      <c r="BJ35" s="82"/>
      <c r="BK35" s="82"/>
      <c r="BL35" s="82"/>
      <c r="BM35" s="82"/>
      <c r="BN35" s="82"/>
      <c r="BO35" s="82"/>
      <c r="BP35" s="82"/>
      <c r="BQ35" s="82"/>
      <c r="BR35" s="82"/>
      <c r="BS35" s="82"/>
      <c r="BT35" s="82"/>
      <c r="BU35" s="82"/>
      <c r="BV35" s="82"/>
      <c r="BW35" s="82"/>
      <c r="BX35" s="82"/>
      <c r="BY35" s="82"/>
      <c r="BZ35" s="82"/>
      <c r="CA35" s="82"/>
      <c r="CB35" s="82"/>
      <c r="CC35" s="82"/>
      <c r="CD35" s="82"/>
      <c r="CE35" s="82"/>
      <c r="CF35" s="82"/>
      <c r="CG35" s="82"/>
      <c r="CH35" s="82"/>
      <c r="CI35" s="82"/>
      <c r="CJ35" s="82"/>
      <c r="CK35" s="82"/>
      <c r="CL35" s="82"/>
      <c r="CM35" s="82"/>
      <c r="CN35" s="82"/>
      <c r="CO35" s="82"/>
      <c r="CP35" s="82"/>
      <c r="CQ35" s="82"/>
      <c r="CR35" s="82"/>
      <c r="CS35" s="82"/>
      <c r="CT35" s="82"/>
      <c r="CU35" s="82"/>
      <c r="CV35" s="82"/>
      <c r="CW35" s="82"/>
      <c r="CX35" s="82"/>
      <c r="CY35" s="82"/>
      <c r="CZ35" s="82"/>
      <c r="DA35" s="82"/>
      <c r="DB35" s="82"/>
      <c r="DC35" s="82"/>
      <c r="DD35" s="82"/>
      <c r="DE35" s="82"/>
      <c r="DF35" s="82"/>
      <c r="DG35" s="82"/>
      <c r="DH35" s="82"/>
      <c r="DI35" s="82"/>
      <c r="DJ35" s="82"/>
      <c r="DK35" s="82"/>
      <c r="DL35" s="82"/>
      <c r="DM35" s="82"/>
      <c r="DN35" s="82"/>
      <c r="DO35" s="82"/>
      <c r="DP35" s="82"/>
      <c r="DQ35" s="82"/>
      <c r="DR35" s="82"/>
      <c r="DS35" s="82"/>
      <c r="DT35" s="82"/>
      <c r="DU35" s="82"/>
      <c r="DV35" s="82"/>
      <c r="DW35" s="82"/>
      <c r="DX35" s="82"/>
      <c r="DY35" s="82"/>
      <c r="DZ35" s="82"/>
      <c r="EA35" s="82"/>
      <c r="EB35" s="82"/>
      <c r="EC35" s="82"/>
      <c r="ED35" s="82"/>
      <c r="EE35" s="82"/>
      <c r="EF35" s="82"/>
      <c r="EG35" s="82"/>
      <c r="EH35" s="82"/>
      <c r="EI35" s="82"/>
      <c r="EJ35" s="82"/>
      <c r="EK35" s="82"/>
      <c r="EL35" s="82"/>
      <c r="EM35" s="82"/>
      <c r="EN35" s="82"/>
      <c r="EO35" s="82"/>
      <c r="EP35" s="82"/>
      <c r="EQ35" s="82"/>
      <c r="ER35" s="82"/>
      <c r="ES35" s="82"/>
      <c r="ET35" s="82"/>
      <c r="EU35" s="82"/>
      <c r="EV35" s="82"/>
      <c r="EW35" s="82"/>
      <c r="EX35" s="82"/>
      <c r="EY35" s="82"/>
      <c r="EZ35" s="82"/>
      <c r="FA35" s="82"/>
      <c r="FB35" s="82"/>
      <c r="FC35" s="82"/>
      <c r="FD35" s="82"/>
      <c r="FE35" s="82"/>
      <c r="FF35" s="82"/>
      <c r="FG35" s="82"/>
      <c r="FH35" s="82"/>
      <c r="FI35" s="82"/>
      <c r="FJ35" s="82"/>
      <c r="FK35" s="82"/>
      <c r="FL35" s="82"/>
      <c r="FM35" s="82"/>
      <c r="FN35" s="82"/>
      <c r="FO35" s="82"/>
      <c r="FP35" s="82"/>
      <c r="FQ35" s="82"/>
      <c r="FR35" s="82"/>
      <c r="FS35" s="82"/>
      <c r="FT35" s="82"/>
      <c r="FU35" s="82"/>
      <c r="FV35" s="82"/>
      <c r="FW35" s="82"/>
      <c r="FX35" s="82"/>
      <c r="FY35" s="82"/>
      <c r="FZ35" s="82"/>
      <c r="GA35" s="82"/>
      <c r="GB35" s="82"/>
      <c r="GC35" s="82"/>
      <c r="GD35" s="82"/>
      <c r="GE35" s="82"/>
      <c r="GF35" s="82"/>
      <c r="GG35" s="82"/>
      <c r="GH35" s="82"/>
      <c r="GI35" s="82"/>
      <c r="GJ35" s="82"/>
      <c r="GK35" s="82"/>
      <c r="GL35" s="82"/>
      <c r="GM35" s="82"/>
      <c r="GN35" s="82"/>
      <c r="GO35" s="82"/>
      <c r="GP35" s="82"/>
      <c r="GQ35" s="82"/>
      <c r="GR35" s="82"/>
      <c r="GS35" s="82"/>
      <c r="GT35" s="82"/>
      <c r="GU35" s="82"/>
      <c r="GV35" s="82"/>
      <c r="GW35" s="82"/>
      <c r="GX35" s="82"/>
      <c r="GY35" s="82"/>
      <c r="GZ35" s="82"/>
      <c r="HA35" s="82"/>
      <c r="HB35" s="82"/>
      <c r="HC35" s="82"/>
      <c r="HD35" s="82"/>
      <c r="HE35" s="82"/>
      <c r="HF35" s="82"/>
      <c r="HG35" s="82"/>
      <c r="HH35" s="82"/>
      <c r="HI35" s="82"/>
      <c r="HJ35" s="82"/>
      <c r="HK35" s="82"/>
      <c r="HL35" s="82"/>
      <c r="HM35" s="82"/>
      <c r="HN35" s="82"/>
      <c r="HO35" s="82"/>
      <c r="HP35" s="82"/>
      <c r="HQ35" s="82"/>
      <c r="HR35" s="82"/>
      <c r="HS35" s="82"/>
      <c r="HT35" s="82"/>
      <c r="HU35" s="82"/>
      <c r="HV35" s="82"/>
      <c r="HW35" s="82"/>
      <c r="HX35" s="82"/>
      <c r="HY35" s="82"/>
      <c r="HZ35" s="82"/>
      <c r="IA35" s="82"/>
      <c r="IB35" s="82"/>
      <c r="IC35" s="82"/>
      <c r="ID35" s="82"/>
      <c r="IE35" s="82"/>
      <c r="IF35" s="82"/>
      <c r="IG35" s="82"/>
      <c r="IH35" s="82"/>
      <c r="II35" s="82"/>
      <c r="IJ35" s="82"/>
      <c r="IK35" s="82"/>
      <c r="IL35" s="82"/>
      <c r="IM35" s="82"/>
      <c r="IN35" s="82"/>
      <c r="IO35" s="82"/>
      <c r="IP35" s="82"/>
      <c r="IQ35" s="82"/>
      <c r="IR35" s="82"/>
      <c r="IS35" s="82"/>
      <c r="IT35" s="82"/>
      <c r="IU35" s="82"/>
      <c r="IV35" s="82"/>
      <c r="IW35" s="82"/>
      <c r="IX35" s="82"/>
      <c r="IY35" s="82"/>
      <c r="IZ35" s="82"/>
      <c r="JA35" s="82"/>
      <c r="JB35" s="82"/>
      <c r="JC35" s="82"/>
      <c r="JD35" s="82"/>
      <c r="JE35" s="82"/>
      <c r="JF35" s="82"/>
      <c r="JG35" s="82"/>
      <c r="JH35" s="82"/>
      <c r="JI35" s="82"/>
      <c r="JJ35" s="82"/>
      <c r="JK35" s="82"/>
      <c r="JL35" s="82"/>
      <c r="JM35" s="82"/>
      <c r="JN35" s="82"/>
      <c r="JO35" s="82"/>
      <c r="JP35" s="82"/>
      <c r="JQ35" s="82"/>
      <c r="JR35" s="82"/>
      <c r="JS35" s="82"/>
      <c r="JT35" s="82"/>
      <c r="JU35" s="82"/>
      <c r="JV35" s="82"/>
      <c r="JW35" s="82"/>
      <c r="JX35" s="82"/>
      <c r="JY35" s="82"/>
      <c r="JZ35" s="82"/>
      <c r="KA35" s="82"/>
      <c r="KB35" s="82"/>
      <c r="KC35" s="82"/>
      <c r="KD35" s="82"/>
      <c r="KE35" s="82"/>
      <c r="KF35" s="82"/>
      <c r="KG35" s="82"/>
      <c r="KH35" s="82"/>
      <c r="KI35" s="82"/>
      <c r="KJ35" s="82"/>
      <c r="KK35" s="82"/>
      <c r="KL35" s="82"/>
      <c r="KM35" s="82"/>
      <c r="KN35" s="82"/>
      <c r="KO35" s="82"/>
      <c r="KP35" s="82"/>
      <c r="KQ35" s="82"/>
      <c r="KR35" s="82"/>
      <c r="KS35" s="82"/>
      <c r="KT35" s="82"/>
      <c r="KU35" s="82"/>
      <c r="KV35" s="82"/>
      <c r="KW35" s="82"/>
      <c r="KX35" s="82"/>
      <c r="KY35" s="82"/>
      <c r="KZ35" s="82"/>
      <c r="LA35" s="82"/>
      <c r="LB35" s="82"/>
      <c r="LC35" s="82"/>
      <c r="LD35" s="82"/>
      <c r="LE35" s="82"/>
      <c r="LF35" s="82"/>
      <c r="LG35" s="82"/>
      <c r="LH35" s="82"/>
      <c r="LI35" s="82"/>
      <c r="LJ35" s="82"/>
      <c r="LK35" s="82"/>
      <c r="LL35" s="82"/>
      <c r="LM35" s="82"/>
      <c r="LN35" s="82"/>
      <c r="LO35" s="82"/>
      <c r="LP35" s="82"/>
      <c r="LQ35" s="82"/>
      <c r="LR35" s="82"/>
      <c r="LS35" s="82"/>
      <c r="LT35" s="82"/>
      <c r="LU35" s="82"/>
      <c r="LV35" s="82"/>
      <c r="LW35" s="82"/>
      <c r="LX35" s="82"/>
      <c r="LY35" s="82"/>
      <c r="LZ35" s="82"/>
      <c r="MA35" s="82"/>
      <c r="MB35" s="82"/>
      <c r="MC35" s="82"/>
      <c r="MD35" s="82"/>
      <c r="ME35" s="82"/>
      <c r="MF35" s="82"/>
      <c r="MG35" s="82"/>
      <c r="MH35" s="82"/>
      <c r="MI35" s="82"/>
      <c r="MJ35" s="82"/>
      <c r="MK35" s="82"/>
      <c r="ML35" s="82"/>
      <c r="MM35" s="82"/>
      <c r="MN35" s="82"/>
      <c r="MO35" s="82"/>
      <c r="MP35" s="82"/>
      <c r="MQ35" s="82"/>
      <c r="MR35" s="82"/>
      <c r="MS35" s="82"/>
      <c r="MT35" s="82"/>
      <c r="MU35" s="82"/>
      <c r="MV35" s="82"/>
      <c r="MW35" s="82"/>
      <c r="MX35" s="82"/>
      <c r="MY35" s="82"/>
      <c r="MZ35" s="82"/>
      <c r="NA35" s="82"/>
      <c r="NB35" s="82"/>
      <c r="NC35" s="82"/>
      <c r="ND35" s="82"/>
      <c r="NE35" s="82"/>
      <c r="NF35" s="82"/>
      <c r="NG35" s="82"/>
      <c r="NH35" s="82"/>
      <c r="NI35" s="82"/>
      <c r="NJ35" s="82"/>
      <c r="NK35" s="82"/>
      <c r="NL35" s="82"/>
      <c r="NM35" s="82"/>
      <c r="NN35" s="82"/>
      <c r="NO35" s="82"/>
      <c r="NP35" s="82"/>
      <c r="NQ35" s="82"/>
      <c r="NR35" s="82"/>
      <c r="NS35" s="82"/>
      <c r="NT35" s="82"/>
      <c r="NU35" s="82"/>
      <c r="NV35" s="82"/>
      <c r="NW35" s="82"/>
      <c r="NX35" s="82"/>
      <c r="NY35" s="82"/>
      <c r="NZ35" s="82"/>
      <c r="OA35" s="82"/>
      <c r="OB35" s="82"/>
      <c r="OC35" s="82"/>
      <c r="OD35" s="82"/>
      <c r="OE35" s="82"/>
      <c r="OF35" s="82"/>
      <c r="OG35" s="82"/>
      <c r="OH35" s="82"/>
      <c r="OI35" s="82"/>
      <c r="OJ35" s="82"/>
      <c r="OK35" s="82"/>
      <c r="OL35" s="82"/>
      <c r="OM35" s="82"/>
      <c r="ON35" s="82"/>
      <c r="OO35" s="82"/>
      <c r="OP35" s="82"/>
      <c r="OQ35" s="82"/>
      <c r="OR35" s="82"/>
      <c r="OS35" s="82"/>
      <c r="OT35" s="82"/>
      <c r="OU35" s="82"/>
      <c r="OV35" s="82"/>
      <c r="OW35" s="82"/>
      <c r="OX35" s="82"/>
      <c r="OY35" s="82"/>
      <c r="OZ35" s="82"/>
      <c r="PA35" s="82"/>
      <c r="PB35" s="82"/>
      <c r="PC35" s="82"/>
      <c r="PD35" s="82"/>
      <c r="PE35" s="82"/>
      <c r="PF35" s="82"/>
      <c r="PG35" s="82"/>
      <c r="PH35" s="82"/>
      <c r="PI35" s="82"/>
      <c r="PJ35" s="82"/>
      <c r="PK35" s="82"/>
      <c r="PL35" s="82"/>
      <c r="PM35" s="82"/>
      <c r="PN35" s="82"/>
      <c r="PO35" s="82"/>
      <c r="PP35" s="82"/>
      <c r="PQ35" s="82"/>
      <c r="PR35" s="82"/>
      <c r="PS35" s="82"/>
      <c r="PT35" s="82"/>
      <c r="PU35" s="82"/>
      <c r="PV35" s="82"/>
      <c r="PW35" s="82"/>
      <c r="PX35" s="82"/>
      <c r="PY35" s="82"/>
      <c r="PZ35" s="82"/>
      <c r="QA35" s="82"/>
      <c r="QB35" s="82"/>
      <c r="QC35" s="82"/>
      <c r="QD35" s="82"/>
      <c r="QE35" s="82"/>
      <c r="QF35" s="82"/>
      <c r="QG35" s="82"/>
      <c r="QH35" s="82"/>
      <c r="QI35" s="82"/>
      <c r="QJ35" s="82"/>
      <c r="QK35" s="82"/>
      <c r="QL35" s="82"/>
      <c r="QM35" s="82"/>
      <c r="QN35" s="82"/>
      <c r="QO35" s="82"/>
      <c r="QP35" s="82"/>
      <c r="QQ35" s="82"/>
      <c r="QR35" s="82"/>
      <c r="QS35" s="82"/>
      <c r="QT35" s="82"/>
      <c r="QU35" s="82"/>
      <c r="QV35" s="82"/>
      <c r="QW35" s="82"/>
      <c r="QX35" s="82"/>
      <c r="QY35" s="82"/>
      <c r="QZ35" s="82"/>
      <c r="RA35" s="82"/>
      <c r="RB35" s="82"/>
      <c r="RC35" s="82"/>
      <c r="RD35" s="82"/>
      <c r="RE35" s="82"/>
      <c r="RF35" s="82"/>
      <c r="RG35" s="82"/>
      <c r="RH35" s="82"/>
      <c r="RI35" s="82"/>
      <c r="RJ35" s="82"/>
      <c r="RK35" s="82"/>
      <c r="RL35" s="82"/>
      <c r="RM35" s="82"/>
      <c r="RN35" s="82"/>
      <c r="RO35" s="82"/>
      <c r="RP35" s="82"/>
      <c r="RQ35" s="82"/>
      <c r="RR35" s="82"/>
      <c r="RS35" s="82"/>
      <c r="RT35" s="82"/>
      <c r="RU35" s="82"/>
      <c r="RV35" s="82"/>
      <c r="RW35" s="82"/>
      <c r="RX35" s="82"/>
      <c r="RY35" s="82"/>
      <c r="RZ35" s="82"/>
      <c r="SA35" s="82"/>
      <c r="SB35" s="82"/>
      <c r="SC35" s="82"/>
      <c r="SD35" s="82"/>
      <c r="SE35" s="82"/>
      <c r="SF35" s="82"/>
      <c r="SG35" s="82"/>
      <c r="SH35" s="82"/>
      <c r="SI35" s="82"/>
      <c r="SJ35" s="82"/>
      <c r="SK35" s="82"/>
      <c r="SL35" s="82"/>
      <c r="SM35" s="82"/>
      <c r="SN35" s="82"/>
      <c r="SO35" s="82"/>
      <c r="SP35" s="82"/>
      <c r="SQ35" s="82"/>
      <c r="SR35" s="82"/>
      <c r="SS35" s="82"/>
      <c r="ST35" s="82"/>
      <c r="SU35" s="82"/>
      <c r="SV35" s="82"/>
      <c r="SW35" s="82"/>
      <c r="SX35" s="82"/>
      <c r="SY35" s="82"/>
      <c r="SZ35" s="82"/>
      <c r="TA35" s="82"/>
      <c r="TB35" s="82"/>
      <c r="TC35" s="82"/>
      <c r="TD35" s="82"/>
      <c r="TE35" s="82"/>
      <c r="TF35" s="82"/>
      <c r="TG35" s="82"/>
      <c r="TH35" s="82"/>
      <c r="TI35" s="82"/>
      <c r="TJ35" s="82"/>
      <c r="TK35" s="82"/>
      <c r="TL35" s="82"/>
      <c r="TM35" s="82"/>
      <c r="TN35" s="82"/>
      <c r="TO35" s="82"/>
      <c r="TP35" s="82"/>
      <c r="TQ35" s="82"/>
      <c r="TR35" s="82"/>
      <c r="TS35" s="82"/>
      <c r="TT35" s="82"/>
      <c r="TU35" s="82"/>
      <c r="TV35" s="82"/>
      <c r="TW35" s="82"/>
      <c r="TX35" s="82"/>
      <c r="TY35" s="82"/>
      <c r="TZ35" s="82"/>
      <c r="UA35" s="82"/>
      <c r="UB35" s="82"/>
      <c r="UC35" s="82"/>
      <c r="UD35" s="82"/>
      <c r="UE35" s="82"/>
      <c r="UF35" s="82"/>
      <c r="UG35" s="82"/>
      <c r="UH35" s="82"/>
      <c r="UI35" s="82"/>
      <c r="UJ35" s="82"/>
      <c r="UK35" s="82"/>
      <c r="UL35" s="82"/>
      <c r="UM35" s="82"/>
      <c r="UN35" s="82"/>
      <c r="UO35" s="82"/>
      <c r="UP35" s="82"/>
      <c r="UQ35" s="82"/>
      <c r="UR35" s="82"/>
      <c r="US35" s="82"/>
      <c r="UT35" s="82"/>
      <c r="UU35" s="82"/>
      <c r="UV35" s="82"/>
      <c r="UW35" s="82"/>
      <c r="UX35" s="82"/>
      <c r="UY35" s="82"/>
      <c r="UZ35" s="82"/>
      <c r="VA35" s="82"/>
      <c r="VB35" s="82"/>
      <c r="VC35" s="82"/>
      <c r="VD35" s="82"/>
      <c r="VE35" s="82"/>
      <c r="VF35" s="82"/>
      <c r="VG35" s="82"/>
      <c r="VH35" s="82"/>
      <c r="VI35" s="82"/>
      <c r="VJ35" s="82"/>
      <c r="VK35" s="82"/>
      <c r="VL35" s="82"/>
      <c r="VM35" s="82"/>
      <c r="VN35" s="82"/>
      <c r="VO35" s="82"/>
      <c r="VP35" s="82"/>
      <c r="VQ35" s="82"/>
      <c r="VR35" s="82"/>
      <c r="VS35" s="82"/>
      <c r="VT35" s="82"/>
      <c r="VU35" s="82"/>
      <c r="VV35" s="82"/>
      <c r="VW35" s="82"/>
      <c r="VX35" s="82"/>
      <c r="VY35" s="82"/>
      <c r="VZ35" s="82"/>
      <c r="WA35" s="82"/>
      <c r="WB35" s="82"/>
      <c r="WC35" s="82"/>
      <c r="WD35" s="82"/>
      <c r="WE35" s="82"/>
      <c r="WF35" s="82"/>
      <c r="WG35" s="82"/>
      <c r="WH35" s="82"/>
      <c r="WI35" s="82"/>
      <c r="WJ35" s="82"/>
      <c r="WK35" s="82"/>
      <c r="WL35" s="82"/>
      <c r="WM35" s="82"/>
      <c r="WN35" s="82"/>
      <c r="WO35" s="82"/>
      <c r="WP35" s="82"/>
      <c r="WQ35" s="82"/>
      <c r="WR35" s="82"/>
      <c r="WS35" s="82"/>
      <c r="WT35" s="82"/>
      <c r="WU35" s="82"/>
      <c r="WV35" s="82"/>
      <c r="WW35" s="82"/>
      <c r="WX35" s="82"/>
      <c r="WY35" s="82"/>
      <c r="WZ35" s="82"/>
      <c r="XA35" s="82"/>
      <c r="XB35" s="82"/>
      <c r="XC35" s="82"/>
      <c r="XD35" s="82"/>
      <c r="XE35" s="82"/>
      <c r="XF35" s="82"/>
      <c r="XG35" s="82"/>
      <c r="XH35" s="82"/>
      <c r="XI35" s="82"/>
      <c r="XJ35" s="82"/>
      <c r="XK35" s="82"/>
      <c r="XL35" s="82"/>
      <c r="XM35" s="82"/>
      <c r="XN35" s="82"/>
      <c r="XO35" s="82"/>
      <c r="XP35" s="82"/>
      <c r="XQ35" s="82"/>
      <c r="XR35" s="82"/>
      <c r="XS35" s="82"/>
      <c r="XT35" s="82"/>
      <c r="XU35" s="82"/>
      <c r="XV35" s="82"/>
      <c r="XW35" s="82"/>
      <c r="XX35" s="82"/>
      <c r="XY35" s="82"/>
      <c r="XZ35" s="82"/>
      <c r="YA35" s="82"/>
      <c r="YB35" s="82"/>
      <c r="YC35" s="82"/>
      <c r="YD35" s="82"/>
      <c r="YE35" s="82"/>
      <c r="YF35" s="82"/>
      <c r="YG35" s="82"/>
      <c r="YH35" s="82"/>
      <c r="YI35" s="82"/>
      <c r="YJ35" s="82"/>
      <c r="YK35" s="82"/>
      <c r="YL35" s="82"/>
      <c r="YM35" s="82"/>
      <c r="YN35" s="82"/>
      <c r="YO35" s="82"/>
      <c r="YP35" s="82"/>
      <c r="YQ35" s="82"/>
      <c r="YR35" s="82"/>
      <c r="YS35" s="82"/>
      <c r="YT35" s="82"/>
      <c r="YU35" s="82"/>
      <c r="YV35" s="82"/>
      <c r="YW35" s="82"/>
      <c r="YX35" s="82"/>
      <c r="YY35" s="82"/>
      <c r="YZ35" s="82"/>
      <c r="ZA35" s="82"/>
      <c r="ZB35" s="82"/>
      <c r="ZC35" s="82"/>
      <c r="ZD35" s="82"/>
      <c r="ZE35" s="82"/>
      <c r="ZF35" s="82"/>
      <c r="ZG35" s="82"/>
      <c r="ZH35" s="82"/>
      <c r="ZI35" s="82"/>
      <c r="ZJ35" s="82"/>
      <c r="ZK35" s="82"/>
      <c r="ZL35" s="82"/>
      <c r="ZM35" s="82"/>
      <c r="ZN35" s="82"/>
      <c r="ZO35" s="82"/>
      <c r="ZP35" s="82"/>
      <c r="ZQ35" s="82"/>
      <c r="ZR35" s="82"/>
      <c r="ZS35" s="82"/>
      <c r="ZT35" s="82"/>
      <c r="ZU35" s="82"/>
      <c r="ZV35" s="82"/>
      <c r="ZW35" s="82"/>
      <c r="ZX35" s="82"/>
      <c r="ZY35" s="82"/>
      <c r="ZZ35" s="82"/>
      <c r="AAA35" s="82"/>
      <c r="AAB35" s="82"/>
      <c r="AAC35" s="82"/>
      <c r="AAD35" s="82"/>
      <c r="AAE35" s="82"/>
      <c r="AAF35" s="82"/>
      <c r="AAG35" s="82"/>
      <c r="AAH35" s="82"/>
      <c r="AAI35" s="82"/>
      <c r="AAJ35" s="82"/>
      <c r="AAK35" s="82"/>
      <c r="AAL35" s="82"/>
      <c r="AAM35" s="82"/>
      <c r="AAN35" s="82"/>
      <c r="AAO35" s="82"/>
      <c r="AAP35" s="82"/>
      <c r="AAQ35" s="82"/>
      <c r="AAR35" s="82"/>
      <c r="AAS35" s="82"/>
      <c r="AAT35" s="82"/>
      <c r="AAU35" s="82"/>
      <c r="AAV35" s="82"/>
      <c r="AAW35" s="82"/>
      <c r="AAX35" s="82"/>
      <c r="AAY35" s="82"/>
      <c r="AAZ35" s="82"/>
      <c r="ABA35" s="82"/>
      <c r="ABB35" s="82"/>
      <c r="ABC35" s="82"/>
      <c r="ABD35" s="82"/>
      <c r="ABE35" s="82"/>
      <c r="ABF35" s="82"/>
      <c r="ABG35" s="82"/>
      <c r="ABH35" s="82"/>
      <c r="ABI35" s="82"/>
      <c r="ABJ35" s="82"/>
      <c r="ABK35" s="82"/>
      <c r="ABL35" s="82"/>
      <c r="ABM35" s="82"/>
      <c r="ABN35" s="82"/>
      <c r="ABO35" s="82"/>
      <c r="ABP35" s="82"/>
      <c r="ABQ35" s="82"/>
      <c r="ABR35" s="82"/>
      <c r="ABS35" s="82"/>
      <c r="ABT35" s="82"/>
      <c r="ABU35" s="82"/>
      <c r="ABV35" s="82"/>
      <c r="ABW35" s="82"/>
      <c r="ABX35" s="82"/>
      <c r="ABY35" s="82"/>
      <c r="ABZ35" s="82"/>
      <c r="ACA35" s="82"/>
      <c r="ACB35" s="82"/>
      <c r="ACC35" s="82"/>
      <c r="ACD35" s="82"/>
      <c r="ACE35" s="82"/>
      <c r="ACF35" s="82"/>
      <c r="ACG35" s="82"/>
      <c r="ACH35" s="82"/>
      <c r="ACI35" s="82"/>
      <c r="ACJ35" s="82"/>
      <c r="ACK35" s="82"/>
      <c r="ACL35" s="82"/>
      <c r="ACM35" s="82"/>
      <c r="ACN35" s="82"/>
      <c r="ACO35" s="82"/>
      <c r="ACP35" s="82"/>
      <c r="ACQ35" s="82"/>
      <c r="ACR35" s="82"/>
      <c r="ACS35" s="82"/>
      <c r="ACT35" s="82"/>
      <c r="ACU35" s="82"/>
      <c r="ACV35" s="82"/>
      <c r="ACW35" s="82"/>
      <c r="ACX35" s="82"/>
      <c r="ACY35" s="82"/>
      <c r="ACZ35" s="82"/>
      <c r="ADA35" s="82"/>
      <c r="ADB35" s="82"/>
      <c r="ADC35" s="82"/>
      <c r="ADD35" s="82"/>
      <c r="ADE35" s="82"/>
      <c r="ADF35" s="82"/>
      <c r="ADG35" s="82"/>
      <c r="ADH35" s="82"/>
      <c r="ADI35" s="82"/>
      <c r="ADJ35" s="82"/>
      <c r="ADK35" s="82"/>
      <c r="ADL35" s="82"/>
      <c r="ADM35" s="82"/>
      <c r="ADN35" s="82"/>
      <c r="ADO35" s="82"/>
      <c r="ADP35" s="82"/>
      <c r="ADQ35" s="82"/>
      <c r="ADR35" s="82"/>
      <c r="ADS35" s="82"/>
      <c r="ADT35" s="82"/>
      <c r="ADU35" s="82"/>
      <c r="ADV35" s="82"/>
      <c r="ADW35" s="82"/>
      <c r="ADX35" s="82"/>
      <c r="ADY35" s="82"/>
      <c r="ADZ35" s="82"/>
      <c r="AEA35" s="82"/>
      <c r="AEB35" s="82"/>
      <c r="AEC35" s="82"/>
      <c r="AED35" s="82"/>
      <c r="AEE35" s="82"/>
      <c r="AEF35" s="82"/>
      <c r="AEG35" s="82"/>
      <c r="AEH35" s="82"/>
      <c r="AEI35" s="82"/>
      <c r="AEJ35" s="82"/>
      <c r="AEK35" s="82"/>
      <c r="AEL35" s="82"/>
      <c r="AEM35" s="82"/>
      <c r="AEN35" s="82"/>
      <c r="AEO35" s="82"/>
      <c r="AEP35" s="82"/>
      <c r="AEQ35" s="82"/>
      <c r="AER35" s="82"/>
      <c r="AES35" s="82"/>
      <c r="AET35" s="82"/>
      <c r="AEU35" s="82"/>
      <c r="AEV35" s="82"/>
      <c r="AEW35" s="82"/>
      <c r="AEX35" s="82"/>
      <c r="AEY35" s="82"/>
      <c r="AEZ35" s="82"/>
      <c r="AFA35" s="82"/>
      <c r="AFB35" s="82"/>
      <c r="AFC35" s="82"/>
      <c r="AFD35" s="82"/>
      <c r="AFE35" s="82"/>
      <c r="AFF35" s="82"/>
      <c r="AFG35" s="82"/>
      <c r="AFH35" s="82"/>
      <c r="AFI35" s="82"/>
      <c r="AFJ35" s="82"/>
      <c r="AFK35" s="82"/>
      <c r="AFL35" s="82"/>
      <c r="AFM35" s="82"/>
      <c r="AFN35" s="82"/>
      <c r="AFO35" s="82"/>
      <c r="AFP35" s="82"/>
      <c r="AFQ35" s="82"/>
      <c r="AFR35" s="82"/>
      <c r="AFS35" s="82"/>
      <c r="AFT35" s="82"/>
      <c r="AFU35" s="82"/>
      <c r="AFV35" s="82"/>
      <c r="AFW35" s="82"/>
      <c r="AFX35" s="82"/>
      <c r="AFY35" s="82"/>
      <c r="AFZ35" s="82"/>
      <c r="AGA35" s="82"/>
      <c r="AGB35" s="82"/>
      <c r="AGC35" s="82"/>
      <c r="AGD35" s="82"/>
      <c r="AGE35" s="82"/>
      <c r="AGF35" s="82"/>
      <c r="AGG35" s="82"/>
      <c r="AGH35" s="82"/>
      <c r="AGI35" s="82"/>
      <c r="AGJ35" s="82"/>
      <c r="AGK35" s="82"/>
      <c r="AGL35" s="82"/>
      <c r="AGM35" s="82"/>
      <c r="AGN35" s="82"/>
      <c r="AGO35" s="82"/>
      <c r="AGP35" s="82"/>
      <c r="AGQ35" s="82"/>
      <c r="AGR35" s="82"/>
      <c r="AGS35" s="82"/>
      <c r="AGT35" s="82"/>
      <c r="AGU35" s="82"/>
      <c r="AGV35" s="82"/>
      <c r="AGW35" s="82"/>
      <c r="AGX35" s="82"/>
      <c r="AGY35" s="82"/>
      <c r="AGZ35" s="82"/>
      <c r="AHA35" s="82"/>
      <c r="AHB35" s="82"/>
      <c r="AHC35" s="82"/>
      <c r="AHD35" s="82"/>
      <c r="AHE35" s="82"/>
      <c r="AHF35" s="82"/>
      <c r="AHG35" s="82"/>
      <c r="AHH35" s="82"/>
      <c r="AHI35" s="82"/>
      <c r="AHJ35" s="82"/>
      <c r="AHK35" s="82"/>
      <c r="AHL35" s="82"/>
      <c r="AHM35" s="82"/>
      <c r="AHN35" s="82"/>
      <c r="AHO35" s="82"/>
      <c r="AHP35" s="82"/>
      <c r="AHQ35" s="82"/>
      <c r="AHR35" s="82"/>
      <c r="AHS35" s="82"/>
      <c r="AHT35" s="82"/>
      <c r="AHU35" s="82"/>
      <c r="AHV35" s="82"/>
      <c r="AHW35" s="82"/>
      <c r="AHX35" s="82"/>
      <c r="AHY35" s="82"/>
      <c r="AHZ35" s="82"/>
      <c r="AIA35" s="82"/>
      <c r="AIB35" s="82"/>
      <c r="AIC35" s="82"/>
      <c r="AID35" s="82"/>
      <c r="AIE35" s="82"/>
      <c r="AIF35" s="82"/>
      <c r="AIG35" s="82"/>
      <c r="AIH35" s="82"/>
      <c r="AII35" s="82"/>
      <c r="AIJ35" s="82"/>
      <c r="AIK35" s="82"/>
      <c r="AIL35" s="82"/>
      <c r="AIM35" s="82"/>
      <c r="AIN35" s="82"/>
      <c r="AIO35" s="82"/>
      <c r="AIP35" s="82"/>
      <c r="AIQ35" s="82"/>
      <c r="AIR35" s="82"/>
      <c r="AIS35" s="82"/>
      <c r="AIT35" s="82"/>
      <c r="AIU35" s="82"/>
      <c r="AIV35" s="82"/>
      <c r="AIW35" s="82"/>
      <c r="AIX35" s="82"/>
      <c r="AIY35" s="82"/>
      <c r="AIZ35" s="82"/>
      <c r="AJA35" s="82"/>
      <c r="AJB35" s="82"/>
      <c r="AJC35" s="82"/>
      <c r="AJD35" s="82"/>
      <c r="AJE35" s="82"/>
      <c r="AJF35" s="82"/>
      <c r="AJG35" s="82"/>
      <c r="AJH35" s="82"/>
      <c r="AJI35" s="82"/>
      <c r="AJJ35" s="82"/>
      <c r="AJK35" s="82"/>
      <c r="AJL35" s="82"/>
      <c r="AJM35" s="82"/>
      <c r="AJN35" s="82"/>
      <c r="AJO35" s="82"/>
      <c r="AJP35" s="82"/>
      <c r="AJQ35" s="82"/>
      <c r="AJR35" s="82"/>
      <c r="AJS35" s="82"/>
      <c r="AJT35" s="82"/>
      <c r="AJU35" s="82"/>
      <c r="AJV35" s="82"/>
      <c r="AJW35" s="82"/>
      <c r="AJX35" s="82"/>
      <c r="AJY35" s="82"/>
      <c r="AJZ35" s="82"/>
      <c r="AKA35" s="82"/>
      <c r="AKB35" s="82"/>
      <c r="AKC35" s="82"/>
      <c r="AKD35" s="82"/>
      <c r="AKE35" s="82"/>
      <c r="AKF35" s="82"/>
      <c r="AKG35" s="82"/>
      <c r="AKH35" s="82"/>
      <c r="AKI35" s="82"/>
      <c r="AKJ35" s="82"/>
      <c r="AKK35" s="82"/>
      <c r="AKL35" s="82"/>
      <c r="AKM35" s="82"/>
      <c r="AKN35" s="82"/>
      <c r="AKO35" s="82"/>
      <c r="AKP35" s="82"/>
      <c r="AKQ35" s="82"/>
      <c r="AKR35" s="82"/>
      <c r="AKS35" s="82"/>
      <c r="AKT35" s="82"/>
      <c r="AKU35" s="82"/>
      <c r="AKV35" s="82"/>
      <c r="AKW35" s="82"/>
      <c r="AKX35" s="82"/>
      <c r="AKY35" s="82"/>
      <c r="AKZ35" s="82"/>
      <c r="ALA35" s="82"/>
      <c r="ALB35" s="82"/>
      <c r="ALC35" s="82"/>
      <c r="ALD35" s="82"/>
      <c r="ALE35" s="82"/>
      <c r="ALF35" s="82"/>
      <c r="ALG35" s="82"/>
      <c r="ALH35" s="82"/>
      <c r="ALI35" s="82"/>
      <c r="ALJ35" s="82"/>
      <c r="ALK35" s="82"/>
      <c r="ALL35" s="82"/>
      <c r="ALM35" s="82"/>
      <c r="ALN35" s="82"/>
      <c r="ALO35" s="82"/>
      <c r="ALP35" s="82"/>
      <c r="ALQ35" s="82"/>
      <c r="ALR35" s="82"/>
      <c r="ALS35" s="82"/>
      <c r="ALT35" s="82"/>
      <c r="ALU35" s="82"/>
      <c r="ALV35" s="82"/>
      <c r="ALW35" s="82"/>
      <c r="ALX35" s="82"/>
      <c r="ALY35" s="82"/>
      <c r="ALZ35" s="82"/>
      <c r="AMA35" s="82"/>
      <c r="AMB35" s="82"/>
      <c r="AMC35" s="82"/>
      <c r="AMD35" s="82"/>
      <c r="AME35" s="82"/>
      <c r="AMF35" s="82"/>
      <c r="AMG35" s="82"/>
      <c r="AMH35" s="82"/>
      <c r="AMI35" s="82"/>
      <c r="AMJ35" s="82"/>
      <c r="AMK35" s="82"/>
      <c r="AML35" s="82"/>
      <c r="AMM35" s="82"/>
      <c r="AMN35" s="82"/>
      <c r="AMO35" s="82"/>
      <c r="AMP35" s="82"/>
      <c r="AMQ35" s="82"/>
      <c r="AMR35" s="82"/>
      <c r="AMS35" s="82"/>
      <c r="AMT35" s="82"/>
      <c r="AMU35" s="82"/>
      <c r="AMV35" s="82"/>
      <c r="AMW35" s="82"/>
      <c r="AMX35" s="82"/>
      <c r="AMY35" s="82"/>
      <c r="AMZ35" s="82"/>
      <c r="ANA35" s="82"/>
      <c r="ANB35" s="82"/>
      <c r="ANC35" s="82"/>
      <c r="AND35" s="82"/>
      <c r="ANE35" s="82"/>
      <c r="ANF35" s="82"/>
      <c r="ANG35" s="82"/>
      <c r="ANH35" s="82"/>
      <c r="ANI35" s="82"/>
      <c r="ANJ35" s="82"/>
      <c r="ANK35" s="82"/>
      <c r="ANL35" s="82"/>
      <c r="ANM35" s="82"/>
      <c r="ANN35" s="82"/>
      <c r="ANO35" s="82"/>
      <c r="ANP35" s="82"/>
      <c r="ANQ35" s="82"/>
      <c r="ANR35" s="82"/>
      <c r="ANS35" s="82"/>
      <c r="ANT35" s="82"/>
      <c r="ANU35" s="82"/>
      <c r="ANV35" s="82"/>
      <c r="ANW35" s="82"/>
      <c r="ANX35" s="82"/>
      <c r="ANY35" s="82"/>
      <c r="ANZ35" s="82"/>
      <c r="AOA35" s="82"/>
      <c r="AOB35" s="82"/>
      <c r="AOC35" s="82"/>
      <c r="AOD35" s="82"/>
      <c r="AOE35" s="82"/>
      <c r="AOF35" s="82"/>
      <c r="AOG35" s="82"/>
      <c r="AOH35" s="82"/>
      <c r="AOI35" s="82"/>
      <c r="AOJ35" s="82"/>
      <c r="AOK35" s="82"/>
      <c r="AOL35" s="82"/>
      <c r="AOM35" s="82"/>
      <c r="AON35" s="82"/>
      <c r="AOO35" s="82"/>
      <c r="AOP35" s="82"/>
      <c r="AOQ35" s="82"/>
      <c r="AOR35" s="82"/>
      <c r="AOS35" s="82"/>
      <c r="AOT35" s="82"/>
      <c r="AOU35" s="82"/>
      <c r="AOV35" s="82"/>
      <c r="AOW35" s="82"/>
      <c r="AOX35" s="82"/>
      <c r="AOY35" s="82"/>
      <c r="AOZ35" s="82"/>
      <c r="APA35" s="82"/>
      <c r="APB35" s="82"/>
      <c r="APC35" s="82"/>
      <c r="APD35" s="82"/>
      <c r="APE35" s="82"/>
      <c r="APF35" s="82"/>
      <c r="APG35" s="82"/>
      <c r="APH35" s="82"/>
      <c r="API35" s="82"/>
      <c r="APJ35" s="82"/>
      <c r="APK35" s="82"/>
      <c r="APL35" s="82"/>
      <c r="APM35" s="82"/>
      <c r="APN35" s="82"/>
      <c r="APO35" s="82"/>
      <c r="APP35" s="82"/>
      <c r="APQ35" s="82"/>
      <c r="APR35" s="82"/>
      <c r="APS35" s="82"/>
      <c r="APT35" s="82"/>
      <c r="APU35" s="82"/>
      <c r="APV35" s="82"/>
      <c r="APW35" s="82"/>
      <c r="APX35" s="82"/>
      <c r="APY35" s="82"/>
      <c r="APZ35" s="82"/>
      <c r="AQA35" s="82"/>
      <c r="AQB35" s="82"/>
      <c r="AQC35" s="82"/>
      <c r="AQD35" s="82"/>
      <c r="AQE35" s="82"/>
      <c r="AQF35" s="82"/>
      <c r="AQG35" s="82"/>
      <c r="AQH35" s="82"/>
      <c r="AQI35" s="82"/>
      <c r="AQJ35" s="82"/>
      <c r="AQK35" s="82"/>
      <c r="AQL35" s="82"/>
      <c r="AQM35" s="82"/>
      <c r="AQN35" s="82"/>
      <c r="AQO35" s="82"/>
      <c r="AQP35" s="82"/>
      <c r="AQQ35" s="82"/>
      <c r="AQR35" s="82"/>
      <c r="AQS35" s="82"/>
      <c r="AQT35" s="82"/>
      <c r="AQU35" s="82"/>
      <c r="AQV35" s="82"/>
      <c r="AQW35" s="82"/>
      <c r="AQX35" s="82"/>
      <c r="AQY35" s="82"/>
      <c r="AQZ35" s="82"/>
      <c r="ARA35" s="82"/>
      <c r="ARB35" s="82"/>
      <c r="ARC35" s="82"/>
      <c r="ARD35" s="82"/>
      <c r="ARE35" s="82"/>
      <c r="ARF35" s="82"/>
      <c r="ARG35" s="82"/>
      <c r="ARH35" s="82"/>
      <c r="ARI35" s="82"/>
      <c r="ARJ35" s="82"/>
      <c r="ARK35" s="82"/>
      <c r="ARL35" s="82"/>
      <c r="ARM35" s="82"/>
      <c r="ARN35" s="82"/>
      <c r="ARO35" s="82"/>
      <c r="ARP35" s="82"/>
      <c r="ARQ35" s="82"/>
      <c r="ARR35" s="82"/>
      <c r="ARS35" s="82"/>
      <c r="ART35" s="82"/>
      <c r="ARU35" s="82"/>
      <c r="ARV35" s="82"/>
      <c r="ARW35" s="82"/>
      <c r="ARX35" s="82"/>
      <c r="ARY35" s="82"/>
      <c r="ARZ35" s="82"/>
      <c r="ASA35" s="82"/>
      <c r="ASB35" s="82"/>
      <c r="ASC35" s="82"/>
      <c r="ASD35" s="82"/>
      <c r="ASE35" s="82"/>
      <c r="ASF35" s="82"/>
      <c r="ASG35" s="82"/>
      <c r="ASH35" s="82"/>
      <c r="ASI35" s="82"/>
      <c r="ASJ35" s="82"/>
      <c r="ASK35" s="82"/>
      <c r="ASL35" s="82"/>
      <c r="ASM35" s="82"/>
      <c r="ASN35" s="82"/>
      <c r="ASO35" s="82"/>
      <c r="ASP35" s="82"/>
      <c r="ASQ35" s="82"/>
      <c r="ASR35" s="82"/>
      <c r="ASS35" s="82"/>
      <c r="AST35" s="82"/>
      <c r="ASU35" s="82"/>
      <c r="ASV35" s="82"/>
      <c r="ASW35" s="82"/>
      <c r="ASX35" s="82"/>
      <c r="ASY35" s="82"/>
      <c r="ASZ35" s="82"/>
      <c r="ATA35" s="82"/>
      <c r="ATB35" s="82"/>
      <c r="ATC35" s="82"/>
      <c r="ATD35" s="82"/>
      <c r="ATE35" s="82"/>
      <c r="ATF35" s="82"/>
      <c r="ATG35" s="82"/>
      <c r="ATH35" s="82"/>
      <c r="ATI35" s="82"/>
      <c r="ATJ35" s="82"/>
      <c r="ATK35" s="82"/>
      <c r="ATL35" s="82"/>
      <c r="ATM35" s="82"/>
      <c r="ATN35" s="82"/>
      <c r="ATO35" s="82"/>
      <c r="ATP35" s="82"/>
      <c r="ATQ35" s="82"/>
      <c r="ATR35" s="82"/>
      <c r="ATS35" s="82"/>
      <c r="ATT35" s="82"/>
      <c r="ATU35" s="82"/>
      <c r="ATV35" s="82"/>
      <c r="ATW35" s="82"/>
      <c r="ATX35" s="82"/>
      <c r="ATY35" s="82"/>
      <c r="ATZ35" s="82"/>
      <c r="AUA35" s="82"/>
      <c r="AUB35" s="82"/>
      <c r="AUC35" s="82"/>
      <c r="AUD35" s="82"/>
      <c r="AUE35" s="82"/>
      <c r="AUF35" s="82"/>
      <c r="AUG35" s="82"/>
      <c r="AUH35" s="82"/>
      <c r="AUI35" s="82"/>
      <c r="AUJ35" s="82"/>
      <c r="AUK35" s="82"/>
      <c r="AUL35" s="82"/>
      <c r="AUM35" s="82"/>
      <c r="AUN35" s="82"/>
      <c r="AUO35" s="82"/>
      <c r="AUP35" s="82"/>
      <c r="AUQ35" s="82"/>
      <c r="AUR35" s="82"/>
      <c r="AUS35" s="82"/>
      <c r="AUT35" s="82"/>
      <c r="AUU35" s="82"/>
      <c r="AUV35" s="82"/>
      <c r="AUW35" s="82"/>
      <c r="AUX35" s="82"/>
      <c r="AUY35" s="82"/>
      <c r="AUZ35" s="82"/>
      <c r="AVA35" s="82"/>
      <c r="AVB35" s="82"/>
      <c r="AVC35" s="82"/>
      <c r="AVD35" s="82"/>
      <c r="AVE35" s="82"/>
      <c r="AVF35" s="82"/>
      <c r="AVG35" s="82"/>
      <c r="AVH35" s="82"/>
      <c r="AVI35" s="82"/>
      <c r="AVJ35" s="82"/>
      <c r="AVK35" s="82"/>
      <c r="AVL35" s="82"/>
      <c r="AVM35" s="82"/>
      <c r="AVN35" s="82"/>
      <c r="AVO35" s="82"/>
      <c r="AVP35" s="82"/>
      <c r="AVQ35" s="82"/>
      <c r="AVR35" s="82"/>
      <c r="AVS35" s="82"/>
      <c r="AVT35" s="82"/>
      <c r="AVU35" s="82"/>
      <c r="AVV35" s="82"/>
      <c r="AVW35" s="82"/>
      <c r="AVX35" s="82"/>
      <c r="AVY35" s="82"/>
      <c r="AVZ35" s="82"/>
      <c r="AWA35" s="82"/>
      <c r="AWB35" s="82"/>
      <c r="AWC35" s="82"/>
      <c r="AWD35" s="82"/>
      <c r="AWE35" s="82"/>
      <c r="AWF35" s="82"/>
      <c r="AWG35" s="82"/>
      <c r="AWH35" s="82"/>
      <c r="AWI35" s="82"/>
      <c r="AWJ35" s="82"/>
      <c r="AWK35" s="82"/>
      <c r="AWL35" s="82"/>
      <c r="AWM35" s="82"/>
      <c r="AWN35" s="82"/>
      <c r="AWO35" s="82"/>
      <c r="AWP35" s="82"/>
      <c r="AWQ35" s="82"/>
      <c r="AWR35" s="82"/>
      <c r="AWS35" s="82"/>
      <c r="AWT35" s="82"/>
      <c r="AWU35" s="82"/>
      <c r="AWV35" s="82"/>
      <c r="AWW35" s="82"/>
      <c r="AWX35" s="82"/>
      <c r="AWY35" s="82"/>
      <c r="AWZ35" s="82"/>
      <c r="AXA35" s="82"/>
      <c r="AXB35" s="82"/>
      <c r="AXC35" s="82"/>
      <c r="AXD35" s="82"/>
      <c r="AXE35" s="82"/>
      <c r="AXF35" s="82"/>
      <c r="AXG35" s="82"/>
      <c r="AXH35" s="82"/>
      <c r="AXI35" s="82"/>
      <c r="AXJ35" s="82"/>
      <c r="AXK35" s="82"/>
      <c r="AXL35" s="82"/>
      <c r="AXM35" s="82"/>
      <c r="AXN35" s="82"/>
      <c r="AXO35" s="82"/>
      <c r="AXP35" s="82"/>
      <c r="AXQ35" s="82"/>
      <c r="AXR35" s="82"/>
      <c r="AXS35" s="82"/>
      <c r="AXT35" s="82"/>
      <c r="AXU35" s="82"/>
      <c r="AXV35" s="82"/>
      <c r="AXW35" s="82"/>
      <c r="AXX35" s="82"/>
      <c r="AXY35" s="82"/>
      <c r="AXZ35" s="82"/>
      <c r="AYA35" s="82"/>
      <c r="AYB35" s="82"/>
      <c r="AYC35" s="82"/>
      <c r="AYD35" s="82"/>
      <c r="AYE35" s="82"/>
      <c r="AYF35" s="82"/>
      <c r="AYG35" s="82"/>
      <c r="AYH35" s="82"/>
      <c r="AYI35" s="82"/>
      <c r="AYJ35" s="82"/>
      <c r="AYK35" s="82"/>
      <c r="AYL35" s="82"/>
      <c r="AYM35" s="82"/>
      <c r="AYN35" s="82"/>
      <c r="AYO35" s="82"/>
      <c r="AYP35" s="82"/>
      <c r="AYQ35" s="82"/>
      <c r="AYR35" s="82"/>
      <c r="AYS35" s="82"/>
      <c r="AYT35" s="82"/>
      <c r="AYU35" s="82"/>
      <c r="AYV35" s="82"/>
      <c r="AYW35" s="82"/>
      <c r="AYX35" s="82"/>
      <c r="AYY35" s="82"/>
      <c r="AYZ35" s="82"/>
      <c r="AZA35" s="82"/>
      <c r="AZB35" s="82"/>
      <c r="AZC35" s="82"/>
      <c r="AZD35" s="82"/>
      <c r="AZE35" s="82"/>
      <c r="AZF35" s="82"/>
      <c r="AZG35" s="82"/>
      <c r="AZH35" s="82"/>
      <c r="AZI35" s="82"/>
      <c r="AZJ35" s="82"/>
      <c r="AZK35" s="82"/>
      <c r="AZL35" s="82"/>
      <c r="AZM35" s="82"/>
      <c r="AZN35" s="82"/>
      <c r="AZO35" s="82"/>
      <c r="AZP35" s="82"/>
      <c r="AZQ35" s="82"/>
      <c r="AZR35" s="82"/>
      <c r="AZS35" s="82"/>
      <c r="AZT35" s="82"/>
      <c r="AZU35" s="82"/>
      <c r="AZV35" s="82"/>
      <c r="AZW35" s="82"/>
      <c r="AZX35" s="82"/>
      <c r="AZY35" s="82"/>
      <c r="AZZ35" s="82"/>
      <c r="BAA35" s="82"/>
      <c r="BAB35" s="82"/>
      <c r="BAC35" s="82"/>
      <c r="BAD35" s="82"/>
      <c r="BAE35" s="82"/>
      <c r="BAF35" s="82"/>
      <c r="BAG35" s="82"/>
      <c r="BAH35" s="82"/>
      <c r="BAI35" s="82"/>
      <c r="BAJ35" s="82"/>
      <c r="BAK35" s="82"/>
      <c r="BAL35" s="82"/>
      <c r="BAM35" s="82"/>
      <c r="BAN35" s="82"/>
      <c r="BAO35" s="82"/>
      <c r="BAP35" s="82"/>
      <c r="BAQ35" s="82"/>
      <c r="BAR35" s="82"/>
      <c r="BAS35" s="82"/>
      <c r="BAT35" s="82"/>
      <c r="BAU35" s="82"/>
      <c r="BAV35" s="82"/>
      <c r="BAW35" s="82"/>
      <c r="BAX35" s="82"/>
      <c r="BAY35" s="82"/>
      <c r="BAZ35" s="82"/>
      <c r="BBA35" s="82"/>
      <c r="BBB35" s="82"/>
      <c r="BBC35" s="82"/>
      <c r="BBD35" s="82"/>
      <c r="BBE35" s="82"/>
      <c r="BBF35" s="82"/>
      <c r="BBG35" s="82"/>
      <c r="BBH35" s="82"/>
      <c r="BBI35" s="82"/>
      <c r="BBJ35" s="82"/>
      <c r="BBK35" s="82"/>
      <c r="BBL35" s="82"/>
      <c r="BBM35" s="82"/>
      <c r="BBN35" s="82"/>
      <c r="BBO35" s="82"/>
      <c r="BBP35" s="82"/>
      <c r="BBQ35" s="82"/>
      <c r="BBR35" s="82"/>
      <c r="BBS35" s="82"/>
      <c r="BBT35" s="82"/>
      <c r="BBU35" s="82"/>
      <c r="BBV35" s="82"/>
      <c r="BBW35" s="82"/>
      <c r="BBX35" s="82"/>
      <c r="BBY35" s="82"/>
      <c r="BBZ35" s="82"/>
      <c r="BCA35" s="82"/>
      <c r="BCB35" s="82"/>
      <c r="BCC35" s="82"/>
      <c r="BCD35" s="82"/>
      <c r="BCE35" s="82"/>
      <c r="BCF35" s="82"/>
      <c r="BCG35" s="82"/>
      <c r="BCH35" s="82"/>
      <c r="BCI35" s="82"/>
      <c r="BCJ35" s="82"/>
      <c r="BCK35" s="82"/>
      <c r="BCL35" s="82"/>
      <c r="BCM35" s="82"/>
      <c r="BCN35" s="82"/>
      <c r="BCO35" s="82"/>
      <c r="BCP35" s="82"/>
      <c r="BCQ35" s="82"/>
      <c r="BCR35" s="82"/>
      <c r="BCS35" s="82"/>
      <c r="BCT35" s="82"/>
      <c r="BCU35" s="82"/>
      <c r="BCV35" s="82"/>
      <c r="BCW35" s="82"/>
      <c r="BCX35" s="82"/>
      <c r="BCY35" s="82"/>
      <c r="BCZ35" s="82"/>
      <c r="BDA35" s="82"/>
      <c r="BDB35" s="82"/>
      <c r="BDC35" s="82"/>
      <c r="BDD35" s="82"/>
      <c r="BDE35" s="82"/>
      <c r="BDF35" s="82"/>
      <c r="BDG35" s="82"/>
      <c r="BDH35" s="82"/>
      <c r="BDI35" s="82"/>
      <c r="BDJ35" s="82"/>
      <c r="BDK35" s="82"/>
      <c r="BDL35" s="82"/>
      <c r="BDM35" s="82"/>
      <c r="BDN35" s="82"/>
      <c r="BDO35" s="82"/>
      <c r="BDP35" s="82"/>
      <c r="BDQ35" s="82"/>
      <c r="BDR35" s="82"/>
      <c r="BDS35" s="82"/>
      <c r="BDT35" s="82"/>
      <c r="BDU35" s="82"/>
      <c r="BDV35" s="82"/>
      <c r="BDW35" s="82"/>
      <c r="BDX35" s="82"/>
      <c r="BDY35" s="82"/>
      <c r="BDZ35" s="82"/>
      <c r="BEA35" s="82"/>
      <c r="BEB35" s="82"/>
      <c r="BEC35" s="82"/>
      <c r="BED35" s="82"/>
      <c r="BEE35" s="82"/>
      <c r="BEF35" s="82"/>
      <c r="BEG35" s="82"/>
      <c r="BEH35" s="82"/>
      <c r="BEI35" s="82"/>
      <c r="BEJ35" s="82"/>
      <c r="BEK35" s="82"/>
      <c r="BEL35" s="82"/>
      <c r="BEM35" s="82"/>
      <c r="BEN35" s="82"/>
      <c r="BEO35" s="82"/>
      <c r="BEP35" s="82"/>
      <c r="BEQ35" s="82"/>
      <c r="BER35" s="82"/>
      <c r="BES35" s="82"/>
      <c r="BET35" s="82"/>
      <c r="BEU35" s="82"/>
      <c r="BEV35" s="82"/>
      <c r="BEW35" s="82"/>
      <c r="BEX35" s="82"/>
      <c r="BEY35" s="82"/>
      <c r="BEZ35" s="82"/>
      <c r="BFA35" s="82"/>
      <c r="BFB35" s="82"/>
      <c r="BFC35" s="82"/>
      <c r="BFD35" s="82"/>
      <c r="BFE35" s="82"/>
      <c r="BFF35" s="82"/>
      <c r="BFG35" s="82"/>
      <c r="BFH35" s="82"/>
      <c r="BFI35" s="82"/>
      <c r="BFJ35" s="82"/>
      <c r="BFK35" s="82"/>
      <c r="BFL35" s="82"/>
      <c r="BFM35" s="82"/>
      <c r="BFN35" s="82"/>
      <c r="BFO35" s="82"/>
      <c r="BFP35" s="82"/>
      <c r="BFQ35" s="82"/>
      <c r="BFR35" s="82"/>
      <c r="BFS35" s="82"/>
      <c r="BFT35" s="82"/>
      <c r="BFU35" s="82"/>
      <c r="BFV35" s="82"/>
      <c r="BFW35" s="82"/>
      <c r="BFX35" s="82"/>
      <c r="BFY35" s="82"/>
      <c r="BFZ35" s="82"/>
      <c r="BGA35" s="82"/>
      <c r="BGB35" s="82"/>
      <c r="BGC35" s="82"/>
      <c r="BGD35" s="82"/>
      <c r="BGE35" s="82"/>
      <c r="BGF35" s="82"/>
      <c r="BGG35" s="82"/>
      <c r="BGH35" s="82"/>
      <c r="BGI35" s="82"/>
      <c r="BGJ35" s="82"/>
      <c r="BGK35" s="82"/>
      <c r="BGL35" s="82"/>
      <c r="BGM35" s="82"/>
      <c r="BGN35" s="82"/>
      <c r="BGO35" s="82"/>
      <c r="BGP35" s="82"/>
      <c r="BGQ35" s="82"/>
      <c r="BGR35" s="82"/>
      <c r="BGS35" s="82"/>
      <c r="BGT35" s="82"/>
      <c r="BGU35" s="82"/>
      <c r="BGV35" s="82"/>
      <c r="BGW35" s="82"/>
      <c r="BGX35" s="82"/>
      <c r="BGY35" s="82"/>
      <c r="BGZ35" s="82"/>
      <c r="BHA35" s="82"/>
      <c r="BHB35" s="82"/>
      <c r="BHC35" s="82"/>
      <c r="BHD35" s="82"/>
      <c r="BHE35" s="82"/>
      <c r="BHF35" s="82"/>
      <c r="BHG35" s="82"/>
    </row>
    <row r="36" spans="1:1568" s="84" customFormat="1" x14ac:dyDescent="0.2">
      <c r="A36" s="99"/>
      <c r="B36" s="83">
        <v>2</v>
      </c>
      <c r="C36" s="59" t="s">
        <v>39</v>
      </c>
      <c r="D36" s="59"/>
      <c r="E36" s="59"/>
      <c r="F36" s="51"/>
      <c r="G36" s="80" t="str">
        <f t="shared" si="21"/>
        <v/>
      </c>
      <c r="H36" s="59"/>
      <c r="I36" s="62"/>
      <c r="J36" s="115" t="str">
        <f t="shared" si="22"/>
        <v/>
      </c>
      <c r="K36" s="82"/>
      <c r="L36" s="100"/>
      <c r="N36" s="85"/>
      <c r="O36" s="85"/>
      <c r="P36" s="85">
        <v>10</v>
      </c>
      <c r="Q36" s="93" t="str">
        <f t="shared" ref="Q36:AC36" si="24">IF($C44=Q$26,$F44,"")</f>
        <v/>
      </c>
      <c r="R36" s="93" t="str">
        <f t="shared" si="24"/>
        <v/>
      </c>
      <c r="S36" s="93" t="str">
        <f t="shared" si="24"/>
        <v/>
      </c>
      <c r="T36" s="93" t="str">
        <f t="shared" si="24"/>
        <v/>
      </c>
      <c r="U36" s="93" t="str">
        <f t="shared" si="24"/>
        <v/>
      </c>
      <c r="V36" s="93" t="str">
        <f t="shared" si="24"/>
        <v/>
      </c>
      <c r="W36" s="93" t="str">
        <f t="shared" si="24"/>
        <v/>
      </c>
      <c r="X36" s="93" t="str">
        <f t="shared" si="24"/>
        <v/>
      </c>
      <c r="Y36" s="93" t="str">
        <f t="shared" si="24"/>
        <v/>
      </c>
      <c r="Z36" s="93" t="str">
        <f t="shared" si="24"/>
        <v/>
      </c>
      <c r="AA36" s="93" t="str">
        <f t="shared" si="24"/>
        <v/>
      </c>
      <c r="AB36" s="93" t="str">
        <f t="shared" si="24"/>
        <v/>
      </c>
      <c r="AC36" s="93" t="str">
        <f t="shared" si="24"/>
        <v/>
      </c>
      <c r="AD36" s="85"/>
      <c r="AE36" s="93" t="str">
        <f t="shared" si="10"/>
        <v/>
      </c>
      <c r="AF36" s="93" t="str">
        <f t="shared" si="10"/>
        <v/>
      </c>
      <c r="AG36" s="93" t="str">
        <f t="shared" si="10"/>
        <v/>
      </c>
      <c r="AH36" s="93" t="str">
        <f t="shared" si="10"/>
        <v/>
      </c>
      <c r="AI36" s="93" t="str">
        <f t="shared" si="10"/>
        <v/>
      </c>
      <c r="AJ36" s="93" t="str">
        <f t="shared" si="10"/>
        <v/>
      </c>
      <c r="AK36" s="93" t="str">
        <f t="shared" si="10"/>
        <v/>
      </c>
      <c r="AL36" s="93" t="str">
        <f t="shared" si="10"/>
        <v/>
      </c>
      <c r="AM36" s="93" t="str">
        <f t="shared" si="10"/>
        <v/>
      </c>
      <c r="AN36" s="93" t="str">
        <f t="shared" si="10"/>
        <v/>
      </c>
      <c r="AO36" s="93" t="str">
        <f t="shared" si="10"/>
        <v/>
      </c>
      <c r="AP36" s="93" t="str">
        <f t="shared" si="10"/>
        <v/>
      </c>
      <c r="AQ36" s="93" t="str">
        <f t="shared" si="10"/>
        <v/>
      </c>
      <c r="AR36" s="109"/>
      <c r="AS36" s="87"/>
      <c r="AT36" s="87"/>
      <c r="AU36" s="87"/>
      <c r="AV36" s="87"/>
      <c r="AW36" s="87"/>
      <c r="AX36" s="87"/>
      <c r="AY36" s="87"/>
      <c r="AZ36" s="87"/>
      <c r="BA36" s="87"/>
      <c r="BB36" s="87"/>
      <c r="BC36" s="87"/>
      <c r="BD36" s="87"/>
      <c r="BE36" s="87"/>
      <c r="BF36" s="87"/>
      <c r="BG36" s="87"/>
      <c r="BH36" s="88"/>
      <c r="BI36" s="88"/>
      <c r="BJ36" s="82"/>
      <c r="BK36" s="82"/>
      <c r="BL36" s="82"/>
      <c r="BM36" s="82"/>
      <c r="BN36" s="82"/>
      <c r="BO36" s="82"/>
      <c r="BP36" s="82"/>
      <c r="BQ36" s="82"/>
      <c r="BR36" s="82"/>
      <c r="BS36" s="82"/>
      <c r="BT36" s="82"/>
      <c r="BU36" s="82"/>
      <c r="BV36" s="82"/>
      <c r="BW36" s="82"/>
      <c r="BX36" s="82"/>
      <c r="BY36" s="82"/>
      <c r="BZ36" s="82"/>
      <c r="CA36" s="82"/>
      <c r="CB36" s="82"/>
      <c r="CC36" s="82"/>
      <c r="CD36" s="82"/>
      <c r="CE36" s="82"/>
      <c r="CF36" s="82"/>
      <c r="CG36" s="82"/>
      <c r="CH36" s="82"/>
      <c r="CI36" s="82"/>
      <c r="CJ36" s="82"/>
      <c r="CK36" s="82"/>
      <c r="CL36" s="82"/>
      <c r="CM36" s="82"/>
      <c r="CN36" s="82"/>
      <c r="CO36" s="82"/>
      <c r="CP36" s="82"/>
      <c r="CQ36" s="82"/>
      <c r="CR36" s="82"/>
      <c r="CS36" s="82"/>
      <c r="CT36" s="82"/>
      <c r="CU36" s="82"/>
      <c r="CV36" s="82"/>
      <c r="CW36" s="82"/>
      <c r="CX36" s="82"/>
      <c r="CY36" s="82"/>
      <c r="CZ36" s="82"/>
      <c r="DA36" s="82"/>
      <c r="DB36" s="82"/>
      <c r="DC36" s="82"/>
      <c r="DD36" s="82"/>
      <c r="DE36" s="82"/>
      <c r="DF36" s="82"/>
      <c r="DG36" s="82"/>
      <c r="DH36" s="82"/>
      <c r="DI36" s="82"/>
      <c r="DJ36" s="82"/>
      <c r="DK36" s="82"/>
      <c r="DL36" s="82"/>
      <c r="DM36" s="82"/>
      <c r="DN36" s="82"/>
      <c r="DO36" s="82"/>
      <c r="DP36" s="82"/>
      <c r="DQ36" s="82"/>
      <c r="DR36" s="82"/>
      <c r="DS36" s="82"/>
      <c r="DT36" s="82"/>
      <c r="DU36" s="82"/>
      <c r="DV36" s="82"/>
      <c r="DW36" s="82"/>
      <c r="DX36" s="82"/>
      <c r="DY36" s="82"/>
      <c r="DZ36" s="82"/>
      <c r="EA36" s="82"/>
      <c r="EB36" s="82"/>
      <c r="EC36" s="82"/>
      <c r="ED36" s="82"/>
      <c r="EE36" s="82"/>
      <c r="EF36" s="82"/>
      <c r="EG36" s="82"/>
      <c r="EH36" s="82"/>
      <c r="EI36" s="82"/>
      <c r="EJ36" s="82"/>
      <c r="EK36" s="82"/>
      <c r="EL36" s="82"/>
      <c r="EM36" s="82"/>
      <c r="EN36" s="82"/>
      <c r="EO36" s="82"/>
      <c r="EP36" s="82"/>
      <c r="EQ36" s="82"/>
      <c r="ER36" s="82"/>
      <c r="ES36" s="82"/>
      <c r="ET36" s="82"/>
      <c r="EU36" s="82"/>
      <c r="EV36" s="82"/>
      <c r="EW36" s="82"/>
      <c r="EX36" s="82"/>
      <c r="EY36" s="82"/>
      <c r="EZ36" s="82"/>
      <c r="FA36" s="82"/>
      <c r="FB36" s="82"/>
      <c r="FC36" s="82"/>
      <c r="FD36" s="82"/>
      <c r="FE36" s="82"/>
      <c r="FF36" s="82"/>
      <c r="FG36" s="82"/>
      <c r="FH36" s="82"/>
      <c r="FI36" s="82"/>
      <c r="FJ36" s="82"/>
      <c r="FK36" s="82"/>
      <c r="FL36" s="82"/>
      <c r="FM36" s="82"/>
      <c r="FN36" s="82"/>
      <c r="FO36" s="82"/>
      <c r="FP36" s="82"/>
      <c r="FQ36" s="82"/>
      <c r="FR36" s="82"/>
      <c r="FS36" s="82"/>
      <c r="FT36" s="82"/>
      <c r="FU36" s="82"/>
      <c r="FV36" s="82"/>
      <c r="FW36" s="82"/>
      <c r="FX36" s="82"/>
      <c r="FY36" s="82"/>
      <c r="FZ36" s="82"/>
      <c r="GA36" s="82"/>
      <c r="GB36" s="82"/>
      <c r="GC36" s="82"/>
      <c r="GD36" s="82"/>
      <c r="GE36" s="82"/>
      <c r="GF36" s="82"/>
      <c r="GG36" s="82"/>
      <c r="GH36" s="82"/>
      <c r="GI36" s="82"/>
      <c r="GJ36" s="82"/>
      <c r="GK36" s="82"/>
      <c r="GL36" s="82"/>
      <c r="GM36" s="82"/>
      <c r="GN36" s="82"/>
      <c r="GO36" s="82"/>
      <c r="GP36" s="82"/>
      <c r="GQ36" s="82"/>
      <c r="GR36" s="82"/>
      <c r="GS36" s="82"/>
      <c r="GT36" s="82"/>
      <c r="GU36" s="82"/>
      <c r="GV36" s="82"/>
      <c r="GW36" s="82"/>
      <c r="GX36" s="82"/>
      <c r="GY36" s="82"/>
      <c r="GZ36" s="82"/>
      <c r="HA36" s="82"/>
      <c r="HB36" s="82"/>
      <c r="HC36" s="82"/>
      <c r="HD36" s="82"/>
      <c r="HE36" s="82"/>
      <c r="HF36" s="82"/>
      <c r="HG36" s="82"/>
      <c r="HH36" s="82"/>
      <c r="HI36" s="82"/>
      <c r="HJ36" s="82"/>
      <c r="HK36" s="82"/>
      <c r="HL36" s="82"/>
      <c r="HM36" s="82"/>
      <c r="HN36" s="82"/>
      <c r="HO36" s="82"/>
      <c r="HP36" s="82"/>
      <c r="HQ36" s="82"/>
      <c r="HR36" s="82"/>
      <c r="HS36" s="82"/>
      <c r="HT36" s="82"/>
      <c r="HU36" s="82"/>
      <c r="HV36" s="82"/>
      <c r="HW36" s="82"/>
      <c r="HX36" s="82"/>
      <c r="HY36" s="82"/>
      <c r="HZ36" s="82"/>
      <c r="IA36" s="82"/>
      <c r="IB36" s="82"/>
      <c r="IC36" s="82"/>
      <c r="ID36" s="82"/>
      <c r="IE36" s="82"/>
      <c r="IF36" s="82"/>
      <c r="IG36" s="82"/>
      <c r="IH36" s="82"/>
      <c r="II36" s="82"/>
      <c r="IJ36" s="82"/>
      <c r="IK36" s="82"/>
      <c r="IL36" s="82"/>
      <c r="IM36" s="82"/>
      <c r="IN36" s="82"/>
      <c r="IO36" s="82"/>
      <c r="IP36" s="82"/>
      <c r="IQ36" s="82"/>
      <c r="IR36" s="82"/>
      <c r="IS36" s="82"/>
      <c r="IT36" s="82"/>
      <c r="IU36" s="82"/>
      <c r="IV36" s="82"/>
      <c r="IW36" s="82"/>
      <c r="IX36" s="82"/>
      <c r="IY36" s="82"/>
      <c r="IZ36" s="82"/>
      <c r="JA36" s="82"/>
      <c r="JB36" s="82"/>
      <c r="JC36" s="82"/>
      <c r="JD36" s="82"/>
      <c r="JE36" s="82"/>
      <c r="JF36" s="82"/>
      <c r="JG36" s="82"/>
      <c r="JH36" s="82"/>
      <c r="JI36" s="82"/>
      <c r="JJ36" s="82"/>
      <c r="JK36" s="82"/>
      <c r="JL36" s="82"/>
      <c r="JM36" s="82"/>
      <c r="JN36" s="82"/>
      <c r="JO36" s="82"/>
      <c r="JP36" s="82"/>
      <c r="JQ36" s="82"/>
      <c r="JR36" s="82"/>
      <c r="JS36" s="82"/>
      <c r="JT36" s="82"/>
      <c r="JU36" s="82"/>
      <c r="JV36" s="82"/>
      <c r="JW36" s="82"/>
      <c r="JX36" s="82"/>
      <c r="JY36" s="82"/>
      <c r="JZ36" s="82"/>
      <c r="KA36" s="82"/>
      <c r="KB36" s="82"/>
      <c r="KC36" s="82"/>
      <c r="KD36" s="82"/>
      <c r="KE36" s="82"/>
      <c r="KF36" s="82"/>
      <c r="KG36" s="82"/>
      <c r="KH36" s="82"/>
      <c r="KI36" s="82"/>
      <c r="KJ36" s="82"/>
      <c r="KK36" s="82"/>
      <c r="KL36" s="82"/>
      <c r="KM36" s="82"/>
      <c r="KN36" s="82"/>
      <c r="KO36" s="82"/>
      <c r="KP36" s="82"/>
      <c r="KQ36" s="82"/>
      <c r="KR36" s="82"/>
      <c r="KS36" s="82"/>
      <c r="KT36" s="82"/>
      <c r="KU36" s="82"/>
      <c r="KV36" s="82"/>
      <c r="KW36" s="82"/>
      <c r="KX36" s="82"/>
      <c r="KY36" s="82"/>
      <c r="KZ36" s="82"/>
      <c r="LA36" s="82"/>
      <c r="LB36" s="82"/>
      <c r="LC36" s="82"/>
      <c r="LD36" s="82"/>
      <c r="LE36" s="82"/>
      <c r="LF36" s="82"/>
      <c r="LG36" s="82"/>
      <c r="LH36" s="82"/>
      <c r="LI36" s="82"/>
      <c r="LJ36" s="82"/>
      <c r="LK36" s="82"/>
      <c r="LL36" s="82"/>
      <c r="LM36" s="82"/>
      <c r="LN36" s="82"/>
      <c r="LO36" s="82"/>
      <c r="LP36" s="82"/>
      <c r="LQ36" s="82"/>
      <c r="LR36" s="82"/>
      <c r="LS36" s="82"/>
      <c r="LT36" s="82"/>
      <c r="LU36" s="82"/>
      <c r="LV36" s="82"/>
      <c r="LW36" s="82"/>
      <c r="LX36" s="82"/>
      <c r="LY36" s="82"/>
      <c r="LZ36" s="82"/>
      <c r="MA36" s="82"/>
      <c r="MB36" s="82"/>
      <c r="MC36" s="82"/>
      <c r="MD36" s="82"/>
      <c r="ME36" s="82"/>
      <c r="MF36" s="82"/>
      <c r="MG36" s="82"/>
      <c r="MH36" s="82"/>
      <c r="MI36" s="82"/>
      <c r="MJ36" s="82"/>
      <c r="MK36" s="82"/>
      <c r="ML36" s="82"/>
      <c r="MM36" s="82"/>
      <c r="MN36" s="82"/>
      <c r="MO36" s="82"/>
      <c r="MP36" s="82"/>
      <c r="MQ36" s="82"/>
      <c r="MR36" s="82"/>
      <c r="MS36" s="82"/>
      <c r="MT36" s="82"/>
      <c r="MU36" s="82"/>
      <c r="MV36" s="82"/>
      <c r="MW36" s="82"/>
      <c r="MX36" s="82"/>
      <c r="MY36" s="82"/>
      <c r="MZ36" s="82"/>
      <c r="NA36" s="82"/>
      <c r="NB36" s="82"/>
      <c r="NC36" s="82"/>
      <c r="ND36" s="82"/>
      <c r="NE36" s="82"/>
      <c r="NF36" s="82"/>
      <c r="NG36" s="82"/>
      <c r="NH36" s="82"/>
      <c r="NI36" s="82"/>
      <c r="NJ36" s="82"/>
      <c r="NK36" s="82"/>
      <c r="NL36" s="82"/>
      <c r="NM36" s="82"/>
      <c r="NN36" s="82"/>
      <c r="NO36" s="82"/>
      <c r="NP36" s="82"/>
      <c r="NQ36" s="82"/>
      <c r="NR36" s="82"/>
      <c r="NS36" s="82"/>
      <c r="NT36" s="82"/>
      <c r="NU36" s="82"/>
      <c r="NV36" s="82"/>
      <c r="NW36" s="82"/>
      <c r="NX36" s="82"/>
      <c r="NY36" s="82"/>
      <c r="NZ36" s="82"/>
      <c r="OA36" s="82"/>
      <c r="OB36" s="82"/>
      <c r="OC36" s="82"/>
      <c r="OD36" s="82"/>
      <c r="OE36" s="82"/>
      <c r="OF36" s="82"/>
      <c r="OG36" s="82"/>
      <c r="OH36" s="82"/>
      <c r="OI36" s="82"/>
      <c r="OJ36" s="82"/>
      <c r="OK36" s="82"/>
      <c r="OL36" s="82"/>
      <c r="OM36" s="82"/>
      <c r="ON36" s="82"/>
      <c r="OO36" s="82"/>
      <c r="OP36" s="82"/>
      <c r="OQ36" s="82"/>
      <c r="OR36" s="82"/>
      <c r="OS36" s="82"/>
      <c r="OT36" s="82"/>
      <c r="OU36" s="82"/>
      <c r="OV36" s="82"/>
      <c r="OW36" s="82"/>
      <c r="OX36" s="82"/>
      <c r="OY36" s="82"/>
      <c r="OZ36" s="82"/>
      <c r="PA36" s="82"/>
      <c r="PB36" s="82"/>
      <c r="PC36" s="82"/>
      <c r="PD36" s="82"/>
      <c r="PE36" s="82"/>
      <c r="PF36" s="82"/>
      <c r="PG36" s="82"/>
      <c r="PH36" s="82"/>
      <c r="PI36" s="82"/>
      <c r="PJ36" s="82"/>
      <c r="PK36" s="82"/>
      <c r="PL36" s="82"/>
      <c r="PM36" s="82"/>
      <c r="PN36" s="82"/>
      <c r="PO36" s="82"/>
      <c r="PP36" s="82"/>
      <c r="PQ36" s="82"/>
      <c r="PR36" s="82"/>
      <c r="PS36" s="82"/>
      <c r="PT36" s="82"/>
      <c r="PU36" s="82"/>
      <c r="PV36" s="82"/>
      <c r="PW36" s="82"/>
      <c r="PX36" s="82"/>
      <c r="PY36" s="82"/>
      <c r="PZ36" s="82"/>
      <c r="QA36" s="82"/>
      <c r="QB36" s="82"/>
      <c r="QC36" s="82"/>
      <c r="QD36" s="82"/>
      <c r="QE36" s="82"/>
      <c r="QF36" s="82"/>
      <c r="QG36" s="82"/>
      <c r="QH36" s="82"/>
      <c r="QI36" s="82"/>
      <c r="QJ36" s="82"/>
      <c r="QK36" s="82"/>
      <c r="QL36" s="82"/>
      <c r="QM36" s="82"/>
      <c r="QN36" s="82"/>
      <c r="QO36" s="82"/>
      <c r="QP36" s="82"/>
      <c r="QQ36" s="82"/>
      <c r="QR36" s="82"/>
      <c r="QS36" s="82"/>
      <c r="QT36" s="82"/>
      <c r="QU36" s="82"/>
      <c r="QV36" s="82"/>
      <c r="QW36" s="82"/>
      <c r="QX36" s="82"/>
      <c r="QY36" s="82"/>
      <c r="QZ36" s="82"/>
      <c r="RA36" s="82"/>
      <c r="RB36" s="82"/>
      <c r="RC36" s="82"/>
      <c r="RD36" s="82"/>
      <c r="RE36" s="82"/>
      <c r="RF36" s="82"/>
      <c r="RG36" s="82"/>
      <c r="RH36" s="82"/>
      <c r="RI36" s="82"/>
      <c r="RJ36" s="82"/>
      <c r="RK36" s="82"/>
      <c r="RL36" s="82"/>
      <c r="RM36" s="82"/>
      <c r="RN36" s="82"/>
      <c r="RO36" s="82"/>
      <c r="RP36" s="82"/>
      <c r="RQ36" s="82"/>
      <c r="RR36" s="82"/>
      <c r="RS36" s="82"/>
      <c r="RT36" s="82"/>
      <c r="RU36" s="82"/>
      <c r="RV36" s="82"/>
      <c r="RW36" s="82"/>
      <c r="RX36" s="82"/>
      <c r="RY36" s="82"/>
      <c r="RZ36" s="82"/>
      <c r="SA36" s="82"/>
      <c r="SB36" s="82"/>
      <c r="SC36" s="82"/>
      <c r="SD36" s="82"/>
      <c r="SE36" s="82"/>
      <c r="SF36" s="82"/>
      <c r="SG36" s="82"/>
      <c r="SH36" s="82"/>
      <c r="SI36" s="82"/>
      <c r="SJ36" s="82"/>
      <c r="SK36" s="82"/>
      <c r="SL36" s="82"/>
      <c r="SM36" s="82"/>
      <c r="SN36" s="82"/>
      <c r="SO36" s="82"/>
      <c r="SP36" s="82"/>
      <c r="SQ36" s="82"/>
      <c r="SR36" s="82"/>
      <c r="SS36" s="82"/>
      <c r="ST36" s="82"/>
      <c r="SU36" s="82"/>
      <c r="SV36" s="82"/>
      <c r="SW36" s="82"/>
      <c r="SX36" s="82"/>
      <c r="SY36" s="82"/>
      <c r="SZ36" s="82"/>
      <c r="TA36" s="82"/>
      <c r="TB36" s="82"/>
      <c r="TC36" s="82"/>
      <c r="TD36" s="82"/>
      <c r="TE36" s="82"/>
      <c r="TF36" s="82"/>
      <c r="TG36" s="82"/>
      <c r="TH36" s="82"/>
      <c r="TI36" s="82"/>
      <c r="TJ36" s="82"/>
      <c r="TK36" s="82"/>
      <c r="TL36" s="82"/>
      <c r="TM36" s="82"/>
      <c r="TN36" s="82"/>
      <c r="TO36" s="82"/>
      <c r="TP36" s="82"/>
      <c r="TQ36" s="82"/>
      <c r="TR36" s="82"/>
      <c r="TS36" s="82"/>
      <c r="TT36" s="82"/>
      <c r="TU36" s="82"/>
      <c r="TV36" s="82"/>
      <c r="TW36" s="82"/>
      <c r="TX36" s="82"/>
      <c r="TY36" s="82"/>
      <c r="TZ36" s="82"/>
      <c r="UA36" s="82"/>
      <c r="UB36" s="82"/>
      <c r="UC36" s="82"/>
      <c r="UD36" s="82"/>
      <c r="UE36" s="82"/>
      <c r="UF36" s="82"/>
      <c r="UG36" s="82"/>
      <c r="UH36" s="82"/>
      <c r="UI36" s="82"/>
      <c r="UJ36" s="82"/>
      <c r="UK36" s="82"/>
      <c r="UL36" s="82"/>
      <c r="UM36" s="82"/>
      <c r="UN36" s="82"/>
      <c r="UO36" s="82"/>
      <c r="UP36" s="82"/>
      <c r="UQ36" s="82"/>
      <c r="UR36" s="82"/>
      <c r="US36" s="82"/>
      <c r="UT36" s="82"/>
      <c r="UU36" s="82"/>
      <c r="UV36" s="82"/>
      <c r="UW36" s="82"/>
      <c r="UX36" s="82"/>
      <c r="UY36" s="82"/>
      <c r="UZ36" s="82"/>
      <c r="VA36" s="82"/>
      <c r="VB36" s="82"/>
      <c r="VC36" s="82"/>
      <c r="VD36" s="82"/>
      <c r="VE36" s="82"/>
      <c r="VF36" s="82"/>
      <c r="VG36" s="82"/>
      <c r="VH36" s="82"/>
      <c r="VI36" s="82"/>
      <c r="VJ36" s="82"/>
      <c r="VK36" s="82"/>
      <c r="VL36" s="82"/>
      <c r="VM36" s="82"/>
      <c r="VN36" s="82"/>
      <c r="VO36" s="82"/>
      <c r="VP36" s="82"/>
      <c r="VQ36" s="82"/>
      <c r="VR36" s="82"/>
      <c r="VS36" s="82"/>
      <c r="VT36" s="82"/>
      <c r="VU36" s="82"/>
      <c r="VV36" s="82"/>
      <c r="VW36" s="82"/>
      <c r="VX36" s="82"/>
      <c r="VY36" s="82"/>
      <c r="VZ36" s="82"/>
      <c r="WA36" s="82"/>
      <c r="WB36" s="82"/>
      <c r="WC36" s="82"/>
      <c r="WD36" s="82"/>
      <c r="WE36" s="82"/>
      <c r="WF36" s="82"/>
      <c r="WG36" s="82"/>
      <c r="WH36" s="82"/>
      <c r="WI36" s="82"/>
      <c r="WJ36" s="82"/>
      <c r="WK36" s="82"/>
      <c r="WL36" s="82"/>
      <c r="WM36" s="82"/>
      <c r="WN36" s="82"/>
      <c r="WO36" s="82"/>
      <c r="WP36" s="82"/>
      <c r="WQ36" s="82"/>
      <c r="WR36" s="82"/>
      <c r="WS36" s="82"/>
      <c r="WT36" s="82"/>
      <c r="WU36" s="82"/>
      <c r="WV36" s="82"/>
      <c r="WW36" s="82"/>
      <c r="WX36" s="82"/>
      <c r="WY36" s="82"/>
      <c r="WZ36" s="82"/>
      <c r="XA36" s="82"/>
      <c r="XB36" s="82"/>
      <c r="XC36" s="82"/>
      <c r="XD36" s="82"/>
      <c r="XE36" s="82"/>
      <c r="XF36" s="82"/>
      <c r="XG36" s="82"/>
      <c r="XH36" s="82"/>
      <c r="XI36" s="82"/>
      <c r="XJ36" s="82"/>
      <c r="XK36" s="82"/>
      <c r="XL36" s="82"/>
      <c r="XM36" s="82"/>
      <c r="XN36" s="82"/>
      <c r="XO36" s="82"/>
      <c r="XP36" s="82"/>
      <c r="XQ36" s="82"/>
      <c r="XR36" s="82"/>
      <c r="XS36" s="82"/>
      <c r="XT36" s="82"/>
      <c r="XU36" s="82"/>
      <c r="XV36" s="82"/>
      <c r="XW36" s="82"/>
      <c r="XX36" s="82"/>
      <c r="XY36" s="82"/>
      <c r="XZ36" s="82"/>
      <c r="YA36" s="82"/>
      <c r="YB36" s="82"/>
      <c r="YC36" s="82"/>
      <c r="YD36" s="82"/>
      <c r="YE36" s="82"/>
      <c r="YF36" s="82"/>
      <c r="YG36" s="82"/>
      <c r="YH36" s="82"/>
      <c r="YI36" s="82"/>
      <c r="YJ36" s="82"/>
      <c r="YK36" s="82"/>
      <c r="YL36" s="82"/>
      <c r="YM36" s="82"/>
      <c r="YN36" s="82"/>
      <c r="YO36" s="82"/>
      <c r="YP36" s="82"/>
      <c r="YQ36" s="82"/>
      <c r="YR36" s="82"/>
      <c r="YS36" s="82"/>
      <c r="YT36" s="82"/>
      <c r="YU36" s="82"/>
      <c r="YV36" s="82"/>
      <c r="YW36" s="82"/>
      <c r="YX36" s="82"/>
      <c r="YY36" s="82"/>
      <c r="YZ36" s="82"/>
      <c r="ZA36" s="82"/>
      <c r="ZB36" s="82"/>
      <c r="ZC36" s="82"/>
      <c r="ZD36" s="82"/>
      <c r="ZE36" s="82"/>
      <c r="ZF36" s="82"/>
      <c r="ZG36" s="82"/>
      <c r="ZH36" s="82"/>
      <c r="ZI36" s="82"/>
      <c r="ZJ36" s="82"/>
      <c r="ZK36" s="82"/>
      <c r="ZL36" s="82"/>
      <c r="ZM36" s="82"/>
      <c r="ZN36" s="82"/>
      <c r="ZO36" s="82"/>
      <c r="ZP36" s="82"/>
      <c r="ZQ36" s="82"/>
      <c r="ZR36" s="82"/>
      <c r="ZS36" s="82"/>
      <c r="ZT36" s="82"/>
      <c r="ZU36" s="82"/>
      <c r="ZV36" s="82"/>
      <c r="ZW36" s="82"/>
      <c r="ZX36" s="82"/>
      <c r="ZY36" s="82"/>
      <c r="ZZ36" s="82"/>
      <c r="AAA36" s="82"/>
      <c r="AAB36" s="82"/>
      <c r="AAC36" s="82"/>
      <c r="AAD36" s="82"/>
      <c r="AAE36" s="82"/>
      <c r="AAF36" s="82"/>
      <c r="AAG36" s="82"/>
      <c r="AAH36" s="82"/>
      <c r="AAI36" s="82"/>
      <c r="AAJ36" s="82"/>
      <c r="AAK36" s="82"/>
      <c r="AAL36" s="82"/>
      <c r="AAM36" s="82"/>
      <c r="AAN36" s="82"/>
      <c r="AAO36" s="82"/>
      <c r="AAP36" s="82"/>
      <c r="AAQ36" s="82"/>
      <c r="AAR36" s="82"/>
      <c r="AAS36" s="82"/>
      <c r="AAT36" s="82"/>
      <c r="AAU36" s="82"/>
      <c r="AAV36" s="82"/>
      <c r="AAW36" s="82"/>
      <c r="AAX36" s="82"/>
      <c r="AAY36" s="82"/>
      <c r="AAZ36" s="82"/>
      <c r="ABA36" s="82"/>
      <c r="ABB36" s="82"/>
      <c r="ABC36" s="82"/>
      <c r="ABD36" s="82"/>
      <c r="ABE36" s="82"/>
      <c r="ABF36" s="82"/>
      <c r="ABG36" s="82"/>
      <c r="ABH36" s="82"/>
      <c r="ABI36" s="82"/>
      <c r="ABJ36" s="82"/>
      <c r="ABK36" s="82"/>
      <c r="ABL36" s="82"/>
      <c r="ABM36" s="82"/>
      <c r="ABN36" s="82"/>
      <c r="ABO36" s="82"/>
      <c r="ABP36" s="82"/>
      <c r="ABQ36" s="82"/>
      <c r="ABR36" s="82"/>
      <c r="ABS36" s="82"/>
      <c r="ABT36" s="82"/>
      <c r="ABU36" s="82"/>
      <c r="ABV36" s="82"/>
      <c r="ABW36" s="82"/>
      <c r="ABX36" s="82"/>
      <c r="ABY36" s="82"/>
      <c r="ABZ36" s="82"/>
      <c r="ACA36" s="82"/>
      <c r="ACB36" s="82"/>
      <c r="ACC36" s="82"/>
      <c r="ACD36" s="82"/>
      <c r="ACE36" s="82"/>
      <c r="ACF36" s="82"/>
      <c r="ACG36" s="82"/>
      <c r="ACH36" s="82"/>
      <c r="ACI36" s="82"/>
      <c r="ACJ36" s="82"/>
      <c r="ACK36" s="82"/>
      <c r="ACL36" s="82"/>
      <c r="ACM36" s="82"/>
      <c r="ACN36" s="82"/>
      <c r="ACO36" s="82"/>
      <c r="ACP36" s="82"/>
      <c r="ACQ36" s="82"/>
      <c r="ACR36" s="82"/>
      <c r="ACS36" s="82"/>
      <c r="ACT36" s="82"/>
      <c r="ACU36" s="82"/>
      <c r="ACV36" s="82"/>
      <c r="ACW36" s="82"/>
      <c r="ACX36" s="82"/>
      <c r="ACY36" s="82"/>
      <c r="ACZ36" s="82"/>
      <c r="ADA36" s="82"/>
      <c r="ADB36" s="82"/>
      <c r="ADC36" s="82"/>
      <c r="ADD36" s="82"/>
      <c r="ADE36" s="82"/>
      <c r="ADF36" s="82"/>
      <c r="ADG36" s="82"/>
      <c r="ADH36" s="82"/>
      <c r="ADI36" s="82"/>
      <c r="ADJ36" s="82"/>
      <c r="ADK36" s="82"/>
      <c r="ADL36" s="82"/>
      <c r="ADM36" s="82"/>
      <c r="ADN36" s="82"/>
      <c r="ADO36" s="82"/>
      <c r="ADP36" s="82"/>
      <c r="ADQ36" s="82"/>
      <c r="ADR36" s="82"/>
      <c r="ADS36" s="82"/>
      <c r="ADT36" s="82"/>
      <c r="ADU36" s="82"/>
      <c r="ADV36" s="82"/>
      <c r="ADW36" s="82"/>
      <c r="ADX36" s="82"/>
      <c r="ADY36" s="82"/>
      <c r="ADZ36" s="82"/>
      <c r="AEA36" s="82"/>
      <c r="AEB36" s="82"/>
      <c r="AEC36" s="82"/>
      <c r="AED36" s="82"/>
      <c r="AEE36" s="82"/>
      <c r="AEF36" s="82"/>
      <c r="AEG36" s="82"/>
      <c r="AEH36" s="82"/>
      <c r="AEI36" s="82"/>
      <c r="AEJ36" s="82"/>
      <c r="AEK36" s="82"/>
      <c r="AEL36" s="82"/>
      <c r="AEM36" s="82"/>
      <c r="AEN36" s="82"/>
      <c r="AEO36" s="82"/>
      <c r="AEP36" s="82"/>
      <c r="AEQ36" s="82"/>
      <c r="AER36" s="82"/>
      <c r="AES36" s="82"/>
      <c r="AET36" s="82"/>
      <c r="AEU36" s="82"/>
      <c r="AEV36" s="82"/>
      <c r="AEW36" s="82"/>
      <c r="AEX36" s="82"/>
      <c r="AEY36" s="82"/>
      <c r="AEZ36" s="82"/>
      <c r="AFA36" s="82"/>
      <c r="AFB36" s="82"/>
      <c r="AFC36" s="82"/>
      <c r="AFD36" s="82"/>
      <c r="AFE36" s="82"/>
      <c r="AFF36" s="82"/>
      <c r="AFG36" s="82"/>
      <c r="AFH36" s="82"/>
      <c r="AFI36" s="82"/>
      <c r="AFJ36" s="82"/>
      <c r="AFK36" s="82"/>
      <c r="AFL36" s="82"/>
      <c r="AFM36" s="82"/>
      <c r="AFN36" s="82"/>
      <c r="AFO36" s="82"/>
      <c r="AFP36" s="82"/>
      <c r="AFQ36" s="82"/>
      <c r="AFR36" s="82"/>
      <c r="AFS36" s="82"/>
      <c r="AFT36" s="82"/>
      <c r="AFU36" s="82"/>
      <c r="AFV36" s="82"/>
      <c r="AFW36" s="82"/>
      <c r="AFX36" s="82"/>
      <c r="AFY36" s="82"/>
      <c r="AFZ36" s="82"/>
      <c r="AGA36" s="82"/>
      <c r="AGB36" s="82"/>
      <c r="AGC36" s="82"/>
      <c r="AGD36" s="82"/>
      <c r="AGE36" s="82"/>
      <c r="AGF36" s="82"/>
      <c r="AGG36" s="82"/>
      <c r="AGH36" s="82"/>
      <c r="AGI36" s="82"/>
      <c r="AGJ36" s="82"/>
      <c r="AGK36" s="82"/>
      <c r="AGL36" s="82"/>
      <c r="AGM36" s="82"/>
      <c r="AGN36" s="82"/>
      <c r="AGO36" s="82"/>
      <c r="AGP36" s="82"/>
      <c r="AGQ36" s="82"/>
      <c r="AGR36" s="82"/>
      <c r="AGS36" s="82"/>
      <c r="AGT36" s="82"/>
      <c r="AGU36" s="82"/>
      <c r="AGV36" s="82"/>
      <c r="AGW36" s="82"/>
      <c r="AGX36" s="82"/>
      <c r="AGY36" s="82"/>
      <c r="AGZ36" s="82"/>
      <c r="AHA36" s="82"/>
      <c r="AHB36" s="82"/>
      <c r="AHC36" s="82"/>
      <c r="AHD36" s="82"/>
      <c r="AHE36" s="82"/>
      <c r="AHF36" s="82"/>
      <c r="AHG36" s="82"/>
      <c r="AHH36" s="82"/>
      <c r="AHI36" s="82"/>
      <c r="AHJ36" s="82"/>
      <c r="AHK36" s="82"/>
      <c r="AHL36" s="82"/>
      <c r="AHM36" s="82"/>
      <c r="AHN36" s="82"/>
      <c r="AHO36" s="82"/>
      <c r="AHP36" s="82"/>
      <c r="AHQ36" s="82"/>
      <c r="AHR36" s="82"/>
      <c r="AHS36" s="82"/>
      <c r="AHT36" s="82"/>
      <c r="AHU36" s="82"/>
      <c r="AHV36" s="82"/>
      <c r="AHW36" s="82"/>
      <c r="AHX36" s="82"/>
      <c r="AHY36" s="82"/>
      <c r="AHZ36" s="82"/>
      <c r="AIA36" s="82"/>
      <c r="AIB36" s="82"/>
      <c r="AIC36" s="82"/>
      <c r="AID36" s="82"/>
      <c r="AIE36" s="82"/>
      <c r="AIF36" s="82"/>
      <c r="AIG36" s="82"/>
      <c r="AIH36" s="82"/>
      <c r="AII36" s="82"/>
      <c r="AIJ36" s="82"/>
      <c r="AIK36" s="82"/>
      <c r="AIL36" s="82"/>
      <c r="AIM36" s="82"/>
      <c r="AIN36" s="82"/>
      <c r="AIO36" s="82"/>
      <c r="AIP36" s="82"/>
      <c r="AIQ36" s="82"/>
      <c r="AIR36" s="82"/>
      <c r="AIS36" s="82"/>
      <c r="AIT36" s="82"/>
      <c r="AIU36" s="82"/>
      <c r="AIV36" s="82"/>
      <c r="AIW36" s="82"/>
      <c r="AIX36" s="82"/>
      <c r="AIY36" s="82"/>
      <c r="AIZ36" s="82"/>
      <c r="AJA36" s="82"/>
      <c r="AJB36" s="82"/>
      <c r="AJC36" s="82"/>
      <c r="AJD36" s="82"/>
      <c r="AJE36" s="82"/>
      <c r="AJF36" s="82"/>
      <c r="AJG36" s="82"/>
      <c r="AJH36" s="82"/>
      <c r="AJI36" s="82"/>
      <c r="AJJ36" s="82"/>
      <c r="AJK36" s="82"/>
      <c r="AJL36" s="82"/>
      <c r="AJM36" s="82"/>
      <c r="AJN36" s="82"/>
      <c r="AJO36" s="82"/>
      <c r="AJP36" s="82"/>
      <c r="AJQ36" s="82"/>
      <c r="AJR36" s="82"/>
      <c r="AJS36" s="82"/>
      <c r="AJT36" s="82"/>
      <c r="AJU36" s="82"/>
      <c r="AJV36" s="82"/>
      <c r="AJW36" s="82"/>
      <c r="AJX36" s="82"/>
      <c r="AJY36" s="82"/>
      <c r="AJZ36" s="82"/>
      <c r="AKA36" s="82"/>
      <c r="AKB36" s="82"/>
      <c r="AKC36" s="82"/>
      <c r="AKD36" s="82"/>
      <c r="AKE36" s="82"/>
      <c r="AKF36" s="82"/>
      <c r="AKG36" s="82"/>
      <c r="AKH36" s="82"/>
      <c r="AKI36" s="82"/>
      <c r="AKJ36" s="82"/>
      <c r="AKK36" s="82"/>
      <c r="AKL36" s="82"/>
      <c r="AKM36" s="82"/>
      <c r="AKN36" s="82"/>
      <c r="AKO36" s="82"/>
      <c r="AKP36" s="82"/>
      <c r="AKQ36" s="82"/>
      <c r="AKR36" s="82"/>
      <c r="AKS36" s="82"/>
      <c r="AKT36" s="82"/>
      <c r="AKU36" s="82"/>
      <c r="AKV36" s="82"/>
      <c r="AKW36" s="82"/>
      <c r="AKX36" s="82"/>
      <c r="AKY36" s="82"/>
      <c r="AKZ36" s="82"/>
      <c r="ALA36" s="82"/>
      <c r="ALB36" s="82"/>
      <c r="ALC36" s="82"/>
      <c r="ALD36" s="82"/>
      <c r="ALE36" s="82"/>
      <c r="ALF36" s="82"/>
      <c r="ALG36" s="82"/>
      <c r="ALH36" s="82"/>
      <c r="ALI36" s="82"/>
      <c r="ALJ36" s="82"/>
      <c r="ALK36" s="82"/>
      <c r="ALL36" s="82"/>
      <c r="ALM36" s="82"/>
      <c r="ALN36" s="82"/>
      <c r="ALO36" s="82"/>
      <c r="ALP36" s="82"/>
      <c r="ALQ36" s="82"/>
      <c r="ALR36" s="82"/>
      <c r="ALS36" s="82"/>
      <c r="ALT36" s="82"/>
      <c r="ALU36" s="82"/>
      <c r="ALV36" s="82"/>
      <c r="ALW36" s="82"/>
      <c r="ALX36" s="82"/>
      <c r="ALY36" s="82"/>
      <c r="ALZ36" s="82"/>
      <c r="AMA36" s="82"/>
      <c r="AMB36" s="82"/>
      <c r="AMC36" s="82"/>
      <c r="AMD36" s="82"/>
      <c r="AME36" s="82"/>
      <c r="AMF36" s="82"/>
      <c r="AMG36" s="82"/>
      <c r="AMH36" s="82"/>
      <c r="AMI36" s="82"/>
      <c r="AMJ36" s="82"/>
      <c r="AMK36" s="82"/>
      <c r="AML36" s="82"/>
      <c r="AMM36" s="82"/>
      <c r="AMN36" s="82"/>
      <c r="AMO36" s="82"/>
      <c r="AMP36" s="82"/>
      <c r="AMQ36" s="82"/>
      <c r="AMR36" s="82"/>
      <c r="AMS36" s="82"/>
      <c r="AMT36" s="82"/>
      <c r="AMU36" s="82"/>
      <c r="AMV36" s="82"/>
      <c r="AMW36" s="82"/>
      <c r="AMX36" s="82"/>
      <c r="AMY36" s="82"/>
      <c r="AMZ36" s="82"/>
      <c r="ANA36" s="82"/>
      <c r="ANB36" s="82"/>
      <c r="ANC36" s="82"/>
      <c r="AND36" s="82"/>
      <c r="ANE36" s="82"/>
      <c r="ANF36" s="82"/>
      <c r="ANG36" s="82"/>
      <c r="ANH36" s="82"/>
      <c r="ANI36" s="82"/>
      <c r="ANJ36" s="82"/>
      <c r="ANK36" s="82"/>
      <c r="ANL36" s="82"/>
      <c r="ANM36" s="82"/>
      <c r="ANN36" s="82"/>
      <c r="ANO36" s="82"/>
      <c r="ANP36" s="82"/>
      <c r="ANQ36" s="82"/>
      <c r="ANR36" s="82"/>
      <c r="ANS36" s="82"/>
      <c r="ANT36" s="82"/>
      <c r="ANU36" s="82"/>
      <c r="ANV36" s="82"/>
      <c r="ANW36" s="82"/>
      <c r="ANX36" s="82"/>
      <c r="ANY36" s="82"/>
      <c r="ANZ36" s="82"/>
      <c r="AOA36" s="82"/>
      <c r="AOB36" s="82"/>
      <c r="AOC36" s="82"/>
      <c r="AOD36" s="82"/>
      <c r="AOE36" s="82"/>
      <c r="AOF36" s="82"/>
      <c r="AOG36" s="82"/>
      <c r="AOH36" s="82"/>
      <c r="AOI36" s="82"/>
      <c r="AOJ36" s="82"/>
      <c r="AOK36" s="82"/>
      <c r="AOL36" s="82"/>
      <c r="AOM36" s="82"/>
      <c r="AON36" s="82"/>
      <c r="AOO36" s="82"/>
      <c r="AOP36" s="82"/>
      <c r="AOQ36" s="82"/>
      <c r="AOR36" s="82"/>
      <c r="AOS36" s="82"/>
      <c r="AOT36" s="82"/>
      <c r="AOU36" s="82"/>
      <c r="AOV36" s="82"/>
      <c r="AOW36" s="82"/>
      <c r="AOX36" s="82"/>
      <c r="AOY36" s="82"/>
      <c r="AOZ36" s="82"/>
      <c r="APA36" s="82"/>
      <c r="APB36" s="82"/>
      <c r="APC36" s="82"/>
      <c r="APD36" s="82"/>
      <c r="APE36" s="82"/>
      <c r="APF36" s="82"/>
      <c r="APG36" s="82"/>
      <c r="APH36" s="82"/>
      <c r="API36" s="82"/>
      <c r="APJ36" s="82"/>
      <c r="APK36" s="82"/>
      <c r="APL36" s="82"/>
      <c r="APM36" s="82"/>
      <c r="APN36" s="82"/>
      <c r="APO36" s="82"/>
      <c r="APP36" s="82"/>
      <c r="APQ36" s="82"/>
      <c r="APR36" s="82"/>
      <c r="APS36" s="82"/>
      <c r="APT36" s="82"/>
      <c r="APU36" s="82"/>
      <c r="APV36" s="82"/>
      <c r="APW36" s="82"/>
      <c r="APX36" s="82"/>
      <c r="APY36" s="82"/>
      <c r="APZ36" s="82"/>
      <c r="AQA36" s="82"/>
      <c r="AQB36" s="82"/>
      <c r="AQC36" s="82"/>
      <c r="AQD36" s="82"/>
      <c r="AQE36" s="82"/>
      <c r="AQF36" s="82"/>
      <c r="AQG36" s="82"/>
      <c r="AQH36" s="82"/>
      <c r="AQI36" s="82"/>
      <c r="AQJ36" s="82"/>
      <c r="AQK36" s="82"/>
      <c r="AQL36" s="82"/>
      <c r="AQM36" s="82"/>
      <c r="AQN36" s="82"/>
      <c r="AQO36" s="82"/>
      <c r="AQP36" s="82"/>
      <c r="AQQ36" s="82"/>
      <c r="AQR36" s="82"/>
      <c r="AQS36" s="82"/>
      <c r="AQT36" s="82"/>
      <c r="AQU36" s="82"/>
      <c r="AQV36" s="82"/>
      <c r="AQW36" s="82"/>
      <c r="AQX36" s="82"/>
      <c r="AQY36" s="82"/>
      <c r="AQZ36" s="82"/>
      <c r="ARA36" s="82"/>
      <c r="ARB36" s="82"/>
      <c r="ARC36" s="82"/>
      <c r="ARD36" s="82"/>
      <c r="ARE36" s="82"/>
      <c r="ARF36" s="82"/>
      <c r="ARG36" s="82"/>
      <c r="ARH36" s="82"/>
      <c r="ARI36" s="82"/>
      <c r="ARJ36" s="82"/>
      <c r="ARK36" s="82"/>
      <c r="ARL36" s="82"/>
      <c r="ARM36" s="82"/>
      <c r="ARN36" s="82"/>
      <c r="ARO36" s="82"/>
      <c r="ARP36" s="82"/>
      <c r="ARQ36" s="82"/>
      <c r="ARR36" s="82"/>
      <c r="ARS36" s="82"/>
      <c r="ART36" s="82"/>
      <c r="ARU36" s="82"/>
      <c r="ARV36" s="82"/>
      <c r="ARW36" s="82"/>
      <c r="ARX36" s="82"/>
      <c r="ARY36" s="82"/>
      <c r="ARZ36" s="82"/>
      <c r="ASA36" s="82"/>
      <c r="ASB36" s="82"/>
      <c r="ASC36" s="82"/>
      <c r="ASD36" s="82"/>
      <c r="ASE36" s="82"/>
      <c r="ASF36" s="82"/>
      <c r="ASG36" s="82"/>
      <c r="ASH36" s="82"/>
      <c r="ASI36" s="82"/>
      <c r="ASJ36" s="82"/>
      <c r="ASK36" s="82"/>
      <c r="ASL36" s="82"/>
      <c r="ASM36" s="82"/>
      <c r="ASN36" s="82"/>
      <c r="ASO36" s="82"/>
      <c r="ASP36" s="82"/>
      <c r="ASQ36" s="82"/>
      <c r="ASR36" s="82"/>
      <c r="ASS36" s="82"/>
      <c r="AST36" s="82"/>
      <c r="ASU36" s="82"/>
      <c r="ASV36" s="82"/>
      <c r="ASW36" s="82"/>
      <c r="ASX36" s="82"/>
      <c r="ASY36" s="82"/>
      <c r="ASZ36" s="82"/>
      <c r="ATA36" s="82"/>
      <c r="ATB36" s="82"/>
      <c r="ATC36" s="82"/>
      <c r="ATD36" s="82"/>
      <c r="ATE36" s="82"/>
      <c r="ATF36" s="82"/>
      <c r="ATG36" s="82"/>
      <c r="ATH36" s="82"/>
      <c r="ATI36" s="82"/>
      <c r="ATJ36" s="82"/>
      <c r="ATK36" s="82"/>
      <c r="ATL36" s="82"/>
      <c r="ATM36" s="82"/>
      <c r="ATN36" s="82"/>
      <c r="ATO36" s="82"/>
      <c r="ATP36" s="82"/>
      <c r="ATQ36" s="82"/>
      <c r="ATR36" s="82"/>
      <c r="ATS36" s="82"/>
      <c r="ATT36" s="82"/>
      <c r="ATU36" s="82"/>
      <c r="ATV36" s="82"/>
      <c r="ATW36" s="82"/>
      <c r="ATX36" s="82"/>
      <c r="ATY36" s="82"/>
      <c r="ATZ36" s="82"/>
      <c r="AUA36" s="82"/>
      <c r="AUB36" s="82"/>
      <c r="AUC36" s="82"/>
      <c r="AUD36" s="82"/>
      <c r="AUE36" s="82"/>
      <c r="AUF36" s="82"/>
      <c r="AUG36" s="82"/>
      <c r="AUH36" s="82"/>
      <c r="AUI36" s="82"/>
      <c r="AUJ36" s="82"/>
      <c r="AUK36" s="82"/>
      <c r="AUL36" s="82"/>
      <c r="AUM36" s="82"/>
      <c r="AUN36" s="82"/>
      <c r="AUO36" s="82"/>
      <c r="AUP36" s="82"/>
      <c r="AUQ36" s="82"/>
      <c r="AUR36" s="82"/>
      <c r="AUS36" s="82"/>
      <c r="AUT36" s="82"/>
      <c r="AUU36" s="82"/>
      <c r="AUV36" s="82"/>
      <c r="AUW36" s="82"/>
      <c r="AUX36" s="82"/>
      <c r="AUY36" s="82"/>
      <c r="AUZ36" s="82"/>
      <c r="AVA36" s="82"/>
      <c r="AVB36" s="82"/>
      <c r="AVC36" s="82"/>
      <c r="AVD36" s="82"/>
      <c r="AVE36" s="82"/>
      <c r="AVF36" s="82"/>
      <c r="AVG36" s="82"/>
      <c r="AVH36" s="82"/>
      <c r="AVI36" s="82"/>
      <c r="AVJ36" s="82"/>
      <c r="AVK36" s="82"/>
      <c r="AVL36" s="82"/>
      <c r="AVM36" s="82"/>
      <c r="AVN36" s="82"/>
      <c r="AVO36" s="82"/>
      <c r="AVP36" s="82"/>
      <c r="AVQ36" s="82"/>
      <c r="AVR36" s="82"/>
      <c r="AVS36" s="82"/>
      <c r="AVT36" s="82"/>
      <c r="AVU36" s="82"/>
      <c r="AVV36" s="82"/>
      <c r="AVW36" s="82"/>
      <c r="AVX36" s="82"/>
      <c r="AVY36" s="82"/>
      <c r="AVZ36" s="82"/>
      <c r="AWA36" s="82"/>
      <c r="AWB36" s="82"/>
      <c r="AWC36" s="82"/>
      <c r="AWD36" s="82"/>
      <c r="AWE36" s="82"/>
      <c r="AWF36" s="82"/>
      <c r="AWG36" s="82"/>
      <c r="AWH36" s="82"/>
      <c r="AWI36" s="82"/>
      <c r="AWJ36" s="82"/>
      <c r="AWK36" s="82"/>
      <c r="AWL36" s="82"/>
      <c r="AWM36" s="82"/>
      <c r="AWN36" s="82"/>
      <c r="AWO36" s="82"/>
      <c r="AWP36" s="82"/>
      <c r="AWQ36" s="82"/>
      <c r="AWR36" s="82"/>
      <c r="AWS36" s="82"/>
      <c r="AWT36" s="82"/>
      <c r="AWU36" s="82"/>
      <c r="AWV36" s="82"/>
      <c r="AWW36" s="82"/>
      <c r="AWX36" s="82"/>
      <c r="AWY36" s="82"/>
      <c r="AWZ36" s="82"/>
      <c r="AXA36" s="82"/>
      <c r="AXB36" s="82"/>
      <c r="AXC36" s="82"/>
      <c r="AXD36" s="82"/>
      <c r="AXE36" s="82"/>
      <c r="AXF36" s="82"/>
      <c r="AXG36" s="82"/>
      <c r="AXH36" s="82"/>
      <c r="AXI36" s="82"/>
      <c r="AXJ36" s="82"/>
      <c r="AXK36" s="82"/>
      <c r="AXL36" s="82"/>
      <c r="AXM36" s="82"/>
      <c r="AXN36" s="82"/>
      <c r="AXO36" s="82"/>
      <c r="AXP36" s="82"/>
      <c r="AXQ36" s="82"/>
      <c r="AXR36" s="82"/>
      <c r="AXS36" s="82"/>
      <c r="AXT36" s="82"/>
      <c r="AXU36" s="82"/>
      <c r="AXV36" s="82"/>
      <c r="AXW36" s="82"/>
      <c r="AXX36" s="82"/>
      <c r="AXY36" s="82"/>
      <c r="AXZ36" s="82"/>
      <c r="AYA36" s="82"/>
      <c r="AYB36" s="82"/>
      <c r="AYC36" s="82"/>
      <c r="AYD36" s="82"/>
      <c r="AYE36" s="82"/>
      <c r="AYF36" s="82"/>
      <c r="AYG36" s="82"/>
      <c r="AYH36" s="82"/>
      <c r="AYI36" s="82"/>
      <c r="AYJ36" s="82"/>
      <c r="AYK36" s="82"/>
      <c r="AYL36" s="82"/>
      <c r="AYM36" s="82"/>
      <c r="AYN36" s="82"/>
      <c r="AYO36" s="82"/>
      <c r="AYP36" s="82"/>
      <c r="AYQ36" s="82"/>
      <c r="AYR36" s="82"/>
      <c r="AYS36" s="82"/>
      <c r="AYT36" s="82"/>
      <c r="AYU36" s="82"/>
      <c r="AYV36" s="82"/>
      <c r="AYW36" s="82"/>
      <c r="AYX36" s="82"/>
      <c r="AYY36" s="82"/>
      <c r="AYZ36" s="82"/>
      <c r="AZA36" s="82"/>
      <c r="AZB36" s="82"/>
      <c r="AZC36" s="82"/>
      <c r="AZD36" s="82"/>
      <c r="AZE36" s="82"/>
      <c r="AZF36" s="82"/>
      <c r="AZG36" s="82"/>
      <c r="AZH36" s="82"/>
      <c r="AZI36" s="82"/>
      <c r="AZJ36" s="82"/>
      <c r="AZK36" s="82"/>
      <c r="AZL36" s="82"/>
      <c r="AZM36" s="82"/>
      <c r="AZN36" s="82"/>
      <c r="AZO36" s="82"/>
      <c r="AZP36" s="82"/>
      <c r="AZQ36" s="82"/>
      <c r="AZR36" s="82"/>
      <c r="AZS36" s="82"/>
      <c r="AZT36" s="82"/>
      <c r="AZU36" s="82"/>
      <c r="AZV36" s="82"/>
      <c r="AZW36" s="82"/>
      <c r="AZX36" s="82"/>
      <c r="AZY36" s="82"/>
      <c r="AZZ36" s="82"/>
      <c r="BAA36" s="82"/>
      <c r="BAB36" s="82"/>
      <c r="BAC36" s="82"/>
      <c r="BAD36" s="82"/>
      <c r="BAE36" s="82"/>
      <c r="BAF36" s="82"/>
      <c r="BAG36" s="82"/>
      <c r="BAH36" s="82"/>
      <c r="BAI36" s="82"/>
      <c r="BAJ36" s="82"/>
      <c r="BAK36" s="82"/>
      <c r="BAL36" s="82"/>
      <c r="BAM36" s="82"/>
      <c r="BAN36" s="82"/>
      <c r="BAO36" s="82"/>
      <c r="BAP36" s="82"/>
      <c r="BAQ36" s="82"/>
      <c r="BAR36" s="82"/>
      <c r="BAS36" s="82"/>
      <c r="BAT36" s="82"/>
      <c r="BAU36" s="82"/>
      <c r="BAV36" s="82"/>
      <c r="BAW36" s="82"/>
      <c r="BAX36" s="82"/>
      <c r="BAY36" s="82"/>
      <c r="BAZ36" s="82"/>
      <c r="BBA36" s="82"/>
      <c r="BBB36" s="82"/>
      <c r="BBC36" s="82"/>
      <c r="BBD36" s="82"/>
      <c r="BBE36" s="82"/>
      <c r="BBF36" s="82"/>
      <c r="BBG36" s="82"/>
      <c r="BBH36" s="82"/>
      <c r="BBI36" s="82"/>
      <c r="BBJ36" s="82"/>
      <c r="BBK36" s="82"/>
      <c r="BBL36" s="82"/>
      <c r="BBM36" s="82"/>
      <c r="BBN36" s="82"/>
      <c r="BBO36" s="82"/>
      <c r="BBP36" s="82"/>
      <c r="BBQ36" s="82"/>
      <c r="BBR36" s="82"/>
      <c r="BBS36" s="82"/>
      <c r="BBT36" s="82"/>
      <c r="BBU36" s="82"/>
      <c r="BBV36" s="82"/>
      <c r="BBW36" s="82"/>
      <c r="BBX36" s="82"/>
      <c r="BBY36" s="82"/>
      <c r="BBZ36" s="82"/>
      <c r="BCA36" s="82"/>
      <c r="BCB36" s="82"/>
      <c r="BCC36" s="82"/>
      <c r="BCD36" s="82"/>
      <c r="BCE36" s="82"/>
      <c r="BCF36" s="82"/>
      <c r="BCG36" s="82"/>
      <c r="BCH36" s="82"/>
      <c r="BCI36" s="82"/>
      <c r="BCJ36" s="82"/>
      <c r="BCK36" s="82"/>
      <c r="BCL36" s="82"/>
      <c r="BCM36" s="82"/>
      <c r="BCN36" s="82"/>
      <c r="BCO36" s="82"/>
      <c r="BCP36" s="82"/>
      <c r="BCQ36" s="82"/>
      <c r="BCR36" s="82"/>
      <c r="BCS36" s="82"/>
      <c r="BCT36" s="82"/>
      <c r="BCU36" s="82"/>
      <c r="BCV36" s="82"/>
      <c r="BCW36" s="82"/>
      <c r="BCX36" s="82"/>
      <c r="BCY36" s="82"/>
      <c r="BCZ36" s="82"/>
      <c r="BDA36" s="82"/>
      <c r="BDB36" s="82"/>
      <c r="BDC36" s="82"/>
      <c r="BDD36" s="82"/>
      <c r="BDE36" s="82"/>
      <c r="BDF36" s="82"/>
      <c r="BDG36" s="82"/>
      <c r="BDH36" s="82"/>
      <c r="BDI36" s="82"/>
      <c r="BDJ36" s="82"/>
      <c r="BDK36" s="82"/>
      <c r="BDL36" s="82"/>
      <c r="BDM36" s="82"/>
      <c r="BDN36" s="82"/>
      <c r="BDO36" s="82"/>
      <c r="BDP36" s="82"/>
      <c r="BDQ36" s="82"/>
      <c r="BDR36" s="82"/>
      <c r="BDS36" s="82"/>
      <c r="BDT36" s="82"/>
      <c r="BDU36" s="82"/>
      <c r="BDV36" s="82"/>
      <c r="BDW36" s="82"/>
      <c r="BDX36" s="82"/>
      <c r="BDY36" s="82"/>
      <c r="BDZ36" s="82"/>
      <c r="BEA36" s="82"/>
      <c r="BEB36" s="82"/>
      <c r="BEC36" s="82"/>
      <c r="BED36" s="82"/>
      <c r="BEE36" s="82"/>
      <c r="BEF36" s="82"/>
      <c r="BEG36" s="82"/>
      <c r="BEH36" s="82"/>
      <c r="BEI36" s="82"/>
      <c r="BEJ36" s="82"/>
      <c r="BEK36" s="82"/>
      <c r="BEL36" s="82"/>
      <c r="BEM36" s="82"/>
      <c r="BEN36" s="82"/>
      <c r="BEO36" s="82"/>
      <c r="BEP36" s="82"/>
      <c r="BEQ36" s="82"/>
      <c r="BER36" s="82"/>
      <c r="BES36" s="82"/>
      <c r="BET36" s="82"/>
      <c r="BEU36" s="82"/>
      <c r="BEV36" s="82"/>
      <c r="BEW36" s="82"/>
      <c r="BEX36" s="82"/>
      <c r="BEY36" s="82"/>
      <c r="BEZ36" s="82"/>
      <c r="BFA36" s="82"/>
      <c r="BFB36" s="82"/>
      <c r="BFC36" s="82"/>
      <c r="BFD36" s="82"/>
      <c r="BFE36" s="82"/>
      <c r="BFF36" s="82"/>
      <c r="BFG36" s="82"/>
      <c r="BFH36" s="82"/>
      <c r="BFI36" s="82"/>
      <c r="BFJ36" s="82"/>
      <c r="BFK36" s="82"/>
      <c r="BFL36" s="82"/>
      <c r="BFM36" s="82"/>
      <c r="BFN36" s="82"/>
      <c r="BFO36" s="82"/>
      <c r="BFP36" s="82"/>
      <c r="BFQ36" s="82"/>
      <c r="BFR36" s="82"/>
      <c r="BFS36" s="82"/>
      <c r="BFT36" s="82"/>
      <c r="BFU36" s="82"/>
      <c r="BFV36" s="82"/>
      <c r="BFW36" s="82"/>
      <c r="BFX36" s="82"/>
      <c r="BFY36" s="82"/>
      <c r="BFZ36" s="82"/>
      <c r="BGA36" s="82"/>
      <c r="BGB36" s="82"/>
      <c r="BGC36" s="82"/>
      <c r="BGD36" s="82"/>
      <c r="BGE36" s="82"/>
      <c r="BGF36" s="82"/>
      <c r="BGG36" s="82"/>
      <c r="BGH36" s="82"/>
      <c r="BGI36" s="82"/>
      <c r="BGJ36" s="82"/>
      <c r="BGK36" s="82"/>
      <c r="BGL36" s="82"/>
      <c r="BGM36" s="82"/>
      <c r="BGN36" s="82"/>
      <c r="BGO36" s="82"/>
      <c r="BGP36" s="82"/>
      <c r="BGQ36" s="82"/>
      <c r="BGR36" s="82"/>
      <c r="BGS36" s="82"/>
      <c r="BGT36" s="82"/>
      <c r="BGU36" s="82"/>
      <c r="BGV36" s="82"/>
      <c r="BGW36" s="82"/>
      <c r="BGX36" s="82"/>
      <c r="BGY36" s="82"/>
      <c r="BGZ36" s="82"/>
      <c r="BHA36" s="82"/>
      <c r="BHB36" s="82"/>
      <c r="BHC36" s="82"/>
      <c r="BHD36" s="82"/>
      <c r="BHE36" s="82"/>
      <c r="BHF36" s="82"/>
      <c r="BHG36" s="82"/>
      <c r="BHH36" s="82"/>
    </row>
    <row r="37" spans="1:1568" s="84" customFormat="1" x14ac:dyDescent="0.2">
      <c r="A37" s="99"/>
      <c r="B37" s="83">
        <v>3</v>
      </c>
      <c r="C37" s="59" t="s">
        <v>39</v>
      </c>
      <c r="D37" s="59"/>
      <c r="E37" s="60"/>
      <c r="F37" s="51"/>
      <c r="G37" s="80" t="str">
        <f t="shared" si="21"/>
        <v/>
      </c>
      <c r="H37" s="60"/>
      <c r="I37" s="62"/>
      <c r="J37" s="115" t="str">
        <f t="shared" si="22"/>
        <v/>
      </c>
      <c r="K37" s="82"/>
      <c r="L37" s="100"/>
      <c r="N37" s="85"/>
      <c r="O37" s="85"/>
      <c r="P37" s="85">
        <v>11</v>
      </c>
      <c r="Q37" s="93" t="str">
        <f t="shared" ref="Q37:AC37" si="25">IF($C45=Q$26,$F45,"")</f>
        <v/>
      </c>
      <c r="R37" s="93" t="str">
        <f t="shared" si="25"/>
        <v/>
      </c>
      <c r="S37" s="93" t="str">
        <f t="shared" si="25"/>
        <v/>
      </c>
      <c r="T37" s="93" t="str">
        <f t="shared" si="25"/>
        <v/>
      </c>
      <c r="U37" s="93" t="str">
        <f t="shared" si="25"/>
        <v/>
      </c>
      <c r="V37" s="93" t="str">
        <f t="shared" si="25"/>
        <v/>
      </c>
      <c r="W37" s="93" t="str">
        <f t="shared" si="25"/>
        <v/>
      </c>
      <c r="X37" s="93" t="str">
        <f t="shared" si="25"/>
        <v/>
      </c>
      <c r="Y37" s="93" t="str">
        <f t="shared" si="25"/>
        <v/>
      </c>
      <c r="Z37" s="93" t="str">
        <f t="shared" si="25"/>
        <v/>
      </c>
      <c r="AA37" s="93" t="str">
        <f t="shared" si="25"/>
        <v/>
      </c>
      <c r="AB37" s="93" t="str">
        <f t="shared" si="25"/>
        <v/>
      </c>
      <c r="AC37" s="93" t="str">
        <f t="shared" si="25"/>
        <v/>
      </c>
      <c r="AD37" s="85"/>
      <c r="AE37" s="93" t="str">
        <f t="shared" si="10"/>
        <v/>
      </c>
      <c r="AF37" s="93" t="str">
        <f t="shared" si="10"/>
        <v/>
      </c>
      <c r="AG37" s="93" t="str">
        <f t="shared" si="10"/>
        <v/>
      </c>
      <c r="AH37" s="93" t="str">
        <f t="shared" si="10"/>
        <v/>
      </c>
      <c r="AI37" s="93" t="str">
        <f t="shared" si="10"/>
        <v/>
      </c>
      <c r="AJ37" s="93" t="str">
        <f t="shared" si="10"/>
        <v/>
      </c>
      <c r="AK37" s="93" t="str">
        <f t="shared" si="10"/>
        <v/>
      </c>
      <c r="AL37" s="93" t="str">
        <f t="shared" si="10"/>
        <v/>
      </c>
      <c r="AM37" s="93" t="str">
        <f t="shared" si="10"/>
        <v/>
      </c>
      <c r="AN37" s="93" t="str">
        <f t="shared" si="10"/>
        <v/>
      </c>
      <c r="AO37" s="93" t="str">
        <f t="shared" si="10"/>
        <v/>
      </c>
      <c r="AP37" s="93" t="str">
        <f t="shared" si="10"/>
        <v/>
      </c>
      <c r="AQ37" s="93" t="str">
        <f t="shared" si="10"/>
        <v/>
      </c>
      <c r="AR37" s="109"/>
      <c r="AS37" s="87"/>
      <c r="AT37" s="87"/>
      <c r="AU37" s="87"/>
      <c r="AV37" s="87"/>
      <c r="AW37" s="87"/>
      <c r="AX37" s="87"/>
      <c r="AY37" s="87"/>
      <c r="AZ37" s="87"/>
      <c r="BA37" s="87"/>
      <c r="BB37" s="87"/>
      <c r="BC37" s="87"/>
      <c r="BD37" s="87"/>
      <c r="BE37" s="87"/>
      <c r="BF37" s="87"/>
      <c r="BG37" s="87"/>
      <c r="BH37" s="88"/>
      <c r="BI37" s="88"/>
      <c r="BJ37" s="82"/>
      <c r="BK37" s="82"/>
      <c r="BL37" s="82"/>
      <c r="BM37" s="82"/>
      <c r="BN37" s="82"/>
      <c r="BO37" s="82"/>
      <c r="BP37" s="82"/>
      <c r="BQ37" s="82"/>
      <c r="BR37" s="82"/>
      <c r="BS37" s="82"/>
      <c r="BT37" s="82"/>
      <c r="BU37" s="82"/>
      <c r="BV37" s="82"/>
      <c r="BW37" s="82"/>
      <c r="BX37" s="82"/>
      <c r="BY37" s="82"/>
      <c r="BZ37" s="82"/>
      <c r="CA37" s="82"/>
      <c r="CB37" s="82"/>
      <c r="CC37" s="82"/>
      <c r="CD37" s="82"/>
      <c r="CE37" s="82"/>
      <c r="CF37" s="82"/>
      <c r="CG37" s="82"/>
      <c r="CH37" s="82"/>
      <c r="CI37" s="82"/>
      <c r="CJ37" s="82"/>
      <c r="CK37" s="82"/>
      <c r="CL37" s="82"/>
      <c r="CM37" s="82"/>
      <c r="CN37" s="82"/>
      <c r="CO37" s="82"/>
      <c r="CP37" s="82"/>
      <c r="CQ37" s="82"/>
      <c r="CR37" s="82"/>
      <c r="CS37" s="82"/>
      <c r="CT37" s="82"/>
      <c r="CU37" s="82"/>
      <c r="CV37" s="82"/>
      <c r="CW37" s="82"/>
      <c r="CX37" s="82"/>
      <c r="CY37" s="82"/>
      <c r="CZ37" s="82"/>
      <c r="DA37" s="82"/>
      <c r="DB37" s="82"/>
      <c r="DC37" s="82"/>
      <c r="DD37" s="82"/>
      <c r="DE37" s="82"/>
      <c r="DF37" s="82"/>
      <c r="DG37" s="82"/>
      <c r="DH37" s="82"/>
      <c r="DI37" s="82"/>
      <c r="DJ37" s="82"/>
      <c r="DK37" s="82"/>
      <c r="DL37" s="82"/>
      <c r="DM37" s="82"/>
      <c r="DN37" s="82"/>
      <c r="DO37" s="82"/>
      <c r="DP37" s="82"/>
      <c r="DQ37" s="82"/>
      <c r="DR37" s="82"/>
      <c r="DS37" s="82"/>
      <c r="DT37" s="82"/>
      <c r="DU37" s="82"/>
      <c r="DV37" s="82"/>
      <c r="DW37" s="82"/>
      <c r="DX37" s="82"/>
      <c r="DY37" s="82"/>
      <c r="DZ37" s="82"/>
      <c r="EA37" s="82"/>
      <c r="EB37" s="82"/>
      <c r="EC37" s="82"/>
      <c r="ED37" s="82"/>
      <c r="EE37" s="82"/>
      <c r="EF37" s="82"/>
      <c r="EG37" s="82"/>
      <c r="EH37" s="82"/>
      <c r="EI37" s="82"/>
      <c r="EJ37" s="82"/>
      <c r="EK37" s="82"/>
      <c r="EL37" s="82"/>
      <c r="EM37" s="82"/>
      <c r="EN37" s="82"/>
      <c r="EO37" s="82"/>
      <c r="EP37" s="82"/>
      <c r="EQ37" s="82"/>
      <c r="ER37" s="82"/>
      <c r="ES37" s="82"/>
      <c r="ET37" s="82"/>
      <c r="EU37" s="82"/>
      <c r="EV37" s="82"/>
      <c r="EW37" s="82"/>
      <c r="EX37" s="82"/>
      <c r="EY37" s="82"/>
      <c r="EZ37" s="82"/>
      <c r="FA37" s="82"/>
      <c r="FB37" s="82"/>
      <c r="FC37" s="82"/>
      <c r="FD37" s="82"/>
      <c r="FE37" s="82"/>
      <c r="FF37" s="82"/>
      <c r="FG37" s="82"/>
      <c r="FH37" s="82"/>
      <c r="FI37" s="82"/>
      <c r="FJ37" s="82"/>
      <c r="FK37" s="82"/>
      <c r="FL37" s="82"/>
      <c r="FM37" s="82"/>
      <c r="FN37" s="82"/>
      <c r="FO37" s="82"/>
      <c r="FP37" s="82"/>
      <c r="FQ37" s="82"/>
      <c r="FR37" s="82"/>
      <c r="FS37" s="82"/>
      <c r="FT37" s="82"/>
      <c r="FU37" s="82"/>
      <c r="FV37" s="82"/>
      <c r="FW37" s="82"/>
      <c r="FX37" s="82"/>
      <c r="FY37" s="82"/>
      <c r="FZ37" s="82"/>
      <c r="GA37" s="82"/>
      <c r="GB37" s="82"/>
      <c r="GC37" s="82"/>
      <c r="GD37" s="82"/>
      <c r="GE37" s="82"/>
      <c r="GF37" s="82"/>
      <c r="GG37" s="82"/>
      <c r="GH37" s="82"/>
      <c r="GI37" s="82"/>
      <c r="GJ37" s="82"/>
      <c r="GK37" s="82"/>
      <c r="GL37" s="82"/>
      <c r="GM37" s="82"/>
      <c r="GN37" s="82"/>
      <c r="GO37" s="82"/>
      <c r="GP37" s="82"/>
      <c r="GQ37" s="82"/>
      <c r="GR37" s="82"/>
      <c r="GS37" s="82"/>
      <c r="GT37" s="82"/>
      <c r="GU37" s="82"/>
      <c r="GV37" s="82"/>
      <c r="GW37" s="82"/>
      <c r="GX37" s="82"/>
      <c r="GY37" s="82"/>
      <c r="GZ37" s="82"/>
      <c r="HA37" s="82"/>
      <c r="HB37" s="82"/>
      <c r="HC37" s="82"/>
      <c r="HD37" s="82"/>
      <c r="HE37" s="82"/>
      <c r="HF37" s="82"/>
      <c r="HG37" s="82"/>
      <c r="HH37" s="82"/>
      <c r="HI37" s="82"/>
      <c r="HJ37" s="82"/>
      <c r="HK37" s="82"/>
      <c r="HL37" s="82"/>
      <c r="HM37" s="82"/>
      <c r="HN37" s="82"/>
      <c r="HO37" s="82"/>
      <c r="HP37" s="82"/>
      <c r="HQ37" s="82"/>
      <c r="HR37" s="82"/>
      <c r="HS37" s="82"/>
      <c r="HT37" s="82"/>
      <c r="HU37" s="82"/>
      <c r="HV37" s="82"/>
      <c r="HW37" s="82"/>
      <c r="HX37" s="82"/>
      <c r="HY37" s="82"/>
      <c r="HZ37" s="82"/>
      <c r="IA37" s="82"/>
      <c r="IB37" s="82"/>
      <c r="IC37" s="82"/>
      <c r="ID37" s="82"/>
      <c r="IE37" s="82"/>
      <c r="IF37" s="82"/>
      <c r="IG37" s="82"/>
      <c r="IH37" s="82"/>
      <c r="II37" s="82"/>
      <c r="IJ37" s="82"/>
      <c r="IK37" s="82"/>
      <c r="IL37" s="82"/>
      <c r="IM37" s="82"/>
      <c r="IN37" s="82"/>
      <c r="IO37" s="82"/>
      <c r="IP37" s="82"/>
      <c r="IQ37" s="82"/>
      <c r="IR37" s="82"/>
      <c r="IS37" s="82"/>
      <c r="IT37" s="82"/>
      <c r="IU37" s="82"/>
      <c r="IV37" s="82"/>
      <c r="IW37" s="82"/>
      <c r="IX37" s="82"/>
      <c r="IY37" s="82"/>
      <c r="IZ37" s="82"/>
      <c r="JA37" s="82"/>
      <c r="JB37" s="82"/>
      <c r="JC37" s="82"/>
      <c r="JD37" s="82"/>
      <c r="JE37" s="82"/>
      <c r="JF37" s="82"/>
      <c r="JG37" s="82"/>
      <c r="JH37" s="82"/>
      <c r="JI37" s="82"/>
      <c r="JJ37" s="82"/>
      <c r="JK37" s="82"/>
      <c r="JL37" s="82"/>
      <c r="JM37" s="82"/>
      <c r="JN37" s="82"/>
      <c r="JO37" s="82"/>
      <c r="JP37" s="82"/>
      <c r="JQ37" s="82"/>
      <c r="JR37" s="82"/>
      <c r="JS37" s="82"/>
      <c r="JT37" s="82"/>
      <c r="JU37" s="82"/>
      <c r="JV37" s="82"/>
      <c r="JW37" s="82"/>
      <c r="JX37" s="82"/>
      <c r="JY37" s="82"/>
      <c r="JZ37" s="82"/>
      <c r="KA37" s="82"/>
      <c r="KB37" s="82"/>
      <c r="KC37" s="82"/>
      <c r="KD37" s="82"/>
      <c r="KE37" s="82"/>
      <c r="KF37" s="82"/>
      <c r="KG37" s="82"/>
      <c r="KH37" s="82"/>
      <c r="KI37" s="82"/>
      <c r="KJ37" s="82"/>
      <c r="KK37" s="82"/>
      <c r="KL37" s="82"/>
      <c r="KM37" s="82"/>
      <c r="KN37" s="82"/>
      <c r="KO37" s="82"/>
      <c r="KP37" s="82"/>
      <c r="KQ37" s="82"/>
      <c r="KR37" s="82"/>
      <c r="KS37" s="82"/>
      <c r="KT37" s="82"/>
      <c r="KU37" s="82"/>
      <c r="KV37" s="82"/>
      <c r="KW37" s="82"/>
      <c r="KX37" s="82"/>
      <c r="KY37" s="82"/>
      <c r="KZ37" s="82"/>
      <c r="LA37" s="82"/>
      <c r="LB37" s="82"/>
      <c r="LC37" s="82"/>
      <c r="LD37" s="82"/>
      <c r="LE37" s="82"/>
      <c r="LF37" s="82"/>
      <c r="LG37" s="82"/>
      <c r="LH37" s="82"/>
      <c r="LI37" s="82"/>
      <c r="LJ37" s="82"/>
      <c r="LK37" s="82"/>
      <c r="LL37" s="82"/>
      <c r="LM37" s="82"/>
      <c r="LN37" s="82"/>
      <c r="LO37" s="82"/>
      <c r="LP37" s="82"/>
      <c r="LQ37" s="82"/>
      <c r="LR37" s="82"/>
      <c r="LS37" s="82"/>
      <c r="LT37" s="82"/>
      <c r="LU37" s="82"/>
      <c r="LV37" s="82"/>
      <c r="LW37" s="82"/>
      <c r="LX37" s="82"/>
      <c r="LY37" s="82"/>
      <c r="LZ37" s="82"/>
      <c r="MA37" s="82"/>
      <c r="MB37" s="82"/>
      <c r="MC37" s="82"/>
      <c r="MD37" s="82"/>
      <c r="ME37" s="82"/>
      <c r="MF37" s="82"/>
      <c r="MG37" s="82"/>
      <c r="MH37" s="82"/>
      <c r="MI37" s="82"/>
      <c r="MJ37" s="82"/>
      <c r="MK37" s="82"/>
      <c r="ML37" s="82"/>
      <c r="MM37" s="82"/>
      <c r="MN37" s="82"/>
      <c r="MO37" s="82"/>
      <c r="MP37" s="82"/>
      <c r="MQ37" s="82"/>
      <c r="MR37" s="82"/>
      <c r="MS37" s="82"/>
      <c r="MT37" s="82"/>
      <c r="MU37" s="82"/>
      <c r="MV37" s="82"/>
      <c r="MW37" s="82"/>
      <c r="MX37" s="82"/>
      <c r="MY37" s="82"/>
      <c r="MZ37" s="82"/>
      <c r="NA37" s="82"/>
      <c r="NB37" s="82"/>
      <c r="NC37" s="82"/>
      <c r="ND37" s="82"/>
      <c r="NE37" s="82"/>
      <c r="NF37" s="82"/>
      <c r="NG37" s="82"/>
      <c r="NH37" s="82"/>
      <c r="NI37" s="82"/>
      <c r="NJ37" s="82"/>
      <c r="NK37" s="82"/>
      <c r="NL37" s="82"/>
      <c r="NM37" s="82"/>
      <c r="NN37" s="82"/>
      <c r="NO37" s="82"/>
      <c r="NP37" s="82"/>
      <c r="NQ37" s="82"/>
      <c r="NR37" s="82"/>
      <c r="NS37" s="82"/>
      <c r="NT37" s="82"/>
      <c r="NU37" s="82"/>
      <c r="NV37" s="82"/>
      <c r="NW37" s="82"/>
      <c r="NX37" s="82"/>
      <c r="NY37" s="82"/>
      <c r="NZ37" s="82"/>
      <c r="OA37" s="82"/>
      <c r="OB37" s="82"/>
      <c r="OC37" s="82"/>
      <c r="OD37" s="82"/>
      <c r="OE37" s="82"/>
      <c r="OF37" s="82"/>
      <c r="OG37" s="82"/>
      <c r="OH37" s="82"/>
      <c r="OI37" s="82"/>
      <c r="OJ37" s="82"/>
      <c r="OK37" s="82"/>
      <c r="OL37" s="82"/>
      <c r="OM37" s="82"/>
      <c r="ON37" s="82"/>
      <c r="OO37" s="82"/>
      <c r="OP37" s="82"/>
      <c r="OQ37" s="82"/>
      <c r="OR37" s="82"/>
      <c r="OS37" s="82"/>
      <c r="OT37" s="82"/>
      <c r="OU37" s="82"/>
      <c r="OV37" s="82"/>
      <c r="OW37" s="82"/>
      <c r="OX37" s="82"/>
      <c r="OY37" s="82"/>
      <c r="OZ37" s="82"/>
      <c r="PA37" s="82"/>
      <c r="PB37" s="82"/>
      <c r="PC37" s="82"/>
      <c r="PD37" s="82"/>
      <c r="PE37" s="82"/>
      <c r="PF37" s="82"/>
      <c r="PG37" s="82"/>
      <c r="PH37" s="82"/>
      <c r="PI37" s="82"/>
      <c r="PJ37" s="82"/>
      <c r="PK37" s="82"/>
      <c r="PL37" s="82"/>
      <c r="PM37" s="82"/>
      <c r="PN37" s="82"/>
      <c r="PO37" s="82"/>
      <c r="PP37" s="82"/>
      <c r="PQ37" s="82"/>
      <c r="PR37" s="82"/>
      <c r="PS37" s="82"/>
      <c r="PT37" s="82"/>
      <c r="PU37" s="82"/>
      <c r="PV37" s="82"/>
      <c r="PW37" s="82"/>
      <c r="PX37" s="82"/>
      <c r="PY37" s="82"/>
      <c r="PZ37" s="82"/>
      <c r="QA37" s="82"/>
      <c r="QB37" s="82"/>
      <c r="QC37" s="82"/>
      <c r="QD37" s="82"/>
      <c r="QE37" s="82"/>
      <c r="QF37" s="82"/>
      <c r="QG37" s="82"/>
      <c r="QH37" s="82"/>
      <c r="QI37" s="82"/>
      <c r="QJ37" s="82"/>
      <c r="QK37" s="82"/>
      <c r="QL37" s="82"/>
      <c r="QM37" s="82"/>
      <c r="QN37" s="82"/>
      <c r="QO37" s="82"/>
      <c r="QP37" s="82"/>
      <c r="QQ37" s="82"/>
      <c r="QR37" s="82"/>
      <c r="QS37" s="82"/>
      <c r="QT37" s="82"/>
      <c r="QU37" s="82"/>
      <c r="QV37" s="82"/>
      <c r="QW37" s="82"/>
      <c r="QX37" s="82"/>
      <c r="QY37" s="82"/>
      <c r="QZ37" s="82"/>
      <c r="RA37" s="82"/>
      <c r="RB37" s="82"/>
      <c r="RC37" s="82"/>
      <c r="RD37" s="82"/>
      <c r="RE37" s="82"/>
      <c r="RF37" s="82"/>
      <c r="RG37" s="82"/>
      <c r="RH37" s="82"/>
      <c r="RI37" s="82"/>
      <c r="RJ37" s="82"/>
      <c r="RK37" s="82"/>
      <c r="RL37" s="82"/>
      <c r="RM37" s="82"/>
      <c r="RN37" s="82"/>
      <c r="RO37" s="82"/>
      <c r="RP37" s="82"/>
      <c r="RQ37" s="82"/>
      <c r="RR37" s="82"/>
      <c r="RS37" s="82"/>
      <c r="RT37" s="82"/>
      <c r="RU37" s="82"/>
      <c r="RV37" s="82"/>
      <c r="RW37" s="82"/>
      <c r="RX37" s="82"/>
      <c r="RY37" s="82"/>
      <c r="RZ37" s="82"/>
      <c r="SA37" s="82"/>
      <c r="SB37" s="82"/>
      <c r="SC37" s="82"/>
      <c r="SD37" s="82"/>
      <c r="SE37" s="82"/>
      <c r="SF37" s="82"/>
      <c r="SG37" s="82"/>
      <c r="SH37" s="82"/>
      <c r="SI37" s="82"/>
      <c r="SJ37" s="82"/>
      <c r="SK37" s="82"/>
      <c r="SL37" s="82"/>
      <c r="SM37" s="82"/>
      <c r="SN37" s="82"/>
      <c r="SO37" s="82"/>
      <c r="SP37" s="82"/>
      <c r="SQ37" s="82"/>
      <c r="SR37" s="82"/>
      <c r="SS37" s="82"/>
      <c r="ST37" s="82"/>
      <c r="SU37" s="82"/>
      <c r="SV37" s="82"/>
      <c r="SW37" s="82"/>
      <c r="SX37" s="82"/>
      <c r="SY37" s="82"/>
      <c r="SZ37" s="82"/>
      <c r="TA37" s="82"/>
      <c r="TB37" s="82"/>
      <c r="TC37" s="82"/>
      <c r="TD37" s="82"/>
      <c r="TE37" s="82"/>
      <c r="TF37" s="82"/>
      <c r="TG37" s="82"/>
      <c r="TH37" s="82"/>
      <c r="TI37" s="82"/>
      <c r="TJ37" s="82"/>
      <c r="TK37" s="82"/>
      <c r="TL37" s="82"/>
      <c r="TM37" s="82"/>
      <c r="TN37" s="82"/>
      <c r="TO37" s="82"/>
      <c r="TP37" s="82"/>
      <c r="TQ37" s="82"/>
      <c r="TR37" s="82"/>
      <c r="TS37" s="82"/>
      <c r="TT37" s="82"/>
      <c r="TU37" s="82"/>
      <c r="TV37" s="82"/>
      <c r="TW37" s="82"/>
      <c r="TX37" s="82"/>
      <c r="TY37" s="82"/>
      <c r="TZ37" s="82"/>
      <c r="UA37" s="82"/>
      <c r="UB37" s="82"/>
      <c r="UC37" s="82"/>
      <c r="UD37" s="82"/>
      <c r="UE37" s="82"/>
      <c r="UF37" s="82"/>
      <c r="UG37" s="82"/>
      <c r="UH37" s="82"/>
      <c r="UI37" s="82"/>
      <c r="UJ37" s="82"/>
      <c r="UK37" s="82"/>
      <c r="UL37" s="82"/>
      <c r="UM37" s="82"/>
      <c r="UN37" s="82"/>
      <c r="UO37" s="82"/>
      <c r="UP37" s="82"/>
      <c r="UQ37" s="82"/>
      <c r="UR37" s="82"/>
      <c r="US37" s="82"/>
      <c r="UT37" s="82"/>
      <c r="UU37" s="82"/>
      <c r="UV37" s="82"/>
      <c r="UW37" s="82"/>
      <c r="UX37" s="82"/>
      <c r="UY37" s="82"/>
      <c r="UZ37" s="82"/>
      <c r="VA37" s="82"/>
      <c r="VB37" s="82"/>
      <c r="VC37" s="82"/>
      <c r="VD37" s="82"/>
      <c r="VE37" s="82"/>
      <c r="VF37" s="82"/>
      <c r="VG37" s="82"/>
      <c r="VH37" s="82"/>
      <c r="VI37" s="82"/>
      <c r="VJ37" s="82"/>
      <c r="VK37" s="82"/>
      <c r="VL37" s="82"/>
      <c r="VM37" s="82"/>
      <c r="VN37" s="82"/>
      <c r="VO37" s="82"/>
      <c r="VP37" s="82"/>
      <c r="VQ37" s="82"/>
      <c r="VR37" s="82"/>
      <c r="VS37" s="82"/>
      <c r="VT37" s="82"/>
      <c r="VU37" s="82"/>
      <c r="VV37" s="82"/>
      <c r="VW37" s="82"/>
      <c r="VX37" s="82"/>
      <c r="VY37" s="82"/>
      <c r="VZ37" s="82"/>
      <c r="WA37" s="82"/>
      <c r="WB37" s="82"/>
      <c r="WC37" s="82"/>
      <c r="WD37" s="82"/>
      <c r="WE37" s="82"/>
      <c r="WF37" s="82"/>
      <c r="WG37" s="82"/>
      <c r="WH37" s="82"/>
      <c r="WI37" s="82"/>
      <c r="WJ37" s="82"/>
      <c r="WK37" s="82"/>
      <c r="WL37" s="82"/>
      <c r="WM37" s="82"/>
      <c r="WN37" s="82"/>
      <c r="WO37" s="82"/>
      <c r="WP37" s="82"/>
      <c r="WQ37" s="82"/>
      <c r="WR37" s="82"/>
      <c r="WS37" s="82"/>
      <c r="WT37" s="82"/>
      <c r="WU37" s="82"/>
      <c r="WV37" s="82"/>
      <c r="WW37" s="82"/>
      <c r="WX37" s="82"/>
      <c r="WY37" s="82"/>
      <c r="WZ37" s="82"/>
      <c r="XA37" s="82"/>
      <c r="XB37" s="82"/>
      <c r="XC37" s="82"/>
      <c r="XD37" s="82"/>
      <c r="XE37" s="82"/>
      <c r="XF37" s="82"/>
      <c r="XG37" s="82"/>
      <c r="XH37" s="82"/>
      <c r="XI37" s="82"/>
      <c r="XJ37" s="82"/>
      <c r="XK37" s="82"/>
      <c r="XL37" s="82"/>
      <c r="XM37" s="82"/>
      <c r="XN37" s="82"/>
      <c r="XO37" s="82"/>
      <c r="XP37" s="82"/>
      <c r="XQ37" s="82"/>
      <c r="XR37" s="82"/>
      <c r="XS37" s="82"/>
      <c r="XT37" s="82"/>
      <c r="XU37" s="82"/>
      <c r="XV37" s="82"/>
      <c r="XW37" s="82"/>
      <c r="XX37" s="82"/>
      <c r="XY37" s="82"/>
      <c r="XZ37" s="82"/>
      <c r="YA37" s="82"/>
      <c r="YB37" s="82"/>
      <c r="YC37" s="82"/>
      <c r="YD37" s="82"/>
      <c r="YE37" s="82"/>
      <c r="YF37" s="82"/>
      <c r="YG37" s="82"/>
      <c r="YH37" s="82"/>
      <c r="YI37" s="82"/>
      <c r="YJ37" s="82"/>
      <c r="YK37" s="82"/>
      <c r="YL37" s="82"/>
      <c r="YM37" s="82"/>
      <c r="YN37" s="82"/>
      <c r="YO37" s="82"/>
      <c r="YP37" s="82"/>
      <c r="YQ37" s="82"/>
      <c r="YR37" s="82"/>
      <c r="YS37" s="82"/>
      <c r="YT37" s="82"/>
      <c r="YU37" s="82"/>
      <c r="YV37" s="82"/>
      <c r="YW37" s="82"/>
      <c r="YX37" s="82"/>
      <c r="YY37" s="82"/>
      <c r="YZ37" s="82"/>
      <c r="ZA37" s="82"/>
      <c r="ZB37" s="82"/>
      <c r="ZC37" s="82"/>
      <c r="ZD37" s="82"/>
      <c r="ZE37" s="82"/>
      <c r="ZF37" s="82"/>
      <c r="ZG37" s="82"/>
      <c r="ZH37" s="82"/>
      <c r="ZI37" s="82"/>
      <c r="ZJ37" s="82"/>
      <c r="ZK37" s="82"/>
      <c r="ZL37" s="82"/>
      <c r="ZM37" s="82"/>
      <c r="ZN37" s="82"/>
      <c r="ZO37" s="82"/>
      <c r="ZP37" s="82"/>
      <c r="ZQ37" s="82"/>
      <c r="ZR37" s="82"/>
      <c r="ZS37" s="82"/>
      <c r="ZT37" s="82"/>
      <c r="ZU37" s="82"/>
      <c r="ZV37" s="82"/>
      <c r="ZW37" s="82"/>
      <c r="ZX37" s="82"/>
      <c r="ZY37" s="82"/>
      <c r="ZZ37" s="82"/>
      <c r="AAA37" s="82"/>
      <c r="AAB37" s="82"/>
      <c r="AAC37" s="82"/>
      <c r="AAD37" s="82"/>
      <c r="AAE37" s="82"/>
      <c r="AAF37" s="82"/>
      <c r="AAG37" s="82"/>
      <c r="AAH37" s="82"/>
      <c r="AAI37" s="82"/>
      <c r="AAJ37" s="82"/>
      <c r="AAK37" s="82"/>
      <c r="AAL37" s="82"/>
      <c r="AAM37" s="82"/>
      <c r="AAN37" s="82"/>
      <c r="AAO37" s="82"/>
      <c r="AAP37" s="82"/>
      <c r="AAQ37" s="82"/>
      <c r="AAR37" s="82"/>
      <c r="AAS37" s="82"/>
      <c r="AAT37" s="82"/>
      <c r="AAU37" s="82"/>
      <c r="AAV37" s="82"/>
      <c r="AAW37" s="82"/>
      <c r="AAX37" s="82"/>
      <c r="AAY37" s="82"/>
      <c r="AAZ37" s="82"/>
      <c r="ABA37" s="82"/>
      <c r="ABB37" s="82"/>
      <c r="ABC37" s="82"/>
      <c r="ABD37" s="82"/>
      <c r="ABE37" s="82"/>
      <c r="ABF37" s="82"/>
      <c r="ABG37" s="82"/>
      <c r="ABH37" s="82"/>
      <c r="ABI37" s="82"/>
      <c r="ABJ37" s="82"/>
      <c r="ABK37" s="82"/>
      <c r="ABL37" s="82"/>
      <c r="ABM37" s="82"/>
      <c r="ABN37" s="82"/>
      <c r="ABO37" s="82"/>
      <c r="ABP37" s="82"/>
      <c r="ABQ37" s="82"/>
      <c r="ABR37" s="82"/>
      <c r="ABS37" s="82"/>
      <c r="ABT37" s="82"/>
      <c r="ABU37" s="82"/>
      <c r="ABV37" s="82"/>
      <c r="ABW37" s="82"/>
      <c r="ABX37" s="82"/>
      <c r="ABY37" s="82"/>
      <c r="ABZ37" s="82"/>
      <c r="ACA37" s="82"/>
      <c r="ACB37" s="82"/>
      <c r="ACC37" s="82"/>
      <c r="ACD37" s="82"/>
      <c r="ACE37" s="82"/>
      <c r="ACF37" s="82"/>
      <c r="ACG37" s="82"/>
      <c r="ACH37" s="82"/>
      <c r="ACI37" s="82"/>
      <c r="ACJ37" s="82"/>
      <c r="ACK37" s="82"/>
      <c r="ACL37" s="82"/>
      <c r="ACM37" s="82"/>
      <c r="ACN37" s="82"/>
      <c r="ACO37" s="82"/>
      <c r="ACP37" s="82"/>
      <c r="ACQ37" s="82"/>
      <c r="ACR37" s="82"/>
      <c r="ACS37" s="82"/>
      <c r="ACT37" s="82"/>
      <c r="ACU37" s="82"/>
      <c r="ACV37" s="82"/>
      <c r="ACW37" s="82"/>
      <c r="ACX37" s="82"/>
      <c r="ACY37" s="82"/>
      <c r="ACZ37" s="82"/>
      <c r="ADA37" s="82"/>
      <c r="ADB37" s="82"/>
      <c r="ADC37" s="82"/>
      <c r="ADD37" s="82"/>
      <c r="ADE37" s="82"/>
      <c r="ADF37" s="82"/>
      <c r="ADG37" s="82"/>
      <c r="ADH37" s="82"/>
      <c r="ADI37" s="82"/>
      <c r="ADJ37" s="82"/>
      <c r="ADK37" s="82"/>
      <c r="ADL37" s="82"/>
      <c r="ADM37" s="82"/>
      <c r="ADN37" s="82"/>
      <c r="ADO37" s="82"/>
      <c r="ADP37" s="82"/>
      <c r="ADQ37" s="82"/>
      <c r="ADR37" s="82"/>
      <c r="ADS37" s="82"/>
      <c r="ADT37" s="82"/>
      <c r="ADU37" s="82"/>
      <c r="ADV37" s="82"/>
      <c r="ADW37" s="82"/>
      <c r="ADX37" s="82"/>
      <c r="ADY37" s="82"/>
      <c r="ADZ37" s="82"/>
      <c r="AEA37" s="82"/>
      <c r="AEB37" s="82"/>
      <c r="AEC37" s="82"/>
      <c r="AED37" s="82"/>
      <c r="AEE37" s="82"/>
      <c r="AEF37" s="82"/>
      <c r="AEG37" s="82"/>
      <c r="AEH37" s="82"/>
      <c r="AEI37" s="82"/>
      <c r="AEJ37" s="82"/>
      <c r="AEK37" s="82"/>
      <c r="AEL37" s="82"/>
      <c r="AEM37" s="82"/>
      <c r="AEN37" s="82"/>
      <c r="AEO37" s="82"/>
      <c r="AEP37" s="82"/>
      <c r="AEQ37" s="82"/>
      <c r="AER37" s="82"/>
      <c r="AES37" s="82"/>
      <c r="AET37" s="82"/>
      <c r="AEU37" s="82"/>
      <c r="AEV37" s="82"/>
      <c r="AEW37" s="82"/>
      <c r="AEX37" s="82"/>
      <c r="AEY37" s="82"/>
      <c r="AEZ37" s="82"/>
      <c r="AFA37" s="82"/>
      <c r="AFB37" s="82"/>
      <c r="AFC37" s="82"/>
      <c r="AFD37" s="82"/>
      <c r="AFE37" s="82"/>
      <c r="AFF37" s="82"/>
      <c r="AFG37" s="82"/>
      <c r="AFH37" s="82"/>
      <c r="AFI37" s="82"/>
      <c r="AFJ37" s="82"/>
      <c r="AFK37" s="82"/>
      <c r="AFL37" s="82"/>
      <c r="AFM37" s="82"/>
      <c r="AFN37" s="82"/>
      <c r="AFO37" s="82"/>
      <c r="AFP37" s="82"/>
      <c r="AFQ37" s="82"/>
      <c r="AFR37" s="82"/>
      <c r="AFS37" s="82"/>
      <c r="AFT37" s="82"/>
      <c r="AFU37" s="82"/>
      <c r="AFV37" s="82"/>
      <c r="AFW37" s="82"/>
      <c r="AFX37" s="82"/>
      <c r="AFY37" s="82"/>
      <c r="AFZ37" s="82"/>
      <c r="AGA37" s="82"/>
      <c r="AGB37" s="82"/>
      <c r="AGC37" s="82"/>
      <c r="AGD37" s="82"/>
      <c r="AGE37" s="82"/>
      <c r="AGF37" s="82"/>
      <c r="AGG37" s="82"/>
      <c r="AGH37" s="82"/>
      <c r="AGI37" s="82"/>
      <c r="AGJ37" s="82"/>
      <c r="AGK37" s="82"/>
      <c r="AGL37" s="82"/>
      <c r="AGM37" s="82"/>
      <c r="AGN37" s="82"/>
      <c r="AGO37" s="82"/>
      <c r="AGP37" s="82"/>
      <c r="AGQ37" s="82"/>
      <c r="AGR37" s="82"/>
      <c r="AGS37" s="82"/>
      <c r="AGT37" s="82"/>
      <c r="AGU37" s="82"/>
      <c r="AGV37" s="82"/>
      <c r="AGW37" s="82"/>
      <c r="AGX37" s="82"/>
      <c r="AGY37" s="82"/>
      <c r="AGZ37" s="82"/>
      <c r="AHA37" s="82"/>
      <c r="AHB37" s="82"/>
      <c r="AHC37" s="82"/>
      <c r="AHD37" s="82"/>
      <c r="AHE37" s="82"/>
      <c r="AHF37" s="82"/>
      <c r="AHG37" s="82"/>
      <c r="AHH37" s="82"/>
      <c r="AHI37" s="82"/>
      <c r="AHJ37" s="82"/>
      <c r="AHK37" s="82"/>
      <c r="AHL37" s="82"/>
      <c r="AHM37" s="82"/>
      <c r="AHN37" s="82"/>
      <c r="AHO37" s="82"/>
      <c r="AHP37" s="82"/>
      <c r="AHQ37" s="82"/>
      <c r="AHR37" s="82"/>
      <c r="AHS37" s="82"/>
      <c r="AHT37" s="82"/>
      <c r="AHU37" s="82"/>
      <c r="AHV37" s="82"/>
      <c r="AHW37" s="82"/>
      <c r="AHX37" s="82"/>
      <c r="AHY37" s="82"/>
      <c r="AHZ37" s="82"/>
      <c r="AIA37" s="82"/>
      <c r="AIB37" s="82"/>
      <c r="AIC37" s="82"/>
      <c r="AID37" s="82"/>
      <c r="AIE37" s="82"/>
      <c r="AIF37" s="82"/>
      <c r="AIG37" s="82"/>
      <c r="AIH37" s="82"/>
      <c r="AII37" s="82"/>
      <c r="AIJ37" s="82"/>
      <c r="AIK37" s="82"/>
      <c r="AIL37" s="82"/>
      <c r="AIM37" s="82"/>
      <c r="AIN37" s="82"/>
      <c r="AIO37" s="82"/>
      <c r="AIP37" s="82"/>
      <c r="AIQ37" s="82"/>
      <c r="AIR37" s="82"/>
      <c r="AIS37" s="82"/>
      <c r="AIT37" s="82"/>
      <c r="AIU37" s="82"/>
      <c r="AIV37" s="82"/>
      <c r="AIW37" s="82"/>
      <c r="AIX37" s="82"/>
      <c r="AIY37" s="82"/>
      <c r="AIZ37" s="82"/>
      <c r="AJA37" s="82"/>
      <c r="AJB37" s="82"/>
      <c r="AJC37" s="82"/>
      <c r="AJD37" s="82"/>
      <c r="AJE37" s="82"/>
      <c r="AJF37" s="82"/>
      <c r="AJG37" s="82"/>
      <c r="AJH37" s="82"/>
      <c r="AJI37" s="82"/>
      <c r="AJJ37" s="82"/>
      <c r="AJK37" s="82"/>
      <c r="AJL37" s="82"/>
      <c r="AJM37" s="82"/>
      <c r="AJN37" s="82"/>
      <c r="AJO37" s="82"/>
      <c r="AJP37" s="82"/>
      <c r="AJQ37" s="82"/>
      <c r="AJR37" s="82"/>
      <c r="AJS37" s="82"/>
      <c r="AJT37" s="82"/>
      <c r="AJU37" s="82"/>
      <c r="AJV37" s="82"/>
      <c r="AJW37" s="82"/>
      <c r="AJX37" s="82"/>
      <c r="AJY37" s="82"/>
      <c r="AJZ37" s="82"/>
      <c r="AKA37" s="82"/>
      <c r="AKB37" s="82"/>
      <c r="AKC37" s="82"/>
      <c r="AKD37" s="82"/>
      <c r="AKE37" s="82"/>
      <c r="AKF37" s="82"/>
      <c r="AKG37" s="82"/>
      <c r="AKH37" s="82"/>
      <c r="AKI37" s="82"/>
      <c r="AKJ37" s="82"/>
      <c r="AKK37" s="82"/>
      <c r="AKL37" s="82"/>
      <c r="AKM37" s="82"/>
      <c r="AKN37" s="82"/>
      <c r="AKO37" s="82"/>
      <c r="AKP37" s="82"/>
      <c r="AKQ37" s="82"/>
      <c r="AKR37" s="82"/>
      <c r="AKS37" s="82"/>
      <c r="AKT37" s="82"/>
      <c r="AKU37" s="82"/>
      <c r="AKV37" s="82"/>
      <c r="AKW37" s="82"/>
      <c r="AKX37" s="82"/>
      <c r="AKY37" s="82"/>
      <c r="AKZ37" s="82"/>
      <c r="ALA37" s="82"/>
      <c r="ALB37" s="82"/>
      <c r="ALC37" s="82"/>
      <c r="ALD37" s="82"/>
      <c r="ALE37" s="82"/>
      <c r="ALF37" s="82"/>
      <c r="ALG37" s="82"/>
      <c r="ALH37" s="82"/>
      <c r="ALI37" s="82"/>
      <c r="ALJ37" s="82"/>
      <c r="ALK37" s="82"/>
      <c r="ALL37" s="82"/>
      <c r="ALM37" s="82"/>
      <c r="ALN37" s="82"/>
      <c r="ALO37" s="82"/>
      <c r="ALP37" s="82"/>
      <c r="ALQ37" s="82"/>
      <c r="ALR37" s="82"/>
      <c r="ALS37" s="82"/>
      <c r="ALT37" s="82"/>
      <c r="ALU37" s="82"/>
      <c r="ALV37" s="82"/>
      <c r="ALW37" s="82"/>
      <c r="ALX37" s="82"/>
      <c r="ALY37" s="82"/>
      <c r="ALZ37" s="82"/>
      <c r="AMA37" s="82"/>
      <c r="AMB37" s="82"/>
      <c r="AMC37" s="82"/>
      <c r="AMD37" s="82"/>
      <c r="AME37" s="82"/>
      <c r="AMF37" s="82"/>
      <c r="AMG37" s="82"/>
      <c r="AMH37" s="82"/>
      <c r="AMI37" s="82"/>
      <c r="AMJ37" s="82"/>
      <c r="AMK37" s="82"/>
      <c r="AML37" s="82"/>
      <c r="AMM37" s="82"/>
      <c r="AMN37" s="82"/>
      <c r="AMO37" s="82"/>
      <c r="AMP37" s="82"/>
      <c r="AMQ37" s="82"/>
      <c r="AMR37" s="82"/>
      <c r="AMS37" s="82"/>
      <c r="AMT37" s="82"/>
      <c r="AMU37" s="82"/>
      <c r="AMV37" s="82"/>
      <c r="AMW37" s="82"/>
      <c r="AMX37" s="82"/>
      <c r="AMY37" s="82"/>
      <c r="AMZ37" s="82"/>
      <c r="ANA37" s="82"/>
      <c r="ANB37" s="82"/>
      <c r="ANC37" s="82"/>
      <c r="AND37" s="82"/>
      <c r="ANE37" s="82"/>
      <c r="ANF37" s="82"/>
      <c r="ANG37" s="82"/>
      <c r="ANH37" s="82"/>
      <c r="ANI37" s="82"/>
      <c r="ANJ37" s="82"/>
      <c r="ANK37" s="82"/>
      <c r="ANL37" s="82"/>
      <c r="ANM37" s="82"/>
      <c r="ANN37" s="82"/>
      <c r="ANO37" s="82"/>
      <c r="ANP37" s="82"/>
      <c r="ANQ37" s="82"/>
      <c r="ANR37" s="82"/>
      <c r="ANS37" s="82"/>
      <c r="ANT37" s="82"/>
      <c r="ANU37" s="82"/>
      <c r="ANV37" s="82"/>
      <c r="ANW37" s="82"/>
      <c r="ANX37" s="82"/>
      <c r="ANY37" s="82"/>
      <c r="ANZ37" s="82"/>
      <c r="AOA37" s="82"/>
      <c r="AOB37" s="82"/>
      <c r="AOC37" s="82"/>
      <c r="AOD37" s="82"/>
      <c r="AOE37" s="82"/>
      <c r="AOF37" s="82"/>
      <c r="AOG37" s="82"/>
      <c r="AOH37" s="82"/>
      <c r="AOI37" s="82"/>
      <c r="AOJ37" s="82"/>
      <c r="AOK37" s="82"/>
      <c r="AOL37" s="82"/>
      <c r="AOM37" s="82"/>
      <c r="AON37" s="82"/>
      <c r="AOO37" s="82"/>
      <c r="AOP37" s="82"/>
      <c r="AOQ37" s="82"/>
      <c r="AOR37" s="82"/>
      <c r="AOS37" s="82"/>
      <c r="AOT37" s="82"/>
      <c r="AOU37" s="82"/>
      <c r="AOV37" s="82"/>
      <c r="AOW37" s="82"/>
      <c r="AOX37" s="82"/>
      <c r="AOY37" s="82"/>
      <c r="AOZ37" s="82"/>
      <c r="APA37" s="82"/>
      <c r="APB37" s="82"/>
      <c r="APC37" s="82"/>
      <c r="APD37" s="82"/>
      <c r="APE37" s="82"/>
      <c r="APF37" s="82"/>
      <c r="APG37" s="82"/>
      <c r="APH37" s="82"/>
      <c r="API37" s="82"/>
      <c r="APJ37" s="82"/>
      <c r="APK37" s="82"/>
      <c r="APL37" s="82"/>
      <c r="APM37" s="82"/>
      <c r="APN37" s="82"/>
      <c r="APO37" s="82"/>
      <c r="APP37" s="82"/>
      <c r="APQ37" s="82"/>
      <c r="APR37" s="82"/>
      <c r="APS37" s="82"/>
      <c r="APT37" s="82"/>
      <c r="APU37" s="82"/>
      <c r="APV37" s="82"/>
      <c r="APW37" s="82"/>
      <c r="APX37" s="82"/>
      <c r="APY37" s="82"/>
      <c r="APZ37" s="82"/>
      <c r="AQA37" s="82"/>
      <c r="AQB37" s="82"/>
      <c r="AQC37" s="82"/>
      <c r="AQD37" s="82"/>
      <c r="AQE37" s="82"/>
      <c r="AQF37" s="82"/>
      <c r="AQG37" s="82"/>
      <c r="AQH37" s="82"/>
      <c r="AQI37" s="82"/>
      <c r="AQJ37" s="82"/>
      <c r="AQK37" s="82"/>
      <c r="AQL37" s="82"/>
      <c r="AQM37" s="82"/>
      <c r="AQN37" s="82"/>
      <c r="AQO37" s="82"/>
      <c r="AQP37" s="82"/>
      <c r="AQQ37" s="82"/>
      <c r="AQR37" s="82"/>
      <c r="AQS37" s="82"/>
      <c r="AQT37" s="82"/>
      <c r="AQU37" s="82"/>
      <c r="AQV37" s="82"/>
      <c r="AQW37" s="82"/>
      <c r="AQX37" s="82"/>
      <c r="AQY37" s="82"/>
      <c r="AQZ37" s="82"/>
      <c r="ARA37" s="82"/>
      <c r="ARB37" s="82"/>
      <c r="ARC37" s="82"/>
      <c r="ARD37" s="82"/>
      <c r="ARE37" s="82"/>
      <c r="ARF37" s="82"/>
      <c r="ARG37" s="82"/>
      <c r="ARH37" s="82"/>
      <c r="ARI37" s="82"/>
      <c r="ARJ37" s="82"/>
      <c r="ARK37" s="82"/>
      <c r="ARL37" s="82"/>
      <c r="ARM37" s="82"/>
      <c r="ARN37" s="82"/>
      <c r="ARO37" s="82"/>
      <c r="ARP37" s="82"/>
      <c r="ARQ37" s="82"/>
      <c r="ARR37" s="82"/>
      <c r="ARS37" s="82"/>
      <c r="ART37" s="82"/>
      <c r="ARU37" s="82"/>
      <c r="ARV37" s="82"/>
      <c r="ARW37" s="82"/>
      <c r="ARX37" s="82"/>
      <c r="ARY37" s="82"/>
      <c r="ARZ37" s="82"/>
      <c r="ASA37" s="82"/>
      <c r="ASB37" s="82"/>
      <c r="ASC37" s="82"/>
      <c r="ASD37" s="82"/>
      <c r="ASE37" s="82"/>
      <c r="ASF37" s="82"/>
      <c r="ASG37" s="82"/>
      <c r="ASH37" s="82"/>
      <c r="ASI37" s="82"/>
      <c r="ASJ37" s="82"/>
      <c r="ASK37" s="82"/>
      <c r="ASL37" s="82"/>
      <c r="ASM37" s="82"/>
      <c r="ASN37" s="82"/>
      <c r="ASO37" s="82"/>
      <c r="ASP37" s="82"/>
      <c r="ASQ37" s="82"/>
      <c r="ASR37" s="82"/>
      <c r="ASS37" s="82"/>
      <c r="AST37" s="82"/>
      <c r="ASU37" s="82"/>
      <c r="ASV37" s="82"/>
      <c r="ASW37" s="82"/>
      <c r="ASX37" s="82"/>
      <c r="ASY37" s="82"/>
      <c r="ASZ37" s="82"/>
      <c r="ATA37" s="82"/>
      <c r="ATB37" s="82"/>
      <c r="ATC37" s="82"/>
      <c r="ATD37" s="82"/>
      <c r="ATE37" s="82"/>
      <c r="ATF37" s="82"/>
      <c r="ATG37" s="82"/>
      <c r="ATH37" s="82"/>
      <c r="ATI37" s="82"/>
      <c r="ATJ37" s="82"/>
      <c r="ATK37" s="82"/>
      <c r="ATL37" s="82"/>
      <c r="ATM37" s="82"/>
      <c r="ATN37" s="82"/>
      <c r="ATO37" s="82"/>
      <c r="ATP37" s="82"/>
      <c r="ATQ37" s="82"/>
      <c r="ATR37" s="82"/>
      <c r="ATS37" s="82"/>
      <c r="ATT37" s="82"/>
      <c r="ATU37" s="82"/>
      <c r="ATV37" s="82"/>
      <c r="ATW37" s="82"/>
      <c r="ATX37" s="82"/>
      <c r="ATY37" s="82"/>
      <c r="ATZ37" s="82"/>
      <c r="AUA37" s="82"/>
      <c r="AUB37" s="82"/>
      <c r="AUC37" s="82"/>
      <c r="AUD37" s="82"/>
      <c r="AUE37" s="82"/>
      <c r="AUF37" s="82"/>
      <c r="AUG37" s="82"/>
      <c r="AUH37" s="82"/>
      <c r="AUI37" s="82"/>
      <c r="AUJ37" s="82"/>
      <c r="AUK37" s="82"/>
      <c r="AUL37" s="82"/>
      <c r="AUM37" s="82"/>
      <c r="AUN37" s="82"/>
      <c r="AUO37" s="82"/>
      <c r="AUP37" s="82"/>
      <c r="AUQ37" s="82"/>
      <c r="AUR37" s="82"/>
      <c r="AUS37" s="82"/>
      <c r="AUT37" s="82"/>
      <c r="AUU37" s="82"/>
      <c r="AUV37" s="82"/>
      <c r="AUW37" s="82"/>
      <c r="AUX37" s="82"/>
      <c r="AUY37" s="82"/>
      <c r="AUZ37" s="82"/>
      <c r="AVA37" s="82"/>
      <c r="AVB37" s="82"/>
      <c r="AVC37" s="82"/>
      <c r="AVD37" s="82"/>
      <c r="AVE37" s="82"/>
      <c r="AVF37" s="82"/>
      <c r="AVG37" s="82"/>
      <c r="AVH37" s="82"/>
      <c r="AVI37" s="82"/>
      <c r="AVJ37" s="82"/>
      <c r="AVK37" s="82"/>
      <c r="AVL37" s="82"/>
      <c r="AVM37" s="82"/>
      <c r="AVN37" s="82"/>
      <c r="AVO37" s="82"/>
      <c r="AVP37" s="82"/>
      <c r="AVQ37" s="82"/>
      <c r="AVR37" s="82"/>
      <c r="AVS37" s="82"/>
      <c r="AVT37" s="82"/>
      <c r="AVU37" s="82"/>
      <c r="AVV37" s="82"/>
      <c r="AVW37" s="82"/>
      <c r="AVX37" s="82"/>
      <c r="AVY37" s="82"/>
      <c r="AVZ37" s="82"/>
      <c r="AWA37" s="82"/>
      <c r="AWB37" s="82"/>
      <c r="AWC37" s="82"/>
      <c r="AWD37" s="82"/>
      <c r="AWE37" s="82"/>
      <c r="AWF37" s="82"/>
      <c r="AWG37" s="82"/>
      <c r="AWH37" s="82"/>
      <c r="AWI37" s="82"/>
      <c r="AWJ37" s="82"/>
      <c r="AWK37" s="82"/>
      <c r="AWL37" s="82"/>
      <c r="AWM37" s="82"/>
      <c r="AWN37" s="82"/>
      <c r="AWO37" s="82"/>
      <c r="AWP37" s="82"/>
      <c r="AWQ37" s="82"/>
      <c r="AWR37" s="82"/>
      <c r="AWS37" s="82"/>
      <c r="AWT37" s="82"/>
      <c r="AWU37" s="82"/>
      <c r="AWV37" s="82"/>
      <c r="AWW37" s="82"/>
      <c r="AWX37" s="82"/>
      <c r="AWY37" s="82"/>
      <c r="AWZ37" s="82"/>
      <c r="AXA37" s="82"/>
      <c r="AXB37" s="82"/>
      <c r="AXC37" s="82"/>
      <c r="AXD37" s="82"/>
      <c r="AXE37" s="82"/>
      <c r="AXF37" s="82"/>
      <c r="AXG37" s="82"/>
      <c r="AXH37" s="82"/>
      <c r="AXI37" s="82"/>
      <c r="AXJ37" s="82"/>
      <c r="AXK37" s="82"/>
      <c r="AXL37" s="82"/>
      <c r="AXM37" s="82"/>
      <c r="AXN37" s="82"/>
      <c r="AXO37" s="82"/>
      <c r="AXP37" s="82"/>
      <c r="AXQ37" s="82"/>
      <c r="AXR37" s="82"/>
      <c r="AXS37" s="82"/>
      <c r="AXT37" s="82"/>
      <c r="AXU37" s="82"/>
      <c r="AXV37" s="82"/>
      <c r="AXW37" s="82"/>
      <c r="AXX37" s="82"/>
      <c r="AXY37" s="82"/>
      <c r="AXZ37" s="82"/>
      <c r="AYA37" s="82"/>
      <c r="AYB37" s="82"/>
      <c r="AYC37" s="82"/>
      <c r="AYD37" s="82"/>
      <c r="AYE37" s="82"/>
      <c r="AYF37" s="82"/>
      <c r="AYG37" s="82"/>
      <c r="AYH37" s="82"/>
      <c r="AYI37" s="82"/>
      <c r="AYJ37" s="82"/>
      <c r="AYK37" s="82"/>
      <c r="AYL37" s="82"/>
      <c r="AYM37" s="82"/>
      <c r="AYN37" s="82"/>
      <c r="AYO37" s="82"/>
      <c r="AYP37" s="82"/>
      <c r="AYQ37" s="82"/>
      <c r="AYR37" s="82"/>
      <c r="AYS37" s="82"/>
      <c r="AYT37" s="82"/>
      <c r="AYU37" s="82"/>
      <c r="AYV37" s="82"/>
      <c r="AYW37" s="82"/>
      <c r="AYX37" s="82"/>
      <c r="AYY37" s="82"/>
      <c r="AYZ37" s="82"/>
      <c r="AZA37" s="82"/>
      <c r="AZB37" s="82"/>
      <c r="AZC37" s="82"/>
      <c r="AZD37" s="82"/>
      <c r="AZE37" s="82"/>
      <c r="AZF37" s="82"/>
      <c r="AZG37" s="82"/>
      <c r="AZH37" s="82"/>
      <c r="AZI37" s="82"/>
      <c r="AZJ37" s="82"/>
      <c r="AZK37" s="82"/>
      <c r="AZL37" s="82"/>
      <c r="AZM37" s="82"/>
      <c r="AZN37" s="82"/>
      <c r="AZO37" s="82"/>
      <c r="AZP37" s="82"/>
      <c r="AZQ37" s="82"/>
      <c r="AZR37" s="82"/>
      <c r="AZS37" s="82"/>
      <c r="AZT37" s="82"/>
      <c r="AZU37" s="82"/>
      <c r="AZV37" s="82"/>
      <c r="AZW37" s="82"/>
      <c r="AZX37" s="82"/>
      <c r="AZY37" s="82"/>
      <c r="AZZ37" s="82"/>
      <c r="BAA37" s="82"/>
      <c r="BAB37" s="82"/>
      <c r="BAC37" s="82"/>
      <c r="BAD37" s="82"/>
      <c r="BAE37" s="82"/>
      <c r="BAF37" s="82"/>
      <c r="BAG37" s="82"/>
      <c r="BAH37" s="82"/>
      <c r="BAI37" s="82"/>
      <c r="BAJ37" s="82"/>
      <c r="BAK37" s="82"/>
      <c r="BAL37" s="82"/>
      <c r="BAM37" s="82"/>
      <c r="BAN37" s="82"/>
      <c r="BAO37" s="82"/>
      <c r="BAP37" s="82"/>
      <c r="BAQ37" s="82"/>
      <c r="BAR37" s="82"/>
      <c r="BAS37" s="82"/>
      <c r="BAT37" s="82"/>
      <c r="BAU37" s="82"/>
      <c r="BAV37" s="82"/>
      <c r="BAW37" s="82"/>
      <c r="BAX37" s="82"/>
      <c r="BAY37" s="82"/>
      <c r="BAZ37" s="82"/>
      <c r="BBA37" s="82"/>
      <c r="BBB37" s="82"/>
      <c r="BBC37" s="82"/>
      <c r="BBD37" s="82"/>
      <c r="BBE37" s="82"/>
      <c r="BBF37" s="82"/>
      <c r="BBG37" s="82"/>
      <c r="BBH37" s="82"/>
      <c r="BBI37" s="82"/>
      <c r="BBJ37" s="82"/>
      <c r="BBK37" s="82"/>
      <c r="BBL37" s="82"/>
      <c r="BBM37" s="82"/>
      <c r="BBN37" s="82"/>
      <c r="BBO37" s="82"/>
      <c r="BBP37" s="82"/>
      <c r="BBQ37" s="82"/>
      <c r="BBR37" s="82"/>
      <c r="BBS37" s="82"/>
      <c r="BBT37" s="82"/>
      <c r="BBU37" s="82"/>
      <c r="BBV37" s="82"/>
      <c r="BBW37" s="82"/>
      <c r="BBX37" s="82"/>
      <c r="BBY37" s="82"/>
      <c r="BBZ37" s="82"/>
      <c r="BCA37" s="82"/>
      <c r="BCB37" s="82"/>
      <c r="BCC37" s="82"/>
      <c r="BCD37" s="82"/>
      <c r="BCE37" s="82"/>
      <c r="BCF37" s="82"/>
      <c r="BCG37" s="82"/>
      <c r="BCH37" s="82"/>
      <c r="BCI37" s="82"/>
      <c r="BCJ37" s="82"/>
      <c r="BCK37" s="82"/>
      <c r="BCL37" s="82"/>
      <c r="BCM37" s="82"/>
      <c r="BCN37" s="82"/>
      <c r="BCO37" s="82"/>
      <c r="BCP37" s="82"/>
      <c r="BCQ37" s="82"/>
      <c r="BCR37" s="82"/>
      <c r="BCS37" s="82"/>
      <c r="BCT37" s="82"/>
      <c r="BCU37" s="82"/>
      <c r="BCV37" s="82"/>
      <c r="BCW37" s="82"/>
      <c r="BCX37" s="82"/>
      <c r="BCY37" s="82"/>
      <c r="BCZ37" s="82"/>
      <c r="BDA37" s="82"/>
      <c r="BDB37" s="82"/>
      <c r="BDC37" s="82"/>
      <c r="BDD37" s="82"/>
      <c r="BDE37" s="82"/>
      <c r="BDF37" s="82"/>
      <c r="BDG37" s="82"/>
      <c r="BDH37" s="82"/>
      <c r="BDI37" s="82"/>
      <c r="BDJ37" s="82"/>
      <c r="BDK37" s="82"/>
      <c r="BDL37" s="82"/>
      <c r="BDM37" s="82"/>
      <c r="BDN37" s="82"/>
      <c r="BDO37" s="82"/>
      <c r="BDP37" s="82"/>
      <c r="BDQ37" s="82"/>
      <c r="BDR37" s="82"/>
      <c r="BDS37" s="82"/>
      <c r="BDT37" s="82"/>
      <c r="BDU37" s="82"/>
      <c r="BDV37" s="82"/>
      <c r="BDW37" s="82"/>
      <c r="BDX37" s="82"/>
      <c r="BDY37" s="82"/>
      <c r="BDZ37" s="82"/>
      <c r="BEA37" s="82"/>
      <c r="BEB37" s="82"/>
      <c r="BEC37" s="82"/>
      <c r="BED37" s="82"/>
      <c r="BEE37" s="82"/>
      <c r="BEF37" s="82"/>
      <c r="BEG37" s="82"/>
      <c r="BEH37" s="82"/>
      <c r="BEI37" s="82"/>
      <c r="BEJ37" s="82"/>
      <c r="BEK37" s="82"/>
      <c r="BEL37" s="82"/>
      <c r="BEM37" s="82"/>
      <c r="BEN37" s="82"/>
      <c r="BEO37" s="82"/>
      <c r="BEP37" s="82"/>
      <c r="BEQ37" s="82"/>
      <c r="BER37" s="82"/>
      <c r="BES37" s="82"/>
      <c r="BET37" s="82"/>
      <c r="BEU37" s="82"/>
      <c r="BEV37" s="82"/>
      <c r="BEW37" s="82"/>
      <c r="BEX37" s="82"/>
      <c r="BEY37" s="82"/>
      <c r="BEZ37" s="82"/>
      <c r="BFA37" s="82"/>
      <c r="BFB37" s="82"/>
      <c r="BFC37" s="82"/>
      <c r="BFD37" s="82"/>
      <c r="BFE37" s="82"/>
      <c r="BFF37" s="82"/>
      <c r="BFG37" s="82"/>
      <c r="BFH37" s="82"/>
      <c r="BFI37" s="82"/>
      <c r="BFJ37" s="82"/>
      <c r="BFK37" s="82"/>
      <c r="BFL37" s="82"/>
      <c r="BFM37" s="82"/>
      <c r="BFN37" s="82"/>
      <c r="BFO37" s="82"/>
      <c r="BFP37" s="82"/>
      <c r="BFQ37" s="82"/>
      <c r="BFR37" s="82"/>
      <c r="BFS37" s="82"/>
      <c r="BFT37" s="82"/>
      <c r="BFU37" s="82"/>
      <c r="BFV37" s="82"/>
      <c r="BFW37" s="82"/>
      <c r="BFX37" s="82"/>
      <c r="BFY37" s="82"/>
      <c r="BFZ37" s="82"/>
      <c r="BGA37" s="82"/>
      <c r="BGB37" s="82"/>
      <c r="BGC37" s="82"/>
      <c r="BGD37" s="82"/>
      <c r="BGE37" s="82"/>
      <c r="BGF37" s="82"/>
      <c r="BGG37" s="82"/>
      <c r="BGH37" s="82"/>
      <c r="BGI37" s="82"/>
      <c r="BGJ37" s="82"/>
      <c r="BGK37" s="82"/>
      <c r="BGL37" s="82"/>
      <c r="BGM37" s="82"/>
      <c r="BGN37" s="82"/>
      <c r="BGO37" s="82"/>
      <c r="BGP37" s="82"/>
      <c r="BGQ37" s="82"/>
      <c r="BGR37" s="82"/>
      <c r="BGS37" s="82"/>
      <c r="BGT37" s="82"/>
      <c r="BGU37" s="82"/>
      <c r="BGV37" s="82"/>
      <c r="BGW37" s="82"/>
      <c r="BGX37" s="82"/>
      <c r="BGY37" s="82"/>
      <c r="BGZ37" s="82"/>
      <c r="BHA37" s="82"/>
      <c r="BHB37" s="82"/>
      <c r="BHC37" s="82"/>
      <c r="BHD37" s="82"/>
      <c r="BHE37" s="82"/>
      <c r="BHF37" s="82"/>
      <c r="BHG37" s="82"/>
      <c r="BHH37" s="82"/>
    </row>
    <row r="38" spans="1:1568" s="84" customFormat="1" x14ac:dyDescent="0.2">
      <c r="A38" s="99"/>
      <c r="B38" s="83">
        <v>4</v>
      </c>
      <c r="C38" s="59" t="s">
        <v>39</v>
      </c>
      <c r="D38" s="59"/>
      <c r="E38" s="59"/>
      <c r="F38" s="63"/>
      <c r="G38" s="80" t="str">
        <f t="shared" si="21"/>
        <v/>
      </c>
      <c r="H38" s="59"/>
      <c r="I38" s="62"/>
      <c r="J38" s="115" t="str">
        <f t="shared" si="22"/>
        <v/>
      </c>
      <c r="K38" s="82"/>
      <c r="L38" s="100"/>
      <c r="N38" s="85"/>
      <c r="O38" s="85"/>
      <c r="P38" s="85">
        <v>12</v>
      </c>
      <c r="Q38" s="93" t="str">
        <f t="shared" ref="Q38:AC38" si="26">IF($C46=Q$26,$F46,"")</f>
        <v/>
      </c>
      <c r="R38" s="93" t="str">
        <f t="shared" si="26"/>
        <v/>
      </c>
      <c r="S38" s="93" t="str">
        <f t="shared" si="26"/>
        <v/>
      </c>
      <c r="T38" s="93" t="str">
        <f t="shared" si="26"/>
        <v/>
      </c>
      <c r="U38" s="93" t="str">
        <f t="shared" si="26"/>
        <v/>
      </c>
      <c r="V38" s="93" t="str">
        <f t="shared" si="26"/>
        <v/>
      </c>
      <c r="W38" s="93" t="str">
        <f t="shared" si="26"/>
        <v/>
      </c>
      <c r="X38" s="93" t="str">
        <f t="shared" si="26"/>
        <v/>
      </c>
      <c r="Y38" s="93" t="str">
        <f t="shared" si="26"/>
        <v/>
      </c>
      <c r="Z38" s="93" t="str">
        <f t="shared" si="26"/>
        <v/>
      </c>
      <c r="AA38" s="93" t="str">
        <f t="shared" si="26"/>
        <v/>
      </c>
      <c r="AB38" s="93" t="str">
        <f t="shared" si="26"/>
        <v/>
      </c>
      <c r="AC38" s="93" t="str">
        <f t="shared" si="26"/>
        <v/>
      </c>
      <c r="AD38" s="85"/>
      <c r="AE38" s="93" t="str">
        <f t="shared" si="10"/>
        <v/>
      </c>
      <c r="AF38" s="93" t="str">
        <f t="shared" si="10"/>
        <v/>
      </c>
      <c r="AG38" s="93" t="str">
        <f t="shared" si="10"/>
        <v/>
      </c>
      <c r="AH38" s="93" t="str">
        <f t="shared" si="10"/>
        <v/>
      </c>
      <c r="AI38" s="93" t="str">
        <f t="shared" si="10"/>
        <v/>
      </c>
      <c r="AJ38" s="93" t="str">
        <f t="shared" si="10"/>
        <v/>
      </c>
      <c r="AK38" s="93" t="str">
        <f t="shared" si="10"/>
        <v/>
      </c>
      <c r="AL38" s="93" t="str">
        <f t="shared" si="10"/>
        <v/>
      </c>
      <c r="AM38" s="93" t="str">
        <f t="shared" si="10"/>
        <v/>
      </c>
      <c r="AN38" s="93" t="str">
        <f t="shared" si="10"/>
        <v/>
      </c>
      <c r="AO38" s="93" t="str">
        <f t="shared" si="10"/>
        <v/>
      </c>
      <c r="AP38" s="93" t="str">
        <f t="shared" si="10"/>
        <v/>
      </c>
      <c r="AQ38" s="93" t="str">
        <f t="shared" si="10"/>
        <v/>
      </c>
      <c r="AR38" s="109"/>
      <c r="AS38" s="87"/>
      <c r="AT38" s="87"/>
      <c r="AU38" s="87"/>
      <c r="AV38" s="87"/>
      <c r="AW38" s="87"/>
      <c r="AX38" s="87"/>
      <c r="AY38" s="87"/>
      <c r="AZ38" s="87"/>
      <c r="BA38" s="87"/>
      <c r="BB38" s="87"/>
      <c r="BC38" s="87"/>
      <c r="BD38" s="87"/>
      <c r="BE38" s="87"/>
      <c r="BF38" s="87"/>
      <c r="BG38" s="87"/>
      <c r="BH38" s="88"/>
      <c r="BI38" s="88"/>
      <c r="BJ38" s="82"/>
      <c r="BK38" s="82"/>
      <c r="BL38" s="82"/>
      <c r="BM38" s="82"/>
      <c r="BN38" s="82"/>
      <c r="BO38" s="82"/>
      <c r="BP38" s="82"/>
      <c r="BQ38" s="82"/>
      <c r="BR38" s="82"/>
      <c r="BS38" s="82"/>
      <c r="BT38" s="82"/>
      <c r="BU38" s="82"/>
      <c r="BV38" s="82"/>
      <c r="BW38" s="82"/>
      <c r="BX38" s="82"/>
      <c r="BY38" s="82"/>
      <c r="BZ38" s="82"/>
      <c r="CA38" s="82"/>
      <c r="CB38" s="82"/>
      <c r="CC38" s="82"/>
      <c r="CD38" s="82"/>
      <c r="CE38" s="82"/>
      <c r="CF38" s="82"/>
      <c r="CG38" s="82"/>
      <c r="CH38" s="82"/>
      <c r="CI38" s="82"/>
      <c r="CJ38" s="82"/>
      <c r="CK38" s="82"/>
      <c r="CL38" s="82"/>
      <c r="CM38" s="82"/>
      <c r="CN38" s="82"/>
      <c r="CO38" s="82"/>
      <c r="CP38" s="82"/>
      <c r="CQ38" s="82"/>
      <c r="CR38" s="82"/>
      <c r="CS38" s="82"/>
      <c r="CT38" s="82"/>
      <c r="CU38" s="82"/>
      <c r="CV38" s="82"/>
      <c r="CW38" s="82"/>
      <c r="CX38" s="82"/>
      <c r="CY38" s="82"/>
      <c r="CZ38" s="82"/>
      <c r="DA38" s="82"/>
      <c r="DB38" s="82"/>
      <c r="DC38" s="82"/>
      <c r="DD38" s="82"/>
      <c r="DE38" s="82"/>
      <c r="DF38" s="82"/>
      <c r="DG38" s="82"/>
      <c r="DH38" s="82"/>
      <c r="DI38" s="82"/>
      <c r="DJ38" s="82"/>
      <c r="DK38" s="82"/>
      <c r="DL38" s="82"/>
      <c r="DM38" s="82"/>
      <c r="DN38" s="82"/>
      <c r="DO38" s="82"/>
      <c r="DP38" s="82"/>
      <c r="DQ38" s="82"/>
      <c r="DR38" s="82"/>
      <c r="DS38" s="82"/>
      <c r="DT38" s="82"/>
      <c r="DU38" s="82"/>
      <c r="DV38" s="82"/>
      <c r="DW38" s="82"/>
      <c r="DX38" s="82"/>
      <c r="DY38" s="82"/>
      <c r="DZ38" s="82"/>
      <c r="EA38" s="82"/>
      <c r="EB38" s="82"/>
      <c r="EC38" s="82"/>
      <c r="ED38" s="82"/>
      <c r="EE38" s="82"/>
      <c r="EF38" s="82"/>
      <c r="EG38" s="82"/>
      <c r="EH38" s="82"/>
      <c r="EI38" s="82"/>
      <c r="EJ38" s="82"/>
      <c r="EK38" s="82"/>
      <c r="EL38" s="82"/>
      <c r="EM38" s="82"/>
      <c r="EN38" s="82"/>
      <c r="EO38" s="82"/>
      <c r="EP38" s="82"/>
      <c r="EQ38" s="82"/>
      <c r="ER38" s="82"/>
      <c r="ES38" s="82"/>
      <c r="ET38" s="82"/>
      <c r="EU38" s="82"/>
      <c r="EV38" s="82"/>
      <c r="EW38" s="82"/>
      <c r="EX38" s="82"/>
      <c r="EY38" s="82"/>
      <c r="EZ38" s="82"/>
      <c r="FA38" s="82"/>
      <c r="FB38" s="82"/>
      <c r="FC38" s="82"/>
      <c r="FD38" s="82"/>
      <c r="FE38" s="82"/>
      <c r="FF38" s="82"/>
      <c r="FG38" s="82"/>
      <c r="FH38" s="82"/>
      <c r="FI38" s="82"/>
      <c r="FJ38" s="82"/>
      <c r="FK38" s="82"/>
      <c r="FL38" s="82"/>
      <c r="FM38" s="82"/>
      <c r="FN38" s="82"/>
      <c r="FO38" s="82"/>
      <c r="FP38" s="82"/>
      <c r="FQ38" s="82"/>
      <c r="FR38" s="82"/>
      <c r="FS38" s="82"/>
      <c r="FT38" s="82"/>
      <c r="FU38" s="82"/>
      <c r="FV38" s="82"/>
      <c r="FW38" s="82"/>
      <c r="FX38" s="82"/>
      <c r="FY38" s="82"/>
      <c r="FZ38" s="82"/>
      <c r="GA38" s="82"/>
      <c r="GB38" s="82"/>
      <c r="GC38" s="82"/>
      <c r="GD38" s="82"/>
      <c r="GE38" s="82"/>
      <c r="GF38" s="82"/>
      <c r="GG38" s="82"/>
      <c r="GH38" s="82"/>
      <c r="GI38" s="82"/>
      <c r="GJ38" s="82"/>
      <c r="GK38" s="82"/>
      <c r="GL38" s="82"/>
      <c r="GM38" s="82"/>
      <c r="GN38" s="82"/>
      <c r="GO38" s="82"/>
      <c r="GP38" s="82"/>
      <c r="GQ38" s="82"/>
      <c r="GR38" s="82"/>
      <c r="GS38" s="82"/>
      <c r="GT38" s="82"/>
      <c r="GU38" s="82"/>
      <c r="GV38" s="82"/>
      <c r="GW38" s="82"/>
      <c r="GX38" s="82"/>
      <c r="GY38" s="82"/>
      <c r="GZ38" s="82"/>
      <c r="HA38" s="82"/>
      <c r="HB38" s="82"/>
      <c r="HC38" s="82"/>
      <c r="HD38" s="82"/>
      <c r="HE38" s="82"/>
      <c r="HF38" s="82"/>
      <c r="HG38" s="82"/>
      <c r="HH38" s="82"/>
      <c r="HI38" s="82"/>
      <c r="HJ38" s="82"/>
      <c r="HK38" s="82"/>
      <c r="HL38" s="82"/>
      <c r="HM38" s="82"/>
      <c r="HN38" s="82"/>
      <c r="HO38" s="82"/>
      <c r="HP38" s="82"/>
      <c r="HQ38" s="82"/>
      <c r="HR38" s="82"/>
      <c r="HS38" s="82"/>
      <c r="HT38" s="82"/>
      <c r="HU38" s="82"/>
      <c r="HV38" s="82"/>
      <c r="HW38" s="82"/>
      <c r="HX38" s="82"/>
      <c r="HY38" s="82"/>
      <c r="HZ38" s="82"/>
      <c r="IA38" s="82"/>
      <c r="IB38" s="82"/>
      <c r="IC38" s="82"/>
      <c r="ID38" s="82"/>
      <c r="IE38" s="82"/>
      <c r="IF38" s="82"/>
      <c r="IG38" s="82"/>
      <c r="IH38" s="82"/>
      <c r="II38" s="82"/>
      <c r="IJ38" s="82"/>
      <c r="IK38" s="82"/>
      <c r="IL38" s="82"/>
      <c r="IM38" s="82"/>
      <c r="IN38" s="82"/>
      <c r="IO38" s="82"/>
      <c r="IP38" s="82"/>
      <c r="IQ38" s="82"/>
      <c r="IR38" s="82"/>
      <c r="IS38" s="82"/>
      <c r="IT38" s="82"/>
      <c r="IU38" s="82"/>
      <c r="IV38" s="82"/>
      <c r="IW38" s="82"/>
      <c r="IX38" s="82"/>
      <c r="IY38" s="82"/>
      <c r="IZ38" s="82"/>
      <c r="JA38" s="82"/>
      <c r="JB38" s="82"/>
      <c r="JC38" s="82"/>
      <c r="JD38" s="82"/>
      <c r="JE38" s="82"/>
      <c r="JF38" s="82"/>
      <c r="JG38" s="82"/>
      <c r="JH38" s="82"/>
      <c r="JI38" s="82"/>
      <c r="JJ38" s="82"/>
      <c r="JK38" s="82"/>
      <c r="JL38" s="82"/>
      <c r="JM38" s="82"/>
      <c r="JN38" s="82"/>
      <c r="JO38" s="82"/>
      <c r="JP38" s="82"/>
      <c r="JQ38" s="82"/>
      <c r="JR38" s="82"/>
      <c r="JS38" s="82"/>
      <c r="JT38" s="82"/>
      <c r="JU38" s="82"/>
      <c r="JV38" s="82"/>
      <c r="JW38" s="82"/>
      <c r="JX38" s="82"/>
      <c r="JY38" s="82"/>
      <c r="JZ38" s="82"/>
      <c r="KA38" s="82"/>
      <c r="KB38" s="82"/>
      <c r="KC38" s="82"/>
      <c r="KD38" s="82"/>
      <c r="KE38" s="82"/>
      <c r="KF38" s="82"/>
      <c r="KG38" s="82"/>
      <c r="KH38" s="82"/>
      <c r="KI38" s="82"/>
      <c r="KJ38" s="82"/>
      <c r="KK38" s="82"/>
      <c r="KL38" s="82"/>
      <c r="KM38" s="82"/>
      <c r="KN38" s="82"/>
      <c r="KO38" s="82"/>
      <c r="KP38" s="82"/>
      <c r="KQ38" s="82"/>
      <c r="KR38" s="82"/>
      <c r="KS38" s="82"/>
      <c r="KT38" s="82"/>
      <c r="KU38" s="82"/>
      <c r="KV38" s="82"/>
      <c r="KW38" s="82"/>
      <c r="KX38" s="82"/>
      <c r="KY38" s="82"/>
      <c r="KZ38" s="82"/>
      <c r="LA38" s="82"/>
      <c r="LB38" s="82"/>
      <c r="LC38" s="82"/>
      <c r="LD38" s="82"/>
      <c r="LE38" s="82"/>
      <c r="LF38" s="82"/>
      <c r="LG38" s="82"/>
      <c r="LH38" s="82"/>
      <c r="LI38" s="82"/>
      <c r="LJ38" s="82"/>
      <c r="LK38" s="82"/>
      <c r="LL38" s="82"/>
      <c r="LM38" s="82"/>
      <c r="LN38" s="82"/>
      <c r="LO38" s="82"/>
      <c r="LP38" s="82"/>
      <c r="LQ38" s="82"/>
      <c r="LR38" s="82"/>
      <c r="LS38" s="82"/>
      <c r="LT38" s="82"/>
      <c r="LU38" s="82"/>
      <c r="LV38" s="82"/>
      <c r="LW38" s="82"/>
      <c r="LX38" s="82"/>
      <c r="LY38" s="82"/>
      <c r="LZ38" s="82"/>
      <c r="MA38" s="82"/>
      <c r="MB38" s="82"/>
      <c r="MC38" s="82"/>
      <c r="MD38" s="82"/>
      <c r="ME38" s="82"/>
      <c r="MF38" s="82"/>
      <c r="MG38" s="82"/>
      <c r="MH38" s="82"/>
      <c r="MI38" s="82"/>
      <c r="MJ38" s="82"/>
      <c r="MK38" s="82"/>
      <c r="ML38" s="82"/>
      <c r="MM38" s="82"/>
      <c r="MN38" s="82"/>
      <c r="MO38" s="82"/>
      <c r="MP38" s="82"/>
      <c r="MQ38" s="82"/>
      <c r="MR38" s="82"/>
      <c r="MS38" s="82"/>
      <c r="MT38" s="82"/>
      <c r="MU38" s="82"/>
      <c r="MV38" s="82"/>
      <c r="MW38" s="82"/>
      <c r="MX38" s="82"/>
      <c r="MY38" s="82"/>
      <c r="MZ38" s="82"/>
      <c r="NA38" s="82"/>
      <c r="NB38" s="82"/>
      <c r="NC38" s="82"/>
      <c r="ND38" s="82"/>
      <c r="NE38" s="82"/>
      <c r="NF38" s="82"/>
      <c r="NG38" s="82"/>
      <c r="NH38" s="82"/>
      <c r="NI38" s="82"/>
      <c r="NJ38" s="82"/>
      <c r="NK38" s="82"/>
      <c r="NL38" s="82"/>
      <c r="NM38" s="82"/>
      <c r="NN38" s="82"/>
      <c r="NO38" s="82"/>
      <c r="NP38" s="82"/>
      <c r="NQ38" s="82"/>
      <c r="NR38" s="82"/>
      <c r="NS38" s="82"/>
      <c r="NT38" s="82"/>
      <c r="NU38" s="82"/>
      <c r="NV38" s="82"/>
      <c r="NW38" s="82"/>
      <c r="NX38" s="82"/>
      <c r="NY38" s="82"/>
      <c r="NZ38" s="82"/>
      <c r="OA38" s="82"/>
      <c r="OB38" s="82"/>
      <c r="OC38" s="82"/>
      <c r="OD38" s="82"/>
      <c r="OE38" s="82"/>
      <c r="OF38" s="82"/>
      <c r="OG38" s="82"/>
      <c r="OH38" s="82"/>
      <c r="OI38" s="82"/>
      <c r="OJ38" s="82"/>
      <c r="OK38" s="82"/>
      <c r="OL38" s="82"/>
      <c r="OM38" s="82"/>
      <c r="ON38" s="82"/>
      <c r="OO38" s="82"/>
      <c r="OP38" s="82"/>
      <c r="OQ38" s="82"/>
      <c r="OR38" s="82"/>
      <c r="OS38" s="82"/>
      <c r="OT38" s="82"/>
      <c r="OU38" s="82"/>
      <c r="OV38" s="82"/>
      <c r="OW38" s="82"/>
      <c r="OX38" s="82"/>
      <c r="OY38" s="82"/>
      <c r="OZ38" s="82"/>
      <c r="PA38" s="82"/>
      <c r="PB38" s="82"/>
      <c r="PC38" s="82"/>
      <c r="PD38" s="82"/>
      <c r="PE38" s="82"/>
      <c r="PF38" s="82"/>
      <c r="PG38" s="82"/>
      <c r="PH38" s="82"/>
      <c r="PI38" s="82"/>
      <c r="PJ38" s="82"/>
      <c r="PK38" s="82"/>
      <c r="PL38" s="82"/>
      <c r="PM38" s="82"/>
      <c r="PN38" s="82"/>
      <c r="PO38" s="82"/>
      <c r="PP38" s="82"/>
      <c r="PQ38" s="82"/>
      <c r="PR38" s="82"/>
      <c r="PS38" s="82"/>
      <c r="PT38" s="82"/>
      <c r="PU38" s="82"/>
      <c r="PV38" s="82"/>
      <c r="PW38" s="82"/>
      <c r="PX38" s="82"/>
      <c r="PY38" s="82"/>
      <c r="PZ38" s="82"/>
      <c r="QA38" s="82"/>
      <c r="QB38" s="82"/>
      <c r="QC38" s="82"/>
      <c r="QD38" s="82"/>
      <c r="QE38" s="82"/>
      <c r="QF38" s="82"/>
      <c r="QG38" s="82"/>
      <c r="QH38" s="82"/>
      <c r="QI38" s="82"/>
      <c r="QJ38" s="82"/>
      <c r="QK38" s="82"/>
      <c r="QL38" s="82"/>
      <c r="QM38" s="82"/>
      <c r="QN38" s="82"/>
      <c r="QO38" s="82"/>
      <c r="QP38" s="82"/>
      <c r="QQ38" s="82"/>
      <c r="QR38" s="82"/>
      <c r="QS38" s="82"/>
      <c r="QT38" s="82"/>
      <c r="QU38" s="82"/>
      <c r="QV38" s="82"/>
      <c r="QW38" s="82"/>
      <c r="QX38" s="82"/>
      <c r="QY38" s="82"/>
      <c r="QZ38" s="82"/>
      <c r="RA38" s="82"/>
      <c r="RB38" s="82"/>
      <c r="RC38" s="82"/>
      <c r="RD38" s="82"/>
      <c r="RE38" s="82"/>
      <c r="RF38" s="82"/>
      <c r="RG38" s="82"/>
      <c r="RH38" s="82"/>
      <c r="RI38" s="82"/>
      <c r="RJ38" s="82"/>
      <c r="RK38" s="82"/>
      <c r="RL38" s="82"/>
      <c r="RM38" s="82"/>
      <c r="RN38" s="82"/>
      <c r="RO38" s="82"/>
      <c r="RP38" s="82"/>
      <c r="RQ38" s="82"/>
      <c r="RR38" s="82"/>
      <c r="RS38" s="82"/>
      <c r="RT38" s="82"/>
      <c r="RU38" s="82"/>
      <c r="RV38" s="82"/>
      <c r="RW38" s="82"/>
      <c r="RX38" s="82"/>
      <c r="RY38" s="82"/>
      <c r="RZ38" s="82"/>
      <c r="SA38" s="82"/>
      <c r="SB38" s="82"/>
      <c r="SC38" s="82"/>
      <c r="SD38" s="82"/>
      <c r="SE38" s="82"/>
      <c r="SF38" s="82"/>
      <c r="SG38" s="82"/>
      <c r="SH38" s="82"/>
      <c r="SI38" s="82"/>
      <c r="SJ38" s="82"/>
      <c r="SK38" s="82"/>
      <c r="SL38" s="82"/>
      <c r="SM38" s="82"/>
      <c r="SN38" s="82"/>
      <c r="SO38" s="82"/>
      <c r="SP38" s="82"/>
      <c r="SQ38" s="82"/>
      <c r="SR38" s="82"/>
      <c r="SS38" s="82"/>
      <c r="ST38" s="82"/>
      <c r="SU38" s="82"/>
      <c r="SV38" s="82"/>
      <c r="SW38" s="82"/>
      <c r="SX38" s="82"/>
      <c r="SY38" s="82"/>
      <c r="SZ38" s="82"/>
      <c r="TA38" s="82"/>
      <c r="TB38" s="82"/>
      <c r="TC38" s="82"/>
      <c r="TD38" s="82"/>
      <c r="TE38" s="82"/>
      <c r="TF38" s="82"/>
      <c r="TG38" s="82"/>
      <c r="TH38" s="82"/>
      <c r="TI38" s="82"/>
      <c r="TJ38" s="82"/>
      <c r="TK38" s="82"/>
      <c r="TL38" s="82"/>
      <c r="TM38" s="82"/>
      <c r="TN38" s="82"/>
      <c r="TO38" s="82"/>
      <c r="TP38" s="82"/>
      <c r="TQ38" s="82"/>
      <c r="TR38" s="82"/>
      <c r="TS38" s="82"/>
      <c r="TT38" s="82"/>
      <c r="TU38" s="82"/>
      <c r="TV38" s="82"/>
      <c r="TW38" s="82"/>
      <c r="TX38" s="82"/>
      <c r="TY38" s="82"/>
      <c r="TZ38" s="82"/>
      <c r="UA38" s="82"/>
      <c r="UB38" s="82"/>
      <c r="UC38" s="82"/>
      <c r="UD38" s="82"/>
      <c r="UE38" s="82"/>
      <c r="UF38" s="82"/>
      <c r="UG38" s="82"/>
      <c r="UH38" s="82"/>
      <c r="UI38" s="82"/>
      <c r="UJ38" s="82"/>
      <c r="UK38" s="82"/>
      <c r="UL38" s="82"/>
      <c r="UM38" s="82"/>
      <c r="UN38" s="82"/>
      <c r="UO38" s="82"/>
      <c r="UP38" s="82"/>
      <c r="UQ38" s="82"/>
      <c r="UR38" s="82"/>
      <c r="US38" s="82"/>
      <c r="UT38" s="82"/>
      <c r="UU38" s="82"/>
      <c r="UV38" s="82"/>
      <c r="UW38" s="82"/>
      <c r="UX38" s="82"/>
      <c r="UY38" s="82"/>
      <c r="UZ38" s="82"/>
      <c r="VA38" s="82"/>
      <c r="VB38" s="82"/>
      <c r="VC38" s="82"/>
      <c r="VD38" s="82"/>
      <c r="VE38" s="82"/>
      <c r="VF38" s="82"/>
      <c r="VG38" s="82"/>
      <c r="VH38" s="82"/>
      <c r="VI38" s="82"/>
      <c r="VJ38" s="82"/>
      <c r="VK38" s="82"/>
      <c r="VL38" s="82"/>
      <c r="VM38" s="82"/>
      <c r="VN38" s="82"/>
      <c r="VO38" s="82"/>
      <c r="VP38" s="82"/>
      <c r="VQ38" s="82"/>
      <c r="VR38" s="82"/>
      <c r="VS38" s="82"/>
      <c r="VT38" s="82"/>
      <c r="VU38" s="82"/>
      <c r="VV38" s="82"/>
      <c r="VW38" s="82"/>
      <c r="VX38" s="82"/>
      <c r="VY38" s="82"/>
      <c r="VZ38" s="82"/>
      <c r="WA38" s="82"/>
      <c r="WB38" s="82"/>
      <c r="WC38" s="82"/>
      <c r="WD38" s="82"/>
      <c r="WE38" s="82"/>
      <c r="WF38" s="82"/>
      <c r="WG38" s="82"/>
      <c r="WH38" s="82"/>
      <c r="WI38" s="82"/>
      <c r="WJ38" s="82"/>
      <c r="WK38" s="82"/>
      <c r="WL38" s="82"/>
      <c r="WM38" s="82"/>
      <c r="WN38" s="82"/>
      <c r="WO38" s="82"/>
      <c r="WP38" s="82"/>
      <c r="WQ38" s="82"/>
      <c r="WR38" s="82"/>
      <c r="WS38" s="82"/>
      <c r="WT38" s="82"/>
      <c r="WU38" s="82"/>
      <c r="WV38" s="82"/>
      <c r="WW38" s="82"/>
      <c r="WX38" s="82"/>
      <c r="WY38" s="82"/>
      <c r="WZ38" s="82"/>
      <c r="XA38" s="82"/>
      <c r="XB38" s="82"/>
      <c r="XC38" s="82"/>
      <c r="XD38" s="82"/>
      <c r="XE38" s="82"/>
      <c r="XF38" s="82"/>
      <c r="XG38" s="82"/>
      <c r="XH38" s="82"/>
      <c r="XI38" s="82"/>
      <c r="XJ38" s="82"/>
      <c r="XK38" s="82"/>
      <c r="XL38" s="82"/>
      <c r="XM38" s="82"/>
      <c r="XN38" s="82"/>
      <c r="XO38" s="82"/>
      <c r="XP38" s="82"/>
      <c r="XQ38" s="82"/>
      <c r="XR38" s="82"/>
      <c r="XS38" s="82"/>
      <c r="XT38" s="82"/>
      <c r="XU38" s="82"/>
      <c r="XV38" s="82"/>
      <c r="XW38" s="82"/>
      <c r="XX38" s="82"/>
      <c r="XY38" s="82"/>
      <c r="XZ38" s="82"/>
      <c r="YA38" s="82"/>
      <c r="YB38" s="82"/>
      <c r="YC38" s="82"/>
      <c r="YD38" s="82"/>
      <c r="YE38" s="82"/>
      <c r="YF38" s="82"/>
      <c r="YG38" s="82"/>
      <c r="YH38" s="82"/>
      <c r="YI38" s="82"/>
      <c r="YJ38" s="82"/>
      <c r="YK38" s="82"/>
      <c r="YL38" s="82"/>
      <c r="YM38" s="82"/>
      <c r="YN38" s="82"/>
      <c r="YO38" s="82"/>
      <c r="YP38" s="82"/>
      <c r="YQ38" s="82"/>
      <c r="YR38" s="82"/>
      <c r="YS38" s="82"/>
      <c r="YT38" s="82"/>
      <c r="YU38" s="82"/>
      <c r="YV38" s="82"/>
      <c r="YW38" s="82"/>
      <c r="YX38" s="82"/>
      <c r="YY38" s="82"/>
      <c r="YZ38" s="82"/>
      <c r="ZA38" s="82"/>
      <c r="ZB38" s="82"/>
      <c r="ZC38" s="82"/>
      <c r="ZD38" s="82"/>
      <c r="ZE38" s="82"/>
      <c r="ZF38" s="82"/>
      <c r="ZG38" s="82"/>
      <c r="ZH38" s="82"/>
      <c r="ZI38" s="82"/>
      <c r="ZJ38" s="82"/>
      <c r="ZK38" s="82"/>
      <c r="ZL38" s="82"/>
      <c r="ZM38" s="82"/>
      <c r="ZN38" s="82"/>
      <c r="ZO38" s="82"/>
      <c r="ZP38" s="82"/>
      <c r="ZQ38" s="82"/>
      <c r="ZR38" s="82"/>
      <c r="ZS38" s="82"/>
      <c r="ZT38" s="82"/>
      <c r="ZU38" s="82"/>
      <c r="ZV38" s="82"/>
      <c r="ZW38" s="82"/>
      <c r="ZX38" s="82"/>
      <c r="ZY38" s="82"/>
      <c r="ZZ38" s="82"/>
      <c r="AAA38" s="82"/>
      <c r="AAB38" s="82"/>
      <c r="AAC38" s="82"/>
      <c r="AAD38" s="82"/>
      <c r="AAE38" s="82"/>
      <c r="AAF38" s="82"/>
      <c r="AAG38" s="82"/>
      <c r="AAH38" s="82"/>
      <c r="AAI38" s="82"/>
      <c r="AAJ38" s="82"/>
      <c r="AAK38" s="82"/>
      <c r="AAL38" s="82"/>
      <c r="AAM38" s="82"/>
      <c r="AAN38" s="82"/>
      <c r="AAO38" s="82"/>
      <c r="AAP38" s="82"/>
      <c r="AAQ38" s="82"/>
      <c r="AAR38" s="82"/>
      <c r="AAS38" s="82"/>
      <c r="AAT38" s="82"/>
      <c r="AAU38" s="82"/>
      <c r="AAV38" s="82"/>
      <c r="AAW38" s="82"/>
      <c r="AAX38" s="82"/>
      <c r="AAY38" s="82"/>
      <c r="AAZ38" s="82"/>
      <c r="ABA38" s="82"/>
      <c r="ABB38" s="82"/>
      <c r="ABC38" s="82"/>
      <c r="ABD38" s="82"/>
      <c r="ABE38" s="82"/>
      <c r="ABF38" s="82"/>
      <c r="ABG38" s="82"/>
      <c r="ABH38" s="82"/>
      <c r="ABI38" s="82"/>
      <c r="ABJ38" s="82"/>
      <c r="ABK38" s="82"/>
      <c r="ABL38" s="82"/>
      <c r="ABM38" s="82"/>
      <c r="ABN38" s="82"/>
      <c r="ABO38" s="82"/>
      <c r="ABP38" s="82"/>
      <c r="ABQ38" s="82"/>
      <c r="ABR38" s="82"/>
      <c r="ABS38" s="82"/>
      <c r="ABT38" s="82"/>
      <c r="ABU38" s="82"/>
      <c r="ABV38" s="82"/>
      <c r="ABW38" s="82"/>
      <c r="ABX38" s="82"/>
      <c r="ABY38" s="82"/>
      <c r="ABZ38" s="82"/>
      <c r="ACA38" s="82"/>
      <c r="ACB38" s="82"/>
      <c r="ACC38" s="82"/>
      <c r="ACD38" s="82"/>
      <c r="ACE38" s="82"/>
      <c r="ACF38" s="82"/>
      <c r="ACG38" s="82"/>
      <c r="ACH38" s="82"/>
      <c r="ACI38" s="82"/>
      <c r="ACJ38" s="82"/>
      <c r="ACK38" s="82"/>
      <c r="ACL38" s="82"/>
      <c r="ACM38" s="82"/>
      <c r="ACN38" s="82"/>
      <c r="ACO38" s="82"/>
      <c r="ACP38" s="82"/>
      <c r="ACQ38" s="82"/>
      <c r="ACR38" s="82"/>
      <c r="ACS38" s="82"/>
      <c r="ACT38" s="82"/>
      <c r="ACU38" s="82"/>
      <c r="ACV38" s="82"/>
      <c r="ACW38" s="82"/>
      <c r="ACX38" s="82"/>
      <c r="ACY38" s="82"/>
      <c r="ACZ38" s="82"/>
      <c r="ADA38" s="82"/>
      <c r="ADB38" s="82"/>
      <c r="ADC38" s="82"/>
      <c r="ADD38" s="82"/>
      <c r="ADE38" s="82"/>
      <c r="ADF38" s="82"/>
      <c r="ADG38" s="82"/>
      <c r="ADH38" s="82"/>
      <c r="ADI38" s="82"/>
      <c r="ADJ38" s="82"/>
      <c r="ADK38" s="82"/>
      <c r="ADL38" s="82"/>
      <c r="ADM38" s="82"/>
      <c r="ADN38" s="82"/>
      <c r="ADO38" s="82"/>
      <c r="ADP38" s="82"/>
      <c r="ADQ38" s="82"/>
      <c r="ADR38" s="82"/>
      <c r="ADS38" s="82"/>
      <c r="ADT38" s="82"/>
      <c r="ADU38" s="82"/>
      <c r="ADV38" s="82"/>
      <c r="ADW38" s="82"/>
      <c r="ADX38" s="82"/>
      <c r="ADY38" s="82"/>
      <c r="ADZ38" s="82"/>
      <c r="AEA38" s="82"/>
      <c r="AEB38" s="82"/>
      <c r="AEC38" s="82"/>
      <c r="AED38" s="82"/>
      <c r="AEE38" s="82"/>
      <c r="AEF38" s="82"/>
      <c r="AEG38" s="82"/>
      <c r="AEH38" s="82"/>
      <c r="AEI38" s="82"/>
      <c r="AEJ38" s="82"/>
      <c r="AEK38" s="82"/>
      <c r="AEL38" s="82"/>
      <c r="AEM38" s="82"/>
      <c r="AEN38" s="82"/>
      <c r="AEO38" s="82"/>
      <c r="AEP38" s="82"/>
      <c r="AEQ38" s="82"/>
      <c r="AER38" s="82"/>
      <c r="AES38" s="82"/>
      <c r="AET38" s="82"/>
      <c r="AEU38" s="82"/>
      <c r="AEV38" s="82"/>
      <c r="AEW38" s="82"/>
      <c r="AEX38" s="82"/>
      <c r="AEY38" s="82"/>
      <c r="AEZ38" s="82"/>
      <c r="AFA38" s="82"/>
      <c r="AFB38" s="82"/>
      <c r="AFC38" s="82"/>
      <c r="AFD38" s="82"/>
      <c r="AFE38" s="82"/>
      <c r="AFF38" s="82"/>
      <c r="AFG38" s="82"/>
      <c r="AFH38" s="82"/>
      <c r="AFI38" s="82"/>
      <c r="AFJ38" s="82"/>
      <c r="AFK38" s="82"/>
      <c r="AFL38" s="82"/>
      <c r="AFM38" s="82"/>
      <c r="AFN38" s="82"/>
      <c r="AFO38" s="82"/>
      <c r="AFP38" s="82"/>
      <c r="AFQ38" s="82"/>
      <c r="AFR38" s="82"/>
      <c r="AFS38" s="82"/>
      <c r="AFT38" s="82"/>
      <c r="AFU38" s="82"/>
      <c r="AFV38" s="82"/>
      <c r="AFW38" s="82"/>
      <c r="AFX38" s="82"/>
      <c r="AFY38" s="82"/>
      <c r="AFZ38" s="82"/>
      <c r="AGA38" s="82"/>
      <c r="AGB38" s="82"/>
      <c r="AGC38" s="82"/>
      <c r="AGD38" s="82"/>
      <c r="AGE38" s="82"/>
      <c r="AGF38" s="82"/>
      <c r="AGG38" s="82"/>
      <c r="AGH38" s="82"/>
      <c r="AGI38" s="82"/>
      <c r="AGJ38" s="82"/>
      <c r="AGK38" s="82"/>
      <c r="AGL38" s="82"/>
      <c r="AGM38" s="82"/>
      <c r="AGN38" s="82"/>
      <c r="AGO38" s="82"/>
      <c r="AGP38" s="82"/>
      <c r="AGQ38" s="82"/>
      <c r="AGR38" s="82"/>
      <c r="AGS38" s="82"/>
      <c r="AGT38" s="82"/>
      <c r="AGU38" s="82"/>
      <c r="AGV38" s="82"/>
      <c r="AGW38" s="82"/>
      <c r="AGX38" s="82"/>
      <c r="AGY38" s="82"/>
      <c r="AGZ38" s="82"/>
      <c r="AHA38" s="82"/>
      <c r="AHB38" s="82"/>
      <c r="AHC38" s="82"/>
      <c r="AHD38" s="82"/>
      <c r="AHE38" s="82"/>
      <c r="AHF38" s="82"/>
      <c r="AHG38" s="82"/>
      <c r="AHH38" s="82"/>
      <c r="AHI38" s="82"/>
      <c r="AHJ38" s="82"/>
      <c r="AHK38" s="82"/>
      <c r="AHL38" s="82"/>
      <c r="AHM38" s="82"/>
      <c r="AHN38" s="82"/>
      <c r="AHO38" s="82"/>
      <c r="AHP38" s="82"/>
      <c r="AHQ38" s="82"/>
      <c r="AHR38" s="82"/>
      <c r="AHS38" s="82"/>
      <c r="AHT38" s="82"/>
      <c r="AHU38" s="82"/>
      <c r="AHV38" s="82"/>
      <c r="AHW38" s="82"/>
      <c r="AHX38" s="82"/>
      <c r="AHY38" s="82"/>
      <c r="AHZ38" s="82"/>
      <c r="AIA38" s="82"/>
      <c r="AIB38" s="82"/>
      <c r="AIC38" s="82"/>
      <c r="AID38" s="82"/>
      <c r="AIE38" s="82"/>
      <c r="AIF38" s="82"/>
      <c r="AIG38" s="82"/>
      <c r="AIH38" s="82"/>
      <c r="AII38" s="82"/>
      <c r="AIJ38" s="82"/>
      <c r="AIK38" s="82"/>
      <c r="AIL38" s="82"/>
      <c r="AIM38" s="82"/>
      <c r="AIN38" s="82"/>
      <c r="AIO38" s="82"/>
      <c r="AIP38" s="82"/>
      <c r="AIQ38" s="82"/>
      <c r="AIR38" s="82"/>
      <c r="AIS38" s="82"/>
      <c r="AIT38" s="82"/>
      <c r="AIU38" s="82"/>
      <c r="AIV38" s="82"/>
      <c r="AIW38" s="82"/>
      <c r="AIX38" s="82"/>
      <c r="AIY38" s="82"/>
      <c r="AIZ38" s="82"/>
      <c r="AJA38" s="82"/>
      <c r="AJB38" s="82"/>
      <c r="AJC38" s="82"/>
      <c r="AJD38" s="82"/>
      <c r="AJE38" s="82"/>
      <c r="AJF38" s="82"/>
      <c r="AJG38" s="82"/>
      <c r="AJH38" s="82"/>
      <c r="AJI38" s="82"/>
      <c r="AJJ38" s="82"/>
      <c r="AJK38" s="82"/>
      <c r="AJL38" s="82"/>
      <c r="AJM38" s="82"/>
      <c r="AJN38" s="82"/>
      <c r="AJO38" s="82"/>
      <c r="AJP38" s="82"/>
      <c r="AJQ38" s="82"/>
      <c r="AJR38" s="82"/>
      <c r="AJS38" s="82"/>
      <c r="AJT38" s="82"/>
      <c r="AJU38" s="82"/>
      <c r="AJV38" s="82"/>
      <c r="AJW38" s="82"/>
      <c r="AJX38" s="82"/>
      <c r="AJY38" s="82"/>
      <c r="AJZ38" s="82"/>
      <c r="AKA38" s="82"/>
      <c r="AKB38" s="82"/>
      <c r="AKC38" s="82"/>
      <c r="AKD38" s="82"/>
      <c r="AKE38" s="82"/>
      <c r="AKF38" s="82"/>
      <c r="AKG38" s="82"/>
      <c r="AKH38" s="82"/>
      <c r="AKI38" s="82"/>
      <c r="AKJ38" s="82"/>
      <c r="AKK38" s="82"/>
      <c r="AKL38" s="82"/>
      <c r="AKM38" s="82"/>
      <c r="AKN38" s="82"/>
      <c r="AKO38" s="82"/>
      <c r="AKP38" s="82"/>
      <c r="AKQ38" s="82"/>
      <c r="AKR38" s="82"/>
      <c r="AKS38" s="82"/>
      <c r="AKT38" s="82"/>
      <c r="AKU38" s="82"/>
      <c r="AKV38" s="82"/>
      <c r="AKW38" s="82"/>
      <c r="AKX38" s="82"/>
      <c r="AKY38" s="82"/>
      <c r="AKZ38" s="82"/>
      <c r="ALA38" s="82"/>
      <c r="ALB38" s="82"/>
      <c r="ALC38" s="82"/>
      <c r="ALD38" s="82"/>
      <c r="ALE38" s="82"/>
      <c r="ALF38" s="82"/>
      <c r="ALG38" s="82"/>
      <c r="ALH38" s="82"/>
      <c r="ALI38" s="82"/>
      <c r="ALJ38" s="82"/>
      <c r="ALK38" s="82"/>
      <c r="ALL38" s="82"/>
      <c r="ALM38" s="82"/>
      <c r="ALN38" s="82"/>
      <c r="ALO38" s="82"/>
      <c r="ALP38" s="82"/>
      <c r="ALQ38" s="82"/>
      <c r="ALR38" s="82"/>
      <c r="ALS38" s="82"/>
      <c r="ALT38" s="82"/>
      <c r="ALU38" s="82"/>
      <c r="ALV38" s="82"/>
      <c r="ALW38" s="82"/>
      <c r="ALX38" s="82"/>
      <c r="ALY38" s="82"/>
      <c r="ALZ38" s="82"/>
      <c r="AMA38" s="82"/>
      <c r="AMB38" s="82"/>
      <c r="AMC38" s="82"/>
      <c r="AMD38" s="82"/>
      <c r="AME38" s="82"/>
      <c r="AMF38" s="82"/>
      <c r="AMG38" s="82"/>
      <c r="AMH38" s="82"/>
      <c r="AMI38" s="82"/>
      <c r="AMJ38" s="82"/>
      <c r="AMK38" s="82"/>
      <c r="AML38" s="82"/>
      <c r="AMM38" s="82"/>
      <c r="AMN38" s="82"/>
      <c r="AMO38" s="82"/>
      <c r="AMP38" s="82"/>
      <c r="AMQ38" s="82"/>
      <c r="AMR38" s="82"/>
      <c r="AMS38" s="82"/>
      <c r="AMT38" s="82"/>
      <c r="AMU38" s="82"/>
      <c r="AMV38" s="82"/>
      <c r="AMW38" s="82"/>
      <c r="AMX38" s="82"/>
      <c r="AMY38" s="82"/>
      <c r="AMZ38" s="82"/>
      <c r="ANA38" s="82"/>
      <c r="ANB38" s="82"/>
      <c r="ANC38" s="82"/>
      <c r="AND38" s="82"/>
      <c r="ANE38" s="82"/>
      <c r="ANF38" s="82"/>
      <c r="ANG38" s="82"/>
      <c r="ANH38" s="82"/>
      <c r="ANI38" s="82"/>
      <c r="ANJ38" s="82"/>
      <c r="ANK38" s="82"/>
      <c r="ANL38" s="82"/>
      <c r="ANM38" s="82"/>
      <c r="ANN38" s="82"/>
      <c r="ANO38" s="82"/>
      <c r="ANP38" s="82"/>
      <c r="ANQ38" s="82"/>
      <c r="ANR38" s="82"/>
      <c r="ANS38" s="82"/>
      <c r="ANT38" s="82"/>
      <c r="ANU38" s="82"/>
      <c r="ANV38" s="82"/>
      <c r="ANW38" s="82"/>
      <c r="ANX38" s="82"/>
      <c r="ANY38" s="82"/>
      <c r="ANZ38" s="82"/>
      <c r="AOA38" s="82"/>
      <c r="AOB38" s="82"/>
      <c r="AOC38" s="82"/>
      <c r="AOD38" s="82"/>
      <c r="AOE38" s="82"/>
      <c r="AOF38" s="82"/>
      <c r="AOG38" s="82"/>
      <c r="AOH38" s="82"/>
      <c r="AOI38" s="82"/>
      <c r="AOJ38" s="82"/>
      <c r="AOK38" s="82"/>
      <c r="AOL38" s="82"/>
      <c r="AOM38" s="82"/>
      <c r="AON38" s="82"/>
      <c r="AOO38" s="82"/>
      <c r="AOP38" s="82"/>
      <c r="AOQ38" s="82"/>
      <c r="AOR38" s="82"/>
      <c r="AOS38" s="82"/>
      <c r="AOT38" s="82"/>
      <c r="AOU38" s="82"/>
      <c r="AOV38" s="82"/>
      <c r="AOW38" s="82"/>
      <c r="AOX38" s="82"/>
      <c r="AOY38" s="82"/>
      <c r="AOZ38" s="82"/>
      <c r="APA38" s="82"/>
      <c r="APB38" s="82"/>
      <c r="APC38" s="82"/>
      <c r="APD38" s="82"/>
      <c r="APE38" s="82"/>
      <c r="APF38" s="82"/>
      <c r="APG38" s="82"/>
      <c r="APH38" s="82"/>
      <c r="API38" s="82"/>
      <c r="APJ38" s="82"/>
      <c r="APK38" s="82"/>
      <c r="APL38" s="82"/>
      <c r="APM38" s="82"/>
      <c r="APN38" s="82"/>
      <c r="APO38" s="82"/>
      <c r="APP38" s="82"/>
      <c r="APQ38" s="82"/>
      <c r="APR38" s="82"/>
      <c r="APS38" s="82"/>
      <c r="APT38" s="82"/>
      <c r="APU38" s="82"/>
      <c r="APV38" s="82"/>
      <c r="APW38" s="82"/>
      <c r="APX38" s="82"/>
      <c r="APY38" s="82"/>
      <c r="APZ38" s="82"/>
      <c r="AQA38" s="82"/>
      <c r="AQB38" s="82"/>
      <c r="AQC38" s="82"/>
      <c r="AQD38" s="82"/>
      <c r="AQE38" s="82"/>
      <c r="AQF38" s="82"/>
      <c r="AQG38" s="82"/>
      <c r="AQH38" s="82"/>
      <c r="AQI38" s="82"/>
      <c r="AQJ38" s="82"/>
      <c r="AQK38" s="82"/>
      <c r="AQL38" s="82"/>
      <c r="AQM38" s="82"/>
      <c r="AQN38" s="82"/>
      <c r="AQO38" s="82"/>
      <c r="AQP38" s="82"/>
      <c r="AQQ38" s="82"/>
      <c r="AQR38" s="82"/>
      <c r="AQS38" s="82"/>
      <c r="AQT38" s="82"/>
      <c r="AQU38" s="82"/>
      <c r="AQV38" s="82"/>
      <c r="AQW38" s="82"/>
      <c r="AQX38" s="82"/>
      <c r="AQY38" s="82"/>
      <c r="AQZ38" s="82"/>
      <c r="ARA38" s="82"/>
      <c r="ARB38" s="82"/>
      <c r="ARC38" s="82"/>
      <c r="ARD38" s="82"/>
      <c r="ARE38" s="82"/>
      <c r="ARF38" s="82"/>
      <c r="ARG38" s="82"/>
      <c r="ARH38" s="82"/>
      <c r="ARI38" s="82"/>
      <c r="ARJ38" s="82"/>
      <c r="ARK38" s="82"/>
      <c r="ARL38" s="82"/>
      <c r="ARM38" s="82"/>
      <c r="ARN38" s="82"/>
      <c r="ARO38" s="82"/>
      <c r="ARP38" s="82"/>
      <c r="ARQ38" s="82"/>
      <c r="ARR38" s="82"/>
      <c r="ARS38" s="82"/>
      <c r="ART38" s="82"/>
      <c r="ARU38" s="82"/>
      <c r="ARV38" s="82"/>
      <c r="ARW38" s="82"/>
      <c r="ARX38" s="82"/>
      <c r="ARY38" s="82"/>
      <c r="ARZ38" s="82"/>
      <c r="ASA38" s="82"/>
      <c r="ASB38" s="82"/>
      <c r="ASC38" s="82"/>
      <c r="ASD38" s="82"/>
      <c r="ASE38" s="82"/>
      <c r="ASF38" s="82"/>
      <c r="ASG38" s="82"/>
      <c r="ASH38" s="82"/>
      <c r="ASI38" s="82"/>
      <c r="ASJ38" s="82"/>
      <c r="ASK38" s="82"/>
      <c r="ASL38" s="82"/>
      <c r="ASM38" s="82"/>
      <c r="ASN38" s="82"/>
      <c r="ASO38" s="82"/>
      <c r="ASP38" s="82"/>
      <c r="ASQ38" s="82"/>
      <c r="ASR38" s="82"/>
      <c r="ASS38" s="82"/>
      <c r="AST38" s="82"/>
      <c r="ASU38" s="82"/>
      <c r="ASV38" s="82"/>
      <c r="ASW38" s="82"/>
      <c r="ASX38" s="82"/>
      <c r="ASY38" s="82"/>
      <c r="ASZ38" s="82"/>
      <c r="ATA38" s="82"/>
      <c r="ATB38" s="82"/>
      <c r="ATC38" s="82"/>
      <c r="ATD38" s="82"/>
      <c r="ATE38" s="82"/>
      <c r="ATF38" s="82"/>
      <c r="ATG38" s="82"/>
      <c r="ATH38" s="82"/>
      <c r="ATI38" s="82"/>
      <c r="ATJ38" s="82"/>
      <c r="ATK38" s="82"/>
      <c r="ATL38" s="82"/>
      <c r="ATM38" s="82"/>
      <c r="ATN38" s="82"/>
      <c r="ATO38" s="82"/>
      <c r="ATP38" s="82"/>
      <c r="ATQ38" s="82"/>
      <c r="ATR38" s="82"/>
      <c r="ATS38" s="82"/>
      <c r="ATT38" s="82"/>
      <c r="ATU38" s="82"/>
      <c r="ATV38" s="82"/>
      <c r="ATW38" s="82"/>
      <c r="ATX38" s="82"/>
      <c r="ATY38" s="82"/>
      <c r="ATZ38" s="82"/>
      <c r="AUA38" s="82"/>
      <c r="AUB38" s="82"/>
      <c r="AUC38" s="82"/>
      <c r="AUD38" s="82"/>
      <c r="AUE38" s="82"/>
      <c r="AUF38" s="82"/>
      <c r="AUG38" s="82"/>
      <c r="AUH38" s="82"/>
      <c r="AUI38" s="82"/>
      <c r="AUJ38" s="82"/>
      <c r="AUK38" s="82"/>
      <c r="AUL38" s="82"/>
      <c r="AUM38" s="82"/>
      <c r="AUN38" s="82"/>
      <c r="AUO38" s="82"/>
      <c r="AUP38" s="82"/>
      <c r="AUQ38" s="82"/>
      <c r="AUR38" s="82"/>
      <c r="AUS38" s="82"/>
      <c r="AUT38" s="82"/>
      <c r="AUU38" s="82"/>
      <c r="AUV38" s="82"/>
      <c r="AUW38" s="82"/>
      <c r="AUX38" s="82"/>
      <c r="AUY38" s="82"/>
      <c r="AUZ38" s="82"/>
      <c r="AVA38" s="82"/>
      <c r="AVB38" s="82"/>
      <c r="AVC38" s="82"/>
      <c r="AVD38" s="82"/>
      <c r="AVE38" s="82"/>
      <c r="AVF38" s="82"/>
      <c r="AVG38" s="82"/>
      <c r="AVH38" s="82"/>
      <c r="AVI38" s="82"/>
      <c r="AVJ38" s="82"/>
      <c r="AVK38" s="82"/>
      <c r="AVL38" s="82"/>
      <c r="AVM38" s="82"/>
      <c r="AVN38" s="82"/>
      <c r="AVO38" s="82"/>
      <c r="AVP38" s="82"/>
      <c r="AVQ38" s="82"/>
      <c r="AVR38" s="82"/>
      <c r="AVS38" s="82"/>
      <c r="AVT38" s="82"/>
      <c r="AVU38" s="82"/>
      <c r="AVV38" s="82"/>
      <c r="AVW38" s="82"/>
      <c r="AVX38" s="82"/>
      <c r="AVY38" s="82"/>
      <c r="AVZ38" s="82"/>
      <c r="AWA38" s="82"/>
      <c r="AWB38" s="82"/>
      <c r="AWC38" s="82"/>
      <c r="AWD38" s="82"/>
      <c r="AWE38" s="82"/>
      <c r="AWF38" s="82"/>
      <c r="AWG38" s="82"/>
      <c r="AWH38" s="82"/>
      <c r="AWI38" s="82"/>
      <c r="AWJ38" s="82"/>
      <c r="AWK38" s="82"/>
      <c r="AWL38" s="82"/>
      <c r="AWM38" s="82"/>
      <c r="AWN38" s="82"/>
      <c r="AWO38" s="82"/>
      <c r="AWP38" s="82"/>
      <c r="AWQ38" s="82"/>
      <c r="AWR38" s="82"/>
      <c r="AWS38" s="82"/>
      <c r="AWT38" s="82"/>
      <c r="AWU38" s="82"/>
      <c r="AWV38" s="82"/>
      <c r="AWW38" s="82"/>
      <c r="AWX38" s="82"/>
      <c r="AWY38" s="82"/>
      <c r="AWZ38" s="82"/>
      <c r="AXA38" s="82"/>
      <c r="AXB38" s="82"/>
      <c r="AXC38" s="82"/>
      <c r="AXD38" s="82"/>
      <c r="AXE38" s="82"/>
      <c r="AXF38" s="82"/>
      <c r="AXG38" s="82"/>
      <c r="AXH38" s="82"/>
      <c r="AXI38" s="82"/>
      <c r="AXJ38" s="82"/>
      <c r="AXK38" s="82"/>
      <c r="AXL38" s="82"/>
      <c r="AXM38" s="82"/>
      <c r="AXN38" s="82"/>
      <c r="AXO38" s="82"/>
      <c r="AXP38" s="82"/>
      <c r="AXQ38" s="82"/>
      <c r="AXR38" s="82"/>
      <c r="AXS38" s="82"/>
      <c r="AXT38" s="82"/>
      <c r="AXU38" s="82"/>
      <c r="AXV38" s="82"/>
      <c r="AXW38" s="82"/>
      <c r="AXX38" s="82"/>
      <c r="AXY38" s="82"/>
      <c r="AXZ38" s="82"/>
      <c r="AYA38" s="82"/>
      <c r="AYB38" s="82"/>
      <c r="AYC38" s="82"/>
      <c r="AYD38" s="82"/>
      <c r="AYE38" s="82"/>
      <c r="AYF38" s="82"/>
      <c r="AYG38" s="82"/>
      <c r="AYH38" s="82"/>
      <c r="AYI38" s="82"/>
      <c r="AYJ38" s="82"/>
      <c r="AYK38" s="82"/>
      <c r="AYL38" s="82"/>
      <c r="AYM38" s="82"/>
      <c r="AYN38" s="82"/>
      <c r="AYO38" s="82"/>
      <c r="AYP38" s="82"/>
      <c r="AYQ38" s="82"/>
      <c r="AYR38" s="82"/>
      <c r="AYS38" s="82"/>
      <c r="AYT38" s="82"/>
      <c r="AYU38" s="82"/>
      <c r="AYV38" s="82"/>
      <c r="AYW38" s="82"/>
      <c r="AYX38" s="82"/>
      <c r="AYY38" s="82"/>
      <c r="AYZ38" s="82"/>
      <c r="AZA38" s="82"/>
      <c r="AZB38" s="82"/>
      <c r="AZC38" s="82"/>
      <c r="AZD38" s="82"/>
      <c r="AZE38" s="82"/>
      <c r="AZF38" s="82"/>
      <c r="AZG38" s="82"/>
      <c r="AZH38" s="82"/>
      <c r="AZI38" s="82"/>
      <c r="AZJ38" s="82"/>
      <c r="AZK38" s="82"/>
      <c r="AZL38" s="82"/>
      <c r="AZM38" s="82"/>
      <c r="AZN38" s="82"/>
      <c r="AZO38" s="82"/>
      <c r="AZP38" s="82"/>
      <c r="AZQ38" s="82"/>
      <c r="AZR38" s="82"/>
      <c r="AZS38" s="82"/>
      <c r="AZT38" s="82"/>
      <c r="AZU38" s="82"/>
      <c r="AZV38" s="82"/>
      <c r="AZW38" s="82"/>
      <c r="AZX38" s="82"/>
      <c r="AZY38" s="82"/>
      <c r="AZZ38" s="82"/>
      <c r="BAA38" s="82"/>
      <c r="BAB38" s="82"/>
      <c r="BAC38" s="82"/>
      <c r="BAD38" s="82"/>
      <c r="BAE38" s="82"/>
      <c r="BAF38" s="82"/>
      <c r="BAG38" s="82"/>
      <c r="BAH38" s="82"/>
      <c r="BAI38" s="82"/>
      <c r="BAJ38" s="82"/>
      <c r="BAK38" s="82"/>
      <c r="BAL38" s="82"/>
      <c r="BAM38" s="82"/>
      <c r="BAN38" s="82"/>
      <c r="BAO38" s="82"/>
      <c r="BAP38" s="82"/>
      <c r="BAQ38" s="82"/>
      <c r="BAR38" s="82"/>
      <c r="BAS38" s="82"/>
      <c r="BAT38" s="82"/>
      <c r="BAU38" s="82"/>
      <c r="BAV38" s="82"/>
      <c r="BAW38" s="82"/>
      <c r="BAX38" s="82"/>
      <c r="BAY38" s="82"/>
      <c r="BAZ38" s="82"/>
      <c r="BBA38" s="82"/>
      <c r="BBB38" s="82"/>
      <c r="BBC38" s="82"/>
      <c r="BBD38" s="82"/>
      <c r="BBE38" s="82"/>
      <c r="BBF38" s="82"/>
      <c r="BBG38" s="82"/>
      <c r="BBH38" s="82"/>
      <c r="BBI38" s="82"/>
      <c r="BBJ38" s="82"/>
      <c r="BBK38" s="82"/>
      <c r="BBL38" s="82"/>
      <c r="BBM38" s="82"/>
      <c r="BBN38" s="82"/>
      <c r="BBO38" s="82"/>
      <c r="BBP38" s="82"/>
      <c r="BBQ38" s="82"/>
      <c r="BBR38" s="82"/>
      <c r="BBS38" s="82"/>
      <c r="BBT38" s="82"/>
      <c r="BBU38" s="82"/>
      <c r="BBV38" s="82"/>
      <c r="BBW38" s="82"/>
      <c r="BBX38" s="82"/>
      <c r="BBY38" s="82"/>
      <c r="BBZ38" s="82"/>
      <c r="BCA38" s="82"/>
      <c r="BCB38" s="82"/>
      <c r="BCC38" s="82"/>
      <c r="BCD38" s="82"/>
      <c r="BCE38" s="82"/>
      <c r="BCF38" s="82"/>
      <c r="BCG38" s="82"/>
      <c r="BCH38" s="82"/>
      <c r="BCI38" s="82"/>
      <c r="BCJ38" s="82"/>
      <c r="BCK38" s="82"/>
      <c r="BCL38" s="82"/>
      <c r="BCM38" s="82"/>
      <c r="BCN38" s="82"/>
      <c r="BCO38" s="82"/>
      <c r="BCP38" s="82"/>
      <c r="BCQ38" s="82"/>
      <c r="BCR38" s="82"/>
      <c r="BCS38" s="82"/>
      <c r="BCT38" s="82"/>
      <c r="BCU38" s="82"/>
      <c r="BCV38" s="82"/>
      <c r="BCW38" s="82"/>
      <c r="BCX38" s="82"/>
      <c r="BCY38" s="82"/>
      <c r="BCZ38" s="82"/>
      <c r="BDA38" s="82"/>
      <c r="BDB38" s="82"/>
      <c r="BDC38" s="82"/>
      <c r="BDD38" s="82"/>
      <c r="BDE38" s="82"/>
      <c r="BDF38" s="82"/>
      <c r="BDG38" s="82"/>
      <c r="BDH38" s="82"/>
      <c r="BDI38" s="82"/>
      <c r="BDJ38" s="82"/>
      <c r="BDK38" s="82"/>
      <c r="BDL38" s="82"/>
      <c r="BDM38" s="82"/>
      <c r="BDN38" s="82"/>
      <c r="BDO38" s="82"/>
      <c r="BDP38" s="82"/>
      <c r="BDQ38" s="82"/>
      <c r="BDR38" s="82"/>
      <c r="BDS38" s="82"/>
      <c r="BDT38" s="82"/>
      <c r="BDU38" s="82"/>
      <c r="BDV38" s="82"/>
      <c r="BDW38" s="82"/>
      <c r="BDX38" s="82"/>
      <c r="BDY38" s="82"/>
      <c r="BDZ38" s="82"/>
      <c r="BEA38" s="82"/>
      <c r="BEB38" s="82"/>
      <c r="BEC38" s="82"/>
      <c r="BED38" s="82"/>
      <c r="BEE38" s="82"/>
      <c r="BEF38" s="82"/>
      <c r="BEG38" s="82"/>
      <c r="BEH38" s="82"/>
      <c r="BEI38" s="82"/>
      <c r="BEJ38" s="82"/>
      <c r="BEK38" s="82"/>
      <c r="BEL38" s="82"/>
      <c r="BEM38" s="82"/>
      <c r="BEN38" s="82"/>
      <c r="BEO38" s="82"/>
      <c r="BEP38" s="82"/>
      <c r="BEQ38" s="82"/>
      <c r="BER38" s="82"/>
      <c r="BES38" s="82"/>
      <c r="BET38" s="82"/>
      <c r="BEU38" s="82"/>
      <c r="BEV38" s="82"/>
      <c r="BEW38" s="82"/>
      <c r="BEX38" s="82"/>
      <c r="BEY38" s="82"/>
      <c r="BEZ38" s="82"/>
      <c r="BFA38" s="82"/>
      <c r="BFB38" s="82"/>
      <c r="BFC38" s="82"/>
      <c r="BFD38" s="82"/>
      <c r="BFE38" s="82"/>
      <c r="BFF38" s="82"/>
      <c r="BFG38" s="82"/>
      <c r="BFH38" s="82"/>
      <c r="BFI38" s="82"/>
      <c r="BFJ38" s="82"/>
      <c r="BFK38" s="82"/>
      <c r="BFL38" s="82"/>
      <c r="BFM38" s="82"/>
      <c r="BFN38" s="82"/>
      <c r="BFO38" s="82"/>
      <c r="BFP38" s="82"/>
      <c r="BFQ38" s="82"/>
      <c r="BFR38" s="82"/>
      <c r="BFS38" s="82"/>
      <c r="BFT38" s="82"/>
      <c r="BFU38" s="82"/>
      <c r="BFV38" s="82"/>
      <c r="BFW38" s="82"/>
      <c r="BFX38" s="82"/>
      <c r="BFY38" s="82"/>
      <c r="BFZ38" s="82"/>
      <c r="BGA38" s="82"/>
      <c r="BGB38" s="82"/>
      <c r="BGC38" s="82"/>
      <c r="BGD38" s="82"/>
      <c r="BGE38" s="82"/>
      <c r="BGF38" s="82"/>
      <c r="BGG38" s="82"/>
      <c r="BGH38" s="82"/>
      <c r="BGI38" s="82"/>
      <c r="BGJ38" s="82"/>
      <c r="BGK38" s="82"/>
      <c r="BGL38" s="82"/>
      <c r="BGM38" s="82"/>
      <c r="BGN38" s="82"/>
      <c r="BGO38" s="82"/>
      <c r="BGP38" s="82"/>
      <c r="BGQ38" s="82"/>
      <c r="BGR38" s="82"/>
      <c r="BGS38" s="82"/>
      <c r="BGT38" s="82"/>
      <c r="BGU38" s="82"/>
      <c r="BGV38" s="82"/>
      <c r="BGW38" s="82"/>
      <c r="BGX38" s="82"/>
      <c r="BGY38" s="82"/>
      <c r="BGZ38" s="82"/>
      <c r="BHA38" s="82"/>
      <c r="BHB38" s="82"/>
      <c r="BHC38" s="82"/>
      <c r="BHD38" s="82"/>
      <c r="BHE38" s="82"/>
      <c r="BHF38" s="82"/>
      <c r="BHG38" s="82"/>
      <c r="BHH38" s="82"/>
    </row>
    <row r="39" spans="1:1568" s="84" customFormat="1" x14ac:dyDescent="0.2">
      <c r="A39" s="99"/>
      <c r="B39" s="83">
        <v>5</v>
      </c>
      <c r="C39" s="59" t="s">
        <v>39</v>
      </c>
      <c r="D39" s="59"/>
      <c r="E39" s="59"/>
      <c r="F39" s="51"/>
      <c r="G39" s="80" t="str">
        <f t="shared" si="21"/>
        <v/>
      </c>
      <c r="H39" s="59"/>
      <c r="I39" s="62"/>
      <c r="J39" s="115" t="str">
        <f t="shared" si="22"/>
        <v/>
      </c>
      <c r="K39" s="82"/>
      <c r="L39" s="100"/>
      <c r="N39" s="85"/>
      <c r="O39" s="85"/>
      <c r="P39" s="85">
        <v>13</v>
      </c>
      <c r="Q39" s="93" t="str">
        <f t="shared" ref="Q39:AC39" si="27">IF($C47=Q$26,$F47,"")</f>
        <v/>
      </c>
      <c r="R39" s="93" t="str">
        <f t="shared" si="27"/>
        <v/>
      </c>
      <c r="S39" s="93" t="str">
        <f t="shared" si="27"/>
        <v/>
      </c>
      <c r="T39" s="93" t="str">
        <f t="shared" si="27"/>
        <v/>
      </c>
      <c r="U39" s="93" t="str">
        <f t="shared" si="27"/>
        <v/>
      </c>
      <c r="V39" s="93" t="str">
        <f t="shared" si="27"/>
        <v/>
      </c>
      <c r="W39" s="93" t="str">
        <f t="shared" si="27"/>
        <v/>
      </c>
      <c r="X39" s="93" t="str">
        <f t="shared" si="27"/>
        <v/>
      </c>
      <c r="Y39" s="93" t="str">
        <f t="shared" si="27"/>
        <v/>
      </c>
      <c r="Z39" s="93" t="str">
        <f t="shared" si="27"/>
        <v/>
      </c>
      <c r="AA39" s="93" t="str">
        <f t="shared" si="27"/>
        <v/>
      </c>
      <c r="AB39" s="93" t="str">
        <f t="shared" si="27"/>
        <v/>
      </c>
      <c r="AC39" s="93" t="str">
        <f t="shared" si="27"/>
        <v/>
      </c>
      <c r="AD39" s="85"/>
      <c r="AE39" s="93" t="str">
        <f t="shared" si="10"/>
        <v/>
      </c>
      <c r="AF39" s="93" t="str">
        <f t="shared" si="10"/>
        <v/>
      </c>
      <c r="AG39" s="93" t="str">
        <f t="shared" si="10"/>
        <v/>
      </c>
      <c r="AH39" s="93" t="str">
        <f t="shared" si="10"/>
        <v/>
      </c>
      <c r="AI39" s="93" t="str">
        <f t="shared" si="10"/>
        <v/>
      </c>
      <c r="AJ39" s="93" t="str">
        <f t="shared" si="10"/>
        <v/>
      </c>
      <c r="AK39" s="93" t="str">
        <f t="shared" si="10"/>
        <v/>
      </c>
      <c r="AL39" s="93" t="str">
        <f t="shared" si="10"/>
        <v/>
      </c>
      <c r="AM39" s="93" t="str">
        <f t="shared" si="10"/>
        <v/>
      </c>
      <c r="AN39" s="93" t="str">
        <f t="shared" si="10"/>
        <v/>
      </c>
      <c r="AO39" s="93" t="str">
        <f t="shared" si="10"/>
        <v/>
      </c>
      <c r="AP39" s="93" t="str">
        <f t="shared" si="10"/>
        <v/>
      </c>
      <c r="AQ39" s="93" t="str">
        <f t="shared" si="10"/>
        <v/>
      </c>
      <c r="AR39" s="109"/>
      <c r="AS39" s="87"/>
      <c r="AT39" s="87"/>
      <c r="AU39" s="87"/>
      <c r="AV39" s="87"/>
      <c r="AW39" s="87"/>
      <c r="AX39" s="87"/>
      <c r="AY39" s="87"/>
      <c r="AZ39" s="87"/>
      <c r="BA39" s="87"/>
      <c r="BB39" s="87"/>
      <c r="BC39" s="87"/>
      <c r="BD39" s="87"/>
      <c r="BE39" s="87"/>
      <c r="BF39" s="87"/>
      <c r="BG39" s="87"/>
      <c r="BH39" s="88"/>
      <c r="BI39" s="88"/>
      <c r="BJ39" s="82"/>
      <c r="BK39" s="82"/>
      <c r="BL39" s="82"/>
      <c r="BM39" s="82"/>
      <c r="BN39" s="82"/>
      <c r="BO39" s="82"/>
      <c r="BP39" s="82"/>
      <c r="BQ39" s="82"/>
      <c r="BR39" s="82"/>
      <c r="BS39" s="82"/>
      <c r="BT39" s="82"/>
      <c r="BU39" s="82"/>
      <c r="BV39" s="82"/>
      <c r="BW39" s="82"/>
      <c r="BX39" s="82"/>
      <c r="BY39" s="82"/>
      <c r="BZ39" s="82"/>
      <c r="CA39" s="82"/>
      <c r="CB39" s="82"/>
      <c r="CC39" s="82"/>
      <c r="CD39" s="82"/>
      <c r="CE39" s="82"/>
      <c r="CF39" s="82"/>
      <c r="CG39" s="82"/>
      <c r="CH39" s="82"/>
      <c r="CI39" s="82"/>
      <c r="CJ39" s="82"/>
      <c r="CK39" s="82"/>
      <c r="CL39" s="82"/>
      <c r="CM39" s="82"/>
      <c r="CN39" s="82"/>
      <c r="CO39" s="82"/>
      <c r="CP39" s="82"/>
      <c r="CQ39" s="82"/>
      <c r="CR39" s="82"/>
      <c r="CS39" s="82"/>
      <c r="CT39" s="82"/>
      <c r="CU39" s="82"/>
      <c r="CV39" s="82"/>
      <c r="CW39" s="82"/>
      <c r="CX39" s="82"/>
      <c r="CY39" s="82"/>
      <c r="CZ39" s="82"/>
      <c r="DA39" s="82"/>
      <c r="DB39" s="82"/>
      <c r="DC39" s="82"/>
      <c r="DD39" s="82"/>
      <c r="DE39" s="82"/>
      <c r="DF39" s="82"/>
      <c r="DG39" s="82"/>
      <c r="DH39" s="82"/>
      <c r="DI39" s="82"/>
      <c r="DJ39" s="82"/>
      <c r="DK39" s="82"/>
      <c r="DL39" s="82"/>
      <c r="DM39" s="82"/>
      <c r="DN39" s="82"/>
      <c r="DO39" s="82"/>
      <c r="DP39" s="82"/>
      <c r="DQ39" s="82"/>
      <c r="DR39" s="82"/>
      <c r="DS39" s="82"/>
      <c r="DT39" s="82"/>
      <c r="DU39" s="82"/>
      <c r="DV39" s="82"/>
      <c r="DW39" s="82"/>
      <c r="DX39" s="82"/>
      <c r="DY39" s="82"/>
      <c r="DZ39" s="82"/>
      <c r="EA39" s="82"/>
      <c r="EB39" s="82"/>
      <c r="EC39" s="82"/>
      <c r="ED39" s="82"/>
      <c r="EE39" s="82"/>
      <c r="EF39" s="82"/>
      <c r="EG39" s="82"/>
      <c r="EH39" s="82"/>
      <c r="EI39" s="82"/>
      <c r="EJ39" s="82"/>
      <c r="EK39" s="82"/>
      <c r="EL39" s="82"/>
      <c r="EM39" s="82"/>
      <c r="EN39" s="82"/>
      <c r="EO39" s="82"/>
      <c r="EP39" s="82"/>
      <c r="EQ39" s="82"/>
      <c r="ER39" s="82"/>
      <c r="ES39" s="82"/>
      <c r="ET39" s="82"/>
      <c r="EU39" s="82"/>
      <c r="EV39" s="82"/>
      <c r="EW39" s="82"/>
      <c r="EX39" s="82"/>
      <c r="EY39" s="82"/>
      <c r="EZ39" s="82"/>
      <c r="FA39" s="82"/>
      <c r="FB39" s="82"/>
      <c r="FC39" s="82"/>
      <c r="FD39" s="82"/>
      <c r="FE39" s="82"/>
      <c r="FF39" s="82"/>
      <c r="FG39" s="82"/>
      <c r="FH39" s="82"/>
      <c r="FI39" s="82"/>
      <c r="FJ39" s="82"/>
      <c r="FK39" s="82"/>
      <c r="FL39" s="82"/>
      <c r="FM39" s="82"/>
      <c r="FN39" s="82"/>
      <c r="FO39" s="82"/>
      <c r="FP39" s="82"/>
      <c r="FQ39" s="82"/>
      <c r="FR39" s="82"/>
      <c r="FS39" s="82"/>
      <c r="FT39" s="82"/>
      <c r="FU39" s="82"/>
      <c r="FV39" s="82"/>
      <c r="FW39" s="82"/>
      <c r="FX39" s="82"/>
      <c r="FY39" s="82"/>
      <c r="FZ39" s="82"/>
      <c r="GA39" s="82"/>
      <c r="GB39" s="82"/>
      <c r="GC39" s="82"/>
      <c r="GD39" s="82"/>
      <c r="GE39" s="82"/>
      <c r="GF39" s="82"/>
      <c r="GG39" s="82"/>
      <c r="GH39" s="82"/>
      <c r="GI39" s="82"/>
      <c r="GJ39" s="82"/>
      <c r="GK39" s="82"/>
      <c r="GL39" s="82"/>
      <c r="GM39" s="82"/>
      <c r="GN39" s="82"/>
      <c r="GO39" s="82"/>
      <c r="GP39" s="82"/>
      <c r="GQ39" s="82"/>
      <c r="GR39" s="82"/>
      <c r="GS39" s="82"/>
      <c r="GT39" s="82"/>
      <c r="GU39" s="82"/>
      <c r="GV39" s="82"/>
      <c r="GW39" s="82"/>
      <c r="GX39" s="82"/>
      <c r="GY39" s="82"/>
      <c r="GZ39" s="82"/>
      <c r="HA39" s="82"/>
      <c r="HB39" s="82"/>
      <c r="HC39" s="82"/>
      <c r="HD39" s="82"/>
      <c r="HE39" s="82"/>
      <c r="HF39" s="82"/>
      <c r="HG39" s="82"/>
      <c r="HH39" s="82"/>
      <c r="HI39" s="82"/>
      <c r="HJ39" s="82"/>
      <c r="HK39" s="82"/>
      <c r="HL39" s="82"/>
      <c r="HM39" s="82"/>
      <c r="HN39" s="82"/>
      <c r="HO39" s="82"/>
      <c r="HP39" s="82"/>
      <c r="HQ39" s="82"/>
      <c r="HR39" s="82"/>
      <c r="HS39" s="82"/>
      <c r="HT39" s="82"/>
      <c r="HU39" s="82"/>
      <c r="HV39" s="82"/>
      <c r="HW39" s="82"/>
      <c r="HX39" s="82"/>
      <c r="HY39" s="82"/>
      <c r="HZ39" s="82"/>
      <c r="IA39" s="82"/>
      <c r="IB39" s="82"/>
      <c r="IC39" s="82"/>
      <c r="ID39" s="82"/>
      <c r="IE39" s="82"/>
      <c r="IF39" s="82"/>
      <c r="IG39" s="82"/>
      <c r="IH39" s="82"/>
      <c r="II39" s="82"/>
      <c r="IJ39" s="82"/>
      <c r="IK39" s="82"/>
      <c r="IL39" s="82"/>
      <c r="IM39" s="82"/>
      <c r="IN39" s="82"/>
      <c r="IO39" s="82"/>
      <c r="IP39" s="82"/>
      <c r="IQ39" s="82"/>
      <c r="IR39" s="82"/>
      <c r="IS39" s="82"/>
      <c r="IT39" s="82"/>
      <c r="IU39" s="82"/>
      <c r="IV39" s="82"/>
      <c r="IW39" s="82"/>
      <c r="IX39" s="82"/>
      <c r="IY39" s="82"/>
      <c r="IZ39" s="82"/>
      <c r="JA39" s="82"/>
      <c r="JB39" s="82"/>
      <c r="JC39" s="82"/>
      <c r="JD39" s="82"/>
      <c r="JE39" s="82"/>
      <c r="JF39" s="82"/>
      <c r="JG39" s="82"/>
      <c r="JH39" s="82"/>
      <c r="JI39" s="82"/>
      <c r="JJ39" s="82"/>
      <c r="JK39" s="82"/>
      <c r="JL39" s="82"/>
      <c r="JM39" s="82"/>
      <c r="JN39" s="82"/>
      <c r="JO39" s="82"/>
      <c r="JP39" s="82"/>
      <c r="JQ39" s="82"/>
      <c r="JR39" s="82"/>
      <c r="JS39" s="82"/>
      <c r="JT39" s="82"/>
      <c r="JU39" s="82"/>
      <c r="JV39" s="82"/>
      <c r="JW39" s="82"/>
      <c r="JX39" s="82"/>
      <c r="JY39" s="82"/>
      <c r="JZ39" s="82"/>
      <c r="KA39" s="82"/>
      <c r="KB39" s="82"/>
      <c r="KC39" s="82"/>
      <c r="KD39" s="82"/>
      <c r="KE39" s="82"/>
      <c r="KF39" s="82"/>
      <c r="KG39" s="82"/>
      <c r="KH39" s="82"/>
      <c r="KI39" s="82"/>
      <c r="KJ39" s="82"/>
      <c r="KK39" s="82"/>
      <c r="KL39" s="82"/>
      <c r="KM39" s="82"/>
      <c r="KN39" s="82"/>
      <c r="KO39" s="82"/>
      <c r="KP39" s="82"/>
      <c r="KQ39" s="82"/>
      <c r="KR39" s="82"/>
      <c r="KS39" s="82"/>
      <c r="KT39" s="82"/>
      <c r="KU39" s="82"/>
      <c r="KV39" s="82"/>
      <c r="KW39" s="82"/>
      <c r="KX39" s="82"/>
      <c r="KY39" s="82"/>
      <c r="KZ39" s="82"/>
      <c r="LA39" s="82"/>
      <c r="LB39" s="82"/>
      <c r="LC39" s="82"/>
      <c r="LD39" s="82"/>
      <c r="LE39" s="82"/>
      <c r="LF39" s="82"/>
      <c r="LG39" s="82"/>
      <c r="LH39" s="82"/>
      <c r="LI39" s="82"/>
      <c r="LJ39" s="82"/>
      <c r="LK39" s="82"/>
      <c r="LL39" s="82"/>
      <c r="LM39" s="82"/>
      <c r="LN39" s="82"/>
      <c r="LO39" s="82"/>
      <c r="LP39" s="82"/>
      <c r="LQ39" s="82"/>
      <c r="LR39" s="82"/>
      <c r="LS39" s="82"/>
      <c r="LT39" s="82"/>
      <c r="LU39" s="82"/>
      <c r="LV39" s="82"/>
      <c r="LW39" s="82"/>
      <c r="LX39" s="82"/>
      <c r="LY39" s="82"/>
      <c r="LZ39" s="82"/>
      <c r="MA39" s="82"/>
      <c r="MB39" s="82"/>
      <c r="MC39" s="82"/>
      <c r="MD39" s="82"/>
      <c r="ME39" s="82"/>
      <c r="MF39" s="82"/>
      <c r="MG39" s="82"/>
      <c r="MH39" s="82"/>
      <c r="MI39" s="82"/>
      <c r="MJ39" s="82"/>
      <c r="MK39" s="82"/>
      <c r="ML39" s="82"/>
      <c r="MM39" s="82"/>
      <c r="MN39" s="82"/>
      <c r="MO39" s="82"/>
      <c r="MP39" s="82"/>
      <c r="MQ39" s="82"/>
      <c r="MR39" s="82"/>
      <c r="MS39" s="82"/>
      <c r="MT39" s="82"/>
      <c r="MU39" s="82"/>
      <c r="MV39" s="82"/>
      <c r="MW39" s="82"/>
      <c r="MX39" s="82"/>
      <c r="MY39" s="82"/>
      <c r="MZ39" s="82"/>
      <c r="NA39" s="82"/>
      <c r="NB39" s="82"/>
      <c r="NC39" s="82"/>
      <c r="ND39" s="82"/>
      <c r="NE39" s="82"/>
      <c r="NF39" s="82"/>
      <c r="NG39" s="82"/>
      <c r="NH39" s="82"/>
      <c r="NI39" s="82"/>
      <c r="NJ39" s="82"/>
      <c r="NK39" s="82"/>
      <c r="NL39" s="82"/>
      <c r="NM39" s="82"/>
      <c r="NN39" s="82"/>
      <c r="NO39" s="82"/>
      <c r="NP39" s="82"/>
      <c r="NQ39" s="82"/>
      <c r="NR39" s="82"/>
      <c r="NS39" s="82"/>
      <c r="NT39" s="82"/>
      <c r="NU39" s="82"/>
      <c r="NV39" s="82"/>
      <c r="NW39" s="82"/>
      <c r="NX39" s="82"/>
      <c r="NY39" s="82"/>
      <c r="NZ39" s="82"/>
      <c r="OA39" s="82"/>
      <c r="OB39" s="82"/>
      <c r="OC39" s="82"/>
      <c r="OD39" s="82"/>
      <c r="OE39" s="82"/>
      <c r="OF39" s="82"/>
      <c r="OG39" s="82"/>
      <c r="OH39" s="82"/>
      <c r="OI39" s="82"/>
      <c r="OJ39" s="82"/>
      <c r="OK39" s="82"/>
      <c r="OL39" s="82"/>
      <c r="OM39" s="82"/>
      <c r="ON39" s="82"/>
      <c r="OO39" s="82"/>
      <c r="OP39" s="82"/>
      <c r="OQ39" s="82"/>
      <c r="OR39" s="82"/>
      <c r="OS39" s="82"/>
      <c r="OT39" s="82"/>
      <c r="OU39" s="82"/>
      <c r="OV39" s="82"/>
      <c r="OW39" s="82"/>
      <c r="OX39" s="82"/>
      <c r="OY39" s="82"/>
      <c r="OZ39" s="82"/>
      <c r="PA39" s="82"/>
      <c r="PB39" s="82"/>
      <c r="PC39" s="82"/>
      <c r="PD39" s="82"/>
      <c r="PE39" s="82"/>
      <c r="PF39" s="82"/>
      <c r="PG39" s="82"/>
      <c r="PH39" s="82"/>
      <c r="PI39" s="82"/>
      <c r="PJ39" s="82"/>
      <c r="PK39" s="82"/>
      <c r="PL39" s="82"/>
      <c r="PM39" s="82"/>
      <c r="PN39" s="82"/>
      <c r="PO39" s="82"/>
      <c r="PP39" s="82"/>
      <c r="PQ39" s="82"/>
      <c r="PR39" s="82"/>
      <c r="PS39" s="82"/>
      <c r="PT39" s="82"/>
      <c r="PU39" s="82"/>
      <c r="PV39" s="82"/>
      <c r="PW39" s="82"/>
      <c r="PX39" s="82"/>
      <c r="PY39" s="82"/>
      <c r="PZ39" s="82"/>
      <c r="QA39" s="82"/>
      <c r="QB39" s="82"/>
      <c r="QC39" s="82"/>
      <c r="QD39" s="82"/>
      <c r="QE39" s="82"/>
      <c r="QF39" s="82"/>
      <c r="QG39" s="82"/>
      <c r="QH39" s="82"/>
      <c r="QI39" s="82"/>
      <c r="QJ39" s="82"/>
      <c r="QK39" s="82"/>
      <c r="QL39" s="82"/>
      <c r="QM39" s="82"/>
      <c r="QN39" s="82"/>
      <c r="QO39" s="82"/>
      <c r="QP39" s="82"/>
      <c r="QQ39" s="82"/>
      <c r="QR39" s="82"/>
      <c r="QS39" s="82"/>
      <c r="QT39" s="82"/>
      <c r="QU39" s="82"/>
      <c r="QV39" s="82"/>
      <c r="QW39" s="82"/>
      <c r="QX39" s="82"/>
      <c r="QY39" s="82"/>
      <c r="QZ39" s="82"/>
      <c r="RA39" s="82"/>
      <c r="RB39" s="82"/>
      <c r="RC39" s="82"/>
      <c r="RD39" s="82"/>
      <c r="RE39" s="82"/>
      <c r="RF39" s="82"/>
      <c r="RG39" s="82"/>
      <c r="RH39" s="82"/>
      <c r="RI39" s="82"/>
      <c r="RJ39" s="82"/>
      <c r="RK39" s="82"/>
      <c r="RL39" s="82"/>
      <c r="RM39" s="82"/>
      <c r="RN39" s="82"/>
      <c r="RO39" s="82"/>
      <c r="RP39" s="82"/>
      <c r="RQ39" s="82"/>
      <c r="RR39" s="82"/>
      <c r="RS39" s="82"/>
      <c r="RT39" s="82"/>
      <c r="RU39" s="82"/>
      <c r="RV39" s="82"/>
      <c r="RW39" s="82"/>
      <c r="RX39" s="82"/>
      <c r="RY39" s="82"/>
      <c r="RZ39" s="82"/>
      <c r="SA39" s="82"/>
      <c r="SB39" s="82"/>
      <c r="SC39" s="82"/>
      <c r="SD39" s="82"/>
      <c r="SE39" s="82"/>
      <c r="SF39" s="82"/>
      <c r="SG39" s="82"/>
      <c r="SH39" s="82"/>
      <c r="SI39" s="82"/>
      <c r="SJ39" s="82"/>
      <c r="SK39" s="82"/>
      <c r="SL39" s="82"/>
      <c r="SM39" s="82"/>
      <c r="SN39" s="82"/>
      <c r="SO39" s="82"/>
      <c r="SP39" s="82"/>
      <c r="SQ39" s="82"/>
      <c r="SR39" s="82"/>
      <c r="SS39" s="82"/>
      <c r="ST39" s="82"/>
      <c r="SU39" s="82"/>
      <c r="SV39" s="82"/>
      <c r="SW39" s="82"/>
      <c r="SX39" s="82"/>
      <c r="SY39" s="82"/>
      <c r="SZ39" s="82"/>
      <c r="TA39" s="82"/>
      <c r="TB39" s="82"/>
      <c r="TC39" s="82"/>
      <c r="TD39" s="82"/>
      <c r="TE39" s="82"/>
      <c r="TF39" s="82"/>
      <c r="TG39" s="82"/>
      <c r="TH39" s="82"/>
      <c r="TI39" s="82"/>
      <c r="TJ39" s="82"/>
      <c r="TK39" s="82"/>
      <c r="TL39" s="82"/>
      <c r="TM39" s="82"/>
      <c r="TN39" s="82"/>
      <c r="TO39" s="82"/>
      <c r="TP39" s="82"/>
      <c r="TQ39" s="82"/>
      <c r="TR39" s="82"/>
      <c r="TS39" s="82"/>
      <c r="TT39" s="82"/>
      <c r="TU39" s="82"/>
      <c r="TV39" s="82"/>
      <c r="TW39" s="82"/>
      <c r="TX39" s="82"/>
      <c r="TY39" s="82"/>
      <c r="TZ39" s="82"/>
      <c r="UA39" s="82"/>
      <c r="UB39" s="82"/>
      <c r="UC39" s="82"/>
      <c r="UD39" s="82"/>
      <c r="UE39" s="82"/>
      <c r="UF39" s="82"/>
      <c r="UG39" s="82"/>
      <c r="UH39" s="82"/>
      <c r="UI39" s="82"/>
      <c r="UJ39" s="82"/>
      <c r="UK39" s="82"/>
      <c r="UL39" s="82"/>
      <c r="UM39" s="82"/>
      <c r="UN39" s="82"/>
      <c r="UO39" s="82"/>
      <c r="UP39" s="82"/>
      <c r="UQ39" s="82"/>
      <c r="UR39" s="82"/>
      <c r="US39" s="82"/>
      <c r="UT39" s="82"/>
      <c r="UU39" s="82"/>
      <c r="UV39" s="82"/>
      <c r="UW39" s="82"/>
      <c r="UX39" s="82"/>
      <c r="UY39" s="82"/>
      <c r="UZ39" s="82"/>
      <c r="VA39" s="82"/>
      <c r="VB39" s="82"/>
      <c r="VC39" s="82"/>
      <c r="VD39" s="82"/>
      <c r="VE39" s="82"/>
      <c r="VF39" s="82"/>
      <c r="VG39" s="82"/>
      <c r="VH39" s="82"/>
      <c r="VI39" s="82"/>
      <c r="VJ39" s="82"/>
      <c r="VK39" s="82"/>
      <c r="VL39" s="82"/>
      <c r="VM39" s="82"/>
      <c r="VN39" s="82"/>
      <c r="VO39" s="82"/>
      <c r="VP39" s="82"/>
      <c r="VQ39" s="82"/>
      <c r="VR39" s="82"/>
      <c r="VS39" s="82"/>
      <c r="VT39" s="82"/>
      <c r="VU39" s="82"/>
      <c r="VV39" s="82"/>
      <c r="VW39" s="82"/>
      <c r="VX39" s="82"/>
      <c r="VY39" s="82"/>
      <c r="VZ39" s="82"/>
      <c r="WA39" s="82"/>
      <c r="WB39" s="82"/>
      <c r="WC39" s="82"/>
      <c r="WD39" s="82"/>
      <c r="WE39" s="82"/>
      <c r="WF39" s="82"/>
      <c r="WG39" s="82"/>
      <c r="WH39" s="82"/>
      <c r="WI39" s="82"/>
      <c r="WJ39" s="82"/>
      <c r="WK39" s="82"/>
      <c r="WL39" s="82"/>
      <c r="WM39" s="82"/>
      <c r="WN39" s="82"/>
      <c r="WO39" s="82"/>
      <c r="WP39" s="82"/>
      <c r="WQ39" s="82"/>
      <c r="WR39" s="82"/>
      <c r="WS39" s="82"/>
      <c r="WT39" s="82"/>
      <c r="WU39" s="82"/>
      <c r="WV39" s="82"/>
      <c r="WW39" s="82"/>
      <c r="WX39" s="82"/>
      <c r="WY39" s="82"/>
      <c r="WZ39" s="82"/>
      <c r="XA39" s="82"/>
      <c r="XB39" s="82"/>
      <c r="XC39" s="82"/>
      <c r="XD39" s="82"/>
      <c r="XE39" s="82"/>
      <c r="XF39" s="82"/>
      <c r="XG39" s="82"/>
      <c r="XH39" s="82"/>
      <c r="XI39" s="82"/>
      <c r="XJ39" s="82"/>
      <c r="XK39" s="82"/>
      <c r="XL39" s="82"/>
      <c r="XM39" s="82"/>
      <c r="XN39" s="82"/>
      <c r="XO39" s="82"/>
      <c r="XP39" s="82"/>
      <c r="XQ39" s="82"/>
      <c r="XR39" s="82"/>
      <c r="XS39" s="82"/>
      <c r="XT39" s="82"/>
      <c r="XU39" s="82"/>
      <c r="XV39" s="82"/>
      <c r="XW39" s="82"/>
      <c r="XX39" s="82"/>
      <c r="XY39" s="82"/>
      <c r="XZ39" s="82"/>
      <c r="YA39" s="82"/>
      <c r="YB39" s="82"/>
      <c r="YC39" s="82"/>
      <c r="YD39" s="82"/>
      <c r="YE39" s="82"/>
      <c r="YF39" s="82"/>
      <c r="YG39" s="82"/>
      <c r="YH39" s="82"/>
      <c r="YI39" s="82"/>
      <c r="YJ39" s="82"/>
      <c r="YK39" s="82"/>
      <c r="YL39" s="82"/>
      <c r="YM39" s="82"/>
      <c r="YN39" s="82"/>
      <c r="YO39" s="82"/>
      <c r="YP39" s="82"/>
      <c r="YQ39" s="82"/>
      <c r="YR39" s="82"/>
      <c r="YS39" s="82"/>
      <c r="YT39" s="82"/>
      <c r="YU39" s="82"/>
      <c r="YV39" s="82"/>
      <c r="YW39" s="82"/>
      <c r="YX39" s="82"/>
      <c r="YY39" s="82"/>
      <c r="YZ39" s="82"/>
      <c r="ZA39" s="82"/>
      <c r="ZB39" s="82"/>
      <c r="ZC39" s="82"/>
      <c r="ZD39" s="82"/>
      <c r="ZE39" s="82"/>
      <c r="ZF39" s="82"/>
      <c r="ZG39" s="82"/>
      <c r="ZH39" s="82"/>
      <c r="ZI39" s="82"/>
      <c r="ZJ39" s="82"/>
      <c r="ZK39" s="82"/>
      <c r="ZL39" s="82"/>
      <c r="ZM39" s="82"/>
      <c r="ZN39" s="82"/>
      <c r="ZO39" s="82"/>
      <c r="ZP39" s="82"/>
      <c r="ZQ39" s="82"/>
      <c r="ZR39" s="82"/>
      <c r="ZS39" s="82"/>
      <c r="ZT39" s="82"/>
      <c r="ZU39" s="82"/>
      <c r="ZV39" s="82"/>
      <c r="ZW39" s="82"/>
      <c r="ZX39" s="82"/>
      <c r="ZY39" s="82"/>
      <c r="ZZ39" s="82"/>
      <c r="AAA39" s="82"/>
      <c r="AAB39" s="82"/>
      <c r="AAC39" s="82"/>
      <c r="AAD39" s="82"/>
      <c r="AAE39" s="82"/>
      <c r="AAF39" s="82"/>
      <c r="AAG39" s="82"/>
      <c r="AAH39" s="82"/>
      <c r="AAI39" s="82"/>
      <c r="AAJ39" s="82"/>
      <c r="AAK39" s="82"/>
      <c r="AAL39" s="82"/>
      <c r="AAM39" s="82"/>
      <c r="AAN39" s="82"/>
      <c r="AAO39" s="82"/>
      <c r="AAP39" s="82"/>
      <c r="AAQ39" s="82"/>
      <c r="AAR39" s="82"/>
      <c r="AAS39" s="82"/>
      <c r="AAT39" s="82"/>
      <c r="AAU39" s="82"/>
      <c r="AAV39" s="82"/>
      <c r="AAW39" s="82"/>
      <c r="AAX39" s="82"/>
      <c r="AAY39" s="82"/>
      <c r="AAZ39" s="82"/>
      <c r="ABA39" s="82"/>
      <c r="ABB39" s="82"/>
      <c r="ABC39" s="82"/>
      <c r="ABD39" s="82"/>
      <c r="ABE39" s="82"/>
      <c r="ABF39" s="82"/>
      <c r="ABG39" s="82"/>
      <c r="ABH39" s="82"/>
      <c r="ABI39" s="82"/>
      <c r="ABJ39" s="82"/>
      <c r="ABK39" s="82"/>
      <c r="ABL39" s="82"/>
      <c r="ABM39" s="82"/>
      <c r="ABN39" s="82"/>
      <c r="ABO39" s="82"/>
      <c r="ABP39" s="82"/>
      <c r="ABQ39" s="82"/>
      <c r="ABR39" s="82"/>
      <c r="ABS39" s="82"/>
      <c r="ABT39" s="82"/>
      <c r="ABU39" s="82"/>
      <c r="ABV39" s="82"/>
      <c r="ABW39" s="82"/>
      <c r="ABX39" s="82"/>
      <c r="ABY39" s="82"/>
      <c r="ABZ39" s="82"/>
      <c r="ACA39" s="82"/>
      <c r="ACB39" s="82"/>
      <c r="ACC39" s="82"/>
      <c r="ACD39" s="82"/>
      <c r="ACE39" s="82"/>
      <c r="ACF39" s="82"/>
      <c r="ACG39" s="82"/>
      <c r="ACH39" s="82"/>
      <c r="ACI39" s="82"/>
      <c r="ACJ39" s="82"/>
      <c r="ACK39" s="82"/>
      <c r="ACL39" s="82"/>
      <c r="ACM39" s="82"/>
      <c r="ACN39" s="82"/>
      <c r="ACO39" s="82"/>
      <c r="ACP39" s="82"/>
      <c r="ACQ39" s="82"/>
      <c r="ACR39" s="82"/>
      <c r="ACS39" s="82"/>
      <c r="ACT39" s="82"/>
      <c r="ACU39" s="82"/>
      <c r="ACV39" s="82"/>
      <c r="ACW39" s="82"/>
      <c r="ACX39" s="82"/>
      <c r="ACY39" s="82"/>
      <c r="ACZ39" s="82"/>
      <c r="ADA39" s="82"/>
      <c r="ADB39" s="82"/>
      <c r="ADC39" s="82"/>
      <c r="ADD39" s="82"/>
      <c r="ADE39" s="82"/>
      <c r="ADF39" s="82"/>
      <c r="ADG39" s="82"/>
      <c r="ADH39" s="82"/>
      <c r="ADI39" s="82"/>
      <c r="ADJ39" s="82"/>
      <c r="ADK39" s="82"/>
      <c r="ADL39" s="82"/>
      <c r="ADM39" s="82"/>
      <c r="ADN39" s="82"/>
      <c r="ADO39" s="82"/>
      <c r="ADP39" s="82"/>
      <c r="ADQ39" s="82"/>
      <c r="ADR39" s="82"/>
      <c r="ADS39" s="82"/>
      <c r="ADT39" s="82"/>
      <c r="ADU39" s="82"/>
      <c r="ADV39" s="82"/>
      <c r="ADW39" s="82"/>
      <c r="ADX39" s="82"/>
      <c r="ADY39" s="82"/>
      <c r="ADZ39" s="82"/>
      <c r="AEA39" s="82"/>
      <c r="AEB39" s="82"/>
      <c r="AEC39" s="82"/>
      <c r="AED39" s="82"/>
      <c r="AEE39" s="82"/>
      <c r="AEF39" s="82"/>
      <c r="AEG39" s="82"/>
      <c r="AEH39" s="82"/>
      <c r="AEI39" s="82"/>
      <c r="AEJ39" s="82"/>
      <c r="AEK39" s="82"/>
      <c r="AEL39" s="82"/>
      <c r="AEM39" s="82"/>
      <c r="AEN39" s="82"/>
      <c r="AEO39" s="82"/>
      <c r="AEP39" s="82"/>
      <c r="AEQ39" s="82"/>
      <c r="AER39" s="82"/>
      <c r="AES39" s="82"/>
      <c r="AET39" s="82"/>
      <c r="AEU39" s="82"/>
      <c r="AEV39" s="82"/>
      <c r="AEW39" s="82"/>
      <c r="AEX39" s="82"/>
      <c r="AEY39" s="82"/>
      <c r="AEZ39" s="82"/>
      <c r="AFA39" s="82"/>
      <c r="AFB39" s="82"/>
      <c r="AFC39" s="82"/>
      <c r="AFD39" s="82"/>
      <c r="AFE39" s="82"/>
      <c r="AFF39" s="82"/>
      <c r="AFG39" s="82"/>
      <c r="AFH39" s="82"/>
      <c r="AFI39" s="82"/>
      <c r="AFJ39" s="82"/>
      <c r="AFK39" s="82"/>
      <c r="AFL39" s="82"/>
      <c r="AFM39" s="82"/>
      <c r="AFN39" s="82"/>
      <c r="AFO39" s="82"/>
      <c r="AFP39" s="82"/>
      <c r="AFQ39" s="82"/>
      <c r="AFR39" s="82"/>
      <c r="AFS39" s="82"/>
      <c r="AFT39" s="82"/>
      <c r="AFU39" s="82"/>
      <c r="AFV39" s="82"/>
      <c r="AFW39" s="82"/>
      <c r="AFX39" s="82"/>
      <c r="AFY39" s="82"/>
      <c r="AFZ39" s="82"/>
      <c r="AGA39" s="82"/>
      <c r="AGB39" s="82"/>
      <c r="AGC39" s="82"/>
      <c r="AGD39" s="82"/>
      <c r="AGE39" s="82"/>
      <c r="AGF39" s="82"/>
      <c r="AGG39" s="82"/>
      <c r="AGH39" s="82"/>
      <c r="AGI39" s="82"/>
      <c r="AGJ39" s="82"/>
      <c r="AGK39" s="82"/>
      <c r="AGL39" s="82"/>
      <c r="AGM39" s="82"/>
      <c r="AGN39" s="82"/>
      <c r="AGO39" s="82"/>
      <c r="AGP39" s="82"/>
      <c r="AGQ39" s="82"/>
      <c r="AGR39" s="82"/>
      <c r="AGS39" s="82"/>
      <c r="AGT39" s="82"/>
      <c r="AGU39" s="82"/>
      <c r="AGV39" s="82"/>
      <c r="AGW39" s="82"/>
      <c r="AGX39" s="82"/>
      <c r="AGY39" s="82"/>
      <c r="AGZ39" s="82"/>
      <c r="AHA39" s="82"/>
      <c r="AHB39" s="82"/>
      <c r="AHC39" s="82"/>
      <c r="AHD39" s="82"/>
      <c r="AHE39" s="82"/>
      <c r="AHF39" s="82"/>
      <c r="AHG39" s="82"/>
      <c r="AHH39" s="82"/>
      <c r="AHI39" s="82"/>
      <c r="AHJ39" s="82"/>
      <c r="AHK39" s="82"/>
      <c r="AHL39" s="82"/>
      <c r="AHM39" s="82"/>
      <c r="AHN39" s="82"/>
      <c r="AHO39" s="82"/>
      <c r="AHP39" s="82"/>
      <c r="AHQ39" s="82"/>
      <c r="AHR39" s="82"/>
      <c r="AHS39" s="82"/>
      <c r="AHT39" s="82"/>
      <c r="AHU39" s="82"/>
      <c r="AHV39" s="82"/>
      <c r="AHW39" s="82"/>
      <c r="AHX39" s="82"/>
      <c r="AHY39" s="82"/>
      <c r="AHZ39" s="82"/>
      <c r="AIA39" s="82"/>
      <c r="AIB39" s="82"/>
      <c r="AIC39" s="82"/>
      <c r="AID39" s="82"/>
      <c r="AIE39" s="82"/>
      <c r="AIF39" s="82"/>
      <c r="AIG39" s="82"/>
      <c r="AIH39" s="82"/>
      <c r="AII39" s="82"/>
      <c r="AIJ39" s="82"/>
      <c r="AIK39" s="82"/>
      <c r="AIL39" s="82"/>
      <c r="AIM39" s="82"/>
      <c r="AIN39" s="82"/>
      <c r="AIO39" s="82"/>
      <c r="AIP39" s="82"/>
      <c r="AIQ39" s="82"/>
      <c r="AIR39" s="82"/>
      <c r="AIS39" s="82"/>
      <c r="AIT39" s="82"/>
      <c r="AIU39" s="82"/>
      <c r="AIV39" s="82"/>
      <c r="AIW39" s="82"/>
      <c r="AIX39" s="82"/>
      <c r="AIY39" s="82"/>
      <c r="AIZ39" s="82"/>
      <c r="AJA39" s="82"/>
      <c r="AJB39" s="82"/>
      <c r="AJC39" s="82"/>
      <c r="AJD39" s="82"/>
      <c r="AJE39" s="82"/>
      <c r="AJF39" s="82"/>
      <c r="AJG39" s="82"/>
      <c r="AJH39" s="82"/>
      <c r="AJI39" s="82"/>
      <c r="AJJ39" s="82"/>
      <c r="AJK39" s="82"/>
      <c r="AJL39" s="82"/>
      <c r="AJM39" s="82"/>
      <c r="AJN39" s="82"/>
      <c r="AJO39" s="82"/>
      <c r="AJP39" s="82"/>
      <c r="AJQ39" s="82"/>
      <c r="AJR39" s="82"/>
      <c r="AJS39" s="82"/>
      <c r="AJT39" s="82"/>
      <c r="AJU39" s="82"/>
      <c r="AJV39" s="82"/>
      <c r="AJW39" s="82"/>
      <c r="AJX39" s="82"/>
      <c r="AJY39" s="82"/>
      <c r="AJZ39" s="82"/>
      <c r="AKA39" s="82"/>
      <c r="AKB39" s="82"/>
      <c r="AKC39" s="82"/>
      <c r="AKD39" s="82"/>
      <c r="AKE39" s="82"/>
      <c r="AKF39" s="82"/>
      <c r="AKG39" s="82"/>
      <c r="AKH39" s="82"/>
      <c r="AKI39" s="82"/>
      <c r="AKJ39" s="82"/>
      <c r="AKK39" s="82"/>
      <c r="AKL39" s="82"/>
      <c r="AKM39" s="82"/>
      <c r="AKN39" s="82"/>
      <c r="AKO39" s="82"/>
      <c r="AKP39" s="82"/>
      <c r="AKQ39" s="82"/>
      <c r="AKR39" s="82"/>
      <c r="AKS39" s="82"/>
      <c r="AKT39" s="82"/>
      <c r="AKU39" s="82"/>
      <c r="AKV39" s="82"/>
      <c r="AKW39" s="82"/>
      <c r="AKX39" s="82"/>
      <c r="AKY39" s="82"/>
      <c r="AKZ39" s="82"/>
      <c r="ALA39" s="82"/>
      <c r="ALB39" s="82"/>
      <c r="ALC39" s="82"/>
      <c r="ALD39" s="82"/>
      <c r="ALE39" s="82"/>
      <c r="ALF39" s="82"/>
      <c r="ALG39" s="82"/>
      <c r="ALH39" s="82"/>
      <c r="ALI39" s="82"/>
      <c r="ALJ39" s="82"/>
      <c r="ALK39" s="82"/>
      <c r="ALL39" s="82"/>
      <c r="ALM39" s="82"/>
      <c r="ALN39" s="82"/>
      <c r="ALO39" s="82"/>
      <c r="ALP39" s="82"/>
      <c r="ALQ39" s="82"/>
      <c r="ALR39" s="82"/>
      <c r="ALS39" s="82"/>
      <c r="ALT39" s="82"/>
      <c r="ALU39" s="82"/>
      <c r="ALV39" s="82"/>
      <c r="ALW39" s="82"/>
      <c r="ALX39" s="82"/>
      <c r="ALY39" s="82"/>
      <c r="ALZ39" s="82"/>
      <c r="AMA39" s="82"/>
      <c r="AMB39" s="82"/>
      <c r="AMC39" s="82"/>
      <c r="AMD39" s="82"/>
      <c r="AME39" s="82"/>
      <c r="AMF39" s="82"/>
      <c r="AMG39" s="82"/>
      <c r="AMH39" s="82"/>
      <c r="AMI39" s="82"/>
      <c r="AMJ39" s="82"/>
      <c r="AMK39" s="82"/>
      <c r="AML39" s="82"/>
      <c r="AMM39" s="82"/>
      <c r="AMN39" s="82"/>
      <c r="AMO39" s="82"/>
      <c r="AMP39" s="82"/>
      <c r="AMQ39" s="82"/>
      <c r="AMR39" s="82"/>
      <c r="AMS39" s="82"/>
      <c r="AMT39" s="82"/>
      <c r="AMU39" s="82"/>
      <c r="AMV39" s="82"/>
      <c r="AMW39" s="82"/>
      <c r="AMX39" s="82"/>
      <c r="AMY39" s="82"/>
      <c r="AMZ39" s="82"/>
      <c r="ANA39" s="82"/>
      <c r="ANB39" s="82"/>
      <c r="ANC39" s="82"/>
      <c r="AND39" s="82"/>
      <c r="ANE39" s="82"/>
      <c r="ANF39" s="82"/>
      <c r="ANG39" s="82"/>
      <c r="ANH39" s="82"/>
      <c r="ANI39" s="82"/>
      <c r="ANJ39" s="82"/>
      <c r="ANK39" s="82"/>
      <c r="ANL39" s="82"/>
      <c r="ANM39" s="82"/>
      <c r="ANN39" s="82"/>
      <c r="ANO39" s="82"/>
      <c r="ANP39" s="82"/>
      <c r="ANQ39" s="82"/>
      <c r="ANR39" s="82"/>
      <c r="ANS39" s="82"/>
      <c r="ANT39" s="82"/>
      <c r="ANU39" s="82"/>
      <c r="ANV39" s="82"/>
      <c r="ANW39" s="82"/>
      <c r="ANX39" s="82"/>
      <c r="ANY39" s="82"/>
      <c r="ANZ39" s="82"/>
      <c r="AOA39" s="82"/>
      <c r="AOB39" s="82"/>
      <c r="AOC39" s="82"/>
      <c r="AOD39" s="82"/>
      <c r="AOE39" s="82"/>
      <c r="AOF39" s="82"/>
      <c r="AOG39" s="82"/>
      <c r="AOH39" s="82"/>
      <c r="AOI39" s="82"/>
      <c r="AOJ39" s="82"/>
      <c r="AOK39" s="82"/>
      <c r="AOL39" s="82"/>
      <c r="AOM39" s="82"/>
      <c r="AON39" s="82"/>
      <c r="AOO39" s="82"/>
      <c r="AOP39" s="82"/>
      <c r="AOQ39" s="82"/>
      <c r="AOR39" s="82"/>
      <c r="AOS39" s="82"/>
      <c r="AOT39" s="82"/>
      <c r="AOU39" s="82"/>
      <c r="AOV39" s="82"/>
      <c r="AOW39" s="82"/>
      <c r="AOX39" s="82"/>
      <c r="AOY39" s="82"/>
      <c r="AOZ39" s="82"/>
      <c r="APA39" s="82"/>
      <c r="APB39" s="82"/>
      <c r="APC39" s="82"/>
      <c r="APD39" s="82"/>
      <c r="APE39" s="82"/>
      <c r="APF39" s="82"/>
      <c r="APG39" s="82"/>
      <c r="APH39" s="82"/>
      <c r="API39" s="82"/>
      <c r="APJ39" s="82"/>
      <c r="APK39" s="82"/>
      <c r="APL39" s="82"/>
      <c r="APM39" s="82"/>
      <c r="APN39" s="82"/>
      <c r="APO39" s="82"/>
      <c r="APP39" s="82"/>
      <c r="APQ39" s="82"/>
      <c r="APR39" s="82"/>
      <c r="APS39" s="82"/>
      <c r="APT39" s="82"/>
      <c r="APU39" s="82"/>
      <c r="APV39" s="82"/>
      <c r="APW39" s="82"/>
      <c r="APX39" s="82"/>
      <c r="APY39" s="82"/>
      <c r="APZ39" s="82"/>
      <c r="AQA39" s="82"/>
      <c r="AQB39" s="82"/>
      <c r="AQC39" s="82"/>
      <c r="AQD39" s="82"/>
      <c r="AQE39" s="82"/>
      <c r="AQF39" s="82"/>
      <c r="AQG39" s="82"/>
      <c r="AQH39" s="82"/>
      <c r="AQI39" s="82"/>
      <c r="AQJ39" s="82"/>
      <c r="AQK39" s="82"/>
      <c r="AQL39" s="82"/>
      <c r="AQM39" s="82"/>
      <c r="AQN39" s="82"/>
      <c r="AQO39" s="82"/>
      <c r="AQP39" s="82"/>
      <c r="AQQ39" s="82"/>
      <c r="AQR39" s="82"/>
      <c r="AQS39" s="82"/>
      <c r="AQT39" s="82"/>
      <c r="AQU39" s="82"/>
      <c r="AQV39" s="82"/>
      <c r="AQW39" s="82"/>
      <c r="AQX39" s="82"/>
      <c r="AQY39" s="82"/>
      <c r="AQZ39" s="82"/>
      <c r="ARA39" s="82"/>
      <c r="ARB39" s="82"/>
      <c r="ARC39" s="82"/>
      <c r="ARD39" s="82"/>
      <c r="ARE39" s="82"/>
      <c r="ARF39" s="82"/>
      <c r="ARG39" s="82"/>
      <c r="ARH39" s="82"/>
      <c r="ARI39" s="82"/>
      <c r="ARJ39" s="82"/>
      <c r="ARK39" s="82"/>
      <c r="ARL39" s="82"/>
      <c r="ARM39" s="82"/>
      <c r="ARN39" s="82"/>
      <c r="ARO39" s="82"/>
      <c r="ARP39" s="82"/>
      <c r="ARQ39" s="82"/>
      <c r="ARR39" s="82"/>
      <c r="ARS39" s="82"/>
      <c r="ART39" s="82"/>
      <c r="ARU39" s="82"/>
      <c r="ARV39" s="82"/>
      <c r="ARW39" s="82"/>
      <c r="ARX39" s="82"/>
      <c r="ARY39" s="82"/>
      <c r="ARZ39" s="82"/>
      <c r="ASA39" s="82"/>
      <c r="ASB39" s="82"/>
      <c r="ASC39" s="82"/>
      <c r="ASD39" s="82"/>
      <c r="ASE39" s="82"/>
      <c r="ASF39" s="82"/>
      <c r="ASG39" s="82"/>
      <c r="ASH39" s="82"/>
      <c r="ASI39" s="82"/>
      <c r="ASJ39" s="82"/>
      <c r="ASK39" s="82"/>
      <c r="ASL39" s="82"/>
      <c r="ASM39" s="82"/>
      <c r="ASN39" s="82"/>
      <c r="ASO39" s="82"/>
      <c r="ASP39" s="82"/>
      <c r="ASQ39" s="82"/>
      <c r="ASR39" s="82"/>
      <c r="ASS39" s="82"/>
      <c r="AST39" s="82"/>
      <c r="ASU39" s="82"/>
      <c r="ASV39" s="82"/>
      <c r="ASW39" s="82"/>
      <c r="ASX39" s="82"/>
      <c r="ASY39" s="82"/>
      <c r="ASZ39" s="82"/>
      <c r="ATA39" s="82"/>
      <c r="ATB39" s="82"/>
      <c r="ATC39" s="82"/>
      <c r="ATD39" s="82"/>
      <c r="ATE39" s="82"/>
      <c r="ATF39" s="82"/>
      <c r="ATG39" s="82"/>
      <c r="ATH39" s="82"/>
      <c r="ATI39" s="82"/>
      <c r="ATJ39" s="82"/>
      <c r="ATK39" s="82"/>
      <c r="ATL39" s="82"/>
      <c r="ATM39" s="82"/>
      <c r="ATN39" s="82"/>
      <c r="ATO39" s="82"/>
      <c r="ATP39" s="82"/>
      <c r="ATQ39" s="82"/>
      <c r="ATR39" s="82"/>
      <c r="ATS39" s="82"/>
      <c r="ATT39" s="82"/>
      <c r="ATU39" s="82"/>
      <c r="ATV39" s="82"/>
      <c r="ATW39" s="82"/>
      <c r="ATX39" s="82"/>
      <c r="ATY39" s="82"/>
      <c r="ATZ39" s="82"/>
      <c r="AUA39" s="82"/>
      <c r="AUB39" s="82"/>
      <c r="AUC39" s="82"/>
      <c r="AUD39" s="82"/>
      <c r="AUE39" s="82"/>
      <c r="AUF39" s="82"/>
      <c r="AUG39" s="82"/>
      <c r="AUH39" s="82"/>
      <c r="AUI39" s="82"/>
      <c r="AUJ39" s="82"/>
      <c r="AUK39" s="82"/>
      <c r="AUL39" s="82"/>
      <c r="AUM39" s="82"/>
      <c r="AUN39" s="82"/>
      <c r="AUO39" s="82"/>
      <c r="AUP39" s="82"/>
      <c r="AUQ39" s="82"/>
      <c r="AUR39" s="82"/>
      <c r="AUS39" s="82"/>
      <c r="AUT39" s="82"/>
      <c r="AUU39" s="82"/>
      <c r="AUV39" s="82"/>
      <c r="AUW39" s="82"/>
      <c r="AUX39" s="82"/>
      <c r="AUY39" s="82"/>
      <c r="AUZ39" s="82"/>
      <c r="AVA39" s="82"/>
      <c r="AVB39" s="82"/>
      <c r="AVC39" s="82"/>
      <c r="AVD39" s="82"/>
      <c r="AVE39" s="82"/>
      <c r="AVF39" s="82"/>
      <c r="AVG39" s="82"/>
      <c r="AVH39" s="82"/>
      <c r="AVI39" s="82"/>
      <c r="AVJ39" s="82"/>
      <c r="AVK39" s="82"/>
      <c r="AVL39" s="82"/>
      <c r="AVM39" s="82"/>
      <c r="AVN39" s="82"/>
      <c r="AVO39" s="82"/>
      <c r="AVP39" s="82"/>
      <c r="AVQ39" s="82"/>
      <c r="AVR39" s="82"/>
      <c r="AVS39" s="82"/>
      <c r="AVT39" s="82"/>
      <c r="AVU39" s="82"/>
      <c r="AVV39" s="82"/>
      <c r="AVW39" s="82"/>
      <c r="AVX39" s="82"/>
      <c r="AVY39" s="82"/>
      <c r="AVZ39" s="82"/>
      <c r="AWA39" s="82"/>
      <c r="AWB39" s="82"/>
      <c r="AWC39" s="82"/>
      <c r="AWD39" s="82"/>
      <c r="AWE39" s="82"/>
      <c r="AWF39" s="82"/>
      <c r="AWG39" s="82"/>
      <c r="AWH39" s="82"/>
      <c r="AWI39" s="82"/>
      <c r="AWJ39" s="82"/>
      <c r="AWK39" s="82"/>
      <c r="AWL39" s="82"/>
      <c r="AWM39" s="82"/>
      <c r="AWN39" s="82"/>
      <c r="AWO39" s="82"/>
      <c r="AWP39" s="82"/>
      <c r="AWQ39" s="82"/>
      <c r="AWR39" s="82"/>
      <c r="AWS39" s="82"/>
      <c r="AWT39" s="82"/>
      <c r="AWU39" s="82"/>
      <c r="AWV39" s="82"/>
      <c r="AWW39" s="82"/>
      <c r="AWX39" s="82"/>
      <c r="AWY39" s="82"/>
      <c r="AWZ39" s="82"/>
      <c r="AXA39" s="82"/>
      <c r="AXB39" s="82"/>
      <c r="AXC39" s="82"/>
      <c r="AXD39" s="82"/>
      <c r="AXE39" s="82"/>
      <c r="AXF39" s="82"/>
      <c r="AXG39" s="82"/>
      <c r="AXH39" s="82"/>
      <c r="AXI39" s="82"/>
      <c r="AXJ39" s="82"/>
      <c r="AXK39" s="82"/>
      <c r="AXL39" s="82"/>
      <c r="AXM39" s="82"/>
      <c r="AXN39" s="82"/>
      <c r="AXO39" s="82"/>
      <c r="AXP39" s="82"/>
      <c r="AXQ39" s="82"/>
      <c r="AXR39" s="82"/>
      <c r="AXS39" s="82"/>
      <c r="AXT39" s="82"/>
      <c r="AXU39" s="82"/>
      <c r="AXV39" s="82"/>
      <c r="AXW39" s="82"/>
      <c r="AXX39" s="82"/>
      <c r="AXY39" s="82"/>
      <c r="AXZ39" s="82"/>
      <c r="AYA39" s="82"/>
      <c r="AYB39" s="82"/>
      <c r="AYC39" s="82"/>
      <c r="AYD39" s="82"/>
      <c r="AYE39" s="82"/>
      <c r="AYF39" s="82"/>
      <c r="AYG39" s="82"/>
      <c r="AYH39" s="82"/>
      <c r="AYI39" s="82"/>
      <c r="AYJ39" s="82"/>
      <c r="AYK39" s="82"/>
      <c r="AYL39" s="82"/>
      <c r="AYM39" s="82"/>
      <c r="AYN39" s="82"/>
      <c r="AYO39" s="82"/>
      <c r="AYP39" s="82"/>
      <c r="AYQ39" s="82"/>
      <c r="AYR39" s="82"/>
      <c r="AYS39" s="82"/>
      <c r="AYT39" s="82"/>
      <c r="AYU39" s="82"/>
      <c r="AYV39" s="82"/>
      <c r="AYW39" s="82"/>
      <c r="AYX39" s="82"/>
      <c r="AYY39" s="82"/>
      <c r="AYZ39" s="82"/>
      <c r="AZA39" s="82"/>
      <c r="AZB39" s="82"/>
      <c r="AZC39" s="82"/>
      <c r="AZD39" s="82"/>
      <c r="AZE39" s="82"/>
      <c r="AZF39" s="82"/>
      <c r="AZG39" s="82"/>
      <c r="AZH39" s="82"/>
      <c r="AZI39" s="82"/>
      <c r="AZJ39" s="82"/>
      <c r="AZK39" s="82"/>
      <c r="AZL39" s="82"/>
      <c r="AZM39" s="82"/>
      <c r="AZN39" s="82"/>
      <c r="AZO39" s="82"/>
      <c r="AZP39" s="82"/>
      <c r="AZQ39" s="82"/>
      <c r="AZR39" s="82"/>
      <c r="AZS39" s="82"/>
      <c r="AZT39" s="82"/>
      <c r="AZU39" s="82"/>
      <c r="AZV39" s="82"/>
      <c r="AZW39" s="82"/>
      <c r="AZX39" s="82"/>
      <c r="AZY39" s="82"/>
      <c r="AZZ39" s="82"/>
      <c r="BAA39" s="82"/>
      <c r="BAB39" s="82"/>
      <c r="BAC39" s="82"/>
      <c r="BAD39" s="82"/>
      <c r="BAE39" s="82"/>
      <c r="BAF39" s="82"/>
      <c r="BAG39" s="82"/>
      <c r="BAH39" s="82"/>
      <c r="BAI39" s="82"/>
      <c r="BAJ39" s="82"/>
      <c r="BAK39" s="82"/>
      <c r="BAL39" s="82"/>
      <c r="BAM39" s="82"/>
      <c r="BAN39" s="82"/>
      <c r="BAO39" s="82"/>
      <c r="BAP39" s="82"/>
      <c r="BAQ39" s="82"/>
      <c r="BAR39" s="82"/>
      <c r="BAS39" s="82"/>
      <c r="BAT39" s="82"/>
      <c r="BAU39" s="82"/>
      <c r="BAV39" s="82"/>
      <c r="BAW39" s="82"/>
      <c r="BAX39" s="82"/>
      <c r="BAY39" s="82"/>
      <c r="BAZ39" s="82"/>
      <c r="BBA39" s="82"/>
      <c r="BBB39" s="82"/>
      <c r="BBC39" s="82"/>
      <c r="BBD39" s="82"/>
      <c r="BBE39" s="82"/>
      <c r="BBF39" s="82"/>
      <c r="BBG39" s="82"/>
      <c r="BBH39" s="82"/>
      <c r="BBI39" s="82"/>
      <c r="BBJ39" s="82"/>
      <c r="BBK39" s="82"/>
      <c r="BBL39" s="82"/>
      <c r="BBM39" s="82"/>
      <c r="BBN39" s="82"/>
      <c r="BBO39" s="82"/>
      <c r="BBP39" s="82"/>
      <c r="BBQ39" s="82"/>
      <c r="BBR39" s="82"/>
      <c r="BBS39" s="82"/>
      <c r="BBT39" s="82"/>
      <c r="BBU39" s="82"/>
      <c r="BBV39" s="82"/>
      <c r="BBW39" s="82"/>
      <c r="BBX39" s="82"/>
      <c r="BBY39" s="82"/>
      <c r="BBZ39" s="82"/>
      <c r="BCA39" s="82"/>
      <c r="BCB39" s="82"/>
      <c r="BCC39" s="82"/>
      <c r="BCD39" s="82"/>
      <c r="BCE39" s="82"/>
      <c r="BCF39" s="82"/>
      <c r="BCG39" s="82"/>
      <c r="BCH39" s="82"/>
      <c r="BCI39" s="82"/>
      <c r="BCJ39" s="82"/>
      <c r="BCK39" s="82"/>
      <c r="BCL39" s="82"/>
      <c r="BCM39" s="82"/>
      <c r="BCN39" s="82"/>
      <c r="BCO39" s="82"/>
      <c r="BCP39" s="82"/>
      <c r="BCQ39" s="82"/>
      <c r="BCR39" s="82"/>
      <c r="BCS39" s="82"/>
      <c r="BCT39" s="82"/>
      <c r="BCU39" s="82"/>
      <c r="BCV39" s="82"/>
      <c r="BCW39" s="82"/>
      <c r="BCX39" s="82"/>
      <c r="BCY39" s="82"/>
      <c r="BCZ39" s="82"/>
      <c r="BDA39" s="82"/>
      <c r="BDB39" s="82"/>
      <c r="BDC39" s="82"/>
      <c r="BDD39" s="82"/>
      <c r="BDE39" s="82"/>
      <c r="BDF39" s="82"/>
      <c r="BDG39" s="82"/>
      <c r="BDH39" s="82"/>
      <c r="BDI39" s="82"/>
      <c r="BDJ39" s="82"/>
      <c r="BDK39" s="82"/>
      <c r="BDL39" s="82"/>
      <c r="BDM39" s="82"/>
      <c r="BDN39" s="82"/>
      <c r="BDO39" s="82"/>
      <c r="BDP39" s="82"/>
      <c r="BDQ39" s="82"/>
      <c r="BDR39" s="82"/>
      <c r="BDS39" s="82"/>
      <c r="BDT39" s="82"/>
      <c r="BDU39" s="82"/>
      <c r="BDV39" s="82"/>
      <c r="BDW39" s="82"/>
      <c r="BDX39" s="82"/>
      <c r="BDY39" s="82"/>
      <c r="BDZ39" s="82"/>
      <c r="BEA39" s="82"/>
      <c r="BEB39" s="82"/>
      <c r="BEC39" s="82"/>
      <c r="BED39" s="82"/>
      <c r="BEE39" s="82"/>
      <c r="BEF39" s="82"/>
      <c r="BEG39" s="82"/>
      <c r="BEH39" s="82"/>
      <c r="BEI39" s="82"/>
      <c r="BEJ39" s="82"/>
      <c r="BEK39" s="82"/>
      <c r="BEL39" s="82"/>
      <c r="BEM39" s="82"/>
      <c r="BEN39" s="82"/>
      <c r="BEO39" s="82"/>
      <c r="BEP39" s="82"/>
      <c r="BEQ39" s="82"/>
      <c r="BER39" s="82"/>
      <c r="BES39" s="82"/>
      <c r="BET39" s="82"/>
      <c r="BEU39" s="82"/>
      <c r="BEV39" s="82"/>
      <c r="BEW39" s="82"/>
      <c r="BEX39" s="82"/>
      <c r="BEY39" s="82"/>
      <c r="BEZ39" s="82"/>
      <c r="BFA39" s="82"/>
      <c r="BFB39" s="82"/>
      <c r="BFC39" s="82"/>
      <c r="BFD39" s="82"/>
      <c r="BFE39" s="82"/>
      <c r="BFF39" s="82"/>
      <c r="BFG39" s="82"/>
      <c r="BFH39" s="82"/>
      <c r="BFI39" s="82"/>
      <c r="BFJ39" s="82"/>
      <c r="BFK39" s="82"/>
      <c r="BFL39" s="82"/>
      <c r="BFM39" s="82"/>
      <c r="BFN39" s="82"/>
      <c r="BFO39" s="82"/>
      <c r="BFP39" s="82"/>
      <c r="BFQ39" s="82"/>
      <c r="BFR39" s="82"/>
      <c r="BFS39" s="82"/>
      <c r="BFT39" s="82"/>
      <c r="BFU39" s="82"/>
      <c r="BFV39" s="82"/>
      <c r="BFW39" s="82"/>
      <c r="BFX39" s="82"/>
      <c r="BFY39" s="82"/>
      <c r="BFZ39" s="82"/>
      <c r="BGA39" s="82"/>
      <c r="BGB39" s="82"/>
      <c r="BGC39" s="82"/>
      <c r="BGD39" s="82"/>
      <c r="BGE39" s="82"/>
      <c r="BGF39" s="82"/>
      <c r="BGG39" s="82"/>
      <c r="BGH39" s="82"/>
      <c r="BGI39" s="82"/>
      <c r="BGJ39" s="82"/>
      <c r="BGK39" s="82"/>
      <c r="BGL39" s="82"/>
      <c r="BGM39" s="82"/>
      <c r="BGN39" s="82"/>
      <c r="BGO39" s="82"/>
      <c r="BGP39" s="82"/>
      <c r="BGQ39" s="82"/>
      <c r="BGR39" s="82"/>
      <c r="BGS39" s="82"/>
      <c r="BGT39" s="82"/>
      <c r="BGU39" s="82"/>
      <c r="BGV39" s="82"/>
      <c r="BGW39" s="82"/>
      <c r="BGX39" s="82"/>
      <c r="BGY39" s="82"/>
      <c r="BGZ39" s="82"/>
      <c r="BHA39" s="82"/>
      <c r="BHB39" s="82"/>
      <c r="BHC39" s="82"/>
      <c r="BHD39" s="82"/>
      <c r="BHE39" s="82"/>
      <c r="BHF39" s="82"/>
      <c r="BHG39" s="82"/>
      <c r="BHH39" s="82"/>
    </row>
    <row r="40" spans="1:1568" s="84" customFormat="1" x14ac:dyDescent="0.2">
      <c r="A40" s="99"/>
      <c r="B40" s="83">
        <v>6</v>
      </c>
      <c r="C40" s="59" t="s">
        <v>39</v>
      </c>
      <c r="D40" s="59"/>
      <c r="E40" s="59"/>
      <c r="F40" s="51"/>
      <c r="G40" s="80" t="str">
        <f t="shared" si="21"/>
        <v/>
      </c>
      <c r="H40" s="59"/>
      <c r="I40" s="62"/>
      <c r="J40" s="115" t="str">
        <f t="shared" si="22"/>
        <v/>
      </c>
      <c r="K40" s="82"/>
      <c r="L40" s="100"/>
      <c r="N40" s="85"/>
      <c r="O40" s="85"/>
      <c r="P40" s="85">
        <v>14</v>
      </c>
      <c r="Q40" s="93" t="str">
        <f t="shared" ref="Q40:AC40" si="28">IF($C48=Q$26,$F48,"")</f>
        <v/>
      </c>
      <c r="R40" s="93" t="str">
        <f t="shared" si="28"/>
        <v/>
      </c>
      <c r="S40" s="93" t="str">
        <f t="shared" si="28"/>
        <v/>
      </c>
      <c r="T40" s="93" t="str">
        <f t="shared" si="28"/>
        <v/>
      </c>
      <c r="U40" s="93" t="str">
        <f t="shared" si="28"/>
        <v/>
      </c>
      <c r="V40" s="93" t="str">
        <f t="shared" si="28"/>
        <v/>
      </c>
      <c r="W40" s="93" t="str">
        <f t="shared" si="28"/>
        <v/>
      </c>
      <c r="X40" s="93" t="str">
        <f t="shared" si="28"/>
        <v/>
      </c>
      <c r="Y40" s="93" t="str">
        <f t="shared" si="28"/>
        <v/>
      </c>
      <c r="Z40" s="93" t="str">
        <f t="shared" si="28"/>
        <v/>
      </c>
      <c r="AA40" s="93" t="str">
        <f t="shared" si="28"/>
        <v/>
      </c>
      <c r="AB40" s="93" t="str">
        <f t="shared" si="28"/>
        <v/>
      </c>
      <c r="AC40" s="93" t="str">
        <f t="shared" si="28"/>
        <v/>
      </c>
      <c r="AD40" s="85"/>
      <c r="AE40" s="93" t="str">
        <f t="shared" si="10"/>
        <v/>
      </c>
      <c r="AF40" s="93" t="str">
        <f t="shared" si="10"/>
        <v/>
      </c>
      <c r="AG40" s="93" t="str">
        <f t="shared" si="10"/>
        <v/>
      </c>
      <c r="AH40" s="93" t="str">
        <f t="shared" si="10"/>
        <v/>
      </c>
      <c r="AI40" s="93" t="str">
        <f t="shared" si="10"/>
        <v/>
      </c>
      <c r="AJ40" s="93" t="str">
        <f t="shared" si="10"/>
        <v/>
      </c>
      <c r="AK40" s="93" t="str">
        <f t="shared" si="10"/>
        <v/>
      </c>
      <c r="AL40" s="93" t="str">
        <f t="shared" si="10"/>
        <v/>
      </c>
      <c r="AM40" s="93" t="str">
        <f t="shared" si="10"/>
        <v/>
      </c>
      <c r="AN40" s="93" t="str">
        <f t="shared" si="10"/>
        <v/>
      </c>
      <c r="AO40" s="93" t="str">
        <f t="shared" si="10"/>
        <v/>
      </c>
      <c r="AP40" s="93" t="str">
        <f t="shared" si="10"/>
        <v/>
      </c>
      <c r="AQ40" s="93" t="str">
        <f t="shared" si="10"/>
        <v/>
      </c>
      <c r="AR40" s="109"/>
      <c r="AS40" s="87"/>
      <c r="AT40" s="87"/>
      <c r="AU40" s="87"/>
      <c r="AV40" s="87"/>
      <c r="AW40" s="87"/>
      <c r="AX40" s="87"/>
      <c r="AY40" s="87"/>
      <c r="AZ40" s="87"/>
      <c r="BA40" s="87"/>
      <c r="BB40" s="87"/>
      <c r="BC40" s="87"/>
      <c r="BD40" s="87"/>
      <c r="BE40" s="87"/>
      <c r="BF40" s="87"/>
      <c r="BG40" s="87"/>
      <c r="BH40" s="88"/>
      <c r="BI40" s="88"/>
      <c r="BJ40" s="82"/>
      <c r="BK40" s="82"/>
      <c r="BL40" s="82"/>
      <c r="BM40" s="82"/>
      <c r="BN40" s="82"/>
      <c r="BO40" s="82"/>
      <c r="BP40" s="82"/>
      <c r="BQ40" s="82"/>
      <c r="BR40" s="82"/>
      <c r="BS40" s="82"/>
      <c r="BT40" s="82"/>
      <c r="BU40" s="82"/>
      <c r="BV40" s="82"/>
      <c r="BW40" s="82"/>
      <c r="BX40" s="82"/>
      <c r="BY40" s="82"/>
      <c r="BZ40" s="82"/>
      <c r="CA40" s="82"/>
      <c r="CB40" s="82"/>
      <c r="CC40" s="82"/>
      <c r="CD40" s="82"/>
      <c r="CE40" s="82"/>
      <c r="CF40" s="82"/>
      <c r="CG40" s="82"/>
      <c r="CH40" s="82"/>
      <c r="CI40" s="82"/>
      <c r="CJ40" s="82"/>
      <c r="CK40" s="82"/>
      <c r="CL40" s="82"/>
      <c r="CM40" s="82"/>
      <c r="CN40" s="82"/>
      <c r="CO40" s="82"/>
      <c r="CP40" s="82"/>
      <c r="CQ40" s="82"/>
      <c r="CR40" s="82"/>
      <c r="CS40" s="82"/>
      <c r="CT40" s="82"/>
      <c r="CU40" s="82"/>
      <c r="CV40" s="82"/>
      <c r="CW40" s="82"/>
      <c r="CX40" s="82"/>
      <c r="CY40" s="82"/>
      <c r="CZ40" s="82"/>
      <c r="DA40" s="82"/>
      <c r="DB40" s="82"/>
      <c r="DC40" s="82"/>
      <c r="DD40" s="82"/>
      <c r="DE40" s="82"/>
      <c r="DF40" s="82"/>
      <c r="DG40" s="82"/>
      <c r="DH40" s="82"/>
      <c r="DI40" s="82"/>
      <c r="DJ40" s="82"/>
      <c r="DK40" s="82"/>
      <c r="DL40" s="82"/>
      <c r="DM40" s="82"/>
      <c r="DN40" s="82"/>
      <c r="DO40" s="82"/>
      <c r="DP40" s="82"/>
      <c r="DQ40" s="82"/>
      <c r="DR40" s="82"/>
      <c r="DS40" s="82"/>
      <c r="DT40" s="82"/>
      <c r="DU40" s="82"/>
      <c r="DV40" s="82"/>
      <c r="DW40" s="82"/>
      <c r="DX40" s="82"/>
      <c r="DY40" s="82"/>
      <c r="DZ40" s="82"/>
      <c r="EA40" s="82"/>
      <c r="EB40" s="82"/>
      <c r="EC40" s="82"/>
      <c r="ED40" s="82"/>
      <c r="EE40" s="82"/>
      <c r="EF40" s="82"/>
      <c r="EG40" s="82"/>
      <c r="EH40" s="82"/>
      <c r="EI40" s="82"/>
      <c r="EJ40" s="82"/>
      <c r="EK40" s="82"/>
      <c r="EL40" s="82"/>
      <c r="EM40" s="82"/>
      <c r="EN40" s="82"/>
      <c r="EO40" s="82"/>
      <c r="EP40" s="82"/>
      <c r="EQ40" s="82"/>
      <c r="ER40" s="82"/>
      <c r="ES40" s="82"/>
      <c r="ET40" s="82"/>
      <c r="EU40" s="82"/>
      <c r="EV40" s="82"/>
      <c r="EW40" s="82"/>
      <c r="EX40" s="82"/>
      <c r="EY40" s="82"/>
      <c r="EZ40" s="82"/>
      <c r="FA40" s="82"/>
      <c r="FB40" s="82"/>
      <c r="FC40" s="82"/>
      <c r="FD40" s="82"/>
      <c r="FE40" s="82"/>
      <c r="FF40" s="82"/>
      <c r="FG40" s="82"/>
      <c r="FH40" s="82"/>
      <c r="FI40" s="82"/>
      <c r="FJ40" s="82"/>
      <c r="FK40" s="82"/>
      <c r="FL40" s="82"/>
      <c r="FM40" s="82"/>
      <c r="FN40" s="82"/>
      <c r="FO40" s="82"/>
      <c r="FP40" s="82"/>
      <c r="FQ40" s="82"/>
      <c r="FR40" s="82"/>
      <c r="FS40" s="82"/>
      <c r="FT40" s="82"/>
      <c r="FU40" s="82"/>
      <c r="FV40" s="82"/>
      <c r="FW40" s="82"/>
      <c r="FX40" s="82"/>
      <c r="FY40" s="82"/>
      <c r="FZ40" s="82"/>
      <c r="GA40" s="82"/>
      <c r="GB40" s="82"/>
      <c r="GC40" s="82"/>
      <c r="GD40" s="82"/>
      <c r="GE40" s="82"/>
      <c r="GF40" s="82"/>
      <c r="GG40" s="82"/>
      <c r="GH40" s="82"/>
      <c r="GI40" s="82"/>
      <c r="GJ40" s="82"/>
      <c r="GK40" s="82"/>
      <c r="GL40" s="82"/>
      <c r="GM40" s="82"/>
      <c r="GN40" s="82"/>
      <c r="GO40" s="82"/>
      <c r="GP40" s="82"/>
      <c r="GQ40" s="82"/>
      <c r="GR40" s="82"/>
      <c r="GS40" s="82"/>
      <c r="GT40" s="82"/>
      <c r="GU40" s="82"/>
      <c r="GV40" s="82"/>
      <c r="GW40" s="82"/>
      <c r="GX40" s="82"/>
      <c r="GY40" s="82"/>
      <c r="GZ40" s="82"/>
      <c r="HA40" s="82"/>
      <c r="HB40" s="82"/>
      <c r="HC40" s="82"/>
      <c r="HD40" s="82"/>
      <c r="HE40" s="82"/>
      <c r="HF40" s="82"/>
      <c r="HG40" s="82"/>
      <c r="HH40" s="82"/>
      <c r="HI40" s="82"/>
      <c r="HJ40" s="82"/>
      <c r="HK40" s="82"/>
      <c r="HL40" s="82"/>
      <c r="HM40" s="82"/>
      <c r="HN40" s="82"/>
      <c r="HO40" s="82"/>
      <c r="HP40" s="82"/>
      <c r="HQ40" s="82"/>
      <c r="HR40" s="82"/>
      <c r="HS40" s="82"/>
      <c r="HT40" s="82"/>
      <c r="HU40" s="82"/>
      <c r="HV40" s="82"/>
      <c r="HW40" s="82"/>
      <c r="HX40" s="82"/>
      <c r="HY40" s="82"/>
      <c r="HZ40" s="82"/>
      <c r="IA40" s="82"/>
      <c r="IB40" s="82"/>
      <c r="IC40" s="82"/>
      <c r="ID40" s="82"/>
      <c r="IE40" s="82"/>
      <c r="IF40" s="82"/>
      <c r="IG40" s="82"/>
      <c r="IH40" s="82"/>
      <c r="II40" s="82"/>
      <c r="IJ40" s="82"/>
      <c r="IK40" s="82"/>
      <c r="IL40" s="82"/>
      <c r="IM40" s="82"/>
      <c r="IN40" s="82"/>
      <c r="IO40" s="82"/>
      <c r="IP40" s="82"/>
      <c r="IQ40" s="82"/>
      <c r="IR40" s="82"/>
      <c r="IS40" s="82"/>
      <c r="IT40" s="82"/>
      <c r="IU40" s="82"/>
      <c r="IV40" s="82"/>
      <c r="IW40" s="82"/>
      <c r="IX40" s="82"/>
      <c r="IY40" s="82"/>
      <c r="IZ40" s="82"/>
      <c r="JA40" s="82"/>
      <c r="JB40" s="82"/>
      <c r="JC40" s="82"/>
      <c r="JD40" s="82"/>
      <c r="JE40" s="82"/>
      <c r="JF40" s="82"/>
      <c r="JG40" s="82"/>
      <c r="JH40" s="82"/>
      <c r="JI40" s="82"/>
      <c r="JJ40" s="82"/>
      <c r="JK40" s="82"/>
      <c r="JL40" s="82"/>
      <c r="JM40" s="82"/>
      <c r="JN40" s="82"/>
      <c r="JO40" s="82"/>
      <c r="JP40" s="82"/>
      <c r="JQ40" s="82"/>
      <c r="JR40" s="82"/>
      <c r="JS40" s="82"/>
      <c r="JT40" s="82"/>
      <c r="JU40" s="82"/>
      <c r="JV40" s="82"/>
      <c r="JW40" s="82"/>
      <c r="JX40" s="82"/>
      <c r="JY40" s="82"/>
      <c r="JZ40" s="82"/>
      <c r="KA40" s="82"/>
      <c r="KB40" s="82"/>
      <c r="KC40" s="82"/>
      <c r="KD40" s="82"/>
      <c r="KE40" s="82"/>
      <c r="KF40" s="82"/>
      <c r="KG40" s="82"/>
      <c r="KH40" s="82"/>
      <c r="KI40" s="82"/>
      <c r="KJ40" s="82"/>
      <c r="KK40" s="82"/>
      <c r="KL40" s="82"/>
      <c r="KM40" s="82"/>
      <c r="KN40" s="82"/>
      <c r="KO40" s="82"/>
      <c r="KP40" s="82"/>
      <c r="KQ40" s="82"/>
      <c r="KR40" s="82"/>
      <c r="KS40" s="82"/>
      <c r="KT40" s="82"/>
      <c r="KU40" s="82"/>
      <c r="KV40" s="82"/>
      <c r="KW40" s="82"/>
      <c r="KX40" s="82"/>
      <c r="KY40" s="82"/>
      <c r="KZ40" s="82"/>
      <c r="LA40" s="82"/>
      <c r="LB40" s="82"/>
      <c r="LC40" s="82"/>
      <c r="LD40" s="82"/>
      <c r="LE40" s="82"/>
      <c r="LF40" s="82"/>
      <c r="LG40" s="82"/>
      <c r="LH40" s="82"/>
      <c r="LI40" s="82"/>
      <c r="LJ40" s="82"/>
      <c r="LK40" s="82"/>
      <c r="LL40" s="82"/>
      <c r="LM40" s="82"/>
      <c r="LN40" s="82"/>
      <c r="LO40" s="82"/>
      <c r="LP40" s="82"/>
      <c r="LQ40" s="82"/>
      <c r="LR40" s="82"/>
      <c r="LS40" s="82"/>
      <c r="LT40" s="82"/>
      <c r="LU40" s="82"/>
      <c r="LV40" s="82"/>
      <c r="LW40" s="82"/>
      <c r="LX40" s="82"/>
      <c r="LY40" s="82"/>
      <c r="LZ40" s="82"/>
      <c r="MA40" s="82"/>
      <c r="MB40" s="82"/>
      <c r="MC40" s="82"/>
      <c r="MD40" s="82"/>
      <c r="ME40" s="82"/>
      <c r="MF40" s="82"/>
      <c r="MG40" s="82"/>
      <c r="MH40" s="82"/>
      <c r="MI40" s="82"/>
      <c r="MJ40" s="82"/>
      <c r="MK40" s="82"/>
      <c r="ML40" s="82"/>
      <c r="MM40" s="82"/>
      <c r="MN40" s="82"/>
      <c r="MO40" s="82"/>
      <c r="MP40" s="82"/>
      <c r="MQ40" s="82"/>
      <c r="MR40" s="82"/>
      <c r="MS40" s="82"/>
      <c r="MT40" s="82"/>
      <c r="MU40" s="82"/>
      <c r="MV40" s="82"/>
      <c r="MW40" s="82"/>
      <c r="MX40" s="82"/>
      <c r="MY40" s="82"/>
      <c r="MZ40" s="82"/>
      <c r="NA40" s="82"/>
      <c r="NB40" s="82"/>
      <c r="NC40" s="82"/>
      <c r="ND40" s="82"/>
      <c r="NE40" s="82"/>
      <c r="NF40" s="82"/>
      <c r="NG40" s="82"/>
      <c r="NH40" s="82"/>
      <c r="NI40" s="82"/>
      <c r="NJ40" s="82"/>
      <c r="NK40" s="82"/>
      <c r="NL40" s="82"/>
      <c r="NM40" s="82"/>
      <c r="NN40" s="82"/>
      <c r="NO40" s="82"/>
      <c r="NP40" s="82"/>
      <c r="NQ40" s="82"/>
      <c r="NR40" s="82"/>
      <c r="NS40" s="82"/>
      <c r="NT40" s="82"/>
      <c r="NU40" s="82"/>
      <c r="NV40" s="82"/>
      <c r="NW40" s="82"/>
      <c r="NX40" s="82"/>
      <c r="NY40" s="82"/>
      <c r="NZ40" s="82"/>
      <c r="OA40" s="82"/>
      <c r="OB40" s="82"/>
      <c r="OC40" s="82"/>
      <c r="OD40" s="82"/>
      <c r="OE40" s="82"/>
      <c r="OF40" s="82"/>
      <c r="OG40" s="82"/>
      <c r="OH40" s="82"/>
      <c r="OI40" s="82"/>
      <c r="OJ40" s="82"/>
      <c r="OK40" s="82"/>
      <c r="OL40" s="82"/>
      <c r="OM40" s="82"/>
      <c r="ON40" s="82"/>
      <c r="OO40" s="82"/>
      <c r="OP40" s="82"/>
      <c r="OQ40" s="82"/>
      <c r="OR40" s="82"/>
      <c r="OS40" s="82"/>
      <c r="OT40" s="82"/>
      <c r="OU40" s="82"/>
      <c r="OV40" s="82"/>
      <c r="OW40" s="82"/>
      <c r="OX40" s="82"/>
      <c r="OY40" s="82"/>
      <c r="OZ40" s="82"/>
      <c r="PA40" s="82"/>
      <c r="PB40" s="82"/>
      <c r="PC40" s="82"/>
      <c r="PD40" s="82"/>
      <c r="PE40" s="82"/>
      <c r="PF40" s="82"/>
      <c r="PG40" s="82"/>
      <c r="PH40" s="82"/>
      <c r="PI40" s="82"/>
      <c r="PJ40" s="82"/>
      <c r="PK40" s="82"/>
      <c r="PL40" s="82"/>
      <c r="PM40" s="82"/>
      <c r="PN40" s="82"/>
      <c r="PO40" s="82"/>
      <c r="PP40" s="82"/>
      <c r="PQ40" s="82"/>
      <c r="PR40" s="82"/>
      <c r="PS40" s="82"/>
      <c r="PT40" s="82"/>
      <c r="PU40" s="82"/>
      <c r="PV40" s="82"/>
      <c r="PW40" s="82"/>
      <c r="PX40" s="82"/>
      <c r="PY40" s="82"/>
      <c r="PZ40" s="82"/>
      <c r="QA40" s="82"/>
      <c r="QB40" s="82"/>
      <c r="QC40" s="82"/>
      <c r="QD40" s="82"/>
      <c r="QE40" s="82"/>
      <c r="QF40" s="82"/>
      <c r="QG40" s="82"/>
      <c r="QH40" s="82"/>
      <c r="QI40" s="82"/>
      <c r="QJ40" s="82"/>
      <c r="QK40" s="82"/>
      <c r="QL40" s="82"/>
      <c r="QM40" s="82"/>
      <c r="QN40" s="82"/>
      <c r="QO40" s="82"/>
      <c r="QP40" s="82"/>
      <c r="QQ40" s="82"/>
      <c r="QR40" s="82"/>
      <c r="QS40" s="82"/>
      <c r="QT40" s="82"/>
      <c r="QU40" s="82"/>
      <c r="QV40" s="82"/>
      <c r="QW40" s="82"/>
      <c r="QX40" s="82"/>
      <c r="QY40" s="82"/>
      <c r="QZ40" s="82"/>
      <c r="RA40" s="82"/>
      <c r="RB40" s="82"/>
      <c r="RC40" s="82"/>
      <c r="RD40" s="82"/>
      <c r="RE40" s="82"/>
      <c r="RF40" s="82"/>
      <c r="RG40" s="82"/>
      <c r="RH40" s="82"/>
      <c r="RI40" s="82"/>
      <c r="RJ40" s="82"/>
      <c r="RK40" s="82"/>
      <c r="RL40" s="82"/>
      <c r="RM40" s="82"/>
      <c r="RN40" s="82"/>
      <c r="RO40" s="82"/>
      <c r="RP40" s="82"/>
      <c r="RQ40" s="82"/>
      <c r="RR40" s="82"/>
      <c r="RS40" s="82"/>
      <c r="RT40" s="82"/>
      <c r="RU40" s="82"/>
      <c r="RV40" s="82"/>
      <c r="RW40" s="82"/>
      <c r="RX40" s="82"/>
      <c r="RY40" s="82"/>
      <c r="RZ40" s="82"/>
      <c r="SA40" s="82"/>
      <c r="SB40" s="82"/>
      <c r="SC40" s="82"/>
      <c r="SD40" s="82"/>
      <c r="SE40" s="82"/>
      <c r="SF40" s="82"/>
      <c r="SG40" s="82"/>
      <c r="SH40" s="82"/>
      <c r="SI40" s="82"/>
      <c r="SJ40" s="82"/>
      <c r="SK40" s="82"/>
      <c r="SL40" s="82"/>
      <c r="SM40" s="82"/>
      <c r="SN40" s="82"/>
      <c r="SO40" s="82"/>
      <c r="SP40" s="82"/>
      <c r="SQ40" s="82"/>
      <c r="SR40" s="82"/>
      <c r="SS40" s="82"/>
      <c r="ST40" s="82"/>
      <c r="SU40" s="82"/>
      <c r="SV40" s="82"/>
      <c r="SW40" s="82"/>
      <c r="SX40" s="82"/>
      <c r="SY40" s="82"/>
      <c r="SZ40" s="82"/>
      <c r="TA40" s="82"/>
      <c r="TB40" s="82"/>
      <c r="TC40" s="82"/>
      <c r="TD40" s="82"/>
      <c r="TE40" s="82"/>
      <c r="TF40" s="82"/>
      <c r="TG40" s="82"/>
      <c r="TH40" s="82"/>
      <c r="TI40" s="82"/>
      <c r="TJ40" s="82"/>
      <c r="TK40" s="82"/>
      <c r="TL40" s="82"/>
      <c r="TM40" s="82"/>
      <c r="TN40" s="82"/>
      <c r="TO40" s="82"/>
      <c r="TP40" s="82"/>
      <c r="TQ40" s="82"/>
      <c r="TR40" s="82"/>
      <c r="TS40" s="82"/>
      <c r="TT40" s="82"/>
      <c r="TU40" s="82"/>
      <c r="TV40" s="82"/>
      <c r="TW40" s="82"/>
      <c r="TX40" s="82"/>
      <c r="TY40" s="82"/>
      <c r="TZ40" s="82"/>
      <c r="UA40" s="82"/>
      <c r="UB40" s="82"/>
      <c r="UC40" s="82"/>
      <c r="UD40" s="82"/>
      <c r="UE40" s="82"/>
      <c r="UF40" s="82"/>
      <c r="UG40" s="82"/>
      <c r="UH40" s="82"/>
      <c r="UI40" s="82"/>
      <c r="UJ40" s="82"/>
      <c r="UK40" s="82"/>
      <c r="UL40" s="82"/>
      <c r="UM40" s="82"/>
      <c r="UN40" s="82"/>
      <c r="UO40" s="82"/>
      <c r="UP40" s="82"/>
      <c r="UQ40" s="82"/>
      <c r="UR40" s="82"/>
      <c r="US40" s="82"/>
      <c r="UT40" s="82"/>
      <c r="UU40" s="82"/>
      <c r="UV40" s="82"/>
      <c r="UW40" s="82"/>
      <c r="UX40" s="82"/>
      <c r="UY40" s="82"/>
      <c r="UZ40" s="82"/>
      <c r="VA40" s="82"/>
      <c r="VB40" s="82"/>
      <c r="VC40" s="82"/>
      <c r="VD40" s="82"/>
      <c r="VE40" s="82"/>
      <c r="VF40" s="82"/>
      <c r="VG40" s="82"/>
      <c r="VH40" s="82"/>
      <c r="VI40" s="82"/>
      <c r="VJ40" s="82"/>
      <c r="VK40" s="82"/>
      <c r="VL40" s="82"/>
      <c r="VM40" s="82"/>
      <c r="VN40" s="82"/>
      <c r="VO40" s="82"/>
      <c r="VP40" s="82"/>
      <c r="VQ40" s="82"/>
      <c r="VR40" s="82"/>
      <c r="VS40" s="82"/>
      <c r="VT40" s="82"/>
      <c r="VU40" s="82"/>
      <c r="VV40" s="82"/>
      <c r="VW40" s="82"/>
      <c r="VX40" s="82"/>
      <c r="VY40" s="82"/>
      <c r="VZ40" s="82"/>
      <c r="WA40" s="82"/>
      <c r="WB40" s="82"/>
      <c r="WC40" s="82"/>
      <c r="WD40" s="82"/>
      <c r="WE40" s="82"/>
      <c r="WF40" s="82"/>
      <c r="WG40" s="82"/>
      <c r="WH40" s="82"/>
      <c r="WI40" s="82"/>
      <c r="WJ40" s="82"/>
      <c r="WK40" s="82"/>
      <c r="WL40" s="82"/>
      <c r="WM40" s="82"/>
      <c r="WN40" s="82"/>
      <c r="WO40" s="82"/>
      <c r="WP40" s="82"/>
      <c r="WQ40" s="82"/>
      <c r="WR40" s="82"/>
      <c r="WS40" s="82"/>
      <c r="WT40" s="82"/>
      <c r="WU40" s="82"/>
      <c r="WV40" s="82"/>
      <c r="WW40" s="82"/>
      <c r="WX40" s="82"/>
      <c r="WY40" s="82"/>
      <c r="WZ40" s="82"/>
      <c r="XA40" s="82"/>
      <c r="XB40" s="82"/>
      <c r="XC40" s="82"/>
      <c r="XD40" s="82"/>
      <c r="XE40" s="82"/>
      <c r="XF40" s="82"/>
      <c r="XG40" s="82"/>
      <c r="XH40" s="82"/>
      <c r="XI40" s="82"/>
      <c r="XJ40" s="82"/>
      <c r="XK40" s="82"/>
      <c r="XL40" s="82"/>
      <c r="XM40" s="82"/>
      <c r="XN40" s="82"/>
      <c r="XO40" s="82"/>
      <c r="XP40" s="82"/>
      <c r="XQ40" s="82"/>
      <c r="XR40" s="82"/>
      <c r="XS40" s="82"/>
      <c r="XT40" s="82"/>
      <c r="XU40" s="82"/>
      <c r="XV40" s="82"/>
      <c r="XW40" s="82"/>
      <c r="XX40" s="82"/>
      <c r="XY40" s="82"/>
      <c r="XZ40" s="82"/>
      <c r="YA40" s="82"/>
      <c r="YB40" s="82"/>
      <c r="YC40" s="82"/>
      <c r="YD40" s="82"/>
      <c r="YE40" s="82"/>
      <c r="YF40" s="82"/>
      <c r="YG40" s="82"/>
      <c r="YH40" s="82"/>
      <c r="YI40" s="82"/>
      <c r="YJ40" s="82"/>
      <c r="YK40" s="82"/>
      <c r="YL40" s="82"/>
      <c r="YM40" s="82"/>
      <c r="YN40" s="82"/>
      <c r="YO40" s="82"/>
      <c r="YP40" s="82"/>
      <c r="YQ40" s="82"/>
      <c r="YR40" s="82"/>
      <c r="YS40" s="82"/>
      <c r="YT40" s="82"/>
      <c r="YU40" s="82"/>
      <c r="YV40" s="82"/>
      <c r="YW40" s="82"/>
      <c r="YX40" s="82"/>
      <c r="YY40" s="82"/>
      <c r="YZ40" s="82"/>
      <c r="ZA40" s="82"/>
      <c r="ZB40" s="82"/>
      <c r="ZC40" s="82"/>
      <c r="ZD40" s="82"/>
      <c r="ZE40" s="82"/>
      <c r="ZF40" s="82"/>
      <c r="ZG40" s="82"/>
      <c r="ZH40" s="82"/>
      <c r="ZI40" s="82"/>
      <c r="ZJ40" s="82"/>
      <c r="ZK40" s="82"/>
      <c r="ZL40" s="82"/>
      <c r="ZM40" s="82"/>
      <c r="ZN40" s="82"/>
      <c r="ZO40" s="82"/>
      <c r="ZP40" s="82"/>
      <c r="ZQ40" s="82"/>
      <c r="ZR40" s="82"/>
      <c r="ZS40" s="82"/>
      <c r="ZT40" s="82"/>
      <c r="ZU40" s="82"/>
      <c r="ZV40" s="82"/>
      <c r="ZW40" s="82"/>
      <c r="ZX40" s="82"/>
      <c r="ZY40" s="82"/>
      <c r="ZZ40" s="82"/>
      <c r="AAA40" s="82"/>
      <c r="AAB40" s="82"/>
      <c r="AAC40" s="82"/>
      <c r="AAD40" s="82"/>
      <c r="AAE40" s="82"/>
      <c r="AAF40" s="82"/>
      <c r="AAG40" s="82"/>
      <c r="AAH40" s="82"/>
      <c r="AAI40" s="82"/>
      <c r="AAJ40" s="82"/>
      <c r="AAK40" s="82"/>
      <c r="AAL40" s="82"/>
      <c r="AAM40" s="82"/>
      <c r="AAN40" s="82"/>
      <c r="AAO40" s="82"/>
      <c r="AAP40" s="82"/>
      <c r="AAQ40" s="82"/>
      <c r="AAR40" s="82"/>
      <c r="AAS40" s="82"/>
      <c r="AAT40" s="82"/>
      <c r="AAU40" s="82"/>
      <c r="AAV40" s="82"/>
      <c r="AAW40" s="82"/>
      <c r="AAX40" s="82"/>
      <c r="AAY40" s="82"/>
      <c r="AAZ40" s="82"/>
      <c r="ABA40" s="82"/>
      <c r="ABB40" s="82"/>
      <c r="ABC40" s="82"/>
      <c r="ABD40" s="82"/>
      <c r="ABE40" s="82"/>
      <c r="ABF40" s="82"/>
      <c r="ABG40" s="82"/>
      <c r="ABH40" s="82"/>
      <c r="ABI40" s="82"/>
      <c r="ABJ40" s="82"/>
      <c r="ABK40" s="82"/>
      <c r="ABL40" s="82"/>
      <c r="ABM40" s="82"/>
      <c r="ABN40" s="82"/>
      <c r="ABO40" s="82"/>
      <c r="ABP40" s="82"/>
      <c r="ABQ40" s="82"/>
      <c r="ABR40" s="82"/>
      <c r="ABS40" s="82"/>
      <c r="ABT40" s="82"/>
      <c r="ABU40" s="82"/>
      <c r="ABV40" s="82"/>
      <c r="ABW40" s="82"/>
      <c r="ABX40" s="82"/>
      <c r="ABY40" s="82"/>
      <c r="ABZ40" s="82"/>
      <c r="ACA40" s="82"/>
      <c r="ACB40" s="82"/>
      <c r="ACC40" s="82"/>
      <c r="ACD40" s="82"/>
      <c r="ACE40" s="82"/>
      <c r="ACF40" s="82"/>
      <c r="ACG40" s="82"/>
      <c r="ACH40" s="82"/>
      <c r="ACI40" s="82"/>
      <c r="ACJ40" s="82"/>
      <c r="ACK40" s="82"/>
      <c r="ACL40" s="82"/>
      <c r="ACM40" s="82"/>
      <c r="ACN40" s="82"/>
      <c r="ACO40" s="82"/>
      <c r="ACP40" s="82"/>
      <c r="ACQ40" s="82"/>
      <c r="ACR40" s="82"/>
      <c r="ACS40" s="82"/>
      <c r="ACT40" s="82"/>
      <c r="ACU40" s="82"/>
      <c r="ACV40" s="82"/>
      <c r="ACW40" s="82"/>
      <c r="ACX40" s="82"/>
      <c r="ACY40" s="82"/>
      <c r="ACZ40" s="82"/>
      <c r="ADA40" s="82"/>
      <c r="ADB40" s="82"/>
      <c r="ADC40" s="82"/>
      <c r="ADD40" s="82"/>
      <c r="ADE40" s="82"/>
      <c r="ADF40" s="82"/>
      <c r="ADG40" s="82"/>
      <c r="ADH40" s="82"/>
      <c r="ADI40" s="82"/>
      <c r="ADJ40" s="82"/>
      <c r="ADK40" s="82"/>
      <c r="ADL40" s="82"/>
      <c r="ADM40" s="82"/>
      <c r="ADN40" s="82"/>
      <c r="ADO40" s="82"/>
      <c r="ADP40" s="82"/>
      <c r="ADQ40" s="82"/>
      <c r="ADR40" s="82"/>
      <c r="ADS40" s="82"/>
      <c r="ADT40" s="82"/>
      <c r="ADU40" s="82"/>
      <c r="ADV40" s="82"/>
      <c r="ADW40" s="82"/>
      <c r="ADX40" s="82"/>
      <c r="ADY40" s="82"/>
      <c r="ADZ40" s="82"/>
      <c r="AEA40" s="82"/>
      <c r="AEB40" s="82"/>
      <c r="AEC40" s="82"/>
      <c r="AED40" s="82"/>
      <c r="AEE40" s="82"/>
      <c r="AEF40" s="82"/>
      <c r="AEG40" s="82"/>
      <c r="AEH40" s="82"/>
      <c r="AEI40" s="82"/>
      <c r="AEJ40" s="82"/>
      <c r="AEK40" s="82"/>
      <c r="AEL40" s="82"/>
      <c r="AEM40" s="82"/>
      <c r="AEN40" s="82"/>
      <c r="AEO40" s="82"/>
      <c r="AEP40" s="82"/>
      <c r="AEQ40" s="82"/>
      <c r="AER40" s="82"/>
      <c r="AES40" s="82"/>
      <c r="AET40" s="82"/>
      <c r="AEU40" s="82"/>
      <c r="AEV40" s="82"/>
      <c r="AEW40" s="82"/>
      <c r="AEX40" s="82"/>
      <c r="AEY40" s="82"/>
      <c r="AEZ40" s="82"/>
      <c r="AFA40" s="82"/>
      <c r="AFB40" s="82"/>
      <c r="AFC40" s="82"/>
      <c r="AFD40" s="82"/>
      <c r="AFE40" s="82"/>
      <c r="AFF40" s="82"/>
      <c r="AFG40" s="82"/>
      <c r="AFH40" s="82"/>
      <c r="AFI40" s="82"/>
      <c r="AFJ40" s="82"/>
      <c r="AFK40" s="82"/>
      <c r="AFL40" s="82"/>
      <c r="AFM40" s="82"/>
      <c r="AFN40" s="82"/>
      <c r="AFO40" s="82"/>
      <c r="AFP40" s="82"/>
      <c r="AFQ40" s="82"/>
      <c r="AFR40" s="82"/>
      <c r="AFS40" s="82"/>
      <c r="AFT40" s="82"/>
      <c r="AFU40" s="82"/>
      <c r="AFV40" s="82"/>
      <c r="AFW40" s="82"/>
      <c r="AFX40" s="82"/>
      <c r="AFY40" s="82"/>
      <c r="AFZ40" s="82"/>
      <c r="AGA40" s="82"/>
      <c r="AGB40" s="82"/>
      <c r="AGC40" s="82"/>
      <c r="AGD40" s="82"/>
      <c r="AGE40" s="82"/>
      <c r="AGF40" s="82"/>
      <c r="AGG40" s="82"/>
      <c r="AGH40" s="82"/>
      <c r="AGI40" s="82"/>
      <c r="AGJ40" s="82"/>
      <c r="AGK40" s="82"/>
      <c r="AGL40" s="82"/>
      <c r="AGM40" s="82"/>
      <c r="AGN40" s="82"/>
      <c r="AGO40" s="82"/>
      <c r="AGP40" s="82"/>
      <c r="AGQ40" s="82"/>
      <c r="AGR40" s="82"/>
      <c r="AGS40" s="82"/>
      <c r="AGT40" s="82"/>
      <c r="AGU40" s="82"/>
      <c r="AGV40" s="82"/>
      <c r="AGW40" s="82"/>
      <c r="AGX40" s="82"/>
      <c r="AGY40" s="82"/>
      <c r="AGZ40" s="82"/>
      <c r="AHA40" s="82"/>
      <c r="AHB40" s="82"/>
      <c r="AHC40" s="82"/>
      <c r="AHD40" s="82"/>
      <c r="AHE40" s="82"/>
      <c r="AHF40" s="82"/>
      <c r="AHG40" s="82"/>
      <c r="AHH40" s="82"/>
      <c r="AHI40" s="82"/>
      <c r="AHJ40" s="82"/>
      <c r="AHK40" s="82"/>
      <c r="AHL40" s="82"/>
      <c r="AHM40" s="82"/>
      <c r="AHN40" s="82"/>
      <c r="AHO40" s="82"/>
      <c r="AHP40" s="82"/>
      <c r="AHQ40" s="82"/>
      <c r="AHR40" s="82"/>
      <c r="AHS40" s="82"/>
      <c r="AHT40" s="82"/>
      <c r="AHU40" s="82"/>
      <c r="AHV40" s="82"/>
      <c r="AHW40" s="82"/>
      <c r="AHX40" s="82"/>
      <c r="AHY40" s="82"/>
      <c r="AHZ40" s="82"/>
      <c r="AIA40" s="82"/>
      <c r="AIB40" s="82"/>
      <c r="AIC40" s="82"/>
      <c r="AID40" s="82"/>
      <c r="AIE40" s="82"/>
      <c r="AIF40" s="82"/>
      <c r="AIG40" s="82"/>
      <c r="AIH40" s="82"/>
      <c r="AII40" s="82"/>
      <c r="AIJ40" s="82"/>
      <c r="AIK40" s="82"/>
      <c r="AIL40" s="82"/>
      <c r="AIM40" s="82"/>
      <c r="AIN40" s="82"/>
      <c r="AIO40" s="82"/>
      <c r="AIP40" s="82"/>
      <c r="AIQ40" s="82"/>
      <c r="AIR40" s="82"/>
      <c r="AIS40" s="82"/>
      <c r="AIT40" s="82"/>
      <c r="AIU40" s="82"/>
      <c r="AIV40" s="82"/>
      <c r="AIW40" s="82"/>
      <c r="AIX40" s="82"/>
      <c r="AIY40" s="82"/>
      <c r="AIZ40" s="82"/>
      <c r="AJA40" s="82"/>
      <c r="AJB40" s="82"/>
      <c r="AJC40" s="82"/>
      <c r="AJD40" s="82"/>
      <c r="AJE40" s="82"/>
      <c r="AJF40" s="82"/>
      <c r="AJG40" s="82"/>
      <c r="AJH40" s="82"/>
      <c r="AJI40" s="82"/>
      <c r="AJJ40" s="82"/>
      <c r="AJK40" s="82"/>
      <c r="AJL40" s="82"/>
      <c r="AJM40" s="82"/>
      <c r="AJN40" s="82"/>
      <c r="AJO40" s="82"/>
      <c r="AJP40" s="82"/>
      <c r="AJQ40" s="82"/>
      <c r="AJR40" s="82"/>
      <c r="AJS40" s="82"/>
      <c r="AJT40" s="82"/>
      <c r="AJU40" s="82"/>
      <c r="AJV40" s="82"/>
      <c r="AJW40" s="82"/>
      <c r="AJX40" s="82"/>
      <c r="AJY40" s="82"/>
      <c r="AJZ40" s="82"/>
      <c r="AKA40" s="82"/>
      <c r="AKB40" s="82"/>
      <c r="AKC40" s="82"/>
      <c r="AKD40" s="82"/>
      <c r="AKE40" s="82"/>
      <c r="AKF40" s="82"/>
      <c r="AKG40" s="82"/>
      <c r="AKH40" s="82"/>
      <c r="AKI40" s="82"/>
      <c r="AKJ40" s="82"/>
      <c r="AKK40" s="82"/>
      <c r="AKL40" s="82"/>
      <c r="AKM40" s="82"/>
      <c r="AKN40" s="82"/>
      <c r="AKO40" s="82"/>
      <c r="AKP40" s="82"/>
      <c r="AKQ40" s="82"/>
      <c r="AKR40" s="82"/>
      <c r="AKS40" s="82"/>
      <c r="AKT40" s="82"/>
      <c r="AKU40" s="82"/>
      <c r="AKV40" s="82"/>
      <c r="AKW40" s="82"/>
      <c r="AKX40" s="82"/>
      <c r="AKY40" s="82"/>
      <c r="AKZ40" s="82"/>
      <c r="ALA40" s="82"/>
      <c r="ALB40" s="82"/>
      <c r="ALC40" s="82"/>
      <c r="ALD40" s="82"/>
      <c r="ALE40" s="82"/>
      <c r="ALF40" s="82"/>
      <c r="ALG40" s="82"/>
      <c r="ALH40" s="82"/>
      <c r="ALI40" s="82"/>
      <c r="ALJ40" s="82"/>
      <c r="ALK40" s="82"/>
      <c r="ALL40" s="82"/>
      <c r="ALM40" s="82"/>
      <c r="ALN40" s="82"/>
      <c r="ALO40" s="82"/>
      <c r="ALP40" s="82"/>
      <c r="ALQ40" s="82"/>
      <c r="ALR40" s="82"/>
      <c r="ALS40" s="82"/>
      <c r="ALT40" s="82"/>
      <c r="ALU40" s="82"/>
      <c r="ALV40" s="82"/>
      <c r="ALW40" s="82"/>
      <c r="ALX40" s="82"/>
      <c r="ALY40" s="82"/>
      <c r="ALZ40" s="82"/>
      <c r="AMA40" s="82"/>
      <c r="AMB40" s="82"/>
      <c r="AMC40" s="82"/>
      <c r="AMD40" s="82"/>
      <c r="AME40" s="82"/>
      <c r="AMF40" s="82"/>
      <c r="AMG40" s="82"/>
      <c r="AMH40" s="82"/>
      <c r="AMI40" s="82"/>
      <c r="AMJ40" s="82"/>
      <c r="AMK40" s="82"/>
      <c r="AML40" s="82"/>
      <c r="AMM40" s="82"/>
      <c r="AMN40" s="82"/>
      <c r="AMO40" s="82"/>
      <c r="AMP40" s="82"/>
      <c r="AMQ40" s="82"/>
      <c r="AMR40" s="82"/>
      <c r="AMS40" s="82"/>
      <c r="AMT40" s="82"/>
      <c r="AMU40" s="82"/>
      <c r="AMV40" s="82"/>
      <c r="AMW40" s="82"/>
      <c r="AMX40" s="82"/>
      <c r="AMY40" s="82"/>
      <c r="AMZ40" s="82"/>
      <c r="ANA40" s="82"/>
      <c r="ANB40" s="82"/>
      <c r="ANC40" s="82"/>
      <c r="AND40" s="82"/>
      <c r="ANE40" s="82"/>
      <c r="ANF40" s="82"/>
      <c r="ANG40" s="82"/>
      <c r="ANH40" s="82"/>
      <c r="ANI40" s="82"/>
      <c r="ANJ40" s="82"/>
      <c r="ANK40" s="82"/>
      <c r="ANL40" s="82"/>
      <c r="ANM40" s="82"/>
      <c r="ANN40" s="82"/>
      <c r="ANO40" s="82"/>
      <c r="ANP40" s="82"/>
      <c r="ANQ40" s="82"/>
      <c r="ANR40" s="82"/>
      <c r="ANS40" s="82"/>
      <c r="ANT40" s="82"/>
      <c r="ANU40" s="82"/>
      <c r="ANV40" s="82"/>
      <c r="ANW40" s="82"/>
      <c r="ANX40" s="82"/>
      <c r="ANY40" s="82"/>
      <c r="ANZ40" s="82"/>
      <c r="AOA40" s="82"/>
      <c r="AOB40" s="82"/>
      <c r="AOC40" s="82"/>
      <c r="AOD40" s="82"/>
      <c r="AOE40" s="82"/>
      <c r="AOF40" s="82"/>
      <c r="AOG40" s="82"/>
      <c r="AOH40" s="82"/>
      <c r="AOI40" s="82"/>
      <c r="AOJ40" s="82"/>
      <c r="AOK40" s="82"/>
      <c r="AOL40" s="82"/>
      <c r="AOM40" s="82"/>
      <c r="AON40" s="82"/>
      <c r="AOO40" s="82"/>
      <c r="AOP40" s="82"/>
      <c r="AOQ40" s="82"/>
      <c r="AOR40" s="82"/>
      <c r="AOS40" s="82"/>
      <c r="AOT40" s="82"/>
      <c r="AOU40" s="82"/>
      <c r="AOV40" s="82"/>
      <c r="AOW40" s="82"/>
      <c r="AOX40" s="82"/>
      <c r="AOY40" s="82"/>
      <c r="AOZ40" s="82"/>
      <c r="APA40" s="82"/>
      <c r="APB40" s="82"/>
      <c r="APC40" s="82"/>
      <c r="APD40" s="82"/>
      <c r="APE40" s="82"/>
      <c r="APF40" s="82"/>
      <c r="APG40" s="82"/>
      <c r="APH40" s="82"/>
      <c r="API40" s="82"/>
      <c r="APJ40" s="82"/>
      <c r="APK40" s="82"/>
      <c r="APL40" s="82"/>
      <c r="APM40" s="82"/>
      <c r="APN40" s="82"/>
      <c r="APO40" s="82"/>
      <c r="APP40" s="82"/>
      <c r="APQ40" s="82"/>
      <c r="APR40" s="82"/>
      <c r="APS40" s="82"/>
      <c r="APT40" s="82"/>
      <c r="APU40" s="82"/>
      <c r="APV40" s="82"/>
      <c r="APW40" s="82"/>
      <c r="APX40" s="82"/>
      <c r="APY40" s="82"/>
      <c r="APZ40" s="82"/>
      <c r="AQA40" s="82"/>
      <c r="AQB40" s="82"/>
      <c r="AQC40" s="82"/>
      <c r="AQD40" s="82"/>
      <c r="AQE40" s="82"/>
      <c r="AQF40" s="82"/>
      <c r="AQG40" s="82"/>
      <c r="AQH40" s="82"/>
      <c r="AQI40" s="82"/>
      <c r="AQJ40" s="82"/>
      <c r="AQK40" s="82"/>
      <c r="AQL40" s="82"/>
      <c r="AQM40" s="82"/>
      <c r="AQN40" s="82"/>
      <c r="AQO40" s="82"/>
      <c r="AQP40" s="82"/>
      <c r="AQQ40" s="82"/>
      <c r="AQR40" s="82"/>
      <c r="AQS40" s="82"/>
      <c r="AQT40" s="82"/>
      <c r="AQU40" s="82"/>
      <c r="AQV40" s="82"/>
      <c r="AQW40" s="82"/>
      <c r="AQX40" s="82"/>
      <c r="AQY40" s="82"/>
      <c r="AQZ40" s="82"/>
      <c r="ARA40" s="82"/>
      <c r="ARB40" s="82"/>
      <c r="ARC40" s="82"/>
      <c r="ARD40" s="82"/>
      <c r="ARE40" s="82"/>
      <c r="ARF40" s="82"/>
      <c r="ARG40" s="82"/>
      <c r="ARH40" s="82"/>
      <c r="ARI40" s="82"/>
      <c r="ARJ40" s="82"/>
      <c r="ARK40" s="82"/>
      <c r="ARL40" s="82"/>
      <c r="ARM40" s="82"/>
      <c r="ARN40" s="82"/>
      <c r="ARO40" s="82"/>
      <c r="ARP40" s="82"/>
      <c r="ARQ40" s="82"/>
      <c r="ARR40" s="82"/>
      <c r="ARS40" s="82"/>
      <c r="ART40" s="82"/>
      <c r="ARU40" s="82"/>
      <c r="ARV40" s="82"/>
      <c r="ARW40" s="82"/>
      <c r="ARX40" s="82"/>
      <c r="ARY40" s="82"/>
      <c r="ARZ40" s="82"/>
      <c r="ASA40" s="82"/>
      <c r="ASB40" s="82"/>
      <c r="ASC40" s="82"/>
      <c r="ASD40" s="82"/>
      <c r="ASE40" s="82"/>
      <c r="ASF40" s="82"/>
      <c r="ASG40" s="82"/>
      <c r="ASH40" s="82"/>
      <c r="ASI40" s="82"/>
      <c r="ASJ40" s="82"/>
      <c r="ASK40" s="82"/>
      <c r="ASL40" s="82"/>
      <c r="ASM40" s="82"/>
      <c r="ASN40" s="82"/>
      <c r="ASO40" s="82"/>
      <c r="ASP40" s="82"/>
      <c r="ASQ40" s="82"/>
      <c r="ASR40" s="82"/>
      <c r="ASS40" s="82"/>
      <c r="AST40" s="82"/>
      <c r="ASU40" s="82"/>
      <c r="ASV40" s="82"/>
      <c r="ASW40" s="82"/>
      <c r="ASX40" s="82"/>
      <c r="ASY40" s="82"/>
      <c r="ASZ40" s="82"/>
      <c r="ATA40" s="82"/>
      <c r="ATB40" s="82"/>
      <c r="ATC40" s="82"/>
      <c r="ATD40" s="82"/>
      <c r="ATE40" s="82"/>
      <c r="ATF40" s="82"/>
      <c r="ATG40" s="82"/>
      <c r="ATH40" s="82"/>
      <c r="ATI40" s="82"/>
      <c r="ATJ40" s="82"/>
      <c r="ATK40" s="82"/>
      <c r="ATL40" s="82"/>
      <c r="ATM40" s="82"/>
      <c r="ATN40" s="82"/>
      <c r="ATO40" s="82"/>
      <c r="ATP40" s="82"/>
      <c r="ATQ40" s="82"/>
      <c r="ATR40" s="82"/>
      <c r="ATS40" s="82"/>
      <c r="ATT40" s="82"/>
      <c r="ATU40" s="82"/>
      <c r="ATV40" s="82"/>
      <c r="ATW40" s="82"/>
      <c r="ATX40" s="82"/>
      <c r="ATY40" s="82"/>
      <c r="ATZ40" s="82"/>
      <c r="AUA40" s="82"/>
      <c r="AUB40" s="82"/>
      <c r="AUC40" s="82"/>
      <c r="AUD40" s="82"/>
      <c r="AUE40" s="82"/>
      <c r="AUF40" s="82"/>
      <c r="AUG40" s="82"/>
      <c r="AUH40" s="82"/>
      <c r="AUI40" s="82"/>
      <c r="AUJ40" s="82"/>
      <c r="AUK40" s="82"/>
      <c r="AUL40" s="82"/>
      <c r="AUM40" s="82"/>
      <c r="AUN40" s="82"/>
      <c r="AUO40" s="82"/>
      <c r="AUP40" s="82"/>
      <c r="AUQ40" s="82"/>
      <c r="AUR40" s="82"/>
      <c r="AUS40" s="82"/>
      <c r="AUT40" s="82"/>
      <c r="AUU40" s="82"/>
      <c r="AUV40" s="82"/>
      <c r="AUW40" s="82"/>
      <c r="AUX40" s="82"/>
      <c r="AUY40" s="82"/>
      <c r="AUZ40" s="82"/>
      <c r="AVA40" s="82"/>
      <c r="AVB40" s="82"/>
      <c r="AVC40" s="82"/>
      <c r="AVD40" s="82"/>
      <c r="AVE40" s="82"/>
      <c r="AVF40" s="82"/>
      <c r="AVG40" s="82"/>
      <c r="AVH40" s="82"/>
      <c r="AVI40" s="82"/>
      <c r="AVJ40" s="82"/>
      <c r="AVK40" s="82"/>
      <c r="AVL40" s="82"/>
      <c r="AVM40" s="82"/>
      <c r="AVN40" s="82"/>
      <c r="AVO40" s="82"/>
      <c r="AVP40" s="82"/>
      <c r="AVQ40" s="82"/>
      <c r="AVR40" s="82"/>
      <c r="AVS40" s="82"/>
      <c r="AVT40" s="82"/>
      <c r="AVU40" s="82"/>
      <c r="AVV40" s="82"/>
      <c r="AVW40" s="82"/>
      <c r="AVX40" s="82"/>
      <c r="AVY40" s="82"/>
      <c r="AVZ40" s="82"/>
      <c r="AWA40" s="82"/>
      <c r="AWB40" s="82"/>
      <c r="AWC40" s="82"/>
      <c r="AWD40" s="82"/>
      <c r="AWE40" s="82"/>
      <c r="AWF40" s="82"/>
      <c r="AWG40" s="82"/>
      <c r="AWH40" s="82"/>
      <c r="AWI40" s="82"/>
      <c r="AWJ40" s="82"/>
      <c r="AWK40" s="82"/>
      <c r="AWL40" s="82"/>
      <c r="AWM40" s="82"/>
      <c r="AWN40" s="82"/>
      <c r="AWO40" s="82"/>
      <c r="AWP40" s="82"/>
      <c r="AWQ40" s="82"/>
      <c r="AWR40" s="82"/>
      <c r="AWS40" s="82"/>
      <c r="AWT40" s="82"/>
      <c r="AWU40" s="82"/>
      <c r="AWV40" s="82"/>
      <c r="AWW40" s="82"/>
      <c r="AWX40" s="82"/>
      <c r="AWY40" s="82"/>
      <c r="AWZ40" s="82"/>
      <c r="AXA40" s="82"/>
      <c r="AXB40" s="82"/>
      <c r="AXC40" s="82"/>
      <c r="AXD40" s="82"/>
      <c r="AXE40" s="82"/>
      <c r="AXF40" s="82"/>
      <c r="AXG40" s="82"/>
      <c r="AXH40" s="82"/>
      <c r="AXI40" s="82"/>
      <c r="AXJ40" s="82"/>
      <c r="AXK40" s="82"/>
      <c r="AXL40" s="82"/>
      <c r="AXM40" s="82"/>
      <c r="AXN40" s="82"/>
      <c r="AXO40" s="82"/>
      <c r="AXP40" s="82"/>
      <c r="AXQ40" s="82"/>
      <c r="AXR40" s="82"/>
      <c r="AXS40" s="82"/>
      <c r="AXT40" s="82"/>
      <c r="AXU40" s="82"/>
      <c r="AXV40" s="82"/>
      <c r="AXW40" s="82"/>
      <c r="AXX40" s="82"/>
      <c r="AXY40" s="82"/>
      <c r="AXZ40" s="82"/>
      <c r="AYA40" s="82"/>
      <c r="AYB40" s="82"/>
      <c r="AYC40" s="82"/>
      <c r="AYD40" s="82"/>
      <c r="AYE40" s="82"/>
      <c r="AYF40" s="82"/>
      <c r="AYG40" s="82"/>
      <c r="AYH40" s="82"/>
      <c r="AYI40" s="82"/>
      <c r="AYJ40" s="82"/>
      <c r="AYK40" s="82"/>
      <c r="AYL40" s="82"/>
      <c r="AYM40" s="82"/>
      <c r="AYN40" s="82"/>
      <c r="AYO40" s="82"/>
      <c r="AYP40" s="82"/>
      <c r="AYQ40" s="82"/>
      <c r="AYR40" s="82"/>
      <c r="AYS40" s="82"/>
      <c r="AYT40" s="82"/>
      <c r="AYU40" s="82"/>
      <c r="AYV40" s="82"/>
      <c r="AYW40" s="82"/>
      <c r="AYX40" s="82"/>
      <c r="AYY40" s="82"/>
      <c r="AYZ40" s="82"/>
      <c r="AZA40" s="82"/>
      <c r="AZB40" s="82"/>
      <c r="AZC40" s="82"/>
      <c r="AZD40" s="82"/>
      <c r="AZE40" s="82"/>
      <c r="AZF40" s="82"/>
      <c r="AZG40" s="82"/>
      <c r="AZH40" s="82"/>
      <c r="AZI40" s="82"/>
      <c r="AZJ40" s="82"/>
      <c r="AZK40" s="82"/>
      <c r="AZL40" s="82"/>
      <c r="AZM40" s="82"/>
      <c r="AZN40" s="82"/>
      <c r="AZO40" s="82"/>
      <c r="AZP40" s="82"/>
      <c r="AZQ40" s="82"/>
      <c r="AZR40" s="82"/>
      <c r="AZS40" s="82"/>
      <c r="AZT40" s="82"/>
      <c r="AZU40" s="82"/>
      <c r="AZV40" s="82"/>
      <c r="AZW40" s="82"/>
      <c r="AZX40" s="82"/>
      <c r="AZY40" s="82"/>
      <c r="AZZ40" s="82"/>
      <c r="BAA40" s="82"/>
      <c r="BAB40" s="82"/>
      <c r="BAC40" s="82"/>
      <c r="BAD40" s="82"/>
      <c r="BAE40" s="82"/>
      <c r="BAF40" s="82"/>
      <c r="BAG40" s="82"/>
      <c r="BAH40" s="82"/>
      <c r="BAI40" s="82"/>
      <c r="BAJ40" s="82"/>
      <c r="BAK40" s="82"/>
      <c r="BAL40" s="82"/>
      <c r="BAM40" s="82"/>
      <c r="BAN40" s="82"/>
      <c r="BAO40" s="82"/>
      <c r="BAP40" s="82"/>
      <c r="BAQ40" s="82"/>
      <c r="BAR40" s="82"/>
      <c r="BAS40" s="82"/>
      <c r="BAT40" s="82"/>
      <c r="BAU40" s="82"/>
      <c r="BAV40" s="82"/>
      <c r="BAW40" s="82"/>
      <c r="BAX40" s="82"/>
      <c r="BAY40" s="82"/>
      <c r="BAZ40" s="82"/>
      <c r="BBA40" s="82"/>
      <c r="BBB40" s="82"/>
      <c r="BBC40" s="82"/>
      <c r="BBD40" s="82"/>
      <c r="BBE40" s="82"/>
      <c r="BBF40" s="82"/>
      <c r="BBG40" s="82"/>
      <c r="BBH40" s="82"/>
      <c r="BBI40" s="82"/>
      <c r="BBJ40" s="82"/>
      <c r="BBK40" s="82"/>
      <c r="BBL40" s="82"/>
      <c r="BBM40" s="82"/>
      <c r="BBN40" s="82"/>
      <c r="BBO40" s="82"/>
      <c r="BBP40" s="82"/>
      <c r="BBQ40" s="82"/>
      <c r="BBR40" s="82"/>
      <c r="BBS40" s="82"/>
      <c r="BBT40" s="82"/>
      <c r="BBU40" s="82"/>
      <c r="BBV40" s="82"/>
      <c r="BBW40" s="82"/>
      <c r="BBX40" s="82"/>
      <c r="BBY40" s="82"/>
      <c r="BBZ40" s="82"/>
      <c r="BCA40" s="82"/>
      <c r="BCB40" s="82"/>
      <c r="BCC40" s="82"/>
      <c r="BCD40" s="82"/>
      <c r="BCE40" s="82"/>
      <c r="BCF40" s="82"/>
      <c r="BCG40" s="82"/>
      <c r="BCH40" s="82"/>
      <c r="BCI40" s="82"/>
      <c r="BCJ40" s="82"/>
      <c r="BCK40" s="82"/>
      <c r="BCL40" s="82"/>
      <c r="BCM40" s="82"/>
      <c r="BCN40" s="82"/>
      <c r="BCO40" s="82"/>
      <c r="BCP40" s="82"/>
      <c r="BCQ40" s="82"/>
      <c r="BCR40" s="82"/>
      <c r="BCS40" s="82"/>
      <c r="BCT40" s="82"/>
      <c r="BCU40" s="82"/>
      <c r="BCV40" s="82"/>
      <c r="BCW40" s="82"/>
      <c r="BCX40" s="82"/>
      <c r="BCY40" s="82"/>
      <c r="BCZ40" s="82"/>
      <c r="BDA40" s="82"/>
      <c r="BDB40" s="82"/>
      <c r="BDC40" s="82"/>
      <c r="BDD40" s="82"/>
      <c r="BDE40" s="82"/>
      <c r="BDF40" s="82"/>
      <c r="BDG40" s="82"/>
      <c r="BDH40" s="82"/>
      <c r="BDI40" s="82"/>
      <c r="BDJ40" s="82"/>
      <c r="BDK40" s="82"/>
      <c r="BDL40" s="82"/>
      <c r="BDM40" s="82"/>
      <c r="BDN40" s="82"/>
      <c r="BDO40" s="82"/>
      <c r="BDP40" s="82"/>
      <c r="BDQ40" s="82"/>
      <c r="BDR40" s="82"/>
      <c r="BDS40" s="82"/>
      <c r="BDT40" s="82"/>
      <c r="BDU40" s="82"/>
      <c r="BDV40" s="82"/>
      <c r="BDW40" s="82"/>
      <c r="BDX40" s="82"/>
      <c r="BDY40" s="82"/>
      <c r="BDZ40" s="82"/>
      <c r="BEA40" s="82"/>
      <c r="BEB40" s="82"/>
      <c r="BEC40" s="82"/>
      <c r="BED40" s="82"/>
      <c r="BEE40" s="82"/>
      <c r="BEF40" s="82"/>
      <c r="BEG40" s="82"/>
      <c r="BEH40" s="82"/>
      <c r="BEI40" s="82"/>
      <c r="BEJ40" s="82"/>
      <c r="BEK40" s="82"/>
      <c r="BEL40" s="82"/>
      <c r="BEM40" s="82"/>
      <c r="BEN40" s="82"/>
      <c r="BEO40" s="82"/>
      <c r="BEP40" s="82"/>
      <c r="BEQ40" s="82"/>
      <c r="BER40" s="82"/>
      <c r="BES40" s="82"/>
      <c r="BET40" s="82"/>
      <c r="BEU40" s="82"/>
      <c r="BEV40" s="82"/>
      <c r="BEW40" s="82"/>
      <c r="BEX40" s="82"/>
      <c r="BEY40" s="82"/>
      <c r="BEZ40" s="82"/>
      <c r="BFA40" s="82"/>
      <c r="BFB40" s="82"/>
      <c r="BFC40" s="82"/>
      <c r="BFD40" s="82"/>
      <c r="BFE40" s="82"/>
      <c r="BFF40" s="82"/>
      <c r="BFG40" s="82"/>
      <c r="BFH40" s="82"/>
      <c r="BFI40" s="82"/>
      <c r="BFJ40" s="82"/>
      <c r="BFK40" s="82"/>
      <c r="BFL40" s="82"/>
      <c r="BFM40" s="82"/>
      <c r="BFN40" s="82"/>
      <c r="BFO40" s="82"/>
      <c r="BFP40" s="82"/>
      <c r="BFQ40" s="82"/>
      <c r="BFR40" s="82"/>
      <c r="BFS40" s="82"/>
      <c r="BFT40" s="82"/>
      <c r="BFU40" s="82"/>
      <c r="BFV40" s="82"/>
      <c r="BFW40" s="82"/>
      <c r="BFX40" s="82"/>
      <c r="BFY40" s="82"/>
      <c r="BFZ40" s="82"/>
      <c r="BGA40" s="82"/>
      <c r="BGB40" s="82"/>
      <c r="BGC40" s="82"/>
      <c r="BGD40" s="82"/>
      <c r="BGE40" s="82"/>
      <c r="BGF40" s="82"/>
      <c r="BGG40" s="82"/>
      <c r="BGH40" s="82"/>
      <c r="BGI40" s="82"/>
      <c r="BGJ40" s="82"/>
      <c r="BGK40" s="82"/>
      <c r="BGL40" s="82"/>
      <c r="BGM40" s="82"/>
      <c r="BGN40" s="82"/>
      <c r="BGO40" s="82"/>
      <c r="BGP40" s="82"/>
      <c r="BGQ40" s="82"/>
      <c r="BGR40" s="82"/>
      <c r="BGS40" s="82"/>
      <c r="BGT40" s="82"/>
      <c r="BGU40" s="82"/>
      <c r="BGV40" s="82"/>
      <c r="BGW40" s="82"/>
      <c r="BGX40" s="82"/>
      <c r="BGY40" s="82"/>
      <c r="BGZ40" s="82"/>
      <c r="BHA40" s="82"/>
      <c r="BHB40" s="82"/>
      <c r="BHC40" s="82"/>
      <c r="BHD40" s="82"/>
      <c r="BHE40" s="82"/>
      <c r="BHF40" s="82"/>
      <c r="BHG40" s="82"/>
      <c r="BHH40" s="82"/>
    </row>
    <row r="41" spans="1:1568" s="84" customFormat="1" x14ac:dyDescent="0.2">
      <c r="A41" s="99"/>
      <c r="B41" s="83">
        <v>7</v>
      </c>
      <c r="C41" s="59" t="s">
        <v>39</v>
      </c>
      <c r="D41" s="59"/>
      <c r="E41" s="60"/>
      <c r="F41" s="51"/>
      <c r="G41" s="80" t="str">
        <f t="shared" si="21"/>
        <v/>
      </c>
      <c r="H41" s="59"/>
      <c r="I41" s="62"/>
      <c r="J41" s="115" t="str">
        <f t="shared" si="22"/>
        <v/>
      </c>
      <c r="K41" s="82"/>
      <c r="L41" s="100"/>
      <c r="N41" s="85"/>
      <c r="O41" s="85"/>
      <c r="P41" s="85">
        <v>15</v>
      </c>
      <c r="Q41" s="93" t="str">
        <f t="shared" ref="Q41:AC41" si="29">IF($C49=Q$26,$F49,"")</f>
        <v/>
      </c>
      <c r="R41" s="93" t="str">
        <f t="shared" si="29"/>
        <v/>
      </c>
      <c r="S41" s="93" t="str">
        <f t="shared" si="29"/>
        <v/>
      </c>
      <c r="T41" s="93" t="str">
        <f t="shared" si="29"/>
        <v/>
      </c>
      <c r="U41" s="93" t="str">
        <f t="shared" si="29"/>
        <v/>
      </c>
      <c r="V41" s="93" t="str">
        <f t="shared" si="29"/>
        <v/>
      </c>
      <c r="W41" s="93" t="str">
        <f t="shared" si="29"/>
        <v/>
      </c>
      <c r="X41" s="93" t="str">
        <f t="shared" si="29"/>
        <v/>
      </c>
      <c r="Y41" s="93" t="str">
        <f t="shared" si="29"/>
        <v/>
      </c>
      <c r="Z41" s="93" t="str">
        <f t="shared" si="29"/>
        <v/>
      </c>
      <c r="AA41" s="93" t="str">
        <f t="shared" si="29"/>
        <v/>
      </c>
      <c r="AB41" s="93" t="str">
        <f t="shared" si="29"/>
        <v/>
      </c>
      <c r="AC41" s="93" t="str">
        <f t="shared" si="29"/>
        <v/>
      </c>
      <c r="AD41" s="85"/>
      <c r="AE41" s="93" t="str">
        <f t="shared" si="10"/>
        <v/>
      </c>
      <c r="AF41" s="93" t="str">
        <f t="shared" si="10"/>
        <v/>
      </c>
      <c r="AG41" s="93" t="str">
        <f t="shared" si="10"/>
        <v/>
      </c>
      <c r="AH41" s="93" t="str">
        <f t="shared" si="10"/>
        <v/>
      </c>
      <c r="AI41" s="93" t="str">
        <f t="shared" si="10"/>
        <v/>
      </c>
      <c r="AJ41" s="93" t="str">
        <f t="shared" si="10"/>
        <v/>
      </c>
      <c r="AK41" s="93" t="str">
        <f t="shared" si="10"/>
        <v/>
      </c>
      <c r="AL41" s="93" t="str">
        <f t="shared" si="10"/>
        <v/>
      </c>
      <c r="AM41" s="93" t="str">
        <f t="shared" si="10"/>
        <v/>
      </c>
      <c r="AN41" s="93" t="str">
        <f t="shared" si="10"/>
        <v/>
      </c>
      <c r="AO41" s="93" t="str">
        <f t="shared" si="10"/>
        <v/>
      </c>
      <c r="AP41" s="93" t="str">
        <f t="shared" si="10"/>
        <v/>
      </c>
      <c r="AQ41" s="93" t="str">
        <f t="shared" si="10"/>
        <v/>
      </c>
      <c r="AR41" s="109"/>
      <c r="AS41" s="87"/>
      <c r="AT41" s="87"/>
      <c r="AU41" s="87"/>
      <c r="AV41" s="87"/>
      <c r="AW41" s="87"/>
      <c r="AX41" s="87"/>
      <c r="AY41" s="87"/>
      <c r="AZ41" s="87"/>
      <c r="BA41" s="87"/>
      <c r="BB41" s="87"/>
      <c r="BC41" s="87"/>
      <c r="BD41" s="87"/>
      <c r="BE41" s="87"/>
      <c r="BF41" s="87"/>
      <c r="BG41" s="87"/>
      <c r="BH41" s="88"/>
      <c r="BI41" s="88"/>
      <c r="BJ41" s="82"/>
      <c r="BK41" s="82"/>
      <c r="BL41" s="82"/>
      <c r="BM41" s="82"/>
      <c r="BN41" s="82"/>
      <c r="BO41" s="82"/>
      <c r="BP41" s="82"/>
      <c r="BQ41" s="82"/>
      <c r="BR41" s="82"/>
      <c r="BS41" s="82"/>
      <c r="BT41" s="82"/>
      <c r="BU41" s="82"/>
      <c r="BV41" s="82"/>
      <c r="BW41" s="82"/>
      <c r="BX41" s="82"/>
      <c r="BY41" s="82"/>
      <c r="BZ41" s="82"/>
      <c r="CA41" s="82"/>
      <c r="CB41" s="82"/>
      <c r="CC41" s="82"/>
      <c r="CD41" s="82"/>
      <c r="CE41" s="82"/>
      <c r="CF41" s="82"/>
      <c r="CG41" s="82"/>
      <c r="CH41" s="82"/>
      <c r="CI41" s="82"/>
      <c r="CJ41" s="82"/>
      <c r="CK41" s="82"/>
      <c r="CL41" s="82"/>
      <c r="CM41" s="82"/>
      <c r="CN41" s="82"/>
      <c r="CO41" s="82"/>
      <c r="CP41" s="82"/>
      <c r="CQ41" s="82"/>
      <c r="CR41" s="82"/>
      <c r="CS41" s="82"/>
      <c r="CT41" s="82"/>
      <c r="CU41" s="82"/>
      <c r="CV41" s="82"/>
      <c r="CW41" s="82"/>
      <c r="CX41" s="82"/>
      <c r="CY41" s="82"/>
      <c r="CZ41" s="82"/>
      <c r="DA41" s="82"/>
      <c r="DB41" s="82"/>
      <c r="DC41" s="82"/>
      <c r="DD41" s="82"/>
      <c r="DE41" s="82"/>
      <c r="DF41" s="82"/>
      <c r="DG41" s="82"/>
      <c r="DH41" s="82"/>
      <c r="DI41" s="82"/>
      <c r="DJ41" s="82"/>
      <c r="DK41" s="82"/>
      <c r="DL41" s="82"/>
      <c r="DM41" s="82"/>
      <c r="DN41" s="82"/>
      <c r="DO41" s="82"/>
      <c r="DP41" s="82"/>
      <c r="DQ41" s="82"/>
      <c r="DR41" s="82"/>
      <c r="DS41" s="82"/>
      <c r="DT41" s="82"/>
      <c r="DU41" s="82"/>
      <c r="DV41" s="82"/>
      <c r="DW41" s="82"/>
      <c r="DX41" s="82"/>
      <c r="DY41" s="82"/>
      <c r="DZ41" s="82"/>
      <c r="EA41" s="82"/>
      <c r="EB41" s="82"/>
      <c r="EC41" s="82"/>
      <c r="ED41" s="82"/>
      <c r="EE41" s="82"/>
      <c r="EF41" s="82"/>
      <c r="EG41" s="82"/>
      <c r="EH41" s="82"/>
      <c r="EI41" s="82"/>
      <c r="EJ41" s="82"/>
      <c r="EK41" s="82"/>
      <c r="EL41" s="82"/>
      <c r="EM41" s="82"/>
      <c r="EN41" s="82"/>
      <c r="EO41" s="82"/>
      <c r="EP41" s="82"/>
      <c r="EQ41" s="82"/>
      <c r="ER41" s="82"/>
      <c r="ES41" s="82"/>
      <c r="ET41" s="82"/>
      <c r="EU41" s="82"/>
      <c r="EV41" s="82"/>
      <c r="EW41" s="82"/>
      <c r="EX41" s="82"/>
      <c r="EY41" s="82"/>
      <c r="EZ41" s="82"/>
      <c r="FA41" s="82"/>
      <c r="FB41" s="82"/>
      <c r="FC41" s="82"/>
      <c r="FD41" s="82"/>
      <c r="FE41" s="82"/>
      <c r="FF41" s="82"/>
      <c r="FG41" s="82"/>
      <c r="FH41" s="82"/>
      <c r="FI41" s="82"/>
      <c r="FJ41" s="82"/>
      <c r="FK41" s="82"/>
      <c r="FL41" s="82"/>
      <c r="FM41" s="82"/>
      <c r="FN41" s="82"/>
      <c r="FO41" s="82"/>
      <c r="FP41" s="82"/>
      <c r="FQ41" s="82"/>
      <c r="FR41" s="82"/>
      <c r="FS41" s="82"/>
      <c r="FT41" s="82"/>
      <c r="FU41" s="82"/>
      <c r="FV41" s="82"/>
      <c r="FW41" s="82"/>
      <c r="FX41" s="82"/>
      <c r="FY41" s="82"/>
      <c r="FZ41" s="82"/>
      <c r="GA41" s="82"/>
      <c r="GB41" s="82"/>
      <c r="GC41" s="82"/>
      <c r="GD41" s="82"/>
      <c r="GE41" s="82"/>
      <c r="GF41" s="82"/>
      <c r="GG41" s="82"/>
      <c r="GH41" s="82"/>
      <c r="GI41" s="82"/>
      <c r="GJ41" s="82"/>
      <c r="GK41" s="82"/>
      <c r="GL41" s="82"/>
      <c r="GM41" s="82"/>
      <c r="GN41" s="82"/>
      <c r="GO41" s="82"/>
      <c r="GP41" s="82"/>
      <c r="GQ41" s="82"/>
      <c r="GR41" s="82"/>
      <c r="GS41" s="82"/>
      <c r="GT41" s="82"/>
      <c r="GU41" s="82"/>
      <c r="GV41" s="82"/>
      <c r="GW41" s="82"/>
      <c r="GX41" s="82"/>
      <c r="GY41" s="82"/>
      <c r="GZ41" s="82"/>
      <c r="HA41" s="82"/>
      <c r="HB41" s="82"/>
      <c r="HC41" s="82"/>
      <c r="HD41" s="82"/>
      <c r="HE41" s="82"/>
      <c r="HF41" s="82"/>
      <c r="HG41" s="82"/>
      <c r="HH41" s="82"/>
      <c r="HI41" s="82"/>
      <c r="HJ41" s="82"/>
      <c r="HK41" s="82"/>
      <c r="HL41" s="82"/>
      <c r="HM41" s="82"/>
      <c r="HN41" s="82"/>
      <c r="HO41" s="82"/>
      <c r="HP41" s="82"/>
      <c r="HQ41" s="82"/>
      <c r="HR41" s="82"/>
      <c r="HS41" s="82"/>
      <c r="HT41" s="82"/>
      <c r="HU41" s="82"/>
      <c r="HV41" s="82"/>
      <c r="HW41" s="82"/>
      <c r="HX41" s="82"/>
      <c r="HY41" s="82"/>
      <c r="HZ41" s="82"/>
      <c r="IA41" s="82"/>
      <c r="IB41" s="82"/>
      <c r="IC41" s="82"/>
      <c r="ID41" s="82"/>
      <c r="IE41" s="82"/>
      <c r="IF41" s="82"/>
      <c r="IG41" s="82"/>
      <c r="IH41" s="82"/>
      <c r="II41" s="82"/>
      <c r="IJ41" s="82"/>
      <c r="IK41" s="82"/>
      <c r="IL41" s="82"/>
      <c r="IM41" s="82"/>
      <c r="IN41" s="82"/>
      <c r="IO41" s="82"/>
      <c r="IP41" s="82"/>
      <c r="IQ41" s="82"/>
      <c r="IR41" s="82"/>
      <c r="IS41" s="82"/>
      <c r="IT41" s="82"/>
      <c r="IU41" s="82"/>
      <c r="IV41" s="82"/>
      <c r="IW41" s="82"/>
      <c r="IX41" s="82"/>
      <c r="IY41" s="82"/>
      <c r="IZ41" s="82"/>
      <c r="JA41" s="82"/>
      <c r="JB41" s="82"/>
      <c r="JC41" s="82"/>
      <c r="JD41" s="82"/>
      <c r="JE41" s="82"/>
      <c r="JF41" s="82"/>
      <c r="JG41" s="82"/>
      <c r="JH41" s="82"/>
      <c r="JI41" s="82"/>
      <c r="JJ41" s="82"/>
      <c r="JK41" s="82"/>
      <c r="JL41" s="82"/>
      <c r="JM41" s="82"/>
      <c r="JN41" s="82"/>
      <c r="JO41" s="82"/>
      <c r="JP41" s="82"/>
      <c r="JQ41" s="82"/>
      <c r="JR41" s="82"/>
      <c r="JS41" s="82"/>
      <c r="JT41" s="82"/>
      <c r="JU41" s="82"/>
      <c r="JV41" s="82"/>
      <c r="JW41" s="82"/>
      <c r="JX41" s="82"/>
      <c r="JY41" s="82"/>
      <c r="JZ41" s="82"/>
      <c r="KA41" s="82"/>
      <c r="KB41" s="82"/>
      <c r="KC41" s="82"/>
      <c r="KD41" s="82"/>
      <c r="KE41" s="82"/>
      <c r="KF41" s="82"/>
      <c r="KG41" s="82"/>
      <c r="KH41" s="82"/>
      <c r="KI41" s="82"/>
      <c r="KJ41" s="82"/>
      <c r="KK41" s="82"/>
      <c r="KL41" s="82"/>
      <c r="KM41" s="82"/>
      <c r="KN41" s="82"/>
      <c r="KO41" s="82"/>
      <c r="KP41" s="82"/>
      <c r="KQ41" s="82"/>
      <c r="KR41" s="82"/>
      <c r="KS41" s="82"/>
      <c r="KT41" s="82"/>
      <c r="KU41" s="82"/>
      <c r="KV41" s="82"/>
      <c r="KW41" s="82"/>
      <c r="KX41" s="82"/>
      <c r="KY41" s="82"/>
      <c r="KZ41" s="82"/>
      <c r="LA41" s="82"/>
      <c r="LB41" s="82"/>
      <c r="LC41" s="82"/>
      <c r="LD41" s="82"/>
      <c r="LE41" s="82"/>
      <c r="LF41" s="82"/>
      <c r="LG41" s="82"/>
      <c r="LH41" s="82"/>
      <c r="LI41" s="82"/>
      <c r="LJ41" s="82"/>
      <c r="LK41" s="82"/>
      <c r="LL41" s="82"/>
      <c r="LM41" s="82"/>
      <c r="LN41" s="82"/>
      <c r="LO41" s="82"/>
      <c r="LP41" s="82"/>
      <c r="LQ41" s="82"/>
      <c r="LR41" s="82"/>
      <c r="LS41" s="82"/>
      <c r="LT41" s="82"/>
      <c r="LU41" s="82"/>
      <c r="LV41" s="82"/>
      <c r="LW41" s="82"/>
      <c r="LX41" s="82"/>
      <c r="LY41" s="82"/>
      <c r="LZ41" s="82"/>
      <c r="MA41" s="82"/>
      <c r="MB41" s="82"/>
      <c r="MC41" s="82"/>
      <c r="MD41" s="82"/>
      <c r="ME41" s="82"/>
      <c r="MF41" s="82"/>
      <c r="MG41" s="82"/>
      <c r="MH41" s="82"/>
      <c r="MI41" s="82"/>
      <c r="MJ41" s="82"/>
      <c r="MK41" s="82"/>
      <c r="ML41" s="82"/>
      <c r="MM41" s="82"/>
      <c r="MN41" s="82"/>
      <c r="MO41" s="82"/>
      <c r="MP41" s="82"/>
      <c r="MQ41" s="82"/>
      <c r="MR41" s="82"/>
      <c r="MS41" s="82"/>
      <c r="MT41" s="82"/>
      <c r="MU41" s="82"/>
      <c r="MV41" s="82"/>
      <c r="MW41" s="82"/>
      <c r="MX41" s="82"/>
      <c r="MY41" s="82"/>
      <c r="MZ41" s="82"/>
      <c r="NA41" s="82"/>
      <c r="NB41" s="82"/>
      <c r="NC41" s="82"/>
      <c r="ND41" s="82"/>
      <c r="NE41" s="82"/>
      <c r="NF41" s="82"/>
      <c r="NG41" s="82"/>
      <c r="NH41" s="82"/>
      <c r="NI41" s="82"/>
      <c r="NJ41" s="82"/>
      <c r="NK41" s="82"/>
      <c r="NL41" s="82"/>
      <c r="NM41" s="82"/>
      <c r="NN41" s="82"/>
      <c r="NO41" s="82"/>
      <c r="NP41" s="82"/>
      <c r="NQ41" s="82"/>
      <c r="NR41" s="82"/>
      <c r="NS41" s="82"/>
      <c r="NT41" s="82"/>
      <c r="NU41" s="82"/>
      <c r="NV41" s="82"/>
      <c r="NW41" s="82"/>
      <c r="NX41" s="82"/>
      <c r="NY41" s="82"/>
      <c r="NZ41" s="82"/>
      <c r="OA41" s="82"/>
      <c r="OB41" s="82"/>
      <c r="OC41" s="82"/>
      <c r="OD41" s="82"/>
      <c r="OE41" s="82"/>
      <c r="OF41" s="82"/>
      <c r="OG41" s="82"/>
      <c r="OH41" s="82"/>
      <c r="OI41" s="82"/>
      <c r="OJ41" s="82"/>
      <c r="OK41" s="82"/>
      <c r="OL41" s="82"/>
      <c r="OM41" s="82"/>
      <c r="ON41" s="82"/>
      <c r="OO41" s="82"/>
      <c r="OP41" s="82"/>
      <c r="OQ41" s="82"/>
      <c r="OR41" s="82"/>
      <c r="OS41" s="82"/>
      <c r="OT41" s="82"/>
      <c r="OU41" s="82"/>
      <c r="OV41" s="82"/>
      <c r="OW41" s="82"/>
      <c r="OX41" s="82"/>
      <c r="OY41" s="82"/>
      <c r="OZ41" s="82"/>
      <c r="PA41" s="82"/>
      <c r="PB41" s="82"/>
      <c r="PC41" s="82"/>
      <c r="PD41" s="82"/>
      <c r="PE41" s="82"/>
      <c r="PF41" s="82"/>
      <c r="PG41" s="82"/>
      <c r="PH41" s="82"/>
      <c r="PI41" s="82"/>
      <c r="PJ41" s="82"/>
      <c r="PK41" s="82"/>
      <c r="PL41" s="82"/>
      <c r="PM41" s="82"/>
      <c r="PN41" s="82"/>
      <c r="PO41" s="82"/>
      <c r="PP41" s="82"/>
      <c r="PQ41" s="82"/>
      <c r="PR41" s="82"/>
      <c r="PS41" s="82"/>
      <c r="PT41" s="82"/>
      <c r="PU41" s="82"/>
      <c r="PV41" s="82"/>
      <c r="PW41" s="82"/>
      <c r="PX41" s="82"/>
      <c r="PY41" s="82"/>
      <c r="PZ41" s="82"/>
      <c r="QA41" s="82"/>
      <c r="QB41" s="82"/>
      <c r="QC41" s="82"/>
      <c r="QD41" s="82"/>
      <c r="QE41" s="82"/>
      <c r="QF41" s="82"/>
      <c r="QG41" s="82"/>
      <c r="QH41" s="82"/>
      <c r="QI41" s="82"/>
      <c r="QJ41" s="82"/>
      <c r="QK41" s="82"/>
      <c r="QL41" s="82"/>
      <c r="QM41" s="82"/>
      <c r="QN41" s="82"/>
      <c r="QO41" s="82"/>
      <c r="QP41" s="82"/>
      <c r="QQ41" s="82"/>
      <c r="QR41" s="82"/>
      <c r="QS41" s="82"/>
      <c r="QT41" s="82"/>
      <c r="QU41" s="82"/>
      <c r="QV41" s="82"/>
      <c r="QW41" s="82"/>
      <c r="QX41" s="82"/>
      <c r="QY41" s="82"/>
      <c r="QZ41" s="82"/>
      <c r="RA41" s="82"/>
      <c r="RB41" s="82"/>
      <c r="RC41" s="82"/>
      <c r="RD41" s="82"/>
      <c r="RE41" s="82"/>
      <c r="RF41" s="82"/>
      <c r="RG41" s="82"/>
      <c r="RH41" s="82"/>
      <c r="RI41" s="82"/>
      <c r="RJ41" s="82"/>
      <c r="RK41" s="82"/>
      <c r="RL41" s="82"/>
      <c r="RM41" s="82"/>
      <c r="RN41" s="82"/>
      <c r="RO41" s="82"/>
      <c r="RP41" s="82"/>
      <c r="RQ41" s="82"/>
      <c r="RR41" s="82"/>
      <c r="RS41" s="82"/>
      <c r="RT41" s="82"/>
      <c r="RU41" s="82"/>
      <c r="RV41" s="82"/>
      <c r="RW41" s="82"/>
      <c r="RX41" s="82"/>
      <c r="RY41" s="82"/>
      <c r="RZ41" s="82"/>
      <c r="SA41" s="82"/>
      <c r="SB41" s="82"/>
      <c r="SC41" s="82"/>
      <c r="SD41" s="82"/>
      <c r="SE41" s="82"/>
      <c r="SF41" s="82"/>
      <c r="SG41" s="82"/>
      <c r="SH41" s="82"/>
      <c r="SI41" s="82"/>
      <c r="SJ41" s="82"/>
      <c r="SK41" s="82"/>
      <c r="SL41" s="82"/>
      <c r="SM41" s="82"/>
      <c r="SN41" s="82"/>
      <c r="SO41" s="82"/>
      <c r="SP41" s="82"/>
      <c r="SQ41" s="82"/>
      <c r="SR41" s="82"/>
      <c r="SS41" s="82"/>
      <c r="ST41" s="82"/>
      <c r="SU41" s="82"/>
      <c r="SV41" s="82"/>
      <c r="SW41" s="82"/>
      <c r="SX41" s="82"/>
      <c r="SY41" s="82"/>
      <c r="SZ41" s="82"/>
      <c r="TA41" s="82"/>
      <c r="TB41" s="82"/>
      <c r="TC41" s="82"/>
      <c r="TD41" s="82"/>
      <c r="TE41" s="82"/>
      <c r="TF41" s="82"/>
      <c r="TG41" s="82"/>
      <c r="TH41" s="82"/>
      <c r="TI41" s="82"/>
      <c r="TJ41" s="82"/>
      <c r="TK41" s="82"/>
      <c r="TL41" s="82"/>
      <c r="TM41" s="82"/>
      <c r="TN41" s="82"/>
      <c r="TO41" s="82"/>
      <c r="TP41" s="82"/>
      <c r="TQ41" s="82"/>
      <c r="TR41" s="82"/>
      <c r="TS41" s="82"/>
      <c r="TT41" s="82"/>
      <c r="TU41" s="82"/>
      <c r="TV41" s="82"/>
      <c r="TW41" s="82"/>
      <c r="TX41" s="82"/>
      <c r="TY41" s="82"/>
      <c r="TZ41" s="82"/>
      <c r="UA41" s="82"/>
      <c r="UB41" s="82"/>
      <c r="UC41" s="82"/>
      <c r="UD41" s="82"/>
      <c r="UE41" s="82"/>
      <c r="UF41" s="82"/>
      <c r="UG41" s="82"/>
      <c r="UH41" s="82"/>
      <c r="UI41" s="82"/>
      <c r="UJ41" s="82"/>
      <c r="UK41" s="82"/>
      <c r="UL41" s="82"/>
      <c r="UM41" s="82"/>
      <c r="UN41" s="82"/>
      <c r="UO41" s="82"/>
      <c r="UP41" s="82"/>
      <c r="UQ41" s="82"/>
      <c r="UR41" s="82"/>
      <c r="US41" s="82"/>
      <c r="UT41" s="82"/>
      <c r="UU41" s="82"/>
      <c r="UV41" s="82"/>
      <c r="UW41" s="82"/>
      <c r="UX41" s="82"/>
      <c r="UY41" s="82"/>
      <c r="UZ41" s="82"/>
      <c r="VA41" s="82"/>
      <c r="VB41" s="82"/>
      <c r="VC41" s="82"/>
      <c r="VD41" s="82"/>
      <c r="VE41" s="82"/>
      <c r="VF41" s="82"/>
      <c r="VG41" s="82"/>
      <c r="VH41" s="82"/>
      <c r="VI41" s="82"/>
      <c r="VJ41" s="82"/>
      <c r="VK41" s="82"/>
      <c r="VL41" s="82"/>
      <c r="VM41" s="82"/>
      <c r="VN41" s="82"/>
      <c r="VO41" s="82"/>
      <c r="VP41" s="82"/>
      <c r="VQ41" s="82"/>
      <c r="VR41" s="82"/>
      <c r="VS41" s="82"/>
      <c r="VT41" s="82"/>
      <c r="VU41" s="82"/>
      <c r="VV41" s="82"/>
      <c r="VW41" s="82"/>
      <c r="VX41" s="82"/>
      <c r="VY41" s="82"/>
      <c r="VZ41" s="82"/>
      <c r="WA41" s="82"/>
      <c r="WB41" s="82"/>
      <c r="WC41" s="82"/>
      <c r="WD41" s="82"/>
      <c r="WE41" s="82"/>
      <c r="WF41" s="82"/>
      <c r="WG41" s="82"/>
      <c r="WH41" s="82"/>
      <c r="WI41" s="82"/>
      <c r="WJ41" s="82"/>
      <c r="WK41" s="82"/>
      <c r="WL41" s="82"/>
      <c r="WM41" s="82"/>
      <c r="WN41" s="82"/>
      <c r="WO41" s="82"/>
      <c r="WP41" s="82"/>
      <c r="WQ41" s="82"/>
      <c r="WR41" s="82"/>
      <c r="WS41" s="82"/>
      <c r="WT41" s="82"/>
      <c r="WU41" s="82"/>
      <c r="WV41" s="82"/>
      <c r="WW41" s="82"/>
      <c r="WX41" s="82"/>
      <c r="WY41" s="82"/>
      <c r="WZ41" s="82"/>
      <c r="XA41" s="82"/>
      <c r="XB41" s="82"/>
      <c r="XC41" s="82"/>
      <c r="XD41" s="82"/>
      <c r="XE41" s="82"/>
      <c r="XF41" s="82"/>
      <c r="XG41" s="82"/>
      <c r="XH41" s="82"/>
      <c r="XI41" s="82"/>
      <c r="XJ41" s="82"/>
      <c r="XK41" s="82"/>
      <c r="XL41" s="82"/>
      <c r="XM41" s="82"/>
      <c r="XN41" s="82"/>
      <c r="XO41" s="82"/>
      <c r="XP41" s="82"/>
      <c r="XQ41" s="82"/>
      <c r="XR41" s="82"/>
      <c r="XS41" s="82"/>
      <c r="XT41" s="82"/>
      <c r="XU41" s="82"/>
      <c r="XV41" s="82"/>
      <c r="XW41" s="82"/>
      <c r="XX41" s="82"/>
      <c r="XY41" s="82"/>
      <c r="XZ41" s="82"/>
      <c r="YA41" s="82"/>
      <c r="YB41" s="82"/>
      <c r="YC41" s="82"/>
      <c r="YD41" s="82"/>
      <c r="YE41" s="82"/>
      <c r="YF41" s="82"/>
      <c r="YG41" s="82"/>
      <c r="YH41" s="82"/>
      <c r="YI41" s="82"/>
      <c r="YJ41" s="82"/>
      <c r="YK41" s="82"/>
      <c r="YL41" s="82"/>
      <c r="YM41" s="82"/>
      <c r="YN41" s="82"/>
      <c r="YO41" s="82"/>
      <c r="YP41" s="82"/>
      <c r="YQ41" s="82"/>
      <c r="YR41" s="82"/>
      <c r="YS41" s="82"/>
      <c r="YT41" s="82"/>
      <c r="YU41" s="82"/>
      <c r="YV41" s="82"/>
      <c r="YW41" s="82"/>
      <c r="YX41" s="82"/>
      <c r="YY41" s="82"/>
      <c r="YZ41" s="82"/>
      <c r="ZA41" s="82"/>
      <c r="ZB41" s="82"/>
      <c r="ZC41" s="82"/>
      <c r="ZD41" s="82"/>
      <c r="ZE41" s="82"/>
      <c r="ZF41" s="82"/>
      <c r="ZG41" s="82"/>
      <c r="ZH41" s="82"/>
      <c r="ZI41" s="82"/>
      <c r="ZJ41" s="82"/>
      <c r="ZK41" s="82"/>
      <c r="ZL41" s="82"/>
      <c r="ZM41" s="82"/>
      <c r="ZN41" s="82"/>
      <c r="ZO41" s="82"/>
      <c r="ZP41" s="82"/>
      <c r="ZQ41" s="82"/>
      <c r="ZR41" s="82"/>
      <c r="ZS41" s="82"/>
      <c r="ZT41" s="82"/>
      <c r="ZU41" s="82"/>
      <c r="ZV41" s="82"/>
      <c r="ZW41" s="82"/>
      <c r="ZX41" s="82"/>
      <c r="ZY41" s="82"/>
      <c r="ZZ41" s="82"/>
      <c r="AAA41" s="82"/>
      <c r="AAB41" s="82"/>
      <c r="AAC41" s="82"/>
      <c r="AAD41" s="82"/>
      <c r="AAE41" s="82"/>
      <c r="AAF41" s="82"/>
      <c r="AAG41" s="82"/>
      <c r="AAH41" s="82"/>
      <c r="AAI41" s="82"/>
      <c r="AAJ41" s="82"/>
      <c r="AAK41" s="82"/>
      <c r="AAL41" s="82"/>
      <c r="AAM41" s="82"/>
      <c r="AAN41" s="82"/>
      <c r="AAO41" s="82"/>
      <c r="AAP41" s="82"/>
      <c r="AAQ41" s="82"/>
      <c r="AAR41" s="82"/>
      <c r="AAS41" s="82"/>
      <c r="AAT41" s="82"/>
      <c r="AAU41" s="82"/>
      <c r="AAV41" s="82"/>
      <c r="AAW41" s="82"/>
      <c r="AAX41" s="82"/>
      <c r="AAY41" s="82"/>
      <c r="AAZ41" s="82"/>
      <c r="ABA41" s="82"/>
      <c r="ABB41" s="82"/>
      <c r="ABC41" s="82"/>
      <c r="ABD41" s="82"/>
      <c r="ABE41" s="82"/>
      <c r="ABF41" s="82"/>
      <c r="ABG41" s="82"/>
      <c r="ABH41" s="82"/>
      <c r="ABI41" s="82"/>
      <c r="ABJ41" s="82"/>
      <c r="ABK41" s="82"/>
      <c r="ABL41" s="82"/>
      <c r="ABM41" s="82"/>
      <c r="ABN41" s="82"/>
      <c r="ABO41" s="82"/>
      <c r="ABP41" s="82"/>
      <c r="ABQ41" s="82"/>
      <c r="ABR41" s="82"/>
      <c r="ABS41" s="82"/>
      <c r="ABT41" s="82"/>
      <c r="ABU41" s="82"/>
      <c r="ABV41" s="82"/>
      <c r="ABW41" s="82"/>
      <c r="ABX41" s="82"/>
      <c r="ABY41" s="82"/>
      <c r="ABZ41" s="82"/>
      <c r="ACA41" s="82"/>
      <c r="ACB41" s="82"/>
      <c r="ACC41" s="82"/>
      <c r="ACD41" s="82"/>
      <c r="ACE41" s="82"/>
      <c r="ACF41" s="82"/>
      <c r="ACG41" s="82"/>
      <c r="ACH41" s="82"/>
      <c r="ACI41" s="82"/>
      <c r="ACJ41" s="82"/>
      <c r="ACK41" s="82"/>
      <c r="ACL41" s="82"/>
      <c r="ACM41" s="82"/>
      <c r="ACN41" s="82"/>
      <c r="ACO41" s="82"/>
      <c r="ACP41" s="82"/>
      <c r="ACQ41" s="82"/>
      <c r="ACR41" s="82"/>
      <c r="ACS41" s="82"/>
      <c r="ACT41" s="82"/>
      <c r="ACU41" s="82"/>
      <c r="ACV41" s="82"/>
      <c r="ACW41" s="82"/>
      <c r="ACX41" s="82"/>
      <c r="ACY41" s="82"/>
      <c r="ACZ41" s="82"/>
      <c r="ADA41" s="82"/>
      <c r="ADB41" s="82"/>
      <c r="ADC41" s="82"/>
      <c r="ADD41" s="82"/>
      <c r="ADE41" s="82"/>
      <c r="ADF41" s="82"/>
      <c r="ADG41" s="82"/>
      <c r="ADH41" s="82"/>
      <c r="ADI41" s="82"/>
      <c r="ADJ41" s="82"/>
      <c r="ADK41" s="82"/>
      <c r="ADL41" s="82"/>
      <c r="ADM41" s="82"/>
      <c r="ADN41" s="82"/>
      <c r="ADO41" s="82"/>
      <c r="ADP41" s="82"/>
      <c r="ADQ41" s="82"/>
      <c r="ADR41" s="82"/>
      <c r="ADS41" s="82"/>
      <c r="ADT41" s="82"/>
      <c r="ADU41" s="82"/>
      <c r="ADV41" s="82"/>
      <c r="ADW41" s="82"/>
      <c r="ADX41" s="82"/>
      <c r="ADY41" s="82"/>
      <c r="ADZ41" s="82"/>
      <c r="AEA41" s="82"/>
      <c r="AEB41" s="82"/>
      <c r="AEC41" s="82"/>
      <c r="AED41" s="82"/>
      <c r="AEE41" s="82"/>
      <c r="AEF41" s="82"/>
      <c r="AEG41" s="82"/>
      <c r="AEH41" s="82"/>
      <c r="AEI41" s="82"/>
      <c r="AEJ41" s="82"/>
      <c r="AEK41" s="82"/>
      <c r="AEL41" s="82"/>
      <c r="AEM41" s="82"/>
      <c r="AEN41" s="82"/>
      <c r="AEO41" s="82"/>
      <c r="AEP41" s="82"/>
      <c r="AEQ41" s="82"/>
      <c r="AER41" s="82"/>
      <c r="AES41" s="82"/>
      <c r="AET41" s="82"/>
      <c r="AEU41" s="82"/>
      <c r="AEV41" s="82"/>
      <c r="AEW41" s="82"/>
      <c r="AEX41" s="82"/>
      <c r="AEY41" s="82"/>
      <c r="AEZ41" s="82"/>
      <c r="AFA41" s="82"/>
      <c r="AFB41" s="82"/>
      <c r="AFC41" s="82"/>
      <c r="AFD41" s="82"/>
      <c r="AFE41" s="82"/>
      <c r="AFF41" s="82"/>
      <c r="AFG41" s="82"/>
      <c r="AFH41" s="82"/>
      <c r="AFI41" s="82"/>
      <c r="AFJ41" s="82"/>
      <c r="AFK41" s="82"/>
      <c r="AFL41" s="82"/>
      <c r="AFM41" s="82"/>
      <c r="AFN41" s="82"/>
      <c r="AFO41" s="82"/>
      <c r="AFP41" s="82"/>
      <c r="AFQ41" s="82"/>
      <c r="AFR41" s="82"/>
      <c r="AFS41" s="82"/>
      <c r="AFT41" s="82"/>
      <c r="AFU41" s="82"/>
      <c r="AFV41" s="82"/>
      <c r="AFW41" s="82"/>
      <c r="AFX41" s="82"/>
      <c r="AFY41" s="82"/>
      <c r="AFZ41" s="82"/>
      <c r="AGA41" s="82"/>
      <c r="AGB41" s="82"/>
      <c r="AGC41" s="82"/>
      <c r="AGD41" s="82"/>
      <c r="AGE41" s="82"/>
      <c r="AGF41" s="82"/>
      <c r="AGG41" s="82"/>
      <c r="AGH41" s="82"/>
      <c r="AGI41" s="82"/>
      <c r="AGJ41" s="82"/>
      <c r="AGK41" s="82"/>
      <c r="AGL41" s="82"/>
      <c r="AGM41" s="82"/>
      <c r="AGN41" s="82"/>
      <c r="AGO41" s="82"/>
      <c r="AGP41" s="82"/>
      <c r="AGQ41" s="82"/>
      <c r="AGR41" s="82"/>
      <c r="AGS41" s="82"/>
      <c r="AGT41" s="82"/>
      <c r="AGU41" s="82"/>
      <c r="AGV41" s="82"/>
      <c r="AGW41" s="82"/>
      <c r="AGX41" s="82"/>
      <c r="AGY41" s="82"/>
      <c r="AGZ41" s="82"/>
      <c r="AHA41" s="82"/>
      <c r="AHB41" s="82"/>
      <c r="AHC41" s="82"/>
      <c r="AHD41" s="82"/>
      <c r="AHE41" s="82"/>
      <c r="AHF41" s="82"/>
      <c r="AHG41" s="82"/>
      <c r="AHH41" s="82"/>
      <c r="AHI41" s="82"/>
      <c r="AHJ41" s="82"/>
      <c r="AHK41" s="82"/>
      <c r="AHL41" s="82"/>
      <c r="AHM41" s="82"/>
      <c r="AHN41" s="82"/>
      <c r="AHO41" s="82"/>
      <c r="AHP41" s="82"/>
      <c r="AHQ41" s="82"/>
      <c r="AHR41" s="82"/>
      <c r="AHS41" s="82"/>
      <c r="AHT41" s="82"/>
      <c r="AHU41" s="82"/>
      <c r="AHV41" s="82"/>
      <c r="AHW41" s="82"/>
      <c r="AHX41" s="82"/>
      <c r="AHY41" s="82"/>
      <c r="AHZ41" s="82"/>
      <c r="AIA41" s="82"/>
      <c r="AIB41" s="82"/>
      <c r="AIC41" s="82"/>
      <c r="AID41" s="82"/>
      <c r="AIE41" s="82"/>
      <c r="AIF41" s="82"/>
      <c r="AIG41" s="82"/>
      <c r="AIH41" s="82"/>
      <c r="AII41" s="82"/>
      <c r="AIJ41" s="82"/>
      <c r="AIK41" s="82"/>
      <c r="AIL41" s="82"/>
      <c r="AIM41" s="82"/>
      <c r="AIN41" s="82"/>
      <c r="AIO41" s="82"/>
      <c r="AIP41" s="82"/>
      <c r="AIQ41" s="82"/>
      <c r="AIR41" s="82"/>
      <c r="AIS41" s="82"/>
      <c r="AIT41" s="82"/>
      <c r="AIU41" s="82"/>
      <c r="AIV41" s="82"/>
      <c r="AIW41" s="82"/>
      <c r="AIX41" s="82"/>
      <c r="AIY41" s="82"/>
      <c r="AIZ41" s="82"/>
      <c r="AJA41" s="82"/>
      <c r="AJB41" s="82"/>
      <c r="AJC41" s="82"/>
      <c r="AJD41" s="82"/>
      <c r="AJE41" s="82"/>
      <c r="AJF41" s="82"/>
      <c r="AJG41" s="82"/>
      <c r="AJH41" s="82"/>
      <c r="AJI41" s="82"/>
      <c r="AJJ41" s="82"/>
      <c r="AJK41" s="82"/>
      <c r="AJL41" s="82"/>
      <c r="AJM41" s="82"/>
      <c r="AJN41" s="82"/>
      <c r="AJO41" s="82"/>
      <c r="AJP41" s="82"/>
      <c r="AJQ41" s="82"/>
      <c r="AJR41" s="82"/>
      <c r="AJS41" s="82"/>
      <c r="AJT41" s="82"/>
      <c r="AJU41" s="82"/>
      <c r="AJV41" s="82"/>
      <c r="AJW41" s="82"/>
      <c r="AJX41" s="82"/>
      <c r="AJY41" s="82"/>
      <c r="AJZ41" s="82"/>
      <c r="AKA41" s="82"/>
      <c r="AKB41" s="82"/>
      <c r="AKC41" s="82"/>
      <c r="AKD41" s="82"/>
      <c r="AKE41" s="82"/>
      <c r="AKF41" s="82"/>
      <c r="AKG41" s="82"/>
      <c r="AKH41" s="82"/>
      <c r="AKI41" s="82"/>
      <c r="AKJ41" s="82"/>
      <c r="AKK41" s="82"/>
      <c r="AKL41" s="82"/>
      <c r="AKM41" s="82"/>
      <c r="AKN41" s="82"/>
      <c r="AKO41" s="82"/>
      <c r="AKP41" s="82"/>
      <c r="AKQ41" s="82"/>
      <c r="AKR41" s="82"/>
      <c r="AKS41" s="82"/>
      <c r="AKT41" s="82"/>
      <c r="AKU41" s="82"/>
      <c r="AKV41" s="82"/>
      <c r="AKW41" s="82"/>
      <c r="AKX41" s="82"/>
      <c r="AKY41" s="82"/>
      <c r="AKZ41" s="82"/>
      <c r="ALA41" s="82"/>
      <c r="ALB41" s="82"/>
      <c r="ALC41" s="82"/>
      <c r="ALD41" s="82"/>
      <c r="ALE41" s="82"/>
      <c r="ALF41" s="82"/>
      <c r="ALG41" s="82"/>
      <c r="ALH41" s="82"/>
      <c r="ALI41" s="82"/>
      <c r="ALJ41" s="82"/>
      <c r="ALK41" s="82"/>
      <c r="ALL41" s="82"/>
      <c r="ALM41" s="82"/>
      <c r="ALN41" s="82"/>
      <c r="ALO41" s="82"/>
      <c r="ALP41" s="82"/>
      <c r="ALQ41" s="82"/>
      <c r="ALR41" s="82"/>
      <c r="ALS41" s="82"/>
      <c r="ALT41" s="82"/>
      <c r="ALU41" s="82"/>
      <c r="ALV41" s="82"/>
      <c r="ALW41" s="82"/>
      <c r="ALX41" s="82"/>
      <c r="ALY41" s="82"/>
      <c r="ALZ41" s="82"/>
      <c r="AMA41" s="82"/>
      <c r="AMB41" s="82"/>
      <c r="AMC41" s="82"/>
      <c r="AMD41" s="82"/>
      <c r="AME41" s="82"/>
      <c r="AMF41" s="82"/>
      <c r="AMG41" s="82"/>
      <c r="AMH41" s="82"/>
      <c r="AMI41" s="82"/>
      <c r="AMJ41" s="82"/>
      <c r="AMK41" s="82"/>
      <c r="AML41" s="82"/>
      <c r="AMM41" s="82"/>
      <c r="AMN41" s="82"/>
      <c r="AMO41" s="82"/>
      <c r="AMP41" s="82"/>
      <c r="AMQ41" s="82"/>
      <c r="AMR41" s="82"/>
      <c r="AMS41" s="82"/>
      <c r="AMT41" s="82"/>
      <c r="AMU41" s="82"/>
      <c r="AMV41" s="82"/>
      <c r="AMW41" s="82"/>
      <c r="AMX41" s="82"/>
      <c r="AMY41" s="82"/>
      <c r="AMZ41" s="82"/>
      <c r="ANA41" s="82"/>
      <c r="ANB41" s="82"/>
      <c r="ANC41" s="82"/>
      <c r="AND41" s="82"/>
      <c r="ANE41" s="82"/>
      <c r="ANF41" s="82"/>
      <c r="ANG41" s="82"/>
      <c r="ANH41" s="82"/>
      <c r="ANI41" s="82"/>
      <c r="ANJ41" s="82"/>
      <c r="ANK41" s="82"/>
      <c r="ANL41" s="82"/>
      <c r="ANM41" s="82"/>
      <c r="ANN41" s="82"/>
      <c r="ANO41" s="82"/>
      <c r="ANP41" s="82"/>
      <c r="ANQ41" s="82"/>
      <c r="ANR41" s="82"/>
      <c r="ANS41" s="82"/>
      <c r="ANT41" s="82"/>
      <c r="ANU41" s="82"/>
      <c r="ANV41" s="82"/>
      <c r="ANW41" s="82"/>
      <c r="ANX41" s="82"/>
      <c r="ANY41" s="82"/>
      <c r="ANZ41" s="82"/>
      <c r="AOA41" s="82"/>
      <c r="AOB41" s="82"/>
      <c r="AOC41" s="82"/>
      <c r="AOD41" s="82"/>
      <c r="AOE41" s="82"/>
      <c r="AOF41" s="82"/>
      <c r="AOG41" s="82"/>
      <c r="AOH41" s="82"/>
      <c r="AOI41" s="82"/>
      <c r="AOJ41" s="82"/>
      <c r="AOK41" s="82"/>
      <c r="AOL41" s="82"/>
      <c r="AOM41" s="82"/>
      <c r="AON41" s="82"/>
      <c r="AOO41" s="82"/>
      <c r="AOP41" s="82"/>
      <c r="AOQ41" s="82"/>
      <c r="AOR41" s="82"/>
      <c r="AOS41" s="82"/>
      <c r="AOT41" s="82"/>
      <c r="AOU41" s="82"/>
      <c r="AOV41" s="82"/>
      <c r="AOW41" s="82"/>
      <c r="AOX41" s="82"/>
      <c r="AOY41" s="82"/>
      <c r="AOZ41" s="82"/>
      <c r="APA41" s="82"/>
      <c r="APB41" s="82"/>
      <c r="APC41" s="82"/>
      <c r="APD41" s="82"/>
      <c r="APE41" s="82"/>
      <c r="APF41" s="82"/>
      <c r="APG41" s="82"/>
      <c r="APH41" s="82"/>
      <c r="API41" s="82"/>
      <c r="APJ41" s="82"/>
      <c r="APK41" s="82"/>
      <c r="APL41" s="82"/>
      <c r="APM41" s="82"/>
      <c r="APN41" s="82"/>
      <c r="APO41" s="82"/>
      <c r="APP41" s="82"/>
      <c r="APQ41" s="82"/>
      <c r="APR41" s="82"/>
      <c r="APS41" s="82"/>
      <c r="APT41" s="82"/>
      <c r="APU41" s="82"/>
      <c r="APV41" s="82"/>
      <c r="APW41" s="82"/>
      <c r="APX41" s="82"/>
      <c r="APY41" s="82"/>
      <c r="APZ41" s="82"/>
      <c r="AQA41" s="82"/>
      <c r="AQB41" s="82"/>
      <c r="AQC41" s="82"/>
      <c r="AQD41" s="82"/>
      <c r="AQE41" s="82"/>
      <c r="AQF41" s="82"/>
      <c r="AQG41" s="82"/>
      <c r="AQH41" s="82"/>
      <c r="AQI41" s="82"/>
      <c r="AQJ41" s="82"/>
      <c r="AQK41" s="82"/>
      <c r="AQL41" s="82"/>
      <c r="AQM41" s="82"/>
      <c r="AQN41" s="82"/>
      <c r="AQO41" s="82"/>
      <c r="AQP41" s="82"/>
      <c r="AQQ41" s="82"/>
      <c r="AQR41" s="82"/>
      <c r="AQS41" s="82"/>
      <c r="AQT41" s="82"/>
      <c r="AQU41" s="82"/>
      <c r="AQV41" s="82"/>
      <c r="AQW41" s="82"/>
      <c r="AQX41" s="82"/>
      <c r="AQY41" s="82"/>
      <c r="AQZ41" s="82"/>
      <c r="ARA41" s="82"/>
      <c r="ARB41" s="82"/>
      <c r="ARC41" s="82"/>
      <c r="ARD41" s="82"/>
      <c r="ARE41" s="82"/>
      <c r="ARF41" s="82"/>
      <c r="ARG41" s="82"/>
      <c r="ARH41" s="82"/>
      <c r="ARI41" s="82"/>
      <c r="ARJ41" s="82"/>
      <c r="ARK41" s="82"/>
      <c r="ARL41" s="82"/>
      <c r="ARM41" s="82"/>
      <c r="ARN41" s="82"/>
      <c r="ARO41" s="82"/>
      <c r="ARP41" s="82"/>
      <c r="ARQ41" s="82"/>
      <c r="ARR41" s="82"/>
      <c r="ARS41" s="82"/>
      <c r="ART41" s="82"/>
      <c r="ARU41" s="82"/>
      <c r="ARV41" s="82"/>
      <c r="ARW41" s="82"/>
      <c r="ARX41" s="82"/>
      <c r="ARY41" s="82"/>
      <c r="ARZ41" s="82"/>
      <c r="ASA41" s="82"/>
      <c r="ASB41" s="82"/>
      <c r="ASC41" s="82"/>
      <c r="ASD41" s="82"/>
      <c r="ASE41" s="82"/>
      <c r="ASF41" s="82"/>
      <c r="ASG41" s="82"/>
      <c r="ASH41" s="82"/>
      <c r="ASI41" s="82"/>
      <c r="ASJ41" s="82"/>
      <c r="ASK41" s="82"/>
      <c r="ASL41" s="82"/>
      <c r="ASM41" s="82"/>
      <c r="ASN41" s="82"/>
      <c r="ASO41" s="82"/>
      <c r="ASP41" s="82"/>
      <c r="ASQ41" s="82"/>
      <c r="ASR41" s="82"/>
      <c r="ASS41" s="82"/>
      <c r="AST41" s="82"/>
      <c r="ASU41" s="82"/>
      <c r="ASV41" s="82"/>
      <c r="ASW41" s="82"/>
      <c r="ASX41" s="82"/>
      <c r="ASY41" s="82"/>
      <c r="ASZ41" s="82"/>
      <c r="ATA41" s="82"/>
      <c r="ATB41" s="82"/>
      <c r="ATC41" s="82"/>
      <c r="ATD41" s="82"/>
      <c r="ATE41" s="82"/>
      <c r="ATF41" s="82"/>
      <c r="ATG41" s="82"/>
      <c r="ATH41" s="82"/>
      <c r="ATI41" s="82"/>
      <c r="ATJ41" s="82"/>
      <c r="ATK41" s="82"/>
      <c r="ATL41" s="82"/>
      <c r="ATM41" s="82"/>
      <c r="ATN41" s="82"/>
      <c r="ATO41" s="82"/>
      <c r="ATP41" s="82"/>
      <c r="ATQ41" s="82"/>
      <c r="ATR41" s="82"/>
      <c r="ATS41" s="82"/>
      <c r="ATT41" s="82"/>
      <c r="ATU41" s="82"/>
      <c r="ATV41" s="82"/>
      <c r="ATW41" s="82"/>
      <c r="ATX41" s="82"/>
      <c r="ATY41" s="82"/>
      <c r="ATZ41" s="82"/>
      <c r="AUA41" s="82"/>
      <c r="AUB41" s="82"/>
      <c r="AUC41" s="82"/>
      <c r="AUD41" s="82"/>
      <c r="AUE41" s="82"/>
      <c r="AUF41" s="82"/>
      <c r="AUG41" s="82"/>
      <c r="AUH41" s="82"/>
      <c r="AUI41" s="82"/>
      <c r="AUJ41" s="82"/>
      <c r="AUK41" s="82"/>
      <c r="AUL41" s="82"/>
      <c r="AUM41" s="82"/>
      <c r="AUN41" s="82"/>
      <c r="AUO41" s="82"/>
      <c r="AUP41" s="82"/>
      <c r="AUQ41" s="82"/>
      <c r="AUR41" s="82"/>
      <c r="AUS41" s="82"/>
      <c r="AUT41" s="82"/>
      <c r="AUU41" s="82"/>
      <c r="AUV41" s="82"/>
      <c r="AUW41" s="82"/>
      <c r="AUX41" s="82"/>
      <c r="AUY41" s="82"/>
      <c r="AUZ41" s="82"/>
      <c r="AVA41" s="82"/>
      <c r="AVB41" s="82"/>
      <c r="AVC41" s="82"/>
      <c r="AVD41" s="82"/>
      <c r="AVE41" s="82"/>
      <c r="AVF41" s="82"/>
      <c r="AVG41" s="82"/>
      <c r="AVH41" s="82"/>
      <c r="AVI41" s="82"/>
      <c r="AVJ41" s="82"/>
      <c r="AVK41" s="82"/>
      <c r="AVL41" s="82"/>
      <c r="AVM41" s="82"/>
      <c r="AVN41" s="82"/>
      <c r="AVO41" s="82"/>
      <c r="AVP41" s="82"/>
      <c r="AVQ41" s="82"/>
      <c r="AVR41" s="82"/>
      <c r="AVS41" s="82"/>
      <c r="AVT41" s="82"/>
      <c r="AVU41" s="82"/>
      <c r="AVV41" s="82"/>
      <c r="AVW41" s="82"/>
      <c r="AVX41" s="82"/>
      <c r="AVY41" s="82"/>
      <c r="AVZ41" s="82"/>
      <c r="AWA41" s="82"/>
      <c r="AWB41" s="82"/>
      <c r="AWC41" s="82"/>
      <c r="AWD41" s="82"/>
      <c r="AWE41" s="82"/>
      <c r="AWF41" s="82"/>
      <c r="AWG41" s="82"/>
      <c r="AWH41" s="82"/>
      <c r="AWI41" s="82"/>
      <c r="AWJ41" s="82"/>
      <c r="AWK41" s="82"/>
      <c r="AWL41" s="82"/>
      <c r="AWM41" s="82"/>
      <c r="AWN41" s="82"/>
      <c r="AWO41" s="82"/>
      <c r="AWP41" s="82"/>
      <c r="AWQ41" s="82"/>
      <c r="AWR41" s="82"/>
      <c r="AWS41" s="82"/>
      <c r="AWT41" s="82"/>
      <c r="AWU41" s="82"/>
      <c r="AWV41" s="82"/>
      <c r="AWW41" s="82"/>
      <c r="AWX41" s="82"/>
      <c r="AWY41" s="82"/>
      <c r="AWZ41" s="82"/>
      <c r="AXA41" s="82"/>
      <c r="AXB41" s="82"/>
      <c r="AXC41" s="82"/>
      <c r="AXD41" s="82"/>
      <c r="AXE41" s="82"/>
      <c r="AXF41" s="82"/>
      <c r="AXG41" s="82"/>
      <c r="AXH41" s="82"/>
      <c r="AXI41" s="82"/>
      <c r="AXJ41" s="82"/>
      <c r="AXK41" s="82"/>
      <c r="AXL41" s="82"/>
      <c r="AXM41" s="82"/>
      <c r="AXN41" s="82"/>
      <c r="AXO41" s="82"/>
      <c r="AXP41" s="82"/>
      <c r="AXQ41" s="82"/>
      <c r="AXR41" s="82"/>
      <c r="AXS41" s="82"/>
      <c r="AXT41" s="82"/>
      <c r="AXU41" s="82"/>
      <c r="AXV41" s="82"/>
      <c r="AXW41" s="82"/>
      <c r="AXX41" s="82"/>
      <c r="AXY41" s="82"/>
      <c r="AXZ41" s="82"/>
      <c r="AYA41" s="82"/>
      <c r="AYB41" s="82"/>
      <c r="AYC41" s="82"/>
      <c r="AYD41" s="82"/>
      <c r="AYE41" s="82"/>
      <c r="AYF41" s="82"/>
      <c r="AYG41" s="82"/>
      <c r="AYH41" s="82"/>
      <c r="AYI41" s="82"/>
      <c r="AYJ41" s="82"/>
      <c r="AYK41" s="82"/>
      <c r="AYL41" s="82"/>
      <c r="AYM41" s="82"/>
      <c r="AYN41" s="82"/>
      <c r="AYO41" s="82"/>
      <c r="AYP41" s="82"/>
      <c r="AYQ41" s="82"/>
      <c r="AYR41" s="82"/>
      <c r="AYS41" s="82"/>
      <c r="AYT41" s="82"/>
      <c r="AYU41" s="82"/>
      <c r="AYV41" s="82"/>
      <c r="AYW41" s="82"/>
      <c r="AYX41" s="82"/>
      <c r="AYY41" s="82"/>
      <c r="AYZ41" s="82"/>
      <c r="AZA41" s="82"/>
      <c r="AZB41" s="82"/>
      <c r="AZC41" s="82"/>
      <c r="AZD41" s="82"/>
      <c r="AZE41" s="82"/>
      <c r="AZF41" s="82"/>
      <c r="AZG41" s="82"/>
      <c r="AZH41" s="82"/>
      <c r="AZI41" s="82"/>
      <c r="AZJ41" s="82"/>
      <c r="AZK41" s="82"/>
      <c r="AZL41" s="82"/>
      <c r="AZM41" s="82"/>
      <c r="AZN41" s="82"/>
      <c r="AZO41" s="82"/>
      <c r="AZP41" s="82"/>
      <c r="AZQ41" s="82"/>
      <c r="AZR41" s="82"/>
      <c r="AZS41" s="82"/>
      <c r="AZT41" s="82"/>
      <c r="AZU41" s="82"/>
      <c r="AZV41" s="82"/>
      <c r="AZW41" s="82"/>
      <c r="AZX41" s="82"/>
      <c r="AZY41" s="82"/>
      <c r="AZZ41" s="82"/>
      <c r="BAA41" s="82"/>
      <c r="BAB41" s="82"/>
      <c r="BAC41" s="82"/>
      <c r="BAD41" s="82"/>
      <c r="BAE41" s="82"/>
      <c r="BAF41" s="82"/>
      <c r="BAG41" s="82"/>
      <c r="BAH41" s="82"/>
      <c r="BAI41" s="82"/>
      <c r="BAJ41" s="82"/>
      <c r="BAK41" s="82"/>
      <c r="BAL41" s="82"/>
      <c r="BAM41" s="82"/>
      <c r="BAN41" s="82"/>
      <c r="BAO41" s="82"/>
      <c r="BAP41" s="82"/>
      <c r="BAQ41" s="82"/>
      <c r="BAR41" s="82"/>
      <c r="BAS41" s="82"/>
      <c r="BAT41" s="82"/>
      <c r="BAU41" s="82"/>
      <c r="BAV41" s="82"/>
      <c r="BAW41" s="82"/>
      <c r="BAX41" s="82"/>
      <c r="BAY41" s="82"/>
      <c r="BAZ41" s="82"/>
      <c r="BBA41" s="82"/>
      <c r="BBB41" s="82"/>
      <c r="BBC41" s="82"/>
      <c r="BBD41" s="82"/>
      <c r="BBE41" s="82"/>
      <c r="BBF41" s="82"/>
      <c r="BBG41" s="82"/>
      <c r="BBH41" s="82"/>
      <c r="BBI41" s="82"/>
      <c r="BBJ41" s="82"/>
      <c r="BBK41" s="82"/>
      <c r="BBL41" s="82"/>
      <c r="BBM41" s="82"/>
      <c r="BBN41" s="82"/>
      <c r="BBO41" s="82"/>
      <c r="BBP41" s="82"/>
      <c r="BBQ41" s="82"/>
      <c r="BBR41" s="82"/>
      <c r="BBS41" s="82"/>
      <c r="BBT41" s="82"/>
      <c r="BBU41" s="82"/>
      <c r="BBV41" s="82"/>
      <c r="BBW41" s="82"/>
      <c r="BBX41" s="82"/>
      <c r="BBY41" s="82"/>
      <c r="BBZ41" s="82"/>
      <c r="BCA41" s="82"/>
      <c r="BCB41" s="82"/>
      <c r="BCC41" s="82"/>
      <c r="BCD41" s="82"/>
      <c r="BCE41" s="82"/>
      <c r="BCF41" s="82"/>
      <c r="BCG41" s="82"/>
      <c r="BCH41" s="82"/>
      <c r="BCI41" s="82"/>
      <c r="BCJ41" s="82"/>
      <c r="BCK41" s="82"/>
      <c r="BCL41" s="82"/>
      <c r="BCM41" s="82"/>
      <c r="BCN41" s="82"/>
      <c r="BCO41" s="82"/>
      <c r="BCP41" s="82"/>
      <c r="BCQ41" s="82"/>
      <c r="BCR41" s="82"/>
      <c r="BCS41" s="82"/>
      <c r="BCT41" s="82"/>
      <c r="BCU41" s="82"/>
      <c r="BCV41" s="82"/>
      <c r="BCW41" s="82"/>
      <c r="BCX41" s="82"/>
      <c r="BCY41" s="82"/>
      <c r="BCZ41" s="82"/>
      <c r="BDA41" s="82"/>
      <c r="BDB41" s="82"/>
      <c r="BDC41" s="82"/>
      <c r="BDD41" s="82"/>
      <c r="BDE41" s="82"/>
      <c r="BDF41" s="82"/>
      <c r="BDG41" s="82"/>
      <c r="BDH41" s="82"/>
      <c r="BDI41" s="82"/>
      <c r="BDJ41" s="82"/>
      <c r="BDK41" s="82"/>
      <c r="BDL41" s="82"/>
      <c r="BDM41" s="82"/>
      <c r="BDN41" s="82"/>
      <c r="BDO41" s="82"/>
      <c r="BDP41" s="82"/>
      <c r="BDQ41" s="82"/>
      <c r="BDR41" s="82"/>
      <c r="BDS41" s="82"/>
      <c r="BDT41" s="82"/>
      <c r="BDU41" s="82"/>
      <c r="BDV41" s="82"/>
      <c r="BDW41" s="82"/>
      <c r="BDX41" s="82"/>
      <c r="BDY41" s="82"/>
      <c r="BDZ41" s="82"/>
      <c r="BEA41" s="82"/>
      <c r="BEB41" s="82"/>
      <c r="BEC41" s="82"/>
      <c r="BED41" s="82"/>
      <c r="BEE41" s="82"/>
      <c r="BEF41" s="82"/>
      <c r="BEG41" s="82"/>
      <c r="BEH41" s="82"/>
      <c r="BEI41" s="82"/>
      <c r="BEJ41" s="82"/>
      <c r="BEK41" s="82"/>
      <c r="BEL41" s="82"/>
      <c r="BEM41" s="82"/>
      <c r="BEN41" s="82"/>
      <c r="BEO41" s="82"/>
      <c r="BEP41" s="82"/>
      <c r="BEQ41" s="82"/>
      <c r="BER41" s="82"/>
      <c r="BES41" s="82"/>
      <c r="BET41" s="82"/>
      <c r="BEU41" s="82"/>
      <c r="BEV41" s="82"/>
      <c r="BEW41" s="82"/>
      <c r="BEX41" s="82"/>
      <c r="BEY41" s="82"/>
      <c r="BEZ41" s="82"/>
      <c r="BFA41" s="82"/>
      <c r="BFB41" s="82"/>
      <c r="BFC41" s="82"/>
      <c r="BFD41" s="82"/>
      <c r="BFE41" s="82"/>
      <c r="BFF41" s="82"/>
      <c r="BFG41" s="82"/>
      <c r="BFH41" s="82"/>
      <c r="BFI41" s="82"/>
      <c r="BFJ41" s="82"/>
      <c r="BFK41" s="82"/>
      <c r="BFL41" s="82"/>
      <c r="BFM41" s="82"/>
      <c r="BFN41" s="82"/>
      <c r="BFO41" s="82"/>
      <c r="BFP41" s="82"/>
      <c r="BFQ41" s="82"/>
      <c r="BFR41" s="82"/>
      <c r="BFS41" s="82"/>
      <c r="BFT41" s="82"/>
      <c r="BFU41" s="82"/>
      <c r="BFV41" s="82"/>
      <c r="BFW41" s="82"/>
      <c r="BFX41" s="82"/>
      <c r="BFY41" s="82"/>
      <c r="BFZ41" s="82"/>
      <c r="BGA41" s="82"/>
      <c r="BGB41" s="82"/>
      <c r="BGC41" s="82"/>
      <c r="BGD41" s="82"/>
      <c r="BGE41" s="82"/>
      <c r="BGF41" s="82"/>
      <c r="BGG41" s="82"/>
      <c r="BGH41" s="82"/>
      <c r="BGI41" s="82"/>
      <c r="BGJ41" s="82"/>
      <c r="BGK41" s="82"/>
      <c r="BGL41" s="82"/>
      <c r="BGM41" s="82"/>
      <c r="BGN41" s="82"/>
      <c r="BGO41" s="82"/>
      <c r="BGP41" s="82"/>
      <c r="BGQ41" s="82"/>
      <c r="BGR41" s="82"/>
      <c r="BGS41" s="82"/>
      <c r="BGT41" s="82"/>
      <c r="BGU41" s="82"/>
      <c r="BGV41" s="82"/>
      <c r="BGW41" s="82"/>
      <c r="BGX41" s="82"/>
      <c r="BGY41" s="82"/>
      <c r="BGZ41" s="82"/>
      <c r="BHA41" s="82"/>
      <c r="BHB41" s="82"/>
      <c r="BHC41" s="82"/>
      <c r="BHD41" s="82"/>
      <c r="BHE41" s="82"/>
      <c r="BHF41" s="82"/>
      <c r="BHG41" s="82"/>
      <c r="BHH41" s="82"/>
    </row>
    <row r="42" spans="1:1568" s="84" customFormat="1" x14ac:dyDescent="0.2">
      <c r="A42" s="99"/>
      <c r="B42" s="83">
        <v>8</v>
      </c>
      <c r="C42" s="59" t="s">
        <v>39</v>
      </c>
      <c r="D42" s="59"/>
      <c r="E42" s="59"/>
      <c r="F42" s="51"/>
      <c r="G42" s="80" t="str">
        <f t="shared" si="21"/>
        <v/>
      </c>
      <c r="H42" s="59"/>
      <c r="I42" s="62"/>
      <c r="J42" s="115" t="str">
        <f t="shared" si="22"/>
        <v/>
      </c>
      <c r="K42" s="82"/>
      <c r="L42" s="100"/>
      <c r="N42" s="85"/>
      <c r="O42" s="85"/>
      <c r="P42" s="85">
        <v>16</v>
      </c>
      <c r="Q42" s="93" t="str">
        <f t="shared" ref="Q42:AC42" si="30">IF($C50=Q$26,$F50,"")</f>
        <v/>
      </c>
      <c r="R42" s="93" t="str">
        <f t="shared" si="30"/>
        <v/>
      </c>
      <c r="S42" s="93" t="str">
        <f t="shared" si="30"/>
        <v/>
      </c>
      <c r="T42" s="93" t="str">
        <f t="shared" si="30"/>
        <v/>
      </c>
      <c r="U42" s="93" t="str">
        <f t="shared" si="30"/>
        <v/>
      </c>
      <c r="V42" s="93" t="str">
        <f t="shared" si="30"/>
        <v/>
      </c>
      <c r="W42" s="93" t="str">
        <f t="shared" si="30"/>
        <v/>
      </c>
      <c r="X42" s="93" t="str">
        <f t="shared" si="30"/>
        <v/>
      </c>
      <c r="Y42" s="93" t="str">
        <f t="shared" si="30"/>
        <v/>
      </c>
      <c r="Z42" s="93" t="str">
        <f t="shared" si="30"/>
        <v/>
      </c>
      <c r="AA42" s="93" t="str">
        <f t="shared" si="30"/>
        <v/>
      </c>
      <c r="AB42" s="93" t="str">
        <f t="shared" si="30"/>
        <v/>
      </c>
      <c r="AC42" s="93" t="str">
        <f t="shared" si="30"/>
        <v/>
      </c>
      <c r="AD42" s="85"/>
      <c r="AE42" s="93" t="str">
        <f t="shared" si="10"/>
        <v/>
      </c>
      <c r="AF42" s="93" t="str">
        <f t="shared" si="10"/>
        <v/>
      </c>
      <c r="AG42" s="93" t="str">
        <f t="shared" si="10"/>
        <v/>
      </c>
      <c r="AH42" s="93" t="str">
        <f t="shared" si="10"/>
        <v/>
      </c>
      <c r="AI42" s="93" t="str">
        <f t="shared" si="10"/>
        <v/>
      </c>
      <c r="AJ42" s="93" t="str">
        <f t="shared" si="10"/>
        <v/>
      </c>
      <c r="AK42" s="93" t="str">
        <f t="shared" si="10"/>
        <v/>
      </c>
      <c r="AL42" s="93" t="str">
        <f t="shared" si="10"/>
        <v/>
      </c>
      <c r="AM42" s="93" t="str">
        <f t="shared" si="10"/>
        <v/>
      </c>
      <c r="AN42" s="93" t="str">
        <f t="shared" si="10"/>
        <v/>
      </c>
      <c r="AO42" s="93" t="str">
        <f t="shared" si="10"/>
        <v/>
      </c>
      <c r="AP42" s="93" t="str">
        <f t="shared" si="10"/>
        <v/>
      </c>
      <c r="AQ42" s="93" t="str">
        <f t="shared" si="10"/>
        <v/>
      </c>
      <c r="AR42" s="109"/>
      <c r="AS42" s="87"/>
      <c r="AT42" s="87"/>
      <c r="AU42" s="87"/>
      <c r="AV42" s="87"/>
      <c r="AW42" s="87"/>
      <c r="AX42" s="87"/>
      <c r="AY42" s="87"/>
      <c r="AZ42" s="87"/>
      <c r="BA42" s="87"/>
      <c r="BB42" s="87"/>
      <c r="BC42" s="87"/>
      <c r="BD42" s="87"/>
      <c r="BE42" s="87"/>
      <c r="BF42" s="87"/>
      <c r="BG42" s="87"/>
      <c r="BH42" s="88"/>
      <c r="BI42" s="88"/>
      <c r="BJ42" s="82"/>
      <c r="BK42" s="82"/>
      <c r="BL42" s="82"/>
      <c r="BM42" s="82"/>
      <c r="BN42" s="82"/>
      <c r="BO42" s="82"/>
      <c r="BP42" s="82"/>
      <c r="BQ42" s="82"/>
      <c r="BR42" s="82"/>
      <c r="BS42" s="82"/>
      <c r="BT42" s="82"/>
      <c r="BU42" s="82"/>
      <c r="BV42" s="82"/>
      <c r="BW42" s="82"/>
      <c r="BX42" s="82"/>
      <c r="BY42" s="82"/>
      <c r="BZ42" s="82"/>
      <c r="CA42" s="82"/>
      <c r="CB42" s="82"/>
      <c r="CC42" s="82"/>
      <c r="CD42" s="82"/>
      <c r="CE42" s="82"/>
      <c r="CF42" s="82"/>
      <c r="CG42" s="82"/>
      <c r="CH42" s="82"/>
      <c r="CI42" s="82"/>
      <c r="CJ42" s="82"/>
      <c r="CK42" s="82"/>
      <c r="CL42" s="82"/>
      <c r="CM42" s="82"/>
      <c r="CN42" s="82"/>
      <c r="CO42" s="82"/>
      <c r="CP42" s="82"/>
      <c r="CQ42" s="82"/>
      <c r="CR42" s="82"/>
      <c r="CS42" s="82"/>
      <c r="CT42" s="82"/>
      <c r="CU42" s="82"/>
      <c r="CV42" s="82"/>
      <c r="CW42" s="82"/>
      <c r="CX42" s="82"/>
      <c r="CY42" s="82"/>
      <c r="CZ42" s="82"/>
      <c r="DA42" s="82"/>
      <c r="DB42" s="82"/>
      <c r="DC42" s="82"/>
      <c r="DD42" s="82"/>
      <c r="DE42" s="82"/>
      <c r="DF42" s="82"/>
      <c r="DG42" s="82"/>
      <c r="DH42" s="82"/>
      <c r="DI42" s="82"/>
      <c r="DJ42" s="82"/>
      <c r="DK42" s="82"/>
      <c r="DL42" s="82"/>
      <c r="DM42" s="82"/>
      <c r="DN42" s="82"/>
      <c r="DO42" s="82"/>
      <c r="DP42" s="82"/>
      <c r="DQ42" s="82"/>
      <c r="DR42" s="82"/>
      <c r="DS42" s="82"/>
      <c r="DT42" s="82"/>
      <c r="DU42" s="82"/>
      <c r="DV42" s="82"/>
      <c r="DW42" s="82"/>
      <c r="DX42" s="82"/>
      <c r="DY42" s="82"/>
      <c r="DZ42" s="82"/>
      <c r="EA42" s="82"/>
      <c r="EB42" s="82"/>
      <c r="EC42" s="82"/>
      <c r="ED42" s="82"/>
      <c r="EE42" s="82"/>
      <c r="EF42" s="82"/>
      <c r="EG42" s="82"/>
      <c r="EH42" s="82"/>
      <c r="EI42" s="82"/>
      <c r="EJ42" s="82"/>
      <c r="EK42" s="82"/>
      <c r="EL42" s="82"/>
      <c r="EM42" s="82"/>
      <c r="EN42" s="82"/>
      <c r="EO42" s="82"/>
      <c r="EP42" s="82"/>
      <c r="EQ42" s="82"/>
      <c r="ER42" s="82"/>
      <c r="ES42" s="82"/>
      <c r="ET42" s="82"/>
      <c r="EU42" s="82"/>
      <c r="EV42" s="82"/>
      <c r="EW42" s="82"/>
      <c r="EX42" s="82"/>
      <c r="EY42" s="82"/>
      <c r="EZ42" s="82"/>
      <c r="FA42" s="82"/>
      <c r="FB42" s="82"/>
      <c r="FC42" s="82"/>
      <c r="FD42" s="82"/>
      <c r="FE42" s="82"/>
      <c r="FF42" s="82"/>
      <c r="FG42" s="82"/>
      <c r="FH42" s="82"/>
      <c r="FI42" s="82"/>
      <c r="FJ42" s="82"/>
      <c r="FK42" s="82"/>
      <c r="FL42" s="82"/>
      <c r="FM42" s="82"/>
      <c r="FN42" s="82"/>
      <c r="FO42" s="82"/>
      <c r="FP42" s="82"/>
      <c r="FQ42" s="82"/>
      <c r="FR42" s="82"/>
      <c r="FS42" s="82"/>
      <c r="FT42" s="82"/>
      <c r="FU42" s="82"/>
      <c r="FV42" s="82"/>
      <c r="FW42" s="82"/>
      <c r="FX42" s="82"/>
      <c r="FY42" s="82"/>
      <c r="FZ42" s="82"/>
      <c r="GA42" s="82"/>
      <c r="GB42" s="82"/>
      <c r="GC42" s="82"/>
      <c r="GD42" s="82"/>
      <c r="GE42" s="82"/>
      <c r="GF42" s="82"/>
      <c r="GG42" s="82"/>
      <c r="GH42" s="82"/>
      <c r="GI42" s="82"/>
      <c r="GJ42" s="82"/>
      <c r="GK42" s="82"/>
      <c r="GL42" s="82"/>
      <c r="GM42" s="82"/>
      <c r="GN42" s="82"/>
      <c r="GO42" s="82"/>
      <c r="GP42" s="82"/>
      <c r="GQ42" s="82"/>
      <c r="GR42" s="82"/>
      <c r="GS42" s="82"/>
      <c r="GT42" s="82"/>
      <c r="GU42" s="82"/>
      <c r="GV42" s="82"/>
      <c r="GW42" s="82"/>
      <c r="GX42" s="82"/>
      <c r="GY42" s="82"/>
      <c r="GZ42" s="82"/>
      <c r="HA42" s="82"/>
      <c r="HB42" s="82"/>
      <c r="HC42" s="82"/>
      <c r="HD42" s="82"/>
      <c r="HE42" s="82"/>
      <c r="HF42" s="82"/>
      <c r="HG42" s="82"/>
      <c r="HH42" s="82"/>
      <c r="HI42" s="82"/>
      <c r="HJ42" s="82"/>
      <c r="HK42" s="82"/>
      <c r="HL42" s="82"/>
      <c r="HM42" s="82"/>
      <c r="HN42" s="82"/>
      <c r="HO42" s="82"/>
      <c r="HP42" s="82"/>
      <c r="HQ42" s="82"/>
      <c r="HR42" s="82"/>
      <c r="HS42" s="82"/>
      <c r="HT42" s="82"/>
      <c r="HU42" s="82"/>
      <c r="HV42" s="82"/>
      <c r="HW42" s="82"/>
      <c r="HX42" s="82"/>
      <c r="HY42" s="82"/>
      <c r="HZ42" s="82"/>
      <c r="IA42" s="82"/>
      <c r="IB42" s="82"/>
      <c r="IC42" s="82"/>
      <c r="ID42" s="82"/>
      <c r="IE42" s="82"/>
      <c r="IF42" s="82"/>
      <c r="IG42" s="82"/>
      <c r="IH42" s="82"/>
      <c r="II42" s="82"/>
      <c r="IJ42" s="82"/>
      <c r="IK42" s="82"/>
      <c r="IL42" s="82"/>
      <c r="IM42" s="82"/>
      <c r="IN42" s="82"/>
      <c r="IO42" s="82"/>
      <c r="IP42" s="82"/>
      <c r="IQ42" s="82"/>
      <c r="IR42" s="82"/>
      <c r="IS42" s="82"/>
      <c r="IT42" s="82"/>
      <c r="IU42" s="82"/>
      <c r="IV42" s="82"/>
      <c r="IW42" s="82"/>
      <c r="IX42" s="82"/>
      <c r="IY42" s="82"/>
      <c r="IZ42" s="82"/>
      <c r="JA42" s="82"/>
      <c r="JB42" s="82"/>
      <c r="JC42" s="82"/>
      <c r="JD42" s="82"/>
      <c r="JE42" s="82"/>
      <c r="JF42" s="82"/>
      <c r="JG42" s="82"/>
      <c r="JH42" s="82"/>
      <c r="JI42" s="82"/>
      <c r="JJ42" s="82"/>
      <c r="JK42" s="82"/>
      <c r="JL42" s="82"/>
      <c r="JM42" s="82"/>
      <c r="JN42" s="82"/>
      <c r="JO42" s="82"/>
      <c r="JP42" s="82"/>
      <c r="JQ42" s="82"/>
      <c r="JR42" s="82"/>
      <c r="JS42" s="82"/>
      <c r="JT42" s="82"/>
      <c r="JU42" s="82"/>
      <c r="JV42" s="82"/>
      <c r="JW42" s="82"/>
      <c r="JX42" s="82"/>
      <c r="JY42" s="82"/>
      <c r="JZ42" s="82"/>
      <c r="KA42" s="82"/>
      <c r="KB42" s="82"/>
      <c r="KC42" s="82"/>
      <c r="KD42" s="82"/>
      <c r="KE42" s="82"/>
      <c r="KF42" s="82"/>
      <c r="KG42" s="82"/>
      <c r="KH42" s="82"/>
      <c r="KI42" s="82"/>
      <c r="KJ42" s="82"/>
      <c r="KK42" s="82"/>
      <c r="KL42" s="82"/>
      <c r="KM42" s="82"/>
      <c r="KN42" s="82"/>
      <c r="KO42" s="82"/>
      <c r="KP42" s="82"/>
      <c r="KQ42" s="82"/>
      <c r="KR42" s="82"/>
      <c r="KS42" s="82"/>
      <c r="KT42" s="82"/>
      <c r="KU42" s="82"/>
      <c r="KV42" s="82"/>
      <c r="KW42" s="82"/>
      <c r="KX42" s="82"/>
      <c r="KY42" s="82"/>
      <c r="KZ42" s="82"/>
      <c r="LA42" s="82"/>
      <c r="LB42" s="82"/>
      <c r="LC42" s="82"/>
      <c r="LD42" s="82"/>
      <c r="LE42" s="82"/>
      <c r="LF42" s="82"/>
      <c r="LG42" s="82"/>
      <c r="LH42" s="82"/>
      <c r="LI42" s="82"/>
      <c r="LJ42" s="82"/>
      <c r="LK42" s="82"/>
      <c r="LL42" s="82"/>
      <c r="LM42" s="82"/>
      <c r="LN42" s="82"/>
      <c r="LO42" s="82"/>
      <c r="LP42" s="82"/>
      <c r="LQ42" s="82"/>
      <c r="LR42" s="82"/>
      <c r="LS42" s="82"/>
      <c r="LT42" s="82"/>
      <c r="LU42" s="82"/>
      <c r="LV42" s="82"/>
      <c r="LW42" s="82"/>
      <c r="LX42" s="82"/>
      <c r="LY42" s="82"/>
      <c r="LZ42" s="82"/>
      <c r="MA42" s="82"/>
      <c r="MB42" s="82"/>
      <c r="MC42" s="82"/>
      <c r="MD42" s="82"/>
      <c r="ME42" s="82"/>
      <c r="MF42" s="82"/>
      <c r="MG42" s="82"/>
      <c r="MH42" s="82"/>
      <c r="MI42" s="82"/>
      <c r="MJ42" s="82"/>
      <c r="MK42" s="82"/>
      <c r="ML42" s="82"/>
      <c r="MM42" s="82"/>
      <c r="MN42" s="82"/>
      <c r="MO42" s="82"/>
      <c r="MP42" s="82"/>
      <c r="MQ42" s="82"/>
      <c r="MR42" s="82"/>
      <c r="MS42" s="82"/>
      <c r="MT42" s="82"/>
      <c r="MU42" s="82"/>
      <c r="MV42" s="82"/>
      <c r="MW42" s="82"/>
      <c r="MX42" s="82"/>
      <c r="MY42" s="82"/>
      <c r="MZ42" s="82"/>
      <c r="NA42" s="82"/>
      <c r="NB42" s="82"/>
      <c r="NC42" s="82"/>
      <c r="ND42" s="82"/>
      <c r="NE42" s="82"/>
      <c r="NF42" s="82"/>
      <c r="NG42" s="82"/>
      <c r="NH42" s="82"/>
      <c r="NI42" s="82"/>
      <c r="NJ42" s="82"/>
      <c r="NK42" s="82"/>
      <c r="NL42" s="82"/>
      <c r="NM42" s="82"/>
      <c r="NN42" s="82"/>
      <c r="NO42" s="82"/>
      <c r="NP42" s="82"/>
      <c r="NQ42" s="82"/>
      <c r="NR42" s="82"/>
      <c r="NS42" s="82"/>
      <c r="NT42" s="82"/>
      <c r="NU42" s="82"/>
      <c r="NV42" s="82"/>
      <c r="NW42" s="82"/>
      <c r="NX42" s="82"/>
      <c r="NY42" s="82"/>
      <c r="NZ42" s="82"/>
      <c r="OA42" s="82"/>
      <c r="OB42" s="82"/>
      <c r="OC42" s="82"/>
      <c r="OD42" s="82"/>
      <c r="OE42" s="82"/>
      <c r="OF42" s="82"/>
      <c r="OG42" s="82"/>
      <c r="OH42" s="82"/>
      <c r="OI42" s="82"/>
      <c r="OJ42" s="82"/>
      <c r="OK42" s="82"/>
      <c r="OL42" s="82"/>
      <c r="OM42" s="82"/>
      <c r="ON42" s="82"/>
      <c r="OO42" s="82"/>
      <c r="OP42" s="82"/>
      <c r="OQ42" s="82"/>
      <c r="OR42" s="82"/>
      <c r="OS42" s="82"/>
      <c r="OT42" s="82"/>
      <c r="OU42" s="82"/>
      <c r="OV42" s="82"/>
      <c r="OW42" s="82"/>
      <c r="OX42" s="82"/>
      <c r="OY42" s="82"/>
      <c r="OZ42" s="82"/>
      <c r="PA42" s="82"/>
      <c r="PB42" s="82"/>
      <c r="PC42" s="82"/>
      <c r="PD42" s="82"/>
      <c r="PE42" s="82"/>
      <c r="PF42" s="82"/>
      <c r="PG42" s="82"/>
      <c r="PH42" s="82"/>
      <c r="PI42" s="82"/>
      <c r="PJ42" s="82"/>
      <c r="PK42" s="82"/>
      <c r="PL42" s="82"/>
      <c r="PM42" s="82"/>
      <c r="PN42" s="82"/>
      <c r="PO42" s="82"/>
      <c r="PP42" s="82"/>
      <c r="PQ42" s="82"/>
      <c r="PR42" s="82"/>
      <c r="PS42" s="82"/>
      <c r="PT42" s="82"/>
      <c r="PU42" s="82"/>
      <c r="PV42" s="82"/>
      <c r="PW42" s="82"/>
      <c r="PX42" s="82"/>
      <c r="PY42" s="82"/>
      <c r="PZ42" s="82"/>
      <c r="QA42" s="82"/>
      <c r="QB42" s="82"/>
      <c r="QC42" s="82"/>
      <c r="QD42" s="82"/>
      <c r="QE42" s="82"/>
      <c r="QF42" s="82"/>
      <c r="QG42" s="82"/>
      <c r="QH42" s="82"/>
      <c r="QI42" s="82"/>
      <c r="QJ42" s="82"/>
      <c r="QK42" s="82"/>
      <c r="QL42" s="82"/>
      <c r="QM42" s="82"/>
      <c r="QN42" s="82"/>
      <c r="QO42" s="82"/>
      <c r="QP42" s="82"/>
      <c r="QQ42" s="82"/>
      <c r="QR42" s="82"/>
      <c r="QS42" s="82"/>
      <c r="QT42" s="82"/>
      <c r="QU42" s="82"/>
      <c r="QV42" s="82"/>
      <c r="QW42" s="82"/>
      <c r="QX42" s="82"/>
      <c r="QY42" s="82"/>
      <c r="QZ42" s="82"/>
      <c r="RA42" s="82"/>
      <c r="RB42" s="82"/>
      <c r="RC42" s="82"/>
      <c r="RD42" s="82"/>
      <c r="RE42" s="82"/>
      <c r="RF42" s="82"/>
      <c r="RG42" s="82"/>
      <c r="RH42" s="82"/>
      <c r="RI42" s="82"/>
      <c r="RJ42" s="82"/>
      <c r="RK42" s="82"/>
      <c r="RL42" s="82"/>
      <c r="RM42" s="82"/>
      <c r="RN42" s="82"/>
      <c r="RO42" s="82"/>
      <c r="RP42" s="82"/>
      <c r="RQ42" s="82"/>
      <c r="RR42" s="82"/>
      <c r="RS42" s="82"/>
      <c r="RT42" s="82"/>
      <c r="RU42" s="82"/>
      <c r="RV42" s="82"/>
      <c r="RW42" s="82"/>
      <c r="RX42" s="82"/>
      <c r="RY42" s="82"/>
      <c r="RZ42" s="82"/>
      <c r="SA42" s="82"/>
      <c r="SB42" s="82"/>
      <c r="SC42" s="82"/>
      <c r="SD42" s="82"/>
      <c r="SE42" s="82"/>
      <c r="SF42" s="82"/>
      <c r="SG42" s="82"/>
      <c r="SH42" s="82"/>
      <c r="SI42" s="82"/>
      <c r="SJ42" s="82"/>
      <c r="SK42" s="82"/>
      <c r="SL42" s="82"/>
      <c r="SM42" s="82"/>
      <c r="SN42" s="82"/>
      <c r="SO42" s="82"/>
      <c r="SP42" s="82"/>
      <c r="SQ42" s="82"/>
      <c r="SR42" s="82"/>
      <c r="SS42" s="82"/>
      <c r="ST42" s="82"/>
      <c r="SU42" s="82"/>
      <c r="SV42" s="82"/>
      <c r="SW42" s="82"/>
      <c r="SX42" s="82"/>
      <c r="SY42" s="82"/>
      <c r="SZ42" s="82"/>
      <c r="TA42" s="82"/>
      <c r="TB42" s="82"/>
      <c r="TC42" s="82"/>
      <c r="TD42" s="82"/>
      <c r="TE42" s="82"/>
      <c r="TF42" s="82"/>
      <c r="TG42" s="82"/>
      <c r="TH42" s="82"/>
      <c r="TI42" s="82"/>
      <c r="TJ42" s="82"/>
      <c r="TK42" s="82"/>
      <c r="TL42" s="82"/>
      <c r="TM42" s="82"/>
      <c r="TN42" s="82"/>
      <c r="TO42" s="82"/>
      <c r="TP42" s="82"/>
      <c r="TQ42" s="82"/>
      <c r="TR42" s="82"/>
      <c r="TS42" s="82"/>
      <c r="TT42" s="82"/>
      <c r="TU42" s="82"/>
      <c r="TV42" s="82"/>
      <c r="TW42" s="82"/>
      <c r="TX42" s="82"/>
      <c r="TY42" s="82"/>
      <c r="TZ42" s="82"/>
      <c r="UA42" s="82"/>
      <c r="UB42" s="82"/>
      <c r="UC42" s="82"/>
      <c r="UD42" s="82"/>
      <c r="UE42" s="82"/>
      <c r="UF42" s="82"/>
      <c r="UG42" s="82"/>
      <c r="UH42" s="82"/>
      <c r="UI42" s="82"/>
      <c r="UJ42" s="82"/>
      <c r="UK42" s="82"/>
      <c r="UL42" s="82"/>
      <c r="UM42" s="82"/>
      <c r="UN42" s="82"/>
      <c r="UO42" s="82"/>
      <c r="UP42" s="82"/>
      <c r="UQ42" s="82"/>
      <c r="UR42" s="82"/>
      <c r="US42" s="82"/>
      <c r="UT42" s="82"/>
      <c r="UU42" s="82"/>
      <c r="UV42" s="82"/>
      <c r="UW42" s="82"/>
      <c r="UX42" s="82"/>
      <c r="UY42" s="82"/>
      <c r="UZ42" s="82"/>
      <c r="VA42" s="82"/>
      <c r="VB42" s="82"/>
      <c r="VC42" s="82"/>
      <c r="VD42" s="82"/>
      <c r="VE42" s="82"/>
      <c r="VF42" s="82"/>
      <c r="VG42" s="82"/>
      <c r="VH42" s="82"/>
      <c r="VI42" s="82"/>
      <c r="VJ42" s="82"/>
      <c r="VK42" s="82"/>
      <c r="VL42" s="82"/>
      <c r="VM42" s="82"/>
      <c r="VN42" s="82"/>
      <c r="VO42" s="82"/>
      <c r="VP42" s="82"/>
      <c r="VQ42" s="82"/>
      <c r="VR42" s="82"/>
      <c r="VS42" s="82"/>
      <c r="VT42" s="82"/>
      <c r="VU42" s="82"/>
      <c r="VV42" s="82"/>
      <c r="VW42" s="82"/>
      <c r="VX42" s="82"/>
      <c r="VY42" s="82"/>
      <c r="VZ42" s="82"/>
      <c r="WA42" s="82"/>
      <c r="WB42" s="82"/>
      <c r="WC42" s="82"/>
      <c r="WD42" s="82"/>
      <c r="WE42" s="82"/>
      <c r="WF42" s="82"/>
      <c r="WG42" s="82"/>
      <c r="WH42" s="82"/>
      <c r="WI42" s="82"/>
      <c r="WJ42" s="82"/>
      <c r="WK42" s="82"/>
      <c r="WL42" s="82"/>
      <c r="WM42" s="82"/>
      <c r="WN42" s="82"/>
      <c r="WO42" s="82"/>
      <c r="WP42" s="82"/>
      <c r="WQ42" s="82"/>
      <c r="WR42" s="82"/>
      <c r="WS42" s="82"/>
      <c r="WT42" s="82"/>
      <c r="WU42" s="82"/>
      <c r="WV42" s="82"/>
      <c r="WW42" s="82"/>
      <c r="WX42" s="82"/>
      <c r="WY42" s="82"/>
      <c r="WZ42" s="82"/>
      <c r="XA42" s="82"/>
      <c r="XB42" s="82"/>
      <c r="XC42" s="82"/>
      <c r="XD42" s="82"/>
      <c r="XE42" s="82"/>
      <c r="XF42" s="82"/>
      <c r="XG42" s="82"/>
      <c r="XH42" s="82"/>
      <c r="XI42" s="82"/>
      <c r="XJ42" s="82"/>
      <c r="XK42" s="82"/>
      <c r="XL42" s="82"/>
      <c r="XM42" s="82"/>
      <c r="XN42" s="82"/>
      <c r="XO42" s="82"/>
      <c r="XP42" s="82"/>
      <c r="XQ42" s="82"/>
      <c r="XR42" s="82"/>
      <c r="XS42" s="82"/>
      <c r="XT42" s="82"/>
      <c r="XU42" s="82"/>
      <c r="XV42" s="82"/>
      <c r="XW42" s="82"/>
      <c r="XX42" s="82"/>
      <c r="XY42" s="82"/>
      <c r="XZ42" s="82"/>
      <c r="YA42" s="82"/>
      <c r="YB42" s="82"/>
      <c r="YC42" s="82"/>
      <c r="YD42" s="82"/>
      <c r="YE42" s="82"/>
      <c r="YF42" s="82"/>
      <c r="YG42" s="82"/>
      <c r="YH42" s="82"/>
      <c r="YI42" s="82"/>
      <c r="YJ42" s="82"/>
      <c r="YK42" s="82"/>
      <c r="YL42" s="82"/>
      <c r="YM42" s="82"/>
      <c r="YN42" s="82"/>
      <c r="YO42" s="82"/>
      <c r="YP42" s="82"/>
      <c r="YQ42" s="82"/>
      <c r="YR42" s="82"/>
      <c r="YS42" s="82"/>
      <c r="YT42" s="82"/>
      <c r="YU42" s="82"/>
      <c r="YV42" s="82"/>
      <c r="YW42" s="82"/>
      <c r="YX42" s="82"/>
      <c r="YY42" s="82"/>
      <c r="YZ42" s="82"/>
      <c r="ZA42" s="82"/>
      <c r="ZB42" s="82"/>
      <c r="ZC42" s="82"/>
      <c r="ZD42" s="82"/>
      <c r="ZE42" s="82"/>
      <c r="ZF42" s="82"/>
      <c r="ZG42" s="82"/>
      <c r="ZH42" s="82"/>
      <c r="ZI42" s="82"/>
      <c r="ZJ42" s="82"/>
      <c r="ZK42" s="82"/>
      <c r="ZL42" s="82"/>
      <c r="ZM42" s="82"/>
      <c r="ZN42" s="82"/>
      <c r="ZO42" s="82"/>
      <c r="ZP42" s="82"/>
      <c r="ZQ42" s="82"/>
      <c r="ZR42" s="82"/>
      <c r="ZS42" s="82"/>
      <c r="ZT42" s="82"/>
      <c r="ZU42" s="82"/>
      <c r="ZV42" s="82"/>
      <c r="ZW42" s="82"/>
      <c r="ZX42" s="82"/>
      <c r="ZY42" s="82"/>
      <c r="ZZ42" s="82"/>
      <c r="AAA42" s="82"/>
      <c r="AAB42" s="82"/>
      <c r="AAC42" s="82"/>
      <c r="AAD42" s="82"/>
      <c r="AAE42" s="82"/>
      <c r="AAF42" s="82"/>
      <c r="AAG42" s="82"/>
      <c r="AAH42" s="82"/>
      <c r="AAI42" s="82"/>
      <c r="AAJ42" s="82"/>
      <c r="AAK42" s="82"/>
      <c r="AAL42" s="82"/>
      <c r="AAM42" s="82"/>
      <c r="AAN42" s="82"/>
      <c r="AAO42" s="82"/>
      <c r="AAP42" s="82"/>
      <c r="AAQ42" s="82"/>
      <c r="AAR42" s="82"/>
      <c r="AAS42" s="82"/>
      <c r="AAT42" s="82"/>
      <c r="AAU42" s="82"/>
      <c r="AAV42" s="82"/>
      <c r="AAW42" s="82"/>
      <c r="AAX42" s="82"/>
      <c r="AAY42" s="82"/>
      <c r="AAZ42" s="82"/>
      <c r="ABA42" s="82"/>
      <c r="ABB42" s="82"/>
      <c r="ABC42" s="82"/>
      <c r="ABD42" s="82"/>
      <c r="ABE42" s="82"/>
      <c r="ABF42" s="82"/>
      <c r="ABG42" s="82"/>
      <c r="ABH42" s="82"/>
      <c r="ABI42" s="82"/>
      <c r="ABJ42" s="82"/>
      <c r="ABK42" s="82"/>
      <c r="ABL42" s="82"/>
      <c r="ABM42" s="82"/>
      <c r="ABN42" s="82"/>
      <c r="ABO42" s="82"/>
      <c r="ABP42" s="82"/>
      <c r="ABQ42" s="82"/>
      <c r="ABR42" s="82"/>
      <c r="ABS42" s="82"/>
      <c r="ABT42" s="82"/>
      <c r="ABU42" s="82"/>
      <c r="ABV42" s="82"/>
      <c r="ABW42" s="82"/>
      <c r="ABX42" s="82"/>
      <c r="ABY42" s="82"/>
      <c r="ABZ42" s="82"/>
      <c r="ACA42" s="82"/>
      <c r="ACB42" s="82"/>
      <c r="ACC42" s="82"/>
      <c r="ACD42" s="82"/>
      <c r="ACE42" s="82"/>
      <c r="ACF42" s="82"/>
      <c r="ACG42" s="82"/>
      <c r="ACH42" s="82"/>
      <c r="ACI42" s="82"/>
      <c r="ACJ42" s="82"/>
      <c r="ACK42" s="82"/>
      <c r="ACL42" s="82"/>
      <c r="ACM42" s="82"/>
      <c r="ACN42" s="82"/>
      <c r="ACO42" s="82"/>
      <c r="ACP42" s="82"/>
      <c r="ACQ42" s="82"/>
      <c r="ACR42" s="82"/>
      <c r="ACS42" s="82"/>
      <c r="ACT42" s="82"/>
      <c r="ACU42" s="82"/>
      <c r="ACV42" s="82"/>
      <c r="ACW42" s="82"/>
      <c r="ACX42" s="82"/>
      <c r="ACY42" s="82"/>
      <c r="ACZ42" s="82"/>
      <c r="ADA42" s="82"/>
      <c r="ADB42" s="82"/>
      <c r="ADC42" s="82"/>
      <c r="ADD42" s="82"/>
      <c r="ADE42" s="82"/>
      <c r="ADF42" s="82"/>
      <c r="ADG42" s="82"/>
      <c r="ADH42" s="82"/>
      <c r="ADI42" s="82"/>
      <c r="ADJ42" s="82"/>
      <c r="ADK42" s="82"/>
      <c r="ADL42" s="82"/>
      <c r="ADM42" s="82"/>
      <c r="ADN42" s="82"/>
      <c r="ADO42" s="82"/>
      <c r="ADP42" s="82"/>
      <c r="ADQ42" s="82"/>
      <c r="ADR42" s="82"/>
      <c r="ADS42" s="82"/>
      <c r="ADT42" s="82"/>
      <c r="ADU42" s="82"/>
      <c r="ADV42" s="82"/>
      <c r="ADW42" s="82"/>
      <c r="ADX42" s="82"/>
      <c r="ADY42" s="82"/>
      <c r="ADZ42" s="82"/>
      <c r="AEA42" s="82"/>
      <c r="AEB42" s="82"/>
      <c r="AEC42" s="82"/>
      <c r="AED42" s="82"/>
      <c r="AEE42" s="82"/>
      <c r="AEF42" s="82"/>
      <c r="AEG42" s="82"/>
      <c r="AEH42" s="82"/>
      <c r="AEI42" s="82"/>
      <c r="AEJ42" s="82"/>
      <c r="AEK42" s="82"/>
      <c r="AEL42" s="82"/>
      <c r="AEM42" s="82"/>
      <c r="AEN42" s="82"/>
      <c r="AEO42" s="82"/>
      <c r="AEP42" s="82"/>
      <c r="AEQ42" s="82"/>
      <c r="AER42" s="82"/>
      <c r="AES42" s="82"/>
      <c r="AET42" s="82"/>
      <c r="AEU42" s="82"/>
      <c r="AEV42" s="82"/>
      <c r="AEW42" s="82"/>
      <c r="AEX42" s="82"/>
      <c r="AEY42" s="82"/>
      <c r="AEZ42" s="82"/>
      <c r="AFA42" s="82"/>
      <c r="AFB42" s="82"/>
      <c r="AFC42" s="82"/>
      <c r="AFD42" s="82"/>
      <c r="AFE42" s="82"/>
      <c r="AFF42" s="82"/>
      <c r="AFG42" s="82"/>
      <c r="AFH42" s="82"/>
      <c r="AFI42" s="82"/>
      <c r="AFJ42" s="82"/>
      <c r="AFK42" s="82"/>
      <c r="AFL42" s="82"/>
      <c r="AFM42" s="82"/>
      <c r="AFN42" s="82"/>
      <c r="AFO42" s="82"/>
      <c r="AFP42" s="82"/>
      <c r="AFQ42" s="82"/>
      <c r="AFR42" s="82"/>
      <c r="AFS42" s="82"/>
      <c r="AFT42" s="82"/>
      <c r="AFU42" s="82"/>
      <c r="AFV42" s="82"/>
      <c r="AFW42" s="82"/>
      <c r="AFX42" s="82"/>
      <c r="AFY42" s="82"/>
      <c r="AFZ42" s="82"/>
      <c r="AGA42" s="82"/>
      <c r="AGB42" s="82"/>
      <c r="AGC42" s="82"/>
      <c r="AGD42" s="82"/>
      <c r="AGE42" s="82"/>
      <c r="AGF42" s="82"/>
      <c r="AGG42" s="82"/>
      <c r="AGH42" s="82"/>
      <c r="AGI42" s="82"/>
      <c r="AGJ42" s="82"/>
      <c r="AGK42" s="82"/>
      <c r="AGL42" s="82"/>
      <c r="AGM42" s="82"/>
      <c r="AGN42" s="82"/>
      <c r="AGO42" s="82"/>
      <c r="AGP42" s="82"/>
      <c r="AGQ42" s="82"/>
      <c r="AGR42" s="82"/>
      <c r="AGS42" s="82"/>
      <c r="AGT42" s="82"/>
      <c r="AGU42" s="82"/>
      <c r="AGV42" s="82"/>
      <c r="AGW42" s="82"/>
      <c r="AGX42" s="82"/>
      <c r="AGY42" s="82"/>
      <c r="AGZ42" s="82"/>
      <c r="AHA42" s="82"/>
      <c r="AHB42" s="82"/>
      <c r="AHC42" s="82"/>
      <c r="AHD42" s="82"/>
      <c r="AHE42" s="82"/>
      <c r="AHF42" s="82"/>
      <c r="AHG42" s="82"/>
      <c r="AHH42" s="82"/>
      <c r="AHI42" s="82"/>
      <c r="AHJ42" s="82"/>
      <c r="AHK42" s="82"/>
      <c r="AHL42" s="82"/>
      <c r="AHM42" s="82"/>
      <c r="AHN42" s="82"/>
      <c r="AHO42" s="82"/>
      <c r="AHP42" s="82"/>
      <c r="AHQ42" s="82"/>
      <c r="AHR42" s="82"/>
      <c r="AHS42" s="82"/>
      <c r="AHT42" s="82"/>
      <c r="AHU42" s="82"/>
      <c r="AHV42" s="82"/>
      <c r="AHW42" s="82"/>
      <c r="AHX42" s="82"/>
      <c r="AHY42" s="82"/>
      <c r="AHZ42" s="82"/>
      <c r="AIA42" s="82"/>
      <c r="AIB42" s="82"/>
      <c r="AIC42" s="82"/>
      <c r="AID42" s="82"/>
      <c r="AIE42" s="82"/>
      <c r="AIF42" s="82"/>
      <c r="AIG42" s="82"/>
      <c r="AIH42" s="82"/>
      <c r="AII42" s="82"/>
      <c r="AIJ42" s="82"/>
      <c r="AIK42" s="82"/>
      <c r="AIL42" s="82"/>
      <c r="AIM42" s="82"/>
      <c r="AIN42" s="82"/>
      <c r="AIO42" s="82"/>
      <c r="AIP42" s="82"/>
      <c r="AIQ42" s="82"/>
      <c r="AIR42" s="82"/>
      <c r="AIS42" s="82"/>
      <c r="AIT42" s="82"/>
      <c r="AIU42" s="82"/>
      <c r="AIV42" s="82"/>
      <c r="AIW42" s="82"/>
      <c r="AIX42" s="82"/>
      <c r="AIY42" s="82"/>
      <c r="AIZ42" s="82"/>
      <c r="AJA42" s="82"/>
      <c r="AJB42" s="82"/>
      <c r="AJC42" s="82"/>
      <c r="AJD42" s="82"/>
      <c r="AJE42" s="82"/>
      <c r="AJF42" s="82"/>
      <c r="AJG42" s="82"/>
      <c r="AJH42" s="82"/>
      <c r="AJI42" s="82"/>
      <c r="AJJ42" s="82"/>
      <c r="AJK42" s="82"/>
      <c r="AJL42" s="82"/>
      <c r="AJM42" s="82"/>
      <c r="AJN42" s="82"/>
      <c r="AJO42" s="82"/>
      <c r="AJP42" s="82"/>
      <c r="AJQ42" s="82"/>
      <c r="AJR42" s="82"/>
      <c r="AJS42" s="82"/>
      <c r="AJT42" s="82"/>
      <c r="AJU42" s="82"/>
      <c r="AJV42" s="82"/>
      <c r="AJW42" s="82"/>
      <c r="AJX42" s="82"/>
      <c r="AJY42" s="82"/>
      <c r="AJZ42" s="82"/>
      <c r="AKA42" s="82"/>
      <c r="AKB42" s="82"/>
      <c r="AKC42" s="82"/>
      <c r="AKD42" s="82"/>
      <c r="AKE42" s="82"/>
      <c r="AKF42" s="82"/>
      <c r="AKG42" s="82"/>
      <c r="AKH42" s="82"/>
      <c r="AKI42" s="82"/>
      <c r="AKJ42" s="82"/>
      <c r="AKK42" s="82"/>
      <c r="AKL42" s="82"/>
      <c r="AKM42" s="82"/>
      <c r="AKN42" s="82"/>
      <c r="AKO42" s="82"/>
      <c r="AKP42" s="82"/>
      <c r="AKQ42" s="82"/>
      <c r="AKR42" s="82"/>
      <c r="AKS42" s="82"/>
      <c r="AKT42" s="82"/>
      <c r="AKU42" s="82"/>
      <c r="AKV42" s="82"/>
      <c r="AKW42" s="82"/>
      <c r="AKX42" s="82"/>
      <c r="AKY42" s="82"/>
      <c r="AKZ42" s="82"/>
      <c r="ALA42" s="82"/>
      <c r="ALB42" s="82"/>
      <c r="ALC42" s="82"/>
      <c r="ALD42" s="82"/>
      <c r="ALE42" s="82"/>
      <c r="ALF42" s="82"/>
      <c r="ALG42" s="82"/>
      <c r="ALH42" s="82"/>
      <c r="ALI42" s="82"/>
      <c r="ALJ42" s="82"/>
      <c r="ALK42" s="82"/>
      <c r="ALL42" s="82"/>
      <c r="ALM42" s="82"/>
      <c r="ALN42" s="82"/>
      <c r="ALO42" s="82"/>
      <c r="ALP42" s="82"/>
      <c r="ALQ42" s="82"/>
      <c r="ALR42" s="82"/>
      <c r="ALS42" s="82"/>
      <c r="ALT42" s="82"/>
      <c r="ALU42" s="82"/>
      <c r="ALV42" s="82"/>
      <c r="ALW42" s="82"/>
      <c r="ALX42" s="82"/>
      <c r="ALY42" s="82"/>
      <c r="ALZ42" s="82"/>
      <c r="AMA42" s="82"/>
      <c r="AMB42" s="82"/>
      <c r="AMC42" s="82"/>
      <c r="AMD42" s="82"/>
      <c r="AME42" s="82"/>
      <c r="AMF42" s="82"/>
      <c r="AMG42" s="82"/>
      <c r="AMH42" s="82"/>
      <c r="AMI42" s="82"/>
      <c r="AMJ42" s="82"/>
      <c r="AMK42" s="82"/>
      <c r="AML42" s="82"/>
      <c r="AMM42" s="82"/>
      <c r="AMN42" s="82"/>
      <c r="AMO42" s="82"/>
      <c r="AMP42" s="82"/>
      <c r="AMQ42" s="82"/>
      <c r="AMR42" s="82"/>
      <c r="AMS42" s="82"/>
      <c r="AMT42" s="82"/>
      <c r="AMU42" s="82"/>
      <c r="AMV42" s="82"/>
      <c r="AMW42" s="82"/>
      <c r="AMX42" s="82"/>
      <c r="AMY42" s="82"/>
      <c r="AMZ42" s="82"/>
      <c r="ANA42" s="82"/>
      <c r="ANB42" s="82"/>
      <c r="ANC42" s="82"/>
      <c r="AND42" s="82"/>
      <c r="ANE42" s="82"/>
      <c r="ANF42" s="82"/>
      <c r="ANG42" s="82"/>
      <c r="ANH42" s="82"/>
      <c r="ANI42" s="82"/>
      <c r="ANJ42" s="82"/>
      <c r="ANK42" s="82"/>
      <c r="ANL42" s="82"/>
      <c r="ANM42" s="82"/>
      <c r="ANN42" s="82"/>
      <c r="ANO42" s="82"/>
      <c r="ANP42" s="82"/>
      <c r="ANQ42" s="82"/>
      <c r="ANR42" s="82"/>
      <c r="ANS42" s="82"/>
      <c r="ANT42" s="82"/>
      <c r="ANU42" s="82"/>
      <c r="ANV42" s="82"/>
      <c r="ANW42" s="82"/>
      <c r="ANX42" s="82"/>
      <c r="ANY42" s="82"/>
      <c r="ANZ42" s="82"/>
      <c r="AOA42" s="82"/>
      <c r="AOB42" s="82"/>
      <c r="AOC42" s="82"/>
      <c r="AOD42" s="82"/>
      <c r="AOE42" s="82"/>
      <c r="AOF42" s="82"/>
      <c r="AOG42" s="82"/>
      <c r="AOH42" s="82"/>
      <c r="AOI42" s="82"/>
      <c r="AOJ42" s="82"/>
      <c r="AOK42" s="82"/>
      <c r="AOL42" s="82"/>
      <c r="AOM42" s="82"/>
      <c r="AON42" s="82"/>
      <c r="AOO42" s="82"/>
      <c r="AOP42" s="82"/>
      <c r="AOQ42" s="82"/>
      <c r="AOR42" s="82"/>
      <c r="AOS42" s="82"/>
      <c r="AOT42" s="82"/>
      <c r="AOU42" s="82"/>
      <c r="AOV42" s="82"/>
      <c r="AOW42" s="82"/>
      <c r="AOX42" s="82"/>
      <c r="AOY42" s="82"/>
      <c r="AOZ42" s="82"/>
      <c r="APA42" s="82"/>
      <c r="APB42" s="82"/>
      <c r="APC42" s="82"/>
      <c r="APD42" s="82"/>
      <c r="APE42" s="82"/>
      <c r="APF42" s="82"/>
      <c r="APG42" s="82"/>
      <c r="APH42" s="82"/>
      <c r="API42" s="82"/>
      <c r="APJ42" s="82"/>
      <c r="APK42" s="82"/>
      <c r="APL42" s="82"/>
      <c r="APM42" s="82"/>
      <c r="APN42" s="82"/>
      <c r="APO42" s="82"/>
      <c r="APP42" s="82"/>
      <c r="APQ42" s="82"/>
      <c r="APR42" s="82"/>
      <c r="APS42" s="82"/>
      <c r="APT42" s="82"/>
      <c r="APU42" s="82"/>
      <c r="APV42" s="82"/>
      <c r="APW42" s="82"/>
      <c r="APX42" s="82"/>
      <c r="APY42" s="82"/>
      <c r="APZ42" s="82"/>
      <c r="AQA42" s="82"/>
      <c r="AQB42" s="82"/>
      <c r="AQC42" s="82"/>
      <c r="AQD42" s="82"/>
      <c r="AQE42" s="82"/>
      <c r="AQF42" s="82"/>
      <c r="AQG42" s="82"/>
      <c r="AQH42" s="82"/>
      <c r="AQI42" s="82"/>
      <c r="AQJ42" s="82"/>
      <c r="AQK42" s="82"/>
      <c r="AQL42" s="82"/>
      <c r="AQM42" s="82"/>
      <c r="AQN42" s="82"/>
      <c r="AQO42" s="82"/>
      <c r="AQP42" s="82"/>
      <c r="AQQ42" s="82"/>
      <c r="AQR42" s="82"/>
      <c r="AQS42" s="82"/>
      <c r="AQT42" s="82"/>
      <c r="AQU42" s="82"/>
      <c r="AQV42" s="82"/>
      <c r="AQW42" s="82"/>
      <c r="AQX42" s="82"/>
      <c r="AQY42" s="82"/>
      <c r="AQZ42" s="82"/>
      <c r="ARA42" s="82"/>
      <c r="ARB42" s="82"/>
      <c r="ARC42" s="82"/>
      <c r="ARD42" s="82"/>
      <c r="ARE42" s="82"/>
      <c r="ARF42" s="82"/>
      <c r="ARG42" s="82"/>
      <c r="ARH42" s="82"/>
      <c r="ARI42" s="82"/>
      <c r="ARJ42" s="82"/>
      <c r="ARK42" s="82"/>
      <c r="ARL42" s="82"/>
      <c r="ARM42" s="82"/>
      <c r="ARN42" s="82"/>
      <c r="ARO42" s="82"/>
      <c r="ARP42" s="82"/>
      <c r="ARQ42" s="82"/>
      <c r="ARR42" s="82"/>
      <c r="ARS42" s="82"/>
      <c r="ART42" s="82"/>
      <c r="ARU42" s="82"/>
      <c r="ARV42" s="82"/>
      <c r="ARW42" s="82"/>
      <c r="ARX42" s="82"/>
      <c r="ARY42" s="82"/>
      <c r="ARZ42" s="82"/>
      <c r="ASA42" s="82"/>
      <c r="ASB42" s="82"/>
      <c r="ASC42" s="82"/>
      <c r="ASD42" s="82"/>
      <c r="ASE42" s="82"/>
      <c r="ASF42" s="82"/>
      <c r="ASG42" s="82"/>
      <c r="ASH42" s="82"/>
      <c r="ASI42" s="82"/>
      <c r="ASJ42" s="82"/>
      <c r="ASK42" s="82"/>
      <c r="ASL42" s="82"/>
      <c r="ASM42" s="82"/>
      <c r="ASN42" s="82"/>
      <c r="ASO42" s="82"/>
      <c r="ASP42" s="82"/>
      <c r="ASQ42" s="82"/>
      <c r="ASR42" s="82"/>
      <c r="ASS42" s="82"/>
      <c r="AST42" s="82"/>
      <c r="ASU42" s="82"/>
      <c r="ASV42" s="82"/>
      <c r="ASW42" s="82"/>
      <c r="ASX42" s="82"/>
      <c r="ASY42" s="82"/>
      <c r="ASZ42" s="82"/>
      <c r="ATA42" s="82"/>
      <c r="ATB42" s="82"/>
      <c r="ATC42" s="82"/>
      <c r="ATD42" s="82"/>
      <c r="ATE42" s="82"/>
      <c r="ATF42" s="82"/>
      <c r="ATG42" s="82"/>
      <c r="ATH42" s="82"/>
      <c r="ATI42" s="82"/>
      <c r="ATJ42" s="82"/>
      <c r="ATK42" s="82"/>
      <c r="ATL42" s="82"/>
      <c r="ATM42" s="82"/>
      <c r="ATN42" s="82"/>
      <c r="ATO42" s="82"/>
      <c r="ATP42" s="82"/>
      <c r="ATQ42" s="82"/>
      <c r="ATR42" s="82"/>
      <c r="ATS42" s="82"/>
      <c r="ATT42" s="82"/>
      <c r="ATU42" s="82"/>
      <c r="ATV42" s="82"/>
      <c r="ATW42" s="82"/>
      <c r="ATX42" s="82"/>
      <c r="ATY42" s="82"/>
      <c r="ATZ42" s="82"/>
      <c r="AUA42" s="82"/>
      <c r="AUB42" s="82"/>
      <c r="AUC42" s="82"/>
      <c r="AUD42" s="82"/>
      <c r="AUE42" s="82"/>
      <c r="AUF42" s="82"/>
      <c r="AUG42" s="82"/>
      <c r="AUH42" s="82"/>
      <c r="AUI42" s="82"/>
      <c r="AUJ42" s="82"/>
      <c r="AUK42" s="82"/>
      <c r="AUL42" s="82"/>
      <c r="AUM42" s="82"/>
      <c r="AUN42" s="82"/>
      <c r="AUO42" s="82"/>
      <c r="AUP42" s="82"/>
      <c r="AUQ42" s="82"/>
      <c r="AUR42" s="82"/>
      <c r="AUS42" s="82"/>
      <c r="AUT42" s="82"/>
      <c r="AUU42" s="82"/>
      <c r="AUV42" s="82"/>
      <c r="AUW42" s="82"/>
      <c r="AUX42" s="82"/>
      <c r="AUY42" s="82"/>
      <c r="AUZ42" s="82"/>
      <c r="AVA42" s="82"/>
      <c r="AVB42" s="82"/>
      <c r="AVC42" s="82"/>
      <c r="AVD42" s="82"/>
      <c r="AVE42" s="82"/>
      <c r="AVF42" s="82"/>
      <c r="AVG42" s="82"/>
      <c r="AVH42" s="82"/>
      <c r="AVI42" s="82"/>
      <c r="AVJ42" s="82"/>
      <c r="AVK42" s="82"/>
      <c r="AVL42" s="82"/>
      <c r="AVM42" s="82"/>
      <c r="AVN42" s="82"/>
      <c r="AVO42" s="82"/>
      <c r="AVP42" s="82"/>
      <c r="AVQ42" s="82"/>
      <c r="AVR42" s="82"/>
      <c r="AVS42" s="82"/>
      <c r="AVT42" s="82"/>
      <c r="AVU42" s="82"/>
      <c r="AVV42" s="82"/>
      <c r="AVW42" s="82"/>
      <c r="AVX42" s="82"/>
      <c r="AVY42" s="82"/>
      <c r="AVZ42" s="82"/>
      <c r="AWA42" s="82"/>
      <c r="AWB42" s="82"/>
      <c r="AWC42" s="82"/>
      <c r="AWD42" s="82"/>
      <c r="AWE42" s="82"/>
      <c r="AWF42" s="82"/>
      <c r="AWG42" s="82"/>
      <c r="AWH42" s="82"/>
      <c r="AWI42" s="82"/>
      <c r="AWJ42" s="82"/>
      <c r="AWK42" s="82"/>
      <c r="AWL42" s="82"/>
      <c r="AWM42" s="82"/>
      <c r="AWN42" s="82"/>
      <c r="AWO42" s="82"/>
      <c r="AWP42" s="82"/>
      <c r="AWQ42" s="82"/>
      <c r="AWR42" s="82"/>
      <c r="AWS42" s="82"/>
      <c r="AWT42" s="82"/>
      <c r="AWU42" s="82"/>
      <c r="AWV42" s="82"/>
      <c r="AWW42" s="82"/>
      <c r="AWX42" s="82"/>
      <c r="AWY42" s="82"/>
      <c r="AWZ42" s="82"/>
      <c r="AXA42" s="82"/>
      <c r="AXB42" s="82"/>
      <c r="AXC42" s="82"/>
      <c r="AXD42" s="82"/>
      <c r="AXE42" s="82"/>
      <c r="AXF42" s="82"/>
      <c r="AXG42" s="82"/>
      <c r="AXH42" s="82"/>
      <c r="AXI42" s="82"/>
      <c r="AXJ42" s="82"/>
      <c r="AXK42" s="82"/>
      <c r="AXL42" s="82"/>
      <c r="AXM42" s="82"/>
      <c r="AXN42" s="82"/>
      <c r="AXO42" s="82"/>
      <c r="AXP42" s="82"/>
      <c r="AXQ42" s="82"/>
      <c r="AXR42" s="82"/>
      <c r="AXS42" s="82"/>
      <c r="AXT42" s="82"/>
      <c r="AXU42" s="82"/>
      <c r="AXV42" s="82"/>
      <c r="AXW42" s="82"/>
      <c r="AXX42" s="82"/>
      <c r="AXY42" s="82"/>
      <c r="AXZ42" s="82"/>
      <c r="AYA42" s="82"/>
      <c r="AYB42" s="82"/>
      <c r="AYC42" s="82"/>
      <c r="AYD42" s="82"/>
      <c r="AYE42" s="82"/>
      <c r="AYF42" s="82"/>
      <c r="AYG42" s="82"/>
      <c r="AYH42" s="82"/>
      <c r="AYI42" s="82"/>
      <c r="AYJ42" s="82"/>
      <c r="AYK42" s="82"/>
      <c r="AYL42" s="82"/>
      <c r="AYM42" s="82"/>
      <c r="AYN42" s="82"/>
      <c r="AYO42" s="82"/>
      <c r="AYP42" s="82"/>
      <c r="AYQ42" s="82"/>
      <c r="AYR42" s="82"/>
      <c r="AYS42" s="82"/>
      <c r="AYT42" s="82"/>
      <c r="AYU42" s="82"/>
      <c r="AYV42" s="82"/>
      <c r="AYW42" s="82"/>
      <c r="AYX42" s="82"/>
      <c r="AYY42" s="82"/>
      <c r="AYZ42" s="82"/>
      <c r="AZA42" s="82"/>
      <c r="AZB42" s="82"/>
      <c r="AZC42" s="82"/>
      <c r="AZD42" s="82"/>
      <c r="AZE42" s="82"/>
      <c r="AZF42" s="82"/>
      <c r="AZG42" s="82"/>
      <c r="AZH42" s="82"/>
      <c r="AZI42" s="82"/>
      <c r="AZJ42" s="82"/>
      <c r="AZK42" s="82"/>
      <c r="AZL42" s="82"/>
      <c r="AZM42" s="82"/>
      <c r="AZN42" s="82"/>
      <c r="AZO42" s="82"/>
      <c r="AZP42" s="82"/>
      <c r="AZQ42" s="82"/>
      <c r="AZR42" s="82"/>
      <c r="AZS42" s="82"/>
      <c r="AZT42" s="82"/>
      <c r="AZU42" s="82"/>
      <c r="AZV42" s="82"/>
      <c r="AZW42" s="82"/>
      <c r="AZX42" s="82"/>
      <c r="AZY42" s="82"/>
      <c r="AZZ42" s="82"/>
      <c r="BAA42" s="82"/>
      <c r="BAB42" s="82"/>
      <c r="BAC42" s="82"/>
      <c r="BAD42" s="82"/>
      <c r="BAE42" s="82"/>
      <c r="BAF42" s="82"/>
      <c r="BAG42" s="82"/>
      <c r="BAH42" s="82"/>
      <c r="BAI42" s="82"/>
      <c r="BAJ42" s="82"/>
      <c r="BAK42" s="82"/>
      <c r="BAL42" s="82"/>
      <c r="BAM42" s="82"/>
      <c r="BAN42" s="82"/>
      <c r="BAO42" s="82"/>
      <c r="BAP42" s="82"/>
      <c r="BAQ42" s="82"/>
      <c r="BAR42" s="82"/>
      <c r="BAS42" s="82"/>
      <c r="BAT42" s="82"/>
      <c r="BAU42" s="82"/>
      <c r="BAV42" s="82"/>
      <c r="BAW42" s="82"/>
      <c r="BAX42" s="82"/>
      <c r="BAY42" s="82"/>
      <c r="BAZ42" s="82"/>
      <c r="BBA42" s="82"/>
      <c r="BBB42" s="82"/>
      <c r="BBC42" s="82"/>
      <c r="BBD42" s="82"/>
      <c r="BBE42" s="82"/>
      <c r="BBF42" s="82"/>
      <c r="BBG42" s="82"/>
      <c r="BBH42" s="82"/>
      <c r="BBI42" s="82"/>
      <c r="BBJ42" s="82"/>
      <c r="BBK42" s="82"/>
      <c r="BBL42" s="82"/>
      <c r="BBM42" s="82"/>
      <c r="BBN42" s="82"/>
      <c r="BBO42" s="82"/>
      <c r="BBP42" s="82"/>
      <c r="BBQ42" s="82"/>
      <c r="BBR42" s="82"/>
      <c r="BBS42" s="82"/>
      <c r="BBT42" s="82"/>
      <c r="BBU42" s="82"/>
      <c r="BBV42" s="82"/>
      <c r="BBW42" s="82"/>
      <c r="BBX42" s="82"/>
      <c r="BBY42" s="82"/>
      <c r="BBZ42" s="82"/>
      <c r="BCA42" s="82"/>
      <c r="BCB42" s="82"/>
      <c r="BCC42" s="82"/>
      <c r="BCD42" s="82"/>
      <c r="BCE42" s="82"/>
      <c r="BCF42" s="82"/>
      <c r="BCG42" s="82"/>
      <c r="BCH42" s="82"/>
      <c r="BCI42" s="82"/>
      <c r="BCJ42" s="82"/>
      <c r="BCK42" s="82"/>
      <c r="BCL42" s="82"/>
      <c r="BCM42" s="82"/>
      <c r="BCN42" s="82"/>
      <c r="BCO42" s="82"/>
      <c r="BCP42" s="82"/>
      <c r="BCQ42" s="82"/>
      <c r="BCR42" s="82"/>
      <c r="BCS42" s="82"/>
      <c r="BCT42" s="82"/>
      <c r="BCU42" s="82"/>
      <c r="BCV42" s="82"/>
      <c r="BCW42" s="82"/>
      <c r="BCX42" s="82"/>
      <c r="BCY42" s="82"/>
      <c r="BCZ42" s="82"/>
      <c r="BDA42" s="82"/>
      <c r="BDB42" s="82"/>
      <c r="BDC42" s="82"/>
      <c r="BDD42" s="82"/>
      <c r="BDE42" s="82"/>
      <c r="BDF42" s="82"/>
      <c r="BDG42" s="82"/>
      <c r="BDH42" s="82"/>
      <c r="BDI42" s="82"/>
      <c r="BDJ42" s="82"/>
      <c r="BDK42" s="82"/>
      <c r="BDL42" s="82"/>
      <c r="BDM42" s="82"/>
      <c r="BDN42" s="82"/>
      <c r="BDO42" s="82"/>
      <c r="BDP42" s="82"/>
      <c r="BDQ42" s="82"/>
      <c r="BDR42" s="82"/>
      <c r="BDS42" s="82"/>
      <c r="BDT42" s="82"/>
      <c r="BDU42" s="82"/>
      <c r="BDV42" s="82"/>
      <c r="BDW42" s="82"/>
      <c r="BDX42" s="82"/>
      <c r="BDY42" s="82"/>
      <c r="BDZ42" s="82"/>
      <c r="BEA42" s="82"/>
      <c r="BEB42" s="82"/>
      <c r="BEC42" s="82"/>
      <c r="BED42" s="82"/>
      <c r="BEE42" s="82"/>
      <c r="BEF42" s="82"/>
      <c r="BEG42" s="82"/>
      <c r="BEH42" s="82"/>
      <c r="BEI42" s="82"/>
      <c r="BEJ42" s="82"/>
      <c r="BEK42" s="82"/>
      <c r="BEL42" s="82"/>
      <c r="BEM42" s="82"/>
      <c r="BEN42" s="82"/>
      <c r="BEO42" s="82"/>
      <c r="BEP42" s="82"/>
      <c r="BEQ42" s="82"/>
      <c r="BER42" s="82"/>
      <c r="BES42" s="82"/>
      <c r="BET42" s="82"/>
      <c r="BEU42" s="82"/>
      <c r="BEV42" s="82"/>
      <c r="BEW42" s="82"/>
      <c r="BEX42" s="82"/>
      <c r="BEY42" s="82"/>
      <c r="BEZ42" s="82"/>
      <c r="BFA42" s="82"/>
      <c r="BFB42" s="82"/>
      <c r="BFC42" s="82"/>
      <c r="BFD42" s="82"/>
      <c r="BFE42" s="82"/>
      <c r="BFF42" s="82"/>
      <c r="BFG42" s="82"/>
      <c r="BFH42" s="82"/>
      <c r="BFI42" s="82"/>
      <c r="BFJ42" s="82"/>
      <c r="BFK42" s="82"/>
      <c r="BFL42" s="82"/>
      <c r="BFM42" s="82"/>
      <c r="BFN42" s="82"/>
      <c r="BFO42" s="82"/>
      <c r="BFP42" s="82"/>
      <c r="BFQ42" s="82"/>
      <c r="BFR42" s="82"/>
      <c r="BFS42" s="82"/>
      <c r="BFT42" s="82"/>
      <c r="BFU42" s="82"/>
      <c r="BFV42" s="82"/>
      <c r="BFW42" s="82"/>
      <c r="BFX42" s="82"/>
      <c r="BFY42" s="82"/>
      <c r="BFZ42" s="82"/>
      <c r="BGA42" s="82"/>
      <c r="BGB42" s="82"/>
      <c r="BGC42" s="82"/>
      <c r="BGD42" s="82"/>
      <c r="BGE42" s="82"/>
      <c r="BGF42" s="82"/>
      <c r="BGG42" s="82"/>
      <c r="BGH42" s="82"/>
      <c r="BGI42" s="82"/>
      <c r="BGJ42" s="82"/>
      <c r="BGK42" s="82"/>
      <c r="BGL42" s="82"/>
      <c r="BGM42" s="82"/>
      <c r="BGN42" s="82"/>
      <c r="BGO42" s="82"/>
      <c r="BGP42" s="82"/>
      <c r="BGQ42" s="82"/>
      <c r="BGR42" s="82"/>
      <c r="BGS42" s="82"/>
      <c r="BGT42" s="82"/>
      <c r="BGU42" s="82"/>
      <c r="BGV42" s="82"/>
      <c r="BGW42" s="82"/>
      <c r="BGX42" s="82"/>
      <c r="BGY42" s="82"/>
      <c r="BGZ42" s="82"/>
      <c r="BHA42" s="82"/>
      <c r="BHB42" s="82"/>
      <c r="BHC42" s="82"/>
      <c r="BHD42" s="82"/>
      <c r="BHE42" s="82"/>
      <c r="BHF42" s="82"/>
      <c r="BHG42" s="82"/>
      <c r="BHH42" s="82"/>
    </row>
    <row r="43" spans="1:1568" s="84" customFormat="1" x14ac:dyDescent="0.2">
      <c r="A43" s="99"/>
      <c r="B43" s="83">
        <v>9</v>
      </c>
      <c r="C43" s="60" t="s">
        <v>39</v>
      </c>
      <c r="D43" s="59"/>
      <c r="E43" s="59"/>
      <c r="F43" s="51"/>
      <c r="G43" s="80" t="str">
        <f t="shared" si="21"/>
        <v/>
      </c>
      <c r="H43" s="59"/>
      <c r="I43" s="62"/>
      <c r="J43" s="115" t="str">
        <f t="shared" si="22"/>
        <v/>
      </c>
      <c r="K43" s="82"/>
      <c r="L43" s="100"/>
      <c r="N43" s="85"/>
      <c r="O43" s="85"/>
      <c r="P43" s="85">
        <v>17</v>
      </c>
      <c r="Q43" s="93" t="str">
        <f t="shared" ref="Q43:AC43" si="31">IF($C51=Q$26,$F51,"")</f>
        <v/>
      </c>
      <c r="R43" s="93" t="str">
        <f t="shared" si="31"/>
        <v/>
      </c>
      <c r="S43" s="93" t="str">
        <f t="shared" si="31"/>
        <v/>
      </c>
      <c r="T43" s="93" t="str">
        <f t="shared" si="31"/>
        <v/>
      </c>
      <c r="U43" s="93" t="str">
        <f t="shared" si="31"/>
        <v/>
      </c>
      <c r="V43" s="93" t="str">
        <f t="shared" si="31"/>
        <v/>
      </c>
      <c r="W43" s="93" t="str">
        <f t="shared" si="31"/>
        <v/>
      </c>
      <c r="X43" s="93" t="str">
        <f t="shared" si="31"/>
        <v/>
      </c>
      <c r="Y43" s="93" t="str">
        <f t="shared" si="31"/>
        <v/>
      </c>
      <c r="Z43" s="93" t="str">
        <f t="shared" si="31"/>
        <v/>
      </c>
      <c r="AA43" s="93" t="str">
        <f t="shared" si="31"/>
        <v/>
      </c>
      <c r="AB43" s="93" t="str">
        <f t="shared" si="31"/>
        <v/>
      </c>
      <c r="AC43" s="93" t="str">
        <f t="shared" si="31"/>
        <v/>
      </c>
      <c r="AD43" s="85"/>
      <c r="AE43" s="93" t="str">
        <f t="shared" si="10"/>
        <v/>
      </c>
      <c r="AF43" s="93" t="str">
        <f t="shared" si="10"/>
        <v/>
      </c>
      <c r="AG43" s="93" t="str">
        <f t="shared" si="10"/>
        <v/>
      </c>
      <c r="AH43" s="93" t="str">
        <f t="shared" si="10"/>
        <v/>
      </c>
      <c r="AI43" s="93" t="str">
        <f t="shared" si="10"/>
        <v/>
      </c>
      <c r="AJ43" s="93" t="str">
        <f t="shared" si="10"/>
        <v/>
      </c>
      <c r="AK43" s="93" t="str">
        <f t="shared" si="10"/>
        <v/>
      </c>
      <c r="AL43" s="93" t="str">
        <f t="shared" si="10"/>
        <v/>
      </c>
      <c r="AM43" s="93" t="str">
        <f t="shared" si="10"/>
        <v/>
      </c>
      <c r="AN43" s="93" t="str">
        <f t="shared" si="10"/>
        <v/>
      </c>
      <c r="AO43" s="93" t="str">
        <f t="shared" si="10"/>
        <v/>
      </c>
      <c r="AP43" s="93" t="str">
        <f t="shared" si="10"/>
        <v/>
      </c>
      <c r="AQ43" s="93" t="str">
        <f t="shared" si="10"/>
        <v/>
      </c>
      <c r="AR43" s="109"/>
      <c r="AS43" s="87"/>
      <c r="AT43" s="87"/>
      <c r="AU43" s="87"/>
      <c r="AV43" s="87"/>
      <c r="AW43" s="87"/>
      <c r="AX43" s="87"/>
      <c r="AY43" s="87"/>
      <c r="AZ43" s="87"/>
      <c r="BA43" s="87"/>
      <c r="BB43" s="87"/>
      <c r="BC43" s="87"/>
      <c r="BD43" s="87"/>
      <c r="BE43" s="87"/>
      <c r="BF43" s="87"/>
      <c r="BG43" s="87"/>
      <c r="BH43" s="88"/>
      <c r="BI43" s="88"/>
      <c r="BJ43" s="82"/>
      <c r="BK43" s="82"/>
      <c r="BL43" s="82"/>
      <c r="BM43" s="82"/>
      <c r="BN43" s="82"/>
      <c r="BO43" s="82"/>
      <c r="BP43" s="82"/>
      <c r="BQ43" s="82"/>
      <c r="BR43" s="82"/>
      <c r="BS43" s="82"/>
      <c r="BT43" s="82"/>
      <c r="BU43" s="82"/>
      <c r="BV43" s="82"/>
      <c r="BW43" s="82"/>
      <c r="BX43" s="82"/>
      <c r="BY43" s="82"/>
      <c r="BZ43" s="82"/>
      <c r="CA43" s="82"/>
      <c r="CB43" s="82"/>
      <c r="CC43" s="82"/>
      <c r="CD43" s="82"/>
      <c r="CE43" s="82"/>
      <c r="CF43" s="82"/>
      <c r="CG43" s="82"/>
      <c r="CH43" s="82"/>
      <c r="CI43" s="82"/>
      <c r="CJ43" s="82"/>
      <c r="CK43" s="82"/>
      <c r="CL43" s="82"/>
      <c r="CM43" s="82"/>
      <c r="CN43" s="82"/>
      <c r="CO43" s="82"/>
      <c r="CP43" s="82"/>
      <c r="CQ43" s="82"/>
      <c r="CR43" s="82"/>
      <c r="CS43" s="82"/>
      <c r="CT43" s="82"/>
      <c r="CU43" s="82"/>
      <c r="CV43" s="82"/>
      <c r="CW43" s="82"/>
      <c r="CX43" s="82"/>
      <c r="CY43" s="82"/>
      <c r="CZ43" s="82"/>
      <c r="DA43" s="82"/>
      <c r="DB43" s="82"/>
      <c r="DC43" s="82"/>
      <c r="DD43" s="82"/>
      <c r="DE43" s="82"/>
      <c r="DF43" s="82"/>
      <c r="DG43" s="82"/>
      <c r="DH43" s="82"/>
      <c r="DI43" s="82"/>
      <c r="DJ43" s="82"/>
      <c r="DK43" s="82"/>
      <c r="DL43" s="82"/>
      <c r="DM43" s="82"/>
      <c r="DN43" s="82"/>
      <c r="DO43" s="82"/>
      <c r="DP43" s="82"/>
      <c r="DQ43" s="82"/>
      <c r="DR43" s="82"/>
      <c r="DS43" s="82"/>
      <c r="DT43" s="82"/>
      <c r="DU43" s="82"/>
      <c r="DV43" s="82"/>
      <c r="DW43" s="82"/>
      <c r="DX43" s="82"/>
      <c r="DY43" s="82"/>
      <c r="DZ43" s="82"/>
      <c r="EA43" s="82"/>
      <c r="EB43" s="82"/>
      <c r="EC43" s="82"/>
      <c r="ED43" s="82"/>
      <c r="EE43" s="82"/>
      <c r="EF43" s="82"/>
      <c r="EG43" s="82"/>
      <c r="EH43" s="82"/>
      <c r="EI43" s="82"/>
      <c r="EJ43" s="82"/>
      <c r="EK43" s="82"/>
      <c r="EL43" s="82"/>
      <c r="EM43" s="82"/>
      <c r="EN43" s="82"/>
      <c r="EO43" s="82"/>
      <c r="EP43" s="82"/>
      <c r="EQ43" s="82"/>
      <c r="ER43" s="82"/>
      <c r="ES43" s="82"/>
      <c r="ET43" s="82"/>
      <c r="EU43" s="82"/>
      <c r="EV43" s="82"/>
      <c r="EW43" s="82"/>
      <c r="EX43" s="82"/>
      <c r="EY43" s="82"/>
      <c r="EZ43" s="82"/>
      <c r="FA43" s="82"/>
      <c r="FB43" s="82"/>
      <c r="FC43" s="82"/>
      <c r="FD43" s="82"/>
      <c r="FE43" s="82"/>
      <c r="FF43" s="82"/>
      <c r="FG43" s="82"/>
      <c r="FH43" s="82"/>
      <c r="FI43" s="82"/>
      <c r="FJ43" s="82"/>
      <c r="FK43" s="82"/>
      <c r="FL43" s="82"/>
      <c r="FM43" s="82"/>
      <c r="FN43" s="82"/>
      <c r="FO43" s="82"/>
      <c r="FP43" s="82"/>
      <c r="FQ43" s="82"/>
      <c r="FR43" s="82"/>
      <c r="FS43" s="82"/>
      <c r="FT43" s="82"/>
      <c r="FU43" s="82"/>
      <c r="FV43" s="82"/>
      <c r="FW43" s="82"/>
      <c r="FX43" s="82"/>
      <c r="FY43" s="82"/>
      <c r="FZ43" s="82"/>
      <c r="GA43" s="82"/>
      <c r="GB43" s="82"/>
      <c r="GC43" s="82"/>
      <c r="GD43" s="82"/>
      <c r="GE43" s="82"/>
      <c r="GF43" s="82"/>
      <c r="GG43" s="82"/>
      <c r="GH43" s="82"/>
      <c r="GI43" s="82"/>
      <c r="GJ43" s="82"/>
      <c r="GK43" s="82"/>
      <c r="GL43" s="82"/>
      <c r="GM43" s="82"/>
      <c r="GN43" s="82"/>
      <c r="GO43" s="82"/>
      <c r="GP43" s="82"/>
      <c r="GQ43" s="82"/>
      <c r="GR43" s="82"/>
      <c r="GS43" s="82"/>
      <c r="GT43" s="82"/>
      <c r="GU43" s="82"/>
      <c r="GV43" s="82"/>
      <c r="GW43" s="82"/>
      <c r="GX43" s="82"/>
      <c r="GY43" s="82"/>
      <c r="GZ43" s="82"/>
      <c r="HA43" s="82"/>
      <c r="HB43" s="82"/>
      <c r="HC43" s="82"/>
      <c r="HD43" s="82"/>
      <c r="HE43" s="82"/>
      <c r="HF43" s="82"/>
      <c r="HG43" s="82"/>
      <c r="HH43" s="82"/>
      <c r="HI43" s="82"/>
      <c r="HJ43" s="82"/>
      <c r="HK43" s="82"/>
      <c r="HL43" s="82"/>
      <c r="HM43" s="82"/>
      <c r="HN43" s="82"/>
      <c r="HO43" s="82"/>
      <c r="HP43" s="82"/>
      <c r="HQ43" s="82"/>
      <c r="HR43" s="82"/>
      <c r="HS43" s="82"/>
      <c r="HT43" s="82"/>
      <c r="HU43" s="82"/>
      <c r="HV43" s="82"/>
      <c r="HW43" s="82"/>
      <c r="HX43" s="82"/>
      <c r="HY43" s="82"/>
      <c r="HZ43" s="82"/>
      <c r="IA43" s="82"/>
      <c r="IB43" s="82"/>
      <c r="IC43" s="82"/>
      <c r="ID43" s="82"/>
      <c r="IE43" s="82"/>
      <c r="IF43" s="82"/>
      <c r="IG43" s="82"/>
      <c r="IH43" s="82"/>
      <c r="II43" s="82"/>
      <c r="IJ43" s="82"/>
      <c r="IK43" s="82"/>
      <c r="IL43" s="82"/>
      <c r="IM43" s="82"/>
      <c r="IN43" s="82"/>
      <c r="IO43" s="82"/>
      <c r="IP43" s="82"/>
      <c r="IQ43" s="82"/>
      <c r="IR43" s="82"/>
      <c r="IS43" s="82"/>
      <c r="IT43" s="82"/>
      <c r="IU43" s="82"/>
      <c r="IV43" s="82"/>
      <c r="IW43" s="82"/>
      <c r="IX43" s="82"/>
      <c r="IY43" s="82"/>
      <c r="IZ43" s="82"/>
      <c r="JA43" s="82"/>
      <c r="JB43" s="82"/>
      <c r="JC43" s="82"/>
      <c r="JD43" s="82"/>
      <c r="JE43" s="82"/>
      <c r="JF43" s="82"/>
      <c r="JG43" s="82"/>
      <c r="JH43" s="82"/>
      <c r="JI43" s="82"/>
      <c r="JJ43" s="82"/>
      <c r="JK43" s="82"/>
      <c r="JL43" s="82"/>
      <c r="JM43" s="82"/>
      <c r="JN43" s="82"/>
      <c r="JO43" s="82"/>
      <c r="JP43" s="82"/>
      <c r="JQ43" s="82"/>
      <c r="JR43" s="82"/>
      <c r="JS43" s="82"/>
      <c r="JT43" s="82"/>
      <c r="JU43" s="82"/>
      <c r="JV43" s="82"/>
      <c r="JW43" s="82"/>
      <c r="JX43" s="82"/>
      <c r="JY43" s="82"/>
      <c r="JZ43" s="82"/>
      <c r="KA43" s="82"/>
      <c r="KB43" s="82"/>
      <c r="KC43" s="82"/>
      <c r="KD43" s="82"/>
      <c r="KE43" s="82"/>
      <c r="KF43" s="82"/>
      <c r="KG43" s="82"/>
      <c r="KH43" s="82"/>
      <c r="KI43" s="82"/>
      <c r="KJ43" s="82"/>
      <c r="KK43" s="82"/>
      <c r="KL43" s="82"/>
      <c r="KM43" s="82"/>
      <c r="KN43" s="82"/>
      <c r="KO43" s="82"/>
      <c r="KP43" s="82"/>
      <c r="KQ43" s="82"/>
      <c r="KR43" s="82"/>
      <c r="KS43" s="82"/>
      <c r="KT43" s="82"/>
      <c r="KU43" s="82"/>
      <c r="KV43" s="82"/>
      <c r="KW43" s="82"/>
      <c r="KX43" s="82"/>
      <c r="KY43" s="82"/>
      <c r="KZ43" s="82"/>
      <c r="LA43" s="82"/>
      <c r="LB43" s="82"/>
      <c r="LC43" s="82"/>
      <c r="LD43" s="82"/>
      <c r="LE43" s="82"/>
      <c r="LF43" s="82"/>
      <c r="LG43" s="82"/>
      <c r="LH43" s="82"/>
      <c r="LI43" s="82"/>
      <c r="LJ43" s="82"/>
      <c r="LK43" s="82"/>
      <c r="LL43" s="82"/>
      <c r="LM43" s="82"/>
      <c r="LN43" s="82"/>
      <c r="LO43" s="82"/>
      <c r="LP43" s="82"/>
      <c r="LQ43" s="82"/>
      <c r="LR43" s="82"/>
      <c r="LS43" s="82"/>
      <c r="LT43" s="82"/>
      <c r="LU43" s="82"/>
      <c r="LV43" s="82"/>
      <c r="LW43" s="82"/>
      <c r="LX43" s="82"/>
      <c r="LY43" s="82"/>
      <c r="LZ43" s="82"/>
      <c r="MA43" s="82"/>
      <c r="MB43" s="82"/>
      <c r="MC43" s="82"/>
      <c r="MD43" s="82"/>
      <c r="ME43" s="82"/>
      <c r="MF43" s="82"/>
      <c r="MG43" s="82"/>
      <c r="MH43" s="82"/>
      <c r="MI43" s="82"/>
      <c r="MJ43" s="82"/>
      <c r="MK43" s="82"/>
      <c r="ML43" s="82"/>
      <c r="MM43" s="82"/>
      <c r="MN43" s="82"/>
      <c r="MO43" s="82"/>
      <c r="MP43" s="82"/>
      <c r="MQ43" s="82"/>
      <c r="MR43" s="82"/>
      <c r="MS43" s="82"/>
      <c r="MT43" s="82"/>
      <c r="MU43" s="82"/>
      <c r="MV43" s="82"/>
      <c r="MW43" s="82"/>
      <c r="MX43" s="82"/>
      <c r="MY43" s="82"/>
      <c r="MZ43" s="82"/>
      <c r="NA43" s="82"/>
      <c r="NB43" s="82"/>
      <c r="NC43" s="82"/>
      <c r="ND43" s="82"/>
      <c r="NE43" s="82"/>
      <c r="NF43" s="82"/>
      <c r="NG43" s="82"/>
      <c r="NH43" s="82"/>
      <c r="NI43" s="82"/>
      <c r="NJ43" s="82"/>
      <c r="NK43" s="82"/>
      <c r="NL43" s="82"/>
      <c r="NM43" s="82"/>
      <c r="NN43" s="82"/>
      <c r="NO43" s="82"/>
      <c r="NP43" s="82"/>
      <c r="NQ43" s="82"/>
      <c r="NR43" s="82"/>
      <c r="NS43" s="82"/>
      <c r="NT43" s="82"/>
      <c r="NU43" s="82"/>
      <c r="NV43" s="82"/>
      <c r="NW43" s="82"/>
      <c r="NX43" s="82"/>
      <c r="NY43" s="82"/>
      <c r="NZ43" s="82"/>
      <c r="OA43" s="82"/>
      <c r="OB43" s="82"/>
      <c r="OC43" s="82"/>
      <c r="OD43" s="82"/>
      <c r="OE43" s="82"/>
      <c r="OF43" s="82"/>
      <c r="OG43" s="82"/>
      <c r="OH43" s="82"/>
      <c r="OI43" s="82"/>
      <c r="OJ43" s="82"/>
      <c r="OK43" s="82"/>
      <c r="OL43" s="82"/>
      <c r="OM43" s="82"/>
      <c r="ON43" s="82"/>
      <c r="OO43" s="82"/>
      <c r="OP43" s="82"/>
      <c r="OQ43" s="82"/>
      <c r="OR43" s="82"/>
      <c r="OS43" s="82"/>
      <c r="OT43" s="82"/>
      <c r="OU43" s="82"/>
      <c r="OV43" s="82"/>
      <c r="OW43" s="82"/>
      <c r="OX43" s="82"/>
      <c r="OY43" s="82"/>
      <c r="OZ43" s="82"/>
      <c r="PA43" s="82"/>
      <c r="PB43" s="82"/>
      <c r="PC43" s="82"/>
      <c r="PD43" s="82"/>
      <c r="PE43" s="82"/>
      <c r="PF43" s="82"/>
      <c r="PG43" s="82"/>
      <c r="PH43" s="82"/>
      <c r="PI43" s="82"/>
      <c r="PJ43" s="82"/>
      <c r="PK43" s="82"/>
      <c r="PL43" s="82"/>
      <c r="PM43" s="82"/>
      <c r="PN43" s="82"/>
      <c r="PO43" s="82"/>
      <c r="PP43" s="82"/>
      <c r="PQ43" s="82"/>
      <c r="PR43" s="82"/>
      <c r="PS43" s="82"/>
      <c r="PT43" s="82"/>
      <c r="PU43" s="82"/>
      <c r="PV43" s="82"/>
      <c r="PW43" s="82"/>
      <c r="PX43" s="82"/>
      <c r="PY43" s="82"/>
      <c r="PZ43" s="82"/>
      <c r="QA43" s="82"/>
      <c r="QB43" s="82"/>
      <c r="QC43" s="82"/>
      <c r="QD43" s="82"/>
      <c r="QE43" s="82"/>
      <c r="QF43" s="82"/>
      <c r="QG43" s="82"/>
      <c r="QH43" s="82"/>
      <c r="QI43" s="82"/>
      <c r="QJ43" s="82"/>
      <c r="QK43" s="82"/>
      <c r="QL43" s="82"/>
      <c r="QM43" s="82"/>
      <c r="QN43" s="82"/>
      <c r="QO43" s="82"/>
      <c r="QP43" s="82"/>
      <c r="QQ43" s="82"/>
      <c r="QR43" s="82"/>
      <c r="QS43" s="82"/>
      <c r="QT43" s="82"/>
      <c r="QU43" s="82"/>
      <c r="QV43" s="82"/>
      <c r="QW43" s="82"/>
      <c r="QX43" s="82"/>
      <c r="QY43" s="82"/>
      <c r="QZ43" s="82"/>
      <c r="RA43" s="82"/>
      <c r="RB43" s="82"/>
      <c r="RC43" s="82"/>
      <c r="RD43" s="82"/>
      <c r="RE43" s="82"/>
      <c r="RF43" s="82"/>
      <c r="RG43" s="82"/>
      <c r="RH43" s="82"/>
      <c r="RI43" s="82"/>
      <c r="RJ43" s="82"/>
      <c r="RK43" s="82"/>
      <c r="RL43" s="82"/>
      <c r="RM43" s="82"/>
      <c r="RN43" s="82"/>
      <c r="RO43" s="82"/>
      <c r="RP43" s="82"/>
      <c r="RQ43" s="82"/>
      <c r="RR43" s="82"/>
      <c r="RS43" s="82"/>
      <c r="RT43" s="82"/>
      <c r="RU43" s="82"/>
      <c r="RV43" s="82"/>
      <c r="RW43" s="82"/>
      <c r="RX43" s="82"/>
      <c r="RY43" s="82"/>
      <c r="RZ43" s="82"/>
      <c r="SA43" s="82"/>
      <c r="SB43" s="82"/>
      <c r="SC43" s="82"/>
      <c r="SD43" s="82"/>
      <c r="SE43" s="82"/>
      <c r="SF43" s="82"/>
      <c r="SG43" s="82"/>
      <c r="SH43" s="82"/>
      <c r="SI43" s="82"/>
      <c r="SJ43" s="82"/>
      <c r="SK43" s="82"/>
      <c r="SL43" s="82"/>
      <c r="SM43" s="82"/>
      <c r="SN43" s="82"/>
      <c r="SO43" s="82"/>
      <c r="SP43" s="82"/>
      <c r="SQ43" s="82"/>
      <c r="SR43" s="82"/>
      <c r="SS43" s="82"/>
      <c r="ST43" s="82"/>
      <c r="SU43" s="82"/>
      <c r="SV43" s="82"/>
      <c r="SW43" s="82"/>
      <c r="SX43" s="82"/>
      <c r="SY43" s="82"/>
      <c r="SZ43" s="82"/>
      <c r="TA43" s="82"/>
      <c r="TB43" s="82"/>
      <c r="TC43" s="82"/>
      <c r="TD43" s="82"/>
      <c r="TE43" s="82"/>
      <c r="TF43" s="82"/>
      <c r="TG43" s="82"/>
      <c r="TH43" s="82"/>
      <c r="TI43" s="82"/>
      <c r="TJ43" s="82"/>
      <c r="TK43" s="82"/>
      <c r="TL43" s="82"/>
      <c r="TM43" s="82"/>
      <c r="TN43" s="82"/>
      <c r="TO43" s="82"/>
      <c r="TP43" s="82"/>
      <c r="TQ43" s="82"/>
      <c r="TR43" s="82"/>
      <c r="TS43" s="82"/>
      <c r="TT43" s="82"/>
      <c r="TU43" s="82"/>
      <c r="TV43" s="82"/>
      <c r="TW43" s="82"/>
      <c r="TX43" s="82"/>
      <c r="TY43" s="82"/>
      <c r="TZ43" s="82"/>
      <c r="UA43" s="82"/>
      <c r="UB43" s="82"/>
      <c r="UC43" s="82"/>
      <c r="UD43" s="82"/>
      <c r="UE43" s="82"/>
      <c r="UF43" s="82"/>
      <c r="UG43" s="82"/>
      <c r="UH43" s="82"/>
      <c r="UI43" s="82"/>
      <c r="UJ43" s="82"/>
      <c r="UK43" s="82"/>
      <c r="UL43" s="82"/>
      <c r="UM43" s="82"/>
      <c r="UN43" s="82"/>
      <c r="UO43" s="82"/>
      <c r="UP43" s="82"/>
      <c r="UQ43" s="82"/>
      <c r="UR43" s="82"/>
      <c r="US43" s="82"/>
      <c r="UT43" s="82"/>
      <c r="UU43" s="82"/>
      <c r="UV43" s="82"/>
      <c r="UW43" s="82"/>
      <c r="UX43" s="82"/>
      <c r="UY43" s="82"/>
      <c r="UZ43" s="82"/>
      <c r="VA43" s="82"/>
      <c r="VB43" s="82"/>
      <c r="VC43" s="82"/>
      <c r="VD43" s="82"/>
      <c r="VE43" s="82"/>
      <c r="VF43" s="82"/>
      <c r="VG43" s="82"/>
      <c r="VH43" s="82"/>
      <c r="VI43" s="82"/>
      <c r="VJ43" s="82"/>
      <c r="VK43" s="82"/>
      <c r="VL43" s="82"/>
      <c r="VM43" s="82"/>
      <c r="VN43" s="82"/>
      <c r="VO43" s="82"/>
      <c r="VP43" s="82"/>
      <c r="VQ43" s="82"/>
      <c r="VR43" s="82"/>
      <c r="VS43" s="82"/>
      <c r="VT43" s="82"/>
      <c r="VU43" s="82"/>
      <c r="VV43" s="82"/>
      <c r="VW43" s="82"/>
      <c r="VX43" s="82"/>
      <c r="VY43" s="82"/>
      <c r="VZ43" s="82"/>
      <c r="WA43" s="82"/>
      <c r="WB43" s="82"/>
      <c r="WC43" s="82"/>
      <c r="WD43" s="82"/>
      <c r="WE43" s="82"/>
      <c r="WF43" s="82"/>
      <c r="WG43" s="82"/>
      <c r="WH43" s="82"/>
      <c r="WI43" s="82"/>
      <c r="WJ43" s="82"/>
      <c r="WK43" s="82"/>
      <c r="WL43" s="82"/>
      <c r="WM43" s="82"/>
      <c r="WN43" s="82"/>
      <c r="WO43" s="82"/>
      <c r="WP43" s="82"/>
      <c r="WQ43" s="82"/>
      <c r="WR43" s="82"/>
      <c r="WS43" s="82"/>
      <c r="WT43" s="82"/>
      <c r="WU43" s="82"/>
      <c r="WV43" s="82"/>
      <c r="WW43" s="82"/>
      <c r="WX43" s="82"/>
      <c r="WY43" s="82"/>
      <c r="WZ43" s="82"/>
      <c r="XA43" s="82"/>
      <c r="XB43" s="82"/>
      <c r="XC43" s="82"/>
      <c r="XD43" s="82"/>
      <c r="XE43" s="82"/>
      <c r="XF43" s="82"/>
      <c r="XG43" s="82"/>
      <c r="XH43" s="82"/>
      <c r="XI43" s="82"/>
      <c r="XJ43" s="82"/>
      <c r="XK43" s="82"/>
      <c r="XL43" s="82"/>
      <c r="XM43" s="82"/>
      <c r="XN43" s="82"/>
      <c r="XO43" s="82"/>
      <c r="XP43" s="82"/>
      <c r="XQ43" s="82"/>
      <c r="XR43" s="82"/>
      <c r="XS43" s="82"/>
      <c r="XT43" s="82"/>
      <c r="XU43" s="82"/>
      <c r="XV43" s="82"/>
      <c r="XW43" s="82"/>
      <c r="XX43" s="82"/>
      <c r="XY43" s="82"/>
      <c r="XZ43" s="82"/>
      <c r="YA43" s="82"/>
      <c r="YB43" s="82"/>
      <c r="YC43" s="82"/>
      <c r="YD43" s="82"/>
      <c r="YE43" s="82"/>
      <c r="YF43" s="82"/>
      <c r="YG43" s="82"/>
      <c r="YH43" s="82"/>
      <c r="YI43" s="82"/>
      <c r="YJ43" s="82"/>
      <c r="YK43" s="82"/>
      <c r="YL43" s="82"/>
      <c r="YM43" s="82"/>
      <c r="YN43" s="82"/>
      <c r="YO43" s="82"/>
      <c r="YP43" s="82"/>
      <c r="YQ43" s="82"/>
      <c r="YR43" s="82"/>
      <c r="YS43" s="82"/>
      <c r="YT43" s="82"/>
      <c r="YU43" s="82"/>
      <c r="YV43" s="82"/>
      <c r="YW43" s="82"/>
      <c r="YX43" s="82"/>
      <c r="YY43" s="82"/>
      <c r="YZ43" s="82"/>
      <c r="ZA43" s="82"/>
      <c r="ZB43" s="82"/>
      <c r="ZC43" s="82"/>
      <c r="ZD43" s="82"/>
      <c r="ZE43" s="82"/>
      <c r="ZF43" s="82"/>
      <c r="ZG43" s="82"/>
      <c r="ZH43" s="82"/>
      <c r="ZI43" s="82"/>
      <c r="ZJ43" s="82"/>
      <c r="ZK43" s="82"/>
      <c r="ZL43" s="82"/>
      <c r="ZM43" s="82"/>
      <c r="ZN43" s="82"/>
      <c r="ZO43" s="82"/>
      <c r="ZP43" s="82"/>
      <c r="ZQ43" s="82"/>
      <c r="ZR43" s="82"/>
      <c r="ZS43" s="82"/>
      <c r="ZT43" s="82"/>
      <c r="ZU43" s="82"/>
      <c r="ZV43" s="82"/>
      <c r="ZW43" s="82"/>
      <c r="ZX43" s="82"/>
      <c r="ZY43" s="82"/>
      <c r="ZZ43" s="82"/>
      <c r="AAA43" s="82"/>
      <c r="AAB43" s="82"/>
      <c r="AAC43" s="82"/>
      <c r="AAD43" s="82"/>
      <c r="AAE43" s="82"/>
      <c r="AAF43" s="82"/>
      <c r="AAG43" s="82"/>
      <c r="AAH43" s="82"/>
      <c r="AAI43" s="82"/>
      <c r="AAJ43" s="82"/>
      <c r="AAK43" s="82"/>
      <c r="AAL43" s="82"/>
      <c r="AAM43" s="82"/>
      <c r="AAN43" s="82"/>
      <c r="AAO43" s="82"/>
      <c r="AAP43" s="82"/>
      <c r="AAQ43" s="82"/>
      <c r="AAR43" s="82"/>
      <c r="AAS43" s="82"/>
      <c r="AAT43" s="82"/>
      <c r="AAU43" s="82"/>
      <c r="AAV43" s="82"/>
      <c r="AAW43" s="82"/>
      <c r="AAX43" s="82"/>
      <c r="AAY43" s="82"/>
      <c r="AAZ43" s="82"/>
      <c r="ABA43" s="82"/>
      <c r="ABB43" s="82"/>
      <c r="ABC43" s="82"/>
      <c r="ABD43" s="82"/>
      <c r="ABE43" s="82"/>
      <c r="ABF43" s="82"/>
      <c r="ABG43" s="82"/>
      <c r="ABH43" s="82"/>
      <c r="ABI43" s="82"/>
      <c r="ABJ43" s="82"/>
      <c r="ABK43" s="82"/>
      <c r="ABL43" s="82"/>
      <c r="ABM43" s="82"/>
      <c r="ABN43" s="82"/>
      <c r="ABO43" s="82"/>
      <c r="ABP43" s="82"/>
      <c r="ABQ43" s="82"/>
      <c r="ABR43" s="82"/>
      <c r="ABS43" s="82"/>
      <c r="ABT43" s="82"/>
      <c r="ABU43" s="82"/>
      <c r="ABV43" s="82"/>
      <c r="ABW43" s="82"/>
      <c r="ABX43" s="82"/>
      <c r="ABY43" s="82"/>
      <c r="ABZ43" s="82"/>
      <c r="ACA43" s="82"/>
      <c r="ACB43" s="82"/>
      <c r="ACC43" s="82"/>
      <c r="ACD43" s="82"/>
      <c r="ACE43" s="82"/>
      <c r="ACF43" s="82"/>
      <c r="ACG43" s="82"/>
      <c r="ACH43" s="82"/>
      <c r="ACI43" s="82"/>
      <c r="ACJ43" s="82"/>
      <c r="ACK43" s="82"/>
      <c r="ACL43" s="82"/>
      <c r="ACM43" s="82"/>
      <c r="ACN43" s="82"/>
      <c r="ACO43" s="82"/>
      <c r="ACP43" s="82"/>
      <c r="ACQ43" s="82"/>
      <c r="ACR43" s="82"/>
      <c r="ACS43" s="82"/>
      <c r="ACT43" s="82"/>
      <c r="ACU43" s="82"/>
      <c r="ACV43" s="82"/>
      <c r="ACW43" s="82"/>
      <c r="ACX43" s="82"/>
      <c r="ACY43" s="82"/>
      <c r="ACZ43" s="82"/>
      <c r="ADA43" s="82"/>
      <c r="ADB43" s="82"/>
      <c r="ADC43" s="82"/>
      <c r="ADD43" s="82"/>
      <c r="ADE43" s="82"/>
      <c r="ADF43" s="82"/>
      <c r="ADG43" s="82"/>
      <c r="ADH43" s="82"/>
      <c r="ADI43" s="82"/>
      <c r="ADJ43" s="82"/>
      <c r="ADK43" s="82"/>
      <c r="ADL43" s="82"/>
      <c r="ADM43" s="82"/>
      <c r="ADN43" s="82"/>
      <c r="ADO43" s="82"/>
      <c r="ADP43" s="82"/>
      <c r="ADQ43" s="82"/>
      <c r="ADR43" s="82"/>
      <c r="ADS43" s="82"/>
      <c r="ADT43" s="82"/>
      <c r="ADU43" s="82"/>
      <c r="ADV43" s="82"/>
      <c r="ADW43" s="82"/>
      <c r="ADX43" s="82"/>
      <c r="ADY43" s="82"/>
      <c r="ADZ43" s="82"/>
      <c r="AEA43" s="82"/>
      <c r="AEB43" s="82"/>
      <c r="AEC43" s="82"/>
      <c r="AED43" s="82"/>
      <c r="AEE43" s="82"/>
      <c r="AEF43" s="82"/>
      <c r="AEG43" s="82"/>
      <c r="AEH43" s="82"/>
      <c r="AEI43" s="82"/>
      <c r="AEJ43" s="82"/>
      <c r="AEK43" s="82"/>
      <c r="AEL43" s="82"/>
      <c r="AEM43" s="82"/>
      <c r="AEN43" s="82"/>
      <c r="AEO43" s="82"/>
      <c r="AEP43" s="82"/>
      <c r="AEQ43" s="82"/>
      <c r="AER43" s="82"/>
      <c r="AES43" s="82"/>
      <c r="AET43" s="82"/>
      <c r="AEU43" s="82"/>
      <c r="AEV43" s="82"/>
      <c r="AEW43" s="82"/>
      <c r="AEX43" s="82"/>
      <c r="AEY43" s="82"/>
      <c r="AEZ43" s="82"/>
      <c r="AFA43" s="82"/>
      <c r="AFB43" s="82"/>
      <c r="AFC43" s="82"/>
      <c r="AFD43" s="82"/>
      <c r="AFE43" s="82"/>
      <c r="AFF43" s="82"/>
      <c r="AFG43" s="82"/>
      <c r="AFH43" s="82"/>
      <c r="AFI43" s="82"/>
      <c r="AFJ43" s="82"/>
      <c r="AFK43" s="82"/>
      <c r="AFL43" s="82"/>
      <c r="AFM43" s="82"/>
      <c r="AFN43" s="82"/>
      <c r="AFO43" s="82"/>
      <c r="AFP43" s="82"/>
      <c r="AFQ43" s="82"/>
      <c r="AFR43" s="82"/>
      <c r="AFS43" s="82"/>
      <c r="AFT43" s="82"/>
      <c r="AFU43" s="82"/>
      <c r="AFV43" s="82"/>
      <c r="AFW43" s="82"/>
      <c r="AFX43" s="82"/>
      <c r="AFY43" s="82"/>
      <c r="AFZ43" s="82"/>
      <c r="AGA43" s="82"/>
      <c r="AGB43" s="82"/>
      <c r="AGC43" s="82"/>
      <c r="AGD43" s="82"/>
      <c r="AGE43" s="82"/>
      <c r="AGF43" s="82"/>
      <c r="AGG43" s="82"/>
      <c r="AGH43" s="82"/>
      <c r="AGI43" s="82"/>
      <c r="AGJ43" s="82"/>
      <c r="AGK43" s="82"/>
      <c r="AGL43" s="82"/>
      <c r="AGM43" s="82"/>
      <c r="AGN43" s="82"/>
      <c r="AGO43" s="82"/>
      <c r="AGP43" s="82"/>
      <c r="AGQ43" s="82"/>
      <c r="AGR43" s="82"/>
      <c r="AGS43" s="82"/>
      <c r="AGT43" s="82"/>
      <c r="AGU43" s="82"/>
      <c r="AGV43" s="82"/>
      <c r="AGW43" s="82"/>
      <c r="AGX43" s="82"/>
      <c r="AGY43" s="82"/>
      <c r="AGZ43" s="82"/>
      <c r="AHA43" s="82"/>
      <c r="AHB43" s="82"/>
      <c r="AHC43" s="82"/>
      <c r="AHD43" s="82"/>
      <c r="AHE43" s="82"/>
      <c r="AHF43" s="82"/>
      <c r="AHG43" s="82"/>
      <c r="AHH43" s="82"/>
      <c r="AHI43" s="82"/>
      <c r="AHJ43" s="82"/>
      <c r="AHK43" s="82"/>
      <c r="AHL43" s="82"/>
      <c r="AHM43" s="82"/>
      <c r="AHN43" s="82"/>
      <c r="AHO43" s="82"/>
      <c r="AHP43" s="82"/>
      <c r="AHQ43" s="82"/>
      <c r="AHR43" s="82"/>
      <c r="AHS43" s="82"/>
      <c r="AHT43" s="82"/>
      <c r="AHU43" s="82"/>
      <c r="AHV43" s="82"/>
      <c r="AHW43" s="82"/>
      <c r="AHX43" s="82"/>
      <c r="AHY43" s="82"/>
      <c r="AHZ43" s="82"/>
      <c r="AIA43" s="82"/>
      <c r="AIB43" s="82"/>
      <c r="AIC43" s="82"/>
      <c r="AID43" s="82"/>
      <c r="AIE43" s="82"/>
      <c r="AIF43" s="82"/>
      <c r="AIG43" s="82"/>
      <c r="AIH43" s="82"/>
      <c r="AII43" s="82"/>
      <c r="AIJ43" s="82"/>
      <c r="AIK43" s="82"/>
      <c r="AIL43" s="82"/>
      <c r="AIM43" s="82"/>
      <c r="AIN43" s="82"/>
      <c r="AIO43" s="82"/>
      <c r="AIP43" s="82"/>
      <c r="AIQ43" s="82"/>
      <c r="AIR43" s="82"/>
      <c r="AIS43" s="82"/>
      <c r="AIT43" s="82"/>
      <c r="AIU43" s="82"/>
      <c r="AIV43" s="82"/>
      <c r="AIW43" s="82"/>
      <c r="AIX43" s="82"/>
      <c r="AIY43" s="82"/>
      <c r="AIZ43" s="82"/>
      <c r="AJA43" s="82"/>
      <c r="AJB43" s="82"/>
      <c r="AJC43" s="82"/>
      <c r="AJD43" s="82"/>
      <c r="AJE43" s="82"/>
      <c r="AJF43" s="82"/>
      <c r="AJG43" s="82"/>
      <c r="AJH43" s="82"/>
      <c r="AJI43" s="82"/>
      <c r="AJJ43" s="82"/>
      <c r="AJK43" s="82"/>
      <c r="AJL43" s="82"/>
      <c r="AJM43" s="82"/>
      <c r="AJN43" s="82"/>
      <c r="AJO43" s="82"/>
      <c r="AJP43" s="82"/>
      <c r="AJQ43" s="82"/>
      <c r="AJR43" s="82"/>
      <c r="AJS43" s="82"/>
      <c r="AJT43" s="82"/>
      <c r="AJU43" s="82"/>
      <c r="AJV43" s="82"/>
      <c r="AJW43" s="82"/>
      <c r="AJX43" s="82"/>
      <c r="AJY43" s="82"/>
      <c r="AJZ43" s="82"/>
      <c r="AKA43" s="82"/>
      <c r="AKB43" s="82"/>
      <c r="AKC43" s="82"/>
      <c r="AKD43" s="82"/>
      <c r="AKE43" s="82"/>
      <c r="AKF43" s="82"/>
      <c r="AKG43" s="82"/>
      <c r="AKH43" s="82"/>
      <c r="AKI43" s="82"/>
      <c r="AKJ43" s="82"/>
      <c r="AKK43" s="82"/>
      <c r="AKL43" s="82"/>
      <c r="AKM43" s="82"/>
      <c r="AKN43" s="82"/>
      <c r="AKO43" s="82"/>
      <c r="AKP43" s="82"/>
      <c r="AKQ43" s="82"/>
      <c r="AKR43" s="82"/>
      <c r="AKS43" s="82"/>
      <c r="AKT43" s="82"/>
      <c r="AKU43" s="82"/>
      <c r="AKV43" s="82"/>
      <c r="AKW43" s="82"/>
      <c r="AKX43" s="82"/>
      <c r="AKY43" s="82"/>
      <c r="AKZ43" s="82"/>
      <c r="ALA43" s="82"/>
      <c r="ALB43" s="82"/>
      <c r="ALC43" s="82"/>
      <c r="ALD43" s="82"/>
      <c r="ALE43" s="82"/>
      <c r="ALF43" s="82"/>
      <c r="ALG43" s="82"/>
      <c r="ALH43" s="82"/>
      <c r="ALI43" s="82"/>
      <c r="ALJ43" s="82"/>
      <c r="ALK43" s="82"/>
      <c r="ALL43" s="82"/>
      <c r="ALM43" s="82"/>
      <c r="ALN43" s="82"/>
      <c r="ALO43" s="82"/>
      <c r="ALP43" s="82"/>
      <c r="ALQ43" s="82"/>
      <c r="ALR43" s="82"/>
      <c r="ALS43" s="82"/>
      <c r="ALT43" s="82"/>
      <c r="ALU43" s="82"/>
      <c r="ALV43" s="82"/>
      <c r="ALW43" s="82"/>
      <c r="ALX43" s="82"/>
      <c r="ALY43" s="82"/>
      <c r="ALZ43" s="82"/>
      <c r="AMA43" s="82"/>
      <c r="AMB43" s="82"/>
      <c r="AMC43" s="82"/>
      <c r="AMD43" s="82"/>
      <c r="AME43" s="82"/>
      <c r="AMF43" s="82"/>
      <c r="AMG43" s="82"/>
      <c r="AMH43" s="82"/>
      <c r="AMI43" s="82"/>
      <c r="AMJ43" s="82"/>
      <c r="AMK43" s="82"/>
      <c r="AML43" s="82"/>
      <c r="AMM43" s="82"/>
      <c r="AMN43" s="82"/>
      <c r="AMO43" s="82"/>
      <c r="AMP43" s="82"/>
      <c r="AMQ43" s="82"/>
      <c r="AMR43" s="82"/>
      <c r="AMS43" s="82"/>
      <c r="AMT43" s="82"/>
      <c r="AMU43" s="82"/>
      <c r="AMV43" s="82"/>
      <c r="AMW43" s="82"/>
      <c r="AMX43" s="82"/>
      <c r="AMY43" s="82"/>
      <c r="AMZ43" s="82"/>
      <c r="ANA43" s="82"/>
      <c r="ANB43" s="82"/>
      <c r="ANC43" s="82"/>
      <c r="AND43" s="82"/>
      <c r="ANE43" s="82"/>
      <c r="ANF43" s="82"/>
      <c r="ANG43" s="82"/>
      <c r="ANH43" s="82"/>
      <c r="ANI43" s="82"/>
      <c r="ANJ43" s="82"/>
      <c r="ANK43" s="82"/>
      <c r="ANL43" s="82"/>
      <c r="ANM43" s="82"/>
      <c r="ANN43" s="82"/>
      <c r="ANO43" s="82"/>
      <c r="ANP43" s="82"/>
      <c r="ANQ43" s="82"/>
      <c r="ANR43" s="82"/>
      <c r="ANS43" s="82"/>
      <c r="ANT43" s="82"/>
      <c r="ANU43" s="82"/>
      <c r="ANV43" s="82"/>
      <c r="ANW43" s="82"/>
      <c r="ANX43" s="82"/>
      <c r="ANY43" s="82"/>
      <c r="ANZ43" s="82"/>
      <c r="AOA43" s="82"/>
      <c r="AOB43" s="82"/>
      <c r="AOC43" s="82"/>
      <c r="AOD43" s="82"/>
      <c r="AOE43" s="82"/>
      <c r="AOF43" s="82"/>
      <c r="AOG43" s="82"/>
      <c r="AOH43" s="82"/>
      <c r="AOI43" s="82"/>
      <c r="AOJ43" s="82"/>
      <c r="AOK43" s="82"/>
      <c r="AOL43" s="82"/>
      <c r="AOM43" s="82"/>
      <c r="AON43" s="82"/>
      <c r="AOO43" s="82"/>
      <c r="AOP43" s="82"/>
      <c r="AOQ43" s="82"/>
      <c r="AOR43" s="82"/>
      <c r="AOS43" s="82"/>
      <c r="AOT43" s="82"/>
      <c r="AOU43" s="82"/>
      <c r="AOV43" s="82"/>
      <c r="AOW43" s="82"/>
      <c r="AOX43" s="82"/>
      <c r="AOY43" s="82"/>
      <c r="AOZ43" s="82"/>
      <c r="APA43" s="82"/>
      <c r="APB43" s="82"/>
      <c r="APC43" s="82"/>
      <c r="APD43" s="82"/>
      <c r="APE43" s="82"/>
      <c r="APF43" s="82"/>
      <c r="APG43" s="82"/>
      <c r="APH43" s="82"/>
      <c r="API43" s="82"/>
      <c r="APJ43" s="82"/>
      <c r="APK43" s="82"/>
      <c r="APL43" s="82"/>
      <c r="APM43" s="82"/>
      <c r="APN43" s="82"/>
      <c r="APO43" s="82"/>
      <c r="APP43" s="82"/>
      <c r="APQ43" s="82"/>
      <c r="APR43" s="82"/>
      <c r="APS43" s="82"/>
      <c r="APT43" s="82"/>
      <c r="APU43" s="82"/>
      <c r="APV43" s="82"/>
      <c r="APW43" s="82"/>
      <c r="APX43" s="82"/>
      <c r="APY43" s="82"/>
      <c r="APZ43" s="82"/>
      <c r="AQA43" s="82"/>
      <c r="AQB43" s="82"/>
      <c r="AQC43" s="82"/>
      <c r="AQD43" s="82"/>
      <c r="AQE43" s="82"/>
      <c r="AQF43" s="82"/>
      <c r="AQG43" s="82"/>
      <c r="AQH43" s="82"/>
      <c r="AQI43" s="82"/>
      <c r="AQJ43" s="82"/>
      <c r="AQK43" s="82"/>
      <c r="AQL43" s="82"/>
      <c r="AQM43" s="82"/>
      <c r="AQN43" s="82"/>
      <c r="AQO43" s="82"/>
      <c r="AQP43" s="82"/>
      <c r="AQQ43" s="82"/>
      <c r="AQR43" s="82"/>
      <c r="AQS43" s="82"/>
      <c r="AQT43" s="82"/>
      <c r="AQU43" s="82"/>
      <c r="AQV43" s="82"/>
      <c r="AQW43" s="82"/>
      <c r="AQX43" s="82"/>
      <c r="AQY43" s="82"/>
      <c r="AQZ43" s="82"/>
      <c r="ARA43" s="82"/>
      <c r="ARB43" s="82"/>
      <c r="ARC43" s="82"/>
      <c r="ARD43" s="82"/>
      <c r="ARE43" s="82"/>
      <c r="ARF43" s="82"/>
      <c r="ARG43" s="82"/>
      <c r="ARH43" s="82"/>
      <c r="ARI43" s="82"/>
      <c r="ARJ43" s="82"/>
      <c r="ARK43" s="82"/>
      <c r="ARL43" s="82"/>
      <c r="ARM43" s="82"/>
      <c r="ARN43" s="82"/>
      <c r="ARO43" s="82"/>
      <c r="ARP43" s="82"/>
      <c r="ARQ43" s="82"/>
      <c r="ARR43" s="82"/>
      <c r="ARS43" s="82"/>
      <c r="ART43" s="82"/>
      <c r="ARU43" s="82"/>
      <c r="ARV43" s="82"/>
      <c r="ARW43" s="82"/>
      <c r="ARX43" s="82"/>
      <c r="ARY43" s="82"/>
      <c r="ARZ43" s="82"/>
      <c r="ASA43" s="82"/>
      <c r="ASB43" s="82"/>
      <c r="ASC43" s="82"/>
      <c r="ASD43" s="82"/>
      <c r="ASE43" s="82"/>
      <c r="ASF43" s="82"/>
      <c r="ASG43" s="82"/>
      <c r="ASH43" s="82"/>
      <c r="ASI43" s="82"/>
      <c r="ASJ43" s="82"/>
      <c r="ASK43" s="82"/>
      <c r="ASL43" s="82"/>
      <c r="ASM43" s="82"/>
      <c r="ASN43" s="82"/>
      <c r="ASO43" s="82"/>
      <c r="ASP43" s="82"/>
      <c r="ASQ43" s="82"/>
      <c r="ASR43" s="82"/>
      <c r="ASS43" s="82"/>
      <c r="AST43" s="82"/>
      <c r="ASU43" s="82"/>
      <c r="ASV43" s="82"/>
      <c r="ASW43" s="82"/>
      <c r="ASX43" s="82"/>
      <c r="ASY43" s="82"/>
      <c r="ASZ43" s="82"/>
      <c r="ATA43" s="82"/>
      <c r="ATB43" s="82"/>
      <c r="ATC43" s="82"/>
      <c r="ATD43" s="82"/>
      <c r="ATE43" s="82"/>
      <c r="ATF43" s="82"/>
      <c r="ATG43" s="82"/>
      <c r="ATH43" s="82"/>
      <c r="ATI43" s="82"/>
      <c r="ATJ43" s="82"/>
      <c r="ATK43" s="82"/>
      <c r="ATL43" s="82"/>
      <c r="ATM43" s="82"/>
      <c r="ATN43" s="82"/>
      <c r="ATO43" s="82"/>
      <c r="ATP43" s="82"/>
      <c r="ATQ43" s="82"/>
      <c r="ATR43" s="82"/>
      <c r="ATS43" s="82"/>
      <c r="ATT43" s="82"/>
      <c r="ATU43" s="82"/>
      <c r="ATV43" s="82"/>
      <c r="ATW43" s="82"/>
      <c r="ATX43" s="82"/>
      <c r="ATY43" s="82"/>
      <c r="ATZ43" s="82"/>
      <c r="AUA43" s="82"/>
      <c r="AUB43" s="82"/>
      <c r="AUC43" s="82"/>
      <c r="AUD43" s="82"/>
      <c r="AUE43" s="82"/>
      <c r="AUF43" s="82"/>
      <c r="AUG43" s="82"/>
      <c r="AUH43" s="82"/>
      <c r="AUI43" s="82"/>
      <c r="AUJ43" s="82"/>
      <c r="AUK43" s="82"/>
      <c r="AUL43" s="82"/>
      <c r="AUM43" s="82"/>
      <c r="AUN43" s="82"/>
      <c r="AUO43" s="82"/>
      <c r="AUP43" s="82"/>
      <c r="AUQ43" s="82"/>
      <c r="AUR43" s="82"/>
      <c r="AUS43" s="82"/>
      <c r="AUT43" s="82"/>
      <c r="AUU43" s="82"/>
      <c r="AUV43" s="82"/>
      <c r="AUW43" s="82"/>
      <c r="AUX43" s="82"/>
      <c r="AUY43" s="82"/>
      <c r="AUZ43" s="82"/>
      <c r="AVA43" s="82"/>
      <c r="AVB43" s="82"/>
      <c r="AVC43" s="82"/>
      <c r="AVD43" s="82"/>
      <c r="AVE43" s="82"/>
      <c r="AVF43" s="82"/>
      <c r="AVG43" s="82"/>
      <c r="AVH43" s="82"/>
      <c r="AVI43" s="82"/>
      <c r="AVJ43" s="82"/>
      <c r="AVK43" s="82"/>
      <c r="AVL43" s="82"/>
      <c r="AVM43" s="82"/>
      <c r="AVN43" s="82"/>
      <c r="AVO43" s="82"/>
      <c r="AVP43" s="82"/>
      <c r="AVQ43" s="82"/>
      <c r="AVR43" s="82"/>
      <c r="AVS43" s="82"/>
      <c r="AVT43" s="82"/>
      <c r="AVU43" s="82"/>
      <c r="AVV43" s="82"/>
      <c r="AVW43" s="82"/>
      <c r="AVX43" s="82"/>
      <c r="AVY43" s="82"/>
      <c r="AVZ43" s="82"/>
      <c r="AWA43" s="82"/>
      <c r="AWB43" s="82"/>
      <c r="AWC43" s="82"/>
      <c r="AWD43" s="82"/>
      <c r="AWE43" s="82"/>
      <c r="AWF43" s="82"/>
      <c r="AWG43" s="82"/>
      <c r="AWH43" s="82"/>
      <c r="AWI43" s="82"/>
      <c r="AWJ43" s="82"/>
      <c r="AWK43" s="82"/>
      <c r="AWL43" s="82"/>
      <c r="AWM43" s="82"/>
      <c r="AWN43" s="82"/>
      <c r="AWO43" s="82"/>
      <c r="AWP43" s="82"/>
      <c r="AWQ43" s="82"/>
      <c r="AWR43" s="82"/>
      <c r="AWS43" s="82"/>
      <c r="AWT43" s="82"/>
      <c r="AWU43" s="82"/>
      <c r="AWV43" s="82"/>
      <c r="AWW43" s="82"/>
      <c r="AWX43" s="82"/>
      <c r="AWY43" s="82"/>
      <c r="AWZ43" s="82"/>
      <c r="AXA43" s="82"/>
      <c r="AXB43" s="82"/>
      <c r="AXC43" s="82"/>
      <c r="AXD43" s="82"/>
      <c r="AXE43" s="82"/>
      <c r="AXF43" s="82"/>
      <c r="AXG43" s="82"/>
      <c r="AXH43" s="82"/>
      <c r="AXI43" s="82"/>
      <c r="AXJ43" s="82"/>
      <c r="AXK43" s="82"/>
      <c r="AXL43" s="82"/>
      <c r="AXM43" s="82"/>
      <c r="AXN43" s="82"/>
      <c r="AXO43" s="82"/>
      <c r="AXP43" s="82"/>
      <c r="AXQ43" s="82"/>
      <c r="AXR43" s="82"/>
      <c r="AXS43" s="82"/>
      <c r="AXT43" s="82"/>
      <c r="AXU43" s="82"/>
      <c r="AXV43" s="82"/>
      <c r="AXW43" s="82"/>
      <c r="AXX43" s="82"/>
      <c r="AXY43" s="82"/>
      <c r="AXZ43" s="82"/>
      <c r="AYA43" s="82"/>
      <c r="AYB43" s="82"/>
      <c r="AYC43" s="82"/>
      <c r="AYD43" s="82"/>
      <c r="AYE43" s="82"/>
      <c r="AYF43" s="82"/>
      <c r="AYG43" s="82"/>
      <c r="AYH43" s="82"/>
      <c r="AYI43" s="82"/>
      <c r="AYJ43" s="82"/>
      <c r="AYK43" s="82"/>
      <c r="AYL43" s="82"/>
      <c r="AYM43" s="82"/>
      <c r="AYN43" s="82"/>
      <c r="AYO43" s="82"/>
      <c r="AYP43" s="82"/>
      <c r="AYQ43" s="82"/>
      <c r="AYR43" s="82"/>
      <c r="AYS43" s="82"/>
      <c r="AYT43" s="82"/>
      <c r="AYU43" s="82"/>
      <c r="AYV43" s="82"/>
      <c r="AYW43" s="82"/>
      <c r="AYX43" s="82"/>
      <c r="AYY43" s="82"/>
      <c r="AYZ43" s="82"/>
      <c r="AZA43" s="82"/>
      <c r="AZB43" s="82"/>
      <c r="AZC43" s="82"/>
      <c r="AZD43" s="82"/>
      <c r="AZE43" s="82"/>
      <c r="AZF43" s="82"/>
      <c r="AZG43" s="82"/>
      <c r="AZH43" s="82"/>
      <c r="AZI43" s="82"/>
      <c r="AZJ43" s="82"/>
      <c r="AZK43" s="82"/>
      <c r="AZL43" s="82"/>
      <c r="AZM43" s="82"/>
      <c r="AZN43" s="82"/>
      <c r="AZO43" s="82"/>
      <c r="AZP43" s="82"/>
      <c r="AZQ43" s="82"/>
      <c r="AZR43" s="82"/>
      <c r="AZS43" s="82"/>
      <c r="AZT43" s="82"/>
      <c r="AZU43" s="82"/>
      <c r="AZV43" s="82"/>
      <c r="AZW43" s="82"/>
      <c r="AZX43" s="82"/>
      <c r="AZY43" s="82"/>
      <c r="AZZ43" s="82"/>
      <c r="BAA43" s="82"/>
      <c r="BAB43" s="82"/>
      <c r="BAC43" s="82"/>
      <c r="BAD43" s="82"/>
      <c r="BAE43" s="82"/>
      <c r="BAF43" s="82"/>
      <c r="BAG43" s="82"/>
      <c r="BAH43" s="82"/>
      <c r="BAI43" s="82"/>
      <c r="BAJ43" s="82"/>
      <c r="BAK43" s="82"/>
      <c r="BAL43" s="82"/>
      <c r="BAM43" s="82"/>
      <c r="BAN43" s="82"/>
      <c r="BAO43" s="82"/>
      <c r="BAP43" s="82"/>
      <c r="BAQ43" s="82"/>
      <c r="BAR43" s="82"/>
      <c r="BAS43" s="82"/>
      <c r="BAT43" s="82"/>
      <c r="BAU43" s="82"/>
      <c r="BAV43" s="82"/>
      <c r="BAW43" s="82"/>
      <c r="BAX43" s="82"/>
      <c r="BAY43" s="82"/>
      <c r="BAZ43" s="82"/>
      <c r="BBA43" s="82"/>
      <c r="BBB43" s="82"/>
      <c r="BBC43" s="82"/>
      <c r="BBD43" s="82"/>
      <c r="BBE43" s="82"/>
      <c r="BBF43" s="82"/>
      <c r="BBG43" s="82"/>
      <c r="BBH43" s="82"/>
      <c r="BBI43" s="82"/>
      <c r="BBJ43" s="82"/>
      <c r="BBK43" s="82"/>
      <c r="BBL43" s="82"/>
      <c r="BBM43" s="82"/>
      <c r="BBN43" s="82"/>
      <c r="BBO43" s="82"/>
      <c r="BBP43" s="82"/>
      <c r="BBQ43" s="82"/>
      <c r="BBR43" s="82"/>
      <c r="BBS43" s="82"/>
      <c r="BBT43" s="82"/>
      <c r="BBU43" s="82"/>
      <c r="BBV43" s="82"/>
      <c r="BBW43" s="82"/>
      <c r="BBX43" s="82"/>
      <c r="BBY43" s="82"/>
      <c r="BBZ43" s="82"/>
      <c r="BCA43" s="82"/>
      <c r="BCB43" s="82"/>
      <c r="BCC43" s="82"/>
      <c r="BCD43" s="82"/>
      <c r="BCE43" s="82"/>
      <c r="BCF43" s="82"/>
      <c r="BCG43" s="82"/>
      <c r="BCH43" s="82"/>
      <c r="BCI43" s="82"/>
      <c r="BCJ43" s="82"/>
      <c r="BCK43" s="82"/>
      <c r="BCL43" s="82"/>
      <c r="BCM43" s="82"/>
      <c r="BCN43" s="82"/>
      <c r="BCO43" s="82"/>
      <c r="BCP43" s="82"/>
      <c r="BCQ43" s="82"/>
      <c r="BCR43" s="82"/>
      <c r="BCS43" s="82"/>
      <c r="BCT43" s="82"/>
      <c r="BCU43" s="82"/>
      <c r="BCV43" s="82"/>
      <c r="BCW43" s="82"/>
      <c r="BCX43" s="82"/>
      <c r="BCY43" s="82"/>
      <c r="BCZ43" s="82"/>
      <c r="BDA43" s="82"/>
      <c r="BDB43" s="82"/>
      <c r="BDC43" s="82"/>
      <c r="BDD43" s="82"/>
      <c r="BDE43" s="82"/>
      <c r="BDF43" s="82"/>
      <c r="BDG43" s="82"/>
      <c r="BDH43" s="82"/>
      <c r="BDI43" s="82"/>
      <c r="BDJ43" s="82"/>
      <c r="BDK43" s="82"/>
      <c r="BDL43" s="82"/>
      <c r="BDM43" s="82"/>
      <c r="BDN43" s="82"/>
      <c r="BDO43" s="82"/>
      <c r="BDP43" s="82"/>
      <c r="BDQ43" s="82"/>
      <c r="BDR43" s="82"/>
      <c r="BDS43" s="82"/>
      <c r="BDT43" s="82"/>
      <c r="BDU43" s="82"/>
      <c r="BDV43" s="82"/>
      <c r="BDW43" s="82"/>
      <c r="BDX43" s="82"/>
      <c r="BDY43" s="82"/>
      <c r="BDZ43" s="82"/>
      <c r="BEA43" s="82"/>
      <c r="BEB43" s="82"/>
      <c r="BEC43" s="82"/>
      <c r="BED43" s="82"/>
      <c r="BEE43" s="82"/>
      <c r="BEF43" s="82"/>
      <c r="BEG43" s="82"/>
      <c r="BEH43" s="82"/>
      <c r="BEI43" s="82"/>
      <c r="BEJ43" s="82"/>
      <c r="BEK43" s="82"/>
      <c r="BEL43" s="82"/>
      <c r="BEM43" s="82"/>
      <c r="BEN43" s="82"/>
      <c r="BEO43" s="82"/>
      <c r="BEP43" s="82"/>
      <c r="BEQ43" s="82"/>
      <c r="BER43" s="82"/>
      <c r="BES43" s="82"/>
      <c r="BET43" s="82"/>
      <c r="BEU43" s="82"/>
      <c r="BEV43" s="82"/>
      <c r="BEW43" s="82"/>
      <c r="BEX43" s="82"/>
      <c r="BEY43" s="82"/>
      <c r="BEZ43" s="82"/>
      <c r="BFA43" s="82"/>
      <c r="BFB43" s="82"/>
      <c r="BFC43" s="82"/>
      <c r="BFD43" s="82"/>
      <c r="BFE43" s="82"/>
      <c r="BFF43" s="82"/>
      <c r="BFG43" s="82"/>
      <c r="BFH43" s="82"/>
      <c r="BFI43" s="82"/>
      <c r="BFJ43" s="82"/>
      <c r="BFK43" s="82"/>
      <c r="BFL43" s="82"/>
      <c r="BFM43" s="82"/>
      <c r="BFN43" s="82"/>
      <c r="BFO43" s="82"/>
      <c r="BFP43" s="82"/>
      <c r="BFQ43" s="82"/>
      <c r="BFR43" s="82"/>
      <c r="BFS43" s="82"/>
      <c r="BFT43" s="82"/>
      <c r="BFU43" s="82"/>
      <c r="BFV43" s="82"/>
      <c r="BFW43" s="82"/>
      <c r="BFX43" s="82"/>
      <c r="BFY43" s="82"/>
      <c r="BFZ43" s="82"/>
      <c r="BGA43" s="82"/>
      <c r="BGB43" s="82"/>
      <c r="BGC43" s="82"/>
      <c r="BGD43" s="82"/>
      <c r="BGE43" s="82"/>
      <c r="BGF43" s="82"/>
      <c r="BGG43" s="82"/>
      <c r="BGH43" s="82"/>
      <c r="BGI43" s="82"/>
      <c r="BGJ43" s="82"/>
      <c r="BGK43" s="82"/>
      <c r="BGL43" s="82"/>
      <c r="BGM43" s="82"/>
      <c r="BGN43" s="82"/>
      <c r="BGO43" s="82"/>
      <c r="BGP43" s="82"/>
      <c r="BGQ43" s="82"/>
      <c r="BGR43" s="82"/>
      <c r="BGS43" s="82"/>
      <c r="BGT43" s="82"/>
      <c r="BGU43" s="82"/>
      <c r="BGV43" s="82"/>
      <c r="BGW43" s="82"/>
      <c r="BGX43" s="82"/>
      <c r="BGY43" s="82"/>
      <c r="BGZ43" s="82"/>
      <c r="BHA43" s="82"/>
      <c r="BHB43" s="82"/>
      <c r="BHC43" s="82"/>
      <c r="BHD43" s="82"/>
      <c r="BHE43" s="82"/>
      <c r="BHF43" s="82"/>
      <c r="BHG43" s="82"/>
      <c r="BHH43" s="82"/>
    </row>
    <row r="44" spans="1:1568" s="84" customFormat="1" x14ac:dyDescent="0.2">
      <c r="A44" s="99"/>
      <c r="B44" s="83">
        <v>10</v>
      </c>
      <c r="C44" s="59" t="s">
        <v>39</v>
      </c>
      <c r="D44" s="59"/>
      <c r="E44" s="59"/>
      <c r="F44" s="51"/>
      <c r="G44" s="80" t="str">
        <f t="shared" si="21"/>
        <v/>
      </c>
      <c r="H44" s="59"/>
      <c r="I44" s="62"/>
      <c r="J44" s="115" t="str">
        <f t="shared" si="22"/>
        <v/>
      </c>
      <c r="K44" s="82"/>
      <c r="L44" s="100"/>
      <c r="N44" s="85"/>
      <c r="O44" s="85"/>
      <c r="P44" s="85">
        <v>18</v>
      </c>
      <c r="Q44" s="93" t="str">
        <f t="shared" ref="Q44:AC44" si="32">IF($C52=Q$26,$F52,"")</f>
        <v/>
      </c>
      <c r="R44" s="93" t="str">
        <f t="shared" si="32"/>
        <v/>
      </c>
      <c r="S44" s="93" t="str">
        <f t="shared" si="32"/>
        <v/>
      </c>
      <c r="T44" s="93" t="str">
        <f t="shared" si="32"/>
        <v/>
      </c>
      <c r="U44" s="93" t="str">
        <f t="shared" si="32"/>
        <v/>
      </c>
      <c r="V44" s="93" t="str">
        <f t="shared" si="32"/>
        <v/>
      </c>
      <c r="W44" s="93" t="str">
        <f t="shared" si="32"/>
        <v/>
      </c>
      <c r="X44" s="93" t="str">
        <f t="shared" si="32"/>
        <v/>
      </c>
      <c r="Y44" s="93" t="str">
        <f t="shared" si="32"/>
        <v/>
      </c>
      <c r="Z44" s="93" t="str">
        <f t="shared" si="32"/>
        <v/>
      </c>
      <c r="AA44" s="93" t="str">
        <f t="shared" si="32"/>
        <v/>
      </c>
      <c r="AB44" s="93" t="str">
        <f t="shared" si="32"/>
        <v/>
      </c>
      <c r="AC44" s="93" t="str">
        <f t="shared" si="32"/>
        <v/>
      </c>
      <c r="AD44" s="85"/>
      <c r="AE44" s="93" t="str">
        <f t="shared" si="10"/>
        <v/>
      </c>
      <c r="AF44" s="93" t="str">
        <f t="shared" si="10"/>
        <v/>
      </c>
      <c r="AG44" s="93" t="str">
        <f t="shared" si="10"/>
        <v/>
      </c>
      <c r="AH44" s="93" t="str">
        <f t="shared" si="10"/>
        <v/>
      </c>
      <c r="AI44" s="93" t="str">
        <f t="shared" si="10"/>
        <v/>
      </c>
      <c r="AJ44" s="93" t="str">
        <f t="shared" si="10"/>
        <v/>
      </c>
      <c r="AK44" s="93" t="str">
        <f t="shared" si="10"/>
        <v/>
      </c>
      <c r="AL44" s="93" t="str">
        <f t="shared" si="10"/>
        <v/>
      </c>
      <c r="AM44" s="93" t="str">
        <f t="shared" si="10"/>
        <v/>
      </c>
      <c r="AN44" s="93" t="str">
        <f t="shared" si="10"/>
        <v/>
      </c>
      <c r="AO44" s="93" t="str">
        <f t="shared" si="10"/>
        <v/>
      </c>
      <c r="AP44" s="93" t="str">
        <f t="shared" si="10"/>
        <v/>
      </c>
      <c r="AQ44" s="93" t="str">
        <f t="shared" si="10"/>
        <v/>
      </c>
      <c r="AR44" s="109"/>
      <c r="AS44" s="87"/>
      <c r="AT44" s="87"/>
      <c r="AU44" s="87"/>
      <c r="AV44" s="87"/>
      <c r="AW44" s="87"/>
      <c r="AX44" s="87"/>
      <c r="AY44" s="87"/>
      <c r="AZ44" s="87"/>
      <c r="BA44" s="87"/>
      <c r="BB44" s="87"/>
      <c r="BC44" s="87"/>
      <c r="BD44" s="87"/>
      <c r="BE44" s="87"/>
      <c r="BF44" s="87"/>
      <c r="BG44" s="87"/>
      <c r="BH44" s="88"/>
      <c r="BI44" s="88"/>
      <c r="BJ44" s="82"/>
      <c r="BK44" s="82"/>
      <c r="BL44" s="82"/>
      <c r="BM44" s="82"/>
      <c r="BN44" s="82"/>
      <c r="BO44" s="82"/>
      <c r="BP44" s="82"/>
      <c r="BQ44" s="82"/>
      <c r="BR44" s="82"/>
      <c r="BS44" s="82"/>
      <c r="BT44" s="82"/>
      <c r="BU44" s="82"/>
      <c r="BV44" s="82"/>
      <c r="BW44" s="82"/>
      <c r="BX44" s="82"/>
      <c r="BY44" s="82"/>
      <c r="BZ44" s="82"/>
      <c r="CA44" s="82"/>
      <c r="CB44" s="82"/>
      <c r="CC44" s="82"/>
      <c r="CD44" s="82"/>
      <c r="CE44" s="82"/>
      <c r="CF44" s="82"/>
      <c r="CG44" s="82"/>
      <c r="CH44" s="82"/>
      <c r="CI44" s="82"/>
      <c r="CJ44" s="82"/>
      <c r="CK44" s="82"/>
      <c r="CL44" s="82"/>
      <c r="CM44" s="82"/>
      <c r="CN44" s="82"/>
      <c r="CO44" s="82"/>
      <c r="CP44" s="82"/>
      <c r="CQ44" s="82"/>
      <c r="CR44" s="82"/>
      <c r="CS44" s="82"/>
      <c r="CT44" s="82"/>
      <c r="CU44" s="82"/>
      <c r="CV44" s="82"/>
      <c r="CW44" s="82"/>
      <c r="CX44" s="82"/>
      <c r="CY44" s="82"/>
      <c r="CZ44" s="82"/>
      <c r="DA44" s="82"/>
      <c r="DB44" s="82"/>
      <c r="DC44" s="82"/>
      <c r="DD44" s="82"/>
      <c r="DE44" s="82"/>
      <c r="DF44" s="82"/>
      <c r="DG44" s="82"/>
      <c r="DH44" s="82"/>
      <c r="DI44" s="82"/>
      <c r="DJ44" s="82"/>
      <c r="DK44" s="82"/>
      <c r="DL44" s="82"/>
      <c r="DM44" s="82"/>
      <c r="DN44" s="82"/>
      <c r="DO44" s="82"/>
      <c r="DP44" s="82"/>
      <c r="DQ44" s="82"/>
      <c r="DR44" s="82"/>
      <c r="DS44" s="82"/>
      <c r="DT44" s="82"/>
      <c r="DU44" s="82"/>
      <c r="DV44" s="82"/>
      <c r="DW44" s="82"/>
      <c r="DX44" s="82"/>
      <c r="DY44" s="82"/>
      <c r="DZ44" s="82"/>
      <c r="EA44" s="82"/>
      <c r="EB44" s="82"/>
      <c r="EC44" s="82"/>
      <c r="ED44" s="82"/>
      <c r="EE44" s="82"/>
      <c r="EF44" s="82"/>
      <c r="EG44" s="82"/>
      <c r="EH44" s="82"/>
      <c r="EI44" s="82"/>
      <c r="EJ44" s="82"/>
      <c r="EK44" s="82"/>
      <c r="EL44" s="82"/>
      <c r="EM44" s="82"/>
      <c r="EN44" s="82"/>
      <c r="EO44" s="82"/>
      <c r="EP44" s="82"/>
      <c r="EQ44" s="82"/>
      <c r="ER44" s="82"/>
      <c r="ES44" s="82"/>
      <c r="ET44" s="82"/>
      <c r="EU44" s="82"/>
      <c r="EV44" s="82"/>
      <c r="EW44" s="82"/>
      <c r="EX44" s="82"/>
      <c r="EY44" s="82"/>
      <c r="EZ44" s="82"/>
      <c r="FA44" s="82"/>
      <c r="FB44" s="82"/>
      <c r="FC44" s="82"/>
      <c r="FD44" s="82"/>
      <c r="FE44" s="82"/>
      <c r="FF44" s="82"/>
      <c r="FG44" s="82"/>
      <c r="FH44" s="82"/>
      <c r="FI44" s="82"/>
      <c r="FJ44" s="82"/>
      <c r="FK44" s="82"/>
      <c r="FL44" s="82"/>
      <c r="FM44" s="82"/>
      <c r="FN44" s="82"/>
      <c r="FO44" s="82"/>
      <c r="FP44" s="82"/>
      <c r="FQ44" s="82"/>
      <c r="FR44" s="82"/>
      <c r="FS44" s="82"/>
      <c r="FT44" s="82"/>
      <c r="FU44" s="82"/>
      <c r="FV44" s="82"/>
      <c r="FW44" s="82"/>
      <c r="FX44" s="82"/>
      <c r="FY44" s="82"/>
      <c r="FZ44" s="82"/>
      <c r="GA44" s="82"/>
      <c r="GB44" s="82"/>
      <c r="GC44" s="82"/>
      <c r="GD44" s="82"/>
      <c r="GE44" s="82"/>
      <c r="GF44" s="82"/>
      <c r="GG44" s="82"/>
      <c r="GH44" s="82"/>
      <c r="GI44" s="82"/>
      <c r="GJ44" s="82"/>
      <c r="GK44" s="82"/>
      <c r="GL44" s="82"/>
      <c r="GM44" s="82"/>
      <c r="GN44" s="82"/>
      <c r="GO44" s="82"/>
      <c r="GP44" s="82"/>
      <c r="GQ44" s="82"/>
      <c r="GR44" s="82"/>
      <c r="GS44" s="82"/>
      <c r="GT44" s="82"/>
      <c r="GU44" s="82"/>
      <c r="GV44" s="82"/>
      <c r="GW44" s="82"/>
      <c r="GX44" s="82"/>
      <c r="GY44" s="82"/>
      <c r="GZ44" s="82"/>
      <c r="HA44" s="82"/>
      <c r="HB44" s="82"/>
      <c r="HC44" s="82"/>
      <c r="HD44" s="82"/>
      <c r="HE44" s="82"/>
      <c r="HF44" s="82"/>
      <c r="HG44" s="82"/>
      <c r="HH44" s="82"/>
      <c r="HI44" s="82"/>
      <c r="HJ44" s="82"/>
      <c r="HK44" s="82"/>
      <c r="HL44" s="82"/>
      <c r="HM44" s="82"/>
      <c r="HN44" s="82"/>
      <c r="HO44" s="82"/>
      <c r="HP44" s="82"/>
      <c r="HQ44" s="82"/>
      <c r="HR44" s="82"/>
      <c r="HS44" s="82"/>
      <c r="HT44" s="82"/>
      <c r="HU44" s="82"/>
      <c r="HV44" s="82"/>
      <c r="HW44" s="82"/>
      <c r="HX44" s="82"/>
      <c r="HY44" s="82"/>
      <c r="HZ44" s="82"/>
      <c r="IA44" s="82"/>
      <c r="IB44" s="82"/>
      <c r="IC44" s="82"/>
      <c r="ID44" s="82"/>
      <c r="IE44" s="82"/>
      <c r="IF44" s="82"/>
      <c r="IG44" s="82"/>
      <c r="IH44" s="82"/>
      <c r="II44" s="82"/>
      <c r="IJ44" s="82"/>
      <c r="IK44" s="82"/>
      <c r="IL44" s="82"/>
      <c r="IM44" s="82"/>
      <c r="IN44" s="82"/>
      <c r="IO44" s="82"/>
      <c r="IP44" s="82"/>
      <c r="IQ44" s="82"/>
      <c r="IR44" s="82"/>
      <c r="IS44" s="82"/>
      <c r="IT44" s="82"/>
      <c r="IU44" s="82"/>
      <c r="IV44" s="82"/>
      <c r="IW44" s="82"/>
      <c r="IX44" s="82"/>
      <c r="IY44" s="82"/>
      <c r="IZ44" s="82"/>
      <c r="JA44" s="82"/>
      <c r="JB44" s="82"/>
      <c r="JC44" s="82"/>
      <c r="JD44" s="82"/>
      <c r="JE44" s="82"/>
      <c r="JF44" s="82"/>
      <c r="JG44" s="82"/>
      <c r="JH44" s="82"/>
      <c r="JI44" s="82"/>
      <c r="JJ44" s="82"/>
      <c r="JK44" s="82"/>
      <c r="JL44" s="82"/>
      <c r="JM44" s="82"/>
      <c r="JN44" s="82"/>
      <c r="JO44" s="82"/>
      <c r="JP44" s="82"/>
      <c r="JQ44" s="82"/>
      <c r="JR44" s="82"/>
      <c r="JS44" s="82"/>
      <c r="JT44" s="82"/>
      <c r="JU44" s="82"/>
      <c r="JV44" s="82"/>
      <c r="JW44" s="82"/>
      <c r="JX44" s="82"/>
      <c r="JY44" s="82"/>
      <c r="JZ44" s="82"/>
      <c r="KA44" s="82"/>
      <c r="KB44" s="82"/>
      <c r="KC44" s="82"/>
      <c r="KD44" s="82"/>
      <c r="KE44" s="82"/>
      <c r="KF44" s="82"/>
      <c r="KG44" s="82"/>
      <c r="KH44" s="82"/>
      <c r="KI44" s="82"/>
      <c r="KJ44" s="82"/>
      <c r="KK44" s="82"/>
      <c r="KL44" s="82"/>
      <c r="KM44" s="82"/>
      <c r="KN44" s="82"/>
      <c r="KO44" s="82"/>
      <c r="KP44" s="82"/>
      <c r="KQ44" s="82"/>
      <c r="KR44" s="82"/>
      <c r="KS44" s="82"/>
      <c r="KT44" s="82"/>
      <c r="KU44" s="82"/>
      <c r="KV44" s="82"/>
      <c r="KW44" s="82"/>
      <c r="KX44" s="82"/>
      <c r="KY44" s="82"/>
      <c r="KZ44" s="82"/>
      <c r="LA44" s="82"/>
      <c r="LB44" s="82"/>
      <c r="LC44" s="82"/>
      <c r="LD44" s="82"/>
      <c r="LE44" s="82"/>
      <c r="LF44" s="82"/>
      <c r="LG44" s="82"/>
      <c r="LH44" s="82"/>
      <c r="LI44" s="82"/>
      <c r="LJ44" s="82"/>
      <c r="LK44" s="82"/>
      <c r="LL44" s="82"/>
      <c r="LM44" s="82"/>
      <c r="LN44" s="82"/>
      <c r="LO44" s="82"/>
      <c r="LP44" s="82"/>
      <c r="LQ44" s="82"/>
      <c r="LR44" s="82"/>
      <c r="LS44" s="82"/>
      <c r="LT44" s="82"/>
      <c r="LU44" s="82"/>
      <c r="LV44" s="82"/>
      <c r="LW44" s="82"/>
      <c r="LX44" s="82"/>
      <c r="LY44" s="82"/>
      <c r="LZ44" s="82"/>
      <c r="MA44" s="82"/>
      <c r="MB44" s="82"/>
      <c r="MC44" s="82"/>
      <c r="MD44" s="82"/>
      <c r="ME44" s="82"/>
      <c r="MF44" s="82"/>
      <c r="MG44" s="82"/>
      <c r="MH44" s="82"/>
      <c r="MI44" s="82"/>
      <c r="MJ44" s="82"/>
      <c r="MK44" s="82"/>
      <c r="ML44" s="82"/>
      <c r="MM44" s="82"/>
      <c r="MN44" s="82"/>
      <c r="MO44" s="82"/>
      <c r="MP44" s="82"/>
      <c r="MQ44" s="82"/>
      <c r="MR44" s="82"/>
      <c r="MS44" s="82"/>
      <c r="MT44" s="82"/>
      <c r="MU44" s="82"/>
      <c r="MV44" s="82"/>
      <c r="MW44" s="82"/>
      <c r="MX44" s="82"/>
      <c r="MY44" s="82"/>
      <c r="MZ44" s="82"/>
      <c r="NA44" s="82"/>
      <c r="NB44" s="82"/>
      <c r="NC44" s="82"/>
      <c r="ND44" s="82"/>
      <c r="NE44" s="82"/>
      <c r="NF44" s="82"/>
      <c r="NG44" s="82"/>
      <c r="NH44" s="82"/>
      <c r="NI44" s="82"/>
      <c r="NJ44" s="82"/>
      <c r="NK44" s="82"/>
      <c r="NL44" s="82"/>
      <c r="NM44" s="82"/>
      <c r="NN44" s="82"/>
      <c r="NO44" s="82"/>
      <c r="NP44" s="82"/>
      <c r="NQ44" s="82"/>
      <c r="NR44" s="82"/>
      <c r="NS44" s="82"/>
      <c r="NT44" s="82"/>
      <c r="NU44" s="82"/>
      <c r="NV44" s="82"/>
      <c r="NW44" s="82"/>
      <c r="NX44" s="82"/>
      <c r="NY44" s="82"/>
      <c r="NZ44" s="82"/>
      <c r="OA44" s="82"/>
      <c r="OB44" s="82"/>
      <c r="OC44" s="82"/>
      <c r="OD44" s="82"/>
      <c r="OE44" s="82"/>
      <c r="OF44" s="82"/>
      <c r="OG44" s="82"/>
      <c r="OH44" s="82"/>
      <c r="OI44" s="82"/>
      <c r="OJ44" s="82"/>
      <c r="OK44" s="82"/>
      <c r="OL44" s="82"/>
      <c r="OM44" s="82"/>
      <c r="ON44" s="82"/>
      <c r="OO44" s="82"/>
      <c r="OP44" s="82"/>
      <c r="OQ44" s="82"/>
      <c r="OR44" s="82"/>
      <c r="OS44" s="82"/>
      <c r="OT44" s="82"/>
      <c r="OU44" s="82"/>
      <c r="OV44" s="82"/>
      <c r="OW44" s="82"/>
      <c r="OX44" s="82"/>
      <c r="OY44" s="82"/>
      <c r="OZ44" s="82"/>
      <c r="PA44" s="82"/>
      <c r="PB44" s="82"/>
      <c r="PC44" s="82"/>
      <c r="PD44" s="82"/>
      <c r="PE44" s="82"/>
      <c r="PF44" s="82"/>
      <c r="PG44" s="82"/>
      <c r="PH44" s="82"/>
      <c r="PI44" s="82"/>
      <c r="PJ44" s="82"/>
      <c r="PK44" s="82"/>
      <c r="PL44" s="82"/>
      <c r="PM44" s="82"/>
      <c r="PN44" s="82"/>
      <c r="PO44" s="82"/>
      <c r="PP44" s="82"/>
      <c r="PQ44" s="82"/>
      <c r="PR44" s="82"/>
      <c r="PS44" s="82"/>
      <c r="PT44" s="82"/>
      <c r="PU44" s="82"/>
      <c r="PV44" s="82"/>
      <c r="PW44" s="82"/>
      <c r="PX44" s="82"/>
      <c r="PY44" s="82"/>
      <c r="PZ44" s="82"/>
      <c r="QA44" s="82"/>
      <c r="QB44" s="82"/>
      <c r="QC44" s="82"/>
      <c r="QD44" s="82"/>
      <c r="QE44" s="82"/>
      <c r="QF44" s="82"/>
      <c r="QG44" s="82"/>
      <c r="QH44" s="82"/>
      <c r="QI44" s="82"/>
      <c r="QJ44" s="82"/>
      <c r="QK44" s="82"/>
      <c r="QL44" s="82"/>
      <c r="QM44" s="82"/>
      <c r="QN44" s="82"/>
      <c r="QO44" s="82"/>
      <c r="QP44" s="82"/>
      <c r="QQ44" s="82"/>
      <c r="QR44" s="82"/>
      <c r="QS44" s="82"/>
      <c r="QT44" s="82"/>
      <c r="QU44" s="82"/>
      <c r="QV44" s="82"/>
      <c r="QW44" s="82"/>
      <c r="QX44" s="82"/>
      <c r="QY44" s="82"/>
      <c r="QZ44" s="82"/>
      <c r="RA44" s="82"/>
      <c r="RB44" s="82"/>
      <c r="RC44" s="82"/>
      <c r="RD44" s="82"/>
      <c r="RE44" s="82"/>
      <c r="RF44" s="82"/>
      <c r="RG44" s="82"/>
      <c r="RH44" s="82"/>
      <c r="RI44" s="82"/>
      <c r="RJ44" s="82"/>
      <c r="RK44" s="82"/>
      <c r="RL44" s="82"/>
      <c r="RM44" s="82"/>
      <c r="RN44" s="82"/>
      <c r="RO44" s="82"/>
      <c r="RP44" s="82"/>
      <c r="RQ44" s="82"/>
      <c r="RR44" s="82"/>
      <c r="RS44" s="82"/>
      <c r="RT44" s="82"/>
      <c r="RU44" s="82"/>
      <c r="RV44" s="82"/>
      <c r="RW44" s="82"/>
      <c r="RX44" s="82"/>
      <c r="RY44" s="82"/>
      <c r="RZ44" s="82"/>
      <c r="SA44" s="82"/>
      <c r="SB44" s="82"/>
      <c r="SC44" s="82"/>
      <c r="SD44" s="82"/>
      <c r="SE44" s="82"/>
      <c r="SF44" s="82"/>
      <c r="SG44" s="82"/>
      <c r="SH44" s="82"/>
      <c r="SI44" s="82"/>
      <c r="SJ44" s="82"/>
      <c r="SK44" s="82"/>
      <c r="SL44" s="82"/>
      <c r="SM44" s="82"/>
      <c r="SN44" s="82"/>
      <c r="SO44" s="82"/>
      <c r="SP44" s="82"/>
      <c r="SQ44" s="82"/>
      <c r="SR44" s="82"/>
      <c r="SS44" s="82"/>
      <c r="ST44" s="82"/>
      <c r="SU44" s="82"/>
      <c r="SV44" s="82"/>
      <c r="SW44" s="82"/>
      <c r="SX44" s="82"/>
      <c r="SY44" s="82"/>
      <c r="SZ44" s="82"/>
      <c r="TA44" s="82"/>
      <c r="TB44" s="82"/>
      <c r="TC44" s="82"/>
      <c r="TD44" s="82"/>
      <c r="TE44" s="82"/>
      <c r="TF44" s="82"/>
      <c r="TG44" s="82"/>
      <c r="TH44" s="82"/>
      <c r="TI44" s="82"/>
      <c r="TJ44" s="82"/>
      <c r="TK44" s="82"/>
      <c r="TL44" s="82"/>
      <c r="TM44" s="82"/>
      <c r="TN44" s="82"/>
      <c r="TO44" s="82"/>
      <c r="TP44" s="82"/>
      <c r="TQ44" s="82"/>
      <c r="TR44" s="82"/>
      <c r="TS44" s="82"/>
      <c r="TT44" s="82"/>
      <c r="TU44" s="82"/>
      <c r="TV44" s="82"/>
      <c r="TW44" s="82"/>
      <c r="TX44" s="82"/>
      <c r="TY44" s="82"/>
      <c r="TZ44" s="82"/>
      <c r="UA44" s="82"/>
      <c r="UB44" s="82"/>
      <c r="UC44" s="82"/>
      <c r="UD44" s="82"/>
      <c r="UE44" s="82"/>
      <c r="UF44" s="82"/>
      <c r="UG44" s="82"/>
      <c r="UH44" s="82"/>
      <c r="UI44" s="82"/>
      <c r="UJ44" s="82"/>
      <c r="UK44" s="82"/>
      <c r="UL44" s="82"/>
      <c r="UM44" s="82"/>
      <c r="UN44" s="82"/>
      <c r="UO44" s="82"/>
      <c r="UP44" s="82"/>
      <c r="UQ44" s="82"/>
      <c r="UR44" s="82"/>
      <c r="US44" s="82"/>
      <c r="UT44" s="82"/>
      <c r="UU44" s="82"/>
      <c r="UV44" s="82"/>
      <c r="UW44" s="82"/>
      <c r="UX44" s="82"/>
      <c r="UY44" s="82"/>
      <c r="UZ44" s="82"/>
      <c r="VA44" s="82"/>
      <c r="VB44" s="82"/>
      <c r="VC44" s="82"/>
      <c r="VD44" s="82"/>
      <c r="VE44" s="82"/>
      <c r="VF44" s="82"/>
      <c r="VG44" s="82"/>
      <c r="VH44" s="82"/>
      <c r="VI44" s="82"/>
      <c r="VJ44" s="82"/>
      <c r="VK44" s="82"/>
      <c r="VL44" s="82"/>
      <c r="VM44" s="82"/>
      <c r="VN44" s="82"/>
      <c r="VO44" s="82"/>
      <c r="VP44" s="82"/>
      <c r="VQ44" s="82"/>
      <c r="VR44" s="82"/>
      <c r="VS44" s="82"/>
      <c r="VT44" s="82"/>
      <c r="VU44" s="82"/>
      <c r="VV44" s="82"/>
      <c r="VW44" s="82"/>
      <c r="VX44" s="82"/>
      <c r="VY44" s="82"/>
      <c r="VZ44" s="82"/>
      <c r="WA44" s="82"/>
      <c r="WB44" s="82"/>
      <c r="WC44" s="82"/>
      <c r="WD44" s="82"/>
      <c r="WE44" s="82"/>
      <c r="WF44" s="82"/>
      <c r="WG44" s="82"/>
      <c r="WH44" s="82"/>
      <c r="WI44" s="82"/>
      <c r="WJ44" s="82"/>
      <c r="WK44" s="82"/>
      <c r="WL44" s="82"/>
      <c r="WM44" s="82"/>
      <c r="WN44" s="82"/>
      <c r="WO44" s="82"/>
      <c r="WP44" s="82"/>
      <c r="WQ44" s="82"/>
      <c r="WR44" s="82"/>
      <c r="WS44" s="82"/>
      <c r="WT44" s="82"/>
      <c r="WU44" s="82"/>
      <c r="WV44" s="82"/>
      <c r="WW44" s="82"/>
      <c r="WX44" s="82"/>
      <c r="WY44" s="82"/>
      <c r="WZ44" s="82"/>
      <c r="XA44" s="82"/>
      <c r="XB44" s="82"/>
      <c r="XC44" s="82"/>
      <c r="XD44" s="82"/>
      <c r="XE44" s="82"/>
      <c r="XF44" s="82"/>
      <c r="XG44" s="82"/>
      <c r="XH44" s="82"/>
      <c r="XI44" s="82"/>
      <c r="XJ44" s="82"/>
      <c r="XK44" s="82"/>
      <c r="XL44" s="82"/>
      <c r="XM44" s="82"/>
      <c r="XN44" s="82"/>
      <c r="XO44" s="82"/>
      <c r="XP44" s="82"/>
      <c r="XQ44" s="82"/>
      <c r="XR44" s="82"/>
      <c r="XS44" s="82"/>
      <c r="XT44" s="82"/>
      <c r="XU44" s="82"/>
      <c r="XV44" s="82"/>
      <c r="XW44" s="82"/>
      <c r="XX44" s="82"/>
      <c r="XY44" s="82"/>
      <c r="XZ44" s="82"/>
      <c r="YA44" s="82"/>
      <c r="YB44" s="82"/>
      <c r="YC44" s="82"/>
      <c r="YD44" s="82"/>
      <c r="YE44" s="82"/>
      <c r="YF44" s="82"/>
      <c r="YG44" s="82"/>
      <c r="YH44" s="82"/>
      <c r="YI44" s="82"/>
      <c r="YJ44" s="82"/>
      <c r="YK44" s="82"/>
      <c r="YL44" s="82"/>
      <c r="YM44" s="82"/>
      <c r="YN44" s="82"/>
      <c r="YO44" s="82"/>
      <c r="YP44" s="82"/>
      <c r="YQ44" s="82"/>
      <c r="YR44" s="82"/>
      <c r="YS44" s="82"/>
      <c r="YT44" s="82"/>
      <c r="YU44" s="82"/>
      <c r="YV44" s="82"/>
      <c r="YW44" s="82"/>
      <c r="YX44" s="82"/>
      <c r="YY44" s="82"/>
      <c r="YZ44" s="82"/>
      <c r="ZA44" s="82"/>
      <c r="ZB44" s="82"/>
      <c r="ZC44" s="82"/>
      <c r="ZD44" s="82"/>
      <c r="ZE44" s="82"/>
      <c r="ZF44" s="82"/>
      <c r="ZG44" s="82"/>
      <c r="ZH44" s="82"/>
      <c r="ZI44" s="82"/>
      <c r="ZJ44" s="82"/>
      <c r="ZK44" s="82"/>
      <c r="ZL44" s="82"/>
      <c r="ZM44" s="82"/>
      <c r="ZN44" s="82"/>
      <c r="ZO44" s="82"/>
      <c r="ZP44" s="82"/>
      <c r="ZQ44" s="82"/>
      <c r="ZR44" s="82"/>
      <c r="ZS44" s="82"/>
      <c r="ZT44" s="82"/>
      <c r="ZU44" s="82"/>
      <c r="ZV44" s="82"/>
      <c r="ZW44" s="82"/>
      <c r="ZX44" s="82"/>
      <c r="ZY44" s="82"/>
      <c r="ZZ44" s="82"/>
      <c r="AAA44" s="82"/>
      <c r="AAB44" s="82"/>
      <c r="AAC44" s="82"/>
      <c r="AAD44" s="82"/>
      <c r="AAE44" s="82"/>
      <c r="AAF44" s="82"/>
      <c r="AAG44" s="82"/>
      <c r="AAH44" s="82"/>
      <c r="AAI44" s="82"/>
      <c r="AAJ44" s="82"/>
      <c r="AAK44" s="82"/>
      <c r="AAL44" s="82"/>
      <c r="AAM44" s="82"/>
      <c r="AAN44" s="82"/>
      <c r="AAO44" s="82"/>
      <c r="AAP44" s="82"/>
      <c r="AAQ44" s="82"/>
      <c r="AAR44" s="82"/>
      <c r="AAS44" s="82"/>
      <c r="AAT44" s="82"/>
      <c r="AAU44" s="82"/>
      <c r="AAV44" s="82"/>
      <c r="AAW44" s="82"/>
      <c r="AAX44" s="82"/>
      <c r="AAY44" s="82"/>
      <c r="AAZ44" s="82"/>
      <c r="ABA44" s="82"/>
      <c r="ABB44" s="82"/>
      <c r="ABC44" s="82"/>
      <c r="ABD44" s="82"/>
      <c r="ABE44" s="82"/>
      <c r="ABF44" s="82"/>
      <c r="ABG44" s="82"/>
      <c r="ABH44" s="82"/>
      <c r="ABI44" s="82"/>
      <c r="ABJ44" s="82"/>
      <c r="ABK44" s="82"/>
      <c r="ABL44" s="82"/>
      <c r="ABM44" s="82"/>
      <c r="ABN44" s="82"/>
      <c r="ABO44" s="82"/>
      <c r="ABP44" s="82"/>
      <c r="ABQ44" s="82"/>
      <c r="ABR44" s="82"/>
      <c r="ABS44" s="82"/>
      <c r="ABT44" s="82"/>
      <c r="ABU44" s="82"/>
      <c r="ABV44" s="82"/>
      <c r="ABW44" s="82"/>
      <c r="ABX44" s="82"/>
      <c r="ABY44" s="82"/>
      <c r="ABZ44" s="82"/>
      <c r="ACA44" s="82"/>
      <c r="ACB44" s="82"/>
      <c r="ACC44" s="82"/>
      <c r="ACD44" s="82"/>
      <c r="ACE44" s="82"/>
      <c r="ACF44" s="82"/>
      <c r="ACG44" s="82"/>
      <c r="ACH44" s="82"/>
      <c r="ACI44" s="82"/>
      <c r="ACJ44" s="82"/>
      <c r="ACK44" s="82"/>
      <c r="ACL44" s="82"/>
      <c r="ACM44" s="82"/>
      <c r="ACN44" s="82"/>
      <c r="ACO44" s="82"/>
      <c r="ACP44" s="82"/>
      <c r="ACQ44" s="82"/>
      <c r="ACR44" s="82"/>
      <c r="ACS44" s="82"/>
      <c r="ACT44" s="82"/>
      <c r="ACU44" s="82"/>
      <c r="ACV44" s="82"/>
      <c r="ACW44" s="82"/>
      <c r="ACX44" s="82"/>
      <c r="ACY44" s="82"/>
      <c r="ACZ44" s="82"/>
      <c r="ADA44" s="82"/>
      <c r="ADB44" s="82"/>
      <c r="ADC44" s="82"/>
      <c r="ADD44" s="82"/>
      <c r="ADE44" s="82"/>
      <c r="ADF44" s="82"/>
      <c r="ADG44" s="82"/>
      <c r="ADH44" s="82"/>
      <c r="ADI44" s="82"/>
      <c r="ADJ44" s="82"/>
      <c r="ADK44" s="82"/>
      <c r="ADL44" s="82"/>
      <c r="ADM44" s="82"/>
      <c r="ADN44" s="82"/>
      <c r="ADO44" s="82"/>
      <c r="ADP44" s="82"/>
      <c r="ADQ44" s="82"/>
      <c r="ADR44" s="82"/>
      <c r="ADS44" s="82"/>
      <c r="ADT44" s="82"/>
      <c r="ADU44" s="82"/>
      <c r="ADV44" s="82"/>
      <c r="ADW44" s="82"/>
      <c r="ADX44" s="82"/>
      <c r="ADY44" s="82"/>
      <c r="ADZ44" s="82"/>
      <c r="AEA44" s="82"/>
      <c r="AEB44" s="82"/>
      <c r="AEC44" s="82"/>
      <c r="AED44" s="82"/>
      <c r="AEE44" s="82"/>
      <c r="AEF44" s="82"/>
      <c r="AEG44" s="82"/>
      <c r="AEH44" s="82"/>
      <c r="AEI44" s="82"/>
      <c r="AEJ44" s="82"/>
      <c r="AEK44" s="82"/>
      <c r="AEL44" s="82"/>
      <c r="AEM44" s="82"/>
      <c r="AEN44" s="82"/>
      <c r="AEO44" s="82"/>
      <c r="AEP44" s="82"/>
      <c r="AEQ44" s="82"/>
      <c r="AER44" s="82"/>
      <c r="AES44" s="82"/>
      <c r="AET44" s="82"/>
      <c r="AEU44" s="82"/>
      <c r="AEV44" s="82"/>
      <c r="AEW44" s="82"/>
      <c r="AEX44" s="82"/>
      <c r="AEY44" s="82"/>
      <c r="AEZ44" s="82"/>
      <c r="AFA44" s="82"/>
      <c r="AFB44" s="82"/>
      <c r="AFC44" s="82"/>
      <c r="AFD44" s="82"/>
      <c r="AFE44" s="82"/>
      <c r="AFF44" s="82"/>
      <c r="AFG44" s="82"/>
      <c r="AFH44" s="82"/>
      <c r="AFI44" s="82"/>
      <c r="AFJ44" s="82"/>
      <c r="AFK44" s="82"/>
      <c r="AFL44" s="82"/>
      <c r="AFM44" s="82"/>
      <c r="AFN44" s="82"/>
      <c r="AFO44" s="82"/>
      <c r="AFP44" s="82"/>
      <c r="AFQ44" s="82"/>
      <c r="AFR44" s="82"/>
      <c r="AFS44" s="82"/>
      <c r="AFT44" s="82"/>
      <c r="AFU44" s="82"/>
      <c r="AFV44" s="82"/>
      <c r="AFW44" s="82"/>
      <c r="AFX44" s="82"/>
      <c r="AFY44" s="82"/>
      <c r="AFZ44" s="82"/>
      <c r="AGA44" s="82"/>
      <c r="AGB44" s="82"/>
      <c r="AGC44" s="82"/>
      <c r="AGD44" s="82"/>
      <c r="AGE44" s="82"/>
      <c r="AGF44" s="82"/>
      <c r="AGG44" s="82"/>
      <c r="AGH44" s="82"/>
      <c r="AGI44" s="82"/>
      <c r="AGJ44" s="82"/>
      <c r="AGK44" s="82"/>
      <c r="AGL44" s="82"/>
      <c r="AGM44" s="82"/>
      <c r="AGN44" s="82"/>
      <c r="AGO44" s="82"/>
      <c r="AGP44" s="82"/>
      <c r="AGQ44" s="82"/>
      <c r="AGR44" s="82"/>
      <c r="AGS44" s="82"/>
      <c r="AGT44" s="82"/>
      <c r="AGU44" s="82"/>
      <c r="AGV44" s="82"/>
      <c r="AGW44" s="82"/>
      <c r="AGX44" s="82"/>
      <c r="AGY44" s="82"/>
      <c r="AGZ44" s="82"/>
      <c r="AHA44" s="82"/>
      <c r="AHB44" s="82"/>
      <c r="AHC44" s="82"/>
      <c r="AHD44" s="82"/>
      <c r="AHE44" s="82"/>
      <c r="AHF44" s="82"/>
      <c r="AHG44" s="82"/>
      <c r="AHH44" s="82"/>
      <c r="AHI44" s="82"/>
      <c r="AHJ44" s="82"/>
      <c r="AHK44" s="82"/>
      <c r="AHL44" s="82"/>
      <c r="AHM44" s="82"/>
      <c r="AHN44" s="82"/>
      <c r="AHO44" s="82"/>
      <c r="AHP44" s="82"/>
      <c r="AHQ44" s="82"/>
      <c r="AHR44" s="82"/>
      <c r="AHS44" s="82"/>
      <c r="AHT44" s="82"/>
      <c r="AHU44" s="82"/>
      <c r="AHV44" s="82"/>
      <c r="AHW44" s="82"/>
      <c r="AHX44" s="82"/>
      <c r="AHY44" s="82"/>
      <c r="AHZ44" s="82"/>
      <c r="AIA44" s="82"/>
      <c r="AIB44" s="82"/>
      <c r="AIC44" s="82"/>
      <c r="AID44" s="82"/>
      <c r="AIE44" s="82"/>
      <c r="AIF44" s="82"/>
      <c r="AIG44" s="82"/>
      <c r="AIH44" s="82"/>
      <c r="AII44" s="82"/>
      <c r="AIJ44" s="82"/>
      <c r="AIK44" s="82"/>
      <c r="AIL44" s="82"/>
      <c r="AIM44" s="82"/>
      <c r="AIN44" s="82"/>
      <c r="AIO44" s="82"/>
      <c r="AIP44" s="82"/>
      <c r="AIQ44" s="82"/>
      <c r="AIR44" s="82"/>
      <c r="AIS44" s="82"/>
      <c r="AIT44" s="82"/>
      <c r="AIU44" s="82"/>
      <c r="AIV44" s="82"/>
      <c r="AIW44" s="82"/>
      <c r="AIX44" s="82"/>
      <c r="AIY44" s="82"/>
      <c r="AIZ44" s="82"/>
      <c r="AJA44" s="82"/>
      <c r="AJB44" s="82"/>
      <c r="AJC44" s="82"/>
      <c r="AJD44" s="82"/>
      <c r="AJE44" s="82"/>
      <c r="AJF44" s="82"/>
      <c r="AJG44" s="82"/>
      <c r="AJH44" s="82"/>
      <c r="AJI44" s="82"/>
      <c r="AJJ44" s="82"/>
      <c r="AJK44" s="82"/>
      <c r="AJL44" s="82"/>
      <c r="AJM44" s="82"/>
      <c r="AJN44" s="82"/>
      <c r="AJO44" s="82"/>
      <c r="AJP44" s="82"/>
      <c r="AJQ44" s="82"/>
      <c r="AJR44" s="82"/>
      <c r="AJS44" s="82"/>
      <c r="AJT44" s="82"/>
      <c r="AJU44" s="82"/>
      <c r="AJV44" s="82"/>
      <c r="AJW44" s="82"/>
      <c r="AJX44" s="82"/>
      <c r="AJY44" s="82"/>
      <c r="AJZ44" s="82"/>
      <c r="AKA44" s="82"/>
      <c r="AKB44" s="82"/>
      <c r="AKC44" s="82"/>
      <c r="AKD44" s="82"/>
      <c r="AKE44" s="82"/>
      <c r="AKF44" s="82"/>
      <c r="AKG44" s="82"/>
      <c r="AKH44" s="82"/>
      <c r="AKI44" s="82"/>
      <c r="AKJ44" s="82"/>
      <c r="AKK44" s="82"/>
      <c r="AKL44" s="82"/>
      <c r="AKM44" s="82"/>
      <c r="AKN44" s="82"/>
      <c r="AKO44" s="82"/>
      <c r="AKP44" s="82"/>
      <c r="AKQ44" s="82"/>
      <c r="AKR44" s="82"/>
      <c r="AKS44" s="82"/>
      <c r="AKT44" s="82"/>
      <c r="AKU44" s="82"/>
      <c r="AKV44" s="82"/>
      <c r="AKW44" s="82"/>
      <c r="AKX44" s="82"/>
      <c r="AKY44" s="82"/>
      <c r="AKZ44" s="82"/>
      <c r="ALA44" s="82"/>
      <c r="ALB44" s="82"/>
      <c r="ALC44" s="82"/>
      <c r="ALD44" s="82"/>
      <c r="ALE44" s="82"/>
      <c r="ALF44" s="82"/>
      <c r="ALG44" s="82"/>
      <c r="ALH44" s="82"/>
      <c r="ALI44" s="82"/>
      <c r="ALJ44" s="82"/>
      <c r="ALK44" s="82"/>
      <c r="ALL44" s="82"/>
      <c r="ALM44" s="82"/>
      <c r="ALN44" s="82"/>
      <c r="ALO44" s="82"/>
      <c r="ALP44" s="82"/>
      <c r="ALQ44" s="82"/>
      <c r="ALR44" s="82"/>
      <c r="ALS44" s="82"/>
      <c r="ALT44" s="82"/>
      <c r="ALU44" s="82"/>
      <c r="ALV44" s="82"/>
      <c r="ALW44" s="82"/>
      <c r="ALX44" s="82"/>
      <c r="ALY44" s="82"/>
      <c r="ALZ44" s="82"/>
      <c r="AMA44" s="82"/>
      <c r="AMB44" s="82"/>
      <c r="AMC44" s="82"/>
      <c r="AMD44" s="82"/>
      <c r="AME44" s="82"/>
      <c r="AMF44" s="82"/>
      <c r="AMG44" s="82"/>
      <c r="AMH44" s="82"/>
      <c r="AMI44" s="82"/>
      <c r="AMJ44" s="82"/>
      <c r="AMK44" s="82"/>
      <c r="AML44" s="82"/>
      <c r="AMM44" s="82"/>
      <c r="AMN44" s="82"/>
      <c r="AMO44" s="82"/>
      <c r="AMP44" s="82"/>
      <c r="AMQ44" s="82"/>
      <c r="AMR44" s="82"/>
      <c r="AMS44" s="82"/>
      <c r="AMT44" s="82"/>
      <c r="AMU44" s="82"/>
      <c r="AMV44" s="82"/>
      <c r="AMW44" s="82"/>
      <c r="AMX44" s="82"/>
      <c r="AMY44" s="82"/>
      <c r="AMZ44" s="82"/>
      <c r="ANA44" s="82"/>
      <c r="ANB44" s="82"/>
      <c r="ANC44" s="82"/>
      <c r="AND44" s="82"/>
      <c r="ANE44" s="82"/>
      <c r="ANF44" s="82"/>
      <c r="ANG44" s="82"/>
      <c r="ANH44" s="82"/>
      <c r="ANI44" s="82"/>
      <c r="ANJ44" s="82"/>
      <c r="ANK44" s="82"/>
      <c r="ANL44" s="82"/>
      <c r="ANM44" s="82"/>
      <c r="ANN44" s="82"/>
      <c r="ANO44" s="82"/>
      <c r="ANP44" s="82"/>
      <c r="ANQ44" s="82"/>
      <c r="ANR44" s="82"/>
      <c r="ANS44" s="82"/>
      <c r="ANT44" s="82"/>
      <c r="ANU44" s="82"/>
      <c r="ANV44" s="82"/>
      <c r="ANW44" s="82"/>
      <c r="ANX44" s="82"/>
      <c r="ANY44" s="82"/>
      <c r="ANZ44" s="82"/>
      <c r="AOA44" s="82"/>
      <c r="AOB44" s="82"/>
      <c r="AOC44" s="82"/>
      <c r="AOD44" s="82"/>
      <c r="AOE44" s="82"/>
      <c r="AOF44" s="82"/>
      <c r="AOG44" s="82"/>
      <c r="AOH44" s="82"/>
      <c r="AOI44" s="82"/>
      <c r="AOJ44" s="82"/>
      <c r="AOK44" s="82"/>
      <c r="AOL44" s="82"/>
      <c r="AOM44" s="82"/>
      <c r="AON44" s="82"/>
      <c r="AOO44" s="82"/>
      <c r="AOP44" s="82"/>
      <c r="AOQ44" s="82"/>
      <c r="AOR44" s="82"/>
      <c r="AOS44" s="82"/>
      <c r="AOT44" s="82"/>
      <c r="AOU44" s="82"/>
      <c r="AOV44" s="82"/>
      <c r="AOW44" s="82"/>
      <c r="AOX44" s="82"/>
      <c r="AOY44" s="82"/>
      <c r="AOZ44" s="82"/>
      <c r="APA44" s="82"/>
      <c r="APB44" s="82"/>
      <c r="APC44" s="82"/>
      <c r="APD44" s="82"/>
      <c r="APE44" s="82"/>
      <c r="APF44" s="82"/>
      <c r="APG44" s="82"/>
      <c r="APH44" s="82"/>
      <c r="API44" s="82"/>
      <c r="APJ44" s="82"/>
      <c r="APK44" s="82"/>
      <c r="APL44" s="82"/>
      <c r="APM44" s="82"/>
      <c r="APN44" s="82"/>
      <c r="APO44" s="82"/>
      <c r="APP44" s="82"/>
      <c r="APQ44" s="82"/>
      <c r="APR44" s="82"/>
      <c r="APS44" s="82"/>
      <c r="APT44" s="82"/>
      <c r="APU44" s="82"/>
      <c r="APV44" s="82"/>
      <c r="APW44" s="82"/>
      <c r="APX44" s="82"/>
      <c r="APY44" s="82"/>
      <c r="APZ44" s="82"/>
      <c r="AQA44" s="82"/>
      <c r="AQB44" s="82"/>
      <c r="AQC44" s="82"/>
      <c r="AQD44" s="82"/>
      <c r="AQE44" s="82"/>
      <c r="AQF44" s="82"/>
      <c r="AQG44" s="82"/>
      <c r="AQH44" s="82"/>
      <c r="AQI44" s="82"/>
      <c r="AQJ44" s="82"/>
      <c r="AQK44" s="82"/>
      <c r="AQL44" s="82"/>
      <c r="AQM44" s="82"/>
      <c r="AQN44" s="82"/>
      <c r="AQO44" s="82"/>
      <c r="AQP44" s="82"/>
      <c r="AQQ44" s="82"/>
      <c r="AQR44" s="82"/>
      <c r="AQS44" s="82"/>
      <c r="AQT44" s="82"/>
      <c r="AQU44" s="82"/>
      <c r="AQV44" s="82"/>
      <c r="AQW44" s="82"/>
      <c r="AQX44" s="82"/>
      <c r="AQY44" s="82"/>
      <c r="AQZ44" s="82"/>
      <c r="ARA44" s="82"/>
      <c r="ARB44" s="82"/>
      <c r="ARC44" s="82"/>
      <c r="ARD44" s="82"/>
      <c r="ARE44" s="82"/>
      <c r="ARF44" s="82"/>
      <c r="ARG44" s="82"/>
      <c r="ARH44" s="82"/>
      <c r="ARI44" s="82"/>
      <c r="ARJ44" s="82"/>
      <c r="ARK44" s="82"/>
      <c r="ARL44" s="82"/>
      <c r="ARM44" s="82"/>
      <c r="ARN44" s="82"/>
      <c r="ARO44" s="82"/>
      <c r="ARP44" s="82"/>
      <c r="ARQ44" s="82"/>
      <c r="ARR44" s="82"/>
      <c r="ARS44" s="82"/>
      <c r="ART44" s="82"/>
      <c r="ARU44" s="82"/>
      <c r="ARV44" s="82"/>
      <c r="ARW44" s="82"/>
      <c r="ARX44" s="82"/>
      <c r="ARY44" s="82"/>
      <c r="ARZ44" s="82"/>
      <c r="ASA44" s="82"/>
      <c r="ASB44" s="82"/>
      <c r="ASC44" s="82"/>
      <c r="ASD44" s="82"/>
      <c r="ASE44" s="82"/>
      <c r="ASF44" s="82"/>
      <c r="ASG44" s="82"/>
      <c r="ASH44" s="82"/>
      <c r="ASI44" s="82"/>
      <c r="ASJ44" s="82"/>
      <c r="ASK44" s="82"/>
      <c r="ASL44" s="82"/>
      <c r="ASM44" s="82"/>
      <c r="ASN44" s="82"/>
      <c r="ASO44" s="82"/>
      <c r="ASP44" s="82"/>
      <c r="ASQ44" s="82"/>
      <c r="ASR44" s="82"/>
      <c r="ASS44" s="82"/>
      <c r="AST44" s="82"/>
      <c r="ASU44" s="82"/>
      <c r="ASV44" s="82"/>
      <c r="ASW44" s="82"/>
      <c r="ASX44" s="82"/>
      <c r="ASY44" s="82"/>
      <c r="ASZ44" s="82"/>
      <c r="ATA44" s="82"/>
      <c r="ATB44" s="82"/>
      <c r="ATC44" s="82"/>
      <c r="ATD44" s="82"/>
      <c r="ATE44" s="82"/>
      <c r="ATF44" s="82"/>
      <c r="ATG44" s="82"/>
      <c r="ATH44" s="82"/>
      <c r="ATI44" s="82"/>
      <c r="ATJ44" s="82"/>
      <c r="ATK44" s="82"/>
      <c r="ATL44" s="82"/>
      <c r="ATM44" s="82"/>
      <c r="ATN44" s="82"/>
      <c r="ATO44" s="82"/>
      <c r="ATP44" s="82"/>
      <c r="ATQ44" s="82"/>
      <c r="ATR44" s="82"/>
      <c r="ATS44" s="82"/>
      <c r="ATT44" s="82"/>
      <c r="ATU44" s="82"/>
      <c r="ATV44" s="82"/>
      <c r="ATW44" s="82"/>
      <c r="ATX44" s="82"/>
      <c r="ATY44" s="82"/>
      <c r="ATZ44" s="82"/>
      <c r="AUA44" s="82"/>
      <c r="AUB44" s="82"/>
      <c r="AUC44" s="82"/>
      <c r="AUD44" s="82"/>
      <c r="AUE44" s="82"/>
      <c r="AUF44" s="82"/>
      <c r="AUG44" s="82"/>
      <c r="AUH44" s="82"/>
      <c r="AUI44" s="82"/>
      <c r="AUJ44" s="82"/>
      <c r="AUK44" s="82"/>
      <c r="AUL44" s="82"/>
      <c r="AUM44" s="82"/>
      <c r="AUN44" s="82"/>
      <c r="AUO44" s="82"/>
      <c r="AUP44" s="82"/>
      <c r="AUQ44" s="82"/>
      <c r="AUR44" s="82"/>
      <c r="AUS44" s="82"/>
      <c r="AUT44" s="82"/>
      <c r="AUU44" s="82"/>
      <c r="AUV44" s="82"/>
      <c r="AUW44" s="82"/>
      <c r="AUX44" s="82"/>
      <c r="AUY44" s="82"/>
      <c r="AUZ44" s="82"/>
      <c r="AVA44" s="82"/>
      <c r="AVB44" s="82"/>
      <c r="AVC44" s="82"/>
      <c r="AVD44" s="82"/>
      <c r="AVE44" s="82"/>
      <c r="AVF44" s="82"/>
      <c r="AVG44" s="82"/>
      <c r="AVH44" s="82"/>
      <c r="AVI44" s="82"/>
      <c r="AVJ44" s="82"/>
      <c r="AVK44" s="82"/>
      <c r="AVL44" s="82"/>
      <c r="AVM44" s="82"/>
      <c r="AVN44" s="82"/>
      <c r="AVO44" s="82"/>
      <c r="AVP44" s="82"/>
      <c r="AVQ44" s="82"/>
      <c r="AVR44" s="82"/>
      <c r="AVS44" s="82"/>
      <c r="AVT44" s="82"/>
      <c r="AVU44" s="82"/>
      <c r="AVV44" s="82"/>
      <c r="AVW44" s="82"/>
      <c r="AVX44" s="82"/>
      <c r="AVY44" s="82"/>
      <c r="AVZ44" s="82"/>
      <c r="AWA44" s="82"/>
      <c r="AWB44" s="82"/>
      <c r="AWC44" s="82"/>
      <c r="AWD44" s="82"/>
      <c r="AWE44" s="82"/>
      <c r="AWF44" s="82"/>
      <c r="AWG44" s="82"/>
      <c r="AWH44" s="82"/>
      <c r="AWI44" s="82"/>
      <c r="AWJ44" s="82"/>
      <c r="AWK44" s="82"/>
      <c r="AWL44" s="82"/>
      <c r="AWM44" s="82"/>
      <c r="AWN44" s="82"/>
      <c r="AWO44" s="82"/>
      <c r="AWP44" s="82"/>
      <c r="AWQ44" s="82"/>
      <c r="AWR44" s="82"/>
      <c r="AWS44" s="82"/>
      <c r="AWT44" s="82"/>
      <c r="AWU44" s="82"/>
      <c r="AWV44" s="82"/>
      <c r="AWW44" s="82"/>
      <c r="AWX44" s="82"/>
      <c r="AWY44" s="82"/>
      <c r="AWZ44" s="82"/>
      <c r="AXA44" s="82"/>
      <c r="AXB44" s="82"/>
      <c r="AXC44" s="82"/>
      <c r="AXD44" s="82"/>
      <c r="AXE44" s="82"/>
      <c r="AXF44" s="82"/>
      <c r="AXG44" s="82"/>
      <c r="AXH44" s="82"/>
      <c r="AXI44" s="82"/>
      <c r="AXJ44" s="82"/>
      <c r="AXK44" s="82"/>
      <c r="AXL44" s="82"/>
      <c r="AXM44" s="82"/>
      <c r="AXN44" s="82"/>
      <c r="AXO44" s="82"/>
      <c r="AXP44" s="82"/>
      <c r="AXQ44" s="82"/>
      <c r="AXR44" s="82"/>
      <c r="AXS44" s="82"/>
      <c r="AXT44" s="82"/>
      <c r="AXU44" s="82"/>
      <c r="AXV44" s="82"/>
      <c r="AXW44" s="82"/>
      <c r="AXX44" s="82"/>
      <c r="AXY44" s="82"/>
      <c r="AXZ44" s="82"/>
      <c r="AYA44" s="82"/>
      <c r="AYB44" s="82"/>
      <c r="AYC44" s="82"/>
      <c r="AYD44" s="82"/>
      <c r="AYE44" s="82"/>
      <c r="AYF44" s="82"/>
      <c r="AYG44" s="82"/>
      <c r="AYH44" s="82"/>
      <c r="AYI44" s="82"/>
      <c r="AYJ44" s="82"/>
      <c r="AYK44" s="82"/>
      <c r="AYL44" s="82"/>
      <c r="AYM44" s="82"/>
      <c r="AYN44" s="82"/>
      <c r="AYO44" s="82"/>
      <c r="AYP44" s="82"/>
      <c r="AYQ44" s="82"/>
      <c r="AYR44" s="82"/>
      <c r="AYS44" s="82"/>
      <c r="AYT44" s="82"/>
      <c r="AYU44" s="82"/>
      <c r="AYV44" s="82"/>
      <c r="AYW44" s="82"/>
      <c r="AYX44" s="82"/>
      <c r="AYY44" s="82"/>
      <c r="AYZ44" s="82"/>
      <c r="AZA44" s="82"/>
      <c r="AZB44" s="82"/>
      <c r="AZC44" s="82"/>
      <c r="AZD44" s="82"/>
      <c r="AZE44" s="82"/>
      <c r="AZF44" s="82"/>
      <c r="AZG44" s="82"/>
      <c r="AZH44" s="82"/>
      <c r="AZI44" s="82"/>
      <c r="AZJ44" s="82"/>
      <c r="AZK44" s="82"/>
      <c r="AZL44" s="82"/>
      <c r="AZM44" s="82"/>
      <c r="AZN44" s="82"/>
      <c r="AZO44" s="82"/>
      <c r="AZP44" s="82"/>
      <c r="AZQ44" s="82"/>
      <c r="AZR44" s="82"/>
      <c r="AZS44" s="82"/>
      <c r="AZT44" s="82"/>
      <c r="AZU44" s="82"/>
      <c r="AZV44" s="82"/>
      <c r="AZW44" s="82"/>
      <c r="AZX44" s="82"/>
      <c r="AZY44" s="82"/>
      <c r="AZZ44" s="82"/>
      <c r="BAA44" s="82"/>
      <c r="BAB44" s="82"/>
      <c r="BAC44" s="82"/>
      <c r="BAD44" s="82"/>
      <c r="BAE44" s="82"/>
      <c r="BAF44" s="82"/>
      <c r="BAG44" s="82"/>
      <c r="BAH44" s="82"/>
      <c r="BAI44" s="82"/>
      <c r="BAJ44" s="82"/>
      <c r="BAK44" s="82"/>
      <c r="BAL44" s="82"/>
      <c r="BAM44" s="82"/>
      <c r="BAN44" s="82"/>
      <c r="BAO44" s="82"/>
      <c r="BAP44" s="82"/>
      <c r="BAQ44" s="82"/>
      <c r="BAR44" s="82"/>
      <c r="BAS44" s="82"/>
      <c r="BAT44" s="82"/>
      <c r="BAU44" s="82"/>
      <c r="BAV44" s="82"/>
      <c r="BAW44" s="82"/>
      <c r="BAX44" s="82"/>
      <c r="BAY44" s="82"/>
      <c r="BAZ44" s="82"/>
      <c r="BBA44" s="82"/>
      <c r="BBB44" s="82"/>
      <c r="BBC44" s="82"/>
      <c r="BBD44" s="82"/>
      <c r="BBE44" s="82"/>
      <c r="BBF44" s="82"/>
      <c r="BBG44" s="82"/>
      <c r="BBH44" s="82"/>
      <c r="BBI44" s="82"/>
      <c r="BBJ44" s="82"/>
      <c r="BBK44" s="82"/>
      <c r="BBL44" s="82"/>
      <c r="BBM44" s="82"/>
      <c r="BBN44" s="82"/>
      <c r="BBO44" s="82"/>
      <c r="BBP44" s="82"/>
      <c r="BBQ44" s="82"/>
      <c r="BBR44" s="82"/>
      <c r="BBS44" s="82"/>
      <c r="BBT44" s="82"/>
      <c r="BBU44" s="82"/>
      <c r="BBV44" s="82"/>
      <c r="BBW44" s="82"/>
      <c r="BBX44" s="82"/>
      <c r="BBY44" s="82"/>
      <c r="BBZ44" s="82"/>
      <c r="BCA44" s="82"/>
      <c r="BCB44" s="82"/>
      <c r="BCC44" s="82"/>
      <c r="BCD44" s="82"/>
      <c r="BCE44" s="82"/>
      <c r="BCF44" s="82"/>
      <c r="BCG44" s="82"/>
      <c r="BCH44" s="82"/>
      <c r="BCI44" s="82"/>
      <c r="BCJ44" s="82"/>
      <c r="BCK44" s="82"/>
      <c r="BCL44" s="82"/>
      <c r="BCM44" s="82"/>
      <c r="BCN44" s="82"/>
      <c r="BCO44" s="82"/>
      <c r="BCP44" s="82"/>
      <c r="BCQ44" s="82"/>
      <c r="BCR44" s="82"/>
      <c r="BCS44" s="82"/>
      <c r="BCT44" s="82"/>
      <c r="BCU44" s="82"/>
      <c r="BCV44" s="82"/>
      <c r="BCW44" s="82"/>
      <c r="BCX44" s="82"/>
      <c r="BCY44" s="82"/>
      <c r="BCZ44" s="82"/>
      <c r="BDA44" s="82"/>
      <c r="BDB44" s="82"/>
      <c r="BDC44" s="82"/>
      <c r="BDD44" s="82"/>
      <c r="BDE44" s="82"/>
      <c r="BDF44" s="82"/>
      <c r="BDG44" s="82"/>
      <c r="BDH44" s="82"/>
      <c r="BDI44" s="82"/>
      <c r="BDJ44" s="82"/>
      <c r="BDK44" s="82"/>
      <c r="BDL44" s="82"/>
      <c r="BDM44" s="82"/>
      <c r="BDN44" s="82"/>
      <c r="BDO44" s="82"/>
      <c r="BDP44" s="82"/>
      <c r="BDQ44" s="82"/>
      <c r="BDR44" s="82"/>
      <c r="BDS44" s="82"/>
      <c r="BDT44" s="82"/>
      <c r="BDU44" s="82"/>
      <c r="BDV44" s="82"/>
      <c r="BDW44" s="82"/>
      <c r="BDX44" s="82"/>
      <c r="BDY44" s="82"/>
      <c r="BDZ44" s="82"/>
      <c r="BEA44" s="82"/>
      <c r="BEB44" s="82"/>
      <c r="BEC44" s="82"/>
      <c r="BED44" s="82"/>
      <c r="BEE44" s="82"/>
      <c r="BEF44" s="82"/>
      <c r="BEG44" s="82"/>
      <c r="BEH44" s="82"/>
      <c r="BEI44" s="82"/>
      <c r="BEJ44" s="82"/>
      <c r="BEK44" s="82"/>
      <c r="BEL44" s="82"/>
      <c r="BEM44" s="82"/>
      <c r="BEN44" s="82"/>
      <c r="BEO44" s="82"/>
      <c r="BEP44" s="82"/>
      <c r="BEQ44" s="82"/>
      <c r="BER44" s="82"/>
      <c r="BES44" s="82"/>
      <c r="BET44" s="82"/>
      <c r="BEU44" s="82"/>
      <c r="BEV44" s="82"/>
      <c r="BEW44" s="82"/>
      <c r="BEX44" s="82"/>
      <c r="BEY44" s="82"/>
      <c r="BEZ44" s="82"/>
      <c r="BFA44" s="82"/>
      <c r="BFB44" s="82"/>
      <c r="BFC44" s="82"/>
      <c r="BFD44" s="82"/>
      <c r="BFE44" s="82"/>
      <c r="BFF44" s="82"/>
      <c r="BFG44" s="82"/>
      <c r="BFH44" s="82"/>
      <c r="BFI44" s="82"/>
      <c r="BFJ44" s="82"/>
      <c r="BFK44" s="82"/>
      <c r="BFL44" s="82"/>
      <c r="BFM44" s="82"/>
      <c r="BFN44" s="82"/>
      <c r="BFO44" s="82"/>
      <c r="BFP44" s="82"/>
      <c r="BFQ44" s="82"/>
      <c r="BFR44" s="82"/>
      <c r="BFS44" s="82"/>
      <c r="BFT44" s="82"/>
      <c r="BFU44" s="82"/>
      <c r="BFV44" s="82"/>
      <c r="BFW44" s="82"/>
      <c r="BFX44" s="82"/>
      <c r="BFY44" s="82"/>
      <c r="BFZ44" s="82"/>
      <c r="BGA44" s="82"/>
      <c r="BGB44" s="82"/>
      <c r="BGC44" s="82"/>
      <c r="BGD44" s="82"/>
      <c r="BGE44" s="82"/>
      <c r="BGF44" s="82"/>
      <c r="BGG44" s="82"/>
      <c r="BGH44" s="82"/>
      <c r="BGI44" s="82"/>
      <c r="BGJ44" s="82"/>
      <c r="BGK44" s="82"/>
      <c r="BGL44" s="82"/>
      <c r="BGM44" s="82"/>
      <c r="BGN44" s="82"/>
      <c r="BGO44" s="82"/>
      <c r="BGP44" s="82"/>
      <c r="BGQ44" s="82"/>
      <c r="BGR44" s="82"/>
      <c r="BGS44" s="82"/>
      <c r="BGT44" s="82"/>
      <c r="BGU44" s="82"/>
      <c r="BGV44" s="82"/>
      <c r="BGW44" s="82"/>
      <c r="BGX44" s="82"/>
      <c r="BGY44" s="82"/>
      <c r="BGZ44" s="82"/>
      <c r="BHA44" s="82"/>
      <c r="BHB44" s="82"/>
      <c r="BHC44" s="82"/>
      <c r="BHD44" s="82"/>
      <c r="BHE44" s="82"/>
      <c r="BHF44" s="82"/>
      <c r="BHG44" s="82"/>
      <c r="BHH44" s="82"/>
    </row>
    <row r="45" spans="1:1568" s="84" customFormat="1" x14ac:dyDescent="0.2">
      <c r="A45" s="99"/>
      <c r="B45" s="83">
        <v>11</v>
      </c>
      <c r="C45" s="59" t="s">
        <v>39</v>
      </c>
      <c r="D45" s="59"/>
      <c r="E45" s="59"/>
      <c r="F45" s="51"/>
      <c r="G45" s="80" t="str">
        <f t="shared" si="21"/>
        <v/>
      </c>
      <c r="H45" s="59"/>
      <c r="I45" s="62"/>
      <c r="J45" s="115" t="str">
        <f t="shared" si="22"/>
        <v/>
      </c>
      <c r="K45" s="82"/>
      <c r="L45" s="100"/>
      <c r="N45" s="85"/>
      <c r="O45" s="85"/>
      <c r="P45" s="85">
        <v>19</v>
      </c>
      <c r="Q45" s="93" t="str">
        <f t="shared" ref="Q45:AC45" si="33">IF($C53=Q$26,$F53,"")</f>
        <v/>
      </c>
      <c r="R45" s="93" t="str">
        <f t="shared" si="33"/>
        <v/>
      </c>
      <c r="S45" s="93" t="str">
        <f t="shared" si="33"/>
        <v/>
      </c>
      <c r="T45" s="93" t="str">
        <f t="shared" si="33"/>
        <v/>
      </c>
      <c r="U45" s="93" t="str">
        <f t="shared" si="33"/>
        <v/>
      </c>
      <c r="V45" s="93" t="str">
        <f t="shared" si="33"/>
        <v/>
      </c>
      <c r="W45" s="93" t="str">
        <f t="shared" si="33"/>
        <v/>
      </c>
      <c r="X45" s="93" t="str">
        <f t="shared" si="33"/>
        <v/>
      </c>
      <c r="Y45" s="93" t="str">
        <f t="shared" si="33"/>
        <v/>
      </c>
      <c r="Z45" s="93" t="str">
        <f t="shared" si="33"/>
        <v/>
      </c>
      <c r="AA45" s="93" t="str">
        <f t="shared" si="33"/>
        <v/>
      </c>
      <c r="AB45" s="93" t="str">
        <f t="shared" si="33"/>
        <v/>
      </c>
      <c r="AC45" s="93" t="str">
        <f t="shared" si="33"/>
        <v/>
      </c>
      <c r="AD45" s="85"/>
      <c r="AE45" s="93" t="str">
        <f t="shared" si="10"/>
        <v/>
      </c>
      <c r="AF45" s="93" t="str">
        <f t="shared" si="10"/>
        <v/>
      </c>
      <c r="AG45" s="93" t="str">
        <f t="shared" si="10"/>
        <v/>
      </c>
      <c r="AH45" s="93" t="str">
        <f t="shared" si="10"/>
        <v/>
      </c>
      <c r="AI45" s="93" t="str">
        <f t="shared" si="10"/>
        <v/>
      </c>
      <c r="AJ45" s="93" t="str">
        <f t="shared" si="10"/>
        <v/>
      </c>
      <c r="AK45" s="93" t="str">
        <f t="shared" ref="AF45:AQ56" si="34">IF($C53=AK$26,$J53,"")</f>
        <v/>
      </c>
      <c r="AL45" s="93" t="str">
        <f t="shared" si="34"/>
        <v/>
      </c>
      <c r="AM45" s="93" t="str">
        <f t="shared" si="34"/>
        <v/>
      </c>
      <c r="AN45" s="93" t="str">
        <f t="shared" si="34"/>
        <v/>
      </c>
      <c r="AO45" s="93" t="str">
        <f t="shared" si="34"/>
        <v/>
      </c>
      <c r="AP45" s="93" t="str">
        <f t="shared" si="34"/>
        <v/>
      </c>
      <c r="AQ45" s="93" t="str">
        <f t="shared" si="34"/>
        <v/>
      </c>
      <c r="AR45" s="109"/>
      <c r="AS45" s="87"/>
      <c r="AT45" s="87"/>
      <c r="AU45" s="87"/>
      <c r="AV45" s="87"/>
      <c r="AW45" s="87"/>
      <c r="AX45" s="87"/>
      <c r="AY45" s="87"/>
      <c r="AZ45" s="87"/>
      <c r="BA45" s="87"/>
      <c r="BB45" s="87"/>
      <c r="BC45" s="87"/>
      <c r="BD45" s="87"/>
      <c r="BE45" s="87"/>
      <c r="BF45" s="87"/>
      <c r="BG45" s="87"/>
      <c r="BH45" s="88"/>
      <c r="BI45" s="88"/>
      <c r="BJ45" s="82"/>
      <c r="BK45" s="82"/>
      <c r="BL45" s="82"/>
      <c r="BM45" s="82"/>
      <c r="BN45" s="82"/>
      <c r="BO45" s="82"/>
      <c r="BP45" s="82"/>
      <c r="BQ45" s="82"/>
      <c r="BR45" s="82"/>
      <c r="BS45" s="82"/>
      <c r="BT45" s="82"/>
      <c r="BU45" s="82"/>
      <c r="BV45" s="82"/>
      <c r="BW45" s="82"/>
      <c r="BX45" s="82"/>
      <c r="BY45" s="82"/>
      <c r="BZ45" s="82"/>
      <c r="CA45" s="82"/>
      <c r="CB45" s="82"/>
      <c r="CC45" s="82"/>
      <c r="CD45" s="82"/>
      <c r="CE45" s="82"/>
      <c r="CF45" s="82"/>
      <c r="CG45" s="82"/>
      <c r="CH45" s="82"/>
      <c r="CI45" s="82"/>
      <c r="CJ45" s="82"/>
      <c r="CK45" s="82"/>
      <c r="CL45" s="82"/>
      <c r="CM45" s="82"/>
      <c r="CN45" s="82"/>
      <c r="CO45" s="82"/>
      <c r="CP45" s="82"/>
      <c r="CQ45" s="82"/>
      <c r="CR45" s="82"/>
      <c r="CS45" s="82"/>
      <c r="CT45" s="82"/>
      <c r="CU45" s="82"/>
      <c r="CV45" s="82"/>
      <c r="CW45" s="82"/>
      <c r="CX45" s="82"/>
      <c r="CY45" s="82"/>
      <c r="CZ45" s="82"/>
      <c r="DA45" s="82"/>
      <c r="DB45" s="82"/>
      <c r="DC45" s="82"/>
      <c r="DD45" s="82"/>
      <c r="DE45" s="82"/>
      <c r="DF45" s="82"/>
      <c r="DG45" s="82"/>
      <c r="DH45" s="82"/>
      <c r="DI45" s="82"/>
      <c r="DJ45" s="82"/>
      <c r="DK45" s="82"/>
      <c r="DL45" s="82"/>
      <c r="DM45" s="82"/>
      <c r="DN45" s="82"/>
      <c r="DO45" s="82"/>
      <c r="DP45" s="82"/>
      <c r="DQ45" s="82"/>
      <c r="DR45" s="82"/>
      <c r="DS45" s="82"/>
      <c r="DT45" s="82"/>
      <c r="DU45" s="82"/>
      <c r="DV45" s="82"/>
      <c r="DW45" s="82"/>
      <c r="DX45" s="82"/>
      <c r="DY45" s="82"/>
      <c r="DZ45" s="82"/>
      <c r="EA45" s="82"/>
      <c r="EB45" s="82"/>
      <c r="EC45" s="82"/>
      <c r="ED45" s="82"/>
      <c r="EE45" s="82"/>
      <c r="EF45" s="82"/>
      <c r="EG45" s="82"/>
      <c r="EH45" s="82"/>
      <c r="EI45" s="82"/>
      <c r="EJ45" s="82"/>
      <c r="EK45" s="82"/>
      <c r="EL45" s="82"/>
      <c r="EM45" s="82"/>
      <c r="EN45" s="82"/>
      <c r="EO45" s="82"/>
      <c r="EP45" s="82"/>
      <c r="EQ45" s="82"/>
      <c r="ER45" s="82"/>
      <c r="ES45" s="82"/>
      <c r="ET45" s="82"/>
      <c r="EU45" s="82"/>
      <c r="EV45" s="82"/>
      <c r="EW45" s="82"/>
      <c r="EX45" s="82"/>
      <c r="EY45" s="82"/>
      <c r="EZ45" s="82"/>
      <c r="FA45" s="82"/>
      <c r="FB45" s="82"/>
      <c r="FC45" s="82"/>
      <c r="FD45" s="82"/>
      <c r="FE45" s="82"/>
      <c r="FF45" s="82"/>
      <c r="FG45" s="82"/>
      <c r="FH45" s="82"/>
      <c r="FI45" s="82"/>
      <c r="FJ45" s="82"/>
      <c r="FK45" s="82"/>
      <c r="FL45" s="82"/>
      <c r="FM45" s="82"/>
      <c r="FN45" s="82"/>
      <c r="FO45" s="82"/>
      <c r="FP45" s="82"/>
      <c r="FQ45" s="82"/>
      <c r="FR45" s="82"/>
      <c r="FS45" s="82"/>
      <c r="FT45" s="82"/>
      <c r="FU45" s="82"/>
      <c r="FV45" s="82"/>
      <c r="FW45" s="82"/>
      <c r="FX45" s="82"/>
      <c r="FY45" s="82"/>
      <c r="FZ45" s="82"/>
      <c r="GA45" s="82"/>
      <c r="GB45" s="82"/>
      <c r="GC45" s="82"/>
      <c r="GD45" s="82"/>
      <c r="GE45" s="82"/>
      <c r="GF45" s="82"/>
      <c r="GG45" s="82"/>
      <c r="GH45" s="82"/>
      <c r="GI45" s="82"/>
      <c r="GJ45" s="82"/>
      <c r="GK45" s="82"/>
      <c r="GL45" s="82"/>
      <c r="GM45" s="82"/>
      <c r="GN45" s="82"/>
      <c r="GO45" s="82"/>
      <c r="GP45" s="82"/>
      <c r="GQ45" s="82"/>
      <c r="GR45" s="82"/>
      <c r="GS45" s="82"/>
      <c r="GT45" s="82"/>
      <c r="GU45" s="82"/>
      <c r="GV45" s="82"/>
      <c r="GW45" s="82"/>
      <c r="GX45" s="82"/>
      <c r="GY45" s="82"/>
      <c r="GZ45" s="82"/>
      <c r="HA45" s="82"/>
      <c r="HB45" s="82"/>
      <c r="HC45" s="82"/>
      <c r="HD45" s="82"/>
      <c r="HE45" s="82"/>
      <c r="HF45" s="82"/>
      <c r="HG45" s="82"/>
      <c r="HH45" s="82"/>
      <c r="HI45" s="82"/>
      <c r="HJ45" s="82"/>
      <c r="HK45" s="82"/>
      <c r="HL45" s="82"/>
      <c r="HM45" s="82"/>
      <c r="HN45" s="82"/>
      <c r="HO45" s="82"/>
      <c r="HP45" s="82"/>
      <c r="HQ45" s="82"/>
      <c r="HR45" s="82"/>
      <c r="HS45" s="82"/>
      <c r="HT45" s="82"/>
      <c r="HU45" s="82"/>
      <c r="HV45" s="82"/>
      <c r="HW45" s="82"/>
      <c r="HX45" s="82"/>
      <c r="HY45" s="82"/>
      <c r="HZ45" s="82"/>
      <c r="IA45" s="82"/>
      <c r="IB45" s="82"/>
      <c r="IC45" s="82"/>
      <c r="ID45" s="82"/>
      <c r="IE45" s="82"/>
      <c r="IF45" s="82"/>
      <c r="IG45" s="82"/>
      <c r="IH45" s="82"/>
      <c r="II45" s="82"/>
      <c r="IJ45" s="82"/>
      <c r="IK45" s="82"/>
      <c r="IL45" s="82"/>
      <c r="IM45" s="82"/>
      <c r="IN45" s="82"/>
      <c r="IO45" s="82"/>
      <c r="IP45" s="82"/>
      <c r="IQ45" s="82"/>
      <c r="IR45" s="82"/>
      <c r="IS45" s="82"/>
      <c r="IT45" s="82"/>
      <c r="IU45" s="82"/>
      <c r="IV45" s="82"/>
      <c r="IW45" s="82"/>
      <c r="IX45" s="82"/>
      <c r="IY45" s="82"/>
      <c r="IZ45" s="82"/>
      <c r="JA45" s="82"/>
      <c r="JB45" s="82"/>
      <c r="JC45" s="82"/>
      <c r="JD45" s="82"/>
      <c r="JE45" s="82"/>
      <c r="JF45" s="82"/>
      <c r="JG45" s="82"/>
      <c r="JH45" s="82"/>
      <c r="JI45" s="82"/>
      <c r="JJ45" s="82"/>
      <c r="JK45" s="82"/>
      <c r="JL45" s="82"/>
      <c r="JM45" s="82"/>
      <c r="JN45" s="82"/>
      <c r="JO45" s="82"/>
      <c r="JP45" s="82"/>
      <c r="JQ45" s="82"/>
      <c r="JR45" s="82"/>
      <c r="JS45" s="82"/>
      <c r="JT45" s="82"/>
      <c r="JU45" s="82"/>
      <c r="JV45" s="82"/>
      <c r="JW45" s="82"/>
      <c r="JX45" s="82"/>
      <c r="JY45" s="82"/>
      <c r="JZ45" s="82"/>
      <c r="KA45" s="82"/>
      <c r="KB45" s="82"/>
      <c r="KC45" s="82"/>
      <c r="KD45" s="82"/>
      <c r="KE45" s="82"/>
      <c r="KF45" s="82"/>
      <c r="KG45" s="82"/>
      <c r="KH45" s="82"/>
      <c r="KI45" s="82"/>
      <c r="KJ45" s="82"/>
      <c r="KK45" s="82"/>
      <c r="KL45" s="82"/>
      <c r="KM45" s="82"/>
      <c r="KN45" s="82"/>
      <c r="KO45" s="82"/>
      <c r="KP45" s="82"/>
      <c r="KQ45" s="82"/>
      <c r="KR45" s="82"/>
      <c r="KS45" s="82"/>
      <c r="KT45" s="82"/>
      <c r="KU45" s="82"/>
      <c r="KV45" s="82"/>
      <c r="KW45" s="82"/>
      <c r="KX45" s="82"/>
      <c r="KY45" s="82"/>
      <c r="KZ45" s="82"/>
      <c r="LA45" s="82"/>
      <c r="LB45" s="82"/>
      <c r="LC45" s="82"/>
      <c r="LD45" s="82"/>
      <c r="LE45" s="82"/>
      <c r="LF45" s="82"/>
      <c r="LG45" s="82"/>
      <c r="LH45" s="82"/>
      <c r="LI45" s="82"/>
      <c r="LJ45" s="82"/>
      <c r="LK45" s="82"/>
      <c r="LL45" s="82"/>
      <c r="LM45" s="82"/>
      <c r="LN45" s="82"/>
      <c r="LO45" s="82"/>
      <c r="LP45" s="82"/>
      <c r="LQ45" s="82"/>
      <c r="LR45" s="82"/>
      <c r="LS45" s="82"/>
      <c r="LT45" s="82"/>
      <c r="LU45" s="82"/>
      <c r="LV45" s="82"/>
      <c r="LW45" s="82"/>
      <c r="LX45" s="82"/>
      <c r="LY45" s="82"/>
      <c r="LZ45" s="82"/>
      <c r="MA45" s="82"/>
      <c r="MB45" s="82"/>
      <c r="MC45" s="82"/>
      <c r="MD45" s="82"/>
      <c r="ME45" s="82"/>
      <c r="MF45" s="82"/>
      <c r="MG45" s="82"/>
      <c r="MH45" s="82"/>
      <c r="MI45" s="82"/>
      <c r="MJ45" s="82"/>
      <c r="MK45" s="82"/>
      <c r="ML45" s="82"/>
      <c r="MM45" s="82"/>
      <c r="MN45" s="82"/>
      <c r="MO45" s="82"/>
      <c r="MP45" s="82"/>
      <c r="MQ45" s="82"/>
      <c r="MR45" s="82"/>
      <c r="MS45" s="82"/>
      <c r="MT45" s="82"/>
      <c r="MU45" s="82"/>
      <c r="MV45" s="82"/>
      <c r="MW45" s="82"/>
      <c r="MX45" s="82"/>
      <c r="MY45" s="82"/>
      <c r="MZ45" s="82"/>
      <c r="NA45" s="82"/>
      <c r="NB45" s="82"/>
      <c r="NC45" s="82"/>
      <c r="ND45" s="82"/>
      <c r="NE45" s="82"/>
      <c r="NF45" s="82"/>
      <c r="NG45" s="82"/>
      <c r="NH45" s="82"/>
      <c r="NI45" s="82"/>
      <c r="NJ45" s="82"/>
      <c r="NK45" s="82"/>
      <c r="NL45" s="82"/>
      <c r="NM45" s="82"/>
      <c r="NN45" s="82"/>
      <c r="NO45" s="82"/>
      <c r="NP45" s="82"/>
      <c r="NQ45" s="82"/>
      <c r="NR45" s="82"/>
      <c r="NS45" s="82"/>
      <c r="NT45" s="82"/>
      <c r="NU45" s="82"/>
      <c r="NV45" s="82"/>
      <c r="NW45" s="82"/>
      <c r="NX45" s="82"/>
      <c r="NY45" s="82"/>
      <c r="NZ45" s="82"/>
      <c r="OA45" s="82"/>
      <c r="OB45" s="82"/>
      <c r="OC45" s="82"/>
      <c r="OD45" s="82"/>
      <c r="OE45" s="82"/>
      <c r="OF45" s="82"/>
      <c r="OG45" s="82"/>
      <c r="OH45" s="82"/>
      <c r="OI45" s="82"/>
      <c r="OJ45" s="82"/>
      <c r="OK45" s="82"/>
      <c r="OL45" s="82"/>
      <c r="OM45" s="82"/>
      <c r="ON45" s="82"/>
      <c r="OO45" s="82"/>
      <c r="OP45" s="82"/>
      <c r="OQ45" s="82"/>
      <c r="OR45" s="82"/>
      <c r="OS45" s="82"/>
      <c r="OT45" s="82"/>
      <c r="OU45" s="82"/>
      <c r="OV45" s="82"/>
      <c r="OW45" s="82"/>
      <c r="OX45" s="82"/>
      <c r="OY45" s="82"/>
      <c r="OZ45" s="82"/>
      <c r="PA45" s="82"/>
      <c r="PB45" s="82"/>
      <c r="PC45" s="82"/>
      <c r="PD45" s="82"/>
      <c r="PE45" s="82"/>
      <c r="PF45" s="82"/>
      <c r="PG45" s="82"/>
      <c r="PH45" s="82"/>
      <c r="PI45" s="82"/>
      <c r="PJ45" s="82"/>
      <c r="PK45" s="82"/>
      <c r="PL45" s="82"/>
      <c r="PM45" s="82"/>
      <c r="PN45" s="82"/>
      <c r="PO45" s="82"/>
      <c r="PP45" s="82"/>
      <c r="PQ45" s="82"/>
      <c r="PR45" s="82"/>
      <c r="PS45" s="82"/>
      <c r="PT45" s="82"/>
      <c r="PU45" s="82"/>
      <c r="PV45" s="82"/>
      <c r="PW45" s="82"/>
      <c r="PX45" s="82"/>
      <c r="PY45" s="82"/>
      <c r="PZ45" s="82"/>
      <c r="QA45" s="82"/>
      <c r="QB45" s="82"/>
      <c r="QC45" s="82"/>
      <c r="QD45" s="82"/>
      <c r="QE45" s="82"/>
      <c r="QF45" s="82"/>
      <c r="QG45" s="82"/>
      <c r="QH45" s="82"/>
      <c r="QI45" s="82"/>
      <c r="QJ45" s="82"/>
      <c r="QK45" s="82"/>
      <c r="QL45" s="82"/>
      <c r="QM45" s="82"/>
      <c r="QN45" s="82"/>
      <c r="QO45" s="82"/>
      <c r="QP45" s="82"/>
      <c r="QQ45" s="82"/>
      <c r="QR45" s="82"/>
      <c r="QS45" s="82"/>
      <c r="QT45" s="82"/>
      <c r="QU45" s="82"/>
      <c r="QV45" s="82"/>
      <c r="QW45" s="82"/>
      <c r="QX45" s="82"/>
      <c r="QY45" s="82"/>
      <c r="QZ45" s="82"/>
      <c r="RA45" s="82"/>
      <c r="RB45" s="82"/>
      <c r="RC45" s="82"/>
      <c r="RD45" s="82"/>
      <c r="RE45" s="82"/>
      <c r="RF45" s="82"/>
      <c r="RG45" s="82"/>
      <c r="RH45" s="82"/>
      <c r="RI45" s="82"/>
      <c r="RJ45" s="82"/>
      <c r="RK45" s="82"/>
      <c r="RL45" s="82"/>
      <c r="RM45" s="82"/>
      <c r="RN45" s="82"/>
      <c r="RO45" s="82"/>
      <c r="RP45" s="82"/>
      <c r="RQ45" s="82"/>
      <c r="RR45" s="82"/>
      <c r="RS45" s="82"/>
      <c r="RT45" s="82"/>
      <c r="RU45" s="82"/>
      <c r="RV45" s="82"/>
      <c r="RW45" s="82"/>
      <c r="RX45" s="82"/>
      <c r="RY45" s="82"/>
      <c r="RZ45" s="82"/>
      <c r="SA45" s="82"/>
      <c r="SB45" s="82"/>
      <c r="SC45" s="82"/>
      <c r="SD45" s="82"/>
      <c r="SE45" s="82"/>
      <c r="SF45" s="82"/>
      <c r="SG45" s="82"/>
      <c r="SH45" s="82"/>
      <c r="SI45" s="82"/>
      <c r="SJ45" s="82"/>
      <c r="SK45" s="82"/>
      <c r="SL45" s="82"/>
      <c r="SM45" s="82"/>
      <c r="SN45" s="82"/>
      <c r="SO45" s="82"/>
      <c r="SP45" s="82"/>
      <c r="SQ45" s="82"/>
      <c r="SR45" s="82"/>
      <c r="SS45" s="82"/>
      <c r="ST45" s="82"/>
      <c r="SU45" s="82"/>
      <c r="SV45" s="82"/>
      <c r="SW45" s="82"/>
      <c r="SX45" s="82"/>
      <c r="SY45" s="82"/>
      <c r="SZ45" s="82"/>
      <c r="TA45" s="82"/>
      <c r="TB45" s="82"/>
      <c r="TC45" s="82"/>
      <c r="TD45" s="82"/>
      <c r="TE45" s="82"/>
      <c r="TF45" s="82"/>
      <c r="TG45" s="82"/>
      <c r="TH45" s="82"/>
      <c r="TI45" s="82"/>
      <c r="TJ45" s="82"/>
      <c r="TK45" s="82"/>
      <c r="TL45" s="82"/>
      <c r="TM45" s="82"/>
      <c r="TN45" s="82"/>
      <c r="TO45" s="82"/>
      <c r="TP45" s="82"/>
      <c r="TQ45" s="82"/>
      <c r="TR45" s="82"/>
      <c r="TS45" s="82"/>
      <c r="TT45" s="82"/>
      <c r="TU45" s="82"/>
      <c r="TV45" s="82"/>
      <c r="TW45" s="82"/>
      <c r="TX45" s="82"/>
      <c r="TY45" s="82"/>
      <c r="TZ45" s="82"/>
      <c r="UA45" s="82"/>
      <c r="UB45" s="82"/>
      <c r="UC45" s="82"/>
      <c r="UD45" s="82"/>
      <c r="UE45" s="82"/>
      <c r="UF45" s="82"/>
      <c r="UG45" s="82"/>
      <c r="UH45" s="82"/>
      <c r="UI45" s="82"/>
      <c r="UJ45" s="82"/>
      <c r="UK45" s="82"/>
      <c r="UL45" s="82"/>
      <c r="UM45" s="82"/>
      <c r="UN45" s="82"/>
      <c r="UO45" s="82"/>
      <c r="UP45" s="82"/>
      <c r="UQ45" s="82"/>
      <c r="UR45" s="82"/>
      <c r="US45" s="82"/>
      <c r="UT45" s="82"/>
      <c r="UU45" s="82"/>
      <c r="UV45" s="82"/>
      <c r="UW45" s="82"/>
      <c r="UX45" s="82"/>
      <c r="UY45" s="82"/>
      <c r="UZ45" s="82"/>
      <c r="VA45" s="82"/>
      <c r="VB45" s="82"/>
      <c r="VC45" s="82"/>
      <c r="VD45" s="82"/>
      <c r="VE45" s="82"/>
      <c r="VF45" s="82"/>
      <c r="VG45" s="82"/>
      <c r="VH45" s="82"/>
      <c r="VI45" s="82"/>
      <c r="VJ45" s="82"/>
      <c r="VK45" s="82"/>
      <c r="VL45" s="82"/>
      <c r="VM45" s="82"/>
      <c r="VN45" s="82"/>
      <c r="VO45" s="82"/>
      <c r="VP45" s="82"/>
      <c r="VQ45" s="82"/>
      <c r="VR45" s="82"/>
      <c r="VS45" s="82"/>
      <c r="VT45" s="82"/>
      <c r="VU45" s="82"/>
      <c r="VV45" s="82"/>
      <c r="VW45" s="82"/>
      <c r="VX45" s="82"/>
      <c r="VY45" s="82"/>
      <c r="VZ45" s="82"/>
      <c r="WA45" s="82"/>
      <c r="WB45" s="82"/>
      <c r="WC45" s="82"/>
      <c r="WD45" s="82"/>
      <c r="WE45" s="82"/>
      <c r="WF45" s="82"/>
      <c r="WG45" s="82"/>
      <c r="WH45" s="82"/>
      <c r="WI45" s="82"/>
      <c r="WJ45" s="82"/>
      <c r="WK45" s="82"/>
      <c r="WL45" s="82"/>
      <c r="WM45" s="82"/>
      <c r="WN45" s="82"/>
      <c r="WO45" s="82"/>
      <c r="WP45" s="82"/>
      <c r="WQ45" s="82"/>
      <c r="WR45" s="82"/>
      <c r="WS45" s="82"/>
      <c r="WT45" s="82"/>
      <c r="WU45" s="82"/>
      <c r="WV45" s="82"/>
      <c r="WW45" s="82"/>
      <c r="WX45" s="82"/>
      <c r="WY45" s="82"/>
      <c r="WZ45" s="82"/>
      <c r="XA45" s="82"/>
      <c r="XB45" s="82"/>
      <c r="XC45" s="82"/>
      <c r="XD45" s="82"/>
      <c r="XE45" s="82"/>
      <c r="XF45" s="82"/>
      <c r="XG45" s="82"/>
      <c r="XH45" s="82"/>
      <c r="XI45" s="82"/>
      <c r="XJ45" s="82"/>
      <c r="XK45" s="82"/>
      <c r="XL45" s="82"/>
      <c r="XM45" s="82"/>
      <c r="XN45" s="82"/>
      <c r="XO45" s="82"/>
      <c r="XP45" s="82"/>
      <c r="XQ45" s="82"/>
      <c r="XR45" s="82"/>
      <c r="XS45" s="82"/>
      <c r="XT45" s="82"/>
      <c r="XU45" s="82"/>
      <c r="XV45" s="82"/>
      <c r="XW45" s="82"/>
      <c r="XX45" s="82"/>
      <c r="XY45" s="82"/>
      <c r="XZ45" s="82"/>
      <c r="YA45" s="82"/>
      <c r="YB45" s="82"/>
      <c r="YC45" s="82"/>
      <c r="YD45" s="82"/>
      <c r="YE45" s="82"/>
      <c r="YF45" s="82"/>
      <c r="YG45" s="82"/>
      <c r="YH45" s="82"/>
      <c r="YI45" s="82"/>
      <c r="YJ45" s="82"/>
      <c r="YK45" s="82"/>
      <c r="YL45" s="82"/>
      <c r="YM45" s="82"/>
      <c r="YN45" s="82"/>
      <c r="YO45" s="82"/>
      <c r="YP45" s="82"/>
      <c r="YQ45" s="82"/>
      <c r="YR45" s="82"/>
      <c r="YS45" s="82"/>
      <c r="YT45" s="82"/>
      <c r="YU45" s="82"/>
      <c r="YV45" s="82"/>
      <c r="YW45" s="82"/>
      <c r="YX45" s="82"/>
      <c r="YY45" s="82"/>
      <c r="YZ45" s="82"/>
      <c r="ZA45" s="82"/>
      <c r="ZB45" s="82"/>
      <c r="ZC45" s="82"/>
      <c r="ZD45" s="82"/>
      <c r="ZE45" s="82"/>
      <c r="ZF45" s="82"/>
      <c r="ZG45" s="82"/>
      <c r="ZH45" s="82"/>
      <c r="ZI45" s="82"/>
      <c r="ZJ45" s="82"/>
      <c r="ZK45" s="82"/>
      <c r="ZL45" s="82"/>
      <c r="ZM45" s="82"/>
      <c r="ZN45" s="82"/>
      <c r="ZO45" s="82"/>
      <c r="ZP45" s="82"/>
      <c r="ZQ45" s="82"/>
      <c r="ZR45" s="82"/>
      <c r="ZS45" s="82"/>
      <c r="ZT45" s="82"/>
      <c r="ZU45" s="82"/>
      <c r="ZV45" s="82"/>
      <c r="ZW45" s="82"/>
      <c r="ZX45" s="82"/>
      <c r="ZY45" s="82"/>
      <c r="ZZ45" s="82"/>
      <c r="AAA45" s="82"/>
      <c r="AAB45" s="82"/>
      <c r="AAC45" s="82"/>
      <c r="AAD45" s="82"/>
      <c r="AAE45" s="82"/>
      <c r="AAF45" s="82"/>
      <c r="AAG45" s="82"/>
      <c r="AAH45" s="82"/>
      <c r="AAI45" s="82"/>
      <c r="AAJ45" s="82"/>
      <c r="AAK45" s="82"/>
      <c r="AAL45" s="82"/>
      <c r="AAM45" s="82"/>
      <c r="AAN45" s="82"/>
      <c r="AAO45" s="82"/>
      <c r="AAP45" s="82"/>
      <c r="AAQ45" s="82"/>
      <c r="AAR45" s="82"/>
      <c r="AAS45" s="82"/>
      <c r="AAT45" s="82"/>
      <c r="AAU45" s="82"/>
      <c r="AAV45" s="82"/>
      <c r="AAW45" s="82"/>
      <c r="AAX45" s="82"/>
      <c r="AAY45" s="82"/>
      <c r="AAZ45" s="82"/>
      <c r="ABA45" s="82"/>
      <c r="ABB45" s="82"/>
      <c r="ABC45" s="82"/>
      <c r="ABD45" s="82"/>
      <c r="ABE45" s="82"/>
      <c r="ABF45" s="82"/>
      <c r="ABG45" s="82"/>
      <c r="ABH45" s="82"/>
      <c r="ABI45" s="82"/>
      <c r="ABJ45" s="82"/>
      <c r="ABK45" s="82"/>
      <c r="ABL45" s="82"/>
      <c r="ABM45" s="82"/>
      <c r="ABN45" s="82"/>
      <c r="ABO45" s="82"/>
      <c r="ABP45" s="82"/>
      <c r="ABQ45" s="82"/>
      <c r="ABR45" s="82"/>
      <c r="ABS45" s="82"/>
      <c r="ABT45" s="82"/>
      <c r="ABU45" s="82"/>
      <c r="ABV45" s="82"/>
      <c r="ABW45" s="82"/>
      <c r="ABX45" s="82"/>
      <c r="ABY45" s="82"/>
      <c r="ABZ45" s="82"/>
      <c r="ACA45" s="82"/>
      <c r="ACB45" s="82"/>
      <c r="ACC45" s="82"/>
      <c r="ACD45" s="82"/>
      <c r="ACE45" s="82"/>
      <c r="ACF45" s="82"/>
      <c r="ACG45" s="82"/>
      <c r="ACH45" s="82"/>
      <c r="ACI45" s="82"/>
      <c r="ACJ45" s="82"/>
      <c r="ACK45" s="82"/>
      <c r="ACL45" s="82"/>
      <c r="ACM45" s="82"/>
      <c r="ACN45" s="82"/>
      <c r="ACO45" s="82"/>
      <c r="ACP45" s="82"/>
      <c r="ACQ45" s="82"/>
      <c r="ACR45" s="82"/>
      <c r="ACS45" s="82"/>
      <c r="ACT45" s="82"/>
      <c r="ACU45" s="82"/>
      <c r="ACV45" s="82"/>
      <c r="ACW45" s="82"/>
      <c r="ACX45" s="82"/>
      <c r="ACY45" s="82"/>
      <c r="ACZ45" s="82"/>
      <c r="ADA45" s="82"/>
      <c r="ADB45" s="82"/>
      <c r="ADC45" s="82"/>
      <c r="ADD45" s="82"/>
      <c r="ADE45" s="82"/>
      <c r="ADF45" s="82"/>
      <c r="ADG45" s="82"/>
      <c r="ADH45" s="82"/>
      <c r="ADI45" s="82"/>
      <c r="ADJ45" s="82"/>
      <c r="ADK45" s="82"/>
      <c r="ADL45" s="82"/>
      <c r="ADM45" s="82"/>
      <c r="ADN45" s="82"/>
      <c r="ADO45" s="82"/>
      <c r="ADP45" s="82"/>
      <c r="ADQ45" s="82"/>
      <c r="ADR45" s="82"/>
      <c r="ADS45" s="82"/>
      <c r="ADT45" s="82"/>
      <c r="ADU45" s="82"/>
      <c r="ADV45" s="82"/>
      <c r="ADW45" s="82"/>
      <c r="ADX45" s="82"/>
      <c r="ADY45" s="82"/>
      <c r="ADZ45" s="82"/>
      <c r="AEA45" s="82"/>
      <c r="AEB45" s="82"/>
      <c r="AEC45" s="82"/>
      <c r="AED45" s="82"/>
      <c r="AEE45" s="82"/>
      <c r="AEF45" s="82"/>
      <c r="AEG45" s="82"/>
      <c r="AEH45" s="82"/>
      <c r="AEI45" s="82"/>
      <c r="AEJ45" s="82"/>
      <c r="AEK45" s="82"/>
      <c r="AEL45" s="82"/>
      <c r="AEM45" s="82"/>
      <c r="AEN45" s="82"/>
      <c r="AEO45" s="82"/>
      <c r="AEP45" s="82"/>
      <c r="AEQ45" s="82"/>
      <c r="AER45" s="82"/>
      <c r="AES45" s="82"/>
      <c r="AET45" s="82"/>
      <c r="AEU45" s="82"/>
      <c r="AEV45" s="82"/>
      <c r="AEW45" s="82"/>
      <c r="AEX45" s="82"/>
      <c r="AEY45" s="82"/>
      <c r="AEZ45" s="82"/>
      <c r="AFA45" s="82"/>
      <c r="AFB45" s="82"/>
      <c r="AFC45" s="82"/>
      <c r="AFD45" s="82"/>
      <c r="AFE45" s="82"/>
      <c r="AFF45" s="82"/>
      <c r="AFG45" s="82"/>
      <c r="AFH45" s="82"/>
      <c r="AFI45" s="82"/>
      <c r="AFJ45" s="82"/>
      <c r="AFK45" s="82"/>
      <c r="AFL45" s="82"/>
      <c r="AFM45" s="82"/>
      <c r="AFN45" s="82"/>
      <c r="AFO45" s="82"/>
      <c r="AFP45" s="82"/>
      <c r="AFQ45" s="82"/>
      <c r="AFR45" s="82"/>
      <c r="AFS45" s="82"/>
      <c r="AFT45" s="82"/>
      <c r="AFU45" s="82"/>
      <c r="AFV45" s="82"/>
      <c r="AFW45" s="82"/>
      <c r="AFX45" s="82"/>
      <c r="AFY45" s="82"/>
      <c r="AFZ45" s="82"/>
      <c r="AGA45" s="82"/>
      <c r="AGB45" s="82"/>
      <c r="AGC45" s="82"/>
      <c r="AGD45" s="82"/>
      <c r="AGE45" s="82"/>
      <c r="AGF45" s="82"/>
      <c r="AGG45" s="82"/>
      <c r="AGH45" s="82"/>
      <c r="AGI45" s="82"/>
      <c r="AGJ45" s="82"/>
      <c r="AGK45" s="82"/>
      <c r="AGL45" s="82"/>
      <c r="AGM45" s="82"/>
      <c r="AGN45" s="82"/>
      <c r="AGO45" s="82"/>
      <c r="AGP45" s="82"/>
      <c r="AGQ45" s="82"/>
      <c r="AGR45" s="82"/>
      <c r="AGS45" s="82"/>
      <c r="AGT45" s="82"/>
      <c r="AGU45" s="82"/>
      <c r="AGV45" s="82"/>
      <c r="AGW45" s="82"/>
      <c r="AGX45" s="82"/>
      <c r="AGY45" s="82"/>
      <c r="AGZ45" s="82"/>
      <c r="AHA45" s="82"/>
      <c r="AHB45" s="82"/>
      <c r="AHC45" s="82"/>
      <c r="AHD45" s="82"/>
      <c r="AHE45" s="82"/>
      <c r="AHF45" s="82"/>
      <c r="AHG45" s="82"/>
      <c r="AHH45" s="82"/>
      <c r="AHI45" s="82"/>
      <c r="AHJ45" s="82"/>
      <c r="AHK45" s="82"/>
      <c r="AHL45" s="82"/>
      <c r="AHM45" s="82"/>
      <c r="AHN45" s="82"/>
      <c r="AHO45" s="82"/>
      <c r="AHP45" s="82"/>
      <c r="AHQ45" s="82"/>
      <c r="AHR45" s="82"/>
      <c r="AHS45" s="82"/>
      <c r="AHT45" s="82"/>
      <c r="AHU45" s="82"/>
      <c r="AHV45" s="82"/>
      <c r="AHW45" s="82"/>
      <c r="AHX45" s="82"/>
      <c r="AHY45" s="82"/>
      <c r="AHZ45" s="82"/>
      <c r="AIA45" s="82"/>
      <c r="AIB45" s="82"/>
      <c r="AIC45" s="82"/>
      <c r="AID45" s="82"/>
      <c r="AIE45" s="82"/>
      <c r="AIF45" s="82"/>
      <c r="AIG45" s="82"/>
      <c r="AIH45" s="82"/>
      <c r="AII45" s="82"/>
      <c r="AIJ45" s="82"/>
      <c r="AIK45" s="82"/>
      <c r="AIL45" s="82"/>
      <c r="AIM45" s="82"/>
      <c r="AIN45" s="82"/>
      <c r="AIO45" s="82"/>
      <c r="AIP45" s="82"/>
      <c r="AIQ45" s="82"/>
      <c r="AIR45" s="82"/>
      <c r="AIS45" s="82"/>
      <c r="AIT45" s="82"/>
      <c r="AIU45" s="82"/>
      <c r="AIV45" s="82"/>
      <c r="AIW45" s="82"/>
      <c r="AIX45" s="82"/>
      <c r="AIY45" s="82"/>
      <c r="AIZ45" s="82"/>
      <c r="AJA45" s="82"/>
      <c r="AJB45" s="82"/>
      <c r="AJC45" s="82"/>
      <c r="AJD45" s="82"/>
      <c r="AJE45" s="82"/>
      <c r="AJF45" s="82"/>
      <c r="AJG45" s="82"/>
      <c r="AJH45" s="82"/>
      <c r="AJI45" s="82"/>
      <c r="AJJ45" s="82"/>
      <c r="AJK45" s="82"/>
      <c r="AJL45" s="82"/>
      <c r="AJM45" s="82"/>
      <c r="AJN45" s="82"/>
      <c r="AJO45" s="82"/>
      <c r="AJP45" s="82"/>
      <c r="AJQ45" s="82"/>
      <c r="AJR45" s="82"/>
      <c r="AJS45" s="82"/>
      <c r="AJT45" s="82"/>
      <c r="AJU45" s="82"/>
      <c r="AJV45" s="82"/>
      <c r="AJW45" s="82"/>
      <c r="AJX45" s="82"/>
      <c r="AJY45" s="82"/>
      <c r="AJZ45" s="82"/>
      <c r="AKA45" s="82"/>
      <c r="AKB45" s="82"/>
      <c r="AKC45" s="82"/>
      <c r="AKD45" s="82"/>
      <c r="AKE45" s="82"/>
      <c r="AKF45" s="82"/>
      <c r="AKG45" s="82"/>
      <c r="AKH45" s="82"/>
      <c r="AKI45" s="82"/>
      <c r="AKJ45" s="82"/>
      <c r="AKK45" s="82"/>
      <c r="AKL45" s="82"/>
      <c r="AKM45" s="82"/>
      <c r="AKN45" s="82"/>
      <c r="AKO45" s="82"/>
      <c r="AKP45" s="82"/>
      <c r="AKQ45" s="82"/>
      <c r="AKR45" s="82"/>
      <c r="AKS45" s="82"/>
      <c r="AKT45" s="82"/>
      <c r="AKU45" s="82"/>
      <c r="AKV45" s="82"/>
      <c r="AKW45" s="82"/>
      <c r="AKX45" s="82"/>
      <c r="AKY45" s="82"/>
      <c r="AKZ45" s="82"/>
      <c r="ALA45" s="82"/>
      <c r="ALB45" s="82"/>
      <c r="ALC45" s="82"/>
      <c r="ALD45" s="82"/>
      <c r="ALE45" s="82"/>
      <c r="ALF45" s="82"/>
      <c r="ALG45" s="82"/>
      <c r="ALH45" s="82"/>
      <c r="ALI45" s="82"/>
      <c r="ALJ45" s="82"/>
      <c r="ALK45" s="82"/>
      <c r="ALL45" s="82"/>
      <c r="ALM45" s="82"/>
      <c r="ALN45" s="82"/>
      <c r="ALO45" s="82"/>
      <c r="ALP45" s="82"/>
      <c r="ALQ45" s="82"/>
      <c r="ALR45" s="82"/>
      <c r="ALS45" s="82"/>
      <c r="ALT45" s="82"/>
      <c r="ALU45" s="82"/>
      <c r="ALV45" s="82"/>
      <c r="ALW45" s="82"/>
      <c r="ALX45" s="82"/>
      <c r="ALY45" s="82"/>
      <c r="ALZ45" s="82"/>
      <c r="AMA45" s="82"/>
      <c r="AMB45" s="82"/>
      <c r="AMC45" s="82"/>
      <c r="AMD45" s="82"/>
      <c r="AME45" s="82"/>
      <c r="AMF45" s="82"/>
      <c r="AMG45" s="82"/>
      <c r="AMH45" s="82"/>
      <c r="AMI45" s="82"/>
      <c r="AMJ45" s="82"/>
      <c r="AMK45" s="82"/>
      <c r="AML45" s="82"/>
      <c r="AMM45" s="82"/>
      <c r="AMN45" s="82"/>
      <c r="AMO45" s="82"/>
      <c r="AMP45" s="82"/>
      <c r="AMQ45" s="82"/>
      <c r="AMR45" s="82"/>
      <c r="AMS45" s="82"/>
      <c r="AMT45" s="82"/>
      <c r="AMU45" s="82"/>
      <c r="AMV45" s="82"/>
      <c r="AMW45" s="82"/>
      <c r="AMX45" s="82"/>
      <c r="AMY45" s="82"/>
      <c r="AMZ45" s="82"/>
      <c r="ANA45" s="82"/>
      <c r="ANB45" s="82"/>
      <c r="ANC45" s="82"/>
      <c r="AND45" s="82"/>
      <c r="ANE45" s="82"/>
      <c r="ANF45" s="82"/>
      <c r="ANG45" s="82"/>
      <c r="ANH45" s="82"/>
      <c r="ANI45" s="82"/>
      <c r="ANJ45" s="82"/>
      <c r="ANK45" s="82"/>
      <c r="ANL45" s="82"/>
      <c r="ANM45" s="82"/>
      <c r="ANN45" s="82"/>
      <c r="ANO45" s="82"/>
      <c r="ANP45" s="82"/>
      <c r="ANQ45" s="82"/>
      <c r="ANR45" s="82"/>
      <c r="ANS45" s="82"/>
      <c r="ANT45" s="82"/>
      <c r="ANU45" s="82"/>
      <c r="ANV45" s="82"/>
      <c r="ANW45" s="82"/>
      <c r="ANX45" s="82"/>
      <c r="ANY45" s="82"/>
      <c r="ANZ45" s="82"/>
      <c r="AOA45" s="82"/>
      <c r="AOB45" s="82"/>
      <c r="AOC45" s="82"/>
      <c r="AOD45" s="82"/>
      <c r="AOE45" s="82"/>
      <c r="AOF45" s="82"/>
      <c r="AOG45" s="82"/>
      <c r="AOH45" s="82"/>
      <c r="AOI45" s="82"/>
      <c r="AOJ45" s="82"/>
      <c r="AOK45" s="82"/>
      <c r="AOL45" s="82"/>
      <c r="AOM45" s="82"/>
      <c r="AON45" s="82"/>
      <c r="AOO45" s="82"/>
      <c r="AOP45" s="82"/>
      <c r="AOQ45" s="82"/>
      <c r="AOR45" s="82"/>
      <c r="AOS45" s="82"/>
      <c r="AOT45" s="82"/>
      <c r="AOU45" s="82"/>
      <c r="AOV45" s="82"/>
      <c r="AOW45" s="82"/>
      <c r="AOX45" s="82"/>
      <c r="AOY45" s="82"/>
      <c r="AOZ45" s="82"/>
      <c r="APA45" s="82"/>
      <c r="APB45" s="82"/>
      <c r="APC45" s="82"/>
      <c r="APD45" s="82"/>
      <c r="APE45" s="82"/>
      <c r="APF45" s="82"/>
      <c r="APG45" s="82"/>
      <c r="APH45" s="82"/>
      <c r="API45" s="82"/>
      <c r="APJ45" s="82"/>
      <c r="APK45" s="82"/>
      <c r="APL45" s="82"/>
      <c r="APM45" s="82"/>
      <c r="APN45" s="82"/>
      <c r="APO45" s="82"/>
      <c r="APP45" s="82"/>
      <c r="APQ45" s="82"/>
      <c r="APR45" s="82"/>
      <c r="APS45" s="82"/>
      <c r="APT45" s="82"/>
      <c r="APU45" s="82"/>
      <c r="APV45" s="82"/>
      <c r="APW45" s="82"/>
      <c r="APX45" s="82"/>
      <c r="APY45" s="82"/>
      <c r="APZ45" s="82"/>
      <c r="AQA45" s="82"/>
      <c r="AQB45" s="82"/>
      <c r="AQC45" s="82"/>
      <c r="AQD45" s="82"/>
      <c r="AQE45" s="82"/>
      <c r="AQF45" s="82"/>
      <c r="AQG45" s="82"/>
      <c r="AQH45" s="82"/>
      <c r="AQI45" s="82"/>
      <c r="AQJ45" s="82"/>
      <c r="AQK45" s="82"/>
      <c r="AQL45" s="82"/>
      <c r="AQM45" s="82"/>
      <c r="AQN45" s="82"/>
      <c r="AQO45" s="82"/>
      <c r="AQP45" s="82"/>
      <c r="AQQ45" s="82"/>
      <c r="AQR45" s="82"/>
      <c r="AQS45" s="82"/>
      <c r="AQT45" s="82"/>
      <c r="AQU45" s="82"/>
      <c r="AQV45" s="82"/>
      <c r="AQW45" s="82"/>
      <c r="AQX45" s="82"/>
      <c r="AQY45" s="82"/>
      <c r="AQZ45" s="82"/>
      <c r="ARA45" s="82"/>
      <c r="ARB45" s="82"/>
      <c r="ARC45" s="82"/>
      <c r="ARD45" s="82"/>
      <c r="ARE45" s="82"/>
      <c r="ARF45" s="82"/>
      <c r="ARG45" s="82"/>
      <c r="ARH45" s="82"/>
      <c r="ARI45" s="82"/>
      <c r="ARJ45" s="82"/>
      <c r="ARK45" s="82"/>
      <c r="ARL45" s="82"/>
      <c r="ARM45" s="82"/>
      <c r="ARN45" s="82"/>
      <c r="ARO45" s="82"/>
      <c r="ARP45" s="82"/>
      <c r="ARQ45" s="82"/>
      <c r="ARR45" s="82"/>
      <c r="ARS45" s="82"/>
      <c r="ART45" s="82"/>
      <c r="ARU45" s="82"/>
      <c r="ARV45" s="82"/>
      <c r="ARW45" s="82"/>
      <c r="ARX45" s="82"/>
      <c r="ARY45" s="82"/>
      <c r="ARZ45" s="82"/>
      <c r="ASA45" s="82"/>
      <c r="ASB45" s="82"/>
      <c r="ASC45" s="82"/>
      <c r="ASD45" s="82"/>
      <c r="ASE45" s="82"/>
      <c r="ASF45" s="82"/>
      <c r="ASG45" s="82"/>
      <c r="ASH45" s="82"/>
      <c r="ASI45" s="82"/>
      <c r="ASJ45" s="82"/>
      <c r="ASK45" s="82"/>
      <c r="ASL45" s="82"/>
      <c r="ASM45" s="82"/>
      <c r="ASN45" s="82"/>
      <c r="ASO45" s="82"/>
      <c r="ASP45" s="82"/>
      <c r="ASQ45" s="82"/>
      <c r="ASR45" s="82"/>
      <c r="ASS45" s="82"/>
      <c r="AST45" s="82"/>
      <c r="ASU45" s="82"/>
      <c r="ASV45" s="82"/>
      <c r="ASW45" s="82"/>
      <c r="ASX45" s="82"/>
      <c r="ASY45" s="82"/>
      <c r="ASZ45" s="82"/>
      <c r="ATA45" s="82"/>
      <c r="ATB45" s="82"/>
      <c r="ATC45" s="82"/>
      <c r="ATD45" s="82"/>
      <c r="ATE45" s="82"/>
      <c r="ATF45" s="82"/>
      <c r="ATG45" s="82"/>
      <c r="ATH45" s="82"/>
      <c r="ATI45" s="82"/>
      <c r="ATJ45" s="82"/>
      <c r="ATK45" s="82"/>
      <c r="ATL45" s="82"/>
      <c r="ATM45" s="82"/>
      <c r="ATN45" s="82"/>
      <c r="ATO45" s="82"/>
      <c r="ATP45" s="82"/>
      <c r="ATQ45" s="82"/>
      <c r="ATR45" s="82"/>
      <c r="ATS45" s="82"/>
      <c r="ATT45" s="82"/>
      <c r="ATU45" s="82"/>
      <c r="ATV45" s="82"/>
      <c r="ATW45" s="82"/>
      <c r="ATX45" s="82"/>
      <c r="ATY45" s="82"/>
      <c r="ATZ45" s="82"/>
      <c r="AUA45" s="82"/>
      <c r="AUB45" s="82"/>
      <c r="AUC45" s="82"/>
      <c r="AUD45" s="82"/>
      <c r="AUE45" s="82"/>
      <c r="AUF45" s="82"/>
      <c r="AUG45" s="82"/>
      <c r="AUH45" s="82"/>
      <c r="AUI45" s="82"/>
      <c r="AUJ45" s="82"/>
      <c r="AUK45" s="82"/>
      <c r="AUL45" s="82"/>
      <c r="AUM45" s="82"/>
      <c r="AUN45" s="82"/>
      <c r="AUO45" s="82"/>
      <c r="AUP45" s="82"/>
      <c r="AUQ45" s="82"/>
      <c r="AUR45" s="82"/>
      <c r="AUS45" s="82"/>
      <c r="AUT45" s="82"/>
      <c r="AUU45" s="82"/>
      <c r="AUV45" s="82"/>
      <c r="AUW45" s="82"/>
      <c r="AUX45" s="82"/>
      <c r="AUY45" s="82"/>
      <c r="AUZ45" s="82"/>
      <c r="AVA45" s="82"/>
      <c r="AVB45" s="82"/>
      <c r="AVC45" s="82"/>
      <c r="AVD45" s="82"/>
      <c r="AVE45" s="82"/>
      <c r="AVF45" s="82"/>
      <c r="AVG45" s="82"/>
      <c r="AVH45" s="82"/>
      <c r="AVI45" s="82"/>
      <c r="AVJ45" s="82"/>
      <c r="AVK45" s="82"/>
      <c r="AVL45" s="82"/>
      <c r="AVM45" s="82"/>
      <c r="AVN45" s="82"/>
      <c r="AVO45" s="82"/>
      <c r="AVP45" s="82"/>
      <c r="AVQ45" s="82"/>
      <c r="AVR45" s="82"/>
      <c r="AVS45" s="82"/>
      <c r="AVT45" s="82"/>
      <c r="AVU45" s="82"/>
      <c r="AVV45" s="82"/>
      <c r="AVW45" s="82"/>
      <c r="AVX45" s="82"/>
      <c r="AVY45" s="82"/>
      <c r="AVZ45" s="82"/>
      <c r="AWA45" s="82"/>
      <c r="AWB45" s="82"/>
      <c r="AWC45" s="82"/>
      <c r="AWD45" s="82"/>
      <c r="AWE45" s="82"/>
      <c r="AWF45" s="82"/>
      <c r="AWG45" s="82"/>
      <c r="AWH45" s="82"/>
      <c r="AWI45" s="82"/>
      <c r="AWJ45" s="82"/>
      <c r="AWK45" s="82"/>
      <c r="AWL45" s="82"/>
      <c r="AWM45" s="82"/>
      <c r="AWN45" s="82"/>
      <c r="AWO45" s="82"/>
      <c r="AWP45" s="82"/>
      <c r="AWQ45" s="82"/>
      <c r="AWR45" s="82"/>
      <c r="AWS45" s="82"/>
      <c r="AWT45" s="82"/>
      <c r="AWU45" s="82"/>
      <c r="AWV45" s="82"/>
      <c r="AWW45" s="82"/>
      <c r="AWX45" s="82"/>
      <c r="AWY45" s="82"/>
      <c r="AWZ45" s="82"/>
      <c r="AXA45" s="82"/>
      <c r="AXB45" s="82"/>
      <c r="AXC45" s="82"/>
      <c r="AXD45" s="82"/>
      <c r="AXE45" s="82"/>
      <c r="AXF45" s="82"/>
      <c r="AXG45" s="82"/>
      <c r="AXH45" s="82"/>
      <c r="AXI45" s="82"/>
      <c r="AXJ45" s="82"/>
      <c r="AXK45" s="82"/>
      <c r="AXL45" s="82"/>
      <c r="AXM45" s="82"/>
      <c r="AXN45" s="82"/>
      <c r="AXO45" s="82"/>
      <c r="AXP45" s="82"/>
      <c r="AXQ45" s="82"/>
      <c r="AXR45" s="82"/>
      <c r="AXS45" s="82"/>
      <c r="AXT45" s="82"/>
      <c r="AXU45" s="82"/>
      <c r="AXV45" s="82"/>
      <c r="AXW45" s="82"/>
      <c r="AXX45" s="82"/>
      <c r="AXY45" s="82"/>
      <c r="AXZ45" s="82"/>
      <c r="AYA45" s="82"/>
      <c r="AYB45" s="82"/>
      <c r="AYC45" s="82"/>
      <c r="AYD45" s="82"/>
      <c r="AYE45" s="82"/>
      <c r="AYF45" s="82"/>
      <c r="AYG45" s="82"/>
      <c r="AYH45" s="82"/>
      <c r="AYI45" s="82"/>
      <c r="AYJ45" s="82"/>
      <c r="AYK45" s="82"/>
      <c r="AYL45" s="82"/>
      <c r="AYM45" s="82"/>
      <c r="AYN45" s="82"/>
      <c r="AYO45" s="82"/>
      <c r="AYP45" s="82"/>
      <c r="AYQ45" s="82"/>
      <c r="AYR45" s="82"/>
      <c r="AYS45" s="82"/>
      <c r="AYT45" s="82"/>
      <c r="AYU45" s="82"/>
      <c r="AYV45" s="82"/>
      <c r="AYW45" s="82"/>
      <c r="AYX45" s="82"/>
      <c r="AYY45" s="82"/>
      <c r="AYZ45" s="82"/>
      <c r="AZA45" s="82"/>
      <c r="AZB45" s="82"/>
      <c r="AZC45" s="82"/>
      <c r="AZD45" s="82"/>
      <c r="AZE45" s="82"/>
      <c r="AZF45" s="82"/>
      <c r="AZG45" s="82"/>
      <c r="AZH45" s="82"/>
      <c r="AZI45" s="82"/>
      <c r="AZJ45" s="82"/>
      <c r="AZK45" s="82"/>
      <c r="AZL45" s="82"/>
      <c r="AZM45" s="82"/>
      <c r="AZN45" s="82"/>
      <c r="AZO45" s="82"/>
      <c r="AZP45" s="82"/>
      <c r="AZQ45" s="82"/>
      <c r="AZR45" s="82"/>
      <c r="AZS45" s="82"/>
      <c r="AZT45" s="82"/>
      <c r="AZU45" s="82"/>
      <c r="AZV45" s="82"/>
      <c r="AZW45" s="82"/>
      <c r="AZX45" s="82"/>
      <c r="AZY45" s="82"/>
      <c r="AZZ45" s="82"/>
      <c r="BAA45" s="82"/>
      <c r="BAB45" s="82"/>
      <c r="BAC45" s="82"/>
      <c r="BAD45" s="82"/>
      <c r="BAE45" s="82"/>
      <c r="BAF45" s="82"/>
      <c r="BAG45" s="82"/>
      <c r="BAH45" s="82"/>
      <c r="BAI45" s="82"/>
      <c r="BAJ45" s="82"/>
      <c r="BAK45" s="82"/>
      <c r="BAL45" s="82"/>
      <c r="BAM45" s="82"/>
      <c r="BAN45" s="82"/>
      <c r="BAO45" s="82"/>
      <c r="BAP45" s="82"/>
      <c r="BAQ45" s="82"/>
      <c r="BAR45" s="82"/>
      <c r="BAS45" s="82"/>
      <c r="BAT45" s="82"/>
      <c r="BAU45" s="82"/>
      <c r="BAV45" s="82"/>
      <c r="BAW45" s="82"/>
      <c r="BAX45" s="82"/>
      <c r="BAY45" s="82"/>
      <c r="BAZ45" s="82"/>
      <c r="BBA45" s="82"/>
      <c r="BBB45" s="82"/>
      <c r="BBC45" s="82"/>
      <c r="BBD45" s="82"/>
      <c r="BBE45" s="82"/>
      <c r="BBF45" s="82"/>
      <c r="BBG45" s="82"/>
      <c r="BBH45" s="82"/>
      <c r="BBI45" s="82"/>
      <c r="BBJ45" s="82"/>
      <c r="BBK45" s="82"/>
      <c r="BBL45" s="82"/>
      <c r="BBM45" s="82"/>
      <c r="BBN45" s="82"/>
      <c r="BBO45" s="82"/>
      <c r="BBP45" s="82"/>
      <c r="BBQ45" s="82"/>
      <c r="BBR45" s="82"/>
      <c r="BBS45" s="82"/>
      <c r="BBT45" s="82"/>
      <c r="BBU45" s="82"/>
      <c r="BBV45" s="82"/>
      <c r="BBW45" s="82"/>
      <c r="BBX45" s="82"/>
      <c r="BBY45" s="82"/>
      <c r="BBZ45" s="82"/>
      <c r="BCA45" s="82"/>
      <c r="BCB45" s="82"/>
      <c r="BCC45" s="82"/>
      <c r="BCD45" s="82"/>
      <c r="BCE45" s="82"/>
      <c r="BCF45" s="82"/>
      <c r="BCG45" s="82"/>
      <c r="BCH45" s="82"/>
      <c r="BCI45" s="82"/>
      <c r="BCJ45" s="82"/>
      <c r="BCK45" s="82"/>
      <c r="BCL45" s="82"/>
      <c r="BCM45" s="82"/>
      <c r="BCN45" s="82"/>
      <c r="BCO45" s="82"/>
      <c r="BCP45" s="82"/>
      <c r="BCQ45" s="82"/>
      <c r="BCR45" s="82"/>
      <c r="BCS45" s="82"/>
      <c r="BCT45" s="82"/>
      <c r="BCU45" s="82"/>
      <c r="BCV45" s="82"/>
      <c r="BCW45" s="82"/>
      <c r="BCX45" s="82"/>
      <c r="BCY45" s="82"/>
      <c r="BCZ45" s="82"/>
      <c r="BDA45" s="82"/>
      <c r="BDB45" s="82"/>
      <c r="BDC45" s="82"/>
      <c r="BDD45" s="82"/>
      <c r="BDE45" s="82"/>
      <c r="BDF45" s="82"/>
      <c r="BDG45" s="82"/>
      <c r="BDH45" s="82"/>
      <c r="BDI45" s="82"/>
      <c r="BDJ45" s="82"/>
      <c r="BDK45" s="82"/>
      <c r="BDL45" s="82"/>
      <c r="BDM45" s="82"/>
      <c r="BDN45" s="82"/>
      <c r="BDO45" s="82"/>
      <c r="BDP45" s="82"/>
      <c r="BDQ45" s="82"/>
      <c r="BDR45" s="82"/>
      <c r="BDS45" s="82"/>
      <c r="BDT45" s="82"/>
      <c r="BDU45" s="82"/>
      <c r="BDV45" s="82"/>
      <c r="BDW45" s="82"/>
      <c r="BDX45" s="82"/>
      <c r="BDY45" s="82"/>
      <c r="BDZ45" s="82"/>
      <c r="BEA45" s="82"/>
      <c r="BEB45" s="82"/>
      <c r="BEC45" s="82"/>
      <c r="BED45" s="82"/>
      <c r="BEE45" s="82"/>
      <c r="BEF45" s="82"/>
      <c r="BEG45" s="82"/>
      <c r="BEH45" s="82"/>
      <c r="BEI45" s="82"/>
      <c r="BEJ45" s="82"/>
      <c r="BEK45" s="82"/>
      <c r="BEL45" s="82"/>
      <c r="BEM45" s="82"/>
      <c r="BEN45" s="82"/>
      <c r="BEO45" s="82"/>
      <c r="BEP45" s="82"/>
      <c r="BEQ45" s="82"/>
      <c r="BER45" s="82"/>
      <c r="BES45" s="82"/>
      <c r="BET45" s="82"/>
      <c r="BEU45" s="82"/>
      <c r="BEV45" s="82"/>
      <c r="BEW45" s="82"/>
      <c r="BEX45" s="82"/>
      <c r="BEY45" s="82"/>
      <c r="BEZ45" s="82"/>
      <c r="BFA45" s="82"/>
      <c r="BFB45" s="82"/>
      <c r="BFC45" s="82"/>
      <c r="BFD45" s="82"/>
      <c r="BFE45" s="82"/>
      <c r="BFF45" s="82"/>
      <c r="BFG45" s="82"/>
      <c r="BFH45" s="82"/>
      <c r="BFI45" s="82"/>
      <c r="BFJ45" s="82"/>
      <c r="BFK45" s="82"/>
      <c r="BFL45" s="82"/>
      <c r="BFM45" s="82"/>
      <c r="BFN45" s="82"/>
      <c r="BFO45" s="82"/>
      <c r="BFP45" s="82"/>
      <c r="BFQ45" s="82"/>
      <c r="BFR45" s="82"/>
      <c r="BFS45" s="82"/>
      <c r="BFT45" s="82"/>
      <c r="BFU45" s="82"/>
      <c r="BFV45" s="82"/>
      <c r="BFW45" s="82"/>
      <c r="BFX45" s="82"/>
      <c r="BFY45" s="82"/>
      <c r="BFZ45" s="82"/>
      <c r="BGA45" s="82"/>
      <c r="BGB45" s="82"/>
      <c r="BGC45" s="82"/>
      <c r="BGD45" s="82"/>
      <c r="BGE45" s="82"/>
      <c r="BGF45" s="82"/>
      <c r="BGG45" s="82"/>
      <c r="BGH45" s="82"/>
      <c r="BGI45" s="82"/>
      <c r="BGJ45" s="82"/>
      <c r="BGK45" s="82"/>
      <c r="BGL45" s="82"/>
      <c r="BGM45" s="82"/>
      <c r="BGN45" s="82"/>
      <c r="BGO45" s="82"/>
      <c r="BGP45" s="82"/>
      <c r="BGQ45" s="82"/>
      <c r="BGR45" s="82"/>
      <c r="BGS45" s="82"/>
      <c r="BGT45" s="82"/>
      <c r="BGU45" s="82"/>
      <c r="BGV45" s="82"/>
      <c r="BGW45" s="82"/>
      <c r="BGX45" s="82"/>
      <c r="BGY45" s="82"/>
      <c r="BGZ45" s="82"/>
      <c r="BHA45" s="82"/>
      <c r="BHB45" s="82"/>
      <c r="BHC45" s="82"/>
      <c r="BHD45" s="82"/>
      <c r="BHE45" s="82"/>
      <c r="BHF45" s="82"/>
      <c r="BHG45" s="82"/>
      <c r="BHH45" s="82"/>
    </row>
    <row r="46" spans="1:1568" s="84" customFormat="1" x14ac:dyDescent="0.2">
      <c r="A46" s="99"/>
      <c r="B46" s="83">
        <v>12</v>
      </c>
      <c r="C46" s="59" t="s">
        <v>39</v>
      </c>
      <c r="D46" s="59"/>
      <c r="E46" s="59"/>
      <c r="F46" s="51"/>
      <c r="G46" s="80" t="str">
        <f t="shared" si="21"/>
        <v/>
      </c>
      <c r="H46" s="59"/>
      <c r="I46" s="62"/>
      <c r="J46" s="115" t="str">
        <f t="shared" si="22"/>
        <v/>
      </c>
      <c r="K46" s="82"/>
      <c r="L46" s="100"/>
      <c r="N46" s="85"/>
      <c r="O46" s="85"/>
      <c r="P46" s="85">
        <v>20</v>
      </c>
      <c r="Q46" s="93" t="str">
        <f t="shared" ref="Q46:AC46" si="35">IF($C54=Q$26,$F54,"")</f>
        <v/>
      </c>
      <c r="R46" s="93" t="str">
        <f t="shared" si="35"/>
        <v/>
      </c>
      <c r="S46" s="93" t="str">
        <f t="shared" si="35"/>
        <v/>
      </c>
      <c r="T46" s="93" t="str">
        <f t="shared" si="35"/>
        <v/>
      </c>
      <c r="U46" s="93" t="str">
        <f t="shared" si="35"/>
        <v/>
      </c>
      <c r="V46" s="93" t="str">
        <f t="shared" si="35"/>
        <v/>
      </c>
      <c r="W46" s="93" t="str">
        <f t="shared" si="35"/>
        <v/>
      </c>
      <c r="X46" s="93" t="str">
        <f t="shared" si="35"/>
        <v/>
      </c>
      <c r="Y46" s="93" t="str">
        <f t="shared" si="35"/>
        <v/>
      </c>
      <c r="Z46" s="93" t="str">
        <f t="shared" si="35"/>
        <v/>
      </c>
      <c r="AA46" s="93" t="str">
        <f t="shared" si="35"/>
        <v/>
      </c>
      <c r="AB46" s="93" t="str">
        <f t="shared" si="35"/>
        <v/>
      </c>
      <c r="AC46" s="93" t="str">
        <f t="shared" si="35"/>
        <v/>
      </c>
      <c r="AD46" s="85"/>
      <c r="AE46" s="93" t="str">
        <f t="shared" si="10"/>
        <v/>
      </c>
      <c r="AF46" s="93" t="str">
        <f t="shared" si="34"/>
        <v/>
      </c>
      <c r="AG46" s="93" t="str">
        <f t="shared" si="34"/>
        <v/>
      </c>
      <c r="AH46" s="93" t="str">
        <f t="shared" si="34"/>
        <v/>
      </c>
      <c r="AI46" s="93" t="str">
        <f t="shared" si="34"/>
        <v/>
      </c>
      <c r="AJ46" s="93" t="str">
        <f t="shared" si="34"/>
        <v/>
      </c>
      <c r="AK46" s="93" t="str">
        <f t="shared" si="34"/>
        <v/>
      </c>
      <c r="AL46" s="93" t="str">
        <f t="shared" si="34"/>
        <v/>
      </c>
      <c r="AM46" s="93" t="str">
        <f t="shared" si="34"/>
        <v/>
      </c>
      <c r="AN46" s="93" t="str">
        <f t="shared" si="34"/>
        <v/>
      </c>
      <c r="AO46" s="93" t="str">
        <f t="shared" si="34"/>
        <v/>
      </c>
      <c r="AP46" s="93" t="str">
        <f t="shared" si="34"/>
        <v/>
      </c>
      <c r="AQ46" s="93" t="str">
        <f t="shared" si="34"/>
        <v/>
      </c>
      <c r="AR46" s="109"/>
      <c r="AS46" s="87"/>
      <c r="AT46" s="87"/>
      <c r="AU46" s="87"/>
      <c r="AV46" s="87"/>
      <c r="AW46" s="87"/>
      <c r="AX46" s="87"/>
      <c r="AY46" s="87"/>
      <c r="AZ46" s="87"/>
      <c r="BA46" s="87"/>
      <c r="BB46" s="87"/>
      <c r="BC46" s="87"/>
      <c r="BD46" s="87"/>
      <c r="BE46" s="87"/>
      <c r="BF46" s="87"/>
      <c r="BG46" s="87"/>
      <c r="BH46" s="88"/>
      <c r="BI46" s="88"/>
      <c r="BJ46" s="82"/>
      <c r="BK46" s="82"/>
      <c r="BL46" s="82"/>
      <c r="BM46" s="82"/>
      <c r="BN46" s="82"/>
      <c r="BO46" s="82"/>
      <c r="BP46" s="82"/>
      <c r="BQ46" s="82"/>
      <c r="BR46" s="82"/>
      <c r="BS46" s="82"/>
      <c r="BT46" s="82"/>
      <c r="BU46" s="82"/>
      <c r="BV46" s="82"/>
      <c r="BW46" s="82"/>
      <c r="BX46" s="82"/>
      <c r="BY46" s="82"/>
      <c r="BZ46" s="82"/>
      <c r="CA46" s="82"/>
      <c r="CB46" s="82"/>
      <c r="CC46" s="82"/>
      <c r="CD46" s="82"/>
      <c r="CE46" s="82"/>
      <c r="CF46" s="82"/>
      <c r="CG46" s="82"/>
      <c r="CH46" s="82"/>
      <c r="CI46" s="82"/>
      <c r="CJ46" s="82"/>
      <c r="CK46" s="82"/>
      <c r="CL46" s="82"/>
      <c r="CM46" s="82"/>
      <c r="CN46" s="82"/>
      <c r="CO46" s="82"/>
      <c r="CP46" s="82"/>
      <c r="CQ46" s="82"/>
      <c r="CR46" s="82"/>
      <c r="CS46" s="82"/>
      <c r="CT46" s="82"/>
      <c r="CU46" s="82"/>
      <c r="CV46" s="82"/>
      <c r="CW46" s="82"/>
      <c r="CX46" s="82"/>
      <c r="CY46" s="82"/>
      <c r="CZ46" s="82"/>
      <c r="DA46" s="82"/>
      <c r="DB46" s="82"/>
      <c r="DC46" s="82"/>
      <c r="DD46" s="82"/>
      <c r="DE46" s="82"/>
      <c r="DF46" s="82"/>
      <c r="DG46" s="82"/>
      <c r="DH46" s="82"/>
      <c r="DI46" s="82"/>
      <c r="DJ46" s="82"/>
      <c r="DK46" s="82"/>
      <c r="DL46" s="82"/>
      <c r="DM46" s="82"/>
      <c r="DN46" s="82"/>
      <c r="DO46" s="82"/>
      <c r="DP46" s="82"/>
      <c r="DQ46" s="82"/>
      <c r="DR46" s="82"/>
      <c r="DS46" s="82"/>
      <c r="DT46" s="82"/>
      <c r="DU46" s="82"/>
      <c r="DV46" s="82"/>
      <c r="DW46" s="82"/>
      <c r="DX46" s="82"/>
      <c r="DY46" s="82"/>
      <c r="DZ46" s="82"/>
      <c r="EA46" s="82"/>
      <c r="EB46" s="82"/>
      <c r="EC46" s="82"/>
      <c r="ED46" s="82"/>
      <c r="EE46" s="82"/>
      <c r="EF46" s="82"/>
      <c r="EG46" s="82"/>
      <c r="EH46" s="82"/>
      <c r="EI46" s="82"/>
      <c r="EJ46" s="82"/>
      <c r="EK46" s="82"/>
      <c r="EL46" s="82"/>
      <c r="EM46" s="82"/>
      <c r="EN46" s="82"/>
      <c r="EO46" s="82"/>
      <c r="EP46" s="82"/>
      <c r="EQ46" s="82"/>
      <c r="ER46" s="82"/>
      <c r="ES46" s="82"/>
      <c r="ET46" s="82"/>
      <c r="EU46" s="82"/>
      <c r="EV46" s="82"/>
      <c r="EW46" s="82"/>
      <c r="EX46" s="82"/>
      <c r="EY46" s="82"/>
      <c r="EZ46" s="82"/>
      <c r="FA46" s="82"/>
      <c r="FB46" s="82"/>
      <c r="FC46" s="82"/>
      <c r="FD46" s="82"/>
      <c r="FE46" s="82"/>
      <c r="FF46" s="82"/>
      <c r="FG46" s="82"/>
      <c r="FH46" s="82"/>
      <c r="FI46" s="82"/>
      <c r="FJ46" s="82"/>
      <c r="FK46" s="82"/>
      <c r="FL46" s="82"/>
      <c r="FM46" s="82"/>
      <c r="FN46" s="82"/>
      <c r="FO46" s="82"/>
      <c r="FP46" s="82"/>
      <c r="FQ46" s="82"/>
      <c r="FR46" s="82"/>
      <c r="FS46" s="82"/>
      <c r="FT46" s="82"/>
      <c r="FU46" s="82"/>
      <c r="FV46" s="82"/>
      <c r="FW46" s="82"/>
      <c r="FX46" s="82"/>
      <c r="FY46" s="82"/>
      <c r="FZ46" s="82"/>
      <c r="GA46" s="82"/>
      <c r="GB46" s="82"/>
      <c r="GC46" s="82"/>
      <c r="GD46" s="82"/>
      <c r="GE46" s="82"/>
      <c r="GF46" s="82"/>
      <c r="GG46" s="82"/>
      <c r="GH46" s="82"/>
      <c r="GI46" s="82"/>
      <c r="GJ46" s="82"/>
      <c r="GK46" s="82"/>
      <c r="GL46" s="82"/>
      <c r="GM46" s="82"/>
      <c r="GN46" s="82"/>
      <c r="GO46" s="82"/>
      <c r="GP46" s="82"/>
      <c r="GQ46" s="82"/>
      <c r="GR46" s="82"/>
      <c r="GS46" s="82"/>
      <c r="GT46" s="82"/>
      <c r="GU46" s="82"/>
      <c r="GV46" s="82"/>
      <c r="GW46" s="82"/>
      <c r="GX46" s="82"/>
      <c r="GY46" s="82"/>
      <c r="GZ46" s="82"/>
      <c r="HA46" s="82"/>
      <c r="HB46" s="82"/>
      <c r="HC46" s="82"/>
      <c r="HD46" s="82"/>
      <c r="HE46" s="82"/>
      <c r="HF46" s="82"/>
      <c r="HG46" s="82"/>
      <c r="HH46" s="82"/>
      <c r="HI46" s="82"/>
      <c r="HJ46" s="82"/>
      <c r="HK46" s="82"/>
      <c r="HL46" s="82"/>
      <c r="HM46" s="82"/>
      <c r="HN46" s="82"/>
      <c r="HO46" s="82"/>
      <c r="HP46" s="82"/>
      <c r="HQ46" s="82"/>
      <c r="HR46" s="82"/>
      <c r="HS46" s="82"/>
      <c r="HT46" s="82"/>
      <c r="HU46" s="82"/>
      <c r="HV46" s="82"/>
      <c r="HW46" s="82"/>
      <c r="HX46" s="82"/>
      <c r="HY46" s="82"/>
      <c r="HZ46" s="82"/>
      <c r="IA46" s="82"/>
      <c r="IB46" s="82"/>
      <c r="IC46" s="82"/>
      <c r="ID46" s="82"/>
      <c r="IE46" s="82"/>
      <c r="IF46" s="82"/>
      <c r="IG46" s="82"/>
      <c r="IH46" s="82"/>
      <c r="II46" s="82"/>
      <c r="IJ46" s="82"/>
      <c r="IK46" s="82"/>
      <c r="IL46" s="82"/>
      <c r="IM46" s="82"/>
      <c r="IN46" s="82"/>
      <c r="IO46" s="82"/>
      <c r="IP46" s="82"/>
      <c r="IQ46" s="82"/>
      <c r="IR46" s="82"/>
      <c r="IS46" s="82"/>
      <c r="IT46" s="82"/>
      <c r="IU46" s="82"/>
      <c r="IV46" s="82"/>
      <c r="IW46" s="82"/>
      <c r="IX46" s="82"/>
      <c r="IY46" s="82"/>
      <c r="IZ46" s="82"/>
      <c r="JA46" s="82"/>
      <c r="JB46" s="82"/>
      <c r="JC46" s="82"/>
      <c r="JD46" s="82"/>
      <c r="JE46" s="82"/>
      <c r="JF46" s="82"/>
      <c r="JG46" s="82"/>
      <c r="JH46" s="82"/>
      <c r="JI46" s="82"/>
      <c r="JJ46" s="82"/>
      <c r="JK46" s="82"/>
      <c r="JL46" s="82"/>
      <c r="JM46" s="82"/>
      <c r="JN46" s="82"/>
      <c r="JO46" s="82"/>
      <c r="JP46" s="82"/>
      <c r="JQ46" s="82"/>
      <c r="JR46" s="82"/>
      <c r="JS46" s="82"/>
      <c r="JT46" s="82"/>
      <c r="JU46" s="82"/>
      <c r="JV46" s="82"/>
      <c r="JW46" s="82"/>
      <c r="JX46" s="82"/>
      <c r="JY46" s="82"/>
      <c r="JZ46" s="82"/>
      <c r="KA46" s="82"/>
      <c r="KB46" s="82"/>
      <c r="KC46" s="82"/>
      <c r="KD46" s="82"/>
      <c r="KE46" s="82"/>
      <c r="KF46" s="82"/>
      <c r="KG46" s="82"/>
      <c r="KH46" s="82"/>
      <c r="KI46" s="82"/>
      <c r="KJ46" s="82"/>
      <c r="KK46" s="82"/>
      <c r="KL46" s="82"/>
      <c r="KM46" s="82"/>
      <c r="KN46" s="82"/>
      <c r="KO46" s="82"/>
      <c r="KP46" s="82"/>
      <c r="KQ46" s="82"/>
      <c r="KR46" s="82"/>
      <c r="KS46" s="82"/>
      <c r="KT46" s="82"/>
      <c r="KU46" s="82"/>
      <c r="KV46" s="82"/>
      <c r="KW46" s="82"/>
      <c r="KX46" s="82"/>
      <c r="KY46" s="82"/>
      <c r="KZ46" s="82"/>
      <c r="LA46" s="82"/>
      <c r="LB46" s="82"/>
      <c r="LC46" s="82"/>
      <c r="LD46" s="82"/>
      <c r="LE46" s="82"/>
      <c r="LF46" s="82"/>
      <c r="LG46" s="82"/>
      <c r="LH46" s="82"/>
      <c r="LI46" s="82"/>
      <c r="LJ46" s="82"/>
      <c r="LK46" s="82"/>
      <c r="LL46" s="82"/>
      <c r="LM46" s="82"/>
      <c r="LN46" s="82"/>
      <c r="LO46" s="82"/>
      <c r="LP46" s="82"/>
      <c r="LQ46" s="82"/>
      <c r="LR46" s="82"/>
      <c r="LS46" s="82"/>
      <c r="LT46" s="82"/>
      <c r="LU46" s="82"/>
      <c r="LV46" s="82"/>
      <c r="LW46" s="82"/>
      <c r="LX46" s="82"/>
      <c r="LY46" s="82"/>
      <c r="LZ46" s="82"/>
      <c r="MA46" s="82"/>
      <c r="MB46" s="82"/>
      <c r="MC46" s="82"/>
      <c r="MD46" s="82"/>
      <c r="ME46" s="82"/>
      <c r="MF46" s="82"/>
      <c r="MG46" s="82"/>
      <c r="MH46" s="82"/>
      <c r="MI46" s="82"/>
      <c r="MJ46" s="82"/>
      <c r="MK46" s="82"/>
      <c r="ML46" s="82"/>
      <c r="MM46" s="82"/>
      <c r="MN46" s="82"/>
      <c r="MO46" s="82"/>
      <c r="MP46" s="82"/>
      <c r="MQ46" s="82"/>
      <c r="MR46" s="82"/>
      <c r="MS46" s="82"/>
      <c r="MT46" s="82"/>
      <c r="MU46" s="82"/>
      <c r="MV46" s="82"/>
      <c r="MW46" s="82"/>
      <c r="MX46" s="82"/>
      <c r="MY46" s="82"/>
      <c r="MZ46" s="82"/>
      <c r="NA46" s="82"/>
      <c r="NB46" s="82"/>
      <c r="NC46" s="82"/>
      <c r="ND46" s="82"/>
      <c r="NE46" s="82"/>
      <c r="NF46" s="82"/>
      <c r="NG46" s="82"/>
      <c r="NH46" s="82"/>
      <c r="NI46" s="82"/>
      <c r="NJ46" s="82"/>
      <c r="NK46" s="82"/>
      <c r="NL46" s="82"/>
      <c r="NM46" s="82"/>
      <c r="NN46" s="82"/>
      <c r="NO46" s="82"/>
      <c r="NP46" s="82"/>
      <c r="NQ46" s="82"/>
      <c r="NR46" s="82"/>
      <c r="NS46" s="82"/>
      <c r="NT46" s="82"/>
      <c r="NU46" s="82"/>
      <c r="NV46" s="82"/>
      <c r="NW46" s="82"/>
      <c r="NX46" s="82"/>
      <c r="NY46" s="82"/>
      <c r="NZ46" s="82"/>
      <c r="OA46" s="82"/>
      <c r="OB46" s="82"/>
      <c r="OC46" s="82"/>
      <c r="OD46" s="82"/>
      <c r="OE46" s="82"/>
      <c r="OF46" s="82"/>
      <c r="OG46" s="82"/>
      <c r="OH46" s="82"/>
      <c r="OI46" s="82"/>
      <c r="OJ46" s="82"/>
      <c r="OK46" s="82"/>
      <c r="OL46" s="82"/>
      <c r="OM46" s="82"/>
      <c r="ON46" s="82"/>
      <c r="OO46" s="82"/>
      <c r="OP46" s="82"/>
      <c r="OQ46" s="82"/>
      <c r="OR46" s="82"/>
      <c r="OS46" s="82"/>
      <c r="OT46" s="82"/>
      <c r="OU46" s="82"/>
      <c r="OV46" s="82"/>
      <c r="OW46" s="82"/>
      <c r="OX46" s="82"/>
      <c r="OY46" s="82"/>
      <c r="OZ46" s="82"/>
      <c r="PA46" s="82"/>
      <c r="PB46" s="82"/>
      <c r="PC46" s="82"/>
      <c r="PD46" s="82"/>
      <c r="PE46" s="82"/>
      <c r="PF46" s="82"/>
      <c r="PG46" s="82"/>
      <c r="PH46" s="82"/>
      <c r="PI46" s="82"/>
      <c r="PJ46" s="82"/>
      <c r="PK46" s="82"/>
      <c r="PL46" s="82"/>
      <c r="PM46" s="82"/>
      <c r="PN46" s="82"/>
      <c r="PO46" s="82"/>
      <c r="PP46" s="82"/>
      <c r="PQ46" s="82"/>
      <c r="PR46" s="82"/>
      <c r="PS46" s="82"/>
      <c r="PT46" s="82"/>
      <c r="PU46" s="82"/>
      <c r="PV46" s="82"/>
      <c r="PW46" s="82"/>
      <c r="PX46" s="82"/>
      <c r="PY46" s="82"/>
      <c r="PZ46" s="82"/>
      <c r="QA46" s="82"/>
      <c r="QB46" s="82"/>
      <c r="QC46" s="82"/>
      <c r="QD46" s="82"/>
      <c r="QE46" s="82"/>
      <c r="QF46" s="82"/>
      <c r="QG46" s="82"/>
      <c r="QH46" s="82"/>
      <c r="QI46" s="82"/>
      <c r="QJ46" s="82"/>
      <c r="QK46" s="82"/>
      <c r="QL46" s="82"/>
      <c r="QM46" s="82"/>
      <c r="QN46" s="82"/>
      <c r="QO46" s="82"/>
      <c r="QP46" s="82"/>
      <c r="QQ46" s="82"/>
      <c r="QR46" s="82"/>
      <c r="QS46" s="82"/>
      <c r="QT46" s="82"/>
      <c r="QU46" s="82"/>
      <c r="QV46" s="82"/>
      <c r="QW46" s="82"/>
      <c r="QX46" s="82"/>
      <c r="QY46" s="82"/>
      <c r="QZ46" s="82"/>
      <c r="RA46" s="82"/>
      <c r="RB46" s="82"/>
      <c r="RC46" s="82"/>
      <c r="RD46" s="82"/>
      <c r="RE46" s="82"/>
      <c r="RF46" s="82"/>
      <c r="RG46" s="82"/>
      <c r="RH46" s="82"/>
      <c r="RI46" s="82"/>
      <c r="RJ46" s="82"/>
      <c r="RK46" s="82"/>
      <c r="RL46" s="82"/>
      <c r="RM46" s="82"/>
      <c r="RN46" s="82"/>
      <c r="RO46" s="82"/>
      <c r="RP46" s="82"/>
      <c r="RQ46" s="82"/>
      <c r="RR46" s="82"/>
      <c r="RS46" s="82"/>
      <c r="RT46" s="82"/>
      <c r="RU46" s="82"/>
      <c r="RV46" s="82"/>
      <c r="RW46" s="82"/>
      <c r="RX46" s="82"/>
      <c r="RY46" s="82"/>
      <c r="RZ46" s="82"/>
      <c r="SA46" s="82"/>
      <c r="SB46" s="82"/>
      <c r="SC46" s="82"/>
      <c r="SD46" s="82"/>
      <c r="SE46" s="82"/>
      <c r="SF46" s="82"/>
      <c r="SG46" s="82"/>
      <c r="SH46" s="82"/>
      <c r="SI46" s="82"/>
      <c r="SJ46" s="82"/>
      <c r="SK46" s="82"/>
      <c r="SL46" s="82"/>
      <c r="SM46" s="82"/>
      <c r="SN46" s="82"/>
      <c r="SO46" s="82"/>
      <c r="SP46" s="82"/>
      <c r="SQ46" s="82"/>
      <c r="SR46" s="82"/>
      <c r="SS46" s="82"/>
      <c r="ST46" s="82"/>
      <c r="SU46" s="82"/>
      <c r="SV46" s="82"/>
      <c r="SW46" s="82"/>
      <c r="SX46" s="82"/>
      <c r="SY46" s="82"/>
      <c r="SZ46" s="82"/>
      <c r="TA46" s="82"/>
      <c r="TB46" s="82"/>
      <c r="TC46" s="82"/>
      <c r="TD46" s="82"/>
      <c r="TE46" s="82"/>
      <c r="TF46" s="82"/>
      <c r="TG46" s="82"/>
      <c r="TH46" s="82"/>
      <c r="TI46" s="82"/>
      <c r="TJ46" s="82"/>
      <c r="TK46" s="82"/>
      <c r="TL46" s="82"/>
      <c r="TM46" s="82"/>
      <c r="TN46" s="82"/>
      <c r="TO46" s="82"/>
      <c r="TP46" s="82"/>
      <c r="TQ46" s="82"/>
      <c r="TR46" s="82"/>
      <c r="TS46" s="82"/>
      <c r="TT46" s="82"/>
      <c r="TU46" s="82"/>
      <c r="TV46" s="82"/>
      <c r="TW46" s="82"/>
      <c r="TX46" s="82"/>
      <c r="TY46" s="82"/>
      <c r="TZ46" s="82"/>
      <c r="UA46" s="82"/>
      <c r="UB46" s="82"/>
      <c r="UC46" s="82"/>
      <c r="UD46" s="82"/>
      <c r="UE46" s="82"/>
      <c r="UF46" s="82"/>
      <c r="UG46" s="82"/>
      <c r="UH46" s="82"/>
      <c r="UI46" s="82"/>
      <c r="UJ46" s="82"/>
      <c r="UK46" s="82"/>
      <c r="UL46" s="82"/>
      <c r="UM46" s="82"/>
      <c r="UN46" s="82"/>
      <c r="UO46" s="82"/>
      <c r="UP46" s="82"/>
      <c r="UQ46" s="82"/>
      <c r="UR46" s="82"/>
      <c r="US46" s="82"/>
      <c r="UT46" s="82"/>
      <c r="UU46" s="82"/>
      <c r="UV46" s="82"/>
      <c r="UW46" s="82"/>
      <c r="UX46" s="82"/>
      <c r="UY46" s="82"/>
      <c r="UZ46" s="82"/>
      <c r="VA46" s="82"/>
      <c r="VB46" s="82"/>
      <c r="VC46" s="82"/>
      <c r="VD46" s="82"/>
      <c r="VE46" s="82"/>
      <c r="VF46" s="82"/>
      <c r="VG46" s="82"/>
      <c r="VH46" s="82"/>
      <c r="VI46" s="82"/>
      <c r="VJ46" s="82"/>
      <c r="VK46" s="82"/>
      <c r="VL46" s="82"/>
      <c r="VM46" s="82"/>
      <c r="VN46" s="82"/>
      <c r="VO46" s="82"/>
      <c r="VP46" s="82"/>
      <c r="VQ46" s="82"/>
      <c r="VR46" s="82"/>
      <c r="VS46" s="82"/>
      <c r="VT46" s="82"/>
      <c r="VU46" s="82"/>
      <c r="VV46" s="82"/>
      <c r="VW46" s="82"/>
      <c r="VX46" s="82"/>
      <c r="VY46" s="82"/>
      <c r="VZ46" s="82"/>
      <c r="WA46" s="82"/>
      <c r="WB46" s="82"/>
      <c r="WC46" s="82"/>
      <c r="WD46" s="82"/>
      <c r="WE46" s="82"/>
      <c r="WF46" s="82"/>
      <c r="WG46" s="82"/>
      <c r="WH46" s="82"/>
      <c r="WI46" s="82"/>
      <c r="WJ46" s="82"/>
      <c r="WK46" s="82"/>
      <c r="WL46" s="82"/>
      <c r="WM46" s="82"/>
      <c r="WN46" s="82"/>
      <c r="WO46" s="82"/>
      <c r="WP46" s="82"/>
      <c r="WQ46" s="82"/>
      <c r="WR46" s="82"/>
      <c r="WS46" s="82"/>
      <c r="WT46" s="82"/>
      <c r="WU46" s="82"/>
      <c r="WV46" s="82"/>
      <c r="WW46" s="82"/>
      <c r="WX46" s="82"/>
      <c r="WY46" s="82"/>
      <c r="WZ46" s="82"/>
      <c r="XA46" s="82"/>
      <c r="XB46" s="82"/>
      <c r="XC46" s="82"/>
      <c r="XD46" s="82"/>
      <c r="XE46" s="82"/>
      <c r="XF46" s="82"/>
      <c r="XG46" s="82"/>
      <c r="XH46" s="82"/>
      <c r="XI46" s="82"/>
      <c r="XJ46" s="82"/>
      <c r="XK46" s="82"/>
      <c r="XL46" s="82"/>
      <c r="XM46" s="82"/>
      <c r="XN46" s="82"/>
      <c r="XO46" s="82"/>
      <c r="XP46" s="82"/>
      <c r="XQ46" s="82"/>
      <c r="XR46" s="82"/>
      <c r="XS46" s="82"/>
      <c r="XT46" s="82"/>
      <c r="XU46" s="82"/>
      <c r="XV46" s="82"/>
      <c r="XW46" s="82"/>
      <c r="XX46" s="82"/>
      <c r="XY46" s="82"/>
      <c r="XZ46" s="82"/>
      <c r="YA46" s="82"/>
      <c r="YB46" s="82"/>
      <c r="YC46" s="82"/>
      <c r="YD46" s="82"/>
      <c r="YE46" s="82"/>
      <c r="YF46" s="82"/>
      <c r="YG46" s="82"/>
      <c r="YH46" s="82"/>
      <c r="YI46" s="82"/>
      <c r="YJ46" s="82"/>
      <c r="YK46" s="82"/>
      <c r="YL46" s="82"/>
      <c r="YM46" s="82"/>
      <c r="YN46" s="82"/>
      <c r="YO46" s="82"/>
      <c r="YP46" s="82"/>
      <c r="YQ46" s="82"/>
      <c r="YR46" s="82"/>
      <c r="YS46" s="82"/>
      <c r="YT46" s="82"/>
      <c r="YU46" s="82"/>
      <c r="YV46" s="82"/>
      <c r="YW46" s="82"/>
      <c r="YX46" s="82"/>
      <c r="YY46" s="82"/>
      <c r="YZ46" s="82"/>
      <c r="ZA46" s="82"/>
      <c r="ZB46" s="82"/>
      <c r="ZC46" s="82"/>
      <c r="ZD46" s="82"/>
      <c r="ZE46" s="82"/>
      <c r="ZF46" s="82"/>
      <c r="ZG46" s="82"/>
      <c r="ZH46" s="82"/>
      <c r="ZI46" s="82"/>
      <c r="ZJ46" s="82"/>
      <c r="ZK46" s="82"/>
      <c r="ZL46" s="82"/>
      <c r="ZM46" s="82"/>
      <c r="ZN46" s="82"/>
      <c r="ZO46" s="82"/>
      <c r="ZP46" s="82"/>
      <c r="ZQ46" s="82"/>
      <c r="ZR46" s="82"/>
      <c r="ZS46" s="82"/>
      <c r="ZT46" s="82"/>
      <c r="ZU46" s="82"/>
      <c r="ZV46" s="82"/>
      <c r="ZW46" s="82"/>
      <c r="ZX46" s="82"/>
      <c r="ZY46" s="82"/>
      <c r="ZZ46" s="82"/>
      <c r="AAA46" s="82"/>
      <c r="AAB46" s="82"/>
      <c r="AAC46" s="82"/>
      <c r="AAD46" s="82"/>
      <c r="AAE46" s="82"/>
      <c r="AAF46" s="82"/>
      <c r="AAG46" s="82"/>
      <c r="AAH46" s="82"/>
      <c r="AAI46" s="82"/>
      <c r="AAJ46" s="82"/>
      <c r="AAK46" s="82"/>
      <c r="AAL46" s="82"/>
      <c r="AAM46" s="82"/>
      <c r="AAN46" s="82"/>
      <c r="AAO46" s="82"/>
      <c r="AAP46" s="82"/>
      <c r="AAQ46" s="82"/>
      <c r="AAR46" s="82"/>
      <c r="AAS46" s="82"/>
      <c r="AAT46" s="82"/>
      <c r="AAU46" s="82"/>
      <c r="AAV46" s="82"/>
      <c r="AAW46" s="82"/>
      <c r="AAX46" s="82"/>
      <c r="AAY46" s="82"/>
      <c r="AAZ46" s="82"/>
      <c r="ABA46" s="82"/>
      <c r="ABB46" s="82"/>
      <c r="ABC46" s="82"/>
      <c r="ABD46" s="82"/>
      <c r="ABE46" s="82"/>
      <c r="ABF46" s="82"/>
      <c r="ABG46" s="82"/>
      <c r="ABH46" s="82"/>
      <c r="ABI46" s="82"/>
      <c r="ABJ46" s="82"/>
      <c r="ABK46" s="82"/>
      <c r="ABL46" s="82"/>
      <c r="ABM46" s="82"/>
      <c r="ABN46" s="82"/>
      <c r="ABO46" s="82"/>
      <c r="ABP46" s="82"/>
      <c r="ABQ46" s="82"/>
      <c r="ABR46" s="82"/>
      <c r="ABS46" s="82"/>
      <c r="ABT46" s="82"/>
      <c r="ABU46" s="82"/>
      <c r="ABV46" s="82"/>
      <c r="ABW46" s="82"/>
      <c r="ABX46" s="82"/>
      <c r="ABY46" s="82"/>
      <c r="ABZ46" s="82"/>
      <c r="ACA46" s="82"/>
      <c r="ACB46" s="82"/>
      <c r="ACC46" s="82"/>
      <c r="ACD46" s="82"/>
      <c r="ACE46" s="82"/>
      <c r="ACF46" s="82"/>
      <c r="ACG46" s="82"/>
      <c r="ACH46" s="82"/>
      <c r="ACI46" s="82"/>
      <c r="ACJ46" s="82"/>
      <c r="ACK46" s="82"/>
      <c r="ACL46" s="82"/>
      <c r="ACM46" s="82"/>
      <c r="ACN46" s="82"/>
      <c r="ACO46" s="82"/>
      <c r="ACP46" s="82"/>
      <c r="ACQ46" s="82"/>
      <c r="ACR46" s="82"/>
      <c r="ACS46" s="82"/>
      <c r="ACT46" s="82"/>
      <c r="ACU46" s="82"/>
      <c r="ACV46" s="82"/>
      <c r="ACW46" s="82"/>
      <c r="ACX46" s="82"/>
      <c r="ACY46" s="82"/>
      <c r="ACZ46" s="82"/>
      <c r="ADA46" s="82"/>
      <c r="ADB46" s="82"/>
      <c r="ADC46" s="82"/>
      <c r="ADD46" s="82"/>
      <c r="ADE46" s="82"/>
      <c r="ADF46" s="82"/>
      <c r="ADG46" s="82"/>
      <c r="ADH46" s="82"/>
      <c r="ADI46" s="82"/>
      <c r="ADJ46" s="82"/>
      <c r="ADK46" s="82"/>
      <c r="ADL46" s="82"/>
      <c r="ADM46" s="82"/>
      <c r="ADN46" s="82"/>
      <c r="ADO46" s="82"/>
      <c r="ADP46" s="82"/>
      <c r="ADQ46" s="82"/>
      <c r="ADR46" s="82"/>
      <c r="ADS46" s="82"/>
      <c r="ADT46" s="82"/>
      <c r="ADU46" s="82"/>
      <c r="ADV46" s="82"/>
      <c r="ADW46" s="82"/>
      <c r="ADX46" s="82"/>
      <c r="ADY46" s="82"/>
      <c r="ADZ46" s="82"/>
      <c r="AEA46" s="82"/>
      <c r="AEB46" s="82"/>
      <c r="AEC46" s="82"/>
      <c r="AED46" s="82"/>
      <c r="AEE46" s="82"/>
      <c r="AEF46" s="82"/>
      <c r="AEG46" s="82"/>
      <c r="AEH46" s="82"/>
      <c r="AEI46" s="82"/>
      <c r="AEJ46" s="82"/>
      <c r="AEK46" s="82"/>
      <c r="AEL46" s="82"/>
      <c r="AEM46" s="82"/>
      <c r="AEN46" s="82"/>
      <c r="AEO46" s="82"/>
      <c r="AEP46" s="82"/>
      <c r="AEQ46" s="82"/>
      <c r="AER46" s="82"/>
      <c r="AES46" s="82"/>
      <c r="AET46" s="82"/>
      <c r="AEU46" s="82"/>
      <c r="AEV46" s="82"/>
      <c r="AEW46" s="82"/>
      <c r="AEX46" s="82"/>
      <c r="AEY46" s="82"/>
      <c r="AEZ46" s="82"/>
      <c r="AFA46" s="82"/>
      <c r="AFB46" s="82"/>
      <c r="AFC46" s="82"/>
      <c r="AFD46" s="82"/>
      <c r="AFE46" s="82"/>
      <c r="AFF46" s="82"/>
      <c r="AFG46" s="82"/>
      <c r="AFH46" s="82"/>
      <c r="AFI46" s="82"/>
      <c r="AFJ46" s="82"/>
      <c r="AFK46" s="82"/>
      <c r="AFL46" s="82"/>
      <c r="AFM46" s="82"/>
      <c r="AFN46" s="82"/>
      <c r="AFO46" s="82"/>
      <c r="AFP46" s="82"/>
      <c r="AFQ46" s="82"/>
      <c r="AFR46" s="82"/>
      <c r="AFS46" s="82"/>
      <c r="AFT46" s="82"/>
      <c r="AFU46" s="82"/>
      <c r="AFV46" s="82"/>
      <c r="AFW46" s="82"/>
      <c r="AFX46" s="82"/>
      <c r="AFY46" s="82"/>
      <c r="AFZ46" s="82"/>
      <c r="AGA46" s="82"/>
      <c r="AGB46" s="82"/>
      <c r="AGC46" s="82"/>
      <c r="AGD46" s="82"/>
      <c r="AGE46" s="82"/>
      <c r="AGF46" s="82"/>
      <c r="AGG46" s="82"/>
      <c r="AGH46" s="82"/>
      <c r="AGI46" s="82"/>
      <c r="AGJ46" s="82"/>
      <c r="AGK46" s="82"/>
      <c r="AGL46" s="82"/>
      <c r="AGM46" s="82"/>
      <c r="AGN46" s="82"/>
      <c r="AGO46" s="82"/>
      <c r="AGP46" s="82"/>
      <c r="AGQ46" s="82"/>
      <c r="AGR46" s="82"/>
      <c r="AGS46" s="82"/>
      <c r="AGT46" s="82"/>
      <c r="AGU46" s="82"/>
      <c r="AGV46" s="82"/>
      <c r="AGW46" s="82"/>
      <c r="AGX46" s="82"/>
      <c r="AGY46" s="82"/>
      <c r="AGZ46" s="82"/>
      <c r="AHA46" s="82"/>
      <c r="AHB46" s="82"/>
      <c r="AHC46" s="82"/>
      <c r="AHD46" s="82"/>
      <c r="AHE46" s="82"/>
      <c r="AHF46" s="82"/>
      <c r="AHG46" s="82"/>
      <c r="AHH46" s="82"/>
      <c r="AHI46" s="82"/>
      <c r="AHJ46" s="82"/>
      <c r="AHK46" s="82"/>
      <c r="AHL46" s="82"/>
      <c r="AHM46" s="82"/>
      <c r="AHN46" s="82"/>
      <c r="AHO46" s="82"/>
      <c r="AHP46" s="82"/>
      <c r="AHQ46" s="82"/>
      <c r="AHR46" s="82"/>
      <c r="AHS46" s="82"/>
      <c r="AHT46" s="82"/>
      <c r="AHU46" s="82"/>
      <c r="AHV46" s="82"/>
      <c r="AHW46" s="82"/>
      <c r="AHX46" s="82"/>
      <c r="AHY46" s="82"/>
      <c r="AHZ46" s="82"/>
      <c r="AIA46" s="82"/>
      <c r="AIB46" s="82"/>
      <c r="AIC46" s="82"/>
      <c r="AID46" s="82"/>
      <c r="AIE46" s="82"/>
      <c r="AIF46" s="82"/>
      <c r="AIG46" s="82"/>
      <c r="AIH46" s="82"/>
      <c r="AII46" s="82"/>
      <c r="AIJ46" s="82"/>
      <c r="AIK46" s="82"/>
      <c r="AIL46" s="82"/>
      <c r="AIM46" s="82"/>
      <c r="AIN46" s="82"/>
      <c r="AIO46" s="82"/>
      <c r="AIP46" s="82"/>
      <c r="AIQ46" s="82"/>
      <c r="AIR46" s="82"/>
      <c r="AIS46" s="82"/>
      <c r="AIT46" s="82"/>
      <c r="AIU46" s="82"/>
      <c r="AIV46" s="82"/>
      <c r="AIW46" s="82"/>
      <c r="AIX46" s="82"/>
      <c r="AIY46" s="82"/>
      <c r="AIZ46" s="82"/>
      <c r="AJA46" s="82"/>
      <c r="AJB46" s="82"/>
      <c r="AJC46" s="82"/>
      <c r="AJD46" s="82"/>
      <c r="AJE46" s="82"/>
      <c r="AJF46" s="82"/>
      <c r="AJG46" s="82"/>
      <c r="AJH46" s="82"/>
      <c r="AJI46" s="82"/>
      <c r="AJJ46" s="82"/>
      <c r="AJK46" s="82"/>
      <c r="AJL46" s="82"/>
      <c r="AJM46" s="82"/>
      <c r="AJN46" s="82"/>
      <c r="AJO46" s="82"/>
      <c r="AJP46" s="82"/>
      <c r="AJQ46" s="82"/>
      <c r="AJR46" s="82"/>
      <c r="AJS46" s="82"/>
      <c r="AJT46" s="82"/>
      <c r="AJU46" s="82"/>
      <c r="AJV46" s="82"/>
      <c r="AJW46" s="82"/>
      <c r="AJX46" s="82"/>
      <c r="AJY46" s="82"/>
      <c r="AJZ46" s="82"/>
      <c r="AKA46" s="82"/>
      <c r="AKB46" s="82"/>
      <c r="AKC46" s="82"/>
      <c r="AKD46" s="82"/>
      <c r="AKE46" s="82"/>
      <c r="AKF46" s="82"/>
      <c r="AKG46" s="82"/>
      <c r="AKH46" s="82"/>
      <c r="AKI46" s="82"/>
      <c r="AKJ46" s="82"/>
      <c r="AKK46" s="82"/>
      <c r="AKL46" s="82"/>
      <c r="AKM46" s="82"/>
      <c r="AKN46" s="82"/>
      <c r="AKO46" s="82"/>
      <c r="AKP46" s="82"/>
      <c r="AKQ46" s="82"/>
      <c r="AKR46" s="82"/>
      <c r="AKS46" s="82"/>
      <c r="AKT46" s="82"/>
      <c r="AKU46" s="82"/>
      <c r="AKV46" s="82"/>
      <c r="AKW46" s="82"/>
      <c r="AKX46" s="82"/>
      <c r="AKY46" s="82"/>
      <c r="AKZ46" s="82"/>
      <c r="ALA46" s="82"/>
      <c r="ALB46" s="82"/>
      <c r="ALC46" s="82"/>
      <c r="ALD46" s="82"/>
      <c r="ALE46" s="82"/>
      <c r="ALF46" s="82"/>
      <c r="ALG46" s="82"/>
      <c r="ALH46" s="82"/>
      <c r="ALI46" s="82"/>
      <c r="ALJ46" s="82"/>
      <c r="ALK46" s="82"/>
      <c r="ALL46" s="82"/>
      <c r="ALM46" s="82"/>
      <c r="ALN46" s="82"/>
      <c r="ALO46" s="82"/>
      <c r="ALP46" s="82"/>
      <c r="ALQ46" s="82"/>
      <c r="ALR46" s="82"/>
      <c r="ALS46" s="82"/>
      <c r="ALT46" s="82"/>
      <c r="ALU46" s="82"/>
      <c r="ALV46" s="82"/>
      <c r="ALW46" s="82"/>
      <c r="ALX46" s="82"/>
      <c r="ALY46" s="82"/>
      <c r="ALZ46" s="82"/>
      <c r="AMA46" s="82"/>
      <c r="AMB46" s="82"/>
      <c r="AMC46" s="82"/>
      <c r="AMD46" s="82"/>
      <c r="AME46" s="82"/>
      <c r="AMF46" s="82"/>
      <c r="AMG46" s="82"/>
      <c r="AMH46" s="82"/>
      <c r="AMI46" s="82"/>
      <c r="AMJ46" s="82"/>
      <c r="AMK46" s="82"/>
      <c r="AML46" s="82"/>
      <c r="AMM46" s="82"/>
      <c r="AMN46" s="82"/>
      <c r="AMO46" s="82"/>
      <c r="AMP46" s="82"/>
      <c r="AMQ46" s="82"/>
      <c r="AMR46" s="82"/>
      <c r="AMS46" s="82"/>
      <c r="AMT46" s="82"/>
      <c r="AMU46" s="82"/>
      <c r="AMV46" s="82"/>
      <c r="AMW46" s="82"/>
      <c r="AMX46" s="82"/>
      <c r="AMY46" s="82"/>
      <c r="AMZ46" s="82"/>
      <c r="ANA46" s="82"/>
      <c r="ANB46" s="82"/>
      <c r="ANC46" s="82"/>
      <c r="AND46" s="82"/>
      <c r="ANE46" s="82"/>
      <c r="ANF46" s="82"/>
      <c r="ANG46" s="82"/>
      <c r="ANH46" s="82"/>
      <c r="ANI46" s="82"/>
      <c r="ANJ46" s="82"/>
      <c r="ANK46" s="82"/>
      <c r="ANL46" s="82"/>
      <c r="ANM46" s="82"/>
      <c r="ANN46" s="82"/>
      <c r="ANO46" s="82"/>
      <c r="ANP46" s="82"/>
      <c r="ANQ46" s="82"/>
      <c r="ANR46" s="82"/>
      <c r="ANS46" s="82"/>
      <c r="ANT46" s="82"/>
      <c r="ANU46" s="82"/>
      <c r="ANV46" s="82"/>
      <c r="ANW46" s="82"/>
      <c r="ANX46" s="82"/>
      <c r="ANY46" s="82"/>
      <c r="ANZ46" s="82"/>
      <c r="AOA46" s="82"/>
      <c r="AOB46" s="82"/>
      <c r="AOC46" s="82"/>
      <c r="AOD46" s="82"/>
      <c r="AOE46" s="82"/>
      <c r="AOF46" s="82"/>
      <c r="AOG46" s="82"/>
      <c r="AOH46" s="82"/>
      <c r="AOI46" s="82"/>
      <c r="AOJ46" s="82"/>
      <c r="AOK46" s="82"/>
      <c r="AOL46" s="82"/>
      <c r="AOM46" s="82"/>
      <c r="AON46" s="82"/>
      <c r="AOO46" s="82"/>
      <c r="AOP46" s="82"/>
      <c r="AOQ46" s="82"/>
      <c r="AOR46" s="82"/>
      <c r="AOS46" s="82"/>
      <c r="AOT46" s="82"/>
      <c r="AOU46" s="82"/>
      <c r="AOV46" s="82"/>
      <c r="AOW46" s="82"/>
      <c r="AOX46" s="82"/>
      <c r="AOY46" s="82"/>
      <c r="AOZ46" s="82"/>
      <c r="APA46" s="82"/>
      <c r="APB46" s="82"/>
      <c r="APC46" s="82"/>
      <c r="APD46" s="82"/>
      <c r="APE46" s="82"/>
      <c r="APF46" s="82"/>
      <c r="APG46" s="82"/>
      <c r="APH46" s="82"/>
      <c r="API46" s="82"/>
      <c r="APJ46" s="82"/>
      <c r="APK46" s="82"/>
      <c r="APL46" s="82"/>
      <c r="APM46" s="82"/>
      <c r="APN46" s="82"/>
      <c r="APO46" s="82"/>
      <c r="APP46" s="82"/>
      <c r="APQ46" s="82"/>
      <c r="APR46" s="82"/>
      <c r="APS46" s="82"/>
      <c r="APT46" s="82"/>
      <c r="APU46" s="82"/>
      <c r="APV46" s="82"/>
      <c r="APW46" s="82"/>
      <c r="APX46" s="82"/>
      <c r="APY46" s="82"/>
      <c r="APZ46" s="82"/>
      <c r="AQA46" s="82"/>
      <c r="AQB46" s="82"/>
      <c r="AQC46" s="82"/>
      <c r="AQD46" s="82"/>
      <c r="AQE46" s="82"/>
      <c r="AQF46" s="82"/>
      <c r="AQG46" s="82"/>
      <c r="AQH46" s="82"/>
      <c r="AQI46" s="82"/>
      <c r="AQJ46" s="82"/>
      <c r="AQK46" s="82"/>
      <c r="AQL46" s="82"/>
      <c r="AQM46" s="82"/>
      <c r="AQN46" s="82"/>
      <c r="AQO46" s="82"/>
      <c r="AQP46" s="82"/>
      <c r="AQQ46" s="82"/>
      <c r="AQR46" s="82"/>
      <c r="AQS46" s="82"/>
      <c r="AQT46" s="82"/>
      <c r="AQU46" s="82"/>
      <c r="AQV46" s="82"/>
      <c r="AQW46" s="82"/>
      <c r="AQX46" s="82"/>
      <c r="AQY46" s="82"/>
      <c r="AQZ46" s="82"/>
      <c r="ARA46" s="82"/>
      <c r="ARB46" s="82"/>
      <c r="ARC46" s="82"/>
      <c r="ARD46" s="82"/>
      <c r="ARE46" s="82"/>
      <c r="ARF46" s="82"/>
      <c r="ARG46" s="82"/>
      <c r="ARH46" s="82"/>
      <c r="ARI46" s="82"/>
      <c r="ARJ46" s="82"/>
      <c r="ARK46" s="82"/>
      <c r="ARL46" s="82"/>
      <c r="ARM46" s="82"/>
      <c r="ARN46" s="82"/>
      <c r="ARO46" s="82"/>
      <c r="ARP46" s="82"/>
      <c r="ARQ46" s="82"/>
      <c r="ARR46" s="82"/>
      <c r="ARS46" s="82"/>
      <c r="ART46" s="82"/>
      <c r="ARU46" s="82"/>
      <c r="ARV46" s="82"/>
      <c r="ARW46" s="82"/>
      <c r="ARX46" s="82"/>
      <c r="ARY46" s="82"/>
      <c r="ARZ46" s="82"/>
      <c r="ASA46" s="82"/>
      <c r="ASB46" s="82"/>
      <c r="ASC46" s="82"/>
      <c r="ASD46" s="82"/>
      <c r="ASE46" s="82"/>
      <c r="ASF46" s="82"/>
      <c r="ASG46" s="82"/>
      <c r="ASH46" s="82"/>
      <c r="ASI46" s="82"/>
      <c r="ASJ46" s="82"/>
      <c r="ASK46" s="82"/>
      <c r="ASL46" s="82"/>
      <c r="ASM46" s="82"/>
      <c r="ASN46" s="82"/>
      <c r="ASO46" s="82"/>
      <c r="ASP46" s="82"/>
      <c r="ASQ46" s="82"/>
      <c r="ASR46" s="82"/>
      <c r="ASS46" s="82"/>
      <c r="AST46" s="82"/>
      <c r="ASU46" s="82"/>
      <c r="ASV46" s="82"/>
      <c r="ASW46" s="82"/>
      <c r="ASX46" s="82"/>
      <c r="ASY46" s="82"/>
      <c r="ASZ46" s="82"/>
      <c r="ATA46" s="82"/>
      <c r="ATB46" s="82"/>
      <c r="ATC46" s="82"/>
      <c r="ATD46" s="82"/>
      <c r="ATE46" s="82"/>
      <c r="ATF46" s="82"/>
      <c r="ATG46" s="82"/>
      <c r="ATH46" s="82"/>
      <c r="ATI46" s="82"/>
      <c r="ATJ46" s="82"/>
      <c r="ATK46" s="82"/>
      <c r="ATL46" s="82"/>
      <c r="ATM46" s="82"/>
      <c r="ATN46" s="82"/>
      <c r="ATO46" s="82"/>
      <c r="ATP46" s="82"/>
      <c r="ATQ46" s="82"/>
      <c r="ATR46" s="82"/>
      <c r="ATS46" s="82"/>
      <c r="ATT46" s="82"/>
      <c r="ATU46" s="82"/>
      <c r="ATV46" s="82"/>
      <c r="ATW46" s="82"/>
      <c r="ATX46" s="82"/>
      <c r="ATY46" s="82"/>
      <c r="ATZ46" s="82"/>
      <c r="AUA46" s="82"/>
      <c r="AUB46" s="82"/>
      <c r="AUC46" s="82"/>
      <c r="AUD46" s="82"/>
      <c r="AUE46" s="82"/>
      <c r="AUF46" s="82"/>
      <c r="AUG46" s="82"/>
      <c r="AUH46" s="82"/>
      <c r="AUI46" s="82"/>
      <c r="AUJ46" s="82"/>
      <c r="AUK46" s="82"/>
      <c r="AUL46" s="82"/>
      <c r="AUM46" s="82"/>
      <c r="AUN46" s="82"/>
      <c r="AUO46" s="82"/>
      <c r="AUP46" s="82"/>
      <c r="AUQ46" s="82"/>
      <c r="AUR46" s="82"/>
      <c r="AUS46" s="82"/>
      <c r="AUT46" s="82"/>
      <c r="AUU46" s="82"/>
      <c r="AUV46" s="82"/>
      <c r="AUW46" s="82"/>
      <c r="AUX46" s="82"/>
      <c r="AUY46" s="82"/>
      <c r="AUZ46" s="82"/>
      <c r="AVA46" s="82"/>
      <c r="AVB46" s="82"/>
      <c r="AVC46" s="82"/>
      <c r="AVD46" s="82"/>
      <c r="AVE46" s="82"/>
      <c r="AVF46" s="82"/>
      <c r="AVG46" s="82"/>
      <c r="AVH46" s="82"/>
      <c r="AVI46" s="82"/>
      <c r="AVJ46" s="82"/>
      <c r="AVK46" s="82"/>
      <c r="AVL46" s="82"/>
      <c r="AVM46" s="82"/>
      <c r="AVN46" s="82"/>
      <c r="AVO46" s="82"/>
      <c r="AVP46" s="82"/>
      <c r="AVQ46" s="82"/>
      <c r="AVR46" s="82"/>
      <c r="AVS46" s="82"/>
      <c r="AVT46" s="82"/>
      <c r="AVU46" s="82"/>
      <c r="AVV46" s="82"/>
      <c r="AVW46" s="82"/>
      <c r="AVX46" s="82"/>
      <c r="AVY46" s="82"/>
      <c r="AVZ46" s="82"/>
      <c r="AWA46" s="82"/>
      <c r="AWB46" s="82"/>
      <c r="AWC46" s="82"/>
      <c r="AWD46" s="82"/>
      <c r="AWE46" s="82"/>
      <c r="AWF46" s="82"/>
      <c r="AWG46" s="82"/>
      <c r="AWH46" s="82"/>
      <c r="AWI46" s="82"/>
      <c r="AWJ46" s="82"/>
      <c r="AWK46" s="82"/>
      <c r="AWL46" s="82"/>
      <c r="AWM46" s="82"/>
      <c r="AWN46" s="82"/>
      <c r="AWO46" s="82"/>
      <c r="AWP46" s="82"/>
      <c r="AWQ46" s="82"/>
      <c r="AWR46" s="82"/>
      <c r="AWS46" s="82"/>
      <c r="AWT46" s="82"/>
      <c r="AWU46" s="82"/>
      <c r="AWV46" s="82"/>
      <c r="AWW46" s="82"/>
      <c r="AWX46" s="82"/>
      <c r="AWY46" s="82"/>
      <c r="AWZ46" s="82"/>
      <c r="AXA46" s="82"/>
      <c r="AXB46" s="82"/>
      <c r="AXC46" s="82"/>
      <c r="AXD46" s="82"/>
      <c r="AXE46" s="82"/>
      <c r="AXF46" s="82"/>
      <c r="AXG46" s="82"/>
      <c r="AXH46" s="82"/>
      <c r="AXI46" s="82"/>
      <c r="AXJ46" s="82"/>
      <c r="AXK46" s="82"/>
      <c r="AXL46" s="82"/>
      <c r="AXM46" s="82"/>
      <c r="AXN46" s="82"/>
      <c r="AXO46" s="82"/>
      <c r="AXP46" s="82"/>
      <c r="AXQ46" s="82"/>
      <c r="AXR46" s="82"/>
      <c r="AXS46" s="82"/>
      <c r="AXT46" s="82"/>
      <c r="AXU46" s="82"/>
      <c r="AXV46" s="82"/>
      <c r="AXW46" s="82"/>
      <c r="AXX46" s="82"/>
      <c r="AXY46" s="82"/>
      <c r="AXZ46" s="82"/>
      <c r="AYA46" s="82"/>
      <c r="AYB46" s="82"/>
      <c r="AYC46" s="82"/>
      <c r="AYD46" s="82"/>
      <c r="AYE46" s="82"/>
      <c r="AYF46" s="82"/>
      <c r="AYG46" s="82"/>
      <c r="AYH46" s="82"/>
      <c r="AYI46" s="82"/>
      <c r="AYJ46" s="82"/>
      <c r="AYK46" s="82"/>
      <c r="AYL46" s="82"/>
      <c r="AYM46" s="82"/>
      <c r="AYN46" s="82"/>
      <c r="AYO46" s="82"/>
      <c r="AYP46" s="82"/>
      <c r="AYQ46" s="82"/>
      <c r="AYR46" s="82"/>
      <c r="AYS46" s="82"/>
      <c r="AYT46" s="82"/>
      <c r="AYU46" s="82"/>
      <c r="AYV46" s="82"/>
      <c r="AYW46" s="82"/>
      <c r="AYX46" s="82"/>
      <c r="AYY46" s="82"/>
      <c r="AYZ46" s="82"/>
      <c r="AZA46" s="82"/>
      <c r="AZB46" s="82"/>
      <c r="AZC46" s="82"/>
      <c r="AZD46" s="82"/>
      <c r="AZE46" s="82"/>
      <c r="AZF46" s="82"/>
      <c r="AZG46" s="82"/>
      <c r="AZH46" s="82"/>
      <c r="AZI46" s="82"/>
      <c r="AZJ46" s="82"/>
      <c r="AZK46" s="82"/>
      <c r="AZL46" s="82"/>
      <c r="AZM46" s="82"/>
      <c r="AZN46" s="82"/>
      <c r="AZO46" s="82"/>
      <c r="AZP46" s="82"/>
      <c r="AZQ46" s="82"/>
      <c r="AZR46" s="82"/>
      <c r="AZS46" s="82"/>
      <c r="AZT46" s="82"/>
      <c r="AZU46" s="82"/>
      <c r="AZV46" s="82"/>
      <c r="AZW46" s="82"/>
      <c r="AZX46" s="82"/>
      <c r="AZY46" s="82"/>
      <c r="AZZ46" s="82"/>
      <c r="BAA46" s="82"/>
      <c r="BAB46" s="82"/>
      <c r="BAC46" s="82"/>
      <c r="BAD46" s="82"/>
      <c r="BAE46" s="82"/>
      <c r="BAF46" s="82"/>
      <c r="BAG46" s="82"/>
      <c r="BAH46" s="82"/>
      <c r="BAI46" s="82"/>
      <c r="BAJ46" s="82"/>
      <c r="BAK46" s="82"/>
      <c r="BAL46" s="82"/>
      <c r="BAM46" s="82"/>
      <c r="BAN46" s="82"/>
      <c r="BAO46" s="82"/>
      <c r="BAP46" s="82"/>
      <c r="BAQ46" s="82"/>
      <c r="BAR46" s="82"/>
      <c r="BAS46" s="82"/>
      <c r="BAT46" s="82"/>
      <c r="BAU46" s="82"/>
      <c r="BAV46" s="82"/>
      <c r="BAW46" s="82"/>
      <c r="BAX46" s="82"/>
      <c r="BAY46" s="82"/>
      <c r="BAZ46" s="82"/>
      <c r="BBA46" s="82"/>
      <c r="BBB46" s="82"/>
      <c r="BBC46" s="82"/>
      <c r="BBD46" s="82"/>
      <c r="BBE46" s="82"/>
      <c r="BBF46" s="82"/>
      <c r="BBG46" s="82"/>
      <c r="BBH46" s="82"/>
      <c r="BBI46" s="82"/>
      <c r="BBJ46" s="82"/>
      <c r="BBK46" s="82"/>
      <c r="BBL46" s="82"/>
      <c r="BBM46" s="82"/>
      <c r="BBN46" s="82"/>
      <c r="BBO46" s="82"/>
      <c r="BBP46" s="82"/>
      <c r="BBQ46" s="82"/>
      <c r="BBR46" s="82"/>
      <c r="BBS46" s="82"/>
      <c r="BBT46" s="82"/>
      <c r="BBU46" s="82"/>
      <c r="BBV46" s="82"/>
      <c r="BBW46" s="82"/>
      <c r="BBX46" s="82"/>
      <c r="BBY46" s="82"/>
      <c r="BBZ46" s="82"/>
      <c r="BCA46" s="82"/>
      <c r="BCB46" s="82"/>
      <c r="BCC46" s="82"/>
      <c r="BCD46" s="82"/>
      <c r="BCE46" s="82"/>
      <c r="BCF46" s="82"/>
      <c r="BCG46" s="82"/>
      <c r="BCH46" s="82"/>
      <c r="BCI46" s="82"/>
      <c r="BCJ46" s="82"/>
      <c r="BCK46" s="82"/>
      <c r="BCL46" s="82"/>
      <c r="BCM46" s="82"/>
      <c r="BCN46" s="82"/>
      <c r="BCO46" s="82"/>
      <c r="BCP46" s="82"/>
      <c r="BCQ46" s="82"/>
      <c r="BCR46" s="82"/>
      <c r="BCS46" s="82"/>
      <c r="BCT46" s="82"/>
      <c r="BCU46" s="82"/>
      <c r="BCV46" s="82"/>
      <c r="BCW46" s="82"/>
      <c r="BCX46" s="82"/>
      <c r="BCY46" s="82"/>
      <c r="BCZ46" s="82"/>
      <c r="BDA46" s="82"/>
      <c r="BDB46" s="82"/>
      <c r="BDC46" s="82"/>
      <c r="BDD46" s="82"/>
      <c r="BDE46" s="82"/>
      <c r="BDF46" s="82"/>
      <c r="BDG46" s="82"/>
      <c r="BDH46" s="82"/>
      <c r="BDI46" s="82"/>
      <c r="BDJ46" s="82"/>
      <c r="BDK46" s="82"/>
      <c r="BDL46" s="82"/>
      <c r="BDM46" s="82"/>
      <c r="BDN46" s="82"/>
      <c r="BDO46" s="82"/>
      <c r="BDP46" s="82"/>
      <c r="BDQ46" s="82"/>
      <c r="BDR46" s="82"/>
      <c r="BDS46" s="82"/>
      <c r="BDT46" s="82"/>
      <c r="BDU46" s="82"/>
      <c r="BDV46" s="82"/>
      <c r="BDW46" s="82"/>
      <c r="BDX46" s="82"/>
      <c r="BDY46" s="82"/>
      <c r="BDZ46" s="82"/>
      <c r="BEA46" s="82"/>
      <c r="BEB46" s="82"/>
      <c r="BEC46" s="82"/>
      <c r="BED46" s="82"/>
      <c r="BEE46" s="82"/>
      <c r="BEF46" s="82"/>
      <c r="BEG46" s="82"/>
      <c r="BEH46" s="82"/>
      <c r="BEI46" s="82"/>
      <c r="BEJ46" s="82"/>
      <c r="BEK46" s="82"/>
      <c r="BEL46" s="82"/>
      <c r="BEM46" s="82"/>
      <c r="BEN46" s="82"/>
      <c r="BEO46" s="82"/>
      <c r="BEP46" s="82"/>
      <c r="BEQ46" s="82"/>
      <c r="BER46" s="82"/>
      <c r="BES46" s="82"/>
      <c r="BET46" s="82"/>
      <c r="BEU46" s="82"/>
      <c r="BEV46" s="82"/>
      <c r="BEW46" s="82"/>
      <c r="BEX46" s="82"/>
      <c r="BEY46" s="82"/>
      <c r="BEZ46" s="82"/>
      <c r="BFA46" s="82"/>
      <c r="BFB46" s="82"/>
      <c r="BFC46" s="82"/>
      <c r="BFD46" s="82"/>
      <c r="BFE46" s="82"/>
      <c r="BFF46" s="82"/>
      <c r="BFG46" s="82"/>
      <c r="BFH46" s="82"/>
      <c r="BFI46" s="82"/>
      <c r="BFJ46" s="82"/>
      <c r="BFK46" s="82"/>
      <c r="BFL46" s="82"/>
      <c r="BFM46" s="82"/>
      <c r="BFN46" s="82"/>
      <c r="BFO46" s="82"/>
      <c r="BFP46" s="82"/>
      <c r="BFQ46" s="82"/>
      <c r="BFR46" s="82"/>
      <c r="BFS46" s="82"/>
      <c r="BFT46" s="82"/>
      <c r="BFU46" s="82"/>
      <c r="BFV46" s="82"/>
      <c r="BFW46" s="82"/>
      <c r="BFX46" s="82"/>
      <c r="BFY46" s="82"/>
      <c r="BFZ46" s="82"/>
      <c r="BGA46" s="82"/>
      <c r="BGB46" s="82"/>
      <c r="BGC46" s="82"/>
      <c r="BGD46" s="82"/>
      <c r="BGE46" s="82"/>
      <c r="BGF46" s="82"/>
      <c r="BGG46" s="82"/>
      <c r="BGH46" s="82"/>
      <c r="BGI46" s="82"/>
      <c r="BGJ46" s="82"/>
      <c r="BGK46" s="82"/>
      <c r="BGL46" s="82"/>
      <c r="BGM46" s="82"/>
      <c r="BGN46" s="82"/>
      <c r="BGO46" s="82"/>
      <c r="BGP46" s="82"/>
      <c r="BGQ46" s="82"/>
      <c r="BGR46" s="82"/>
      <c r="BGS46" s="82"/>
      <c r="BGT46" s="82"/>
      <c r="BGU46" s="82"/>
      <c r="BGV46" s="82"/>
      <c r="BGW46" s="82"/>
      <c r="BGX46" s="82"/>
      <c r="BGY46" s="82"/>
      <c r="BGZ46" s="82"/>
      <c r="BHA46" s="82"/>
      <c r="BHB46" s="82"/>
      <c r="BHC46" s="82"/>
      <c r="BHD46" s="82"/>
      <c r="BHE46" s="82"/>
      <c r="BHF46" s="82"/>
      <c r="BHG46" s="82"/>
      <c r="BHH46" s="82"/>
    </row>
    <row r="47" spans="1:1568" s="84" customFormat="1" x14ac:dyDescent="0.2">
      <c r="A47" s="99"/>
      <c r="B47" s="83">
        <v>13</v>
      </c>
      <c r="C47" s="59" t="s">
        <v>39</v>
      </c>
      <c r="D47" s="59"/>
      <c r="E47" s="60"/>
      <c r="F47" s="63"/>
      <c r="G47" s="80" t="str">
        <f t="shared" si="21"/>
        <v/>
      </c>
      <c r="H47" s="59"/>
      <c r="I47" s="62"/>
      <c r="J47" s="115" t="str">
        <f t="shared" si="22"/>
        <v/>
      </c>
      <c r="K47" s="82"/>
      <c r="L47" s="100"/>
      <c r="N47" s="85"/>
      <c r="O47" s="85"/>
      <c r="P47" s="85">
        <v>21</v>
      </c>
      <c r="Q47" s="93" t="str">
        <f t="shared" ref="Q47:AC47" si="36">IF($C55=Q$26,$F55,"")</f>
        <v/>
      </c>
      <c r="R47" s="93" t="str">
        <f t="shared" si="36"/>
        <v/>
      </c>
      <c r="S47" s="93" t="str">
        <f t="shared" si="36"/>
        <v/>
      </c>
      <c r="T47" s="93" t="str">
        <f t="shared" si="36"/>
        <v/>
      </c>
      <c r="U47" s="93" t="str">
        <f t="shared" si="36"/>
        <v/>
      </c>
      <c r="V47" s="93" t="str">
        <f t="shared" si="36"/>
        <v/>
      </c>
      <c r="W47" s="93" t="str">
        <f t="shared" si="36"/>
        <v/>
      </c>
      <c r="X47" s="93" t="str">
        <f t="shared" si="36"/>
        <v/>
      </c>
      <c r="Y47" s="93" t="str">
        <f t="shared" si="36"/>
        <v/>
      </c>
      <c r="Z47" s="93" t="str">
        <f t="shared" si="36"/>
        <v/>
      </c>
      <c r="AA47" s="93" t="str">
        <f t="shared" si="36"/>
        <v/>
      </c>
      <c r="AB47" s="93" t="str">
        <f t="shared" si="36"/>
        <v/>
      </c>
      <c r="AC47" s="93" t="str">
        <f t="shared" si="36"/>
        <v/>
      </c>
      <c r="AD47" s="85"/>
      <c r="AE47" s="93" t="str">
        <f t="shared" si="10"/>
        <v/>
      </c>
      <c r="AF47" s="93" t="str">
        <f t="shared" si="34"/>
        <v/>
      </c>
      <c r="AG47" s="93" t="str">
        <f t="shared" si="34"/>
        <v/>
      </c>
      <c r="AH47" s="93" t="str">
        <f t="shared" si="34"/>
        <v/>
      </c>
      <c r="AI47" s="93" t="str">
        <f t="shared" si="34"/>
        <v/>
      </c>
      <c r="AJ47" s="93" t="str">
        <f t="shared" si="34"/>
        <v/>
      </c>
      <c r="AK47" s="93" t="str">
        <f t="shared" si="34"/>
        <v/>
      </c>
      <c r="AL47" s="93" t="str">
        <f t="shared" si="34"/>
        <v/>
      </c>
      <c r="AM47" s="93" t="str">
        <f t="shared" si="34"/>
        <v/>
      </c>
      <c r="AN47" s="93" t="str">
        <f t="shared" si="34"/>
        <v/>
      </c>
      <c r="AO47" s="93" t="str">
        <f t="shared" si="34"/>
        <v/>
      </c>
      <c r="AP47" s="93" t="str">
        <f t="shared" si="34"/>
        <v/>
      </c>
      <c r="AQ47" s="93" t="str">
        <f t="shared" si="34"/>
        <v/>
      </c>
      <c r="AR47" s="109"/>
      <c r="AS47" s="87"/>
      <c r="AT47" s="87"/>
      <c r="AU47" s="87"/>
      <c r="AV47" s="87"/>
      <c r="AW47" s="87"/>
      <c r="AX47" s="87"/>
      <c r="AY47" s="87"/>
      <c r="AZ47" s="87"/>
      <c r="BA47" s="87"/>
      <c r="BB47" s="87"/>
      <c r="BC47" s="87"/>
      <c r="BD47" s="87"/>
      <c r="BE47" s="87"/>
      <c r="BF47" s="87"/>
      <c r="BG47" s="87"/>
      <c r="BH47" s="88"/>
      <c r="BI47" s="88"/>
      <c r="BJ47" s="82"/>
      <c r="BK47" s="82"/>
      <c r="BL47" s="82"/>
      <c r="BM47" s="82"/>
      <c r="BN47" s="82"/>
      <c r="BO47" s="82"/>
      <c r="BP47" s="82"/>
      <c r="BQ47" s="82"/>
      <c r="BR47" s="82"/>
      <c r="BS47" s="82"/>
      <c r="BT47" s="82"/>
      <c r="BU47" s="82"/>
      <c r="BV47" s="82"/>
      <c r="BW47" s="82"/>
      <c r="BX47" s="82"/>
      <c r="BY47" s="82"/>
      <c r="BZ47" s="82"/>
      <c r="CA47" s="82"/>
      <c r="CB47" s="82"/>
      <c r="CC47" s="82"/>
      <c r="CD47" s="82"/>
      <c r="CE47" s="82"/>
      <c r="CF47" s="82"/>
      <c r="CG47" s="82"/>
      <c r="CH47" s="82"/>
      <c r="CI47" s="82"/>
      <c r="CJ47" s="82"/>
      <c r="CK47" s="82"/>
      <c r="CL47" s="82"/>
      <c r="CM47" s="82"/>
      <c r="CN47" s="82"/>
      <c r="CO47" s="82"/>
      <c r="CP47" s="82"/>
      <c r="CQ47" s="82"/>
      <c r="CR47" s="82"/>
      <c r="CS47" s="82"/>
      <c r="CT47" s="82"/>
      <c r="CU47" s="82"/>
      <c r="CV47" s="82"/>
      <c r="CW47" s="82"/>
      <c r="CX47" s="82"/>
      <c r="CY47" s="82"/>
      <c r="CZ47" s="82"/>
      <c r="DA47" s="82"/>
      <c r="DB47" s="82"/>
      <c r="DC47" s="82"/>
      <c r="DD47" s="82"/>
      <c r="DE47" s="82"/>
      <c r="DF47" s="82"/>
      <c r="DG47" s="82"/>
      <c r="DH47" s="82"/>
      <c r="DI47" s="82"/>
      <c r="DJ47" s="82"/>
      <c r="DK47" s="82"/>
      <c r="DL47" s="82"/>
      <c r="DM47" s="82"/>
      <c r="DN47" s="82"/>
      <c r="DO47" s="82"/>
      <c r="DP47" s="82"/>
      <c r="DQ47" s="82"/>
      <c r="DR47" s="82"/>
      <c r="DS47" s="82"/>
      <c r="DT47" s="82"/>
      <c r="DU47" s="82"/>
      <c r="DV47" s="82"/>
      <c r="DW47" s="82"/>
      <c r="DX47" s="82"/>
      <c r="DY47" s="82"/>
      <c r="DZ47" s="82"/>
      <c r="EA47" s="82"/>
      <c r="EB47" s="82"/>
      <c r="EC47" s="82"/>
      <c r="ED47" s="82"/>
      <c r="EE47" s="82"/>
      <c r="EF47" s="82"/>
      <c r="EG47" s="82"/>
      <c r="EH47" s="82"/>
      <c r="EI47" s="82"/>
      <c r="EJ47" s="82"/>
      <c r="EK47" s="82"/>
      <c r="EL47" s="82"/>
      <c r="EM47" s="82"/>
      <c r="EN47" s="82"/>
      <c r="EO47" s="82"/>
      <c r="EP47" s="82"/>
      <c r="EQ47" s="82"/>
      <c r="ER47" s="82"/>
      <c r="ES47" s="82"/>
      <c r="ET47" s="82"/>
      <c r="EU47" s="82"/>
      <c r="EV47" s="82"/>
      <c r="EW47" s="82"/>
      <c r="EX47" s="82"/>
      <c r="EY47" s="82"/>
      <c r="EZ47" s="82"/>
      <c r="FA47" s="82"/>
      <c r="FB47" s="82"/>
      <c r="FC47" s="82"/>
      <c r="FD47" s="82"/>
      <c r="FE47" s="82"/>
      <c r="FF47" s="82"/>
      <c r="FG47" s="82"/>
      <c r="FH47" s="82"/>
      <c r="FI47" s="82"/>
      <c r="FJ47" s="82"/>
      <c r="FK47" s="82"/>
      <c r="FL47" s="82"/>
      <c r="FM47" s="82"/>
      <c r="FN47" s="82"/>
      <c r="FO47" s="82"/>
      <c r="FP47" s="82"/>
      <c r="FQ47" s="82"/>
      <c r="FR47" s="82"/>
      <c r="FS47" s="82"/>
      <c r="FT47" s="82"/>
      <c r="FU47" s="82"/>
      <c r="FV47" s="82"/>
      <c r="FW47" s="82"/>
      <c r="FX47" s="82"/>
      <c r="FY47" s="82"/>
      <c r="FZ47" s="82"/>
      <c r="GA47" s="82"/>
      <c r="GB47" s="82"/>
      <c r="GC47" s="82"/>
      <c r="GD47" s="82"/>
      <c r="GE47" s="82"/>
      <c r="GF47" s="82"/>
      <c r="GG47" s="82"/>
      <c r="GH47" s="82"/>
      <c r="GI47" s="82"/>
      <c r="GJ47" s="82"/>
      <c r="GK47" s="82"/>
      <c r="GL47" s="82"/>
      <c r="GM47" s="82"/>
      <c r="GN47" s="82"/>
      <c r="GO47" s="82"/>
      <c r="GP47" s="82"/>
      <c r="GQ47" s="82"/>
      <c r="GR47" s="82"/>
      <c r="GS47" s="82"/>
      <c r="GT47" s="82"/>
      <c r="GU47" s="82"/>
      <c r="GV47" s="82"/>
      <c r="GW47" s="82"/>
      <c r="GX47" s="82"/>
      <c r="GY47" s="82"/>
      <c r="GZ47" s="82"/>
      <c r="HA47" s="82"/>
      <c r="HB47" s="82"/>
      <c r="HC47" s="82"/>
      <c r="HD47" s="82"/>
      <c r="HE47" s="82"/>
      <c r="HF47" s="82"/>
      <c r="HG47" s="82"/>
      <c r="HH47" s="82"/>
      <c r="HI47" s="82"/>
      <c r="HJ47" s="82"/>
      <c r="HK47" s="82"/>
      <c r="HL47" s="82"/>
      <c r="HM47" s="82"/>
      <c r="HN47" s="82"/>
      <c r="HO47" s="82"/>
      <c r="HP47" s="82"/>
      <c r="HQ47" s="82"/>
      <c r="HR47" s="82"/>
      <c r="HS47" s="82"/>
      <c r="HT47" s="82"/>
      <c r="HU47" s="82"/>
      <c r="HV47" s="82"/>
      <c r="HW47" s="82"/>
      <c r="HX47" s="82"/>
      <c r="HY47" s="82"/>
      <c r="HZ47" s="82"/>
      <c r="IA47" s="82"/>
      <c r="IB47" s="82"/>
      <c r="IC47" s="82"/>
      <c r="ID47" s="82"/>
      <c r="IE47" s="82"/>
      <c r="IF47" s="82"/>
      <c r="IG47" s="82"/>
      <c r="IH47" s="82"/>
      <c r="II47" s="82"/>
      <c r="IJ47" s="82"/>
      <c r="IK47" s="82"/>
      <c r="IL47" s="82"/>
      <c r="IM47" s="82"/>
      <c r="IN47" s="82"/>
      <c r="IO47" s="82"/>
      <c r="IP47" s="82"/>
      <c r="IQ47" s="82"/>
      <c r="IR47" s="82"/>
      <c r="IS47" s="82"/>
      <c r="IT47" s="82"/>
      <c r="IU47" s="82"/>
      <c r="IV47" s="82"/>
      <c r="IW47" s="82"/>
      <c r="IX47" s="82"/>
      <c r="IY47" s="82"/>
      <c r="IZ47" s="82"/>
      <c r="JA47" s="82"/>
      <c r="JB47" s="82"/>
      <c r="JC47" s="82"/>
      <c r="JD47" s="82"/>
      <c r="JE47" s="82"/>
      <c r="JF47" s="82"/>
      <c r="JG47" s="82"/>
      <c r="JH47" s="82"/>
      <c r="JI47" s="82"/>
      <c r="JJ47" s="82"/>
      <c r="JK47" s="82"/>
      <c r="JL47" s="82"/>
      <c r="JM47" s="82"/>
      <c r="JN47" s="82"/>
      <c r="JO47" s="82"/>
      <c r="JP47" s="82"/>
      <c r="JQ47" s="82"/>
      <c r="JR47" s="82"/>
      <c r="JS47" s="82"/>
      <c r="JT47" s="82"/>
      <c r="JU47" s="82"/>
      <c r="JV47" s="82"/>
      <c r="JW47" s="82"/>
      <c r="JX47" s="82"/>
      <c r="JY47" s="82"/>
      <c r="JZ47" s="82"/>
      <c r="KA47" s="82"/>
      <c r="KB47" s="82"/>
      <c r="KC47" s="82"/>
      <c r="KD47" s="82"/>
      <c r="KE47" s="82"/>
      <c r="KF47" s="82"/>
      <c r="KG47" s="82"/>
      <c r="KH47" s="82"/>
      <c r="KI47" s="82"/>
      <c r="KJ47" s="82"/>
      <c r="KK47" s="82"/>
      <c r="KL47" s="82"/>
      <c r="KM47" s="82"/>
      <c r="KN47" s="82"/>
      <c r="KO47" s="82"/>
      <c r="KP47" s="82"/>
      <c r="KQ47" s="82"/>
      <c r="KR47" s="82"/>
      <c r="KS47" s="82"/>
      <c r="KT47" s="82"/>
      <c r="KU47" s="82"/>
      <c r="KV47" s="82"/>
      <c r="KW47" s="82"/>
      <c r="KX47" s="82"/>
      <c r="KY47" s="82"/>
      <c r="KZ47" s="82"/>
      <c r="LA47" s="82"/>
      <c r="LB47" s="82"/>
      <c r="LC47" s="82"/>
      <c r="LD47" s="82"/>
      <c r="LE47" s="82"/>
      <c r="LF47" s="82"/>
      <c r="LG47" s="82"/>
      <c r="LH47" s="82"/>
      <c r="LI47" s="82"/>
      <c r="LJ47" s="82"/>
      <c r="LK47" s="82"/>
      <c r="LL47" s="82"/>
      <c r="LM47" s="82"/>
      <c r="LN47" s="82"/>
      <c r="LO47" s="82"/>
      <c r="LP47" s="82"/>
      <c r="LQ47" s="82"/>
      <c r="LR47" s="82"/>
      <c r="LS47" s="82"/>
      <c r="LT47" s="82"/>
      <c r="LU47" s="82"/>
      <c r="LV47" s="82"/>
      <c r="LW47" s="82"/>
      <c r="LX47" s="82"/>
      <c r="LY47" s="82"/>
      <c r="LZ47" s="82"/>
      <c r="MA47" s="82"/>
      <c r="MB47" s="82"/>
      <c r="MC47" s="82"/>
      <c r="MD47" s="82"/>
      <c r="ME47" s="82"/>
      <c r="MF47" s="82"/>
      <c r="MG47" s="82"/>
      <c r="MH47" s="82"/>
      <c r="MI47" s="82"/>
      <c r="MJ47" s="82"/>
      <c r="MK47" s="82"/>
      <c r="ML47" s="82"/>
      <c r="MM47" s="82"/>
      <c r="MN47" s="82"/>
      <c r="MO47" s="82"/>
      <c r="MP47" s="82"/>
      <c r="MQ47" s="82"/>
      <c r="MR47" s="82"/>
      <c r="MS47" s="82"/>
      <c r="MT47" s="82"/>
      <c r="MU47" s="82"/>
      <c r="MV47" s="82"/>
      <c r="MW47" s="82"/>
      <c r="MX47" s="82"/>
      <c r="MY47" s="82"/>
      <c r="MZ47" s="82"/>
      <c r="NA47" s="82"/>
      <c r="NB47" s="82"/>
      <c r="NC47" s="82"/>
      <c r="ND47" s="82"/>
      <c r="NE47" s="82"/>
      <c r="NF47" s="82"/>
      <c r="NG47" s="82"/>
      <c r="NH47" s="82"/>
      <c r="NI47" s="82"/>
      <c r="NJ47" s="82"/>
      <c r="NK47" s="82"/>
      <c r="NL47" s="82"/>
      <c r="NM47" s="82"/>
      <c r="NN47" s="82"/>
      <c r="NO47" s="82"/>
      <c r="NP47" s="82"/>
      <c r="NQ47" s="82"/>
      <c r="NR47" s="82"/>
      <c r="NS47" s="82"/>
      <c r="NT47" s="82"/>
      <c r="NU47" s="82"/>
      <c r="NV47" s="82"/>
      <c r="NW47" s="82"/>
      <c r="NX47" s="82"/>
      <c r="NY47" s="82"/>
      <c r="NZ47" s="82"/>
      <c r="OA47" s="82"/>
      <c r="OB47" s="82"/>
      <c r="OC47" s="82"/>
      <c r="OD47" s="82"/>
      <c r="OE47" s="82"/>
      <c r="OF47" s="82"/>
      <c r="OG47" s="82"/>
      <c r="OH47" s="82"/>
      <c r="OI47" s="82"/>
      <c r="OJ47" s="82"/>
      <c r="OK47" s="82"/>
      <c r="OL47" s="82"/>
      <c r="OM47" s="82"/>
      <c r="ON47" s="82"/>
      <c r="OO47" s="82"/>
      <c r="OP47" s="82"/>
      <c r="OQ47" s="82"/>
      <c r="OR47" s="82"/>
      <c r="OS47" s="82"/>
      <c r="OT47" s="82"/>
      <c r="OU47" s="82"/>
      <c r="OV47" s="82"/>
      <c r="OW47" s="82"/>
      <c r="OX47" s="82"/>
      <c r="OY47" s="82"/>
      <c r="OZ47" s="82"/>
      <c r="PA47" s="82"/>
      <c r="PB47" s="82"/>
      <c r="PC47" s="82"/>
      <c r="PD47" s="82"/>
      <c r="PE47" s="82"/>
      <c r="PF47" s="82"/>
      <c r="PG47" s="82"/>
      <c r="PH47" s="82"/>
      <c r="PI47" s="82"/>
      <c r="PJ47" s="82"/>
      <c r="PK47" s="82"/>
      <c r="PL47" s="82"/>
      <c r="PM47" s="82"/>
      <c r="PN47" s="82"/>
      <c r="PO47" s="82"/>
      <c r="PP47" s="82"/>
      <c r="PQ47" s="82"/>
      <c r="PR47" s="82"/>
      <c r="PS47" s="82"/>
      <c r="PT47" s="82"/>
      <c r="PU47" s="82"/>
      <c r="PV47" s="82"/>
      <c r="PW47" s="82"/>
      <c r="PX47" s="82"/>
      <c r="PY47" s="82"/>
      <c r="PZ47" s="82"/>
      <c r="QA47" s="82"/>
      <c r="QB47" s="82"/>
      <c r="QC47" s="82"/>
      <c r="QD47" s="82"/>
      <c r="QE47" s="82"/>
      <c r="QF47" s="82"/>
      <c r="QG47" s="82"/>
      <c r="QH47" s="82"/>
      <c r="QI47" s="82"/>
      <c r="QJ47" s="82"/>
      <c r="QK47" s="82"/>
      <c r="QL47" s="82"/>
      <c r="QM47" s="82"/>
      <c r="QN47" s="82"/>
      <c r="QO47" s="82"/>
      <c r="QP47" s="82"/>
      <c r="QQ47" s="82"/>
      <c r="QR47" s="82"/>
      <c r="QS47" s="82"/>
      <c r="QT47" s="82"/>
      <c r="QU47" s="82"/>
      <c r="QV47" s="82"/>
      <c r="QW47" s="82"/>
      <c r="QX47" s="82"/>
      <c r="QY47" s="82"/>
      <c r="QZ47" s="82"/>
      <c r="RA47" s="82"/>
      <c r="RB47" s="82"/>
      <c r="RC47" s="82"/>
      <c r="RD47" s="82"/>
      <c r="RE47" s="82"/>
      <c r="RF47" s="82"/>
      <c r="RG47" s="82"/>
      <c r="RH47" s="82"/>
      <c r="RI47" s="82"/>
      <c r="RJ47" s="82"/>
      <c r="RK47" s="82"/>
      <c r="RL47" s="82"/>
      <c r="RM47" s="82"/>
      <c r="RN47" s="82"/>
      <c r="RO47" s="82"/>
      <c r="RP47" s="82"/>
      <c r="RQ47" s="82"/>
      <c r="RR47" s="82"/>
      <c r="RS47" s="82"/>
      <c r="RT47" s="82"/>
      <c r="RU47" s="82"/>
      <c r="RV47" s="82"/>
      <c r="RW47" s="82"/>
      <c r="RX47" s="82"/>
      <c r="RY47" s="82"/>
      <c r="RZ47" s="82"/>
      <c r="SA47" s="82"/>
      <c r="SB47" s="82"/>
      <c r="SC47" s="82"/>
      <c r="SD47" s="82"/>
      <c r="SE47" s="82"/>
      <c r="SF47" s="82"/>
      <c r="SG47" s="82"/>
      <c r="SH47" s="82"/>
      <c r="SI47" s="82"/>
      <c r="SJ47" s="82"/>
      <c r="SK47" s="82"/>
      <c r="SL47" s="82"/>
      <c r="SM47" s="82"/>
      <c r="SN47" s="82"/>
      <c r="SO47" s="82"/>
      <c r="SP47" s="82"/>
      <c r="SQ47" s="82"/>
      <c r="SR47" s="82"/>
      <c r="SS47" s="82"/>
      <c r="ST47" s="82"/>
      <c r="SU47" s="82"/>
      <c r="SV47" s="82"/>
      <c r="SW47" s="82"/>
      <c r="SX47" s="82"/>
      <c r="SY47" s="82"/>
      <c r="SZ47" s="82"/>
      <c r="TA47" s="82"/>
      <c r="TB47" s="82"/>
      <c r="TC47" s="82"/>
      <c r="TD47" s="82"/>
      <c r="TE47" s="82"/>
      <c r="TF47" s="82"/>
      <c r="TG47" s="82"/>
      <c r="TH47" s="82"/>
      <c r="TI47" s="82"/>
      <c r="TJ47" s="82"/>
      <c r="TK47" s="82"/>
      <c r="TL47" s="82"/>
      <c r="TM47" s="82"/>
      <c r="TN47" s="82"/>
      <c r="TO47" s="82"/>
      <c r="TP47" s="82"/>
      <c r="TQ47" s="82"/>
      <c r="TR47" s="82"/>
      <c r="TS47" s="82"/>
      <c r="TT47" s="82"/>
      <c r="TU47" s="82"/>
      <c r="TV47" s="82"/>
      <c r="TW47" s="82"/>
      <c r="TX47" s="82"/>
      <c r="TY47" s="82"/>
      <c r="TZ47" s="82"/>
      <c r="UA47" s="82"/>
      <c r="UB47" s="82"/>
      <c r="UC47" s="82"/>
      <c r="UD47" s="82"/>
      <c r="UE47" s="82"/>
      <c r="UF47" s="82"/>
      <c r="UG47" s="82"/>
      <c r="UH47" s="82"/>
      <c r="UI47" s="82"/>
      <c r="UJ47" s="82"/>
      <c r="UK47" s="82"/>
      <c r="UL47" s="82"/>
      <c r="UM47" s="82"/>
      <c r="UN47" s="82"/>
      <c r="UO47" s="82"/>
      <c r="UP47" s="82"/>
      <c r="UQ47" s="82"/>
      <c r="UR47" s="82"/>
      <c r="US47" s="82"/>
      <c r="UT47" s="82"/>
      <c r="UU47" s="82"/>
      <c r="UV47" s="82"/>
      <c r="UW47" s="82"/>
      <c r="UX47" s="82"/>
      <c r="UY47" s="82"/>
      <c r="UZ47" s="82"/>
      <c r="VA47" s="82"/>
      <c r="VB47" s="82"/>
      <c r="VC47" s="82"/>
      <c r="VD47" s="82"/>
      <c r="VE47" s="82"/>
      <c r="VF47" s="82"/>
      <c r="VG47" s="82"/>
      <c r="VH47" s="82"/>
      <c r="VI47" s="82"/>
      <c r="VJ47" s="82"/>
      <c r="VK47" s="82"/>
      <c r="VL47" s="82"/>
      <c r="VM47" s="82"/>
      <c r="VN47" s="82"/>
      <c r="VO47" s="82"/>
      <c r="VP47" s="82"/>
      <c r="VQ47" s="82"/>
      <c r="VR47" s="82"/>
      <c r="VS47" s="82"/>
      <c r="VT47" s="82"/>
      <c r="VU47" s="82"/>
      <c r="VV47" s="82"/>
      <c r="VW47" s="82"/>
      <c r="VX47" s="82"/>
      <c r="VY47" s="82"/>
      <c r="VZ47" s="82"/>
      <c r="WA47" s="82"/>
      <c r="WB47" s="82"/>
      <c r="WC47" s="82"/>
      <c r="WD47" s="82"/>
      <c r="WE47" s="82"/>
      <c r="WF47" s="82"/>
      <c r="WG47" s="82"/>
      <c r="WH47" s="82"/>
      <c r="WI47" s="82"/>
      <c r="WJ47" s="82"/>
      <c r="WK47" s="82"/>
      <c r="WL47" s="82"/>
      <c r="WM47" s="82"/>
      <c r="WN47" s="82"/>
      <c r="WO47" s="82"/>
      <c r="WP47" s="82"/>
      <c r="WQ47" s="82"/>
      <c r="WR47" s="82"/>
      <c r="WS47" s="82"/>
      <c r="WT47" s="82"/>
      <c r="WU47" s="82"/>
      <c r="WV47" s="82"/>
      <c r="WW47" s="82"/>
      <c r="WX47" s="82"/>
      <c r="WY47" s="82"/>
      <c r="WZ47" s="82"/>
      <c r="XA47" s="82"/>
      <c r="XB47" s="82"/>
      <c r="XC47" s="82"/>
      <c r="XD47" s="82"/>
      <c r="XE47" s="82"/>
      <c r="XF47" s="82"/>
      <c r="XG47" s="82"/>
      <c r="XH47" s="82"/>
      <c r="XI47" s="82"/>
      <c r="XJ47" s="82"/>
      <c r="XK47" s="82"/>
      <c r="XL47" s="82"/>
      <c r="XM47" s="82"/>
      <c r="XN47" s="82"/>
      <c r="XO47" s="82"/>
      <c r="XP47" s="82"/>
      <c r="XQ47" s="82"/>
      <c r="XR47" s="82"/>
      <c r="XS47" s="82"/>
      <c r="XT47" s="82"/>
      <c r="XU47" s="82"/>
      <c r="XV47" s="82"/>
      <c r="XW47" s="82"/>
      <c r="XX47" s="82"/>
      <c r="XY47" s="82"/>
      <c r="XZ47" s="82"/>
      <c r="YA47" s="82"/>
      <c r="YB47" s="82"/>
      <c r="YC47" s="82"/>
      <c r="YD47" s="82"/>
      <c r="YE47" s="82"/>
      <c r="YF47" s="82"/>
      <c r="YG47" s="82"/>
      <c r="YH47" s="82"/>
      <c r="YI47" s="82"/>
      <c r="YJ47" s="82"/>
      <c r="YK47" s="82"/>
      <c r="YL47" s="82"/>
      <c r="YM47" s="82"/>
      <c r="YN47" s="82"/>
      <c r="YO47" s="82"/>
      <c r="YP47" s="82"/>
      <c r="YQ47" s="82"/>
      <c r="YR47" s="82"/>
      <c r="YS47" s="82"/>
      <c r="YT47" s="82"/>
      <c r="YU47" s="82"/>
      <c r="YV47" s="82"/>
      <c r="YW47" s="82"/>
      <c r="YX47" s="82"/>
      <c r="YY47" s="82"/>
      <c r="YZ47" s="82"/>
      <c r="ZA47" s="82"/>
      <c r="ZB47" s="82"/>
      <c r="ZC47" s="82"/>
      <c r="ZD47" s="82"/>
      <c r="ZE47" s="82"/>
      <c r="ZF47" s="82"/>
      <c r="ZG47" s="82"/>
      <c r="ZH47" s="82"/>
      <c r="ZI47" s="82"/>
      <c r="ZJ47" s="82"/>
      <c r="ZK47" s="82"/>
      <c r="ZL47" s="82"/>
      <c r="ZM47" s="82"/>
      <c r="ZN47" s="82"/>
      <c r="ZO47" s="82"/>
      <c r="ZP47" s="82"/>
      <c r="ZQ47" s="82"/>
      <c r="ZR47" s="82"/>
      <c r="ZS47" s="82"/>
      <c r="ZT47" s="82"/>
      <c r="ZU47" s="82"/>
      <c r="ZV47" s="82"/>
      <c r="ZW47" s="82"/>
      <c r="ZX47" s="82"/>
      <c r="ZY47" s="82"/>
      <c r="ZZ47" s="82"/>
      <c r="AAA47" s="82"/>
      <c r="AAB47" s="82"/>
      <c r="AAC47" s="82"/>
      <c r="AAD47" s="82"/>
      <c r="AAE47" s="82"/>
      <c r="AAF47" s="82"/>
      <c r="AAG47" s="82"/>
      <c r="AAH47" s="82"/>
      <c r="AAI47" s="82"/>
      <c r="AAJ47" s="82"/>
      <c r="AAK47" s="82"/>
      <c r="AAL47" s="82"/>
      <c r="AAM47" s="82"/>
      <c r="AAN47" s="82"/>
      <c r="AAO47" s="82"/>
      <c r="AAP47" s="82"/>
      <c r="AAQ47" s="82"/>
      <c r="AAR47" s="82"/>
      <c r="AAS47" s="82"/>
      <c r="AAT47" s="82"/>
      <c r="AAU47" s="82"/>
      <c r="AAV47" s="82"/>
      <c r="AAW47" s="82"/>
      <c r="AAX47" s="82"/>
      <c r="AAY47" s="82"/>
      <c r="AAZ47" s="82"/>
      <c r="ABA47" s="82"/>
      <c r="ABB47" s="82"/>
      <c r="ABC47" s="82"/>
      <c r="ABD47" s="82"/>
      <c r="ABE47" s="82"/>
      <c r="ABF47" s="82"/>
      <c r="ABG47" s="82"/>
      <c r="ABH47" s="82"/>
      <c r="ABI47" s="82"/>
      <c r="ABJ47" s="82"/>
      <c r="ABK47" s="82"/>
      <c r="ABL47" s="82"/>
      <c r="ABM47" s="82"/>
      <c r="ABN47" s="82"/>
      <c r="ABO47" s="82"/>
      <c r="ABP47" s="82"/>
      <c r="ABQ47" s="82"/>
      <c r="ABR47" s="82"/>
      <c r="ABS47" s="82"/>
      <c r="ABT47" s="82"/>
      <c r="ABU47" s="82"/>
      <c r="ABV47" s="82"/>
      <c r="ABW47" s="82"/>
      <c r="ABX47" s="82"/>
      <c r="ABY47" s="82"/>
      <c r="ABZ47" s="82"/>
      <c r="ACA47" s="82"/>
      <c r="ACB47" s="82"/>
      <c r="ACC47" s="82"/>
      <c r="ACD47" s="82"/>
      <c r="ACE47" s="82"/>
      <c r="ACF47" s="82"/>
      <c r="ACG47" s="82"/>
      <c r="ACH47" s="82"/>
      <c r="ACI47" s="82"/>
      <c r="ACJ47" s="82"/>
      <c r="ACK47" s="82"/>
      <c r="ACL47" s="82"/>
      <c r="ACM47" s="82"/>
      <c r="ACN47" s="82"/>
      <c r="ACO47" s="82"/>
      <c r="ACP47" s="82"/>
      <c r="ACQ47" s="82"/>
      <c r="ACR47" s="82"/>
      <c r="ACS47" s="82"/>
      <c r="ACT47" s="82"/>
      <c r="ACU47" s="82"/>
      <c r="ACV47" s="82"/>
      <c r="ACW47" s="82"/>
      <c r="ACX47" s="82"/>
      <c r="ACY47" s="82"/>
      <c r="ACZ47" s="82"/>
      <c r="ADA47" s="82"/>
      <c r="ADB47" s="82"/>
      <c r="ADC47" s="82"/>
      <c r="ADD47" s="82"/>
      <c r="ADE47" s="82"/>
      <c r="ADF47" s="82"/>
      <c r="ADG47" s="82"/>
      <c r="ADH47" s="82"/>
      <c r="ADI47" s="82"/>
      <c r="ADJ47" s="82"/>
      <c r="ADK47" s="82"/>
      <c r="ADL47" s="82"/>
      <c r="ADM47" s="82"/>
      <c r="ADN47" s="82"/>
      <c r="ADO47" s="82"/>
      <c r="ADP47" s="82"/>
      <c r="ADQ47" s="82"/>
      <c r="ADR47" s="82"/>
      <c r="ADS47" s="82"/>
      <c r="ADT47" s="82"/>
      <c r="ADU47" s="82"/>
      <c r="ADV47" s="82"/>
      <c r="ADW47" s="82"/>
      <c r="ADX47" s="82"/>
      <c r="ADY47" s="82"/>
      <c r="ADZ47" s="82"/>
      <c r="AEA47" s="82"/>
      <c r="AEB47" s="82"/>
      <c r="AEC47" s="82"/>
      <c r="AED47" s="82"/>
      <c r="AEE47" s="82"/>
      <c r="AEF47" s="82"/>
      <c r="AEG47" s="82"/>
      <c r="AEH47" s="82"/>
      <c r="AEI47" s="82"/>
      <c r="AEJ47" s="82"/>
      <c r="AEK47" s="82"/>
      <c r="AEL47" s="82"/>
      <c r="AEM47" s="82"/>
      <c r="AEN47" s="82"/>
      <c r="AEO47" s="82"/>
      <c r="AEP47" s="82"/>
      <c r="AEQ47" s="82"/>
      <c r="AER47" s="82"/>
      <c r="AES47" s="82"/>
      <c r="AET47" s="82"/>
      <c r="AEU47" s="82"/>
      <c r="AEV47" s="82"/>
      <c r="AEW47" s="82"/>
      <c r="AEX47" s="82"/>
      <c r="AEY47" s="82"/>
      <c r="AEZ47" s="82"/>
      <c r="AFA47" s="82"/>
      <c r="AFB47" s="82"/>
      <c r="AFC47" s="82"/>
      <c r="AFD47" s="82"/>
      <c r="AFE47" s="82"/>
      <c r="AFF47" s="82"/>
      <c r="AFG47" s="82"/>
      <c r="AFH47" s="82"/>
      <c r="AFI47" s="82"/>
      <c r="AFJ47" s="82"/>
      <c r="AFK47" s="82"/>
      <c r="AFL47" s="82"/>
      <c r="AFM47" s="82"/>
      <c r="AFN47" s="82"/>
      <c r="AFO47" s="82"/>
      <c r="AFP47" s="82"/>
      <c r="AFQ47" s="82"/>
      <c r="AFR47" s="82"/>
      <c r="AFS47" s="82"/>
      <c r="AFT47" s="82"/>
      <c r="AFU47" s="82"/>
      <c r="AFV47" s="82"/>
      <c r="AFW47" s="82"/>
      <c r="AFX47" s="82"/>
      <c r="AFY47" s="82"/>
      <c r="AFZ47" s="82"/>
      <c r="AGA47" s="82"/>
      <c r="AGB47" s="82"/>
      <c r="AGC47" s="82"/>
      <c r="AGD47" s="82"/>
      <c r="AGE47" s="82"/>
      <c r="AGF47" s="82"/>
      <c r="AGG47" s="82"/>
      <c r="AGH47" s="82"/>
      <c r="AGI47" s="82"/>
      <c r="AGJ47" s="82"/>
      <c r="AGK47" s="82"/>
      <c r="AGL47" s="82"/>
      <c r="AGM47" s="82"/>
      <c r="AGN47" s="82"/>
      <c r="AGO47" s="82"/>
      <c r="AGP47" s="82"/>
      <c r="AGQ47" s="82"/>
      <c r="AGR47" s="82"/>
      <c r="AGS47" s="82"/>
      <c r="AGT47" s="82"/>
      <c r="AGU47" s="82"/>
      <c r="AGV47" s="82"/>
      <c r="AGW47" s="82"/>
      <c r="AGX47" s="82"/>
      <c r="AGY47" s="82"/>
      <c r="AGZ47" s="82"/>
      <c r="AHA47" s="82"/>
      <c r="AHB47" s="82"/>
      <c r="AHC47" s="82"/>
      <c r="AHD47" s="82"/>
      <c r="AHE47" s="82"/>
      <c r="AHF47" s="82"/>
      <c r="AHG47" s="82"/>
      <c r="AHH47" s="82"/>
      <c r="AHI47" s="82"/>
      <c r="AHJ47" s="82"/>
      <c r="AHK47" s="82"/>
      <c r="AHL47" s="82"/>
      <c r="AHM47" s="82"/>
      <c r="AHN47" s="82"/>
      <c r="AHO47" s="82"/>
      <c r="AHP47" s="82"/>
      <c r="AHQ47" s="82"/>
      <c r="AHR47" s="82"/>
      <c r="AHS47" s="82"/>
      <c r="AHT47" s="82"/>
      <c r="AHU47" s="82"/>
      <c r="AHV47" s="82"/>
      <c r="AHW47" s="82"/>
      <c r="AHX47" s="82"/>
      <c r="AHY47" s="82"/>
      <c r="AHZ47" s="82"/>
      <c r="AIA47" s="82"/>
      <c r="AIB47" s="82"/>
      <c r="AIC47" s="82"/>
      <c r="AID47" s="82"/>
      <c r="AIE47" s="82"/>
      <c r="AIF47" s="82"/>
      <c r="AIG47" s="82"/>
      <c r="AIH47" s="82"/>
      <c r="AII47" s="82"/>
      <c r="AIJ47" s="82"/>
      <c r="AIK47" s="82"/>
      <c r="AIL47" s="82"/>
      <c r="AIM47" s="82"/>
      <c r="AIN47" s="82"/>
      <c r="AIO47" s="82"/>
      <c r="AIP47" s="82"/>
      <c r="AIQ47" s="82"/>
      <c r="AIR47" s="82"/>
      <c r="AIS47" s="82"/>
      <c r="AIT47" s="82"/>
      <c r="AIU47" s="82"/>
      <c r="AIV47" s="82"/>
      <c r="AIW47" s="82"/>
      <c r="AIX47" s="82"/>
      <c r="AIY47" s="82"/>
      <c r="AIZ47" s="82"/>
      <c r="AJA47" s="82"/>
      <c r="AJB47" s="82"/>
      <c r="AJC47" s="82"/>
      <c r="AJD47" s="82"/>
      <c r="AJE47" s="82"/>
      <c r="AJF47" s="82"/>
      <c r="AJG47" s="82"/>
      <c r="AJH47" s="82"/>
      <c r="AJI47" s="82"/>
      <c r="AJJ47" s="82"/>
      <c r="AJK47" s="82"/>
      <c r="AJL47" s="82"/>
      <c r="AJM47" s="82"/>
      <c r="AJN47" s="82"/>
      <c r="AJO47" s="82"/>
      <c r="AJP47" s="82"/>
      <c r="AJQ47" s="82"/>
      <c r="AJR47" s="82"/>
      <c r="AJS47" s="82"/>
      <c r="AJT47" s="82"/>
      <c r="AJU47" s="82"/>
      <c r="AJV47" s="82"/>
      <c r="AJW47" s="82"/>
      <c r="AJX47" s="82"/>
      <c r="AJY47" s="82"/>
      <c r="AJZ47" s="82"/>
      <c r="AKA47" s="82"/>
      <c r="AKB47" s="82"/>
      <c r="AKC47" s="82"/>
      <c r="AKD47" s="82"/>
      <c r="AKE47" s="82"/>
      <c r="AKF47" s="82"/>
      <c r="AKG47" s="82"/>
      <c r="AKH47" s="82"/>
      <c r="AKI47" s="82"/>
      <c r="AKJ47" s="82"/>
      <c r="AKK47" s="82"/>
      <c r="AKL47" s="82"/>
      <c r="AKM47" s="82"/>
      <c r="AKN47" s="82"/>
      <c r="AKO47" s="82"/>
      <c r="AKP47" s="82"/>
      <c r="AKQ47" s="82"/>
      <c r="AKR47" s="82"/>
      <c r="AKS47" s="82"/>
      <c r="AKT47" s="82"/>
      <c r="AKU47" s="82"/>
      <c r="AKV47" s="82"/>
      <c r="AKW47" s="82"/>
      <c r="AKX47" s="82"/>
      <c r="AKY47" s="82"/>
      <c r="AKZ47" s="82"/>
      <c r="ALA47" s="82"/>
      <c r="ALB47" s="82"/>
      <c r="ALC47" s="82"/>
      <c r="ALD47" s="82"/>
      <c r="ALE47" s="82"/>
      <c r="ALF47" s="82"/>
      <c r="ALG47" s="82"/>
      <c r="ALH47" s="82"/>
      <c r="ALI47" s="82"/>
      <c r="ALJ47" s="82"/>
      <c r="ALK47" s="82"/>
      <c r="ALL47" s="82"/>
      <c r="ALM47" s="82"/>
      <c r="ALN47" s="82"/>
      <c r="ALO47" s="82"/>
      <c r="ALP47" s="82"/>
      <c r="ALQ47" s="82"/>
      <c r="ALR47" s="82"/>
      <c r="ALS47" s="82"/>
      <c r="ALT47" s="82"/>
      <c r="ALU47" s="82"/>
      <c r="ALV47" s="82"/>
      <c r="ALW47" s="82"/>
      <c r="ALX47" s="82"/>
      <c r="ALY47" s="82"/>
      <c r="ALZ47" s="82"/>
      <c r="AMA47" s="82"/>
      <c r="AMB47" s="82"/>
      <c r="AMC47" s="82"/>
      <c r="AMD47" s="82"/>
      <c r="AME47" s="82"/>
      <c r="AMF47" s="82"/>
      <c r="AMG47" s="82"/>
      <c r="AMH47" s="82"/>
      <c r="AMI47" s="82"/>
      <c r="AMJ47" s="82"/>
      <c r="AMK47" s="82"/>
      <c r="AML47" s="82"/>
      <c r="AMM47" s="82"/>
      <c r="AMN47" s="82"/>
      <c r="AMO47" s="82"/>
      <c r="AMP47" s="82"/>
      <c r="AMQ47" s="82"/>
      <c r="AMR47" s="82"/>
      <c r="AMS47" s="82"/>
      <c r="AMT47" s="82"/>
      <c r="AMU47" s="82"/>
      <c r="AMV47" s="82"/>
      <c r="AMW47" s="82"/>
      <c r="AMX47" s="82"/>
      <c r="AMY47" s="82"/>
      <c r="AMZ47" s="82"/>
      <c r="ANA47" s="82"/>
      <c r="ANB47" s="82"/>
      <c r="ANC47" s="82"/>
      <c r="AND47" s="82"/>
      <c r="ANE47" s="82"/>
      <c r="ANF47" s="82"/>
      <c r="ANG47" s="82"/>
      <c r="ANH47" s="82"/>
      <c r="ANI47" s="82"/>
      <c r="ANJ47" s="82"/>
      <c r="ANK47" s="82"/>
      <c r="ANL47" s="82"/>
      <c r="ANM47" s="82"/>
      <c r="ANN47" s="82"/>
      <c r="ANO47" s="82"/>
      <c r="ANP47" s="82"/>
      <c r="ANQ47" s="82"/>
      <c r="ANR47" s="82"/>
      <c r="ANS47" s="82"/>
      <c r="ANT47" s="82"/>
      <c r="ANU47" s="82"/>
      <c r="ANV47" s="82"/>
      <c r="ANW47" s="82"/>
      <c r="ANX47" s="82"/>
      <c r="ANY47" s="82"/>
      <c r="ANZ47" s="82"/>
      <c r="AOA47" s="82"/>
      <c r="AOB47" s="82"/>
      <c r="AOC47" s="82"/>
      <c r="AOD47" s="82"/>
      <c r="AOE47" s="82"/>
      <c r="AOF47" s="82"/>
      <c r="AOG47" s="82"/>
      <c r="AOH47" s="82"/>
      <c r="AOI47" s="82"/>
      <c r="AOJ47" s="82"/>
      <c r="AOK47" s="82"/>
      <c r="AOL47" s="82"/>
      <c r="AOM47" s="82"/>
      <c r="AON47" s="82"/>
      <c r="AOO47" s="82"/>
      <c r="AOP47" s="82"/>
      <c r="AOQ47" s="82"/>
      <c r="AOR47" s="82"/>
      <c r="AOS47" s="82"/>
      <c r="AOT47" s="82"/>
      <c r="AOU47" s="82"/>
      <c r="AOV47" s="82"/>
      <c r="AOW47" s="82"/>
      <c r="AOX47" s="82"/>
      <c r="AOY47" s="82"/>
      <c r="AOZ47" s="82"/>
      <c r="APA47" s="82"/>
      <c r="APB47" s="82"/>
      <c r="APC47" s="82"/>
      <c r="APD47" s="82"/>
      <c r="APE47" s="82"/>
      <c r="APF47" s="82"/>
      <c r="APG47" s="82"/>
      <c r="APH47" s="82"/>
      <c r="API47" s="82"/>
      <c r="APJ47" s="82"/>
      <c r="APK47" s="82"/>
      <c r="APL47" s="82"/>
      <c r="APM47" s="82"/>
      <c r="APN47" s="82"/>
      <c r="APO47" s="82"/>
      <c r="APP47" s="82"/>
      <c r="APQ47" s="82"/>
      <c r="APR47" s="82"/>
      <c r="APS47" s="82"/>
      <c r="APT47" s="82"/>
      <c r="APU47" s="82"/>
      <c r="APV47" s="82"/>
      <c r="APW47" s="82"/>
      <c r="APX47" s="82"/>
      <c r="APY47" s="82"/>
      <c r="APZ47" s="82"/>
      <c r="AQA47" s="82"/>
      <c r="AQB47" s="82"/>
      <c r="AQC47" s="82"/>
      <c r="AQD47" s="82"/>
      <c r="AQE47" s="82"/>
      <c r="AQF47" s="82"/>
      <c r="AQG47" s="82"/>
      <c r="AQH47" s="82"/>
      <c r="AQI47" s="82"/>
      <c r="AQJ47" s="82"/>
      <c r="AQK47" s="82"/>
      <c r="AQL47" s="82"/>
      <c r="AQM47" s="82"/>
      <c r="AQN47" s="82"/>
      <c r="AQO47" s="82"/>
      <c r="AQP47" s="82"/>
      <c r="AQQ47" s="82"/>
      <c r="AQR47" s="82"/>
      <c r="AQS47" s="82"/>
      <c r="AQT47" s="82"/>
      <c r="AQU47" s="82"/>
      <c r="AQV47" s="82"/>
      <c r="AQW47" s="82"/>
      <c r="AQX47" s="82"/>
      <c r="AQY47" s="82"/>
      <c r="AQZ47" s="82"/>
      <c r="ARA47" s="82"/>
      <c r="ARB47" s="82"/>
      <c r="ARC47" s="82"/>
      <c r="ARD47" s="82"/>
      <c r="ARE47" s="82"/>
      <c r="ARF47" s="82"/>
      <c r="ARG47" s="82"/>
      <c r="ARH47" s="82"/>
      <c r="ARI47" s="82"/>
      <c r="ARJ47" s="82"/>
      <c r="ARK47" s="82"/>
      <c r="ARL47" s="82"/>
      <c r="ARM47" s="82"/>
      <c r="ARN47" s="82"/>
      <c r="ARO47" s="82"/>
      <c r="ARP47" s="82"/>
      <c r="ARQ47" s="82"/>
      <c r="ARR47" s="82"/>
      <c r="ARS47" s="82"/>
      <c r="ART47" s="82"/>
      <c r="ARU47" s="82"/>
      <c r="ARV47" s="82"/>
      <c r="ARW47" s="82"/>
      <c r="ARX47" s="82"/>
      <c r="ARY47" s="82"/>
      <c r="ARZ47" s="82"/>
      <c r="ASA47" s="82"/>
      <c r="ASB47" s="82"/>
      <c r="ASC47" s="82"/>
      <c r="ASD47" s="82"/>
      <c r="ASE47" s="82"/>
      <c r="ASF47" s="82"/>
      <c r="ASG47" s="82"/>
      <c r="ASH47" s="82"/>
      <c r="ASI47" s="82"/>
      <c r="ASJ47" s="82"/>
      <c r="ASK47" s="82"/>
      <c r="ASL47" s="82"/>
      <c r="ASM47" s="82"/>
      <c r="ASN47" s="82"/>
      <c r="ASO47" s="82"/>
      <c r="ASP47" s="82"/>
      <c r="ASQ47" s="82"/>
      <c r="ASR47" s="82"/>
      <c r="ASS47" s="82"/>
      <c r="AST47" s="82"/>
      <c r="ASU47" s="82"/>
      <c r="ASV47" s="82"/>
      <c r="ASW47" s="82"/>
      <c r="ASX47" s="82"/>
      <c r="ASY47" s="82"/>
      <c r="ASZ47" s="82"/>
      <c r="ATA47" s="82"/>
      <c r="ATB47" s="82"/>
      <c r="ATC47" s="82"/>
      <c r="ATD47" s="82"/>
      <c r="ATE47" s="82"/>
      <c r="ATF47" s="82"/>
      <c r="ATG47" s="82"/>
      <c r="ATH47" s="82"/>
      <c r="ATI47" s="82"/>
      <c r="ATJ47" s="82"/>
      <c r="ATK47" s="82"/>
      <c r="ATL47" s="82"/>
      <c r="ATM47" s="82"/>
      <c r="ATN47" s="82"/>
      <c r="ATO47" s="82"/>
      <c r="ATP47" s="82"/>
      <c r="ATQ47" s="82"/>
      <c r="ATR47" s="82"/>
      <c r="ATS47" s="82"/>
      <c r="ATT47" s="82"/>
      <c r="ATU47" s="82"/>
      <c r="ATV47" s="82"/>
      <c r="ATW47" s="82"/>
      <c r="ATX47" s="82"/>
      <c r="ATY47" s="82"/>
      <c r="ATZ47" s="82"/>
      <c r="AUA47" s="82"/>
      <c r="AUB47" s="82"/>
      <c r="AUC47" s="82"/>
      <c r="AUD47" s="82"/>
      <c r="AUE47" s="82"/>
      <c r="AUF47" s="82"/>
      <c r="AUG47" s="82"/>
      <c r="AUH47" s="82"/>
      <c r="AUI47" s="82"/>
      <c r="AUJ47" s="82"/>
      <c r="AUK47" s="82"/>
      <c r="AUL47" s="82"/>
      <c r="AUM47" s="82"/>
      <c r="AUN47" s="82"/>
      <c r="AUO47" s="82"/>
      <c r="AUP47" s="82"/>
      <c r="AUQ47" s="82"/>
      <c r="AUR47" s="82"/>
      <c r="AUS47" s="82"/>
      <c r="AUT47" s="82"/>
      <c r="AUU47" s="82"/>
      <c r="AUV47" s="82"/>
      <c r="AUW47" s="82"/>
      <c r="AUX47" s="82"/>
      <c r="AUY47" s="82"/>
      <c r="AUZ47" s="82"/>
      <c r="AVA47" s="82"/>
      <c r="AVB47" s="82"/>
      <c r="AVC47" s="82"/>
      <c r="AVD47" s="82"/>
      <c r="AVE47" s="82"/>
      <c r="AVF47" s="82"/>
      <c r="AVG47" s="82"/>
      <c r="AVH47" s="82"/>
      <c r="AVI47" s="82"/>
      <c r="AVJ47" s="82"/>
      <c r="AVK47" s="82"/>
      <c r="AVL47" s="82"/>
      <c r="AVM47" s="82"/>
      <c r="AVN47" s="82"/>
      <c r="AVO47" s="82"/>
      <c r="AVP47" s="82"/>
      <c r="AVQ47" s="82"/>
      <c r="AVR47" s="82"/>
      <c r="AVS47" s="82"/>
      <c r="AVT47" s="82"/>
      <c r="AVU47" s="82"/>
      <c r="AVV47" s="82"/>
      <c r="AVW47" s="82"/>
      <c r="AVX47" s="82"/>
      <c r="AVY47" s="82"/>
      <c r="AVZ47" s="82"/>
      <c r="AWA47" s="82"/>
      <c r="AWB47" s="82"/>
      <c r="AWC47" s="82"/>
      <c r="AWD47" s="82"/>
      <c r="AWE47" s="82"/>
      <c r="AWF47" s="82"/>
      <c r="AWG47" s="82"/>
      <c r="AWH47" s="82"/>
      <c r="AWI47" s="82"/>
      <c r="AWJ47" s="82"/>
      <c r="AWK47" s="82"/>
      <c r="AWL47" s="82"/>
      <c r="AWM47" s="82"/>
      <c r="AWN47" s="82"/>
      <c r="AWO47" s="82"/>
      <c r="AWP47" s="82"/>
      <c r="AWQ47" s="82"/>
      <c r="AWR47" s="82"/>
      <c r="AWS47" s="82"/>
      <c r="AWT47" s="82"/>
      <c r="AWU47" s="82"/>
      <c r="AWV47" s="82"/>
      <c r="AWW47" s="82"/>
      <c r="AWX47" s="82"/>
      <c r="AWY47" s="82"/>
      <c r="AWZ47" s="82"/>
      <c r="AXA47" s="82"/>
      <c r="AXB47" s="82"/>
      <c r="AXC47" s="82"/>
      <c r="AXD47" s="82"/>
      <c r="AXE47" s="82"/>
      <c r="AXF47" s="82"/>
      <c r="AXG47" s="82"/>
      <c r="AXH47" s="82"/>
      <c r="AXI47" s="82"/>
      <c r="AXJ47" s="82"/>
      <c r="AXK47" s="82"/>
      <c r="AXL47" s="82"/>
      <c r="AXM47" s="82"/>
      <c r="AXN47" s="82"/>
      <c r="AXO47" s="82"/>
      <c r="AXP47" s="82"/>
      <c r="AXQ47" s="82"/>
      <c r="AXR47" s="82"/>
      <c r="AXS47" s="82"/>
      <c r="AXT47" s="82"/>
      <c r="AXU47" s="82"/>
      <c r="AXV47" s="82"/>
      <c r="AXW47" s="82"/>
      <c r="AXX47" s="82"/>
      <c r="AXY47" s="82"/>
      <c r="AXZ47" s="82"/>
      <c r="AYA47" s="82"/>
      <c r="AYB47" s="82"/>
      <c r="AYC47" s="82"/>
      <c r="AYD47" s="82"/>
      <c r="AYE47" s="82"/>
      <c r="AYF47" s="82"/>
      <c r="AYG47" s="82"/>
      <c r="AYH47" s="82"/>
      <c r="AYI47" s="82"/>
      <c r="AYJ47" s="82"/>
      <c r="AYK47" s="82"/>
      <c r="AYL47" s="82"/>
      <c r="AYM47" s="82"/>
      <c r="AYN47" s="82"/>
      <c r="AYO47" s="82"/>
      <c r="AYP47" s="82"/>
      <c r="AYQ47" s="82"/>
      <c r="AYR47" s="82"/>
      <c r="AYS47" s="82"/>
      <c r="AYT47" s="82"/>
      <c r="AYU47" s="82"/>
      <c r="AYV47" s="82"/>
      <c r="AYW47" s="82"/>
      <c r="AYX47" s="82"/>
      <c r="AYY47" s="82"/>
      <c r="AYZ47" s="82"/>
      <c r="AZA47" s="82"/>
      <c r="AZB47" s="82"/>
      <c r="AZC47" s="82"/>
      <c r="AZD47" s="82"/>
      <c r="AZE47" s="82"/>
      <c r="AZF47" s="82"/>
      <c r="AZG47" s="82"/>
      <c r="AZH47" s="82"/>
      <c r="AZI47" s="82"/>
      <c r="AZJ47" s="82"/>
      <c r="AZK47" s="82"/>
      <c r="AZL47" s="82"/>
      <c r="AZM47" s="82"/>
      <c r="AZN47" s="82"/>
      <c r="AZO47" s="82"/>
      <c r="AZP47" s="82"/>
      <c r="AZQ47" s="82"/>
      <c r="AZR47" s="82"/>
      <c r="AZS47" s="82"/>
      <c r="AZT47" s="82"/>
      <c r="AZU47" s="82"/>
      <c r="AZV47" s="82"/>
      <c r="AZW47" s="82"/>
      <c r="AZX47" s="82"/>
      <c r="AZY47" s="82"/>
      <c r="AZZ47" s="82"/>
      <c r="BAA47" s="82"/>
      <c r="BAB47" s="82"/>
      <c r="BAC47" s="82"/>
      <c r="BAD47" s="82"/>
      <c r="BAE47" s="82"/>
      <c r="BAF47" s="82"/>
      <c r="BAG47" s="82"/>
      <c r="BAH47" s="82"/>
      <c r="BAI47" s="82"/>
      <c r="BAJ47" s="82"/>
      <c r="BAK47" s="82"/>
      <c r="BAL47" s="82"/>
      <c r="BAM47" s="82"/>
      <c r="BAN47" s="82"/>
      <c r="BAO47" s="82"/>
      <c r="BAP47" s="82"/>
      <c r="BAQ47" s="82"/>
      <c r="BAR47" s="82"/>
      <c r="BAS47" s="82"/>
      <c r="BAT47" s="82"/>
      <c r="BAU47" s="82"/>
      <c r="BAV47" s="82"/>
      <c r="BAW47" s="82"/>
      <c r="BAX47" s="82"/>
      <c r="BAY47" s="82"/>
      <c r="BAZ47" s="82"/>
      <c r="BBA47" s="82"/>
      <c r="BBB47" s="82"/>
      <c r="BBC47" s="82"/>
      <c r="BBD47" s="82"/>
      <c r="BBE47" s="82"/>
      <c r="BBF47" s="82"/>
      <c r="BBG47" s="82"/>
      <c r="BBH47" s="82"/>
      <c r="BBI47" s="82"/>
      <c r="BBJ47" s="82"/>
      <c r="BBK47" s="82"/>
      <c r="BBL47" s="82"/>
      <c r="BBM47" s="82"/>
      <c r="BBN47" s="82"/>
      <c r="BBO47" s="82"/>
      <c r="BBP47" s="82"/>
      <c r="BBQ47" s="82"/>
      <c r="BBR47" s="82"/>
      <c r="BBS47" s="82"/>
      <c r="BBT47" s="82"/>
      <c r="BBU47" s="82"/>
      <c r="BBV47" s="82"/>
      <c r="BBW47" s="82"/>
      <c r="BBX47" s="82"/>
      <c r="BBY47" s="82"/>
      <c r="BBZ47" s="82"/>
      <c r="BCA47" s="82"/>
      <c r="BCB47" s="82"/>
      <c r="BCC47" s="82"/>
      <c r="BCD47" s="82"/>
      <c r="BCE47" s="82"/>
      <c r="BCF47" s="82"/>
      <c r="BCG47" s="82"/>
      <c r="BCH47" s="82"/>
      <c r="BCI47" s="82"/>
      <c r="BCJ47" s="82"/>
      <c r="BCK47" s="82"/>
      <c r="BCL47" s="82"/>
      <c r="BCM47" s="82"/>
      <c r="BCN47" s="82"/>
      <c r="BCO47" s="82"/>
      <c r="BCP47" s="82"/>
      <c r="BCQ47" s="82"/>
      <c r="BCR47" s="82"/>
      <c r="BCS47" s="82"/>
      <c r="BCT47" s="82"/>
      <c r="BCU47" s="82"/>
      <c r="BCV47" s="82"/>
      <c r="BCW47" s="82"/>
      <c r="BCX47" s="82"/>
      <c r="BCY47" s="82"/>
      <c r="BCZ47" s="82"/>
      <c r="BDA47" s="82"/>
      <c r="BDB47" s="82"/>
      <c r="BDC47" s="82"/>
      <c r="BDD47" s="82"/>
      <c r="BDE47" s="82"/>
      <c r="BDF47" s="82"/>
      <c r="BDG47" s="82"/>
      <c r="BDH47" s="82"/>
      <c r="BDI47" s="82"/>
      <c r="BDJ47" s="82"/>
      <c r="BDK47" s="82"/>
      <c r="BDL47" s="82"/>
      <c r="BDM47" s="82"/>
      <c r="BDN47" s="82"/>
      <c r="BDO47" s="82"/>
      <c r="BDP47" s="82"/>
      <c r="BDQ47" s="82"/>
      <c r="BDR47" s="82"/>
      <c r="BDS47" s="82"/>
      <c r="BDT47" s="82"/>
      <c r="BDU47" s="82"/>
      <c r="BDV47" s="82"/>
      <c r="BDW47" s="82"/>
      <c r="BDX47" s="82"/>
      <c r="BDY47" s="82"/>
      <c r="BDZ47" s="82"/>
      <c r="BEA47" s="82"/>
      <c r="BEB47" s="82"/>
      <c r="BEC47" s="82"/>
      <c r="BED47" s="82"/>
      <c r="BEE47" s="82"/>
      <c r="BEF47" s="82"/>
      <c r="BEG47" s="82"/>
      <c r="BEH47" s="82"/>
      <c r="BEI47" s="82"/>
      <c r="BEJ47" s="82"/>
      <c r="BEK47" s="82"/>
      <c r="BEL47" s="82"/>
      <c r="BEM47" s="82"/>
      <c r="BEN47" s="82"/>
      <c r="BEO47" s="82"/>
      <c r="BEP47" s="82"/>
      <c r="BEQ47" s="82"/>
      <c r="BER47" s="82"/>
      <c r="BES47" s="82"/>
      <c r="BET47" s="82"/>
      <c r="BEU47" s="82"/>
      <c r="BEV47" s="82"/>
      <c r="BEW47" s="82"/>
      <c r="BEX47" s="82"/>
      <c r="BEY47" s="82"/>
      <c r="BEZ47" s="82"/>
      <c r="BFA47" s="82"/>
      <c r="BFB47" s="82"/>
      <c r="BFC47" s="82"/>
      <c r="BFD47" s="82"/>
      <c r="BFE47" s="82"/>
      <c r="BFF47" s="82"/>
      <c r="BFG47" s="82"/>
      <c r="BFH47" s="82"/>
      <c r="BFI47" s="82"/>
      <c r="BFJ47" s="82"/>
      <c r="BFK47" s="82"/>
      <c r="BFL47" s="82"/>
      <c r="BFM47" s="82"/>
      <c r="BFN47" s="82"/>
      <c r="BFO47" s="82"/>
      <c r="BFP47" s="82"/>
      <c r="BFQ47" s="82"/>
      <c r="BFR47" s="82"/>
      <c r="BFS47" s="82"/>
      <c r="BFT47" s="82"/>
      <c r="BFU47" s="82"/>
      <c r="BFV47" s="82"/>
      <c r="BFW47" s="82"/>
      <c r="BFX47" s="82"/>
      <c r="BFY47" s="82"/>
      <c r="BFZ47" s="82"/>
      <c r="BGA47" s="82"/>
      <c r="BGB47" s="82"/>
      <c r="BGC47" s="82"/>
      <c r="BGD47" s="82"/>
      <c r="BGE47" s="82"/>
      <c r="BGF47" s="82"/>
      <c r="BGG47" s="82"/>
      <c r="BGH47" s="82"/>
      <c r="BGI47" s="82"/>
      <c r="BGJ47" s="82"/>
      <c r="BGK47" s="82"/>
      <c r="BGL47" s="82"/>
      <c r="BGM47" s="82"/>
      <c r="BGN47" s="82"/>
      <c r="BGO47" s="82"/>
      <c r="BGP47" s="82"/>
      <c r="BGQ47" s="82"/>
      <c r="BGR47" s="82"/>
      <c r="BGS47" s="82"/>
      <c r="BGT47" s="82"/>
      <c r="BGU47" s="82"/>
      <c r="BGV47" s="82"/>
      <c r="BGW47" s="82"/>
      <c r="BGX47" s="82"/>
      <c r="BGY47" s="82"/>
      <c r="BGZ47" s="82"/>
      <c r="BHA47" s="82"/>
      <c r="BHB47" s="82"/>
      <c r="BHC47" s="82"/>
      <c r="BHD47" s="82"/>
      <c r="BHE47" s="82"/>
      <c r="BHF47" s="82"/>
      <c r="BHG47" s="82"/>
      <c r="BHH47" s="82"/>
    </row>
    <row r="48" spans="1:1568" s="84" customFormat="1" x14ac:dyDescent="0.2">
      <c r="A48" s="99"/>
      <c r="B48" s="83">
        <v>14</v>
      </c>
      <c r="C48" s="59" t="s">
        <v>39</v>
      </c>
      <c r="D48" s="59"/>
      <c r="E48" s="64"/>
      <c r="F48" s="65"/>
      <c r="G48" s="80" t="str">
        <f t="shared" si="21"/>
        <v/>
      </c>
      <c r="H48" s="64"/>
      <c r="I48" s="62"/>
      <c r="J48" s="115" t="str">
        <f t="shared" si="22"/>
        <v/>
      </c>
      <c r="K48" s="82"/>
      <c r="L48" s="100"/>
      <c r="N48" s="85"/>
      <c r="O48" s="85"/>
      <c r="P48" s="85">
        <v>22</v>
      </c>
      <c r="Q48" s="93" t="str">
        <f t="shared" ref="Q48:AC48" si="37">IF($C56=Q$26,$F56,"")</f>
        <v/>
      </c>
      <c r="R48" s="93" t="str">
        <f t="shared" si="37"/>
        <v/>
      </c>
      <c r="S48" s="93" t="str">
        <f t="shared" si="37"/>
        <v/>
      </c>
      <c r="T48" s="93" t="str">
        <f t="shared" si="37"/>
        <v/>
      </c>
      <c r="U48" s="93" t="str">
        <f t="shared" si="37"/>
        <v/>
      </c>
      <c r="V48" s="93" t="str">
        <f t="shared" si="37"/>
        <v/>
      </c>
      <c r="W48" s="93" t="str">
        <f t="shared" si="37"/>
        <v/>
      </c>
      <c r="X48" s="93" t="str">
        <f t="shared" si="37"/>
        <v/>
      </c>
      <c r="Y48" s="93" t="str">
        <f t="shared" si="37"/>
        <v/>
      </c>
      <c r="Z48" s="93" t="str">
        <f t="shared" si="37"/>
        <v/>
      </c>
      <c r="AA48" s="93" t="str">
        <f t="shared" si="37"/>
        <v/>
      </c>
      <c r="AB48" s="93" t="str">
        <f t="shared" si="37"/>
        <v/>
      </c>
      <c r="AC48" s="93" t="str">
        <f t="shared" si="37"/>
        <v/>
      </c>
      <c r="AD48" s="85"/>
      <c r="AE48" s="93" t="str">
        <f t="shared" si="10"/>
        <v/>
      </c>
      <c r="AF48" s="93" t="str">
        <f t="shared" si="34"/>
        <v/>
      </c>
      <c r="AG48" s="93" t="str">
        <f t="shared" si="34"/>
        <v/>
      </c>
      <c r="AH48" s="93" t="str">
        <f t="shared" si="34"/>
        <v/>
      </c>
      <c r="AI48" s="93" t="str">
        <f t="shared" si="34"/>
        <v/>
      </c>
      <c r="AJ48" s="93" t="str">
        <f t="shared" si="34"/>
        <v/>
      </c>
      <c r="AK48" s="93" t="str">
        <f t="shared" si="34"/>
        <v/>
      </c>
      <c r="AL48" s="93" t="str">
        <f t="shared" si="34"/>
        <v/>
      </c>
      <c r="AM48" s="93" t="str">
        <f t="shared" si="34"/>
        <v/>
      </c>
      <c r="AN48" s="93" t="str">
        <f t="shared" si="34"/>
        <v/>
      </c>
      <c r="AO48" s="93" t="str">
        <f t="shared" si="34"/>
        <v/>
      </c>
      <c r="AP48" s="93" t="str">
        <f t="shared" si="34"/>
        <v/>
      </c>
      <c r="AQ48" s="93" t="str">
        <f t="shared" si="34"/>
        <v/>
      </c>
      <c r="AR48" s="109"/>
      <c r="AS48" s="87"/>
      <c r="AT48" s="87"/>
      <c r="AU48" s="87"/>
      <c r="AV48" s="87"/>
      <c r="AW48" s="87"/>
      <c r="AX48" s="87"/>
      <c r="AY48" s="87"/>
      <c r="AZ48" s="87"/>
      <c r="BA48" s="87"/>
      <c r="BB48" s="87"/>
      <c r="BC48" s="87"/>
      <c r="BD48" s="87"/>
      <c r="BE48" s="87"/>
      <c r="BF48" s="87"/>
      <c r="BG48" s="87"/>
      <c r="BH48" s="88"/>
      <c r="BI48" s="88"/>
      <c r="BJ48" s="82"/>
      <c r="BK48" s="82"/>
      <c r="BL48" s="82"/>
      <c r="BM48" s="82"/>
      <c r="BN48" s="82"/>
      <c r="BO48" s="82"/>
      <c r="BP48" s="82"/>
      <c r="BQ48" s="82"/>
      <c r="BR48" s="82"/>
      <c r="BS48" s="82"/>
      <c r="BT48" s="82"/>
      <c r="BU48" s="82"/>
      <c r="BV48" s="82"/>
      <c r="BW48" s="82"/>
      <c r="BX48" s="82"/>
      <c r="BY48" s="82"/>
      <c r="BZ48" s="82"/>
      <c r="CA48" s="82"/>
      <c r="CB48" s="82"/>
      <c r="CC48" s="82"/>
      <c r="CD48" s="82"/>
      <c r="CE48" s="82"/>
      <c r="CF48" s="82"/>
      <c r="CG48" s="82"/>
      <c r="CH48" s="82"/>
      <c r="CI48" s="82"/>
      <c r="CJ48" s="82"/>
      <c r="CK48" s="82"/>
      <c r="CL48" s="82"/>
      <c r="CM48" s="82"/>
      <c r="CN48" s="82"/>
      <c r="CO48" s="82"/>
      <c r="CP48" s="82"/>
      <c r="CQ48" s="82"/>
      <c r="CR48" s="82"/>
      <c r="CS48" s="82"/>
      <c r="CT48" s="82"/>
      <c r="CU48" s="82"/>
      <c r="CV48" s="82"/>
      <c r="CW48" s="82"/>
      <c r="CX48" s="82"/>
      <c r="CY48" s="82"/>
      <c r="CZ48" s="82"/>
      <c r="DA48" s="82"/>
      <c r="DB48" s="82"/>
      <c r="DC48" s="82"/>
      <c r="DD48" s="82"/>
      <c r="DE48" s="82"/>
      <c r="DF48" s="82"/>
      <c r="DG48" s="82"/>
      <c r="DH48" s="82"/>
      <c r="DI48" s="82"/>
      <c r="DJ48" s="82"/>
      <c r="DK48" s="82"/>
      <c r="DL48" s="82"/>
      <c r="DM48" s="82"/>
      <c r="DN48" s="82"/>
      <c r="DO48" s="82"/>
      <c r="DP48" s="82"/>
      <c r="DQ48" s="82"/>
      <c r="DR48" s="82"/>
      <c r="DS48" s="82"/>
      <c r="DT48" s="82"/>
      <c r="DU48" s="82"/>
      <c r="DV48" s="82"/>
      <c r="DW48" s="82"/>
      <c r="DX48" s="82"/>
      <c r="DY48" s="82"/>
      <c r="DZ48" s="82"/>
      <c r="EA48" s="82"/>
      <c r="EB48" s="82"/>
      <c r="EC48" s="82"/>
      <c r="ED48" s="82"/>
      <c r="EE48" s="82"/>
      <c r="EF48" s="82"/>
      <c r="EG48" s="82"/>
      <c r="EH48" s="82"/>
      <c r="EI48" s="82"/>
      <c r="EJ48" s="82"/>
      <c r="EK48" s="82"/>
      <c r="EL48" s="82"/>
      <c r="EM48" s="82"/>
      <c r="EN48" s="82"/>
      <c r="EO48" s="82"/>
      <c r="EP48" s="82"/>
      <c r="EQ48" s="82"/>
      <c r="ER48" s="82"/>
      <c r="ES48" s="82"/>
      <c r="ET48" s="82"/>
      <c r="EU48" s="82"/>
      <c r="EV48" s="82"/>
      <c r="EW48" s="82"/>
      <c r="EX48" s="82"/>
      <c r="EY48" s="82"/>
      <c r="EZ48" s="82"/>
      <c r="FA48" s="82"/>
      <c r="FB48" s="82"/>
      <c r="FC48" s="82"/>
      <c r="FD48" s="82"/>
      <c r="FE48" s="82"/>
      <c r="FF48" s="82"/>
      <c r="FG48" s="82"/>
      <c r="FH48" s="82"/>
      <c r="FI48" s="82"/>
      <c r="FJ48" s="82"/>
      <c r="FK48" s="82"/>
      <c r="FL48" s="82"/>
      <c r="FM48" s="82"/>
      <c r="FN48" s="82"/>
      <c r="FO48" s="82"/>
      <c r="FP48" s="82"/>
      <c r="FQ48" s="82"/>
      <c r="FR48" s="82"/>
      <c r="FS48" s="82"/>
      <c r="FT48" s="82"/>
      <c r="FU48" s="82"/>
      <c r="FV48" s="82"/>
      <c r="FW48" s="82"/>
      <c r="FX48" s="82"/>
      <c r="FY48" s="82"/>
      <c r="FZ48" s="82"/>
      <c r="GA48" s="82"/>
      <c r="GB48" s="82"/>
      <c r="GC48" s="82"/>
      <c r="GD48" s="82"/>
      <c r="GE48" s="82"/>
      <c r="GF48" s="82"/>
      <c r="GG48" s="82"/>
      <c r="GH48" s="82"/>
      <c r="GI48" s="82"/>
      <c r="GJ48" s="82"/>
      <c r="GK48" s="82"/>
      <c r="GL48" s="82"/>
      <c r="GM48" s="82"/>
      <c r="GN48" s="82"/>
      <c r="GO48" s="82"/>
      <c r="GP48" s="82"/>
      <c r="GQ48" s="82"/>
      <c r="GR48" s="82"/>
      <c r="GS48" s="82"/>
      <c r="GT48" s="82"/>
      <c r="GU48" s="82"/>
      <c r="GV48" s="82"/>
      <c r="GW48" s="82"/>
      <c r="GX48" s="82"/>
      <c r="GY48" s="82"/>
      <c r="GZ48" s="82"/>
      <c r="HA48" s="82"/>
      <c r="HB48" s="82"/>
      <c r="HC48" s="82"/>
      <c r="HD48" s="82"/>
      <c r="HE48" s="82"/>
      <c r="HF48" s="82"/>
      <c r="HG48" s="82"/>
      <c r="HH48" s="82"/>
      <c r="HI48" s="82"/>
      <c r="HJ48" s="82"/>
      <c r="HK48" s="82"/>
      <c r="HL48" s="82"/>
      <c r="HM48" s="82"/>
      <c r="HN48" s="82"/>
      <c r="HO48" s="82"/>
      <c r="HP48" s="82"/>
      <c r="HQ48" s="82"/>
      <c r="HR48" s="82"/>
      <c r="HS48" s="82"/>
      <c r="HT48" s="82"/>
      <c r="HU48" s="82"/>
      <c r="HV48" s="82"/>
      <c r="HW48" s="82"/>
      <c r="HX48" s="82"/>
      <c r="HY48" s="82"/>
      <c r="HZ48" s="82"/>
      <c r="IA48" s="82"/>
      <c r="IB48" s="82"/>
      <c r="IC48" s="82"/>
      <c r="ID48" s="82"/>
      <c r="IE48" s="82"/>
      <c r="IF48" s="82"/>
      <c r="IG48" s="82"/>
      <c r="IH48" s="82"/>
      <c r="II48" s="82"/>
      <c r="IJ48" s="82"/>
      <c r="IK48" s="82"/>
      <c r="IL48" s="82"/>
      <c r="IM48" s="82"/>
      <c r="IN48" s="82"/>
      <c r="IO48" s="82"/>
      <c r="IP48" s="82"/>
      <c r="IQ48" s="82"/>
      <c r="IR48" s="82"/>
      <c r="IS48" s="82"/>
      <c r="IT48" s="82"/>
      <c r="IU48" s="82"/>
      <c r="IV48" s="82"/>
      <c r="IW48" s="82"/>
      <c r="IX48" s="82"/>
      <c r="IY48" s="82"/>
      <c r="IZ48" s="82"/>
      <c r="JA48" s="82"/>
      <c r="JB48" s="82"/>
      <c r="JC48" s="82"/>
      <c r="JD48" s="82"/>
      <c r="JE48" s="82"/>
      <c r="JF48" s="82"/>
      <c r="JG48" s="82"/>
      <c r="JH48" s="82"/>
      <c r="JI48" s="82"/>
      <c r="JJ48" s="82"/>
      <c r="JK48" s="82"/>
      <c r="JL48" s="82"/>
      <c r="JM48" s="82"/>
      <c r="JN48" s="82"/>
      <c r="JO48" s="82"/>
      <c r="JP48" s="82"/>
      <c r="JQ48" s="82"/>
      <c r="JR48" s="82"/>
      <c r="JS48" s="82"/>
      <c r="JT48" s="82"/>
      <c r="JU48" s="82"/>
      <c r="JV48" s="82"/>
      <c r="JW48" s="82"/>
      <c r="JX48" s="82"/>
      <c r="JY48" s="82"/>
      <c r="JZ48" s="82"/>
      <c r="KA48" s="82"/>
      <c r="KB48" s="82"/>
      <c r="KC48" s="82"/>
      <c r="KD48" s="82"/>
      <c r="KE48" s="82"/>
      <c r="KF48" s="82"/>
      <c r="KG48" s="82"/>
      <c r="KH48" s="82"/>
      <c r="KI48" s="82"/>
      <c r="KJ48" s="82"/>
      <c r="KK48" s="82"/>
      <c r="KL48" s="82"/>
      <c r="KM48" s="82"/>
      <c r="KN48" s="82"/>
      <c r="KO48" s="82"/>
      <c r="KP48" s="82"/>
      <c r="KQ48" s="82"/>
      <c r="KR48" s="82"/>
      <c r="KS48" s="82"/>
      <c r="KT48" s="82"/>
      <c r="KU48" s="82"/>
      <c r="KV48" s="82"/>
      <c r="KW48" s="82"/>
      <c r="KX48" s="82"/>
      <c r="KY48" s="82"/>
      <c r="KZ48" s="82"/>
      <c r="LA48" s="82"/>
      <c r="LB48" s="82"/>
      <c r="LC48" s="82"/>
      <c r="LD48" s="82"/>
      <c r="LE48" s="82"/>
      <c r="LF48" s="82"/>
      <c r="LG48" s="82"/>
      <c r="LH48" s="82"/>
      <c r="LI48" s="82"/>
      <c r="LJ48" s="82"/>
      <c r="LK48" s="82"/>
      <c r="LL48" s="82"/>
      <c r="LM48" s="82"/>
      <c r="LN48" s="82"/>
      <c r="LO48" s="82"/>
      <c r="LP48" s="82"/>
      <c r="LQ48" s="82"/>
      <c r="LR48" s="82"/>
      <c r="LS48" s="82"/>
      <c r="LT48" s="82"/>
      <c r="LU48" s="82"/>
      <c r="LV48" s="82"/>
      <c r="LW48" s="82"/>
      <c r="LX48" s="82"/>
      <c r="LY48" s="82"/>
      <c r="LZ48" s="82"/>
      <c r="MA48" s="82"/>
      <c r="MB48" s="82"/>
      <c r="MC48" s="82"/>
      <c r="MD48" s="82"/>
      <c r="ME48" s="82"/>
      <c r="MF48" s="82"/>
      <c r="MG48" s="82"/>
      <c r="MH48" s="82"/>
      <c r="MI48" s="82"/>
      <c r="MJ48" s="82"/>
      <c r="MK48" s="82"/>
      <c r="ML48" s="82"/>
      <c r="MM48" s="82"/>
      <c r="MN48" s="82"/>
      <c r="MO48" s="82"/>
      <c r="MP48" s="82"/>
      <c r="MQ48" s="82"/>
      <c r="MR48" s="82"/>
      <c r="MS48" s="82"/>
      <c r="MT48" s="82"/>
      <c r="MU48" s="82"/>
      <c r="MV48" s="82"/>
      <c r="MW48" s="82"/>
      <c r="MX48" s="82"/>
      <c r="MY48" s="82"/>
      <c r="MZ48" s="82"/>
      <c r="NA48" s="82"/>
      <c r="NB48" s="82"/>
      <c r="NC48" s="82"/>
      <c r="ND48" s="82"/>
      <c r="NE48" s="82"/>
      <c r="NF48" s="82"/>
      <c r="NG48" s="82"/>
      <c r="NH48" s="82"/>
      <c r="NI48" s="82"/>
      <c r="NJ48" s="82"/>
      <c r="NK48" s="82"/>
      <c r="NL48" s="82"/>
      <c r="NM48" s="82"/>
      <c r="NN48" s="82"/>
      <c r="NO48" s="82"/>
      <c r="NP48" s="82"/>
      <c r="NQ48" s="82"/>
      <c r="NR48" s="82"/>
      <c r="NS48" s="82"/>
      <c r="NT48" s="82"/>
      <c r="NU48" s="82"/>
      <c r="NV48" s="82"/>
      <c r="NW48" s="82"/>
      <c r="NX48" s="82"/>
      <c r="NY48" s="82"/>
      <c r="NZ48" s="82"/>
      <c r="OA48" s="82"/>
      <c r="OB48" s="82"/>
      <c r="OC48" s="82"/>
      <c r="OD48" s="82"/>
      <c r="OE48" s="82"/>
      <c r="OF48" s="82"/>
      <c r="OG48" s="82"/>
      <c r="OH48" s="82"/>
      <c r="OI48" s="82"/>
      <c r="OJ48" s="82"/>
      <c r="OK48" s="82"/>
      <c r="OL48" s="82"/>
      <c r="OM48" s="82"/>
      <c r="ON48" s="82"/>
      <c r="OO48" s="82"/>
      <c r="OP48" s="82"/>
      <c r="OQ48" s="82"/>
      <c r="OR48" s="82"/>
      <c r="OS48" s="82"/>
      <c r="OT48" s="82"/>
      <c r="OU48" s="82"/>
      <c r="OV48" s="82"/>
      <c r="OW48" s="82"/>
      <c r="OX48" s="82"/>
      <c r="OY48" s="82"/>
      <c r="OZ48" s="82"/>
      <c r="PA48" s="82"/>
      <c r="PB48" s="82"/>
      <c r="PC48" s="82"/>
      <c r="PD48" s="82"/>
      <c r="PE48" s="82"/>
      <c r="PF48" s="82"/>
      <c r="PG48" s="82"/>
      <c r="PH48" s="82"/>
      <c r="PI48" s="82"/>
      <c r="PJ48" s="82"/>
      <c r="PK48" s="82"/>
      <c r="PL48" s="82"/>
      <c r="PM48" s="82"/>
      <c r="PN48" s="82"/>
      <c r="PO48" s="82"/>
      <c r="PP48" s="82"/>
      <c r="PQ48" s="82"/>
      <c r="PR48" s="82"/>
      <c r="PS48" s="82"/>
      <c r="PT48" s="82"/>
      <c r="PU48" s="82"/>
      <c r="PV48" s="82"/>
      <c r="PW48" s="82"/>
      <c r="PX48" s="82"/>
      <c r="PY48" s="82"/>
      <c r="PZ48" s="82"/>
      <c r="QA48" s="82"/>
      <c r="QB48" s="82"/>
      <c r="QC48" s="82"/>
      <c r="QD48" s="82"/>
      <c r="QE48" s="82"/>
      <c r="QF48" s="82"/>
      <c r="QG48" s="82"/>
      <c r="QH48" s="82"/>
      <c r="QI48" s="82"/>
      <c r="QJ48" s="82"/>
      <c r="QK48" s="82"/>
      <c r="QL48" s="82"/>
      <c r="QM48" s="82"/>
      <c r="QN48" s="82"/>
      <c r="QO48" s="82"/>
      <c r="QP48" s="82"/>
      <c r="QQ48" s="82"/>
      <c r="QR48" s="82"/>
      <c r="QS48" s="82"/>
      <c r="QT48" s="82"/>
      <c r="QU48" s="82"/>
      <c r="QV48" s="82"/>
      <c r="QW48" s="82"/>
      <c r="QX48" s="82"/>
      <c r="QY48" s="82"/>
      <c r="QZ48" s="82"/>
      <c r="RA48" s="82"/>
      <c r="RB48" s="82"/>
      <c r="RC48" s="82"/>
      <c r="RD48" s="82"/>
      <c r="RE48" s="82"/>
      <c r="RF48" s="82"/>
      <c r="RG48" s="82"/>
      <c r="RH48" s="82"/>
      <c r="RI48" s="82"/>
      <c r="RJ48" s="82"/>
      <c r="RK48" s="82"/>
      <c r="RL48" s="82"/>
      <c r="RM48" s="82"/>
      <c r="RN48" s="82"/>
      <c r="RO48" s="82"/>
      <c r="RP48" s="82"/>
      <c r="RQ48" s="82"/>
      <c r="RR48" s="82"/>
      <c r="RS48" s="82"/>
      <c r="RT48" s="82"/>
      <c r="RU48" s="82"/>
      <c r="RV48" s="82"/>
      <c r="RW48" s="82"/>
      <c r="RX48" s="82"/>
      <c r="RY48" s="82"/>
      <c r="RZ48" s="82"/>
      <c r="SA48" s="82"/>
      <c r="SB48" s="82"/>
      <c r="SC48" s="82"/>
      <c r="SD48" s="82"/>
      <c r="SE48" s="82"/>
      <c r="SF48" s="82"/>
      <c r="SG48" s="82"/>
      <c r="SH48" s="82"/>
      <c r="SI48" s="82"/>
      <c r="SJ48" s="82"/>
      <c r="SK48" s="82"/>
      <c r="SL48" s="82"/>
      <c r="SM48" s="82"/>
      <c r="SN48" s="82"/>
      <c r="SO48" s="82"/>
      <c r="SP48" s="82"/>
      <c r="SQ48" s="82"/>
      <c r="SR48" s="82"/>
      <c r="SS48" s="82"/>
      <c r="ST48" s="82"/>
      <c r="SU48" s="82"/>
      <c r="SV48" s="82"/>
      <c r="SW48" s="82"/>
      <c r="SX48" s="82"/>
      <c r="SY48" s="82"/>
      <c r="SZ48" s="82"/>
      <c r="TA48" s="82"/>
      <c r="TB48" s="82"/>
      <c r="TC48" s="82"/>
      <c r="TD48" s="82"/>
      <c r="TE48" s="82"/>
      <c r="TF48" s="82"/>
      <c r="TG48" s="82"/>
      <c r="TH48" s="82"/>
      <c r="TI48" s="82"/>
      <c r="TJ48" s="82"/>
      <c r="TK48" s="82"/>
      <c r="TL48" s="82"/>
      <c r="TM48" s="82"/>
      <c r="TN48" s="82"/>
      <c r="TO48" s="82"/>
      <c r="TP48" s="82"/>
      <c r="TQ48" s="82"/>
      <c r="TR48" s="82"/>
      <c r="TS48" s="82"/>
      <c r="TT48" s="82"/>
      <c r="TU48" s="82"/>
      <c r="TV48" s="82"/>
      <c r="TW48" s="82"/>
      <c r="TX48" s="82"/>
      <c r="TY48" s="82"/>
      <c r="TZ48" s="82"/>
      <c r="UA48" s="82"/>
      <c r="UB48" s="82"/>
      <c r="UC48" s="82"/>
      <c r="UD48" s="82"/>
      <c r="UE48" s="82"/>
      <c r="UF48" s="82"/>
      <c r="UG48" s="82"/>
      <c r="UH48" s="82"/>
      <c r="UI48" s="82"/>
      <c r="UJ48" s="82"/>
      <c r="UK48" s="82"/>
      <c r="UL48" s="82"/>
      <c r="UM48" s="82"/>
      <c r="UN48" s="82"/>
      <c r="UO48" s="82"/>
      <c r="UP48" s="82"/>
      <c r="UQ48" s="82"/>
      <c r="UR48" s="82"/>
      <c r="US48" s="82"/>
      <c r="UT48" s="82"/>
      <c r="UU48" s="82"/>
      <c r="UV48" s="82"/>
      <c r="UW48" s="82"/>
      <c r="UX48" s="82"/>
      <c r="UY48" s="82"/>
      <c r="UZ48" s="82"/>
      <c r="VA48" s="82"/>
      <c r="VB48" s="82"/>
      <c r="VC48" s="82"/>
      <c r="VD48" s="82"/>
      <c r="VE48" s="82"/>
      <c r="VF48" s="82"/>
      <c r="VG48" s="82"/>
      <c r="VH48" s="82"/>
      <c r="VI48" s="82"/>
      <c r="VJ48" s="82"/>
      <c r="VK48" s="82"/>
      <c r="VL48" s="82"/>
      <c r="VM48" s="82"/>
      <c r="VN48" s="82"/>
      <c r="VO48" s="82"/>
      <c r="VP48" s="82"/>
      <c r="VQ48" s="82"/>
      <c r="VR48" s="82"/>
      <c r="VS48" s="82"/>
      <c r="VT48" s="82"/>
      <c r="VU48" s="82"/>
      <c r="VV48" s="82"/>
      <c r="VW48" s="82"/>
      <c r="VX48" s="82"/>
      <c r="VY48" s="82"/>
      <c r="VZ48" s="82"/>
      <c r="WA48" s="82"/>
      <c r="WB48" s="82"/>
      <c r="WC48" s="82"/>
      <c r="WD48" s="82"/>
      <c r="WE48" s="82"/>
      <c r="WF48" s="82"/>
      <c r="WG48" s="82"/>
      <c r="WH48" s="82"/>
      <c r="WI48" s="82"/>
      <c r="WJ48" s="82"/>
      <c r="WK48" s="82"/>
      <c r="WL48" s="82"/>
      <c r="WM48" s="82"/>
      <c r="WN48" s="82"/>
      <c r="WO48" s="82"/>
      <c r="WP48" s="82"/>
      <c r="WQ48" s="82"/>
      <c r="WR48" s="82"/>
      <c r="WS48" s="82"/>
      <c r="WT48" s="82"/>
      <c r="WU48" s="82"/>
      <c r="WV48" s="82"/>
      <c r="WW48" s="82"/>
      <c r="WX48" s="82"/>
      <c r="WY48" s="82"/>
      <c r="WZ48" s="82"/>
      <c r="XA48" s="82"/>
      <c r="XB48" s="82"/>
      <c r="XC48" s="82"/>
      <c r="XD48" s="82"/>
      <c r="XE48" s="82"/>
      <c r="XF48" s="82"/>
      <c r="XG48" s="82"/>
      <c r="XH48" s="82"/>
      <c r="XI48" s="82"/>
      <c r="XJ48" s="82"/>
      <c r="XK48" s="82"/>
      <c r="XL48" s="82"/>
      <c r="XM48" s="82"/>
      <c r="XN48" s="82"/>
      <c r="XO48" s="82"/>
      <c r="XP48" s="82"/>
      <c r="XQ48" s="82"/>
      <c r="XR48" s="82"/>
      <c r="XS48" s="82"/>
      <c r="XT48" s="82"/>
      <c r="XU48" s="82"/>
      <c r="XV48" s="82"/>
      <c r="XW48" s="82"/>
      <c r="XX48" s="82"/>
      <c r="XY48" s="82"/>
      <c r="XZ48" s="82"/>
      <c r="YA48" s="82"/>
      <c r="YB48" s="82"/>
      <c r="YC48" s="82"/>
      <c r="YD48" s="82"/>
      <c r="YE48" s="82"/>
      <c r="YF48" s="82"/>
      <c r="YG48" s="82"/>
      <c r="YH48" s="82"/>
      <c r="YI48" s="82"/>
      <c r="YJ48" s="82"/>
      <c r="YK48" s="82"/>
      <c r="YL48" s="82"/>
      <c r="YM48" s="82"/>
      <c r="YN48" s="82"/>
      <c r="YO48" s="82"/>
      <c r="YP48" s="82"/>
      <c r="YQ48" s="82"/>
      <c r="YR48" s="82"/>
      <c r="YS48" s="82"/>
      <c r="YT48" s="82"/>
      <c r="YU48" s="82"/>
      <c r="YV48" s="82"/>
      <c r="YW48" s="82"/>
      <c r="YX48" s="82"/>
      <c r="YY48" s="82"/>
      <c r="YZ48" s="82"/>
      <c r="ZA48" s="82"/>
      <c r="ZB48" s="82"/>
      <c r="ZC48" s="82"/>
      <c r="ZD48" s="82"/>
      <c r="ZE48" s="82"/>
      <c r="ZF48" s="82"/>
      <c r="ZG48" s="82"/>
      <c r="ZH48" s="82"/>
      <c r="ZI48" s="82"/>
      <c r="ZJ48" s="82"/>
      <c r="ZK48" s="82"/>
      <c r="ZL48" s="82"/>
      <c r="ZM48" s="82"/>
      <c r="ZN48" s="82"/>
      <c r="ZO48" s="82"/>
      <c r="ZP48" s="82"/>
      <c r="ZQ48" s="82"/>
      <c r="ZR48" s="82"/>
      <c r="ZS48" s="82"/>
      <c r="ZT48" s="82"/>
      <c r="ZU48" s="82"/>
      <c r="ZV48" s="82"/>
      <c r="ZW48" s="82"/>
      <c r="ZX48" s="82"/>
      <c r="ZY48" s="82"/>
      <c r="ZZ48" s="82"/>
      <c r="AAA48" s="82"/>
      <c r="AAB48" s="82"/>
      <c r="AAC48" s="82"/>
      <c r="AAD48" s="82"/>
      <c r="AAE48" s="82"/>
      <c r="AAF48" s="82"/>
      <c r="AAG48" s="82"/>
      <c r="AAH48" s="82"/>
      <c r="AAI48" s="82"/>
      <c r="AAJ48" s="82"/>
      <c r="AAK48" s="82"/>
      <c r="AAL48" s="82"/>
      <c r="AAM48" s="82"/>
      <c r="AAN48" s="82"/>
      <c r="AAO48" s="82"/>
      <c r="AAP48" s="82"/>
      <c r="AAQ48" s="82"/>
      <c r="AAR48" s="82"/>
      <c r="AAS48" s="82"/>
      <c r="AAT48" s="82"/>
      <c r="AAU48" s="82"/>
      <c r="AAV48" s="82"/>
      <c r="AAW48" s="82"/>
      <c r="AAX48" s="82"/>
      <c r="AAY48" s="82"/>
      <c r="AAZ48" s="82"/>
      <c r="ABA48" s="82"/>
      <c r="ABB48" s="82"/>
      <c r="ABC48" s="82"/>
      <c r="ABD48" s="82"/>
      <c r="ABE48" s="82"/>
      <c r="ABF48" s="82"/>
      <c r="ABG48" s="82"/>
      <c r="ABH48" s="82"/>
      <c r="ABI48" s="82"/>
      <c r="ABJ48" s="82"/>
      <c r="ABK48" s="82"/>
      <c r="ABL48" s="82"/>
      <c r="ABM48" s="82"/>
      <c r="ABN48" s="82"/>
      <c r="ABO48" s="82"/>
      <c r="ABP48" s="82"/>
      <c r="ABQ48" s="82"/>
      <c r="ABR48" s="82"/>
      <c r="ABS48" s="82"/>
      <c r="ABT48" s="82"/>
      <c r="ABU48" s="82"/>
      <c r="ABV48" s="82"/>
      <c r="ABW48" s="82"/>
      <c r="ABX48" s="82"/>
      <c r="ABY48" s="82"/>
      <c r="ABZ48" s="82"/>
      <c r="ACA48" s="82"/>
      <c r="ACB48" s="82"/>
      <c r="ACC48" s="82"/>
      <c r="ACD48" s="82"/>
      <c r="ACE48" s="82"/>
      <c r="ACF48" s="82"/>
      <c r="ACG48" s="82"/>
      <c r="ACH48" s="82"/>
      <c r="ACI48" s="82"/>
      <c r="ACJ48" s="82"/>
      <c r="ACK48" s="82"/>
      <c r="ACL48" s="82"/>
      <c r="ACM48" s="82"/>
      <c r="ACN48" s="82"/>
      <c r="ACO48" s="82"/>
      <c r="ACP48" s="82"/>
      <c r="ACQ48" s="82"/>
      <c r="ACR48" s="82"/>
      <c r="ACS48" s="82"/>
      <c r="ACT48" s="82"/>
      <c r="ACU48" s="82"/>
      <c r="ACV48" s="82"/>
      <c r="ACW48" s="82"/>
      <c r="ACX48" s="82"/>
      <c r="ACY48" s="82"/>
      <c r="ACZ48" s="82"/>
      <c r="ADA48" s="82"/>
      <c r="ADB48" s="82"/>
      <c r="ADC48" s="82"/>
      <c r="ADD48" s="82"/>
      <c r="ADE48" s="82"/>
      <c r="ADF48" s="82"/>
      <c r="ADG48" s="82"/>
      <c r="ADH48" s="82"/>
      <c r="ADI48" s="82"/>
      <c r="ADJ48" s="82"/>
      <c r="ADK48" s="82"/>
      <c r="ADL48" s="82"/>
      <c r="ADM48" s="82"/>
      <c r="ADN48" s="82"/>
      <c r="ADO48" s="82"/>
      <c r="ADP48" s="82"/>
      <c r="ADQ48" s="82"/>
      <c r="ADR48" s="82"/>
      <c r="ADS48" s="82"/>
      <c r="ADT48" s="82"/>
      <c r="ADU48" s="82"/>
      <c r="ADV48" s="82"/>
      <c r="ADW48" s="82"/>
      <c r="ADX48" s="82"/>
      <c r="ADY48" s="82"/>
      <c r="ADZ48" s="82"/>
      <c r="AEA48" s="82"/>
      <c r="AEB48" s="82"/>
      <c r="AEC48" s="82"/>
      <c r="AED48" s="82"/>
      <c r="AEE48" s="82"/>
      <c r="AEF48" s="82"/>
      <c r="AEG48" s="82"/>
      <c r="AEH48" s="82"/>
      <c r="AEI48" s="82"/>
      <c r="AEJ48" s="82"/>
      <c r="AEK48" s="82"/>
      <c r="AEL48" s="82"/>
      <c r="AEM48" s="82"/>
      <c r="AEN48" s="82"/>
      <c r="AEO48" s="82"/>
      <c r="AEP48" s="82"/>
      <c r="AEQ48" s="82"/>
      <c r="AER48" s="82"/>
      <c r="AES48" s="82"/>
      <c r="AET48" s="82"/>
      <c r="AEU48" s="82"/>
      <c r="AEV48" s="82"/>
      <c r="AEW48" s="82"/>
      <c r="AEX48" s="82"/>
      <c r="AEY48" s="82"/>
      <c r="AEZ48" s="82"/>
      <c r="AFA48" s="82"/>
      <c r="AFB48" s="82"/>
      <c r="AFC48" s="82"/>
      <c r="AFD48" s="82"/>
      <c r="AFE48" s="82"/>
      <c r="AFF48" s="82"/>
      <c r="AFG48" s="82"/>
      <c r="AFH48" s="82"/>
      <c r="AFI48" s="82"/>
      <c r="AFJ48" s="82"/>
      <c r="AFK48" s="82"/>
      <c r="AFL48" s="82"/>
      <c r="AFM48" s="82"/>
      <c r="AFN48" s="82"/>
      <c r="AFO48" s="82"/>
      <c r="AFP48" s="82"/>
      <c r="AFQ48" s="82"/>
      <c r="AFR48" s="82"/>
      <c r="AFS48" s="82"/>
      <c r="AFT48" s="82"/>
      <c r="AFU48" s="82"/>
      <c r="AFV48" s="82"/>
      <c r="AFW48" s="82"/>
      <c r="AFX48" s="82"/>
      <c r="AFY48" s="82"/>
      <c r="AFZ48" s="82"/>
      <c r="AGA48" s="82"/>
      <c r="AGB48" s="82"/>
      <c r="AGC48" s="82"/>
      <c r="AGD48" s="82"/>
      <c r="AGE48" s="82"/>
      <c r="AGF48" s="82"/>
      <c r="AGG48" s="82"/>
      <c r="AGH48" s="82"/>
      <c r="AGI48" s="82"/>
      <c r="AGJ48" s="82"/>
      <c r="AGK48" s="82"/>
      <c r="AGL48" s="82"/>
      <c r="AGM48" s="82"/>
      <c r="AGN48" s="82"/>
      <c r="AGO48" s="82"/>
      <c r="AGP48" s="82"/>
      <c r="AGQ48" s="82"/>
      <c r="AGR48" s="82"/>
      <c r="AGS48" s="82"/>
      <c r="AGT48" s="82"/>
      <c r="AGU48" s="82"/>
      <c r="AGV48" s="82"/>
      <c r="AGW48" s="82"/>
      <c r="AGX48" s="82"/>
      <c r="AGY48" s="82"/>
      <c r="AGZ48" s="82"/>
      <c r="AHA48" s="82"/>
      <c r="AHB48" s="82"/>
      <c r="AHC48" s="82"/>
      <c r="AHD48" s="82"/>
      <c r="AHE48" s="82"/>
      <c r="AHF48" s="82"/>
      <c r="AHG48" s="82"/>
      <c r="AHH48" s="82"/>
      <c r="AHI48" s="82"/>
      <c r="AHJ48" s="82"/>
      <c r="AHK48" s="82"/>
      <c r="AHL48" s="82"/>
      <c r="AHM48" s="82"/>
      <c r="AHN48" s="82"/>
      <c r="AHO48" s="82"/>
      <c r="AHP48" s="82"/>
      <c r="AHQ48" s="82"/>
      <c r="AHR48" s="82"/>
      <c r="AHS48" s="82"/>
      <c r="AHT48" s="82"/>
      <c r="AHU48" s="82"/>
      <c r="AHV48" s="82"/>
      <c r="AHW48" s="82"/>
      <c r="AHX48" s="82"/>
      <c r="AHY48" s="82"/>
      <c r="AHZ48" s="82"/>
      <c r="AIA48" s="82"/>
      <c r="AIB48" s="82"/>
      <c r="AIC48" s="82"/>
      <c r="AID48" s="82"/>
      <c r="AIE48" s="82"/>
      <c r="AIF48" s="82"/>
      <c r="AIG48" s="82"/>
      <c r="AIH48" s="82"/>
      <c r="AII48" s="82"/>
      <c r="AIJ48" s="82"/>
      <c r="AIK48" s="82"/>
      <c r="AIL48" s="82"/>
      <c r="AIM48" s="82"/>
      <c r="AIN48" s="82"/>
      <c r="AIO48" s="82"/>
      <c r="AIP48" s="82"/>
      <c r="AIQ48" s="82"/>
      <c r="AIR48" s="82"/>
      <c r="AIS48" s="82"/>
      <c r="AIT48" s="82"/>
      <c r="AIU48" s="82"/>
      <c r="AIV48" s="82"/>
      <c r="AIW48" s="82"/>
      <c r="AIX48" s="82"/>
      <c r="AIY48" s="82"/>
      <c r="AIZ48" s="82"/>
      <c r="AJA48" s="82"/>
      <c r="AJB48" s="82"/>
      <c r="AJC48" s="82"/>
      <c r="AJD48" s="82"/>
      <c r="AJE48" s="82"/>
      <c r="AJF48" s="82"/>
      <c r="AJG48" s="82"/>
      <c r="AJH48" s="82"/>
      <c r="AJI48" s="82"/>
      <c r="AJJ48" s="82"/>
      <c r="AJK48" s="82"/>
      <c r="AJL48" s="82"/>
      <c r="AJM48" s="82"/>
      <c r="AJN48" s="82"/>
      <c r="AJO48" s="82"/>
      <c r="AJP48" s="82"/>
      <c r="AJQ48" s="82"/>
      <c r="AJR48" s="82"/>
      <c r="AJS48" s="82"/>
      <c r="AJT48" s="82"/>
      <c r="AJU48" s="82"/>
      <c r="AJV48" s="82"/>
      <c r="AJW48" s="82"/>
      <c r="AJX48" s="82"/>
      <c r="AJY48" s="82"/>
      <c r="AJZ48" s="82"/>
      <c r="AKA48" s="82"/>
      <c r="AKB48" s="82"/>
      <c r="AKC48" s="82"/>
      <c r="AKD48" s="82"/>
      <c r="AKE48" s="82"/>
      <c r="AKF48" s="82"/>
      <c r="AKG48" s="82"/>
      <c r="AKH48" s="82"/>
      <c r="AKI48" s="82"/>
      <c r="AKJ48" s="82"/>
      <c r="AKK48" s="82"/>
      <c r="AKL48" s="82"/>
      <c r="AKM48" s="82"/>
      <c r="AKN48" s="82"/>
      <c r="AKO48" s="82"/>
      <c r="AKP48" s="82"/>
      <c r="AKQ48" s="82"/>
      <c r="AKR48" s="82"/>
      <c r="AKS48" s="82"/>
      <c r="AKT48" s="82"/>
      <c r="AKU48" s="82"/>
      <c r="AKV48" s="82"/>
      <c r="AKW48" s="82"/>
      <c r="AKX48" s="82"/>
      <c r="AKY48" s="82"/>
      <c r="AKZ48" s="82"/>
      <c r="ALA48" s="82"/>
      <c r="ALB48" s="82"/>
      <c r="ALC48" s="82"/>
      <c r="ALD48" s="82"/>
      <c r="ALE48" s="82"/>
      <c r="ALF48" s="82"/>
      <c r="ALG48" s="82"/>
      <c r="ALH48" s="82"/>
      <c r="ALI48" s="82"/>
      <c r="ALJ48" s="82"/>
      <c r="ALK48" s="82"/>
      <c r="ALL48" s="82"/>
      <c r="ALM48" s="82"/>
      <c r="ALN48" s="82"/>
      <c r="ALO48" s="82"/>
      <c r="ALP48" s="82"/>
      <c r="ALQ48" s="82"/>
      <c r="ALR48" s="82"/>
      <c r="ALS48" s="82"/>
      <c r="ALT48" s="82"/>
      <c r="ALU48" s="82"/>
      <c r="ALV48" s="82"/>
      <c r="ALW48" s="82"/>
      <c r="ALX48" s="82"/>
      <c r="ALY48" s="82"/>
      <c r="ALZ48" s="82"/>
      <c r="AMA48" s="82"/>
      <c r="AMB48" s="82"/>
      <c r="AMC48" s="82"/>
      <c r="AMD48" s="82"/>
      <c r="AME48" s="82"/>
      <c r="AMF48" s="82"/>
      <c r="AMG48" s="82"/>
      <c r="AMH48" s="82"/>
      <c r="AMI48" s="82"/>
      <c r="AMJ48" s="82"/>
      <c r="AMK48" s="82"/>
      <c r="AML48" s="82"/>
      <c r="AMM48" s="82"/>
      <c r="AMN48" s="82"/>
      <c r="AMO48" s="82"/>
      <c r="AMP48" s="82"/>
      <c r="AMQ48" s="82"/>
      <c r="AMR48" s="82"/>
      <c r="AMS48" s="82"/>
      <c r="AMT48" s="82"/>
      <c r="AMU48" s="82"/>
      <c r="AMV48" s="82"/>
      <c r="AMW48" s="82"/>
      <c r="AMX48" s="82"/>
      <c r="AMY48" s="82"/>
      <c r="AMZ48" s="82"/>
      <c r="ANA48" s="82"/>
      <c r="ANB48" s="82"/>
      <c r="ANC48" s="82"/>
      <c r="AND48" s="82"/>
      <c r="ANE48" s="82"/>
      <c r="ANF48" s="82"/>
      <c r="ANG48" s="82"/>
      <c r="ANH48" s="82"/>
      <c r="ANI48" s="82"/>
      <c r="ANJ48" s="82"/>
      <c r="ANK48" s="82"/>
      <c r="ANL48" s="82"/>
      <c r="ANM48" s="82"/>
      <c r="ANN48" s="82"/>
      <c r="ANO48" s="82"/>
      <c r="ANP48" s="82"/>
      <c r="ANQ48" s="82"/>
      <c r="ANR48" s="82"/>
      <c r="ANS48" s="82"/>
      <c r="ANT48" s="82"/>
      <c r="ANU48" s="82"/>
      <c r="ANV48" s="82"/>
      <c r="ANW48" s="82"/>
      <c r="ANX48" s="82"/>
      <c r="ANY48" s="82"/>
      <c r="ANZ48" s="82"/>
      <c r="AOA48" s="82"/>
      <c r="AOB48" s="82"/>
      <c r="AOC48" s="82"/>
      <c r="AOD48" s="82"/>
      <c r="AOE48" s="82"/>
      <c r="AOF48" s="82"/>
      <c r="AOG48" s="82"/>
      <c r="AOH48" s="82"/>
      <c r="AOI48" s="82"/>
      <c r="AOJ48" s="82"/>
      <c r="AOK48" s="82"/>
      <c r="AOL48" s="82"/>
      <c r="AOM48" s="82"/>
      <c r="AON48" s="82"/>
      <c r="AOO48" s="82"/>
      <c r="AOP48" s="82"/>
      <c r="AOQ48" s="82"/>
      <c r="AOR48" s="82"/>
      <c r="AOS48" s="82"/>
      <c r="AOT48" s="82"/>
      <c r="AOU48" s="82"/>
      <c r="AOV48" s="82"/>
      <c r="AOW48" s="82"/>
      <c r="AOX48" s="82"/>
      <c r="AOY48" s="82"/>
      <c r="AOZ48" s="82"/>
      <c r="APA48" s="82"/>
      <c r="APB48" s="82"/>
      <c r="APC48" s="82"/>
      <c r="APD48" s="82"/>
      <c r="APE48" s="82"/>
      <c r="APF48" s="82"/>
      <c r="APG48" s="82"/>
      <c r="APH48" s="82"/>
      <c r="API48" s="82"/>
      <c r="APJ48" s="82"/>
      <c r="APK48" s="82"/>
      <c r="APL48" s="82"/>
      <c r="APM48" s="82"/>
      <c r="APN48" s="82"/>
      <c r="APO48" s="82"/>
      <c r="APP48" s="82"/>
      <c r="APQ48" s="82"/>
      <c r="APR48" s="82"/>
      <c r="APS48" s="82"/>
      <c r="APT48" s="82"/>
      <c r="APU48" s="82"/>
      <c r="APV48" s="82"/>
      <c r="APW48" s="82"/>
      <c r="APX48" s="82"/>
      <c r="APY48" s="82"/>
      <c r="APZ48" s="82"/>
      <c r="AQA48" s="82"/>
      <c r="AQB48" s="82"/>
      <c r="AQC48" s="82"/>
      <c r="AQD48" s="82"/>
      <c r="AQE48" s="82"/>
      <c r="AQF48" s="82"/>
      <c r="AQG48" s="82"/>
      <c r="AQH48" s="82"/>
      <c r="AQI48" s="82"/>
      <c r="AQJ48" s="82"/>
      <c r="AQK48" s="82"/>
      <c r="AQL48" s="82"/>
      <c r="AQM48" s="82"/>
      <c r="AQN48" s="82"/>
      <c r="AQO48" s="82"/>
      <c r="AQP48" s="82"/>
      <c r="AQQ48" s="82"/>
      <c r="AQR48" s="82"/>
      <c r="AQS48" s="82"/>
      <c r="AQT48" s="82"/>
      <c r="AQU48" s="82"/>
      <c r="AQV48" s="82"/>
      <c r="AQW48" s="82"/>
      <c r="AQX48" s="82"/>
      <c r="AQY48" s="82"/>
      <c r="AQZ48" s="82"/>
      <c r="ARA48" s="82"/>
      <c r="ARB48" s="82"/>
      <c r="ARC48" s="82"/>
      <c r="ARD48" s="82"/>
      <c r="ARE48" s="82"/>
      <c r="ARF48" s="82"/>
      <c r="ARG48" s="82"/>
      <c r="ARH48" s="82"/>
      <c r="ARI48" s="82"/>
      <c r="ARJ48" s="82"/>
      <c r="ARK48" s="82"/>
      <c r="ARL48" s="82"/>
      <c r="ARM48" s="82"/>
      <c r="ARN48" s="82"/>
      <c r="ARO48" s="82"/>
      <c r="ARP48" s="82"/>
      <c r="ARQ48" s="82"/>
      <c r="ARR48" s="82"/>
      <c r="ARS48" s="82"/>
      <c r="ART48" s="82"/>
      <c r="ARU48" s="82"/>
      <c r="ARV48" s="82"/>
      <c r="ARW48" s="82"/>
      <c r="ARX48" s="82"/>
      <c r="ARY48" s="82"/>
      <c r="ARZ48" s="82"/>
      <c r="ASA48" s="82"/>
      <c r="ASB48" s="82"/>
      <c r="ASC48" s="82"/>
      <c r="ASD48" s="82"/>
      <c r="ASE48" s="82"/>
      <c r="ASF48" s="82"/>
      <c r="ASG48" s="82"/>
      <c r="ASH48" s="82"/>
      <c r="ASI48" s="82"/>
      <c r="ASJ48" s="82"/>
      <c r="ASK48" s="82"/>
      <c r="ASL48" s="82"/>
      <c r="ASM48" s="82"/>
      <c r="ASN48" s="82"/>
      <c r="ASO48" s="82"/>
      <c r="ASP48" s="82"/>
      <c r="ASQ48" s="82"/>
      <c r="ASR48" s="82"/>
      <c r="ASS48" s="82"/>
      <c r="AST48" s="82"/>
      <c r="ASU48" s="82"/>
      <c r="ASV48" s="82"/>
      <c r="ASW48" s="82"/>
      <c r="ASX48" s="82"/>
      <c r="ASY48" s="82"/>
      <c r="ASZ48" s="82"/>
      <c r="ATA48" s="82"/>
      <c r="ATB48" s="82"/>
      <c r="ATC48" s="82"/>
      <c r="ATD48" s="82"/>
      <c r="ATE48" s="82"/>
      <c r="ATF48" s="82"/>
      <c r="ATG48" s="82"/>
      <c r="ATH48" s="82"/>
      <c r="ATI48" s="82"/>
      <c r="ATJ48" s="82"/>
      <c r="ATK48" s="82"/>
      <c r="ATL48" s="82"/>
      <c r="ATM48" s="82"/>
      <c r="ATN48" s="82"/>
      <c r="ATO48" s="82"/>
      <c r="ATP48" s="82"/>
      <c r="ATQ48" s="82"/>
      <c r="ATR48" s="82"/>
      <c r="ATS48" s="82"/>
      <c r="ATT48" s="82"/>
      <c r="ATU48" s="82"/>
      <c r="ATV48" s="82"/>
      <c r="ATW48" s="82"/>
      <c r="ATX48" s="82"/>
      <c r="ATY48" s="82"/>
      <c r="ATZ48" s="82"/>
      <c r="AUA48" s="82"/>
      <c r="AUB48" s="82"/>
      <c r="AUC48" s="82"/>
      <c r="AUD48" s="82"/>
      <c r="AUE48" s="82"/>
      <c r="AUF48" s="82"/>
      <c r="AUG48" s="82"/>
      <c r="AUH48" s="82"/>
      <c r="AUI48" s="82"/>
      <c r="AUJ48" s="82"/>
      <c r="AUK48" s="82"/>
      <c r="AUL48" s="82"/>
      <c r="AUM48" s="82"/>
      <c r="AUN48" s="82"/>
      <c r="AUO48" s="82"/>
      <c r="AUP48" s="82"/>
      <c r="AUQ48" s="82"/>
      <c r="AUR48" s="82"/>
      <c r="AUS48" s="82"/>
      <c r="AUT48" s="82"/>
      <c r="AUU48" s="82"/>
      <c r="AUV48" s="82"/>
      <c r="AUW48" s="82"/>
      <c r="AUX48" s="82"/>
      <c r="AUY48" s="82"/>
      <c r="AUZ48" s="82"/>
      <c r="AVA48" s="82"/>
      <c r="AVB48" s="82"/>
      <c r="AVC48" s="82"/>
      <c r="AVD48" s="82"/>
      <c r="AVE48" s="82"/>
      <c r="AVF48" s="82"/>
      <c r="AVG48" s="82"/>
      <c r="AVH48" s="82"/>
      <c r="AVI48" s="82"/>
      <c r="AVJ48" s="82"/>
      <c r="AVK48" s="82"/>
      <c r="AVL48" s="82"/>
      <c r="AVM48" s="82"/>
      <c r="AVN48" s="82"/>
      <c r="AVO48" s="82"/>
      <c r="AVP48" s="82"/>
      <c r="AVQ48" s="82"/>
      <c r="AVR48" s="82"/>
      <c r="AVS48" s="82"/>
      <c r="AVT48" s="82"/>
      <c r="AVU48" s="82"/>
      <c r="AVV48" s="82"/>
      <c r="AVW48" s="82"/>
      <c r="AVX48" s="82"/>
      <c r="AVY48" s="82"/>
      <c r="AVZ48" s="82"/>
      <c r="AWA48" s="82"/>
      <c r="AWB48" s="82"/>
      <c r="AWC48" s="82"/>
      <c r="AWD48" s="82"/>
      <c r="AWE48" s="82"/>
      <c r="AWF48" s="82"/>
      <c r="AWG48" s="82"/>
      <c r="AWH48" s="82"/>
      <c r="AWI48" s="82"/>
      <c r="AWJ48" s="82"/>
      <c r="AWK48" s="82"/>
      <c r="AWL48" s="82"/>
      <c r="AWM48" s="82"/>
      <c r="AWN48" s="82"/>
      <c r="AWO48" s="82"/>
      <c r="AWP48" s="82"/>
      <c r="AWQ48" s="82"/>
      <c r="AWR48" s="82"/>
      <c r="AWS48" s="82"/>
      <c r="AWT48" s="82"/>
      <c r="AWU48" s="82"/>
      <c r="AWV48" s="82"/>
      <c r="AWW48" s="82"/>
      <c r="AWX48" s="82"/>
      <c r="AWY48" s="82"/>
      <c r="AWZ48" s="82"/>
      <c r="AXA48" s="82"/>
      <c r="AXB48" s="82"/>
      <c r="AXC48" s="82"/>
      <c r="AXD48" s="82"/>
      <c r="AXE48" s="82"/>
      <c r="AXF48" s="82"/>
      <c r="AXG48" s="82"/>
      <c r="AXH48" s="82"/>
      <c r="AXI48" s="82"/>
      <c r="AXJ48" s="82"/>
      <c r="AXK48" s="82"/>
      <c r="AXL48" s="82"/>
      <c r="AXM48" s="82"/>
      <c r="AXN48" s="82"/>
      <c r="AXO48" s="82"/>
      <c r="AXP48" s="82"/>
      <c r="AXQ48" s="82"/>
      <c r="AXR48" s="82"/>
      <c r="AXS48" s="82"/>
      <c r="AXT48" s="82"/>
      <c r="AXU48" s="82"/>
      <c r="AXV48" s="82"/>
      <c r="AXW48" s="82"/>
      <c r="AXX48" s="82"/>
      <c r="AXY48" s="82"/>
      <c r="AXZ48" s="82"/>
      <c r="AYA48" s="82"/>
      <c r="AYB48" s="82"/>
      <c r="AYC48" s="82"/>
      <c r="AYD48" s="82"/>
      <c r="AYE48" s="82"/>
      <c r="AYF48" s="82"/>
      <c r="AYG48" s="82"/>
      <c r="AYH48" s="82"/>
      <c r="AYI48" s="82"/>
      <c r="AYJ48" s="82"/>
      <c r="AYK48" s="82"/>
      <c r="AYL48" s="82"/>
      <c r="AYM48" s="82"/>
      <c r="AYN48" s="82"/>
      <c r="AYO48" s="82"/>
      <c r="AYP48" s="82"/>
      <c r="AYQ48" s="82"/>
      <c r="AYR48" s="82"/>
      <c r="AYS48" s="82"/>
      <c r="AYT48" s="82"/>
      <c r="AYU48" s="82"/>
      <c r="AYV48" s="82"/>
      <c r="AYW48" s="82"/>
      <c r="AYX48" s="82"/>
      <c r="AYY48" s="82"/>
      <c r="AYZ48" s="82"/>
      <c r="AZA48" s="82"/>
      <c r="AZB48" s="82"/>
      <c r="AZC48" s="82"/>
      <c r="AZD48" s="82"/>
      <c r="AZE48" s="82"/>
      <c r="AZF48" s="82"/>
      <c r="AZG48" s="82"/>
      <c r="AZH48" s="82"/>
      <c r="AZI48" s="82"/>
      <c r="AZJ48" s="82"/>
      <c r="AZK48" s="82"/>
      <c r="AZL48" s="82"/>
      <c r="AZM48" s="82"/>
      <c r="AZN48" s="82"/>
      <c r="AZO48" s="82"/>
      <c r="AZP48" s="82"/>
      <c r="AZQ48" s="82"/>
      <c r="AZR48" s="82"/>
      <c r="AZS48" s="82"/>
      <c r="AZT48" s="82"/>
      <c r="AZU48" s="82"/>
      <c r="AZV48" s="82"/>
      <c r="AZW48" s="82"/>
      <c r="AZX48" s="82"/>
      <c r="AZY48" s="82"/>
      <c r="AZZ48" s="82"/>
      <c r="BAA48" s="82"/>
      <c r="BAB48" s="82"/>
      <c r="BAC48" s="82"/>
      <c r="BAD48" s="82"/>
      <c r="BAE48" s="82"/>
      <c r="BAF48" s="82"/>
      <c r="BAG48" s="82"/>
      <c r="BAH48" s="82"/>
      <c r="BAI48" s="82"/>
      <c r="BAJ48" s="82"/>
      <c r="BAK48" s="82"/>
      <c r="BAL48" s="82"/>
      <c r="BAM48" s="82"/>
      <c r="BAN48" s="82"/>
      <c r="BAO48" s="82"/>
      <c r="BAP48" s="82"/>
      <c r="BAQ48" s="82"/>
      <c r="BAR48" s="82"/>
      <c r="BAS48" s="82"/>
      <c r="BAT48" s="82"/>
      <c r="BAU48" s="82"/>
      <c r="BAV48" s="82"/>
      <c r="BAW48" s="82"/>
      <c r="BAX48" s="82"/>
      <c r="BAY48" s="82"/>
      <c r="BAZ48" s="82"/>
      <c r="BBA48" s="82"/>
      <c r="BBB48" s="82"/>
      <c r="BBC48" s="82"/>
      <c r="BBD48" s="82"/>
      <c r="BBE48" s="82"/>
      <c r="BBF48" s="82"/>
      <c r="BBG48" s="82"/>
      <c r="BBH48" s="82"/>
      <c r="BBI48" s="82"/>
      <c r="BBJ48" s="82"/>
      <c r="BBK48" s="82"/>
      <c r="BBL48" s="82"/>
      <c r="BBM48" s="82"/>
      <c r="BBN48" s="82"/>
      <c r="BBO48" s="82"/>
      <c r="BBP48" s="82"/>
      <c r="BBQ48" s="82"/>
      <c r="BBR48" s="82"/>
      <c r="BBS48" s="82"/>
      <c r="BBT48" s="82"/>
      <c r="BBU48" s="82"/>
      <c r="BBV48" s="82"/>
      <c r="BBW48" s="82"/>
      <c r="BBX48" s="82"/>
      <c r="BBY48" s="82"/>
      <c r="BBZ48" s="82"/>
      <c r="BCA48" s="82"/>
      <c r="BCB48" s="82"/>
      <c r="BCC48" s="82"/>
      <c r="BCD48" s="82"/>
      <c r="BCE48" s="82"/>
      <c r="BCF48" s="82"/>
      <c r="BCG48" s="82"/>
      <c r="BCH48" s="82"/>
      <c r="BCI48" s="82"/>
      <c r="BCJ48" s="82"/>
      <c r="BCK48" s="82"/>
      <c r="BCL48" s="82"/>
      <c r="BCM48" s="82"/>
      <c r="BCN48" s="82"/>
      <c r="BCO48" s="82"/>
      <c r="BCP48" s="82"/>
      <c r="BCQ48" s="82"/>
      <c r="BCR48" s="82"/>
      <c r="BCS48" s="82"/>
      <c r="BCT48" s="82"/>
      <c r="BCU48" s="82"/>
      <c r="BCV48" s="82"/>
      <c r="BCW48" s="82"/>
      <c r="BCX48" s="82"/>
      <c r="BCY48" s="82"/>
      <c r="BCZ48" s="82"/>
      <c r="BDA48" s="82"/>
      <c r="BDB48" s="82"/>
      <c r="BDC48" s="82"/>
      <c r="BDD48" s="82"/>
      <c r="BDE48" s="82"/>
      <c r="BDF48" s="82"/>
      <c r="BDG48" s="82"/>
      <c r="BDH48" s="82"/>
      <c r="BDI48" s="82"/>
      <c r="BDJ48" s="82"/>
      <c r="BDK48" s="82"/>
      <c r="BDL48" s="82"/>
      <c r="BDM48" s="82"/>
      <c r="BDN48" s="82"/>
      <c r="BDO48" s="82"/>
      <c r="BDP48" s="82"/>
      <c r="BDQ48" s="82"/>
      <c r="BDR48" s="82"/>
      <c r="BDS48" s="82"/>
      <c r="BDT48" s="82"/>
      <c r="BDU48" s="82"/>
      <c r="BDV48" s="82"/>
      <c r="BDW48" s="82"/>
      <c r="BDX48" s="82"/>
      <c r="BDY48" s="82"/>
      <c r="BDZ48" s="82"/>
      <c r="BEA48" s="82"/>
      <c r="BEB48" s="82"/>
      <c r="BEC48" s="82"/>
      <c r="BED48" s="82"/>
      <c r="BEE48" s="82"/>
      <c r="BEF48" s="82"/>
      <c r="BEG48" s="82"/>
      <c r="BEH48" s="82"/>
      <c r="BEI48" s="82"/>
      <c r="BEJ48" s="82"/>
      <c r="BEK48" s="82"/>
      <c r="BEL48" s="82"/>
      <c r="BEM48" s="82"/>
      <c r="BEN48" s="82"/>
      <c r="BEO48" s="82"/>
      <c r="BEP48" s="82"/>
      <c r="BEQ48" s="82"/>
      <c r="BER48" s="82"/>
      <c r="BES48" s="82"/>
      <c r="BET48" s="82"/>
      <c r="BEU48" s="82"/>
      <c r="BEV48" s="82"/>
      <c r="BEW48" s="82"/>
      <c r="BEX48" s="82"/>
      <c r="BEY48" s="82"/>
      <c r="BEZ48" s="82"/>
      <c r="BFA48" s="82"/>
      <c r="BFB48" s="82"/>
      <c r="BFC48" s="82"/>
      <c r="BFD48" s="82"/>
      <c r="BFE48" s="82"/>
      <c r="BFF48" s="82"/>
      <c r="BFG48" s="82"/>
      <c r="BFH48" s="82"/>
      <c r="BFI48" s="82"/>
      <c r="BFJ48" s="82"/>
      <c r="BFK48" s="82"/>
      <c r="BFL48" s="82"/>
      <c r="BFM48" s="82"/>
      <c r="BFN48" s="82"/>
      <c r="BFO48" s="82"/>
      <c r="BFP48" s="82"/>
      <c r="BFQ48" s="82"/>
      <c r="BFR48" s="82"/>
      <c r="BFS48" s="82"/>
      <c r="BFT48" s="82"/>
      <c r="BFU48" s="82"/>
      <c r="BFV48" s="82"/>
      <c r="BFW48" s="82"/>
      <c r="BFX48" s="82"/>
      <c r="BFY48" s="82"/>
      <c r="BFZ48" s="82"/>
      <c r="BGA48" s="82"/>
      <c r="BGB48" s="82"/>
      <c r="BGC48" s="82"/>
      <c r="BGD48" s="82"/>
      <c r="BGE48" s="82"/>
      <c r="BGF48" s="82"/>
      <c r="BGG48" s="82"/>
      <c r="BGH48" s="82"/>
      <c r="BGI48" s="82"/>
      <c r="BGJ48" s="82"/>
      <c r="BGK48" s="82"/>
      <c r="BGL48" s="82"/>
      <c r="BGM48" s="82"/>
      <c r="BGN48" s="82"/>
      <c r="BGO48" s="82"/>
      <c r="BGP48" s="82"/>
      <c r="BGQ48" s="82"/>
      <c r="BGR48" s="82"/>
      <c r="BGS48" s="82"/>
      <c r="BGT48" s="82"/>
      <c r="BGU48" s="82"/>
      <c r="BGV48" s="82"/>
      <c r="BGW48" s="82"/>
      <c r="BGX48" s="82"/>
      <c r="BGY48" s="82"/>
      <c r="BGZ48" s="82"/>
      <c r="BHA48" s="82"/>
      <c r="BHB48" s="82"/>
      <c r="BHC48" s="82"/>
      <c r="BHD48" s="82"/>
      <c r="BHE48" s="82"/>
      <c r="BHF48" s="82"/>
      <c r="BHG48" s="82"/>
      <c r="BHH48" s="82"/>
    </row>
    <row r="49" spans="1:1570" s="84" customFormat="1" x14ac:dyDescent="0.2">
      <c r="A49" s="99"/>
      <c r="B49" s="83">
        <v>15</v>
      </c>
      <c r="C49" s="59" t="s">
        <v>39</v>
      </c>
      <c r="D49" s="59"/>
      <c r="E49" s="59"/>
      <c r="F49" s="51"/>
      <c r="G49" s="80" t="str">
        <f t="shared" si="21"/>
        <v/>
      </c>
      <c r="H49" s="59"/>
      <c r="I49" s="62"/>
      <c r="J49" s="115" t="str">
        <f t="shared" si="22"/>
        <v/>
      </c>
      <c r="K49" s="82"/>
      <c r="L49" s="100"/>
      <c r="N49" s="85"/>
      <c r="O49" s="85"/>
      <c r="P49" s="85">
        <v>23</v>
      </c>
      <c r="Q49" s="93" t="str">
        <f t="shared" ref="Q49:AC49" si="38">IF($C57=Q$26,$F57,"")</f>
        <v/>
      </c>
      <c r="R49" s="93" t="str">
        <f t="shared" si="38"/>
        <v/>
      </c>
      <c r="S49" s="93" t="str">
        <f t="shared" si="38"/>
        <v/>
      </c>
      <c r="T49" s="93" t="str">
        <f t="shared" si="38"/>
        <v/>
      </c>
      <c r="U49" s="93" t="str">
        <f t="shared" si="38"/>
        <v/>
      </c>
      <c r="V49" s="93" t="str">
        <f t="shared" si="38"/>
        <v/>
      </c>
      <c r="W49" s="93" t="str">
        <f t="shared" si="38"/>
        <v/>
      </c>
      <c r="X49" s="93" t="str">
        <f t="shared" si="38"/>
        <v/>
      </c>
      <c r="Y49" s="93" t="str">
        <f t="shared" si="38"/>
        <v/>
      </c>
      <c r="Z49" s="93" t="str">
        <f t="shared" si="38"/>
        <v/>
      </c>
      <c r="AA49" s="93" t="str">
        <f t="shared" si="38"/>
        <v/>
      </c>
      <c r="AB49" s="93" t="str">
        <f t="shared" si="38"/>
        <v/>
      </c>
      <c r="AC49" s="93" t="str">
        <f t="shared" si="38"/>
        <v/>
      </c>
      <c r="AD49" s="85"/>
      <c r="AE49" s="93" t="str">
        <f t="shared" si="10"/>
        <v/>
      </c>
      <c r="AF49" s="93" t="str">
        <f t="shared" si="34"/>
        <v/>
      </c>
      <c r="AG49" s="93" t="str">
        <f t="shared" si="34"/>
        <v/>
      </c>
      <c r="AH49" s="93" t="str">
        <f t="shared" si="34"/>
        <v/>
      </c>
      <c r="AI49" s="93" t="str">
        <f t="shared" si="34"/>
        <v/>
      </c>
      <c r="AJ49" s="93" t="str">
        <f t="shared" si="34"/>
        <v/>
      </c>
      <c r="AK49" s="93" t="str">
        <f t="shared" si="34"/>
        <v/>
      </c>
      <c r="AL49" s="93" t="str">
        <f t="shared" si="34"/>
        <v/>
      </c>
      <c r="AM49" s="93" t="str">
        <f t="shared" si="34"/>
        <v/>
      </c>
      <c r="AN49" s="93" t="str">
        <f t="shared" si="34"/>
        <v/>
      </c>
      <c r="AO49" s="93" t="str">
        <f t="shared" si="34"/>
        <v/>
      </c>
      <c r="AP49" s="93" t="str">
        <f t="shared" si="34"/>
        <v/>
      </c>
      <c r="AQ49" s="93" t="str">
        <f t="shared" si="34"/>
        <v/>
      </c>
      <c r="AR49" s="109"/>
      <c r="AS49" s="87"/>
      <c r="AT49" s="87"/>
      <c r="AU49" s="87"/>
      <c r="AV49" s="87"/>
      <c r="AW49" s="87"/>
      <c r="AX49" s="87"/>
      <c r="AY49" s="87"/>
      <c r="AZ49" s="87"/>
      <c r="BA49" s="87"/>
      <c r="BB49" s="87"/>
      <c r="BC49" s="87"/>
      <c r="BD49" s="87"/>
      <c r="BE49" s="87"/>
      <c r="BF49" s="87"/>
      <c r="BG49" s="87"/>
      <c r="BH49" s="88"/>
      <c r="BI49" s="88"/>
      <c r="BJ49" s="82"/>
      <c r="BK49" s="82"/>
      <c r="BL49" s="82"/>
      <c r="BM49" s="82"/>
      <c r="BN49" s="82"/>
      <c r="BO49" s="82"/>
      <c r="BP49" s="82"/>
      <c r="BQ49" s="82"/>
      <c r="BR49" s="82"/>
      <c r="BS49" s="82"/>
      <c r="BT49" s="82"/>
      <c r="BU49" s="82"/>
      <c r="BV49" s="82"/>
      <c r="BW49" s="82"/>
      <c r="BX49" s="82"/>
      <c r="BY49" s="82"/>
      <c r="BZ49" s="82"/>
      <c r="CA49" s="82"/>
      <c r="CB49" s="82"/>
      <c r="CC49" s="82"/>
      <c r="CD49" s="82"/>
      <c r="CE49" s="82"/>
      <c r="CF49" s="82"/>
      <c r="CG49" s="82"/>
      <c r="CH49" s="82"/>
      <c r="CI49" s="82"/>
      <c r="CJ49" s="82"/>
      <c r="CK49" s="82"/>
      <c r="CL49" s="82"/>
      <c r="CM49" s="82"/>
      <c r="CN49" s="82"/>
      <c r="CO49" s="82"/>
      <c r="CP49" s="82"/>
      <c r="CQ49" s="82"/>
      <c r="CR49" s="82"/>
      <c r="CS49" s="82"/>
      <c r="CT49" s="82"/>
      <c r="CU49" s="82"/>
      <c r="CV49" s="82"/>
      <c r="CW49" s="82"/>
      <c r="CX49" s="82"/>
      <c r="CY49" s="82"/>
      <c r="CZ49" s="82"/>
      <c r="DA49" s="82"/>
      <c r="DB49" s="82"/>
      <c r="DC49" s="82"/>
      <c r="DD49" s="82"/>
      <c r="DE49" s="82"/>
      <c r="DF49" s="82"/>
      <c r="DG49" s="82"/>
      <c r="DH49" s="82"/>
      <c r="DI49" s="82"/>
      <c r="DJ49" s="82"/>
      <c r="DK49" s="82"/>
      <c r="DL49" s="82"/>
      <c r="DM49" s="82"/>
      <c r="DN49" s="82"/>
      <c r="DO49" s="82"/>
      <c r="DP49" s="82"/>
      <c r="DQ49" s="82"/>
      <c r="DR49" s="82"/>
      <c r="DS49" s="82"/>
      <c r="DT49" s="82"/>
      <c r="DU49" s="82"/>
      <c r="DV49" s="82"/>
      <c r="DW49" s="82"/>
      <c r="DX49" s="82"/>
      <c r="DY49" s="82"/>
      <c r="DZ49" s="82"/>
      <c r="EA49" s="82"/>
      <c r="EB49" s="82"/>
      <c r="EC49" s="82"/>
      <c r="ED49" s="82"/>
      <c r="EE49" s="82"/>
      <c r="EF49" s="82"/>
      <c r="EG49" s="82"/>
      <c r="EH49" s="82"/>
      <c r="EI49" s="82"/>
      <c r="EJ49" s="82"/>
      <c r="EK49" s="82"/>
      <c r="EL49" s="82"/>
      <c r="EM49" s="82"/>
      <c r="EN49" s="82"/>
      <c r="EO49" s="82"/>
      <c r="EP49" s="82"/>
      <c r="EQ49" s="82"/>
      <c r="ER49" s="82"/>
      <c r="ES49" s="82"/>
      <c r="ET49" s="82"/>
      <c r="EU49" s="82"/>
      <c r="EV49" s="82"/>
      <c r="EW49" s="82"/>
      <c r="EX49" s="82"/>
      <c r="EY49" s="82"/>
      <c r="EZ49" s="82"/>
      <c r="FA49" s="82"/>
      <c r="FB49" s="82"/>
      <c r="FC49" s="82"/>
      <c r="FD49" s="82"/>
      <c r="FE49" s="82"/>
      <c r="FF49" s="82"/>
      <c r="FG49" s="82"/>
      <c r="FH49" s="82"/>
      <c r="FI49" s="82"/>
      <c r="FJ49" s="82"/>
      <c r="FK49" s="82"/>
      <c r="FL49" s="82"/>
      <c r="FM49" s="82"/>
      <c r="FN49" s="82"/>
      <c r="FO49" s="82"/>
      <c r="FP49" s="82"/>
      <c r="FQ49" s="82"/>
      <c r="FR49" s="82"/>
      <c r="FS49" s="82"/>
      <c r="FT49" s="82"/>
      <c r="FU49" s="82"/>
      <c r="FV49" s="82"/>
      <c r="FW49" s="82"/>
      <c r="FX49" s="82"/>
      <c r="FY49" s="82"/>
      <c r="FZ49" s="82"/>
      <c r="GA49" s="82"/>
      <c r="GB49" s="82"/>
      <c r="GC49" s="82"/>
      <c r="GD49" s="82"/>
      <c r="GE49" s="82"/>
      <c r="GF49" s="82"/>
      <c r="GG49" s="82"/>
      <c r="GH49" s="82"/>
      <c r="GI49" s="82"/>
      <c r="GJ49" s="82"/>
      <c r="GK49" s="82"/>
      <c r="GL49" s="82"/>
      <c r="GM49" s="82"/>
      <c r="GN49" s="82"/>
      <c r="GO49" s="82"/>
      <c r="GP49" s="82"/>
      <c r="GQ49" s="82"/>
      <c r="GR49" s="82"/>
      <c r="GS49" s="82"/>
      <c r="GT49" s="82"/>
      <c r="GU49" s="82"/>
      <c r="GV49" s="82"/>
      <c r="GW49" s="82"/>
      <c r="GX49" s="82"/>
      <c r="GY49" s="82"/>
      <c r="GZ49" s="82"/>
      <c r="HA49" s="82"/>
      <c r="HB49" s="82"/>
      <c r="HC49" s="82"/>
      <c r="HD49" s="82"/>
      <c r="HE49" s="82"/>
      <c r="HF49" s="82"/>
      <c r="HG49" s="82"/>
      <c r="HH49" s="82"/>
      <c r="HI49" s="82"/>
      <c r="HJ49" s="82"/>
      <c r="HK49" s="82"/>
      <c r="HL49" s="82"/>
      <c r="HM49" s="82"/>
      <c r="HN49" s="82"/>
      <c r="HO49" s="82"/>
      <c r="HP49" s="82"/>
      <c r="HQ49" s="82"/>
      <c r="HR49" s="82"/>
      <c r="HS49" s="82"/>
      <c r="HT49" s="82"/>
      <c r="HU49" s="82"/>
      <c r="HV49" s="82"/>
      <c r="HW49" s="82"/>
      <c r="HX49" s="82"/>
      <c r="HY49" s="82"/>
      <c r="HZ49" s="82"/>
      <c r="IA49" s="82"/>
      <c r="IB49" s="82"/>
      <c r="IC49" s="82"/>
      <c r="ID49" s="82"/>
      <c r="IE49" s="82"/>
      <c r="IF49" s="82"/>
      <c r="IG49" s="82"/>
      <c r="IH49" s="82"/>
      <c r="II49" s="82"/>
      <c r="IJ49" s="82"/>
      <c r="IK49" s="82"/>
      <c r="IL49" s="82"/>
      <c r="IM49" s="82"/>
      <c r="IN49" s="82"/>
      <c r="IO49" s="82"/>
      <c r="IP49" s="82"/>
      <c r="IQ49" s="82"/>
      <c r="IR49" s="82"/>
      <c r="IS49" s="82"/>
      <c r="IT49" s="82"/>
      <c r="IU49" s="82"/>
      <c r="IV49" s="82"/>
      <c r="IW49" s="82"/>
      <c r="IX49" s="82"/>
      <c r="IY49" s="82"/>
      <c r="IZ49" s="82"/>
      <c r="JA49" s="82"/>
      <c r="JB49" s="82"/>
      <c r="JC49" s="82"/>
      <c r="JD49" s="82"/>
      <c r="JE49" s="82"/>
      <c r="JF49" s="82"/>
      <c r="JG49" s="82"/>
      <c r="JH49" s="82"/>
      <c r="JI49" s="82"/>
      <c r="JJ49" s="82"/>
      <c r="JK49" s="82"/>
      <c r="JL49" s="82"/>
      <c r="JM49" s="82"/>
      <c r="JN49" s="82"/>
      <c r="JO49" s="82"/>
      <c r="JP49" s="82"/>
      <c r="JQ49" s="82"/>
      <c r="JR49" s="82"/>
      <c r="JS49" s="82"/>
      <c r="JT49" s="82"/>
      <c r="JU49" s="82"/>
      <c r="JV49" s="82"/>
      <c r="JW49" s="82"/>
      <c r="JX49" s="82"/>
      <c r="JY49" s="82"/>
      <c r="JZ49" s="82"/>
      <c r="KA49" s="82"/>
      <c r="KB49" s="82"/>
      <c r="KC49" s="82"/>
      <c r="KD49" s="82"/>
      <c r="KE49" s="82"/>
      <c r="KF49" s="82"/>
      <c r="KG49" s="82"/>
      <c r="KH49" s="82"/>
      <c r="KI49" s="82"/>
      <c r="KJ49" s="82"/>
      <c r="KK49" s="82"/>
      <c r="KL49" s="82"/>
      <c r="KM49" s="82"/>
      <c r="KN49" s="82"/>
      <c r="KO49" s="82"/>
      <c r="KP49" s="82"/>
      <c r="KQ49" s="82"/>
      <c r="KR49" s="82"/>
      <c r="KS49" s="82"/>
      <c r="KT49" s="82"/>
      <c r="KU49" s="82"/>
      <c r="KV49" s="82"/>
      <c r="KW49" s="82"/>
      <c r="KX49" s="82"/>
      <c r="KY49" s="82"/>
      <c r="KZ49" s="82"/>
      <c r="LA49" s="82"/>
      <c r="LB49" s="82"/>
      <c r="LC49" s="82"/>
      <c r="LD49" s="82"/>
      <c r="LE49" s="82"/>
      <c r="LF49" s="82"/>
      <c r="LG49" s="82"/>
      <c r="LH49" s="82"/>
      <c r="LI49" s="82"/>
      <c r="LJ49" s="82"/>
      <c r="LK49" s="82"/>
      <c r="LL49" s="82"/>
      <c r="LM49" s="82"/>
      <c r="LN49" s="82"/>
      <c r="LO49" s="82"/>
      <c r="LP49" s="82"/>
      <c r="LQ49" s="82"/>
      <c r="LR49" s="82"/>
      <c r="LS49" s="82"/>
      <c r="LT49" s="82"/>
      <c r="LU49" s="82"/>
      <c r="LV49" s="82"/>
      <c r="LW49" s="82"/>
      <c r="LX49" s="82"/>
      <c r="LY49" s="82"/>
      <c r="LZ49" s="82"/>
      <c r="MA49" s="82"/>
      <c r="MB49" s="82"/>
      <c r="MC49" s="82"/>
      <c r="MD49" s="82"/>
      <c r="ME49" s="82"/>
      <c r="MF49" s="82"/>
      <c r="MG49" s="82"/>
      <c r="MH49" s="82"/>
      <c r="MI49" s="82"/>
      <c r="MJ49" s="82"/>
      <c r="MK49" s="82"/>
      <c r="ML49" s="82"/>
      <c r="MM49" s="82"/>
      <c r="MN49" s="82"/>
      <c r="MO49" s="82"/>
      <c r="MP49" s="82"/>
      <c r="MQ49" s="82"/>
      <c r="MR49" s="82"/>
      <c r="MS49" s="82"/>
      <c r="MT49" s="82"/>
      <c r="MU49" s="82"/>
      <c r="MV49" s="82"/>
      <c r="MW49" s="82"/>
      <c r="MX49" s="82"/>
      <c r="MY49" s="82"/>
      <c r="MZ49" s="82"/>
      <c r="NA49" s="82"/>
      <c r="NB49" s="82"/>
      <c r="NC49" s="82"/>
      <c r="ND49" s="82"/>
      <c r="NE49" s="82"/>
      <c r="NF49" s="82"/>
      <c r="NG49" s="82"/>
      <c r="NH49" s="82"/>
      <c r="NI49" s="82"/>
      <c r="NJ49" s="82"/>
      <c r="NK49" s="82"/>
      <c r="NL49" s="82"/>
      <c r="NM49" s="82"/>
      <c r="NN49" s="82"/>
      <c r="NO49" s="82"/>
      <c r="NP49" s="82"/>
      <c r="NQ49" s="82"/>
      <c r="NR49" s="82"/>
      <c r="NS49" s="82"/>
      <c r="NT49" s="82"/>
      <c r="NU49" s="82"/>
      <c r="NV49" s="82"/>
      <c r="NW49" s="82"/>
      <c r="NX49" s="82"/>
      <c r="NY49" s="82"/>
      <c r="NZ49" s="82"/>
      <c r="OA49" s="82"/>
      <c r="OB49" s="82"/>
      <c r="OC49" s="82"/>
      <c r="OD49" s="82"/>
      <c r="OE49" s="82"/>
      <c r="OF49" s="82"/>
      <c r="OG49" s="82"/>
      <c r="OH49" s="82"/>
      <c r="OI49" s="82"/>
      <c r="OJ49" s="82"/>
      <c r="OK49" s="82"/>
      <c r="OL49" s="82"/>
      <c r="OM49" s="82"/>
      <c r="ON49" s="82"/>
      <c r="OO49" s="82"/>
      <c r="OP49" s="82"/>
      <c r="OQ49" s="82"/>
      <c r="OR49" s="82"/>
      <c r="OS49" s="82"/>
      <c r="OT49" s="82"/>
      <c r="OU49" s="82"/>
      <c r="OV49" s="82"/>
      <c r="OW49" s="82"/>
      <c r="OX49" s="82"/>
      <c r="OY49" s="82"/>
      <c r="OZ49" s="82"/>
      <c r="PA49" s="82"/>
      <c r="PB49" s="82"/>
      <c r="PC49" s="82"/>
      <c r="PD49" s="82"/>
      <c r="PE49" s="82"/>
      <c r="PF49" s="82"/>
      <c r="PG49" s="82"/>
      <c r="PH49" s="82"/>
      <c r="PI49" s="82"/>
      <c r="PJ49" s="82"/>
      <c r="PK49" s="82"/>
      <c r="PL49" s="82"/>
      <c r="PM49" s="82"/>
      <c r="PN49" s="82"/>
      <c r="PO49" s="82"/>
      <c r="PP49" s="82"/>
      <c r="PQ49" s="82"/>
      <c r="PR49" s="82"/>
      <c r="PS49" s="82"/>
      <c r="PT49" s="82"/>
      <c r="PU49" s="82"/>
      <c r="PV49" s="82"/>
      <c r="PW49" s="82"/>
      <c r="PX49" s="82"/>
      <c r="PY49" s="82"/>
      <c r="PZ49" s="82"/>
      <c r="QA49" s="82"/>
      <c r="QB49" s="82"/>
      <c r="QC49" s="82"/>
      <c r="QD49" s="82"/>
      <c r="QE49" s="82"/>
      <c r="QF49" s="82"/>
      <c r="QG49" s="82"/>
      <c r="QH49" s="82"/>
      <c r="QI49" s="82"/>
      <c r="QJ49" s="82"/>
      <c r="QK49" s="82"/>
      <c r="QL49" s="82"/>
      <c r="QM49" s="82"/>
      <c r="QN49" s="82"/>
      <c r="QO49" s="82"/>
      <c r="QP49" s="82"/>
      <c r="QQ49" s="82"/>
      <c r="QR49" s="82"/>
      <c r="QS49" s="82"/>
      <c r="QT49" s="82"/>
      <c r="QU49" s="82"/>
      <c r="QV49" s="82"/>
      <c r="QW49" s="82"/>
      <c r="QX49" s="82"/>
      <c r="QY49" s="82"/>
      <c r="QZ49" s="82"/>
      <c r="RA49" s="82"/>
      <c r="RB49" s="82"/>
      <c r="RC49" s="82"/>
      <c r="RD49" s="82"/>
      <c r="RE49" s="82"/>
      <c r="RF49" s="82"/>
      <c r="RG49" s="82"/>
      <c r="RH49" s="82"/>
      <c r="RI49" s="82"/>
      <c r="RJ49" s="82"/>
      <c r="RK49" s="82"/>
      <c r="RL49" s="82"/>
      <c r="RM49" s="82"/>
      <c r="RN49" s="82"/>
      <c r="RO49" s="82"/>
      <c r="RP49" s="82"/>
      <c r="RQ49" s="82"/>
      <c r="RR49" s="82"/>
      <c r="RS49" s="82"/>
      <c r="RT49" s="82"/>
      <c r="RU49" s="82"/>
      <c r="RV49" s="82"/>
      <c r="RW49" s="82"/>
      <c r="RX49" s="82"/>
      <c r="RY49" s="82"/>
      <c r="RZ49" s="82"/>
      <c r="SA49" s="82"/>
      <c r="SB49" s="82"/>
      <c r="SC49" s="82"/>
      <c r="SD49" s="82"/>
      <c r="SE49" s="82"/>
      <c r="SF49" s="82"/>
      <c r="SG49" s="82"/>
      <c r="SH49" s="82"/>
      <c r="SI49" s="82"/>
      <c r="SJ49" s="82"/>
      <c r="SK49" s="82"/>
      <c r="SL49" s="82"/>
      <c r="SM49" s="82"/>
      <c r="SN49" s="82"/>
      <c r="SO49" s="82"/>
      <c r="SP49" s="82"/>
      <c r="SQ49" s="82"/>
      <c r="SR49" s="82"/>
      <c r="SS49" s="82"/>
      <c r="ST49" s="82"/>
      <c r="SU49" s="82"/>
      <c r="SV49" s="82"/>
      <c r="SW49" s="82"/>
      <c r="SX49" s="82"/>
      <c r="SY49" s="82"/>
      <c r="SZ49" s="82"/>
      <c r="TA49" s="82"/>
      <c r="TB49" s="82"/>
      <c r="TC49" s="82"/>
      <c r="TD49" s="82"/>
      <c r="TE49" s="82"/>
      <c r="TF49" s="82"/>
      <c r="TG49" s="82"/>
      <c r="TH49" s="82"/>
      <c r="TI49" s="82"/>
      <c r="TJ49" s="82"/>
      <c r="TK49" s="82"/>
      <c r="TL49" s="82"/>
      <c r="TM49" s="82"/>
      <c r="TN49" s="82"/>
      <c r="TO49" s="82"/>
      <c r="TP49" s="82"/>
      <c r="TQ49" s="82"/>
      <c r="TR49" s="82"/>
      <c r="TS49" s="82"/>
      <c r="TT49" s="82"/>
      <c r="TU49" s="82"/>
      <c r="TV49" s="82"/>
      <c r="TW49" s="82"/>
      <c r="TX49" s="82"/>
      <c r="TY49" s="82"/>
      <c r="TZ49" s="82"/>
      <c r="UA49" s="82"/>
      <c r="UB49" s="82"/>
      <c r="UC49" s="82"/>
      <c r="UD49" s="82"/>
      <c r="UE49" s="82"/>
      <c r="UF49" s="82"/>
      <c r="UG49" s="82"/>
      <c r="UH49" s="82"/>
      <c r="UI49" s="82"/>
      <c r="UJ49" s="82"/>
      <c r="UK49" s="82"/>
      <c r="UL49" s="82"/>
      <c r="UM49" s="82"/>
      <c r="UN49" s="82"/>
      <c r="UO49" s="82"/>
      <c r="UP49" s="82"/>
      <c r="UQ49" s="82"/>
      <c r="UR49" s="82"/>
      <c r="US49" s="82"/>
      <c r="UT49" s="82"/>
      <c r="UU49" s="82"/>
      <c r="UV49" s="82"/>
      <c r="UW49" s="82"/>
      <c r="UX49" s="82"/>
      <c r="UY49" s="82"/>
      <c r="UZ49" s="82"/>
      <c r="VA49" s="82"/>
      <c r="VB49" s="82"/>
      <c r="VC49" s="82"/>
      <c r="VD49" s="82"/>
      <c r="VE49" s="82"/>
      <c r="VF49" s="82"/>
      <c r="VG49" s="82"/>
      <c r="VH49" s="82"/>
      <c r="VI49" s="82"/>
      <c r="VJ49" s="82"/>
      <c r="VK49" s="82"/>
      <c r="VL49" s="82"/>
      <c r="VM49" s="82"/>
      <c r="VN49" s="82"/>
      <c r="VO49" s="82"/>
      <c r="VP49" s="82"/>
      <c r="VQ49" s="82"/>
      <c r="VR49" s="82"/>
      <c r="VS49" s="82"/>
      <c r="VT49" s="82"/>
      <c r="VU49" s="82"/>
      <c r="VV49" s="82"/>
      <c r="VW49" s="82"/>
      <c r="VX49" s="82"/>
      <c r="VY49" s="82"/>
      <c r="VZ49" s="82"/>
      <c r="WA49" s="82"/>
      <c r="WB49" s="82"/>
      <c r="WC49" s="82"/>
      <c r="WD49" s="82"/>
      <c r="WE49" s="82"/>
      <c r="WF49" s="82"/>
      <c r="WG49" s="82"/>
      <c r="WH49" s="82"/>
      <c r="WI49" s="82"/>
      <c r="WJ49" s="82"/>
      <c r="WK49" s="82"/>
      <c r="WL49" s="82"/>
      <c r="WM49" s="82"/>
      <c r="WN49" s="82"/>
      <c r="WO49" s="82"/>
      <c r="WP49" s="82"/>
      <c r="WQ49" s="82"/>
      <c r="WR49" s="82"/>
      <c r="WS49" s="82"/>
      <c r="WT49" s="82"/>
      <c r="WU49" s="82"/>
      <c r="WV49" s="82"/>
      <c r="WW49" s="82"/>
      <c r="WX49" s="82"/>
      <c r="WY49" s="82"/>
      <c r="WZ49" s="82"/>
      <c r="XA49" s="82"/>
      <c r="XB49" s="82"/>
      <c r="XC49" s="82"/>
      <c r="XD49" s="82"/>
      <c r="XE49" s="82"/>
      <c r="XF49" s="82"/>
      <c r="XG49" s="82"/>
      <c r="XH49" s="82"/>
      <c r="XI49" s="82"/>
      <c r="XJ49" s="82"/>
      <c r="XK49" s="82"/>
      <c r="XL49" s="82"/>
      <c r="XM49" s="82"/>
      <c r="XN49" s="82"/>
      <c r="XO49" s="82"/>
      <c r="XP49" s="82"/>
      <c r="XQ49" s="82"/>
      <c r="XR49" s="82"/>
      <c r="XS49" s="82"/>
      <c r="XT49" s="82"/>
      <c r="XU49" s="82"/>
      <c r="XV49" s="82"/>
      <c r="XW49" s="82"/>
      <c r="XX49" s="82"/>
      <c r="XY49" s="82"/>
      <c r="XZ49" s="82"/>
      <c r="YA49" s="82"/>
      <c r="YB49" s="82"/>
      <c r="YC49" s="82"/>
      <c r="YD49" s="82"/>
      <c r="YE49" s="82"/>
      <c r="YF49" s="82"/>
      <c r="YG49" s="82"/>
      <c r="YH49" s="82"/>
      <c r="YI49" s="82"/>
      <c r="YJ49" s="82"/>
      <c r="YK49" s="82"/>
      <c r="YL49" s="82"/>
      <c r="YM49" s="82"/>
      <c r="YN49" s="82"/>
      <c r="YO49" s="82"/>
      <c r="YP49" s="82"/>
      <c r="YQ49" s="82"/>
      <c r="YR49" s="82"/>
      <c r="YS49" s="82"/>
      <c r="YT49" s="82"/>
      <c r="YU49" s="82"/>
      <c r="YV49" s="82"/>
      <c r="YW49" s="82"/>
      <c r="YX49" s="82"/>
      <c r="YY49" s="82"/>
      <c r="YZ49" s="82"/>
      <c r="ZA49" s="82"/>
      <c r="ZB49" s="82"/>
      <c r="ZC49" s="82"/>
      <c r="ZD49" s="82"/>
      <c r="ZE49" s="82"/>
      <c r="ZF49" s="82"/>
      <c r="ZG49" s="82"/>
      <c r="ZH49" s="82"/>
      <c r="ZI49" s="82"/>
      <c r="ZJ49" s="82"/>
      <c r="ZK49" s="82"/>
      <c r="ZL49" s="82"/>
      <c r="ZM49" s="82"/>
      <c r="ZN49" s="82"/>
      <c r="ZO49" s="82"/>
      <c r="ZP49" s="82"/>
      <c r="ZQ49" s="82"/>
      <c r="ZR49" s="82"/>
      <c r="ZS49" s="82"/>
      <c r="ZT49" s="82"/>
      <c r="ZU49" s="82"/>
      <c r="ZV49" s="82"/>
      <c r="ZW49" s="82"/>
      <c r="ZX49" s="82"/>
      <c r="ZY49" s="82"/>
      <c r="ZZ49" s="82"/>
      <c r="AAA49" s="82"/>
      <c r="AAB49" s="82"/>
      <c r="AAC49" s="82"/>
      <c r="AAD49" s="82"/>
      <c r="AAE49" s="82"/>
      <c r="AAF49" s="82"/>
      <c r="AAG49" s="82"/>
      <c r="AAH49" s="82"/>
      <c r="AAI49" s="82"/>
      <c r="AAJ49" s="82"/>
      <c r="AAK49" s="82"/>
      <c r="AAL49" s="82"/>
      <c r="AAM49" s="82"/>
      <c r="AAN49" s="82"/>
      <c r="AAO49" s="82"/>
      <c r="AAP49" s="82"/>
      <c r="AAQ49" s="82"/>
      <c r="AAR49" s="82"/>
      <c r="AAS49" s="82"/>
      <c r="AAT49" s="82"/>
      <c r="AAU49" s="82"/>
      <c r="AAV49" s="82"/>
      <c r="AAW49" s="82"/>
      <c r="AAX49" s="82"/>
      <c r="AAY49" s="82"/>
      <c r="AAZ49" s="82"/>
      <c r="ABA49" s="82"/>
      <c r="ABB49" s="82"/>
      <c r="ABC49" s="82"/>
      <c r="ABD49" s="82"/>
      <c r="ABE49" s="82"/>
      <c r="ABF49" s="82"/>
      <c r="ABG49" s="82"/>
      <c r="ABH49" s="82"/>
      <c r="ABI49" s="82"/>
      <c r="ABJ49" s="82"/>
      <c r="ABK49" s="82"/>
      <c r="ABL49" s="82"/>
      <c r="ABM49" s="82"/>
      <c r="ABN49" s="82"/>
      <c r="ABO49" s="82"/>
      <c r="ABP49" s="82"/>
      <c r="ABQ49" s="82"/>
      <c r="ABR49" s="82"/>
      <c r="ABS49" s="82"/>
      <c r="ABT49" s="82"/>
      <c r="ABU49" s="82"/>
      <c r="ABV49" s="82"/>
      <c r="ABW49" s="82"/>
      <c r="ABX49" s="82"/>
      <c r="ABY49" s="82"/>
      <c r="ABZ49" s="82"/>
      <c r="ACA49" s="82"/>
      <c r="ACB49" s="82"/>
      <c r="ACC49" s="82"/>
      <c r="ACD49" s="82"/>
      <c r="ACE49" s="82"/>
      <c r="ACF49" s="82"/>
      <c r="ACG49" s="82"/>
      <c r="ACH49" s="82"/>
      <c r="ACI49" s="82"/>
      <c r="ACJ49" s="82"/>
      <c r="ACK49" s="82"/>
      <c r="ACL49" s="82"/>
      <c r="ACM49" s="82"/>
      <c r="ACN49" s="82"/>
      <c r="ACO49" s="82"/>
      <c r="ACP49" s="82"/>
      <c r="ACQ49" s="82"/>
      <c r="ACR49" s="82"/>
      <c r="ACS49" s="82"/>
      <c r="ACT49" s="82"/>
      <c r="ACU49" s="82"/>
      <c r="ACV49" s="82"/>
      <c r="ACW49" s="82"/>
      <c r="ACX49" s="82"/>
      <c r="ACY49" s="82"/>
      <c r="ACZ49" s="82"/>
      <c r="ADA49" s="82"/>
      <c r="ADB49" s="82"/>
      <c r="ADC49" s="82"/>
      <c r="ADD49" s="82"/>
      <c r="ADE49" s="82"/>
      <c r="ADF49" s="82"/>
      <c r="ADG49" s="82"/>
      <c r="ADH49" s="82"/>
      <c r="ADI49" s="82"/>
      <c r="ADJ49" s="82"/>
      <c r="ADK49" s="82"/>
      <c r="ADL49" s="82"/>
      <c r="ADM49" s="82"/>
      <c r="ADN49" s="82"/>
      <c r="ADO49" s="82"/>
      <c r="ADP49" s="82"/>
      <c r="ADQ49" s="82"/>
      <c r="ADR49" s="82"/>
      <c r="ADS49" s="82"/>
      <c r="ADT49" s="82"/>
      <c r="ADU49" s="82"/>
      <c r="ADV49" s="82"/>
      <c r="ADW49" s="82"/>
      <c r="ADX49" s="82"/>
      <c r="ADY49" s="82"/>
      <c r="ADZ49" s="82"/>
      <c r="AEA49" s="82"/>
      <c r="AEB49" s="82"/>
      <c r="AEC49" s="82"/>
      <c r="AED49" s="82"/>
      <c r="AEE49" s="82"/>
      <c r="AEF49" s="82"/>
      <c r="AEG49" s="82"/>
      <c r="AEH49" s="82"/>
      <c r="AEI49" s="82"/>
      <c r="AEJ49" s="82"/>
      <c r="AEK49" s="82"/>
      <c r="AEL49" s="82"/>
      <c r="AEM49" s="82"/>
      <c r="AEN49" s="82"/>
      <c r="AEO49" s="82"/>
      <c r="AEP49" s="82"/>
      <c r="AEQ49" s="82"/>
      <c r="AER49" s="82"/>
      <c r="AES49" s="82"/>
      <c r="AET49" s="82"/>
      <c r="AEU49" s="82"/>
      <c r="AEV49" s="82"/>
      <c r="AEW49" s="82"/>
      <c r="AEX49" s="82"/>
      <c r="AEY49" s="82"/>
      <c r="AEZ49" s="82"/>
      <c r="AFA49" s="82"/>
      <c r="AFB49" s="82"/>
      <c r="AFC49" s="82"/>
      <c r="AFD49" s="82"/>
      <c r="AFE49" s="82"/>
      <c r="AFF49" s="82"/>
      <c r="AFG49" s="82"/>
      <c r="AFH49" s="82"/>
      <c r="AFI49" s="82"/>
      <c r="AFJ49" s="82"/>
      <c r="AFK49" s="82"/>
      <c r="AFL49" s="82"/>
      <c r="AFM49" s="82"/>
      <c r="AFN49" s="82"/>
      <c r="AFO49" s="82"/>
      <c r="AFP49" s="82"/>
      <c r="AFQ49" s="82"/>
      <c r="AFR49" s="82"/>
      <c r="AFS49" s="82"/>
      <c r="AFT49" s="82"/>
      <c r="AFU49" s="82"/>
      <c r="AFV49" s="82"/>
      <c r="AFW49" s="82"/>
      <c r="AFX49" s="82"/>
      <c r="AFY49" s="82"/>
      <c r="AFZ49" s="82"/>
      <c r="AGA49" s="82"/>
      <c r="AGB49" s="82"/>
      <c r="AGC49" s="82"/>
      <c r="AGD49" s="82"/>
      <c r="AGE49" s="82"/>
      <c r="AGF49" s="82"/>
      <c r="AGG49" s="82"/>
      <c r="AGH49" s="82"/>
      <c r="AGI49" s="82"/>
      <c r="AGJ49" s="82"/>
      <c r="AGK49" s="82"/>
      <c r="AGL49" s="82"/>
      <c r="AGM49" s="82"/>
      <c r="AGN49" s="82"/>
      <c r="AGO49" s="82"/>
      <c r="AGP49" s="82"/>
      <c r="AGQ49" s="82"/>
      <c r="AGR49" s="82"/>
      <c r="AGS49" s="82"/>
      <c r="AGT49" s="82"/>
      <c r="AGU49" s="82"/>
      <c r="AGV49" s="82"/>
      <c r="AGW49" s="82"/>
      <c r="AGX49" s="82"/>
      <c r="AGY49" s="82"/>
      <c r="AGZ49" s="82"/>
      <c r="AHA49" s="82"/>
      <c r="AHB49" s="82"/>
      <c r="AHC49" s="82"/>
      <c r="AHD49" s="82"/>
      <c r="AHE49" s="82"/>
      <c r="AHF49" s="82"/>
      <c r="AHG49" s="82"/>
      <c r="AHH49" s="82"/>
      <c r="AHI49" s="82"/>
      <c r="AHJ49" s="82"/>
      <c r="AHK49" s="82"/>
      <c r="AHL49" s="82"/>
      <c r="AHM49" s="82"/>
      <c r="AHN49" s="82"/>
      <c r="AHO49" s="82"/>
      <c r="AHP49" s="82"/>
      <c r="AHQ49" s="82"/>
      <c r="AHR49" s="82"/>
      <c r="AHS49" s="82"/>
      <c r="AHT49" s="82"/>
      <c r="AHU49" s="82"/>
      <c r="AHV49" s="82"/>
      <c r="AHW49" s="82"/>
      <c r="AHX49" s="82"/>
      <c r="AHY49" s="82"/>
      <c r="AHZ49" s="82"/>
      <c r="AIA49" s="82"/>
      <c r="AIB49" s="82"/>
      <c r="AIC49" s="82"/>
      <c r="AID49" s="82"/>
      <c r="AIE49" s="82"/>
      <c r="AIF49" s="82"/>
      <c r="AIG49" s="82"/>
      <c r="AIH49" s="82"/>
      <c r="AII49" s="82"/>
      <c r="AIJ49" s="82"/>
      <c r="AIK49" s="82"/>
      <c r="AIL49" s="82"/>
      <c r="AIM49" s="82"/>
      <c r="AIN49" s="82"/>
      <c r="AIO49" s="82"/>
      <c r="AIP49" s="82"/>
      <c r="AIQ49" s="82"/>
      <c r="AIR49" s="82"/>
      <c r="AIS49" s="82"/>
      <c r="AIT49" s="82"/>
      <c r="AIU49" s="82"/>
      <c r="AIV49" s="82"/>
      <c r="AIW49" s="82"/>
      <c r="AIX49" s="82"/>
      <c r="AIY49" s="82"/>
      <c r="AIZ49" s="82"/>
      <c r="AJA49" s="82"/>
      <c r="AJB49" s="82"/>
      <c r="AJC49" s="82"/>
      <c r="AJD49" s="82"/>
      <c r="AJE49" s="82"/>
      <c r="AJF49" s="82"/>
      <c r="AJG49" s="82"/>
      <c r="AJH49" s="82"/>
      <c r="AJI49" s="82"/>
      <c r="AJJ49" s="82"/>
      <c r="AJK49" s="82"/>
      <c r="AJL49" s="82"/>
      <c r="AJM49" s="82"/>
      <c r="AJN49" s="82"/>
      <c r="AJO49" s="82"/>
      <c r="AJP49" s="82"/>
      <c r="AJQ49" s="82"/>
      <c r="AJR49" s="82"/>
      <c r="AJS49" s="82"/>
      <c r="AJT49" s="82"/>
      <c r="AJU49" s="82"/>
      <c r="AJV49" s="82"/>
      <c r="AJW49" s="82"/>
      <c r="AJX49" s="82"/>
      <c r="AJY49" s="82"/>
      <c r="AJZ49" s="82"/>
      <c r="AKA49" s="82"/>
      <c r="AKB49" s="82"/>
      <c r="AKC49" s="82"/>
      <c r="AKD49" s="82"/>
      <c r="AKE49" s="82"/>
      <c r="AKF49" s="82"/>
      <c r="AKG49" s="82"/>
      <c r="AKH49" s="82"/>
      <c r="AKI49" s="82"/>
      <c r="AKJ49" s="82"/>
      <c r="AKK49" s="82"/>
      <c r="AKL49" s="82"/>
      <c r="AKM49" s="82"/>
      <c r="AKN49" s="82"/>
      <c r="AKO49" s="82"/>
      <c r="AKP49" s="82"/>
      <c r="AKQ49" s="82"/>
      <c r="AKR49" s="82"/>
      <c r="AKS49" s="82"/>
      <c r="AKT49" s="82"/>
      <c r="AKU49" s="82"/>
      <c r="AKV49" s="82"/>
      <c r="AKW49" s="82"/>
      <c r="AKX49" s="82"/>
      <c r="AKY49" s="82"/>
      <c r="AKZ49" s="82"/>
      <c r="ALA49" s="82"/>
      <c r="ALB49" s="82"/>
      <c r="ALC49" s="82"/>
      <c r="ALD49" s="82"/>
      <c r="ALE49" s="82"/>
      <c r="ALF49" s="82"/>
      <c r="ALG49" s="82"/>
      <c r="ALH49" s="82"/>
      <c r="ALI49" s="82"/>
      <c r="ALJ49" s="82"/>
      <c r="ALK49" s="82"/>
      <c r="ALL49" s="82"/>
      <c r="ALM49" s="82"/>
      <c r="ALN49" s="82"/>
      <c r="ALO49" s="82"/>
      <c r="ALP49" s="82"/>
      <c r="ALQ49" s="82"/>
      <c r="ALR49" s="82"/>
      <c r="ALS49" s="82"/>
      <c r="ALT49" s="82"/>
      <c r="ALU49" s="82"/>
      <c r="ALV49" s="82"/>
      <c r="ALW49" s="82"/>
      <c r="ALX49" s="82"/>
      <c r="ALY49" s="82"/>
      <c r="ALZ49" s="82"/>
      <c r="AMA49" s="82"/>
      <c r="AMB49" s="82"/>
      <c r="AMC49" s="82"/>
      <c r="AMD49" s="82"/>
      <c r="AME49" s="82"/>
      <c r="AMF49" s="82"/>
      <c r="AMG49" s="82"/>
      <c r="AMH49" s="82"/>
      <c r="AMI49" s="82"/>
      <c r="AMJ49" s="82"/>
      <c r="AMK49" s="82"/>
      <c r="AML49" s="82"/>
      <c r="AMM49" s="82"/>
      <c r="AMN49" s="82"/>
      <c r="AMO49" s="82"/>
      <c r="AMP49" s="82"/>
      <c r="AMQ49" s="82"/>
      <c r="AMR49" s="82"/>
      <c r="AMS49" s="82"/>
      <c r="AMT49" s="82"/>
      <c r="AMU49" s="82"/>
      <c r="AMV49" s="82"/>
      <c r="AMW49" s="82"/>
      <c r="AMX49" s="82"/>
      <c r="AMY49" s="82"/>
      <c r="AMZ49" s="82"/>
      <c r="ANA49" s="82"/>
      <c r="ANB49" s="82"/>
      <c r="ANC49" s="82"/>
      <c r="AND49" s="82"/>
      <c r="ANE49" s="82"/>
      <c r="ANF49" s="82"/>
      <c r="ANG49" s="82"/>
      <c r="ANH49" s="82"/>
      <c r="ANI49" s="82"/>
      <c r="ANJ49" s="82"/>
      <c r="ANK49" s="82"/>
      <c r="ANL49" s="82"/>
      <c r="ANM49" s="82"/>
      <c r="ANN49" s="82"/>
      <c r="ANO49" s="82"/>
      <c r="ANP49" s="82"/>
      <c r="ANQ49" s="82"/>
      <c r="ANR49" s="82"/>
      <c r="ANS49" s="82"/>
      <c r="ANT49" s="82"/>
      <c r="ANU49" s="82"/>
      <c r="ANV49" s="82"/>
      <c r="ANW49" s="82"/>
      <c r="ANX49" s="82"/>
      <c r="ANY49" s="82"/>
      <c r="ANZ49" s="82"/>
      <c r="AOA49" s="82"/>
      <c r="AOB49" s="82"/>
      <c r="AOC49" s="82"/>
      <c r="AOD49" s="82"/>
      <c r="AOE49" s="82"/>
      <c r="AOF49" s="82"/>
      <c r="AOG49" s="82"/>
      <c r="AOH49" s="82"/>
      <c r="AOI49" s="82"/>
      <c r="AOJ49" s="82"/>
      <c r="AOK49" s="82"/>
      <c r="AOL49" s="82"/>
      <c r="AOM49" s="82"/>
      <c r="AON49" s="82"/>
      <c r="AOO49" s="82"/>
      <c r="AOP49" s="82"/>
      <c r="AOQ49" s="82"/>
      <c r="AOR49" s="82"/>
      <c r="AOS49" s="82"/>
      <c r="AOT49" s="82"/>
      <c r="AOU49" s="82"/>
      <c r="AOV49" s="82"/>
      <c r="AOW49" s="82"/>
      <c r="AOX49" s="82"/>
      <c r="AOY49" s="82"/>
      <c r="AOZ49" s="82"/>
      <c r="APA49" s="82"/>
      <c r="APB49" s="82"/>
      <c r="APC49" s="82"/>
      <c r="APD49" s="82"/>
      <c r="APE49" s="82"/>
      <c r="APF49" s="82"/>
      <c r="APG49" s="82"/>
      <c r="APH49" s="82"/>
      <c r="API49" s="82"/>
      <c r="APJ49" s="82"/>
      <c r="APK49" s="82"/>
      <c r="APL49" s="82"/>
      <c r="APM49" s="82"/>
      <c r="APN49" s="82"/>
      <c r="APO49" s="82"/>
      <c r="APP49" s="82"/>
      <c r="APQ49" s="82"/>
      <c r="APR49" s="82"/>
      <c r="APS49" s="82"/>
      <c r="APT49" s="82"/>
      <c r="APU49" s="82"/>
      <c r="APV49" s="82"/>
      <c r="APW49" s="82"/>
      <c r="APX49" s="82"/>
      <c r="APY49" s="82"/>
      <c r="APZ49" s="82"/>
      <c r="AQA49" s="82"/>
      <c r="AQB49" s="82"/>
      <c r="AQC49" s="82"/>
      <c r="AQD49" s="82"/>
      <c r="AQE49" s="82"/>
      <c r="AQF49" s="82"/>
      <c r="AQG49" s="82"/>
      <c r="AQH49" s="82"/>
      <c r="AQI49" s="82"/>
      <c r="AQJ49" s="82"/>
      <c r="AQK49" s="82"/>
      <c r="AQL49" s="82"/>
      <c r="AQM49" s="82"/>
      <c r="AQN49" s="82"/>
      <c r="AQO49" s="82"/>
      <c r="AQP49" s="82"/>
      <c r="AQQ49" s="82"/>
      <c r="AQR49" s="82"/>
      <c r="AQS49" s="82"/>
      <c r="AQT49" s="82"/>
      <c r="AQU49" s="82"/>
      <c r="AQV49" s="82"/>
      <c r="AQW49" s="82"/>
      <c r="AQX49" s="82"/>
      <c r="AQY49" s="82"/>
      <c r="AQZ49" s="82"/>
      <c r="ARA49" s="82"/>
      <c r="ARB49" s="82"/>
      <c r="ARC49" s="82"/>
      <c r="ARD49" s="82"/>
      <c r="ARE49" s="82"/>
      <c r="ARF49" s="82"/>
      <c r="ARG49" s="82"/>
      <c r="ARH49" s="82"/>
      <c r="ARI49" s="82"/>
      <c r="ARJ49" s="82"/>
      <c r="ARK49" s="82"/>
      <c r="ARL49" s="82"/>
      <c r="ARM49" s="82"/>
      <c r="ARN49" s="82"/>
      <c r="ARO49" s="82"/>
      <c r="ARP49" s="82"/>
      <c r="ARQ49" s="82"/>
      <c r="ARR49" s="82"/>
      <c r="ARS49" s="82"/>
      <c r="ART49" s="82"/>
      <c r="ARU49" s="82"/>
      <c r="ARV49" s="82"/>
      <c r="ARW49" s="82"/>
      <c r="ARX49" s="82"/>
      <c r="ARY49" s="82"/>
      <c r="ARZ49" s="82"/>
      <c r="ASA49" s="82"/>
      <c r="ASB49" s="82"/>
      <c r="ASC49" s="82"/>
      <c r="ASD49" s="82"/>
      <c r="ASE49" s="82"/>
      <c r="ASF49" s="82"/>
      <c r="ASG49" s="82"/>
      <c r="ASH49" s="82"/>
      <c r="ASI49" s="82"/>
      <c r="ASJ49" s="82"/>
      <c r="ASK49" s="82"/>
      <c r="ASL49" s="82"/>
      <c r="ASM49" s="82"/>
      <c r="ASN49" s="82"/>
      <c r="ASO49" s="82"/>
      <c r="ASP49" s="82"/>
      <c r="ASQ49" s="82"/>
      <c r="ASR49" s="82"/>
      <c r="ASS49" s="82"/>
      <c r="AST49" s="82"/>
      <c r="ASU49" s="82"/>
      <c r="ASV49" s="82"/>
      <c r="ASW49" s="82"/>
      <c r="ASX49" s="82"/>
      <c r="ASY49" s="82"/>
      <c r="ASZ49" s="82"/>
      <c r="ATA49" s="82"/>
      <c r="ATB49" s="82"/>
      <c r="ATC49" s="82"/>
      <c r="ATD49" s="82"/>
      <c r="ATE49" s="82"/>
      <c r="ATF49" s="82"/>
      <c r="ATG49" s="82"/>
      <c r="ATH49" s="82"/>
      <c r="ATI49" s="82"/>
      <c r="ATJ49" s="82"/>
      <c r="ATK49" s="82"/>
      <c r="ATL49" s="82"/>
      <c r="ATM49" s="82"/>
      <c r="ATN49" s="82"/>
      <c r="ATO49" s="82"/>
      <c r="ATP49" s="82"/>
      <c r="ATQ49" s="82"/>
      <c r="ATR49" s="82"/>
      <c r="ATS49" s="82"/>
      <c r="ATT49" s="82"/>
      <c r="ATU49" s="82"/>
      <c r="ATV49" s="82"/>
      <c r="ATW49" s="82"/>
      <c r="ATX49" s="82"/>
      <c r="ATY49" s="82"/>
      <c r="ATZ49" s="82"/>
      <c r="AUA49" s="82"/>
      <c r="AUB49" s="82"/>
      <c r="AUC49" s="82"/>
      <c r="AUD49" s="82"/>
      <c r="AUE49" s="82"/>
      <c r="AUF49" s="82"/>
      <c r="AUG49" s="82"/>
      <c r="AUH49" s="82"/>
      <c r="AUI49" s="82"/>
      <c r="AUJ49" s="82"/>
      <c r="AUK49" s="82"/>
      <c r="AUL49" s="82"/>
      <c r="AUM49" s="82"/>
      <c r="AUN49" s="82"/>
      <c r="AUO49" s="82"/>
      <c r="AUP49" s="82"/>
      <c r="AUQ49" s="82"/>
      <c r="AUR49" s="82"/>
      <c r="AUS49" s="82"/>
      <c r="AUT49" s="82"/>
      <c r="AUU49" s="82"/>
      <c r="AUV49" s="82"/>
      <c r="AUW49" s="82"/>
      <c r="AUX49" s="82"/>
      <c r="AUY49" s="82"/>
      <c r="AUZ49" s="82"/>
      <c r="AVA49" s="82"/>
      <c r="AVB49" s="82"/>
      <c r="AVC49" s="82"/>
      <c r="AVD49" s="82"/>
      <c r="AVE49" s="82"/>
      <c r="AVF49" s="82"/>
      <c r="AVG49" s="82"/>
      <c r="AVH49" s="82"/>
      <c r="AVI49" s="82"/>
      <c r="AVJ49" s="82"/>
      <c r="AVK49" s="82"/>
      <c r="AVL49" s="82"/>
      <c r="AVM49" s="82"/>
      <c r="AVN49" s="82"/>
      <c r="AVO49" s="82"/>
      <c r="AVP49" s="82"/>
      <c r="AVQ49" s="82"/>
      <c r="AVR49" s="82"/>
      <c r="AVS49" s="82"/>
      <c r="AVT49" s="82"/>
      <c r="AVU49" s="82"/>
      <c r="AVV49" s="82"/>
      <c r="AVW49" s="82"/>
      <c r="AVX49" s="82"/>
      <c r="AVY49" s="82"/>
      <c r="AVZ49" s="82"/>
      <c r="AWA49" s="82"/>
      <c r="AWB49" s="82"/>
      <c r="AWC49" s="82"/>
      <c r="AWD49" s="82"/>
      <c r="AWE49" s="82"/>
      <c r="AWF49" s="82"/>
      <c r="AWG49" s="82"/>
      <c r="AWH49" s="82"/>
      <c r="AWI49" s="82"/>
      <c r="AWJ49" s="82"/>
      <c r="AWK49" s="82"/>
      <c r="AWL49" s="82"/>
      <c r="AWM49" s="82"/>
      <c r="AWN49" s="82"/>
      <c r="AWO49" s="82"/>
      <c r="AWP49" s="82"/>
      <c r="AWQ49" s="82"/>
      <c r="AWR49" s="82"/>
      <c r="AWS49" s="82"/>
      <c r="AWT49" s="82"/>
      <c r="AWU49" s="82"/>
      <c r="AWV49" s="82"/>
      <c r="AWW49" s="82"/>
      <c r="AWX49" s="82"/>
      <c r="AWY49" s="82"/>
      <c r="AWZ49" s="82"/>
      <c r="AXA49" s="82"/>
      <c r="AXB49" s="82"/>
      <c r="AXC49" s="82"/>
      <c r="AXD49" s="82"/>
      <c r="AXE49" s="82"/>
      <c r="AXF49" s="82"/>
      <c r="AXG49" s="82"/>
      <c r="AXH49" s="82"/>
      <c r="AXI49" s="82"/>
      <c r="AXJ49" s="82"/>
      <c r="AXK49" s="82"/>
      <c r="AXL49" s="82"/>
      <c r="AXM49" s="82"/>
      <c r="AXN49" s="82"/>
      <c r="AXO49" s="82"/>
      <c r="AXP49" s="82"/>
      <c r="AXQ49" s="82"/>
      <c r="AXR49" s="82"/>
      <c r="AXS49" s="82"/>
      <c r="AXT49" s="82"/>
      <c r="AXU49" s="82"/>
      <c r="AXV49" s="82"/>
      <c r="AXW49" s="82"/>
      <c r="AXX49" s="82"/>
      <c r="AXY49" s="82"/>
      <c r="AXZ49" s="82"/>
      <c r="AYA49" s="82"/>
      <c r="AYB49" s="82"/>
      <c r="AYC49" s="82"/>
      <c r="AYD49" s="82"/>
      <c r="AYE49" s="82"/>
      <c r="AYF49" s="82"/>
      <c r="AYG49" s="82"/>
      <c r="AYH49" s="82"/>
      <c r="AYI49" s="82"/>
      <c r="AYJ49" s="82"/>
      <c r="AYK49" s="82"/>
      <c r="AYL49" s="82"/>
      <c r="AYM49" s="82"/>
      <c r="AYN49" s="82"/>
      <c r="AYO49" s="82"/>
      <c r="AYP49" s="82"/>
      <c r="AYQ49" s="82"/>
      <c r="AYR49" s="82"/>
      <c r="AYS49" s="82"/>
      <c r="AYT49" s="82"/>
      <c r="AYU49" s="82"/>
      <c r="AYV49" s="82"/>
      <c r="AYW49" s="82"/>
      <c r="AYX49" s="82"/>
      <c r="AYY49" s="82"/>
      <c r="AYZ49" s="82"/>
      <c r="AZA49" s="82"/>
      <c r="AZB49" s="82"/>
      <c r="AZC49" s="82"/>
      <c r="AZD49" s="82"/>
      <c r="AZE49" s="82"/>
      <c r="AZF49" s="82"/>
      <c r="AZG49" s="82"/>
      <c r="AZH49" s="82"/>
      <c r="AZI49" s="82"/>
      <c r="AZJ49" s="82"/>
      <c r="AZK49" s="82"/>
      <c r="AZL49" s="82"/>
      <c r="AZM49" s="82"/>
      <c r="AZN49" s="82"/>
      <c r="AZO49" s="82"/>
      <c r="AZP49" s="82"/>
      <c r="AZQ49" s="82"/>
      <c r="AZR49" s="82"/>
      <c r="AZS49" s="82"/>
      <c r="AZT49" s="82"/>
      <c r="AZU49" s="82"/>
      <c r="AZV49" s="82"/>
      <c r="AZW49" s="82"/>
      <c r="AZX49" s="82"/>
      <c r="AZY49" s="82"/>
      <c r="AZZ49" s="82"/>
      <c r="BAA49" s="82"/>
      <c r="BAB49" s="82"/>
      <c r="BAC49" s="82"/>
      <c r="BAD49" s="82"/>
      <c r="BAE49" s="82"/>
      <c r="BAF49" s="82"/>
      <c r="BAG49" s="82"/>
      <c r="BAH49" s="82"/>
      <c r="BAI49" s="82"/>
      <c r="BAJ49" s="82"/>
      <c r="BAK49" s="82"/>
      <c r="BAL49" s="82"/>
      <c r="BAM49" s="82"/>
      <c r="BAN49" s="82"/>
      <c r="BAO49" s="82"/>
      <c r="BAP49" s="82"/>
      <c r="BAQ49" s="82"/>
      <c r="BAR49" s="82"/>
      <c r="BAS49" s="82"/>
      <c r="BAT49" s="82"/>
      <c r="BAU49" s="82"/>
      <c r="BAV49" s="82"/>
      <c r="BAW49" s="82"/>
      <c r="BAX49" s="82"/>
      <c r="BAY49" s="82"/>
      <c r="BAZ49" s="82"/>
      <c r="BBA49" s="82"/>
      <c r="BBB49" s="82"/>
      <c r="BBC49" s="82"/>
      <c r="BBD49" s="82"/>
      <c r="BBE49" s="82"/>
      <c r="BBF49" s="82"/>
      <c r="BBG49" s="82"/>
      <c r="BBH49" s="82"/>
      <c r="BBI49" s="82"/>
      <c r="BBJ49" s="82"/>
      <c r="BBK49" s="82"/>
      <c r="BBL49" s="82"/>
      <c r="BBM49" s="82"/>
      <c r="BBN49" s="82"/>
      <c r="BBO49" s="82"/>
      <c r="BBP49" s="82"/>
      <c r="BBQ49" s="82"/>
      <c r="BBR49" s="82"/>
      <c r="BBS49" s="82"/>
      <c r="BBT49" s="82"/>
      <c r="BBU49" s="82"/>
      <c r="BBV49" s="82"/>
      <c r="BBW49" s="82"/>
      <c r="BBX49" s="82"/>
      <c r="BBY49" s="82"/>
      <c r="BBZ49" s="82"/>
      <c r="BCA49" s="82"/>
      <c r="BCB49" s="82"/>
      <c r="BCC49" s="82"/>
      <c r="BCD49" s="82"/>
      <c r="BCE49" s="82"/>
      <c r="BCF49" s="82"/>
      <c r="BCG49" s="82"/>
      <c r="BCH49" s="82"/>
      <c r="BCI49" s="82"/>
      <c r="BCJ49" s="82"/>
      <c r="BCK49" s="82"/>
      <c r="BCL49" s="82"/>
      <c r="BCM49" s="82"/>
      <c r="BCN49" s="82"/>
      <c r="BCO49" s="82"/>
      <c r="BCP49" s="82"/>
      <c r="BCQ49" s="82"/>
      <c r="BCR49" s="82"/>
      <c r="BCS49" s="82"/>
      <c r="BCT49" s="82"/>
      <c r="BCU49" s="82"/>
      <c r="BCV49" s="82"/>
      <c r="BCW49" s="82"/>
      <c r="BCX49" s="82"/>
      <c r="BCY49" s="82"/>
      <c r="BCZ49" s="82"/>
      <c r="BDA49" s="82"/>
      <c r="BDB49" s="82"/>
      <c r="BDC49" s="82"/>
      <c r="BDD49" s="82"/>
      <c r="BDE49" s="82"/>
      <c r="BDF49" s="82"/>
      <c r="BDG49" s="82"/>
      <c r="BDH49" s="82"/>
      <c r="BDI49" s="82"/>
      <c r="BDJ49" s="82"/>
      <c r="BDK49" s="82"/>
      <c r="BDL49" s="82"/>
      <c r="BDM49" s="82"/>
      <c r="BDN49" s="82"/>
      <c r="BDO49" s="82"/>
      <c r="BDP49" s="82"/>
      <c r="BDQ49" s="82"/>
      <c r="BDR49" s="82"/>
      <c r="BDS49" s="82"/>
      <c r="BDT49" s="82"/>
      <c r="BDU49" s="82"/>
      <c r="BDV49" s="82"/>
      <c r="BDW49" s="82"/>
      <c r="BDX49" s="82"/>
      <c r="BDY49" s="82"/>
      <c r="BDZ49" s="82"/>
      <c r="BEA49" s="82"/>
      <c r="BEB49" s="82"/>
      <c r="BEC49" s="82"/>
      <c r="BED49" s="82"/>
      <c r="BEE49" s="82"/>
      <c r="BEF49" s="82"/>
      <c r="BEG49" s="82"/>
      <c r="BEH49" s="82"/>
      <c r="BEI49" s="82"/>
      <c r="BEJ49" s="82"/>
      <c r="BEK49" s="82"/>
      <c r="BEL49" s="82"/>
      <c r="BEM49" s="82"/>
      <c r="BEN49" s="82"/>
      <c r="BEO49" s="82"/>
      <c r="BEP49" s="82"/>
      <c r="BEQ49" s="82"/>
      <c r="BER49" s="82"/>
      <c r="BES49" s="82"/>
      <c r="BET49" s="82"/>
      <c r="BEU49" s="82"/>
      <c r="BEV49" s="82"/>
      <c r="BEW49" s="82"/>
      <c r="BEX49" s="82"/>
      <c r="BEY49" s="82"/>
      <c r="BEZ49" s="82"/>
      <c r="BFA49" s="82"/>
      <c r="BFB49" s="82"/>
      <c r="BFC49" s="82"/>
      <c r="BFD49" s="82"/>
      <c r="BFE49" s="82"/>
      <c r="BFF49" s="82"/>
      <c r="BFG49" s="82"/>
      <c r="BFH49" s="82"/>
      <c r="BFI49" s="82"/>
      <c r="BFJ49" s="82"/>
      <c r="BFK49" s="82"/>
      <c r="BFL49" s="82"/>
      <c r="BFM49" s="82"/>
      <c r="BFN49" s="82"/>
      <c r="BFO49" s="82"/>
      <c r="BFP49" s="82"/>
      <c r="BFQ49" s="82"/>
      <c r="BFR49" s="82"/>
      <c r="BFS49" s="82"/>
      <c r="BFT49" s="82"/>
      <c r="BFU49" s="82"/>
      <c r="BFV49" s="82"/>
      <c r="BFW49" s="82"/>
      <c r="BFX49" s="82"/>
      <c r="BFY49" s="82"/>
      <c r="BFZ49" s="82"/>
      <c r="BGA49" s="82"/>
      <c r="BGB49" s="82"/>
      <c r="BGC49" s="82"/>
      <c r="BGD49" s="82"/>
      <c r="BGE49" s="82"/>
      <c r="BGF49" s="82"/>
      <c r="BGG49" s="82"/>
      <c r="BGH49" s="82"/>
      <c r="BGI49" s="82"/>
      <c r="BGJ49" s="82"/>
      <c r="BGK49" s="82"/>
      <c r="BGL49" s="82"/>
      <c r="BGM49" s="82"/>
      <c r="BGN49" s="82"/>
      <c r="BGO49" s="82"/>
      <c r="BGP49" s="82"/>
      <c r="BGQ49" s="82"/>
      <c r="BGR49" s="82"/>
      <c r="BGS49" s="82"/>
      <c r="BGT49" s="82"/>
      <c r="BGU49" s="82"/>
      <c r="BGV49" s="82"/>
      <c r="BGW49" s="82"/>
      <c r="BGX49" s="82"/>
      <c r="BGY49" s="82"/>
      <c r="BGZ49" s="82"/>
      <c r="BHA49" s="82"/>
      <c r="BHB49" s="82"/>
      <c r="BHC49" s="82"/>
      <c r="BHD49" s="82"/>
      <c r="BHE49" s="82"/>
      <c r="BHF49" s="82"/>
      <c r="BHG49" s="82"/>
      <c r="BHH49" s="82"/>
    </row>
    <row r="50" spans="1:1570" s="84" customFormat="1" x14ac:dyDescent="0.2">
      <c r="A50" s="99"/>
      <c r="B50" s="83">
        <v>16</v>
      </c>
      <c r="C50" s="59" t="s">
        <v>39</v>
      </c>
      <c r="D50" s="59"/>
      <c r="E50" s="59"/>
      <c r="F50" s="51"/>
      <c r="G50" s="80" t="str">
        <f t="shared" si="21"/>
        <v/>
      </c>
      <c r="H50" s="60"/>
      <c r="I50" s="66"/>
      <c r="J50" s="115" t="str">
        <f t="shared" si="22"/>
        <v/>
      </c>
      <c r="K50" s="82"/>
      <c r="L50" s="100"/>
      <c r="N50" s="85"/>
      <c r="O50" s="85"/>
      <c r="P50" s="85">
        <v>24</v>
      </c>
      <c r="Q50" s="93" t="str">
        <f t="shared" ref="Q50:AC50" si="39">IF($C58=Q$26,$F58,"")</f>
        <v/>
      </c>
      <c r="R50" s="93" t="str">
        <f t="shared" si="39"/>
        <v/>
      </c>
      <c r="S50" s="93" t="str">
        <f t="shared" si="39"/>
        <v/>
      </c>
      <c r="T50" s="93" t="str">
        <f t="shared" si="39"/>
        <v/>
      </c>
      <c r="U50" s="93" t="str">
        <f t="shared" si="39"/>
        <v/>
      </c>
      <c r="V50" s="93" t="str">
        <f t="shared" si="39"/>
        <v/>
      </c>
      <c r="W50" s="93" t="str">
        <f t="shared" si="39"/>
        <v/>
      </c>
      <c r="X50" s="93" t="str">
        <f t="shared" si="39"/>
        <v/>
      </c>
      <c r="Y50" s="93" t="str">
        <f t="shared" si="39"/>
        <v/>
      </c>
      <c r="Z50" s="93" t="str">
        <f t="shared" si="39"/>
        <v/>
      </c>
      <c r="AA50" s="93" t="str">
        <f t="shared" si="39"/>
        <v/>
      </c>
      <c r="AB50" s="93" t="str">
        <f t="shared" si="39"/>
        <v/>
      </c>
      <c r="AC50" s="93" t="str">
        <f t="shared" si="39"/>
        <v/>
      </c>
      <c r="AD50" s="85"/>
      <c r="AE50" s="93" t="str">
        <f t="shared" si="10"/>
        <v/>
      </c>
      <c r="AF50" s="93" t="str">
        <f t="shared" si="34"/>
        <v/>
      </c>
      <c r="AG50" s="93" t="str">
        <f t="shared" si="34"/>
        <v/>
      </c>
      <c r="AH50" s="93" t="str">
        <f t="shared" si="34"/>
        <v/>
      </c>
      <c r="AI50" s="93" t="str">
        <f t="shared" si="34"/>
        <v/>
      </c>
      <c r="AJ50" s="93" t="str">
        <f t="shared" si="34"/>
        <v/>
      </c>
      <c r="AK50" s="93" t="str">
        <f t="shared" si="34"/>
        <v/>
      </c>
      <c r="AL50" s="93" t="str">
        <f t="shared" si="34"/>
        <v/>
      </c>
      <c r="AM50" s="93" t="str">
        <f t="shared" si="34"/>
        <v/>
      </c>
      <c r="AN50" s="93" t="str">
        <f t="shared" si="34"/>
        <v/>
      </c>
      <c r="AO50" s="93" t="str">
        <f t="shared" si="34"/>
        <v/>
      </c>
      <c r="AP50" s="93" t="str">
        <f t="shared" si="34"/>
        <v/>
      </c>
      <c r="AQ50" s="93" t="str">
        <f t="shared" si="34"/>
        <v/>
      </c>
      <c r="AR50" s="109"/>
      <c r="AS50" s="87"/>
      <c r="AT50" s="87"/>
      <c r="AU50" s="87"/>
      <c r="AV50" s="87"/>
      <c r="AW50" s="87"/>
      <c r="AX50" s="87"/>
      <c r="AY50" s="87"/>
      <c r="AZ50" s="87"/>
      <c r="BA50" s="87"/>
      <c r="BB50" s="87"/>
      <c r="BC50" s="87"/>
      <c r="BD50" s="87"/>
      <c r="BE50" s="87"/>
      <c r="BF50" s="87"/>
      <c r="BG50" s="87"/>
      <c r="BH50" s="88"/>
      <c r="BI50" s="88"/>
      <c r="BJ50" s="82"/>
      <c r="BK50" s="82"/>
      <c r="BL50" s="82"/>
      <c r="BM50" s="82"/>
      <c r="BN50" s="82"/>
      <c r="BO50" s="82"/>
      <c r="BP50" s="82"/>
      <c r="BQ50" s="82"/>
      <c r="BR50" s="82"/>
      <c r="BS50" s="82"/>
      <c r="BT50" s="82"/>
      <c r="BU50" s="82"/>
      <c r="BV50" s="82"/>
      <c r="BW50" s="82"/>
      <c r="BX50" s="82"/>
      <c r="BY50" s="82"/>
      <c r="BZ50" s="82"/>
      <c r="CA50" s="82"/>
      <c r="CB50" s="82"/>
      <c r="CC50" s="82"/>
      <c r="CD50" s="82"/>
      <c r="CE50" s="82"/>
      <c r="CF50" s="82"/>
      <c r="CG50" s="82"/>
      <c r="CH50" s="82"/>
      <c r="CI50" s="82"/>
      <c r="CJ50" s="82"/>
      <c r="CK50" s="82"/>
      <c r="CL50" s="82"/>
      <c r="CM50" s="82"/>
      <c r="CN50" s="82"/>
      <c r="CO50" s="82"/>
      <c r="CP50" s="82"/>
      <c r="CQ50" s="82"/>
      <c r="CR50" s="82"/>
      <c r="CS50" s="82"/>
      <c r="CT50" s="82"/>
      <c r="CU50" s="82"/>
      <c r="CV50" s="82"/>
      <c r="CW50" s="82"/>
      <c r="CX50" s="82"/>
      <c r="CY50" s="82"/>
      <c r="CZ50" s="82"/>
      <c r="DA50" s="82"/>
      <c r="DB50" s="82"/>
      <c r="DC50" s="82"/>
      <c r="DD50" s="82"/>
      <c r="DE50" s="82"/>
      <c r="DF50" s="82"/>
      <c r="DG50" s="82"/>
      <c r="DH50" s="82"/>
      <c r="DI50" s="82"/>
      <c r="DJ50" s="82"/>
      <c r="DK50" s="82"/>
      <c r="DL50" s="82"/>
      <c r="DM50" s="82"/>
      <c r="DN50" s="82"/>
      <c r="DO50" s="82"/>
      <c r="DP50" s="82"/>
      <c r="DQ50" s="82"/>
      <c r="DR50" s="82"/>
      <c r="DS50" s="82"/>
      <c r="DT50" s="82"/>
      <c r="DU50" s="82"/>
      <c r="DV50" s="82"/>
      <c r="DW50" s="82"/>
      <c r="DX50" s="82"/>
      <c r="DY50" s="82"/>
      <c r="DZ50" s="82"/>
      <c r="EA50" s="82"/>
      <c r="EB50" s="82"/>
      <c r="EC50" s="82"/>
      <c r="ED50" s="82"/>
      <c r="EE50" s="82"/>
      <c r="EF50" s="82"/>
      <c r="EG50" s="82"/>
      <c r="EH50" s="82"/>
      <c r="EI50" s="82"/>
      <c r="EJ50" s="82"/>
      <c r="EK50" s="82"/>
      <c r="EL50" s="82"/>
      <c r="EM50" s="82"/>
      <c r="EN50" s="82"/>
      <c r="EO50" s="82"/>
      <c r="EP50" s="82"/>
      <c r="EQ50" s="82"/>
      <c r="ER50" s="82"/>
      <c r="ES50" s="82"/>
      <c r="ET50" s="82"/>
      <c r="EU50" s="82"/>
      <c r="EV50" s="82"/>
      <c r="EW50" s="82"/>
      <c r="EX50" s="82"/>
      <c r="EY50" s="82"/>
      <c r="EZ50" s="82"/>
      <c r="FA50" s="82"/>
      <c r="FB50" s="82"/>
      <c r="FC50" s="82"/>
      <c r="FD50" s="82"/>
      <c r="FE50" s="82"/>
      <c r="FF50" s="82"/>
      <c r="FG50" s="82"/>
      <c r="FH50" s="82"/>
      <c r="FI50" s="82"/>
      <c r="FJ50" s="82"/>
      <c r="FK50" s="82"/>
      <c r="FL50" s="82"/>
      <c r="FM50" s="82"/>
      <c r="FN50" s="82"/>
      <c r="FO50" s="82"/>
      <c r="FP50" s="82"/>
      <c r="FQ50" s="82"/>
      <c r="FR50" s="82"/>
      <c r="FS50" s="82"/>
      <c r="FT50" s="82"/>
      <c r="FU50" s="82"/>
      <c r="FV50" s="82"/>
      <c r="FW50" s="82"/>
      <c r="FX50" s="82"/>
      <c r="FY50" s="82"/>
      <c r="FZ50" s="82"/>
      <c r="GA50" s="82"/>
      <c r="GB50" s="82"/>
      <c r="GC50" s="82"/>
      <c r="GD50" s="82"/>
      <c r="GE50" s="82"/>
      <c r="GF50" s="82"/>
      <c r="GG50" s="82"/>
      <c r="GH50" s="82"/>
      <c r="GI50" s="82"/>
      <c r="GJ50" s="82"/>
      <c r="GK50" s="82"/>
      <c r="GL50" s="82"/>
      <c r="GM50" s="82"/>
      <c r="GN50" s="82"/>
      <c r="GO50" s="82"/>
      <c r="GP50" s="82"/>
      <c r="GQ50" s="82"/>
      <c r="GR50" s="82"/>
      <c r="GS50" s="82"/>
      <c r="GT50" s="82"/>
      <c r="GU50" s="82"/>
      <c r="GV50" s="82"/>
      <c r="GW50" s="82"/>
      <c r="GX50" s="82"/>
      <c r="GY50" s="82"/>
      <c r="GZ50" s="82"/>
      <c r="HA50" s="82"/>
      <c r="HB50" s="82"/>
      <c r="HC50" s="82"/>
      <c r="HD50" s="82"/>
      <c r="HE50" s="82"/>
      <c r="HF50" s="82"/>
      <c r="HG50" s="82"/>
      <c r="HH50" s="82"/>
      <c r="HI50" s="82"/>
      <c r="HJ50" s="82"/>
      <c r="HK50" s="82"/>
      <c r="HL50" s="82"/>
      <c r="HM50" s="82"/>
      <c r="HN50" s="82"/>
      <c r="HO50" s="82"/>
      <c r="HP50" s="82"/>
      <c r="HQ50" s="82"/>
      <c r="HR50" s="82"/>
      <c r="HS50" s="82"/>
      <c r="HT50" s="82"/>
      <c r="HU50" s="82"/>
      <c r="HV50" s="82"/>
      <c r="HW50" s="82"/>
      <c r="HX50" s="82"/>
      <c r="HY50" s="82"/>
      <c r="HZ50" s="82"/>
      <c r="IA50" s="82"/>
      <c r="IB50" s="82"/>
      <c r="IC50" s="82"/>
      <c r="ID50" s="82"/>
      <c r="IE50" s="82"/>
      <c r="IF50" s="82"/>
      <c r="IG50" s="82"/>
      <c r="IH50" s="82"/>
      <c r="II50" s="82"/>
      <c r="IJ50" s="82"/>
      <c r="IK50" s="82"/>
      <c r="IL50" s="82"/>
      <c r="IM50" s="82"/>
      <c r="IN50" s="82"/>
      <c r="IO50" s="82"/>
      <c r="IP50" s="82"/>
      <c r="IQ50" s="82"/>
      <c r="IR50" s="82"/>
      <c r="IS50" s="82"/>
      <c r="IT50" s="82"/>
      <c r="IU50" s="82"/>
      <c r="IV50" s="82"/>
      <c r="IW50" s="82"/>
      <c r="IX50" s="82"/>
      <c r="IY50" s="82"/>
      <c r="IZ50" s="82"/>
      <c r="JA50" s="82"/>
      <c r="JB50" s="82"/>
      <c r="JC50" s="82"/>
      <c r="JD50" s="82"/>
      <c r="JE50" s="82"/>
      <c r="JF50" s="82"/>
      <c r="JG50" s="82"/>
      <c r="JH50" s="82"/>
      <c r="JI50" s="82"/>
      <c r="JJ50" s="82"/>
      <c r="JK50" s="82"/>
      <c r="JL50" s="82"/>
      <c r="JM50" s="82"/>
      <c r="JN50" s="82"/>
      <c r="JO50" s="82"/>
      <c r="JP50" s="82"/>
      <c r="JQ50" s="82"/>
      <c r="JR50" s="82"/>
      <c r="JS50" s="82"/>
      <c r="JT50" s="82"/>
      <c r="JU50" s="82"/>
      <c r="JV50" s="82"/>
      <c r="JW50" s="82"/>
      <c r="JX50" s="82"/>
      <c r="JY50" s="82"/>
      <c r="JZ50" s="82"/>
      <c r="KA50" s="82"/>
      <c r="KB50" s="82"/>
      <c r="KC50" s="82"/>
      <c r="KD50" s="82"/>
      <c r="KE50" s="82"/>
      <c r="KF50" s="82"/>
      <c r="KG50" s="82"/>
      <c r="KH50" s="82"/>
      <c r="KI50" s="82"/>
      <c r="KJ50" s="82"/>
      <c r="KK50" s="82"/>
      <c r="KL50" s="82"/>
      <c r="KM50" s="82"/>
      <c r="KN50" s="82"/>
      <c r="KO50" s="82"/>
      <c r="KP50" s="82"/>
      <c r="KQ50" s="82"/>
      <c r="KR50" s="82"/>
      <c r="KS50" s="82"/>
      <c r="KT50" s="82"/>
      <c r="KU50" s="82"/>
      <c r="KV50" s="82"/>
      <c r="KW50" s="82"/>
      <c r="KX50" s="82"/>
      <c r="KY50" s="82"/>
      <c r="KZ50" s="82"/>
      <c r="LA50" s="82"/>
      <c r="LB50" s="82"/>
      <c r="LC50" s="82"/>
      <c r="LD50" s="82"/>
      <c r="LE50" s="82"/>
      <c r="LF50" s="82"/>
      <c r="LG50" s="82"/>
      <c r="LH50" s="82"/>
      <c r="LI50" s="82"/>
      <c r="LJ50" s="82"/>
      <c r="LK50" s="82"/>
      <c r="LL50" s="82"/>
      <c r="LM50" s="82"/>
      <c r="LN50" s="82"/>
      <c r="LO50" s="82"/>
      <c r="LP50" s="82"/>
      <c r="LQ50" s="82"/>
      <c r="LR50" s="82"/>
      <c r="LS50" s="82"/>
      <c r="LT50" s="82"/>
      <c r="LU50" s="82"/>
      <c r="LV50" s="82"/>
      <c r="LW50" s="82"/>
      <c r="LX50" s="82"/>
      <c r="LY50" s="82"/>
      <c r="LZ50" s="82"/>
      <c r="MA50" s="82"/>
      <c r="MB50" s="82"/>
      <c r="MC50" s="82"/>
      <c r="MD50" s="82"/>
      <c r="ME50" s="82"/>
      <c r="MF50" s="82"/>
      <c r="MG50" s="82"/>
      <c r="MH50" s="82"/>
      <c r="MI50" s="82"/>
      <c r="MJ50" s="82"/>
      <c r="MK50" s="82"/>
      <c r="ML50" s="82"/>
      <c r="MM50" s="82"/>
      <c r="MN50" s="82"/>
      <c r="MO50" s="82"/>
      <c r="MP50" s="82"/>
      <c r="MQ50" s="82"/>
      <c r="MR50" s="82"/>
      <c r="MS50" s="82"/>
      <c r="MT50" s="82"/>
      <c r="MU50" s="82"/>
      <c r="MV50" s="82"/>
      <c r="MW50" s="82"/>
      <c r="MX50" s="82"/>
      <c r="MY50" s="82"/>
      <c r="MZ50" s="82"/>
      <c r="NA50" s="82"/>
      <c r="NB50" s="82"/>
      <c r="NC50" s="82"/>
      <c r="ND50" s="82"/>
      <c r="NE50" s="82"/>
      <c r="NF50" s="82"/>
      <c r="NG50" s="82"/>
      <c r="NH50" s="82"/>
      <c r="NI50" s="82"/>
      <c r="NJ50" s="82"/>
      <c r="NK50" s="82"/>
      <c r="NL50" s="82"/>
      <c r="NM50" s="82"/>
      <c r="NN50" s="82"/>
      <c r="NO50" s="82"/>
      <c r="NP50" s="82"/>
      <c r="NQ50" s="82"/>
      <c r="NR50" s="82"/>
      <c r="NS50" s="82"/>
      <c r="NT50" s="82"/>
      <c r="NU50" s="82"/>
      <c r="NV50" s="82"/>
      <c r="NW50" s="82"/>
      <c r="NX50" s="82"/>
      <c r="NY50" s="82"/>
      <c r="NZ50" s="82"/>
      <c r="OA50" s="82"/>
      <c r="OB50" s="82"/>
      <c r="OC50" s="82"/>
      <c r="OD50" s="82"/>
      <c r="OE50" s="82"/>
      <c r="OF50" s="82"/>
      <c r="OG50" s="82"/>
      <c r="OH50" s="82"/>
      <c r="OI50" s="82"/>
      <c r="OJ50" s="82"/>
      <c r="OK50" s="82"/>
      <c r="OL50" s="82"/>
      <c r="OM50" s="82"/>
      <c r="ON50" s="82"/>
      <c r="OO50" s="82"/>
      <c r="OP50" s="82"/>
      <c r="OQ50" s="82"/>
      <c r="OR50" s="82"/>
      <c r="OS50" s="82"/>
      <c r="OT50" s="82"/>
      <c r="OU50" s="82"/>
      <c r="OV50" s="82"/>
      <c r="OW50" s="82"/>
      <c r="OX50" s="82"/>
      <c r="OY50" s="82"/>
      <c r="OZ50" s="82"/>
      <c r="PA50" s="82"/>
      <c r="PB50" s="82"/>
      <c r="PC50" s="82"/>
      <c r="PD50" s="82"/>
      <c r="PE50" s="82"/>
      <c r="PF50" s="82"/>
      <c r="PG50" s="82"/>
      <c r="PH50" s="82"/>
      <c r="PI50" s="82"/>
      <c r="PJ50" s="82"/>
      <c r="PK50" s="82"/>
      <c r="PL50" s="82"/>
      <c r="PM50" s="82"/>
      <c r="PN50" s="82"/>
      <c r="PO50" s="82"/>
      <c r="PP50" s="82"/>
      <c r="PQ50" s="82"/>
      <c r="PR50" s="82"/>
      <c r="PS50" s="82"/>
      <c r="PT50" s="82"/>
      <c r="PU50" s="82"/>
      <c r="PV50" s="82"/>
      <c r="PW50" s="82"/>
      <c r="PX50" s="82"/>
      <c r="PY50" s="82"/>
      <c r="PZ50" s="82"/>
      <c r="QA50" s="82"/>
      <c r="QB50" s="82"/>
      <c r="QC50" s="82"/>
      <c r="QD50" s="82"/>
      <c r="QE50" s="82"/>
      <c r="QF50" s="82"/>
      <c r="QG50" s="82"/>
      <c r="QH50" s="82"/>
      <c r="QI50" s="82"/>
      <c r="QJ50" s="82"/>
      <c r="QK50" s="82"/>
      <c r="QL50" s="82"/>
      <c r="QM50" s="82"/>
      <c r="QN50" s="82"/>
      <c r="QO50" s="82"/>
      <c r="QP50" s="82"/>
      <c r="QQ50" s="82"/>
      <c r="QR50" s="82"/>
      <c r="QS50" s="82"/>
      <c r="QT50" s="82"/>
      <c r="QU50" s="82"/>
      <c r="QV50" s="82"/>
      <c r="QW50" s="82"/>
      <c r="QX50" s="82"/>
      <c r="QY50" s="82"/>
      <c r="QZ50" s="82"/>
      <c r="RA50" s="82"/>
      <c r="RB50" s="82"/>
      <c r="RC50" s="82"/>
      <c r="RD50" s="82"/>
      <c r="RE50" s="82"/>
      <c r="RF50" s="82"/>
      <c r="RG50" s="82"/>
      <c r="RH50" s="82"/>
      <c r="RI50" s="82"/>
      <c r="RJ50" s="82"/>
      <c r="RK50" s="82"/>
      <c r="RL50" s="82"/>
      <c r="RM50" s="82"/>
      <c r="RN50" s="82"/>
      <c r="RO50" s="82"/>
      <c r="RP50" s="82"/>
      <c r="RQ50" s="82"/>
      <c r="RR50" s="82"/>
      <c r="RS50" s="82"/>
      <c r="RT50" s="82"/>
      <c r="RU50" s="82"/>
      <c r="RV50" s="82"/>
      <c r="RW50" s="82"/>
      <c r="RX50" s="82"/>
      <c r="RY50" s="82"/>
      <c r="RZ50" s="82"/>
      <c r="SA50" s="82"/>
      <c r="SB50" s="82"/>
      <c r="SC50" s="82"/>
      <c r="SD50" s="82"/>
      <c r="SE50" s="82"/>
      <c r="SF50" s="82"/>
      <c r="SG50" s="82"/>
      <c r="SH50" s="82"/>
      <c r="SI50" s="82"/>
      <c r="SJ50" s="82"/>
      <c r="SK50" s="82"/>
      <c r="SL50" s="82"/>
      <c r="SM50" s="82"/>
      <c r="SN50" s="82"/>
      <c r="SO50" s="82"/>
      <c r="SP50" s="82"/>
      <c r="SQ50" s="82"/>
      <c r="SR50" s="82"/>
      <c r="SS50" s="82"/>
      <c r="ST50" s="82"/>
      <c r="SU50" s="82"/>
      <c r="SV50" s="82"/>
      <c r="SW50" s="82"/>
      <c r="SX50" s="82"/>
      <c r="SY50" s="82"/>
      <c r="SZ50" s="82"/>
      <c r="TA50" s="82"/>
      <c r="TB50" s="82"/>
      <c r="TC50" s="82"/>
      <c r="TD50" s="82"/>
      <c r="TE50" s="82"/>
      <c r="TF50" s="82"/>
      <c r="TG50" s="82"/>
      <c r="TH50" s="82"/>
      <c r="TI50" s="82"/>
      <c r="TJ50" s="82"/>
      <c r="TK50" s="82"/>
      <c r="TL50" s="82"/>
      <c r="TM50" s="82"/>
      <c r="TN50" s="82"/>
      <c r="TO50" s="82"/>
      <c r="TP50" s="82"/>
      <c r="TQ50" s="82"/>
      <c r="TR50" s="82"/>
      <c r="TS50" s="82"/>
      <c r="TT50" s="82"/>
      <c r="TU50" s="82"/>
      <c r="TV50" s="82"/>
      <c r="TW50" s="82"/>
      <c r="TX50" s="82"/>
      <c r="TY50" s="82"/>
      <c r="TZ50" s="82"/>
      <c r="UA50" s="82"/>
      <c r="UB50" s="82"/>
      <c r="UC50" s="82"/>
      <c r="UD50" s="82"/>
      <c r="UE50" s="82"/>
      <c r="UF50" s="82"/>
      <c r="UG50" s="82"/>
      <c r="UH50" s="82"/>
      <c r="UI50" s="82"/>
      <c r="UJ50" s="82"/>
      <c r="UK50" s="82"/>
      <c r="UL50" s="82"/>
      <c r="UM50" s="82"/>
      <c r="UN50" s="82"/>
      <c r="UO50" s="82"/>
      <c r="UP50" s="82"/>
      <c r="UQ50" s="82"/>
      <c r="UR50" s="82"/>
      <c r="US50" s="82"/>
      <c r="UT50" s="82"/>
      <c r="UU50" s="82"/>
      <c r="UV50" s="82"/>
      <c r="UW50" s="82"/>
      <c r="UX50" s="82"/>
      <c r="UY50" s="82"/>
      <c r="UZ50" s="82"/>
      <c r="VA50" s="82"/>
      <c r="VB50" s="82"/>
      <c r="VC50" s="82"/>
      <c r="VD50" s="82"/>
      <c r="VE50" s="82"/>
      <c r="VF50" s="82"/>
      <c r="VG50" s="82"/>
      <c r="VH50" s="82"/>
      <c r="VI50" s="82"/>
      <c r="VJ50" s="82"/>
      <c r="VK50" s="82"/>
      <c r="VL50" s="82"/>
      <c r="VM50" s="82"/>
      <c r="VN50" s="82"/>
      <c r="VO50" s="82"/>
      <c r="VP50" s="82"/>
      <c r="VQ50" s="82"/>
      <c r="VR50" s="82"/>
      <c r="VS50" s="82"/>
      <c r="VT50" s="82"/>
      <c r="VU50" s="82"/>
      <c r="VV50" s="82"/>
      <c r="VW50" s="82"/>
      <c r="VX50" s="82"/>
      <c r="VY50" s="82"/>
      <c r="VZ50" s="82"/>
      <c r="WA50" s="82"/>
      <c r="WB50" s="82"/>
      <c r="WC50" s="82"/>
      <c r="WD50" s="82"/>
      <c r="WE50" s="82"/>
      <c r="WF50" s="82"/>
      <c r="WG50" s="82"/>
      <c r="WH50" s="82"/>
      <c r="WI50" s="82"/>
      <c r="WJ50" s="82"/>
      <c r="WK50" s="82"/>
      <c r="WL50" s="82"/>
      <c r="WM50" s="82"/>
      <c r="WN50" s="82"/>
      <c r="WO50" s="82"/>
      <c r="WP50" s="82"/>
      <c r="WQ50" s="82"/>
      <c r="WR50" s="82"/>
      <c r="WS50" s="82"/>
      <c r="WT50" s="82"/>
      <c r="WU50" s="82"/>
      <c r="WV50" s="82"/>
      <c r="WW50" s="82"/>
      <c r="WX50" s="82"/>
      <c r="WY50" s="82"/>
      <c r="WZ50" s="82"/>
      <c r="XA50" s="82"/>
      <c r="XB50" s="82"/>
      <c r="XC50" s="82"/>
      <c r="XD50" s="82"/>
      <c r="XE50" s="82"/>
      <c r="XF50" s="82"/>
      <c r="XG50" s="82"/>
      <c r="XH50" s="82"/>
      <c r="XI50" s="82"/>
      <c r="XJ50" s="82"/>
      <c r="XK50" s="82"/>
      <c r="XL50" s="82"/>
      <c r="XM50" s="82"/>
      <c r="XN50" s="82"/>
      <c r="XO50" s="82"/>
      <c r="XP50" s="82"/>
      <c r="XQ50" s="82"/>
      <c r="XR50" s="82"/>
      <c r="XS50" s="82"/>
      <c r="XT50" s="82"/>
      <c r="XU50" s="82"/>
      <c r="XV50" s="82"/>
      <c r="XW50" s="82"/>
      <c r="XX50" s="82"/>
      <c r="XY50" s="82"/>
      <c r="XZ50" s="82"/>
      <c r="YA50" s="82"/>
      <c r="YB50" s="82"/>
      <c r="YC50" s="82"/>
      <c r="YD50" s="82"/>
      <c r="YE50" s="82"/>
      <c r="YF50" s="82"/>
      <c r="YG50" s="82"/>
      <c r="YH50" s="82"/>
      <c r="YI50" s="82"/>
      <c r="YJ50" s="82"/>
      <c r="YK50" s="82"/>
      <c r="YL50" s="82"/>
      <c r="YM50" s="82"/>
      <c r="YN50" s="82"/>
      <c r="YO50" s="82"/>
      <c r="YP50" s="82"/>
      <c r="YQ50" s="82"/>
      <c r="YR50" s="82"/>
      <c r="YS50" s="82"/>
      <c r="YT50" s="82"/>
      <c r="YU50" s="82"/>
      <c r="YV50" s="82"/>
      <c r="YW50" s="82"/>
      <c r="YX50" s="82"/>
      <c r="YY50" s="82"/>
      <c r="YZ50" s="82"/>
      <c r="ZA50" s="82"/>
      <c r="ZB50" s="82"/>
      <c r="ZC50" s="82"/>
      <c r="ZD50" s="82"/>
      <c r="ZE50" s="82"/>
      <c r="ZF50" s="82"/>
      <c r="ZG50" s="82"/>
      <c r="ZH50" s="82"/>
      <c r="ZI50" s="82"/>
      <c r="ZJ50" s="82"/>
      <c r="ZK50" s="82"/>
      <c r="ZL50" s="82"/>
      <c r="ZM50" s="82"/>
      <c r="ZN50" s="82"/>
      <c r="ZO50" s="82"/>
      <c r="ZP50" s="82"/>
      <c r="ZQ50" s="82"/>
      <c r="ZR50" s="82"/>
      <c r="ZS50" s="82"/>
      <c r="ZT50" s="82"/>
      <c r="ZU50" s="82"/>
      <c r="ZV50" s="82"/>
      <c r="ZW50" s="82"/>
      <c r="ZX50" s="82"/>
      <c r="ZY50" s="82"/>
      <c r="ZZ50" s="82"/>
      <c r="AAA50" s="82"/>
      <c r="AAB50" s="82"/>
      <c r="AAC50" s="82"/>
      <c r="AAD50" s="82"/>
      <c r="AAE50" s="82"/>
      <c r="AAF50" s="82"/>
      <c r="AAG50" s="82"/>
      <c r="AAH50" s="82"/>
      <c r="AAI50" s="82"/>
      <c r="AAJ50" s="82"/>
      <c r="AAK50" s="82"/>
      <c r="AAL50" s="82"/>
      <c r="AAM50" s="82"/>
      <c r="AAN50" s="82"/>
      <c r="AAO50" s="82"/>
      <c r="AAP50" s="82"/>
      <c r="AAQ50" s="82"/>
      <c r="AAR50" s="82"/>
      <c r="AAS50" s="82"/>
      <c r="AAT50" s="82"/>
      <c r="AAU50" s="82"/>
      <c r="AAV50" s="82"/>
      <c r="AAW50" s="82"/>
      <c r="AAX50" s="82"/>
      <c r="AAY50" s="82"/>
      <c r="AAZ50" s="82"/>
      <c r="ABA50" s="82"/>
      <c r="ABB50" s="82"/>
      <c r="ABC50" s="82"/>
      <c r="ABD50" s="82"/>
      <c r="ABE50" s="82"/>
      <c r="ABF50" s="82"/>
      <c r="ABG50" s="82"/>
      <c r="ABH50" s="82"/>
      <c r="ABI50" s="82"/>
      <c r="ABJ50" s="82"/>
      <c r="ABK50" s="82"/>
      <c r="ABL50" s="82"/>
      <c r="ABM50" s="82"/>
      <c r="ABN50" s="82"/>
      <c r="ABO50" s="82"/>
      <c r="ABP50" s="82"/>
      <c r="ABQ50" s="82"/>
      <c r="ABR50" s="82"/>
      <c r="ABS50" s="82"/>
      <c r="ABT50" s="82"/>
      <c r="ABU50" s="82"/>
      <c r="ABV50" s="82"/>
      <c r="ABW50" s="82"/>
      <c r="ABX50" s="82"/>
      <c r="ABY50" s="82"/>
      <c r="ABZ50" s="82"/>
      <c r="ACA50" s="82"/>
      <c r="ACB50" s="82"/>
      <c r="ACC50" s="82"/>
      <c r="ACD50" s="82"/>
      <c r="ACE50" s="82"/>
      <c r="ACF50" s="82"/>
      <c r="ACG50" s="82"/>
      <c r="ACH50" s="82"/>
      <c r="ACI50" s="82"/>
      <c r="ACJ50" s="82"/>
      <c r="ACK50" s="82"/>
      <c r="ACL50" s="82"/>
      <c r="ACM50" s="82"/>
      <c r="ACN50" s="82"/>
      <c r="ACO50" s="82"/>
      <c r="ACP50" s="82"/>
      <c r="ACQ50" s="82"/>
      <c r="ACR50" s="82"/>
      <c r="ACS50" s="82"/>
      <c r="ACT50" s="82"/>
      <c r="ACU50" s="82"/>
      <c r="ACV50" s="82"/>
      <c r="ACW50" s="82"/>
      <c r="ACX50" s="82"/>
      <c r="ACY50" s="82"/>
      <c r="ACZ50" s="82"/>
      <c r="ADA50" s="82"/>
      <c r="ADB50" s="82"/>
      <c r="ADC50" s="82"/>
      <c r="ADD50" s="82"/>
      <c r="ADE50" s="82"/>
      <c r="ADF50" s="82"/>
      <c r="ADG50" s="82"/>
      <c r="ADH50" s="82"/>
      <c r="ADI50" s="82"/>
      <c r="ADJ50" s="82"/>
      <c r="ADK50" s="82"/>
      <c r="ADL50" s="82"/>
      <c r="ADM50" s="82"/>
      <c r="ADN50" s="82"/>
      <c r="ADO50" s="82"/>
      <c r="ADP50" s="82"/>
      <c r="ADQ50" s="82"/>
      <c r="ADR50" s="82"/>
      <c r="ADS50" s="82"/>
      <c r="ADT50" s="82"/>
      <c r="ADU50" s="82"/>
      <c r="ADV50" s="82"/>
      <c r="ADW50" s="82"/>
      <c r="ADX50" s="82"/>
      <c r="ADY50" s="82"/>
      <c r="ADZ50" s="82"/>
      <c r="AEA50" s="82"/>
      <c r="AEB50" s="82"/>
      <c r="AEC50" s="82"/>
      <c r="AED50" s="82"/>
      <c r="AEE50" s="82"/>
      <c r="AEF50" s="82"/>
      <c r="AEG50" s="82"/>
      <c r="AEH50" s="82"/>
      <c r="AEI50" s="82"/>
      <c r="AEJ50" s="82"/>
      <c r="AEK50" s="82"/>
      <c r="AEL50" s="82"/>
      <c r="AEM50" s="82"/>
      <c r="AEN50" s="82"/>
      <c r="AEO50" s="82"/>
      <c r="AEP50" s="82"/>
      <c r="AEQ50" s="82"/>
      <c r="AER50" s="82"/>
      <c r="AES50" s="82"/>
      <c r="AET50" s="82"/>
      <c r="AEU50" s="82"/>
      <c r="AEV50" s="82"/>
      <c r="AEW50" s="82"/>
      <c r="AEX50" s="82"/>
      <c r="AEY50" s="82"/>
      <c r="AEZ50" s="82"/>
      <c r="AFA50" s="82"/>
      <c r="AFB50" s="82"/>
      <c r="AFC50" s="82"/>
      <c r="AFD50" s="82"/>
      <c r="AFE50" s="82"/>
      <c r="AFF50" s="82"/>
      <c r="AFG50" s="82"/>
      <c r="AFH50" s="82"/>
      <c r="AFI50" s="82"/>
      <c r="AFJ50" s="82"/>
      <c r="AFK50" s="82"/>
      <c r="AFL50" s="82"/>
      <c r="AFM50" s="82"/>
      <c r="AFN50" s="82"/>
      <c r="AFO50" s="82"/>
      <c r="AFP50" s="82"/>
      <c r="AFQ50" s="82"/>
      <c r="AFR50" s="82"/>
      <c r="AFS50" s="82"/>
      <c r="AFT50" s="82"/>
      <c r="AFU50" s="82"/>
      <c r="AFV50" s="82"/>
      <c r="AFW50" s="82"/>
      <c r="AFX50" s="82"/>
      <c r="AFY50" s="82"/>
      <c r="AFZ50" s="82"/>
      <c r="AGA50" s="82"/>
      <c r="AGB50" s="82"/>
      <c r="AGC50" s="82"/>
      <c r="AGD50" s="82"/>
      <c r="AGE50" s="82"/>
      <c r="AGF50" s="82"/>
      <c r="AGG50" s="82"/>
      <c r="AGH50" s="82"/>
      <c r="AGI50" s="82"/>
      <c r="AGJ50" s="82"/>
      <c r="AGK50" s="82"/>
      <c r="AGL50" s="82"/>
      <c r="AGM50" s="82"/>
      <c r="AGN50" s="82"/>
      <c r="AGO50" s="82"/>
      <c r="AGP50" s="82"/>
      <c r="AGQ50" s="82"/>
      <c r="AGR50" s="82"/>
      <c r="AGS50" s="82"/>
      <c r="AGT50" s="82"/>
      <c r="AGU50" s="82"/>
      <c r="AGV50" s="82"/>
      <c r="AGW50" s="82"/>
      <c r="AGX50" s="82"/>
      <c r="AGY50" s="82"/>
      <c r="AGZ50" s="82"/>
      <c r="AHA50" s="82"/>
      <c r="AHB50" s="82"/>
      <c r="AHC50" s="82"/>
      <c r="AHD50" s="82"/>
      <c r="AHE50" s="82"/>
      <c r="AHF50" s="82"/>
      <c r="AHG50" s="82"/>
      <c r="AHH50" s="82"/>
      <c r="AHI50" s="82"/>
      <c r="AHJ50" s="82"/>
      <c r="AHK50" s="82"/>
      <c r="AHL50" s="82"/>
      <c r="AHM50" s="82"/>
      <c r="AHN50" s="82"/>
      <c r="AHO50" s="82"/>
      <c r="AHP50" s="82"/>
      <c r="AHQ50" s="82"/>
      <c r="AHR50" s="82"/>
      <c r="AHS50" s="82"/>
      <c r="AHT50" s="82"/>
      <c r="AHU50" s="82"/>
      <c r="AHV50" s="82"/>
      <c r="AHW50" s="82"/>
      <c r="AHX50" s="82"/>
      <c r="AHY50" s="82"/>
      <c r="AHZ50" s="82"/>
      <c r="AIA50" s="82"/>
      <c r="AIB50" s="82"/>
      <c r="AIC50" s="82"/>
      <c r="AID50" s="82"/>
      <c r="AIE50" s="82"/>
      <c r="AIF50" s="82"/>
      <c r="AIG50" s="82"/>
      <c r="AIH50" s="82"/>
      <c r="AII50" s="82"/>
      <c r="AIJ50" s="82"/>
      <c r="AIK50" s="82"/>
      <c r="AIL50" s="82"/>
      <c r="AIM50" s="82"/>
      <c r="AIN50" s="82"/>
      <c r="AIO50" s="82"/>
      <c r="AIP50" s="82"/>
      <c r="AIQ50" s="82"/>
      <c r="AIR50" s="82"/>
      <c r="AIS50" s="82"/>
      <c r="AIT50" s="82"/>
      <c r="AIU50" s="82"/>
      <c r="AIV50" s="82"/>
      <c r="AIW50" s="82"/>
      <c r="AIX50" s="82"/>
      <c r="AIY50" s="82"/>
      <c r="AIZ50" s="82"/>
      <c r="AJA50" s="82"/>
      <c r="AJB50" s="82"/>
      <c r="AJC50" s="82"/>
      <c r="AJD50" s="82"/>
      <c r="AJE50" s="82"/>
      <c r="AJF50" s="82"/>
      <c r="AJG50" s="82"/>
      <c r="AJH50" s="82"/>
      <c r="AJI50" s="82"/>
      <c r="AJJ50" s="82"/>
      <c r="AJK50" s="82"/>
      <c r="AJL50" s="82"/>
      <c r="AJM50" s="82"/>
      <c r="AJN50" s="82"/>
      <c r="AJO50" s="82"/>
      <c r="AJP50" s="82"/>
      <c r="AJQ50" s="82"/>
      <c r="AJR50" s="82"/>
      <c r="AJS50" s="82"/>
      <c r="AJT50" s="82"/>
      <c r="AJU50" s="82"/>
      <c r="AJV50" s="82"/>
      <c r="AJW50" s="82"/>
      <c r="AJX50" s="82"/>
      <c r="AJY50" s="82"/>
      <c r="AJZ50" s="82"/>
      <c r="AKA50" s="82"/>
      <c r="AKB50" s="82"/>
      <c r="AKC50" s="82"/>
      <c r="AKD50" s="82"/>
      <c r="AKE50" s="82"/>
      <c r="AKF50" s="82"/>
      <c r="AKG50" s="82"/>
      <c r="AKH50" s="82"/>
      <c r="AKI50" s="82"/>
      <c r="AKJ50" s="82"/>
      <c r="AKK50" s="82"/>
      <c r="AKL50" s="82"/>
      <c r="AKM50" s="82"/>
      <c r="AKN50" s="82"/>
      <c r="AKO50" s="82"/>
      <c r="AKP50" s="82"/>
      <c r="AKQ50" s="82"/>
      <c r="AKR50" s="82"/>
      <c r="AKS50" s="82"/>
      <c r="AKT50" s="82"/>
      <c r="AKU50" s="82"/>
      <c r="AKV50" s="82"/>
      <c r="AKW50" s="82"/>
      <c r="AKX50" s="82"/>
      <c r="AKY50" s="82"/>
      <c r="AKZ50" s="82"/>
      <c r="ALA50" s="82"/>
      <c r="ALB50" s="82"/>
      <c r="ALC50" s="82"/>
      <c r="ALD50" s="82"/>
      <c r="ALE50" s="82"/>
      <c r="ALF50" s="82"/>
      <c r="ALG50" s="82"/>
      <c r="ALH50" s="82"/>
      <c r="ALI50" s="82"/>
      <c r="ALJ50" s="82"/>
      <c r="ALK50" s="82"/>
      <c r="ALL50" s="82"/>
      <c r="ALM50" s="82"/>
      <c r="ALN50" s="82"/>
      <c r="ALO50" s="82"/>
      <c r="ALP50" s="82"/>
      <c r="ALQ50" s="82"/>
      <c r="ALR50" s="82"/>
      <c r="ALS50" s="82"/>
      <c r="ALT50" s="82"/>
      <c r="ALU50" s="82"/>
      <c r="ALV50" s="82"/>
      <c r="ALW50" s="82"/>
      <c r="ALX50" s="82"/>
      <c r="ALY50" s="82"/>
      <c r="ALZ50" s="82"/>
      <c r="AMA50" s="82"/>
      <c r="AMB50" s="82"/>
      <c r="AMC50" s="82"/>
      <c r="AMD50" s="82"/>
      <c r="AME50" s="82"/>
      <c r="AMF50" s="82"/>
      <c r="AMG50" s="82"/>
      <c r="AMH50" s="82"/>
      <c r="AMI50" s="82"/>
      <c r="AMJ50" s="82"/>
      <c r="AMK50" s="82"/>
      <c r="AML50" s="82"/>
      <c r="AMM50" s="82"/>
      <c r="AMN50" s="82"/>
      <c r="AMO50" s="82"/>
      <c r="AMP50" s="82"/>
      <c r="AMQ50" s="82"/>
      <c r="AMR50" s="82"/>
      <c r="AMS50" s="82"/>
      <c r="AMT50" s="82"/>
      <c r="AMU50" s="82"/>
      <c r="AMV50" s="82"/>
      <c r="AMW50" s="82"/>
      <c r="AMX50" s="82"/>
      <c r="AMY50" s="82"/>
      <c r="AMZ50" s="82"/>
      <c r="ANA50" s="82"/>
      <c r="ANB50" s="82"/>
      <c r="ANC50" s="82"/>
      <c r="AND50" s="82"/>
      <c r="ANE50" s="82"/>
      <c r="ANF50" s="82"/>
      <c r="ANG50" s="82"/>
      <c r="ANH50" s="82"/>
      <c r="ANI50" s="82"/>
      <c r="ANJ50" s="82"/>
      <c r="ANK50" s="82"/>
      <c r="ANL50" s="82"/>
      <c r="ANM50" s="82"/>
      <c r="ANN50" s="82"/>
      <c r="ANO50" s="82"/>
      <c r="ANP50" s="82"/>
      <c r="ANQ50" s="82"/>
      <c r="ANR50" s="82"/>
      <c r="ANS50" s="82"/>
      <c r="ANT50" s="82"/>
      <c r="ANU50" s="82"/>
      <c r="ANV50" s="82"/>
      <c r="ANW50" s="82"/>
      <c r="ANX50" s="82"/>
      <c r="ANY50" s="82"/>
      <c r="ANZ50" s="82"/>
      <c r="AOA50" s="82"/>
      <c r="AOB50" s="82"/>
      <c r="AOC50" s="82"/>
      <c r="AOD50" s="82"/>
      <c r="AOE50" s="82"/>
      <c r="AOF50" s="82"/>
      <c r="AOG50" s="82"/>
      <c r="AOH50" s="82"/>
      <c r="AOI50" s="82"/>
      <c r="AOJ50" s="82"/>
      <c r="AOK50" s="82"/>
      <c r="AOL50" s="82"/>
      <c r="AOM50" s="82"/>
      <c r="AON50" s="82"/>
      <c r="AOO50" s="82"/>
      <c r="AOP50" s="82"/>
      <c r="AOQ50" s="82"/>
      <c r="AOR50" s="82"/>
      <c r="AOS50" s="82"/>
      <c r="AOT50" s="82"/>
      <c r="AOU50" s="82"/>
      <c r="AOV50" s="82"/>
      <c r="AOW50" s="82"/>
      <c r="AOX50" s="82"/>
      <c r="AOY50" s="82"/>
      <c r="AOZ50" s="82"/>
      <c r="APA50" s="82"/>
      <c r="APB50" s="82"/>
      <c r="APC50" s="82"/>
      <c r="APD50" s="82"/>
      <c r="APE50" s="82"/>
      <c r="APF50" s="82"/>
      <c r="APG50" s="82"/>
      <c r="APH50" s="82"/>
      <c r="API50" s="82"/>
      <c r="APJ50" s="82"/>
      <c r="APK50" s="82"/>
      <c r="APL50" s="82"/>
      <c r="APM50" s="82"/>
      <c r="APN50" s="82"/>
      <c r="APO50" s="82"/>
      <c r="APP50" s="82"/>
      <c r="APQ50" s="82"/>
      <c r="APR50" s="82"/>
      <c r="APS50" s="82"/>
      <c r="APT50" s="82"/>
      <c r="APU50" s="82"/>
      <c r="APV50" s="82"/>
      <c r="APW50" s="82"/>
      <c r="APX50" s="82"/>
      <c r="APY50" s="82"/>
      <c r="APZ50" s="82"/>
      <c r="AQA50" s="82"/>
      <c r="AQB50" s="82"/>
      <c r="AQC50" s="82"/>
      <c r="AQD50" s="82"/>
      <c r="AQE50" s="82"/>
      <c r="AQF50" s="82"/>
      <c r="AQG50" s="82"/>
      <c r="AQH50" s="82"/>
      <c r="AQI50" s="82"/>
      <c r="AQJ50" s="82"/>
      <c r="AQK50" s="82"/>
      <c r="AQL50" s="82"/>
      <c r="AQM50" s="82"/>
      <c r="AQN50" s="82"/>
      <c r="AQO50" s="82"/>
      <c r="AQP50" s="82"/>
      <c r="AQQ50" s="82"/>
      <c r="AQR50" s="82"/>
      <c r="AQS50" s="82"/>
      <c r="AQT50" s="82"/>
      <c r="AQU50" s="82"/>
      <c r="AQV50" s="82"/>
      <c r="AQW50" s="82"/>
      <c r="AQX50" s="82"/>
      <c r="AQY50" s="82"/>
      <c r="AQZ50" s="82"/>
      <c r="ARA50" s="82"/>
      <c r="ARB50" s="82"/>
      <c r="ARC50" s="82"/>
      <c r="ARD50" s="82"/>
      <c r="ARE50" s="82"/>
      <c r="ARF50" s="82"/>
      <c r="ARG50" s="82"/>
      <c r="ARH50" s="82"/>
      <c r="ARI50" s="82"/>
      <c r="ARJ50" s="82"/>
      <c r="ARK50" s="82"/>
      <c r="ARL50" s="82"/>
      <c r="ARM50" s="82"/>
      <c r="ARN50" s="82"/>
      <c r="ARO50" s="82"/>
      <c r="ARP50" s="82"/>
      <c r="ARQ50" s="82"/>
      <c r="ARR50" s="82"/>
      <c r="ARS50" s="82"/>
      <c r="ART50" s="82"/>
      <c r="ARU50" s="82"/>
      <c r="ARV50" s="82"/>
      <c r="ARW50" s="82"/>
      <c r="ARX50" s="82"/>
      <c r="ARY50" s="82"/>
      <c r="ARZ50" s="82"/>
      <c r="ASA50" s="82"/>
      <c r="ASB50" s="82"/>
      <c r="ASC50" s="82"/>
      <c r="ASD50" s="82"/>
      <c r="ASE50" s="82"/>
      <c r="ASF50" s="82"/>
      <c r="ASG50" s="82"/>
      <c r="ASH50" s="82"/>
      <c r="ASI50" s="82"/>
      <c r="ASJ50" s="82"/>
      <c r="ASK50" s="82"/>
      <c r="ASL50" s="82"/>
      <c r="ASM50" s="82"/>
      <c r="ASN50" s="82"/>
      <c r="ASO50" s="82"/>
      <c r="ASP50" s="82"/>
      <c r="ASQ50" s="82"/>
      <c r="ASR50" s="82"/>
      <c r="ASS50" s="82"/>
      <c r="AST50" s="82"/>
      <c r="ASU50" s="82"/>
      <c r="ASV50" s="82"/>
      <c r="ASW50" s="82"/>
      <c r="ASX50" s="82"/>
      <c r="ASY50" s="82"/>
      <c r="ASZ50" s="82"/>
      <c r="ATA50" s="82"/>
      <c r="ATB50" s="82"/>
      <c r="ATC50" s="82"/>
      <c r="ATD50" s="82"/>
      <c r="ATE50" s="82"/>
      <c r="ATF50" s="82"/>
      <c r="ATG50" s="82"/>
      <c r="ATH50" s="82"/>
      <c r="ATI50" s="82"/>
      <c r="ATJ50" s="82"/>
      <c r="ATK50" s="82"/>
      <c r="ATL50" s="82"/>
      <c r="ATM50" s="82"/>
      <c r="ATN50" s="82"/>
      <c r="ATO50" s="82"/>
      <c r="ATP50" s="82"/>
      <c r="ATQ50" s="82"/>
      <c r="ATR50" s="82"/>
      <c r="ATS50" s="82"/>
      <c r="ATT50" s="82"/>
      <c r="ATU50" s="82"/>
      <c r="ATV50" s="82"/>
      <c r="ATW50" s="82"/>
      <c r="ATX50" s="82"/>
      <c r="ATY50" s="82"/>
      <c r="ATZ50" s="82"/>
      <c r="AUA50" s="82"/>
      <c r="AUB50" s="82"/>
      <c r="AUC50" s="82"/>
      <c r="AUD50" s="82"/>
      <c r="AUE50" s="82"/>
      <c r="AUF50" s="82"/>
      <c r="AUG50" s="82"/>
      <c r="AUH50" s="82"/>
      <c r="AUI50" s="82"/>
      <c r="AUJ50" s="82"/>
      <c r="AUK50" s="82"/>
      <c r="AUL50" s="82"/>
      <c r="AUM50" s="82"/>
      <c r="AUN50" s="82"/>
      <c r="AUO50" s="82"/>
      <c r="AUP50" s="82"/>
      <c r="AUQ50" s="82"/>
      <c r="AUR50" s="82"/>
      <c r="AUS50" s="82"/>
      <c r="AUT50" s="82"/>
      <c r="AUU50" s="82"/>
      <c r="AUV50" s="82"/>
      <c r="AUW50" s="82"/>
      <c r="AUX50" s="82"/>
      <c r="AUY50" s="82"/>
      <c r="AUZ50" s="82"/>
      <c r="AVA50" s="82"/>
      <c r="AVB50" s="82"/>
      <c r="AVC50" s="82"/>
      <c r="AVD50" s="82"/>
      <c r="AVE50" s="82"/>
      <c r="AVF50" s="82"/>
      <c r="AVG50" s="82"/>
      <c r="AVH50" s="82"/>
      <c r="AVI50" s="82"/>
      <c r="AVJ50" s="82"/>
      <c r="AVK50" s="82"/>
      <c r="AVL50" s="82"/>
      <c r="AVM50" s="82"/>
      <c r="AVN50" s="82"/>
      <c r="AVO50" s="82"/>
      <c r="AVP50" s="82"/>
      <c r="AVQ50" s="82"/>
      <c r="AVR50" s="82"/>
      <c r="AVS50" s="82"/>
      <c r="AVT50" s="82"/>
      <c r="AVU50" s="82"/>
      <c r="AVV50" s="82"/>
      <c r="AVW50" s="82"/>
      <c r="AVX50" s="82"/>
      <c r="AVY50" s="82"/>
      <c r="AVZ50" s="82"/>
      <c r="AWA50" s="82"/>
      <c r="AWB50" s="82"/>
      <c r="AWC50" s="82"/>
      <c r="AWD50" s="82"/>
      <c r="AWE50" s="82"/>
      <c r="AWF50" s="82"/>
      <c r="AWG50" s="82"/>
      <c r="AWH50" s="82"/>
      <c r="AWI50" s="82"/>
      <c r="AWJ50" s="82"/>
      <c r="AWK50" s="82"/>
      <c r="AWL50" s="82"/>
      <c r="AWM50" s="82"/>
      <c r="AWN50" s="82"/>
      <c r="AWO50" s="82"/>
      <c r="AWP50" s="82"/>
      <c r="AWQ50" s="82"/>
      <c r="AWR50" s="82"/>
      <c r="AWS50" s="82"/>
      <c r="AWT50" s="82"/>
      <c r="AWU50" s="82"/>
      <c r="AWV50" s="82"/>
      <c r="AWW50" s="82"/>
      <c r="AWX50" s="82"/>
      <c r="AWY50" s="82"/>
      <c r="AWZ50" s="82"/>
      <c r="AXA50" s="82"/>
      <c r="AXB50" s="82"/>
      <c r="AXC50" s="82"/>
      <c r="AXD50" s="82"/>
      <c r="AXE50" s="82"/>
      <c r="AXF50" s="82"/>
      <c r="AXG50" s="82"/>
      <c r="AXH50" s="82"/>
      <c r="AXI50" s="82"/>
      <c r="AXJ50" s="82"/>
      <c r="AXK50" s="82"/>
      <c r="AXL50" s="82"/>
      <c r="AXM50" s="82"/>
      <c r="AXN50" s="82"/>
      <c r="AXO50" s="82"/>
      <c r="AXP50" s="82"/>
      <c r="AXQ50" s="82"/>
      <c r="AXR50" s="82"/>
      <c r="AXS50" s="82"/>
      <c r="AXT50" s="82"/>
      <c r="AXU50" s="82"/>
      <c r="AXV50" s="82"/>
      <c r="AXW50" s="82"/>
      <c r="AXX50" s="82"/>
      <c r="AXY50" s="82"/>
      <c r="AXZ50" s="82"/>
      <c r="AYA50" s="82"/>
      <c r="AYB50" s="82"/>
      <c r="AYC50" s="82"/>
      <c r="AYD50" s="82"/>
      <c r="AYE50" s="82"/>
      <c r="AYF50" s="82"/>
      <c r="AYG50" s="82"/>
      <c r="AYH50" s="82"/>
      <c r="AYI50" s="82"/>
      <c r="AYJ50" s="82"/>
      <c r="AYK50" s="82"/>
      <c r="AYL50" s="82"/>
      <c r="AYM50" s="82"/>
      <c r="AYN50" s="82"/>
      <c r="AYO50" s="82"/>
      <c r="AYP50" s="82"/>
      <c r="AYQ50" s="82"/>
      <c r="AYR50" s="82"/>
      <c r="AYS50" s="82"/>
      <c r="AYT50" s="82"/>
      <c r="AYU50" s="82"/>
      <c r="AYV50" s="82"/>
      <c r="AYW50" s="82"/>
      <c r="AYX50" s="82"/>
      <c r="AYY50" s="82"/>
      <c r="AYZ50" s="82"/>
      <c r="AZA50" s="82"/>
      <c r="AZB50" s="82"/>
      <c r="AZC50" s="82"/>
      <c r="AZD50" s="82"/>
      <c r="AZE50" s="82"/>
      <c r="AZF50" s="82"/>
      <c r="AZG50" s="82"/>
      <c r="AZH50" s="82"/>
      <c r="AZI50" s="82"/>
      <c r="AZJ50" s="82"/>
      <c r="AZK50" s="82"/>
      <c r="AZL50" s="82"/>
      <c r="AZM50" s="82"/>
      <c r="AZN50" s="82"/>
      <c r="AZO50" s="82"/>
      <c r="AZP50" s="82"/>
      <c r="AZQ50" s="82"/>
      <c r="AZR50" s="82"/>
      <c r="AZS50" s="82"/>
      <c r="AZT50" s="82"/>
      <c r="AZU50" s="82"/>
      <c r="AZV50" s="82"/>
      <c r="AZW50" s="82"/>
      <c r="AZX50" s="82"/>
      <c r="AZY50" s="82"/>
      <c r="AZZ50" s="82"/>
      <c r="BAA50" s="82"/>
      <c r="BAB50" s="82"/>
      <c r="BAC50" s="82"/>
      <c r="BAD50" s="82"/>
      <c r="BAE50" s="82"/>
      <c r="BAF50" s="82"/>
      <c r="BAG50" s="82"/>
      <c r="BAH50" s="82"/>
      <c r="BAI50" s="82"/>
      <c r="BAJ50" s="82"/>
      <c r="BAK50" s="82"/>
      <c r="BAL50" s="82"/>
      <c r="BAM50" s="82"/>
      <c r="BAN50" s="82"/>
      <c r="BAO50" s="82"/>
      <c r="BAP50" s="82"/>
      <c r="BAQ50" s="82"/>
      <c r="BAR50" s="82"/>
      <c r="BAS50" s="82"/>
      <c r="BAT50" s="82"/>
      <c r="BAU50" s="82"/>
      <c r="BAV50" s="82"/>
      <c r="BAW50" s="82"/>
      <c r="BAX50" s="82"/>
      <c r="BAY50" s="82"/>
      <c r="BAZ50" s="82"/>
      <c r="BBA50" s="82"/>
      <c r="BBB50" s="82"/>
      <c r="BBC50" s="82"/>
      <c r="BBD50" s="82"/>
      <c r="BBE50" s="82"/>
      <c r="BBF50" s="82"/>
      <c r="BBG50" s="82"/>
      <c r="BBH50" s="82"/>
      <c r="BBI50" s="82"/>
      <c r="BBJ50" s="82"/>
      <c r="BBK50" s="82"/>
      <c r="BBL50" s="82"/>
      <c r="BBM50" s="82"/>
      <c r="BBN50" s="82"/>
      <c r="BBO50" s="82"/>
      <c r="BBP50" s="82"/>
      <c r="BBQ50" s="82"/>
      <c r="BBR50" s="82"/>
      <c r="BBS50" s="82"/>
      <c r="BBT50" s="82"/>
      <c r="BBU50" s="82"/>
      <c r="BBV50" s="82"/>
      <c r="BBW50" s="82"/>
      <c r="BBX50" s="82"/>
      <c r="BBY50" s="82"/>
      <c r="BBZ50" s="82"/>
      <c r="BCA50" s="82"/>
      <c r="BCB50" s="82"/>
      <c r="BCC50" s="82"/>
      <c r="BCD50" s="82"/>
      <c r="BCE50" s="82"/>
      <c r="BCF50" s="82"/>
      <c r="BCG50" s="82"/>
      <c r="BCH50" s="82"/>
      <c r="BCI50" s="82"/>
      <c r="BCJ50" s="82"/>
      <c r="BCK50" s="82"/>
      <c r="BCL50" s="82"/>
      <c r="BCM50" s="82"/>
      <c r="BCN50" s="82"/>
      <c r="BCO50" s="82"/>
      <c r="BCP50" s="82"/>
      <c r="BCQ50" s="82"/>
      <c r="BCR50" s="82"/>
      <c r="BCS50" s="82"/>
      <c r="BCT50" s="82"/>
      <c r="BCU50" s="82"/>
      <c r="BCV50" s="82"/>
      <c r="BCW50" s="82"/>
      <c r="BCX50" s="82"/>
      <c r="BCY50" s="82"/>
      <c r="BCZ50" s="82"/>
      <c r="BDA50" s="82"/>
      <c r="BDB50" s="82"/>
      <c r="BDC50" s="82"/>
      <c r="BDD50" s="82"/>
      <c r="BDE50" s="82"/>
      <c r="BDF50" s="82"/>
      <c r="BDG50" s="82"/>
      <c r="BDH50" s="82"/>
      <c r="BDI50" s="82"/>
      <c r="BDJ50" s="82"/>
      <c r="BDK50" s="82"/>
      <c r="BDL50" s="82"/>
      <c r="BDM50" s="82"/>
      <c r="BDN50" s="82"/>
      <c r="BDO50" s="82"/>
      <c r="BDP50" s="82"/>
      <c r="BDQ50" s="82"/>
      <c r="BDR50" s="82"/>
      <c r="BDS50" s="82"/>
      <c r="BDT50" s="82"/>
      <c r="BDU50" s="82"/>
      <c r="BDV50" s="82"/>
      <c r="BDW50" s="82"/>
      <c r="BDX50" s="82"/>
      <c r="BDY50" s="82"/>
      <c r="BDZ50" s="82"/>
      <c r="BEA50" s="82"/>
      <c r="BEB50" s="82"/>
      <c r="BEC50" s="82"/>
      <c r="BED50" s="82"/>
      <c r="BEE50" s="82"/>
      <c r="BEF50" s="82"/>
      <c r="BEG50" s="82"/>
      <c r="BEH50" s="82"/>
      <c r="BEI50" s="82"/>
      <c r="BEJ50" s="82"/>
      <c r="BEK50" s="82"/>
      <c r="BEL50" s="82"/>
      <c r="BEM50" s="82"/>
      <c r="BEN50" s="82"/>
      <c r="BEO50" s="82"/>
      <c r="BEP50" s="82"/>
      <c r="BEQ50" s="82"/>
      <c r="BER50" s="82"/>
      <c r="BES50" s="82"/>
      <c r="BET50" s="82"/>
      <c r="BEU50" s="82"/>
      <c r="BEV50" s="82"/>
      <c r="BEW50" s="82"/>
      <c r="BEX50" s="82"/>
      <c r="BEY50" s="82"/>
      <c r="BEZ50" s="82"/>
      <c r="BFA50" s="82"/>
      <c r="BFB50" s="82"/>
      <c r="BFC50" s="82"/>
      <c r="BFD50" s="82"/>
      <c r="BFE50" s="82"/>
      <c r="BFF50" s="82"/>
      <c r="BFG50" s="82"/>
      <c r="BFH50" s="82"/>
      <c r="BFI50" s="82"/>
      <c r="BFJ50" s="82"/>
      <c r="BFK50" s="82"/>
      <c r="BFL50" s="82"/>
      <c r="BFM50" s="82"/>
      <c r="BFN50" s="82"/>
      <c r="BFO50" s="82"/>
      <c r="BFP50" s="82"/>
      <c r="BFQ50" s="82"/>
      <c r="BFR50" s="82"/>
      <c r="BFS50" s="82"/>
      <c r="BFT50" s="82"/>
      <c r="BFU50" s="82"/>
      <c r="BFV50" s="82"/>
      <c r="BFW50" s="82"/>
      <c r="BFX50" s="82"/>
      <c r="BFY50" s="82"/>
      <c r="BFZ50" s="82"/>
      <c r="BGA50" s="82"/>
      <c r="BGB50" s="82"/>
      <c r="BGC50" s="82"/>
      <c r="BGD50" s="82"/>
      <c r="BGE50" s="82"/>
      <c r="BGF50" s="82"/>
      <c r="BGG50" s="82"/>
      <c r="BGH50" s="82"/>
      <c r="BGI50" s="82"/>
      <c r="BGJ50" s="82"/>
      <c r="BGK50" s="82"/>
      <c r="BGL50" s="82"/>
      <c r="BGM50" s="82"/>
      <c r="BGN50" s="82"/>
      <c r="BGO50" s="82"/>
      <c r="BGP50" s="82"/>
      <c r="BGQ50" s="82"/>
      <c r="BGR50" s="82"/>
      <c r="BGS50" s="82"/>
      <c r="BGT50" s="82"/>
      <c r="BGU50" s="82"/>
      <c r="BGV50" s="82"/>
      <c r="BGW50" s="82"/>
      <c r="BGX50" s="82"/>
      <c r="BGY50" s="82"/>
      <c r="BGZ50" s="82"/>
      <c r="BHA50" s="82"/>
      <c r="BHB50" s="82"/>
      <c r="BHC50" s="82"/>
      <c r="BHD50" s="82"/>
      <c r="BHE50" s="82"/>
      <c r="BHF50" s="82"/>
      <c r="BHG50" s="82"/>
      <c r="BHH50" s="82"/>
    </row>
    <row r="51" spans="1:1570" s="84" customFormat="1" x14ac:dyDescent="0.2">
      <c r="A51" s="99"/>
      <c r="B51" s="83">
        <v>17</v>
      </c>
      <c r="C51" s="59" t="s">
        <v>39</v>
      </c>
      <c r="D51" s="59"/>
      <c r="E51" s="59"/>
      <c r="F51" s="51"/>
      <c r="G51" s="80" t="str">
        <f t="shared" si="21"/>
        <v/>
      </c>
      <c r="H51" s="59"/>
      <c r="I51" s="62"/>
      <c r="J51" s="115" t="str">
        <f t="shared" si="22"/>
        <v/>
      </c>
      <c r="K51" s="82"/>
      <c r="L51" s="100"/>
      <c r="N51" s="85"/>
      <c r="O51" s="85"/>
      <c r="P51" s="85">
        <v>25</v>
      </c>
      <c r="Q51" s="93" t="str">
        <f t="shared" ref="Q51:AC51" si="40">IF($C59=Q$26,$F59,"")</f>
        <v/>
      </c>
      <c r="R51" s="93" t="str">
        <f t="shared" si="40"/>
        <v/>
      </c>
      <c r="S51" s="93" t="str">
        <f t="shared" si="40"/>
        <v/>
      </c>
      <c r="T51" s="93" t="str">
        <f t="shared" si="40"/>
        <v/>
      </c>
      <c r="U51" s="93" t="str">
        <f t="shared" si="40"/>
        <v/>
      </c>
      <c r="V51" s="93" t="str">
        <f t="shared" si="40"/>
        <v/>
      </c>
      <c r="W51" s="93" t="str">
        <f t="shared" si="40"/>
        <v/>
      </c>
      <c r="X51" s="93" t="str">
        <f t="shared" si="40"/>
        <v/>
      </c>
      <c r="Y51" s="93" t="str">
        <f t="shared" si="40"/>
        <v/>
      </c>
      <c r="Z51" s="93" t="str">
        <f t="shared" si="40"/>
        <v/>
      </c>
      <c r="AA51" s="93" t="str">
        <f t="shared" si="40"/>
        <v/>
      </c>
      <c r="AB51" s="93" t="str">
        <f t="shared" si="40"/>
        <v/>
      </c>
      <c r="AC51" s="93" t="str">
        <f t="shared" si="40"/>
        <v/>
      </c>
      <c r="AD51" s="85"/>
      <c r="AE51" s="93" t="str">
        <f t="shared" si="10"/>
        <v/>
      </c>
      <c r="AF51" s="93" t="str">
        <f t="shared" si="34"/>
        <v/>
      </c>
      <c r="AG51" s="93" t="str">
        <f t="shared" si="34"/>
        <v/>
      </c>
      <c r="AH51" s="93" t="str">
        <f t="shared" si="34"/>
        <v/>
      </c>
      <c r="AI51" s="93" t="str">
        <f t="shared" si="34"/>
        <v/>
      </c>
      <c r="AJ51" s="93" t="str">
        <f t="shared" si="34"/>
        <v/>
      </c>
      <c r="AK51" s="93" t="str">
        <f t="shared" si="34"/>
        <v/>
      </c>
      <c r="AL51" s="93" t="str">
        <f t="shared" si="34"/>
        <v/>
      </c>
      <c r="AM51" s="93" t="str">
        <f t="shared" si="34"/>
        <v/>
      </c>
      <c r="AN51" s="93" t="str">
        <f t="shared" si="34"/>
        <v/>
      </c>
      <c r="AO51" s="93" t="str">
        <f t="shared" si="34"/>
        <v/>
      </c>
      <c r="AP51" s="93" t="str">
        <f t="shared" si="34"/>
        <v/>
      </c>
      <c r="AQ51" s="93" t="str">
        <f t="shared" si="34"/>
        <v/>
      </c>
      <c r="AR51" s="109"/>
      <c r="AS51" s="87"/>
      <c r="AT51" s="87"/>
      <c r="AU51" s="87"/>
      <c r="AV51" s="87"/>
      <c r="AW51" s="87"/>
      <c r="AX51" s="87"/>
      <c r="AY51" s="87"/>
      <c r="AZ51" s="87"/>
      <c r="BA51" s="87"/>
      <c r="BB51" s="87"/>
      <c r="BC51" s="87"/>
      <c r="BD51" s="87"/>
      <c r="BE51" s="87"/>
      <c r="BF51" s="87"/>
      <c r="BG51" s="87"/>
      <c r="BH51" s="88"/>
      <c r="BI51" s="88"/>
      <c r="BJ51" s="82"/>
      <c r="BK51" s="82"/>
      <c r="BL51" s="82"/>
      <c r="BM51" s="82"/>
      <c r="BN51" s="82"/>
      <c r="BO51" s="82"/>
      <c r="BP51" s="82"/>
      <c r="BQ51" s="82"/>
      <c r="BR51" s="82"/>
      <c r="BS51" s="82"/>
      <c r="BT51" s="82"/>
      <c r="BU51" s="82"/>
      <c r="BV51" s="82"/>
      <c r="BW51" s="82"/>
      <c r="BX51" s="82"/>
      <c r="BY51" s="82"/>
      <c r="BZ51" s="82"/>
      <c r="CA51" s="82"/>
      <c r="CB51" s="82"/>
      <c r="CC51" s="82"/>
      <c r="CD51" s="82"/>
      <c r="CE51" s="82"/>
      <c r="CF51" s="82"/>
      <c r="CG51" s="82"/>
      <c r="CH51" s="82"/>
      <c r="CI51" s="82"/>
      <c r="CJ51" s="82"/>
      <c r="CK51" s="82"/>
      <c r="CL51" s="82"/>
      <c r="CM51" s="82"/>
      <c r="CN51" s="82"/>
      <c r="CO51" s="82"/>
      <c r="CP51" s="82"/>
      <c r="CQ51" s="82"/>
      <c r="CR51" s="82"/>
      <c r="CS51" s="82"/>
      <c r="CT51" s="82"/>
      <c r="CU51" s="82"/>
      <c r="CV51" s="82"/>
      <c r="CW51" s="82"/>
      <c r="CX51" s="82"/>
      <c r="CY51" s="82"/>
      <c r="CZ51" s="82"/>
      <c r="DA51" s="82"/>
      <c r="DB51" s="82"/>
      <c r="DC51" s="82"/>
      <c r="DD51" s="82"/>
      <c r="DE51" s="82"/>
      <c r="DF51" s="82"/>
      <c r="DG51" s="82"/>
      <c r="DH51" s="82"/>
      <c r="DI51" s="82"/>
      <c r="DJ51" s="82"/>
      <c r="DK51" s="82"/>
      <c r="DL51" s="82"/>
      <c r="DM51" s="82"/>
      <c r="DN51" s="82"/>
      <c r="DO51" s="82"/>
      <c r="DP51" s="82"/>
      <c r="DQ51" s="82"/>
      <c r="DR51" s="82"/>
      <c r="DS51" s="82"/>
      <c r="DT51" s="82"/>
      <c r="DU51" s="82"/>
      <c r="DV51" s="82"/>
      <c r="DW51" s="82"/>
      <c r="DX51" s="82"/>
      <c r="DY51" s="82"/>
      <c r="DZ51" s="82"/>
      <c r="EA51" s="82"/>
      <c r="EB51" s="82"/>
      <c r="EC51" s="82"/>
      <c r="ED51" s="82"/>
      <c r="EE51" s="82"/>
      <c r="EF51" s="82"/>
      <c r="EG51" s="82"/>
      <c r="EH51" s="82"/>
      <c r="EI51" s="82"/>
      <c r="EJ51" s="82"/>
      <c r="EK51" s="82"/>
      <c r="EL51" s="82"/>
      <c r="EM51" s="82"/>
      <c r="EN51" s="82"/>
      <c r="EO51" s="82"/>
      <c r="EP51" s="82"/>
      <c r="EQ51" s="82"/>
      <c r="ER51" s="82"/>
      <c r="ES51" s="82"/>
      <c r="ET51" s="82"/>
      <c r="EU51" s="82"/>
      <c r="EV51" s="82"/>
      <c r="EW51" s="82"/>
      <c r="EX51" s="82"/>
      <c r="EY51" s="82"/>
      <c r="EZ51" s="82"/>
      <c r="FA51" s="82"/>
      <c r="FB51" s="82"/>
      <c r="FC51" s="82"/>
      <c r="FD51" s="82"/>
      <c r="FE51" s="82"/>
      <c r="FF51" s="82"/>
      <c r="FG51" s="82"/>
      <c r="FH51" s="82"/>
      <c r="FI51" s="82"/>
      <c r="FJ51" s="82"/>
      <c r="FK51" s="82"/>
      <c r="FL51" s="82"/>
      <c r="FM51" s="82"/>
      <c r="FN51" s="82"/>
      <c r="FO51" s="82"/>
      <c r="FP51" s="82"/>
      <c r="FQ51" s="82"/>
      <c r="FR51" s="82"/>
      <c r="FS51" s="82"/>
      <c r="FT51" s="82"/>
      <c r="FU51" s="82"/>
      <c r="FV51" s="82"/>
      <c r="FW51" s="82"/>
      <c r="FX51" s="82"/>
      <c r="FY51" s="82"/>
      <c r="FZ51" s="82"/>
      <c r="GA51" s="82"/>
      <c r="GB51" s="82"/>
      <c r="GC51" s="82"/>
      <c r="GD51" s="82"/>
      <c r="GE51" s="82"/>
      <c r="GF51" s="82"/>
      <c r="GG51" s="82"/>
      <c r="GH51" s="82"/>
      <c r="GI51" s="82"/>
      <c r="GJ51" s="82"/>
      <c r="GK51" s="82"/>
      <c r="GL51" s="82"/>
      <c r="GM51" s="82"/>
      <c r="GN51" s="82"/>
      <c r="GO51" s="82"/>
      <c r="GP51" s="82"/>
      <c r="GQ51" s="82"/>
      <c r="GR51" s="82"/>
      <c r="GS51" s="82"/>
      <c r="GT51" s="82"/>
      <c r="GU51" s="82"/>
      <c r="GV51" s="82"/>
      <c r="GW51" s="82"/>
      <c r="GX51" s="82"/>
      <c r="GY51" s="82"/>
      <c r="GZ51" s="82"/>
      <c r="HA51" s="82"/>
      <c r="HB51" s="82"/>
      <c r="HC51" s="82"/>
      <c r="HD51" s="82"/>
      <c r="HE51" s="82"/>
      <c r="HF51" s="82"/>
      <c r="HG51" s="82"/>
      <c r="HH51" s="82"/>
      <c r="HI51" s="82"/>
      <c r="HJ51" s="82"/>
      <c r="HK51" s="82"/>
      <c r="HL51" s="82"/>
      <c r="HM51" s="82"/>
      <c r="HN51" s="82"/>
      <c r="HO51" s="82"/>
      <c r="HP51" s="82"/>
      <c r="HQ51" s="82"/>
      <c r="HR51" s="82"/>
      <c r="HS51" s="82"/>
      <c r="HT51" s="82"/>
      <c r="HU51" s="82"/>
      <c r="HV51" s="82"/>
      <c r="HW51" s="82"/>
      <c r="HX51" s="82"/>
      <c r="HY51" s="82"/>
      <c r="HZ51" s="82"/>
      <c r="IA51" s="82"/>
      <c r="IB51" s="82"/>
      <c r="IC51" s="82"/>
      <c r="ID51" s="82"/>
      <c r="IE51" s="82"/>
      <c r="IF51" s="82"/>
      <c r="IG51" s="82"/>
      <c r="IH51" s="82"/>
      <c r="II51" s="82"/>
      <c r="IJ51" s="82"/>
      <c r="IK51" s="82"/>
      <c r="IL51" s="82"/>
      <c r="IM51" s="82"/>
      <c r="IN51" s="82"/>
      <c r="IO51" s="82"/>
      <c r="IP51" s="82"/>
      <c r="IQ51" s="82"/>
      <c r="IR51" s="82"/>
      <c r="IS51" s="82"/>
      <c r="IT51" s="82"/>
      <c r="IU51" s="82"/>
      <c r="IV51" s="82"/>
      <c r="IW51" s="82"/>
      <c r="IX51" s="82"/>
      <c r="IY51" s="82"/>
      <c r="IZ51" s="82"/>
      <c r="JA51" s="82"/>
      <c r="JB51" s="82"/>
      <c r="JC51" s="82"/>
      <c r="JD51" s="82"/>
      <c r="JE51" s="82"/>
      <c r="JF51" s="82"/>
      <c r="JG51" s="82"/>
      <c r="JH51" s="82"/>
      <c r="JI51" s="82"/>
      <c r="JJ51" s="82"/>
      <c r="JK51" s="82"/>
      <c r="JL51" s="82"/>
      <c r="JM51" s="82"/>
      <c r="JN51" s="82"/>
      <c r="JO51" s="82"/>
      <c r="JP51" s="82"/>
      <c r="JQ51" s="82"/>
      <c r="JR51" s="82"/>
      <c r="JS51" s="82"/>
      <c r="JT51" s="82"/>
      <c r="JU51" s="82"/>
      <c r="JV51" s="82"/>
      <c r="JW51" s="82"/>
      <c r="JX51" s="82"/>
      <c r="JY51" s="82"/>
      <c r="JZ51" s="82"/>
      <c r="KA51" s="82"/>
      <c r="KB51" s="82"/>
      <c r="KC51" s="82"/>
      <c r="KD51" s="82"/>
      <c r="KE51" s="82"/>
      <c r="KF51" s="82"/>
      <c r="KG51" s="82"/>
      <c r="KH51" s="82"/>
      <c r="KI51" s="82"/>
      <c r="KJ51" s="82"/>
      <c r="KK51" s="82"/>
      <c r="KL51" s="82"/>
      <c r="KM51" s="82"/>
      <c r="KN51" s="82"/>
      <c r="KO51" s="82"/>
      <c r="KP51" s="82"/>
      <c r="KQ51" s="82"/>
      <c r="KR51" s="82"/>
      <c r="KS51" s="82"/>
      <c r="KT51" s="82"/>
      <c r="KU51" s="82"/>
      <c r="KV51" s="82"/>
      <c r="KW51" s="82"/>
      <c r="KX51" s="82"/>
      <c r="KY51" s="82"/>
      <c r="KZ51" s="82"/>
      <c r="LA51" s="82"/>
      <c r="LB51" s="82"/>
      <c r="LC51" s="82"/>
      <c r="LD51" s="82"/>
      <c r="LE51" s="82"/>
      <c r="LF51" s="82"/>
      <c r="LG51" s="82"/>
      <c r="LH51" s="82"/>
      <c r="LI51" s="82"/>
      <c r="LJ51" s="82"/>
      <c r="LK51" s="82"/>
      <c r="LL51" s="82"/>
      <c r="LM51" s="82"/>
      <c r="LN51" s="82"/>
      <c r="LO51" s="82"/>
      <c r="LP51" s="82"/>
      <c r="LQ51" s="82"/>
      <c r="LR51" s="82"/>
      <c r="LS51" s="82"/>
      <c r="LT51" s="82"/>
      <c r="LU51" s="82"/>
      <c r="LV51" s="82"/>
      <c r="LW51" s="82"/>
      <c r="LX51" s="82"/>
      <c r="LY51" s="82"/>
      <c r="LZ51" s="82"/>
      <c r="MA51" s="82"/>
      <c r="MB51" s="82"/>
      <c r="MC51" s="82"/>
      <c r="MD51" s="82"/>
      <c r="ME51" s="82"/>
      <c r="MF51" s="82"/>
      <c r="MG51" s="82"/>
      <c r="MH51" s="82"/>
      <c r="MI51" s="82"/>
      <c r="MJ51" s="82"/>
      <c r="MK51" s="82"/>
      <c r="ML51" s="82"/>
      <c r="MM51" s="82"/>
      <c r="MN51" s="82"/>
      <c r="MO51" s="82"/>
      <c r="MP51" s="82"/>
      <c r="MQ51" s="82"/>
      <c r="MR51" s="82"/>
      <c r="MS51" s="82"/>
      <c r="MT51" s="82"/>
      <c r="MU51" s="82"/>
      <c r="MV51" s="82"/>
      <c r="MW51" s="82"/>
      <c r="MX51" s="82"/>
      <c r="MY51" s="82"/>
      <c r="MZ51" s="82"/>
      <c r="NA51" s="82"/>
      <c r="NB51" s="82"/>
      <c r="NC51" s="82"/>
      <c r="ND51" s="82"/>
      <c r="NE51" s="82"/>
      <c r="NF51" s="82"/>
      <c r="NG51" s="82"/>
      <c r="NH51" s="82"/>
      <c r="NI51" s="82"/>
      <c r="NJ51" s="82"/>
      <c r="NK51" s="82"/>
      <c r="NL51" s="82"/>
      <c r="NM51" s="82"/>
      <c r="NN51" s="82"/>
      <c r="NO51" s="82"/>
      <c r="NP51" s="82"/>
      <c r="NQ51" s="82"/>
      <c r="NR51" s="82"/>
      <c r="NS51" s="82"/>
      <c r="NT51" s="82"/>
      <c r="NU51" s="82"/>
      <c r="NV51" s="82"/>
      <c r="NW51" s="82"/>
      <c r="NX51" s="82"/>
      <c r="NY51" s="82"/>
      <c r="NZ51" s="82"/>
      <c r="OA51" s="82"/>
      <c r="OB51" s="82"/>
      <c r="OC51" s="82"/>
      <c r="OD51" s="82"/>
      <c r="OE51" s="82"/>
      <c r="OF51" s="82"/>
      <c r="OG51" s="82"/>
      <c r="OH51" s="82"/>
      <c r="OI51" s="82"/>
      <c r="OJ51" s="82"/>
      <c r="OK51" s="82"/>
      <c r="OL51" s="82"/>
      <c r="OM51" s="82"/>
      <c r="ON51" s="82"/>
      <c r="OO51" s="82"/>
      <c r="OP51" s="82"/>
      <c r="OQ51" s="82"/>
      <c r="OR51" s="82"/>
      <c r="OS51" s="82"/>
      <c r="OT51" s="82"/>
      <c r="OU51" s="82"/>
      <c r="OV51" s="82"/>
      <c r="OW51" s="82"/>
      <c r="OX51" s="82"/>
      <c r="OY51" s="82"/>
      <c r="OZ51" s="82"/>
      <c r="PA51" s="82"/>
      <c r="PB51" s="82"/>
      <c r="PC51" s="82"/>
      <c r="PD51" s="82"/>
      <c r="PE51" s="82"/>
      <c r="PF51" s="82"/>
      <c r="PG51" s="82"/>
      <c r="PH51" s="82"/>
      <c r="PI51" s="82"/>
      <c r="PJ51" s="82"/>
      <c r="PK51" s="82"/>
      <c r="PL51" s="82"/>
      <c r="PM51" s="82"/>
      <c r="PN51" s="82"/>
      <c r="PO51" s="82"/>
      <c r="PP51" s="82"/>
      <c r="PQ51" s="82"/>
      <c r="PR51" s="82"/>
      <c r="PS51" s="82"/>
      <c r="PT51" s="82"/>
      <c r="PU51" s="82"/>
      <c r="PV51" s="82"/>
      <c r="PW51" s="82"/>
      <c r="PX51" s="82"/>
      <c r="PY51" s="82"/>
      <c r="PZ51" s="82"/>
      <c r="QA51" s="82"/>
      <c r="QB51" s="82"/>
      <c r="QC51" s="82"/>
      <c r="QD51" s="82"/>
      <c r="QE51" s="82"/>
      <c r="QF51" s="82"/>
      <c r="QG51" s="82"/>
      <c r="QH51" s="82"/>
      <c r="QI51" s="82"/>
      <c r="QJ51" s="82"/>
      <c r="QK51" s="82"/>
      <c r="QL51" s="82"/>
      <c r="QM51" s="82"/>
      <c r="QN51" s="82"/>
      <c r="QO51" s="82"/>
      <c r="QP51" s="82"/>
      <c r="QQ51" s="82"/>
      <c r="QR51" s="82"/>
      <c r="QS51" s="82"/>
      <c r="QT51" s="82"/>
      <c r="QU51" s="82"/>
      <c r="QV51" s="82"/>
      <c r="QW51" s="82"/>
      <c r="QX51" s="82"/>
      <c r="QY51" s="82"/>
      <c r="QZ51" s="82"/>
      <c r="RA51" s="82"/>
      <c r="RB51" s="82"/>
      <c r="RC51" s="82"/>
      <c r="RD51" s="82"/>
      <c r="RE51" s="82"/>
      <c r="RF51" s="82"/>
      <c r="RG51" s="82"/>
      <c r="RH51" s="82"/>
      <c r="RI51" s="82"/>
      <c r="RJ51" s="82"/>
      <c r="RK51" s="82"/>
      <c r="RL51" s="82"/>
      <c r="RM51" s="82"/>
      <c r="RN51" s="82"/>
      <c r="RO51" s="82"/>
      <c r="RP51" s="82"/>
      <c r="RQ51" s="82"/>
      <c r="RR51" s="82"/>
      <c r="RS51" s="82"/>
      <c r="RT51" s="82"/>
      <c r="RU51" s="82"/>
      <c r="RV51" s="82"/>
      <c r="RW51" s="82"/>
      <c r="RX51" s="82"/>
      <c r="RY51" s="82"/>
      <c r="RZ51" s="82"/>
      <c r="SA51" s="82"/>
      <c r="SB51" s="82"/>
      <c r="SC51" s="82"/>
      <c r="SD51" s="82"/>
      <c r="SE51" s="82"/>
      <c r="SF51" s="82"/>
      <c r="SG51" s="82"/>
      <c r="SH51" s="82"/>
      <c r="SI51" s="82"/>
      <c r="SJ51" s="82"/>
      <c r="SK51" s="82"/>
      <c r="SL51" s="82"/>
      <c r="SM51" s="82"/>
      <c r="SN51" s="82"/>
      <c r="SO51" s="82"/>
      <c r="SP51" s="82"/>
      <c r="SQ51" s="82"/>
      <c r="SR51" s="82"/>
      <c r="SS51" s="82"/>
      <c r="ST51" s="82"/>
      <c r="SU51" s="82"/>
      <c r="SV51" s="82"/>
      <c r="SW51" s="82"/>
      <c r="SX51" s="82"/>
      <c r="SY51" s="82"/>
      <c r="SZ51" s="82"/>
      <c r="TA51" s="82"/>
      <c r="TB51" s="82"/>
      <c r="TC51" s="82"/>
      <c r="TD51" s="82"/>
      <c r="TE51" s="82"/>
      <c r="TF51" s="82"/>
      <c r="TG51" s="82"/>
      <c r="TH51" s="82"/>
      <c r="TI51" s="82"/>
      <c r="TJ51" s="82"/>
      <c r="TK51" s="82"/>
      <c r="TL51" s="82"/>
      <c r="TM51" s="82"/>
      <c r="TN51" s="82"/>
      <c r="TO51" s="82"/>
      <c r="TP51" s="82"/>
      <c r="TQ51" s="82"/>
      <c r="TR51" s="82"/>
      <c r="TS51" s="82"/>
      <c r="TT51" s="82"/>
      <c r="TU51" s="82"/>
      <c r="TV51" s="82"/>
      <c r="TW51" s="82"/>
      <c r="TX51" s="82"/>
      <c r="TY51" s="82"/>
      <c r="TZ51" s="82"/>
      <c r="UA51" s="82"/>
      <c r="UB51" s="82"/>
      <c r="UC51" s="82"/>
      <c r="UD51" s="82"/>
      <c r="UE51" s="82"/>
      <c r="UF51" s="82"/>
      <c r="UG51" s="82"/>
      <c r="UH51" s="82"/>
      <c r="UI51" s="82"/>
      <c r="UJ51" s="82"/>
      <c r="UK51" s="82"/>
      <c r="UL51" s="82"/>
      <c r="UM51" s="82"/>
      <c r="UN51" s="82"/>
      <c r="UO51" s="82"/>
      <c r="UP51" s="82"/>
      <c r="UQ51" s="82"/>
      <c r="UR51" s="82"/>
      <c r="US51" s="82"/>
      <c r="UT51" s="82"/>
      <c r="UU51" s="82"/>
      <c r="UV51" s="82"/>
      <c r="UW51" s="82"/>
      <c r="UX51" s="82"/>
      <c r="UY51" s="82"/>
      <c r="UZ51" s="82"/>
      <c r="VA51" s="82"/>
      <c r="VB51" s="82"/>
      <c r="VC51" s="82"/>
      <c r="VD51" s="82"/>
      <c r="VE51" s="82"/>
      <c r="VF51" s="82"/>
      <c r="VG51" s="82"/>
      <c r="VH51" s="82"/>
      <c r="VI51" s="82"/>
      <c r="VJ51" s="82"/>
      <c r="VK51" s="82"/>
      <c r="VL51" s="82"/>
      <c r="VM51" s="82"/>
      <c r="VN51" s="82"/>
      <c r="VO51" s="82"/>
      <c r="VP51" s="82"/>
      <c r="VQ51" s="82"/>
      <c r="VR51" s="82"/>
      <c r="VS51" s="82"/>
      <c r="VT51" s="82"/>
      <c r="VU51" s="82"/>
      <c r="VV51" s="82"/>
      <c r="VW51" s="82"/>
      <c r="VX51" s="82"/>
      <c r="VY51" s="82"/>
      <c r="VZ51" s="82"/>
      <c r="WA51" s="82"/>
      <c r="WB51" s="82"/>
      <c r="WC51" s="82"/>
      <c r="WD51" s="82"/>
      <c r="WE51" s="82"/>
      <c r="WF51" s="82"/>
      <c r="WG51" s="82"/>
      <c r="WH51" s="82"/>
      <c r="WI51" s="82"/>
      <c r="WJ51" s="82"/>
      <c r="WK51" s="82"/>
      <c r="WL51" s="82"/>
      <c r="WM51" s="82"/>
      <c r="WN51" s="82"/>
      <c r="WO51" s="82"/>
      <c r="WP51" s="82"/>
      <c r="WQ51" s="82"/>
      <c r="WR51" s="82"/>
      <c r="WS51" s="82"/>
      <c r="WT51" s="82"/>
      <c r="WU51" s="82"/>
      <c r="WV51" s="82"/>
      <c r="WW51" s="82"/>
      <c r="WX51" s="82"/>
      <c r="WY51" s="82"/>
      <c r="WZ51" s="82"/>
      <c r="XA51" s="82"/>
      <c r="XB51" s="82"/>
      <c r="XC51" s="82"/>
      <c r="XD51" s="82"/>
      <c r="XE51" s="82"/>
      <c r="XF51" s="82"/>
      <c r="XG51" s="82"/>
      <c r="XH51" s="82"/>
      <c r="XI51" s="82"/>
      <c r="XJ51" s="82"/>
      <c r="XK51" s="82"/>
      <c r="XL51" s="82"/>
      <c r="XM51" s="82"/>
      <c r="XN51" s="82"/>
      <c r="XO51" s="82"/>
      <c r="XP51" s="82"/>
      <c r="XQ51" s="82"/>
      <c r="XR51" s="82"/>
      <c r="XS51" s="82"/>
      <c r="XT51" s="82"/>
      <c r="XU51" s="82"/>
      <c r="XV51" s="82"/>
      <c r="XW51" s="82"/>
      <c r="XX51" s="82"/>
      <c r="XY51" s="82"/>
      <c r="XZ51" s="82"/>
      <c r="YA51" s="82"/>
      <c r="YB51" s="82"/>
      <c r="YC51" s="82"/>
      <c r="YD51" s="82"/>
      <c r="YE51" s="82"/>
      <c r="YF51" s="82"/>
      <c r="YG51" s="82"/>
      <c r="YH51" s="82"/>
      <c r="YI51" s="82"/>
      <c r="YJ51" s="82"/>
      <c r="YK51" s="82"/>
      <c r="YL51" s="82"/>
      <c r="YM51" s="82"/>
      <c r="YN51" s="82"/>
      <c r="YO51" s="82"/>
      <c r="YP51" s="82"/>
      <c r="YQ51" s="82"/>
      <c r="YR51" s="82"/>
      <c r="YS51" s="82"/>
      <c r="YT51" s="82"/>
      <c r="YU51" s="82"/>
      <c r="YV51" s="82"/>
      <c r="YW51" s="82"/>
      <c r="YX51" s="82"/>
      <c r="YY51" s="82"/>
      <c r="YZ51" s="82"/>
      <c r="ZA51" s="82"/>
      <c r="ZB51" s="82"/>
      <c r="ZC51" s="82"/>
      <c r="ZD51" s="82"/>
      <c r="ZE51" s="82"/>
      <c r="ZF51" s="82"/>
      <c r="ZG51" s="82"/>
      <c r="ZH51" s="82"/>
      <c r="ZI51" s="82"/>
      <c r="ZJ51" s="82"/>
      <c r="ZK51" s="82"/>
      <c r="ZL51" s="82"/>
      <c r="ZM51" s="82"/>
      <c r="ZN51" s="82"/>
      <c r="ZO51" s="82"/>
      <c r="ZP51" s="82"/>
      <c r="ZQ51" s="82"/>
      <c r="ZR51" s="82"/>
      <c r="ZS51" s="82"/>
      <c r="ZT51" s="82"/>
      <c r="ZU51" s="82"/>
      <c r="ZV51" s="82"/>
      <c r="ZW51" s="82"/>
      <c r="ZX51" s="82"/>
      <c r="ZY51" s="82"/>
      <c r="ZZ51" s="82"/>
      <c r="AAA51" s="82"/>
      <c r="AAB51" s="82"/>
      <c r="AAC51" s="82"/>
      <c r="AAD51" s="82"/>
      <c r="AAE51" s="82"/>
      <c r="AAF51" s="82"/>
      <c r="AAG51" s="82"/>
      <c r="AAH51" s="82"/>
      <c r="AAI51" s="82"/>
      <c r="AAJ51" s="82"/>
      <c r="AAK51" s="82"/>
      <c r="AAL51" s="82"/>
      <c r="AAM51" s="82"/>
      <c r="AAN51" s="82"/>
      <c r="AAO51" s="82"/>
      <c r="AAP51" s="82"/>
      <c r="AAQ51" s="82"/>
      <c r="AAR51" s="82"/>
      <c r="AAS51" s="82"/>
      <c r="AAT51" s="82"/>
      <c r="AAU51" s="82"/>
      <c r="AAV51" s="82"/>
      <c r="AAW51" s="82"/>
      <c r="AAX51" s="82"/>
      <c r="AAY51" s="82"/>
      <c r="AAZ51" s="82"/>
      <c r="ABA51" s="82"/>
      <c r="ABB51" s="82"/>
      <c r="ABC51" s="82"/>
      <c r="ABD51" s="82"/>
      <c r="ABE51" s="82"/>
      <c r="ABF51" s="82"/>
      <c r="ABG51" s="82"/>
      <c r="ABH51" s="82"/>
      <c r="ABI51" s="82"/>
      <c r="ABJ51" s="82"/>
      <c r="ABK51" s="82"/>
      <c r="ABL51" s="82"/>
      <c r="ABM51" s="82"/>
      <c r="ABN51" s="82"/>
      <c r="ABO51" s="82"/>
      <c r="ABP51" s="82"/>
      <c r="ABQ51" s="82"/>
      <c r="ABR51" s="82"/>
      <c r="ABS51" s="82"/>
      <c r="ABT51" s="82"/>
      <c r="ABU51" s="82"/>
      <c r="ABV51" s="82"/>
      <c r="ABW51" s="82"/>
      <c r="ABX51" s="82"/>
      <c r="ABY51" s="82"/>
      <c r="ABZ51" s="82"/>
      <c r="ACA51" s="82"/>
      <c r="ACB51" s="82"/>
      <c r="ACC51" s="82"/>
      <c r="ACD51" s="82"/>
      <c r="ACE51" s="82"/>
      <c r="ACF51" s="82"/>
      <c r="ACG51" s="82"/>
      <c r="ACH51" s="82"/>
      <c r="ACI51" s="82"/>
      <c r="ACJ51" s="82"/>
      <c r="ACK51" s="82"/>
      <c r="ACL51" s="82"/>
      <c r="ACM51" s="82"/>
      <c r="ACN51" s="82"/>
      <c r="ACO51" s="82"/>
      <c r="ACP51" s="82"/>
      <c r="ACQ51" s="82"/>
      <c r="ACR51" s="82"/>
      <c r="ACS51" s="82"/>
      <c r="ACT51" s="82"/>
      <c r="ACU51" s="82"/>
      <c r="ACV51" s="82"/>
      <c r="ACW51" s="82"/>
      <c r="ACX51" s="82"/>
      <c r="ACY51" s="82"/>
      <c r="ACZ51" s="82"/>
      <c r="ADA51" s="82"/>
      <c r="ADB51" s="82"/>
      <c r="ADC51" s="82"/>
      <c r="ADD51" s="82"/>
      <c r="ADE51" s="82"/>
      <c r="ADF51" s="82"/>
      <c r="ADG51" s="82"/>
      <c r="ADH51" s="82"/>
      <c r="ADI51" s="82"/>
      <c r="ADJ51" s="82"/>
      <c r="ADK51" s="82"/>
      <c r="ADL51" s="82"/>
      <c r="ADM51" s="82"/>
      <c r="ADN51" s="82"/>
      <c r="ADO51" s="82"/>
      <c r="ADP51" s="82"/>
      <c r="ADQ51" s="82"/>
      <c r="ADR51" s="82"/>
      <c r="ADS51" s="82"/>
      <c r="ADT51" s="82"/>
      <c r="ADU51" s="82"/>
      <c r="ADV51" s="82"/>
      <c r="ADW51" s="82"/>
      <c r="ADX51" s="82"/>
      <c r="ADY51" s="82"/>
      <c r="ADZ51" s="82"/>
      <c r="AEA51" s="82"/>
      <c r="AEB51" s="82"/>
      <c r="AEC51" s="82"/>
      <c r="AED51" s="82"/>
      <c r="AEE51" s="82"/>
      <c r="AEF51" s="82"/>
      <c r="AEG51" s="82"/>
      <c r="AEH51" s="82"/>
      <c r="AEI51" s="82"/>
      <c r="AEJ51" s="82"/>
      <c r="AEK51" s="82"/>
      <c r="AEL51" s="82"/>
      <c r="AEM51" s="82"/>
      <c r="AEN51" s="82"/>
      <c r="AEO51" s="82"/>
      <c r="AEP51" s="82"/>
      <c r="AEQ51" s="82"/>
      <c r="AER51" s="82"/>
      <c r="AES51" s="82"/>
      <c r="AET51" s="82"/>
      <c r="AEU51" s="82"/>
      <c r="AEV51" s="82"/>
      <c r="AEW51" s="82"/>
      <c r="AEX51" s="82"/>
      <c r="AEY51" s="82"/>
      <c r="AEZ51" s="82"/>
      <c r="AFA51" s="82"/>
      <c r="AFB51" s="82"/>
      <c r="AFC51" s="82"/>
      <c r="AFD51" s="82"/>
      <c r="AFE51" s="82"/>
      <c r="AFF51" s="82"/>
      <c r="AFG51" s="82"/>
      <c r="AFH51" s="82"/>
      <c r="AFI51" s="82"/>
      <c r="AFJ51" s="82"/>
      <c r="AFK51" s="82"/>
      <c r="AFL51" s="82"/>
      <c r="AFM51" s="82"/>
      <c r="AFN51" s="82"/>
      <c r="AFO51" s="82"/>
      <c r="AFP51" s="82"/>
      <c r="AFQ51" s="82"/>
      <c r="AFR51" s="82"/>
      <c r="AFS51" s="82"/>
      <c r="AFT51" s="82"/>
      <c r="AFU51" s="82"/>
      <c r="AFV51" s="82"/>
      <c r="AFW51" s="82"/>
      <c r="AFX51" s="82"/>
      <c r="AFY51" s="82"/>
      <c r="AFZ51" s="82"/>
      <c r="AGA51" s="82"/>
      <c r="AGB51" s="82"/>
      <c r="AGC51" s="82"/>
      <c r="AGD51" s="82"/>
      <c r="AGE51" s="82"/>
      <c r="AGF51" s="82"/>
      <c r="AGG51" s="82"/>
      <c r="AGH51" s="82"/>
      <c r="AGI51" s="82"/>
      <c r="AGJ51" s="82"/>
      <c r="AGK51" s="82"/>
      <c r="AGL51" s="82"/>
      <c r="AGM51" s="82"/>
      <c r="AGN51" s="82"/>
      <c r="AGO51" s="82"/>
      <c r="AGP51" s="82"/>
      <c r="AGQ51" s="82"/>
      <c r="AGR51" s="82"/>
      <c r="AGS51" s="82"/>
      <c r="AGT51" s="82"/>
      <c r="AGU51" s="82"/>
      <c r="AGV51" s="82"/>
      <c r="AGW51" s="82"/>
      <c r="AGX51" s="82"/>
      <c r="AGY51" s="82"/>
      <c r="AGZ51" s="82"/>
      <c r="AHA51" s="82"/>
      <c r="AHB51" s="82"/>
      <c r="AHC51" s="82"/>
      <c r="AHD51" s="82"/>
      <c r="AHE51" s="82"/>
      <c r="AHF51" s="82"/>
      <c r="AHG51" s="82"/>
      <c r="AHH51" s="82"/>
      <c r="AHI51" s="82"/>
      <c r="AHJ51" s="82"/>
      <c r="AHK51" s="82"/>
      <c r="AHL51" s="82"/>
      <c r="AHM51" s="82"/>
      <c r="AHN51" s="82"/>
      <c r="AHO51" s="82"/>
      <c r="AHP51" s="82"/>
      <c r="AHQ51" s="82"/>
      <c r="AHR51" s="82"/>
      <c r="AHS51" s="82"/>
      <c r="AHT51" s="82"/>
      <c r="AHU51" s="82"/>
      <c r="AHV51" s="82"/>
      <c r="AHW51" s="82"/>
      <c r="AHX51" s="82"/>
      <c r="AHY51" s="82"/>
      <c r="AHZ51" s="82"/>
      <c r="AIA51" s="82"/>
      <c r="AIB51" s="82"/>
      <c r="AIC51" s="82"/>
      <c r="AID51" s="82"/>
      <c r="AIE51" s="82"/>
      <c r="AIF51" s="82"/>
      <c r="AIG51" s="82"/>
      <c r="AIH51" s="82"/>
      <c r="AII51" s="82"/>
      <c r="AIJ51" s="82"/>
      <c r="AIK51" s="82"/>
      <c r="AIL51" s="82"/>
      <c r="AIM51" s="82"/>
      <c r="AIN51" s="82"/>
      <c r="AIO51" s="82"/>
      <c r="AIP51" s="82"/>
      <c r="AIQ51" s="82"/>
      <c r="AIR51" s="82"/>
      <c r="AIS51" s="82"/>
      <c r="AIT51" s="82"/>
      <c r="AIU51" s="82"/>
      <c r="AIV51" s="82"/>
      <c r="AIW51" s="82"/>
      <c r="AIX51" s="82"/>
      <c r="AIY51" s="82"/>
      <c r="AIZ51" s="82"/>
      <c r="AJA51" s="82"/>
      <c r="AJB51" s="82"/>
      <c r="AJC51" s="82"/>
      <c r="AJD51" s="82"/>
      <c r="AJE51" s="82"/>
      <c r="AJF51" s="82"/>
      <c r="AJG51" s="82"/>
      <c r="AJH51" s="82"/>
      <c r="AJI51" s="82"/>
      <c r="AJJ51" s="82"/>
      <c r="AJK51" s="82"/>
      <c r="AJL51" s="82"/>
      <c r="AJM51" s="82"/>
      <c r="AJN51" s="82"/>
      <c r="AJO51" s="82"/>
      <c r="AJP51" s="82"/>
      <c r="AJQ51" s="82"/>
      <c r="AJR51" s="82"/>
      <c r="AJS51" s="82"/>
      <c r="AJT51" s="82"/>
      <c r="AJU51" s="82"/>
      <c r="AJV51" s="82"/>
      <c r="AJW51" s="82"/>
      <c r="AJX51" s="82"/>
      <c r="AJY51" s="82"/>
      <c r="AJZ51" s="82"/>
      <c r="AKA51" s="82"/>
      <c r="AKB51" s="82"/>
      <c r="AKC51" s="82"/>
      <c r="AKD51" s="82"/>
      <c r="AKE51" s="82"/>
      <c r="AKF51" s="82"/>
      <c r="AKG51" s="82"/>
      <c r="AKH51" s="82"/>
      <c r="AKI51" s="82"/>
      <c r="AKJ51" s="82"/>
      <c r="AKK51" s="82"/>
      <c r="AKL51" s="82"/>
      <c r="AKM51" s="82"/>
      <c r="AKN51" s="82"/>
      <c r="AKO51" s="82"/>
      <c r="AKP51" s="82"/>
      <c r="AKQ51" s="82"/>
      <c r="AKR51" s="82"/>
      <c r="AKS51" s="82"/>
      <c r="AKT51" s="82"/>
      <c r="AKU51" s="82"/>
      <c r="AKV51" s="82"/>
      <c r="AKW51" s="82"/>
      <c r="AKX51" s="82"/>
      <c r="AKY51" s="82"/>
      <c r="AKZ51" s="82"/>
      <c r="ALA51" s="82"/>
      <c r="ALB51" s="82"/>
      <c r="ALC51" s="82"/>
      <c r="ALD51" s="82"/>
      <c r="ALE51" s="82"/>
      <c r="ALF51" s="82"/>
      <c r="ALG51" s="82"/>
      <c r="ALH51" s="82"/>
      <c r="ALI51" s="82"/>
      <c r="ALJ51" s="82"/>
      <c r="ALK51" s="82"/>
      <c r="ALL51" s="82"/>
      <c r="ALM51" s="82"/>
      <c r="ALN51" s="82"/>
      <c r="ALO51" s="82"/>
      <c r="ALP51" s="82"/>
      <c r="ALQ51" s="82"/>
      <c r="ALR51" s="82"/>
      <c r="ALS51" s="82"/>
      <c r="ALT51" s="82"/>
      <c r="ALU51" s="82"/>
      <c r="ALV51" s="82"/>
      <c r="ALW51" s="82"/>
      <c r="ALX51" s="82"/>
      <c r="ALY51" s="82"/>
      <c r="ALZ51" s="82"/>
      <c r="AMA51" s="82"/>
      <c r="AMB51" s="82"/>
      <c r="AMC51" s="82"/>
      <c r="AMD51" s="82"/>
      <c r="AME51" s="82"/>
      <c r="AMF51" s="82"/>
      <c r="AMG51" s="82"/>
      <c r="AMH51" s="82"/>
      <c r="AMI51" s="82"/>
      <c r="AMJ51" s="82"/>
      <c r="AMK51" s="82"/>
      <c r="AML51" s="82"/>
      <c r="AMM51" s="82"/>
      <c r="AMN51" s="82"/>
      <c r="AMO51" s="82"/>
      <c r="AMP51" s="82"/>
      <c r="AMQ51" s="82"/>
      <c r="AMR51" s="82"/>
      <c r="AMS51" s="82"/>
      <c r="AMT51" s="82"/>
      <c r="AMU51" s="82"/>
      <c r="AMV51" s="82"/>
      <c r="AMW51" s="82"/>
      <c r="AMX51" s="82"/>
      <c r="AMY51" s="82"/>
      <c r="AMZ51" s="82"/>
      <c r="ANA51" s="82"/>
      <c r="ANB51" s="82"/>
      <c r="ANC51" s="82"/>
      <c r="AND51" s="82"/>
      <c r="ANE51" s="82"/>
      <c r="ANF51" s="82"/>
      <c r="ANG51" s="82"/>
      <c r="ANH51" s="82"/>
      <c r="ANI51" s="82"/>
      <c r="ANJ51" s="82"/>
      <c r="ANK51" s="82"/>
      <c r="ANL51" s="82"/>
      <c r="ANM51" s="82"/>
      <c r="ANN51" s="82"/>
      <c r="ANO51" s="82"/>
      <c r="ANP51" s="82"/>
      <c r="ANQ51" s="82"/>
      <c r="ANR51" s="82"/>
      <c r="ANS51" s="82"/>
      <c r="ANT51" s="82"/>
      <c r="ANU51" s="82"/>
      <c r="ANV51" s="82"/>
      <c r="ANW51" s="82"/>
      <c r="ANX51" s="82"/>
      <c r="ANY51" s="82"/>
      <c r="ANZ51" s="82"/>
      <c r="AOA51" s="82"/>
      <c r="AOB51" s="82"/>
      <c r="AOC51" s="82"/>
      <c r="AOD51" s="82"/>
      <c r="AOE51" s="82"/>
      <c r="AOF51" s="82"/>
      <c r="AOG51" s="82"/>
      <c r="AOH51" s="82"/>
      <c r="AOI51" s="82"/>
      <c r="AOJ51" s="82"/>
      <c r="AOK51" s="82"/>
      <c r="AOL51" s="82"/>
      <c r="AOM51" s="82"/>
      <c r="AON51" s="82"/>
      <c r="AOO51" s="82"/>
      <c r="AOP51" s="82"/>
      <c r="AOQ51" s="82"/>
      <c r="AOR51" s="82"/>
      <c r="AOS51" s="82"/>
      <c r="AOT51" s="82"/>
      <c r="AOU51" s="82"/>
      <c r="AOV51" s="82"/>
      <c r="AOW51" s="82"/>
      <c r="AOX51" s="82"/>
      <c r="AOY51" s="82"/>
      <c r="AOZ51" s="82"/>
      <c r="APA51" s="82"/>
      <c r="APB51" s="82"/>
      <c r="APC51" s="82"/>
      <c r="APD51" s="82"/>
      <c r="APE51" s="82"/>
      <c r="APF51" s="82"/>
      <c r="APG51" s="82"/>
      <c r="APH51" s="82"/>
      <c r="API51" s="82"/>
      <c r="APJ51" s="82"/>
      <c r="APK51" s="82"/>
      <c r="APL51" s="82"/>
      <c r="APM51" s="82"/>
      <c r="APN51" s="82"/>
      <c r="APO51" s="82"/>
      <c r="APP51" s="82"/>
      <c r="APQ51" s="82"/>
      <c r="APR51" s="82"/>
      <c r="APS51" s="82"/>
      <c r="APT51" s="82"/>
      <c r="APU51" s="82"/>
      <c r="APV51" s="82"/>
      <c r="APW51" s="82"/>
      <c r="APX51" s="82"/>
      <c r="APY51" s="82"/>
      <c r="APZ51" s="82"/>
      <c r="AQA51" s="82"/>
      <c r="AQB51" s="82"/>
      <c r="AQC51" s="82"/>
      <c r="AQD51" s="82"/>
      <c r="AQE51" s="82"/>
      <c r="AQF51" s="82"/>
      <c r="AQG51" s="82"/>
      <c r="AQH51" s="82"/>
      <c r="AQI51" s="82"/>
      <c r="AQJ51" s="82"/>
      <c r="AQK51" s="82"/>
      <c r="AQL51" s="82"/>
      <c r="AQM51" s="82"/>
      <c r="AQN51" s="82"/>
      <c r="AQO51" s="82"/>
      <c r="AQP51" s="82"/>
      <c r="AQQ51" s="82"/>
      <c r="AQR51" s="82"/>
      <c r="AQS51" s="82"/>
      <c r="AQT51" s="82"/>
      <c r="AQU51" s="82"/>
      <c r="AQV51" s="82"/>
      <c r="AQW51" s="82"/>
      <c r="AQX51" s="82"/>
      <c r="AQY51" s="82"/>
      <c r="AQZ51" s="82"/>
      <c r="ARA51" s="82"/>
      <c r="ARB51" s="82"/>
      <c r="ARC51" s="82"/>
      <c r="ARD51" s="82"/>
      <c r="ARE51" s="82"/>
      <c r="ARF51" s="82"/>
      <c r="ARG51" s="82"/>
      <c r="ARH51" s="82"/>
      <c r="ARI51" s="82"/>
      <c r="ARJ51" s="82"/>
      <c r="ARK51" s="82"/>
      <c r="ARL51" s="82"/>
      <c r="ARM51" s="82"/>
      <c r="ARN51" s="82"/>
      <c r="ARO51" s="82"/>
      <c r="ARP51" s="82"/>
      <c r="ARQ51" s="82"/>
      <c r="ARR51" s="82"/>
      <c r="ARS51" s="82"/>
      <c r="ART51" s="82"/>
      <c r="ARU51" s="82"/>
      <c r="ARV51" s="82"/>
      <c r="ARW51" s="82"/>
      <c r="ARX51" s="82"/>
      <c r="ARY51" s="82"/>
      <c r="ARZ51" s="82"/>
      <c r="ASA51" s="82"/>
      <c r="ASB51" s="82"/>
      <c r="ASC51" s="82"/>
      <c r="ASD51" s="82"/>
      <c r="ASE51" s="82"/>
      <c r="ASF51" s="82"/>
      <c r="ASG51" s="82"/>
      <c r="ASH51" s="82"/>
      <c r="ASI51" s="82"/>
      <c r="ASJ51" s="82"/>
      <c r="ASK51" s="82"/>
      <c r="ASL51" s="82"/>
      <c r="ASM51" s="82"/>
      <c r="ASN51" s="82"/>
      <c r="ASO51" s="82"/>
      <c r="ASP51" s="82"/>
      <c r="ASQ51" s="82"/>
      <c r="ASR51" s="82"/>
      <c r="ASS51" s="82"/>
      <c r="AST51" s="82"/>
      <c r="ASU51" s="82"/>
      <c r="ASV51" s="82"/>
      <c r="ASW51" s="82"/>
      <c r="ASX51" s="82"/>
      <c r="ASY51" s="82"/>
      <c r="ASZ51" s="82"/>
      <c r="ATA51" s="82"/>
      <c r="ATB51" s="82"/>
      <c r="ATC51" s="82"/>
      <c r="ATD51" s="82"/>
      <c r="ATE51" s="82"/>
      <c r="ATF51" s="82"/>
      <c r="ATG51" s="82"/>
      <c r="ATH51" s="82"/>
      <c r="ATI51" s="82"/>
      <c r="ATJ51" s="82"/>
      <c r="ATK51" s="82"/>
      <c r="ATL51" s="82"/>
      <c r="ATM51" s="82"/>
      <c r="ATN51" s="82"/>
      <c r="ATO51" s="82"/>
      <c r="ATP51" s="82"/>
      <c r="ATQ51" s="82"/>
      <c r="ATR51" s="82"/>
      <c r="ATS51" s="82"/>
      <c r="ATT51" s="82"/>
      <c r="ATU51" s="82"/>
      <c r="ATV51" s="82"/>
      <c r="ATW51" s="82"/>
      <c r="ATX51" s="82"/>
      <c r="ATY51" s="82"/>
      <c r="ATZ51" s="82"/>
      <c r="AUA51" s="82"/>
      <c r="AUB51" s="82"/>
      <c r="AUC51" s="82"/>
      <c r="AUD51" s="82"/>
      <c r="AUE51" s="82"/>
      <c r="AUF51" s="82"/>
      <c r="AUG51" s="82"/>
      <c r="AUH51" s="82"/>
      <c r="AUI51" s="82"/>
      <c r="AUJ51" s="82"/>
      <c r="AUK51" s="82"/>
      <c r="AUL51" s="82"/>
      <c r="AUM51" s="82"/>
      <c r="AUN51" s="82"/>
      <c r="AUO51" s="82"/>
      <c r="AUP51" s="82"/>
      <c r="AUQ51" s="82"/>
      <c r="AUR51" s="82"/>
      <c r="AUS51" s="82"/>
      <c r="AUT51" s="82"/>
      <c r="AUU51" s="82"/>
      <c r="AUV51" s="82"/>
      <c r="AUW51" s="82"/>
      <c r="AUX51" s="82"/>
      <c r="AUY51" s="82"/>
      <c r="AUZ51" s="82"/>
      <c r="AVA51" s="82"/>
      <c r="AVB51" s="82"/>
      <c r="AVC51" s="82"/>
      <c r="AVD51" s="82"/>
      <c r="AVE51" s="82"/>
      <c r="AVF51" s="82"/>
      <c r="AVG51" s="82"/>
      <c r="AVH51" s="82"/>
      <c r="AVI51" s="82"/>
      <c r="AVJ51" s="82"/>
      <c r="AVK51" s="82"/>
      <c r="AVL51" s="82"/>
      <c r="AVM51" s="82"/>
      <c r="AVN51" s="82"/>
      <c r="AVO51" s="82"/>
      <c r="AVP51" s="82"/>
      <c r="AVQ51" s="82"/>
      <c r="AVR51" s="82"/>
      <c r="AVS51" s="82"/>
      <c r="AVT51" s="82"/>
      <c r="AVU51" s="82"/>
      <c r="AVV51" s="82"/>
      <c r="AVW51" s="82"/>
      <c r="AVX51" s="82"/>
      <c r="AVY51" s="82"/>
      <c r="AVZ51" s="82"/>
      <c r="AWA51" s="82"/>
      <c r="AWB51" s="82"/>
      <c r="AWC51" s="82"/>
      <c r="AWD51" s="82"/>
      <c r="AWE51" s="82"/>
      <c r="AWF51" s="82"/>
      <c r="AWG51" s="82"/>
      <c r="AWH51" s="82"/>
      <c r="AWI51" s="82"/>
      <c r="AWJ51" s="82"/>
      <c r="AWK51" s="82"/>
      <c r="AWL51" s="82"/>
      <c r="AWM51" s="82"/>
      <c r="AWN51" s="82"/>
      <c r="AWO51" s="82"/>
      <c r="AWP51" s="82"/>
      <c r="AWQ51" s="82"/>
      <c r="AWR51" s="82"/>
      <c r="AWS51" s="82"/>
      <c r="AWT51" s="82"/>
      <c r="AWU51" s="82"/>
      <c r="AWV51" s="82"/>
      <c r="AWW51" s="82"/>
      <c r="AWX51" s="82"/>
      <c r="AWY51" s="82"/>
      <c r="AWZ51" s="82"/>
      <c r="AXA51" s="82"/>
      <c r="AXB51" s="82"/>
      <c r="AXC51" s="82"/>
      <c r="AXD51" s="82"/>
      <c r="AXE51" s="82"/>
      <c r="AXF51" s="82"/>
      <c r="AXG51" s="82"/>
      <c r="AXH51" s="82"/>
      <c r="AXI51" s="82"/>
      <c r="AXJ51" s="82"/>
      <c r="AXK51" s="82"/>
      <c r="AXL51" s="82"/>
      <c r="AXM51" s="82"/>
      <c r="AXN51" s="82"/>
      <c r="AXO51" s="82"/>
      <c r="AXP51" s="82"/>
      <c r="AXQ51" s="82"/>
      <c r="AXR51" s="82"/>
      <c r="AXS51" s="82"/>
      <c r="AXT51" s="82"/>
      <c r="AXU51" s="82"/>
      <c r="AXV51" s="82"/>
      <c r="AXW51" s="82"/>
      <c r="AXX51" s="82"/>
      <c r="AXY51" s="82"/>
      <c r="AXZ51" s="82"/>
      <c r="AYA51" s="82"/>
      <c r="AYB51" s="82"/>
      <c r="AYC51" s="82"/>
      <c r="AYD51" s="82"/>
      <c r="AYE51" s="82"/>
      <c r="AYF51" s="82"/>
      <c r="AYG51" s="82"/>
      <c r="AYH51" s="82"/>
      <c r="AYI51" s="82"/>
      <c r="AYJ51" s="82"/>
      <c r="AYK51" s="82"/>
      <c r="AYL51" s="82"/>
      <c r="AYM51" s="82"/>
      <c r="AYN51" s="82"/>
      <c r="AYO51" s="82"/>
      <c r="AYP51" s="82"/>
      <c r="AYQ51" s="82"/>
      <c r="AYR51" s="82"/>
      <c r="AYS51" s="82"/>
      <c r="AYT51" s="82"/>
      <c r="AYU51" s="82"/>
      <c r="AYV51" s="82"/>
      <c r="AYW51" s="82"/>
      <c r="AYX51" s="82"/>
      <c r="AYY51" s="82"/>
      <c r="AYZ51" s="82"/>
      <c r="AZA51" s="82"/>
      <c r="AZB51" s="82"/>
      <c r="AZC51" s="82"/>
      <c r="AZD51" s="82"/>
      <c r="AZE51" s="82"/>
      <c r="AZF51" s="82"/>
      <c r="AZG51" s="82"/>
      <c r="AZH51" s="82"/>
      <c r="AZI51" s="82"/>
      <c r="AZJ51" s="82"/>
      <c r="AZK51" s="82"/>
      <c r="AZL51" s="82"/>
      <c r="AZM51" s="82"/>
      <c r="AZN51" s="82"/>
      <c r="AZO51" s="82"/>
      <c r="AZP51" s="82"/>
      <c r="AZQ51" s="82"/>
      <c r="AZR51" s="82"/>
      <c r="AZS51" s="82"/>
      <c r="AZT51" s="82"/>
      <c r="AZU51" s="82"/>
      <c r="AZV51" s="82"/>
      <c r="AZW51" s="82"/>
      <c r="AZX51" s="82"/>
      <c r="AZY51" s="82"/>
      <c r="AZZ51" s="82"/>
      <c r="BAA51" s="82"/>
      <c r="BAB51" s="82"/>
      <c r="BAC51" s="82"/>
      <c r="BAD51" s="82"/>
      <c r="BAE51" s="82"/>
      <c r="BAF51" s="82"/>
      <c r="BAG51" s="82"/>
      <c r="BAH51" s="82"/>
      <c r="BAI51" s="82"/>
      <c r="BAJ51" s="82"/>
      <c r="BAK51" s="82"/>
      <c r="BAL51" s="82"/>
      <c r="BAM51" s="82"/>
      <c r="BAN51" s="82"/>
      <c r="BAO51" s="82"/>
      <c r="BAP51" s="82"/>
      <c r="BAQ51" s="82"/>
      <c r="BAR51" s="82"/>
      <c r="BAS51" s="82"/>
      <c r="BAT51" s="82"/>
      <c r="BAU51" s="82"/>
      <c r="BAV51" s="82"/>
      <c r="BAW51" s="82"/>
      <c r="BAX51" s="82"/>
      <c r="BAY51" s="82"/>
      <c r="BAZ51" s="82"/>
      <c r="BBA51" s="82"/>
      <c r="BBB51" s="82"/>
      <c r="BBC51" s="82"/>
      <c r="BBD51" s="82"/>
      <c r="BBE51" s="82"/>
      <c r="BBF51" s="82"/>
      <c r="BBG51" s="82"/>
      <c r="BBH51" s="82"/>
      <c r="BBI51" s="82"/>
      <c r="BBJ51" s="82"/>
      <c r="BBK51" s="82"/>
      <c r="BBL51" s="82"/>
      <c r="BBM51" s="82"/>
      <c r="BBN51" s="82"/>
      <c r="BBO51" s="82"/>
      <c r="BBP51" s="82"/>
      <c r="BBQ51" s="82"/>
      <c r="BBR51" s="82"/>
      <c r="BBS51" s="82"/>
      <c r="BBT51" s="82"/>
      <c r="BBU51" s="82"/>
      <c r="BBV51" s="82"/>
      <c r="BBW51" s="82"/>
      <c r="BBX51" s="82"/>
      <c r="BBY51" s="82"/>
      <c r="BBZ51" s="82"/>
      <c r="BCA51" s="82"/>
      <c r="BCB51" s="82"/>
      <c r="BCC51" s="82"/>
      <c r="BCD51" s="82"/>
      <c r="BCE51" s="82"/>
      <c r="BCF51" s="82"/>
      <c r="BCG51" s="82"/>
      <c r="BCH51" s="82"/>
      <c r="BCI51" s="82"/>
      <c r="BCJ51" s="82"/>
      <c r="BCK51" s="82"/>
      <c r="BCL51" s="82"/>
      <c r="BCM51" s="82"/>
      <c r="BCN51" s="82"/>
      <c r="BCO51" s="82"/>
      <c r="BCP51" s="82"/>
      <c r="BCQ51" s="82"/>
      <c r="BCR51" s="82"/>
      <c r="BCS51" s="82"/>
      <c r="BCT51" s="82"/>
      <c r="BCU51" s="82"/>
      <c r="BCV51" s="82"/>
      <c r="BCW51" s="82"/>
      <c r="BCX51" s="82"/>
      <c r="BCY51" s="82"/>
      <c r="BCZ51" s="82"/>
      <c r="BDA51" s="82"/>
      <c r="BDB51" s="82"/>
      <c r="BDC51" s="82"/>
      <c r="BDD51" s="82"/>
      <c r="BDE51" s="82"/>
      <c r="BDF51" s="82"/>
      <c r="BDG51" s="82"/>
      <c r="BDH51" s="82"/>
      <c r="BDI51" s="82"/>
      <c r="BDJ51" s="82"/>
      <c r="BDK51" s="82"/>
      <c r="BDL51" s="82"/>
      <c r="BDM51" s="82"/>
      <c r="BDN51" s="82"/>
      <c r="BDO51" s="82"/>
      <c r="BDP51" s="82"/>
      <c r="BDQ51" s="82"/>
      <c r="BDR51" s="82"/>
      <c r="BDS51" s="82"/>
      <c r="BDT51" s="82"/>
      <c r="BDU51" s="82"/>
      <c r="BDV51" s="82"/>
      <c r="BDW51" s="82"/>
      <c r="BDX51" s="82"/>
      <c r="BDY51" s="82"/>
      <c r="BDZ51" s="82"/>
      <c r="BEA51" s="82"/>
      <c r="BEB51" s="82"/>
      <c r="BEC51" s="82"/>
      <c r="BED51" s="82"/>
      <c r="BEE51" s="82"/>
      <c r="BEF51" s="82"/>
      <c r="BEG51" s="82"/>
      <c r="BEH51" s="82"/>
      <c r="BEI51" s="82"/>
      <c r="BEJ51" s="82"/>
      <c r="BEK51" s="82"/>
      <c r="BEL51" s="82"/>
      <c r="BEM51" s="82"/>
      <c r="BEN51" s="82"/>
      <c r="BEO51" s="82"/>
      <c r="BEP51" s="82"/>
      <c r="BEQ51" s="82"/>
      <c r="BER51" s="82"/>
      <c r="BES51" s="82"/>
      <c r="BET51" s="82"/>
      <c r="BEU51" s="82"/>
      <c r="BEV51" s="82"/>
      <c r="BEW51" s="82"/>
      <c r="BEX51" s="82"/>
      <c r="BEY51" s="82"/>
      <c r="BEZ51" s="82"/>
      <c r="BFA51" s="82"/>
      <c r="BFB51" s="82"/>
      <c r="BFC51" s="82"/>
      <c r="BFD51" s="82"/>
      <c r="BFE51" s="82"/>
      <c r="BFF51" s="82"/>
      <c r="BFG51" s="82"/>
      <c r="BFH51" s="82"/>
      <c r="BFI51" s="82"/>
      <c r="BFJ51" s="82"/>
      <c r="BFK51" s="82"/>
      <c r="BFL51" s="82"/>
      <c r="BFM51" s="82"/>
      <c r="BFN51" s="82"/>
      <c r="BFO51" s="82"/>
      <c r="BFP51" s="82"/>
      <c r="BFQ51" s="82"/>
      <c r="BFR51" s="82"/>
      <c r="BFS51" s="82"/>
      <c r="BFT51" s="82"/>
      <c r="BFU51" s="82"/>
      <c r="BFV51" s="82"/>
      <c r="BFW51" s="82"/>
      <c r="BFX51" s="82"/>
      <c r="BFY51" s="82"/>
      <c r="BFZ51" s="82"/>
      <c r="BGA51" s="82"/>
      <c r="BGB51" s="82"/>
      <c r="BGC51" s="82"/>
      <c r="BGD51" s="82"/>
      <c r="BGE51" s="82"/>
      <c r="BGF51" s="82"/>
      <c r="BGG51" s="82"/>
      <c r="BGH51" s="82"/>
      <c r="BGI51" s="82"/>
      <c r="BGJ51" s="82"/>
      <c r="BGK51" s="82"/>
      <c r="BGL51" s="82"/>
      <c r="BGM51" s="82"/>
      <c r="BGN51" s="82"/>
      <c r="BGO51" s="82"/>
      <c r="BGP51" s="82"/>
      <c r="BGQ51" s="82"/>
      <c r="BGR51" s="82"/>
      <c r="BGS51" s="82"/>
      <c r="BGT51" s="82"/>
      <c r="BGU51" s="82"/>
      <c r="BGV51" s="82"/>
      <c r="BGW51" s="82"/>
      <c r="BGX51" s="82"/>
      <c r="BGY51" s="82"/>
      <c r="BGZ51" s="82"/>
      <c r="BHA51" s="82"/>
      <c r="BHB51" s="82"/>
      <c r="BHC51" s="82"/>
      <c r="BHD51" s="82"/>
      <c r="BHE51" s="82"/>
      <c r="BHF51" s="82"/>
      <c r="BHG51" s="82"/>
      <c r="BHH51" s="82"/>
    </row>
    <row r="52" spans="1:1570" s="84" customFormat="1" x14ac:dyDescent="0.2">
      <c r="A52" s="99"/>
      <c r="B52" s="83">
        <v>18</v>
      </c>
      <c r="C52" s="59" t="s">
        <v>39</v>
      </c>
      <c r="D52" s="59"/>
      <c r="E52" s="59"/>
      <c r="F52" s="51"/>
      <c r="G52" s="80" t="str">
        <f t="shared" si="21"/>
        <v/>
      </c>
      <c r="H52" s="59"/>
      <c r="I52" s="62"/>
      <c r="J52" s="115" t="str">
        <f t="shared" si="22"/>
        <v/>
      </c>
      <c r="K52" s="82"/>
      <c r="L52" s="100"/>
      <c r="N52" s="85"/>
      <c r="O52" s="85"/>
      <c r="P52" s="85">
        <v>26</v>
      </c>
      <c r="Q52" s="93" t="str">
        <f t="shared" ref="Q52:AC52" si="41">IF($C60=Q$26,$F60,"")</f>
        <v/>
      </c>
      <c r="R52" s="93" t="str">
        <f t="shared" si="41"/>
        <v/>
      </c>
      <c r="S52" s="93" t="str">
        <f t="shared" si="41"/>
        <v/>
      </c>
      <c r="T52" s="93" t="str">
        <f t="shared" si="41"/>
        <v/>
      </c>
      <c r="U52" s="93" t="str">
        <f t="shared" si="41"/>
        <v/>
      </c>
      <c r="V52" s="93" t="str">
        <f t="shared" si="41"/>
        <v/>
      </c>
      <c r="W52" s="93" t="str">
        <f t="shared" si="41"/>
        <v/>
      </c>
      <c r="X52" s="93" t="str">
        <f t="shared" si="41"/>
        <v/>
      </c>
      <c r="Y52" s="93" t="str">
        <f t="shared" si="41"/>
        <v/>
      </c>
      <c r="Z52" s="93" t="str">
        <f t="shared" si="41"/>
        <v/>
      </c>
      <c r="AA52" s="93" t="str">
        <f t="shared" si="41"/>
        <v/>
      </c>
      <c r="AB52" s="93" t="str">
        <f t="shared" si="41"/>
        <v/>
      </c>
      <c r="AC52" s="93" t="str">
        <f t="shared" si="41"/>
        <v/>
      </c>
      <c r="AD52" s="85"/>
      <c r="AE52" s="93" t="str">
        <f t="shared" si="10"/>
        <v/>
      </c>
      <c r="AF52" s="93" t="str">
        <f t="shared" si="34"/>
        <v/>
      </c>
      <c r="AG52" s="93" t="str">
        <f t="shared" si="34"/>
        <v/>
      </c>
      <c r="AH52" s="93" t="str">
        <f t="shared" si="34"/>
        <v/>
      </c>
      <c r="AI52" s="93" t="str">
        <f t="shared" si="34"/>
        <v/>
      </c>
      <c r="AJ52" s="93" t="str">
        <f t="shared" si="34"/>
        <v/>
      </c>
      <c r="AK52" s="93" t="str">
        <f t="shared" si="34"/>
        <v/>
      </c>
      <c r="AL52" s="93" t="str">
        <f t="shared" si="34"/>
        <v/>
      </c>
      <c r="AM52" s="93" t="str">
        <f t="shared" si="34"/>
        <v/>
      </c>
      <c r="AN52" s="93" t="str">
        <f t="shared" si="34"/>
        <v/>
      </c>
      <c r="AO52" s="93" t="str">
        <f t="shared" si="34"/>
        <v/>
      </c>
      <c r="AP52" s="93" t="str">
        <f t="shared" si="34"/>
        <v/>
      </c>
      <c r="AQ52" s="93" t="str">
        <f t="shared" si="34"/>
        <v/>
      </c>
      <c r="AR52" s="109"/>
      <c r="AS52" s="87"/>
      <c r="AT52" s="87"/>
      <c r="AU52" s="87"/>
      <c r="AV52" s="87"/>
      <c r="AW52" s="87"/>
      <c r="AX52" s="87"/>
      <c r="AY52" s="87"/>
      <c r="AZ52" s="87"/>
      <c r="BA52" s="87"/>
      <c r="BB52" s="87"/>
      <c r="BC52" s="87"/>
      <c r="BD52" s="87"/>
      <c r="BE52" s="87"/>
      <c r="BF52" s="87"/>
      <c r="BG52" s="87"/>
      <c r="BH52" s="88"/>
      <c r="BI52" s="88"/>
      <c r="BJ52" s="82"/>
      <c r="BK52" s="82"/>
      <c r="BL52" s="82"/>
      <c r="BM52" s="82"/>
      <c r="BN52" s="82"/>
      <c r="BO52" s="82"/>
      <c r="BP52" s="82"/>
      <c r="BQ52" s="82"/>
      <c r="BR52" s="82"/>
      <c r="BS52" s="82"/>
      <c r="BT52" s="82"/>
      <c r="BU52" s="82"/>
      <c r="BV52" s="82"/>
      <c r="BW52" s="82"/>
      <c r="BX52" s="82"/>
      <c r="BY52" s="82"/>
      <c r="BZ52" s="82"/>
      <c r="CA52" s="82"/>
      <c r="CB52" s="82"/>
      <c r="CC52" s="82"/>
      <c r="CD52" s="82"/>
      <c r="CE52" s="82"/>
      <c r="CF52" s="82"/>
      <c r="CG52" s="82"/>
      <c r="CH52" s="82"/>
      <c r="CI52" s="82"/>
      <c r="CJ52" s="82"/>
      <c r="CK52" s="82"/>
      <c r="CL52" s="82"/>
      <c r="CM52" s="82"/>
      <c r="CN52" s="82"/>
      <c r="CO52" s="82"/>
      <c r="CP52" s="82"/>
      <c r="CQ52" s="82"/>
      <c r="CR52" s="82"/>
      <c r="CS52" s="82"/>
      <c r="CT52" s="82"/>
      <c r="CU52" s="82"/>
      <c r="CV52" s="82"/>
      <c r="CW52" s="82"/>
      <c r="CX52" s="82"/>
      <c r="CY52" s="82"/>
      <c r="CZ52" s="82"/>
      <c r="DA52" s="82"/>
      <c r="DB52" s="82"/>
      <c r="DC52" s="82"/>
      <c r="DD52" s="82"/>
      <c r="DE52" s="82"/>
      <c r="DF52" s="82"/>
      <c r="DG52" s="82"/>
      <c r="DH52" s="82"/>
      <c r="DI52" s="82"/>
      <c r="DJ52" s="82"/>
      <c r="DK52" s="82"/>
      <c r="DL52" s="82"/>
      <c r="DM52" s="82"/>
      <c r="DN52" s="82"/>
      <c r="DO52" s="82"/>
      <c r="DP52" s="82"/>
      <c r="DQ52" s="82"/>
      <c r="DR52" s="82"/>
      <c r="DS52" s="82"/>
      <c r="DT52" s="82"/>
      <c r="DU52" s="82"/>
      <c r="DV52" s="82"/>
      <c r="DW52" s="82"/>
      <c r="DX52" s="82"/>
      <c r="DY52" s="82"/>
      <c r="DZ52" s="82"/>
      <c r="EA52" s="82"/>
      <c r="EB52" s="82"/>
      <c r="EC52" s="82"/>
      <c r="ED52" s="82"/>
      <c r="EE52" s="82"/>
      <c r="EF52" s="82"/>
      <c r="EG52" s="82"/>
      <c r="EH52" s="82"/>
      <c r="EI52" s="82"/>
      <c r="EJ52" s="82"/>
      <c r="EK52" s="82"/>
      <c r="EL52" s="82"/>
      <c r="EM52" s="82"/>
      <c r="EN52" s="82"/>
      <c r="EO52" s="82"/>
      <c r="EP52" s="82"/>
      <c r="EQ52" s="82"/>
      <c r="ER52" s="82"/>
      <c r="ES52" s="82"/>
      <c r="ET52" s="82"/>
      <c r="EU52" s="82"/>
      <c r="EV52" s="82"/>
      <c r="EW52" s="82"/>
      <c r="EX52" s="82"/>
      <c r="EY52" s="82"/>
      <c r="EZ52" s="82"/>
      <c r="FA52" s="82"/>
      <c r="FB52" s="82"/>
      <c r="FC52" s="82"/>
      <c r="FD52" s="82"/>
      <c r="FE52" s="82"/>
      <c r="FF52" s="82"/>
      <c r="FG52" s="82"/>
      <c r="FH52" s="82"/>
      <c r="FI52" s="82"/>
      <c r="FJ52" s="82"/>
      <c r="FK52" s="82"/>
      <c r="FL52" s="82"/>
      <c r="FM52" s="82"/>
      <c r="FN52" s="82"/>
      <c r="FO52" s="82"/>
      <c r="FP52" s="82"/>
      <c r="FQ52" s="82"/>
      <c r="FR52" s="82"/>
      <c r="FS52" s="82"/>
      <c r="FT52" s="82"/>
      <c r="FU52" s="82"/>
      <c r="FV52" s="82"/>
      <c r="FW52" s="82"/>
      <c r="FX52" s="82"/>
      <c r="FY52" s="82"/>
      <c r="FZ52" s="82"/>
      <c r="GA52" s="82"/>
      <c r="GB52" s="82"/>
      <c r="GC52" s="82"/>
      <c r="GD52" s="82"/>
      <c r="GE52" s="82"/>
      <c r="GF52" s="82"/>
      <c r="GG52" s="82"/>
      <c r="GH52" s="82"/>
      <c r="GI52" s="82"/>
      <c r="GJ52" s="82"/>
      <c r="GK52" s="82"/>
      <c r="GL52" s="82"/>
      <c r="GM52" s="82"/>
      <c r="GN52" s="82"/>
      <c r="GO52" s="82"/>
      <c r="GP52" s="82"/>
      <c r="GQ52" s="82"/>
      <c r="GR52" s="82"/>
      <c r="GS52" s="82"/>
      <c r="GT52" s="82"/>
      <c r="GU52" s="82"/>
      <c r="GV52" s="82"/>
      <c r="GW52" s="82"/>
      <c r="GX52" s="82"/>
      <c r="GY52" s="82"/>
      <c r="GZ52" s="82"/>
      <c r="HA52" s="82"/>
      <c r="HB52" s="82"/>
      <c r="HC52" s="82"/>
      <c r="HD52" s="82"/>
      <c r="HE52" s="82"/>
      <c r="HF52" s="82"/>
      <c r="HG52" s="82"/>
      <c r="HH52" s="82"/>
      <c r="HI52" s="82"/>
      <c r="HJ52" s="82"/>
      <c r="HK52" s="82"/>
      <c r="HL52" s="82"/>
      <c r="HM52" s="82"/>
      <c r="HN52" s="82"/>
      <c r="HO52" s="82"/>
      <c r="HP52" s="82"/>
      <c r="HQ52" s="82"/>
      <c r="HR52" s="82"/>
      <c r="HS52" s="82"/>
      <c r="HT52" s="82"/>
      <c r="HU52" s="82"/>
      <c r="HV52" s="82"/>
      <c r="HW52" s="82"/>
      <c r="HX52" s="82"/>
      <c r="HY52" s="82"/>
      <c r="HZ52" s="82"/>
      <c r="IA52" s="82"/>
      <c r="IB52" s="82"/>
      <c r="IC52" s="82"/>
      <c r="ID52" s="82"/>
      <c r="IE52" s="82"/>
      <c r="IF52" s="82"/>
      <c r="IG52" s="82"/>
      <c r="IH52" s="82"/>
      <c r="II52" s="82"/>
      <c r="IJ52" s="82"/>
      <c r="IK52" s="82"/>
      <c r="IL52" s="82"/>
      <c r="IM52" s="82"/>
      <c r="IN52" s="82"/>
      <c r="IO52" s="82"/>
      <c r="IP52" s="82"/>
      <c r="IQ52" s="82"/>
      <c r="IR52" s="82"/>
      <c r="IS52" s="82"/>
      <c r="IT52" s="82"/>
      <c r="IU52" s="82"/>
      <c r="IV52" s="82"/>
      <c r="IW52" s="82"/>
      <c r="IX52" s="82"/>
      <c r="IY52" s="82"/>
      <c r="IZ52" s="82"/>
      <c r="JA52" s="82"/>
      <c r="JB52" s="82"/>
      <c r="JC52" s="82"/>
      <c r="JD52" s="82"/>
      <c r="JE52" s="82"/>
      <c r="JF52" s="82"/>
      <c r="JG52" s="82"/>
      <c r="JH52" s="82"/>
      <c r="JI52" s="82"/>
      <c r="JJ52" s="82"/>
      <c r="JK52" s="82"/>
      <c r="JL52" s="82"/>
      <c r="JM52" s="82"/>
      <c r="JN52" s="82"/>
      <c r="JO52" s="82"/>
      <c r="JP52" s="82"/>
      <c r="JQ52" s="82"/>
      <c r="JR52" s="82"/>
      <c r="JS52" s="82"/>
      <c r="JT52" s="82"/>
      <c r="JU52" s="82"/>
      <c r="JV52" s="82"/>
      <c r="JW52" s="82"/>
      <c r="JX52" s="82"/>
      <c r="JY52" s="82"/>
      <c r="JZ52" s="82"/>
      <c r="KA52" s="82"/>
      <c r="KB52" s="82"/>
      <c r="KC52" s="82"/>
      <c r="KD52" s="82"/>
      <c r="KE52" s="82"/>
      <c r="KF52" s="82"/>
      <c r="KG52" s="82"/>
      <c r="KH52" s="82"/>
      <c r="KI52" s="82"/>
      <c r="KJ52" s="82"/>
      <c r="KK52" s="82"/>
      <c r="KL52" s="82"/>
      <c r="KM52" s="82"/>
      <c r="KN52" s="82"/>
      <c r="KO52" s="82"/>
      <c r="KP52" s="82"/>
      <c r="KQ52" s="82"/>
      <c r="KR52" s="82"/>
      <c r="KS52" s="82"/>
      <c r="KT52" s="82"/>
      <c r="KU52" s="82"/>
      <c r="KV52" s="82"/>
      <c r="KW52" s="82"/>
      <c r="KX52" s="82"/>
      <c r="KY52" s="82"/>
      <c r="KZ52" s="82"/>
      <c r="LA52" s="82"/>
      <c r="LB52" s="82"/>
      <c r="LC52" s="82"/>
      <c r="LD52" s="82"/>
      <c r="LE52" s="82"/>
      <c r="LF52" s="82"/>
      <c r="LG52" s="82"/>
      <c r="LH52" s="82"/>
      <c r="LI52" s="82"/>
      <c r="LJ52" s="82"/>
      <c r="LK52" s="82"/>
      <c r="LL52" s="82"/>
      <c r="LM52" s="82"/>
      <c r="LN52" s="82"/>
      <c r="LO52" s="82"/>
      <c r="LP52" s="82"/>
      <c r="LQ52" s="82"/>
      <c r="LR52" s="82"/>
      <c r="LS52" s="82"/>
      <c r="LT52" s="82"/>
      <c r="LU52" s="82"/>
      <c r="LV52" s="82"/>
      <c r="LW52" s="82"/>
      <c r="LX52" s="82"/>
      <c r="LY52" s="82"/>
      <c r="LZ52" s="82"/>
      <c r="MA52" s="82"/>
      <c r="MB52" s="82"/>
      <c r="MC52" s="82"/>
      <c r="MD52" s="82"/>
      <c r="ME52" s="82"/>
      <c r="MF52" s="82"/>
      <c r="MG52" s="82"/>
      <c r="MH52" s="82"/>
      <c r="MI52" s="82"/>
      <c r="MJ52" s="82"/>
      <c r="MK52" s="82"/>
      <c r="ML52" s="82"/>
      <c r="MM52" s="82"/>
      <c r="MN52" s="82"/>
      <c r="MO52" s="82"/>
      <c r="MP52" s="82"/>
      <c r="MQ52" s="82"/>
      <c r="MR52" s="82"/>
      <c r="MS52" s="82"/>
      <c r="MT52" s="82"/>
      <c r="MU52" s="82"/>
      <c r="MV52" s="82"/>
      <c r="MW52" s="82"/>
      <c r="MX52" s="82"/>
      <c r="MY52" s="82"/>
      <c r="MZ52" s="82"/>
      <c r="NA52" s="82"/>
      <c r="NB52" s="82"/>
      <c r="NC52" s="82"/>
      <c r="ND52" s="82"/>
      <c r="NE52" s="82"/>
      <c r="NF52" s="82"/>
      <c r="NG52" s="82"/>
      <c r="NH52" s="82"/>
      <c r="NI52" s="82"/>
      <c r="NJ52" s="82"/>
      <c r="NK52" s="82"/>
      <c r="NL52" s="82"/>
      <c r="NM52" s="82"/>
      <c r="NN52" s="82"/>
      <c r="NO52" s="82"/>
      <c r="NP52" s="82"/>
      <c r="NQ52" s="82"/>
      <c r="NR52" s="82"/>
      <c r="NS52" s="82"/>
      <c r="NT52" s="82"/>
      <c r="NU52" s="82"/>
      <c r="NV52" s="82"/>
      <c r="NW52" s="82"/>
      <c r="NX52" s="82"/>
      <c r="NY52" s="82"/>
      <c r="NZ52" s="82"/>
      <c r="OA52" s="82"/>
      <c r="OB52" s="82"/>
      <c r="OC52" s="82"/>
      <c r="OD52" s="82"/>
      <c r="OE52" s="82"/>
      <c r="OF52" s="82"/>
      <c r="OG52" s="82"/>
      <c r="OH52" s="82"/>
      <c r="OI52" s="82"/>
      <c r="OJ52" s="82"/>
      <c r="OK52" s="82"/>
      <c r="OL52" s="82"/>
      <c r="OM52" s="82"/>
      <c r="ON52" s="82"/>
      <c r="OO52" s="82"/>
      <c r="OP52" s="82"/>
      <c r="OQ52" s="82"/>
      <c r="OR52" s="82"/>
      <c r="OS52" s="82"/>
      <c r="OT52" s="82"/>
      <c r="OU52" s="82"/>
      <c r="OV52" s="82"/>
      <c r="OW52" s="82"/>
      <c r="OX52" s="82"/>
      <c r="OY52" s="82"/>
      <c r="OZ52" s="82"/>
      <c r="PA52" s="82"/>
      <c r="PB52" s="82"/>
      <c r="PC52" s="82"/>
      <c r="PD52" s="82"/>
      <c r="PE52" s="82"/>
      <c r="PF52" s="82"/>
      <c r="PG52" s="82"/>
      <c r="PH52" s="82"/>
      <c r="PI52" s="82"/>
      <c r="PJ52" s="82"/>
      <c r="PK52" s="82"/>
      <c r="PL52" s="82"/>
      <c r="PM52" s="82"/>
      <c r="PN52" s="82"/>
      <c r="PO52" s="82"/>
      <c r="PP52" s="82"/>
      <c r="PQ52" s="82"/>
      <c r="PR52" s="82"/>
      <c r="PS52" s="82"/>
      <c r="PT52" s="82"/>
      <c r="PU52" s="82"/>
      <c r="PV52" s="82"/>
      <c r="PW52" s="82"/>
      <c r="PX52" s="82"/>
      <c r="PY52" s="82"/>
      <c r="PZ52" s="82"/>
      <c r="QA52" s="82"/>
      <c r="QB52" s="82"/>
      <c r="QC52" s="82"/>
      <c r="QD52" s="82"/>
      <c r="QE52" s="82"/>
      <c r="QF52" s="82"/>
      <c r="QG52" s="82"/>
      <c r="QH52" s="82"/>
      <c r="QI52" s="82"/>
      <c r="QJ52" s="82"/>
      <c r="QK52" s="82"/>
      <c r="QL52" s="82"/>
      <c r="QM52" s="82"/>
      <c r="QN52" s="82"/>
      <c r="QO52" s="82"/>
      <c r="QP52" s="82"/>
      <c r="QQ52" s="82"/>
      <c r="QR52" s="82"/>
      <c r="QS52" s="82"/>
      <c r="QT52" s="82"/>
      <c r="QU52" s="82"/>
      <c r="QV52" s="82"/>
      <c r="QW52" s="82"/>
      <c r="QX52" s="82"/>
      <c r="QY52" s="82"/>
      <c r="QZ52" s="82"/>
      <c r="RA52" s="82"/>
      <c r="RB52" s="82"/>
      <c r="RC52" s="82"/>
      <c r="RD52" s="82"/>
      <c r="RE52" s="82"/>
      <c r="RF52" s="82"/>
      <c r="RG52" s="82"/>
      <c r="RH52" s="82"/>
      <c r="RI52" s="82"/>
      <c r="RJ52" s="82"/>
      <c r="RK52" s="82"/>
      <c r="RL52" s="82"/>
      <c r="RM52" s="82"/>
      <c r="RN52" s="82"/>
      <c r="RO52" s="82"/>
      <c r="RP52" s="82"/>
      <c r="RQ52" s="82"/>
      <c r="RR52" s="82"/>
      <c r="RS52" s="82"/>
      <c r="RT52" s="82"/>
      <c r="RU52" s="82"/>
      <c r="RV52" s="82"/>
      <c r="RW52" s="82"/>
      <c r="RX52" s="82"/>
      <c r="RY52" s="82"/>
      <c r="RZ52" s="82"/>
      <c r="SA52" s="82"/>
      <c r="SB52" s="82"/>
      <c r="SC52" s="82"/>
      <c r="SD52" s="82"/>
      <c r="SE52" s="82"/>
      <c r="SF52" s="82"/>
      <c r="SG52" s="82"/>
      <c r="SH52" s="82"/>
      <c r="SI52" s="82"/>
      <c r="SJ52" s="82"/>
      <c r="SK52" s="82"/>
      <c r="SL52" s="82"/>
      <c r="SM52" s="82"/>
      <c r="SN52" s="82"/>
      <c r="SO52" s="82"/>
      <c r="SP52" s="82"/>
      <c r="SQ52" s="82"/>
      <c r="SR52" s="82"/>
      <c r="SS52" s="82"/>
      <c r="ST52" s="82"/>
      <c r="SU52" s="82"/>
      <c r="SV52" s="82"/>
      <c r="SW52" s="82"/>
      <c r="SX52" s="82"/>
      <c r="SY52" s="82"/>
      <c r="SZ52" s="82"/>
      <c r="TA52" s="82"/>
      <c r="TB52" s="82"/>
      <c r="TC52" s="82"/>
      <c r="TD52" s="82"/>
      <c r="TE52" s="82"/>
      <c r="TF52" s="82"/>
      <c r="TG52" s="82"/>
      <c r="TH52" s="82"/>
      <c r="TI52" s="82"/>
      <c r="TJ52" s="82"/>
      <c r="TK52" s="82"/>
      <c r="TL52" s="82"/>
      <c r="TM52" s="82"/>
      <c r="TN52" s="82"/>
      <c r="TO52" s="82"/>
      <c r="TP52" s="82"/>
      <c r="TQ52" s="82"/>
      <c r="TR52" s="82"/>
      <c r="TS52" s="82"/>
      <c r="TT52" s="82"/>
      <c r="TU52" s="82"/>
      <c r="TV52" s="82"/>
      <c r="TW52" s="82"/>
      <c r="TX52" s="82"/>
      <c r="TY52" s="82"/>
      <c r="TZ52" s="82"/>
      <c r="UA52" s="82"/>
      <c r="UB52" s="82"/>
      <c r="UC52" s="82"/>
      <c r="UD52" s="82"/>
      <c r="UE52" s="82"/>
      <c r="UF52" s="82"/>
      <c r="UG52" s="82"/>
      <c r="UH52" s="82"/>
      <c r="UI52" s="82"/>
      <c r="UJ52" s="82"/>
      <c r="UK52" s="82"/>
      <c r="UL52" s="82"/>
      <c r="UM52" s="82"/>
      <c r="UN52" s="82"/>
      <c r="UO52" s="82"/>
      <c r="UP52" s="82"/>
      <c r="UQ52" s="82"/>
      <c r="UR52" s="82"/>
      <c r="US52" s="82"/>
      <c r="UT52" s="82"/>
      <c r="UU52" s="82"/>
      <c r="UV52" s="82"/>
      <c r="UW52" s="82"/>
      <c r="UX52" s="82"/>
      <c r="UY52" s="82"/>
      <c r="UZ52" s="82"/>
      <c r="VA52" s="82"/>
      <c r="VB52" s="82"/>
      <c r="VC52" s="82"/>
      <c r="VD52" s="82"/>
      <c r="VE52" s="82"/>
      <c r="VF52" s="82"/>
      <c r="VG52" s="82"/>
      <c r="VH52" s="82"/>
      <c r="VI52" s="82"/>
      <c r="VJ52" s="82"/>
      <c r="VK52" s="82"/>
      <c r="VL52" s="82"/>
      <c r="VM52" s="82"/>
      <c r="VN52" s="82"/>
      <c r="VO52" s="82"/>
      <c r="VP52" s="82"/>
      <c r="VQ52" s="82"/>
      <c r="VR52" s="82"/>
      <c r="VS52" s="82"/>
      <c r="VT52" s="82"/>
      <c r="VU52" s="82"/>
      <c r="VV52" s="82"/>
      <c r="VW52" s="82"/>
      <c r="VX52" s="82"/>
      <c r="VY52" s="82"/>
      <c r="VZ52" s="82"/>
      <c r="WA52" s="82"/>
      <c r="WB52" s="82"/>
      <c r="WC52" s="82"/>
      <c r="WD52" s="82"/>
      <c r="WE52" s="82"/>
      <c r="WF52" s="82"/>
      <c r="WG52" s="82"/>
      <c r="WH52" s="82"/>
      <c r="WI52" s="82"/>
      <c r="WJ52" s="82"/>
      <c r="WK52" s="82"/>
      <c r="WL52" s="82"/>
      <c r="WM52" s="82"/>
      <c r="WN52" s="82"/>
      <c r="WO52" s="82"/>
      <c r="WP52" s="82"/>
      <c r="WQ52" s="82"/>
      <c r="WR52" s="82"/>
      <c r="WS52" s="82"/>
      <c r="WT52" s="82"/>
      <c r="WU52" s="82"/>
      <c r="WV52" s="82"/>
      <c r="WW52" s="82"/>
      <c r="WX52" s="82"/>
      <c r="WY52" s="82"/>
      <c r="WZ52" s="82"/>
      <c r="XA52" s="82"/>
      <c r="XB52" s="82"/>
      <c r="XC52" s="82"/>
      <c r="XD52" s="82"/>
      <c r="XE52" s="82"/>
      <c r="XF52" s="82"/>
      <c r="XG52" s="82"/>
      <c r="XH52" s="82"/>
      <c r="XI52" s="82"/>
      <c r="XJ52" s="82"/>
      <c r="XK52" s="82"/>
      <c r="XL52" s="82"/>
      <c r="XM52" s="82"/>
      <c r="XN52" s="82"/>
      <c r="XO52" s="82"/>
      <c r="XP52" s="82"/>
      <c r="XQ52" s="82"/>
      <c r="XR52" s="82"/>
      <c r="XS52" s="82"/>
      <c r="XT52" s="82"/>
      <c r="XU52" s="82"/>
      <c r="XV52" s="82"/>
      <c r="XW52" s="82"/>
      <c r="XX52" s="82"/>
      <c r="XY52" s="82"/>
      <c r="XZ52" s="82"/>
      <c r="YA52" s="82"/>
      <c r="YB52" s="82"/>
      <c r="YC52" s="82"/>
      <c r="YD52" s="82"/>
      <c r="YE52" s="82"/>
      <c r="YF52" s="82"/>
      <c r="YG52" s="82"/>
      <c r="YH52" s="82"/>
      <c r="YI52" s="82"/>
      <c r="YJ52" s="82"/>
      <c r="YK52" s="82"/>
      <c r="YL52" s="82"/>
      <c r="YM52" s="82"/>
      <c r="YN52" s="82"/>
      <c r="YO52" s="82"/>
      <c r="YP52" s="82"/>
      <c r="YQ52" s="82"/>
      <c r="YR52" s="82"/>
      <c r="YS52" s="82"/>
      <c r="YT52" s="82"/>
      <c r="YU52" s="82"/>
      <c r="YV52" s="82"/>
      <c r="YW52" s="82"/>
      <c r="YX52" s="82"/>
      <c r="YY52" s="82"/>
      <c r="YZ52" s="82"/>
      <c r="ZA52" s="82"/>
      <c r="ZB52" s="82"/>
      <c r="ZC52" s="82"/>
      <c r="ZD52" s="82"/>
      <c r="ZE52" s="82"/>
      <c r="ZF52" s="82"/>
      <c r="ZG52" s="82"/>
      <c r="ZH52" s="82"/>
      <c r="ZI52" s="82"/>
      <c r="ZJ52" s="82"/>
      <c r="ZK52" s="82"/>
      <c r="ZL52" s="82"/>
      <c r="ZM52" s="82"/>
      <c r="ZN52" s="82"/>
      <c r="ZO52" s="82"/>
      <c r="ZP52" s="82"/>
      <c r="ZQ52" s="82"/>
      <c r="ZR52" s="82"/>
      <c r="ZS52" s="82"/>
      <c r="ZT52" s="82"/>
      <c r="ZU52" s="82"/>
      <c r="ZV52" s="82"/>
      <c r="ZW52" s="82"/>
      <c r="ZX52" s="82"/>
      <c r="ZY52" s="82"/>
      <c r="ZZ52" s="82"/>
      <c r="AAA52" s="82"/>
      <c r="AAB52" s="82"/>
      <c r="AAC52" s="82"/>
      <c r="AAD52" s="82"/>
      <c r="AAE52" s="82"/>
      <c r="AAF52" s="82"/>
      <c r="AAG52" s="82"/>
      <c r="AAH52" s="82"/>
      <c r="AAI52" s="82"/>
      <c r="AAJ52" s="82"/>
      <c r="AAK52" s="82"/>
      <c r="AAL52" s="82"/>
      <c r="AAM52" s="82"/>
      <c r="AAN52" s="82"/>
      <c r="AAO52" s="82"/>
      <c r="AAP52" s="82"/>
      <c r="AAQ52" s="82"/>
      <c r="AAR52" s="82"/>
      <c r="AAS52" s="82"/>
      <c r="AAT52" s="82"/>
      <c r="AAU52" s="82"/>
      <c r="AAV52" s="82"/>
      <c r="AAW52" s="82"/>
      <c r="AAX52" s="82"/>
      <c r="AAY52" s="82"/>
      <c r="AAZ52" s="82"/>
      <c r="ABA52" s="82"/>
      <c r="ABB52" s="82"/>
      <c r="ABC52" s="82"/>
      <c r="ABD52" s="82"/>
      <c r="ABE52" s="82"/>
      <c r="ABF52" s="82"/>
      <c r="ABG52" s="82"/>
      <c r="ABH52" s="82"/>
      <c r="ABI52" s="82"/>
      <c r="ABJ52" s="82"/>
      <c r="ABK52" s="82"/>
      <c r="ABL52" s="82"/>
      <c r="ABM52" s="82"/>
      <c r="ABN52" s="82"/>
      <c r="ABO52" s="82"/>
      <c r="ABP52" s="82"/>
      <c r="ABQ52" s="82"/>
      <c r="ABR52" s="82"/>
      <c r="ABS52" s="82"/>
      <c r="ABT52" s="82"/>
      <c r="ABU52" s="82"/>
      <c r="ABV52" s="82"/>
      <c r="ABW52" s="82"/>
      <c r="ABX52" s="82"/>
      <c r="ABY52" s="82"/>
      <c r="ABZ52" s="82"/>
      <c r="ACA52" s="82"/>
      <c r="ACB52" s="82"/>
      <c r="ACC52" s="82"/>
      <c r="ACD52" s="82"/>
      <c r="ACE52" s="82"/>
      <c r="ACF52" s="82"/>
      <c r="ACG52" s="82"/>
      <c r="ACH52" s="82"/>
      <c r="ACI52" s="82"/>
      <c r="ACJ52" s="82"/>
      <c r="ACK52" s="82"/>
      <c r="ACL52" s="82"/>
      <c r="ACM52" s="82"/>
      <c r="ACN52" s="82"/>
      <c r="ACO52" s="82"/>
      <c r="ACP52" s="82"/>
      <c r="ACQ52" s="82"/>
      <c r="ACR52" s="82"/>
      <c r="ACS52" s="82"/>
      <c r="ACT52" s="82"/>
      <c r="ACU52" s="82"/>
      <c r="ACV52" s="82"/>
      <c r="ACW52" s="82"/>
      <c r="ACX52" s="82"/>
      <c r="ACY52" s="82"/>
      <c r="ACZ52" s="82"/>
      <c r="ADA52" s="82"/>
      <c r="ADB52" s="82"/>
      <c r="ADC52" s="82"/>
      <c r="ADD52" s="82"/>
      <c r="ADE52" s="82"/>
      <c r="ADF52" s="82"/>
      <c r="ADG52" s="82"/>
      <c r="ADH52" s="82"/>
      <c r="ADI52" s="82"/>
      <c r="ADJ52" s="82"/>
      <c r="ADK52" s="82"/>
      <c r="ADL52" s="82"/>
      <c r="ADM52" s="82"/>
      <c r="ADN52" s="82"/>
      <c r="ADO52" s="82"/>
      <c r="ADP52" s="82"/>
      <c r="ADQ52" s="82"/>
      <c r="ADR52" s="82"/>
      <c r="ADS52" s="82"/>
      <c r="ADT52" s="82"/>
      <c r="ADU52" s="82"/>
      <c r="ADV52" s="82"/>
      <c r="ADW52" s="82"/>
      <c r="ADX52" s="82"/>
      <c r="ADY52" s="82"/>
      <c r="ADZ52" s="82"/>
      <c r="AEA52" s="82"/>
      <c r="AEB52" s="82"/>
      <c r="AEC52" s="82"/>
      <c r="AED52" s="82"/>
      <c r="AEE52" s="82"/>
      <c r="AEF52" s="82"/>
      <c r="AEG52" s="82"/>
      <c r="AEH52" s="82"/>
      <c r="AEI52" s="82"/>
      <c r="AEJ52" s="82"/>
      <c r="AEK52" s="82"/>
      <c r="AEL52" s="82"/>
      <c r="AEM52" s="82"/>
      <c r="AEN52" s="82"/>
      <c r="AEO52" s="82"/>
      <c r="AEP52" s="82"/>
      <c r="AEQ52" s="82"/>
      <c r="AER52" s="82"/>
      <c r="AES52" s="82"/>
      <c r="AET52" s="82"/>
      <c r="AEU52" s="82"/>
      <c r="AEV52" s="82"/>
      <c r="AEW52" s="82"/>
      <c r="AEX52" s="82"/>
      <c r="AEY52" s="82"/>
      <c r="AEZ52" s="82"/>
      <c r="AFA52" s="82"/>
      <c r="AFB52" s="82"/>
      <c r="AFC52" s="82"/>
      <c r="AFD52" s="82"/>
      <c r="AFE52" s="82"/>
      <c r="AFF52" s="82"/>
      <c r="AFG52" s="82"/>
      <c r="AFH52" s="82"/>
      <c r="AFI52" s="82"/>
      <c r="AFJ52" s="82"/>
      <c r="AFK52" s="82"/>
      <c r="AFL52" s="82"/>
      <c r="AFM52" s="82"/>
      <c r="AFN52" s="82"/>
      <c r="AFO52" s="82"/>
      <c r="AFP52" s="82"/>
      <c r="AFQ52" s="82"/>
      <c r="AFR52" s="82"/>
      <c r="AFS52" s="82"/>
      <c r="AFT52" s="82"/>
      <c r="AFU52" s="82"/>
      <c r="AFV52" s="82"/>
      <c r="AFW52" s="82"/>
      <c r="AFX52" s="82"/>
      <c r="AFY52" s="82"/>
      <c r="AFZ52" s="82"/>
      <c r="AGA52" s="82"/>
      <c r="AGB52" s="82"/>
      <c r="AGC52" s="82"/>
      <c r="AGD52" s="82"/>
      <c r="AGE52" s="82"/>
      <c r="AGF52" s="82"/>
      <c r="AGG52" s="82"/>
      <c r="AGH52" s="82"/>
      <c r="AGI52" s="82"/>
      <c r="AGJ52" s="82"/>
      <c r="AGK52" s="82"/>
      <c r="AGL52" s="82"/>
      <c r="AGM52" s="82"/>
      <c r="AGN52" s="82"/>
      <c r="AGO52" s="82"/>
      <c r="AGP52" s="82"/>
      <c r="AGQ52" s="82"/>
      <c r="AGR52" s="82"/>
      <c r="AGS52" s="82"/>
      <c r="AGT52" s="82"/>
      <c r="AGU52" s="82"/>
      <c r="AGV52" s="82"/>
      <c r="AGW52" s="82"/>
      <c r="AGX52" s="82"/>
      <c r="AGY52" s="82"/>
      <c r="AGZ52" s="82"/>
      <c r="AHA52" s="82"/>
      <c r="AHB52" s="82"/>
      <c r="AHC52" s="82"/>
      <c r="AHD52" s="82"/>
      <c r="AHE52" s="82"/>
      <c r="AHF52" s="82"/>
      <c r="AHG52" s="82"/>
      <c r="AHH52" s="82"/>
      <c r="AHI52" s="82"/>
      <c r="AHJ52" s="82"/>
      <c r="AHK52" s="82"/>
      <c r="AHL52" s="82"/>
      <c r="AHM52" s="82"/>
      <c r="AHN52" s="82"/>
      <c r="AHO52" s="82"/>
      <c r="AHP52" s="82"/>
      <c r="AHQ52" s="82"/>
      <c r="AHR52" s="82"/>
      <c r="AHS52" s="82"/>
      <c r="AHT52" s="82"/>
      <c r="AHU52" s="82"/>
      <c r="AHV52" s="82"/>
      <c r="AHW52" s="82"/>
      <c r="AHX52" s="82"/>
      <c r="AHY52" s="82"/>
      <c r="AHZ52" s="82"/>
      <c r="AIA52" s="82"/>
      <c r="AIB52" s="82"/>
      <c r="AIC52" s="82"/>
      <c r="AID52" s="82"/>
      <c r="AIE52" s="82"/>
      <c r="AIF52" s="82"/>
      <c r="AIG52" s="82"/>
      <c r="AIH52" s="82"/>
      <c r="AII52" s="82"/>
      <c r="AIJ52" s="82"/>
      <c r="AIK52" s="82"/>
      <c r="AIL52" s="82"/>
      <c r="AIM52" s="82"/>
      <c r="AIN52" s="82"/>
      <c r="AIO52" s="82"/>
      <c r="AIP52" s="82"/>
      <c r="AIQ52" s="82"/>
      <c r="AIR52" s="82"/>
      <c r="AIS52" s="82"/>
      <c r="AIT52" s="82"/>
      <c r="AIU52" s="82"/>
      <c r="AIV52" s="82"/>
      <c r="AIW52" s="82"/>
      <c r="AIX52" s="82"/>
      <c r="AIY52" s="82"/>
      <c r="AIZ52" s="82"/>
      <c r="AJA52" s="82"/>
      <c r="AJB52" s="82"/>
      <c r="AJC52" s="82"/>
      <c r="AJD52" s="82"/>
      <c r="AJE52" s="82"/>
      <c r="AJF52" s="82"/>
      <c r="AJG52" s="82"/>
      <c r="AJH52" s="82"/>
      <c r="AJI52" s="82"/>
      <c r="AJJ52" s="82"/>
      <c r="AJK52" s="82"/>
      <c r="AJL52" s="82"/>
      <c r="AJM52" s="82"/>
      <c r="AJN52" s="82"/>
      <c r="AJO52" s="82"/>
      <c r="AJP52" s="82"/>
      <c r="AJQ52" s="82"/>
      <c r="AJR52" s="82"/>
      <c r="AJS52" s="82"/>
      <c r="AJT52" s="82"/>
      <c r="AJU52" s="82"/>
      <c r="AJV52" s="82"/>
      <c r="AJW52" s="82"/>
      <c r="AJX52" s="82"/>
      <c r="AJY52" s="82"/>
      <c r="AJZ52" s="82"/>
      <c r="AKA52" s="82"/>
      <c r="AKB52" s="82"/>
      <c r="AKC52" s="82"/>
      <c r="AKD52" s="82"/>
      <c r="AKE52" s="82"/>
      <c r="AKF52" s="82"/>
      <c r="AKG52" s="82"/>
      <c r="AKH52" s="82"/>
      <c r="AKI52" s="82"/>
      <c r="AKJ52" s="82"/>
      <c r="AKK52" s="82"/>
      <c r="AKL52" s="82"/>
      <c r="AKM52" s="82"/>
      <c r="AKN52" s="82"/>
      <c r="AKO52" s="82"/>
      <c r="AKP52" s="82"/>
      <c r="AKQ52" s="82"/>
      <c r="AKR52" s="82"/>
      <c r="AKS52" s="82"/>
      <c r="AKT52" s="82"/>
      <c r="AKU52" s="82"/>
      <c r="AKV52" s="82"/>
      <c r="AKW52" s="82"/>
      <c r="AKX52" s="82"/>
      <c r="AKY52" s="82"/>
      <c r="AKZ52" s="82"/>
      <c r="ALA52" s="82"/>
      <c r="ALB52" s="82"/>
      <c r="ALC52" s="82"/>
      <c r="ALD52" s="82"/>
      <c r="ALE52" s="82"/>
      <c r="ALF52" s="82"/>
      <c r="ALG52" s="82"/>
      <c r="ALH52" s="82"/>
      <c r="ALI52" s="82"/>
      <c r="ALJ52" s="82"/>
      <c r="ALK52" s="82"/>
      <c r="ALL52" s="82"/>
      <c r="ALM52" s="82"/>
      <c r="ALN52" s="82"/>
      <c r="ALO52" s="82"/>
      <c r="ALP52" s="82"/>
      <c r="ALQ52" s="82"/>
      <c r="ALR52" s="82"/>
      <c r="ALS52" s="82"/>
      <c r="ALT52" s="82"/>
      <c r="ALU52" s="82"/>
      <c r="ALV52" s="82"/>
      <c r="ALW52" s="82"/>
      <c r="ALX52" s="82"/>
      <c r="ALY52" s="82"/>
      <c r="ALZ52" s="82"/>
      <c r="AMA52" s="82"/>
      <c r="AMB52" s="82"/>
      <c r="AMC52" s="82"/>
      <c r="AMD52" s="82"/>
      <c r="AME52" s="82"/>
      <c r="AMF52" s="82"/>
      <c r="AMG52" s="82"/>
      <c r="AMH52" s="82"/>
      <c r="AMI52" s="82"/>
      <c r="AMJ52" s="82"/>
      <c r="AMK52" s="82"/>
      <c r="AML52" s="82"/>
      <c r="AMM52" s="82"/>
      <c r="AMN52" s="82"/>
      <c r="AMO52" s="82"/>
      <c r="AMP52" s="82"/>
      <c r="AMQ52" s="82"/>
      <c r="AMR52" s="82"/>
      <c r="AMS52" s="82"/>
      <c r="AMT52" s="82"/>
      <c r="AMU52" s="82"/>
      <c r="AMV52" s="82"/>
      <c r="AMW52" s="82"/>
      <c r="AMX52" s="82"/>
      <c r="AMY52" s="82"/>
      <c r="AMZ52" s="82"/>
      <c r="ANA52" s="82"/>
      <c r="ANB52" s="82"/>
      <c r="ANC52" s="82"/>
      <c r="AND52" s="82"/>
      <c r="ANE52" s="82"/>
      <c r="ANF52" s="82"/>
      <c r="ANG52" s="82"/>
      <c r="ANH52" s="82"/>
      <c r="ANI52" s="82"/>
      <c r="ANJ52" s="82"/>
      <c r="ANK52" s="82"/>
      <c r="ANL52" s="82"/>
      <c r="ANM52" s="82"/>
      <c r="ANN52" s="82"/>
      <c r="ANO52" s="82"/>
      <c r="ANP52" s="82"/>
      <c r="ANQ52" s="82"/>
      <c r="ANR52" s="82"/>
      <c r="ANS52" s="82"/>
      <c r="ANT52" s="82"/>
      <c r="ANU52" s="82"/>
      <c r="ANV52" s="82"/>
      <c r="ANW52" s="82"/>
      <c r="ANX52" s="82"/>
      <c r="ANY52" s="82"/>
      <c r="ANZ52" s="82"/>
      <c r="AOA52" s="82"/>
      <c r="AOB52" s="82"/>
      <c r="AOC52" s="82"/>
      <c r="AOD52" s="82"/>
      <c r="AOE52" s="82"/>
      <c r="AOF52" s="82"/>
      <c r="AOG52" s="82"/>
      <c r="AOH52" s="82"/>
      <c r="AOI52" s="82"/>
      <c r="AOJ52" s="82"/>
      <c r="AOK52" s="82"/>
      <c r="AOL52" s="82"/>
      <c r="AOM52" s="82"/>
      <c r="AON52" s="82"/>
      <c r="AOO52" s="82"/>
      <c r="AOP52" s="82"/>
      <c r="AOQ52" s="82"/>
      <c r="AOR52" s="82"/>
      <c r="AOS52" s="82"/>
      <c r="AOT52" s="82"/>
      <c r="AOU52" s="82"/>
      <c r="AOV52" s="82"/>
      <c r="AOW52" s="82"/>
      <c r="AOX52" s="82"/>
      <c r="AOY52" s="82"/>
      <c r="AOZ52" s="82"/>
      <c r="APA52" s="82"/>
      <c r="APB52" s="82"/>
      <c r="APC52" s="82"/>
      <c r="APD52" s="82"/>
      <c r="APE52" s="82"/>
      <c r="APF52" s="82"/>
      <c r="APG52" s="82"/>
      <c r="APH52" s="82"/>
      <c r="API52" s="82"/>
      <c r="APJ52" s="82"/>
      <c r="APK52" s="82"/>
      <c r="APL52" s="82"/>
      <c r="APM52" s="82"/>
      <c r="APN52" s="82"/>
      <c r="APO52" s="82"/>
      <c r="APP52" s="82"/>
      <c r="APQ52" s="82"/>
      <c r="APR52" s="82"/>
      <c r="APS52" s="82"/>
      <c r="APT52" s="82"/>
      <c r="APU52" s="82"/>
      <c r="APV52" s="82"/>
      <c r="APW52" s="82"/>
      <c r="APX52" s="82"/>
      <c r="APY52" s="82"/>
      <c r="APZ52" s="82"/>
      <c r="AQA52" s="82"/>
      <c r="AQB52" s="82"/>
      <c r="AQC52" s="82"/>
      <c r="AQD52" s="82"/>
      <c r="AQE52" s="82"/>
      <c r="AQF52" s="82"/>
      <c r="AQG52" s="82"/>
      <c r="AQH52" s="82"/>
      <c r="AQI52" s="82"/>
      <c r="AQJ52" s="82"/>
      <c r="AQK52" s="82"/>
      <c r="AQL52" s="82"/>
      <c r="AQM52" s="82"/>
      <c r="AQN52" s="82"/>
      <c r="AQO52" s="82"/>
      <c r="AQP52" s="82"/>
      <c r="AQQ52" s="82"/>
      <c r="AQR52" s="82"/>
      <c r="AQS52" s="82"/>
      <c r="AQT52" s="82"/>
      <c r="AQU52" s="82"/>
      <c r="AQV52" s="82"/>
      <c r="AQW52" s="82"/>
      <c r="AQX52" s="82"/>
      <c r="AQY52" s="82"/>
      <c r="AQZ52" s="82"/>
      <c r="ARA52" s="82"/>
      <c r="ARB52" s="82"/>
      <c r="ARC52" s="82"/>
      <c r="ARD52" s="82"/>
      <c r="ARE52" s="82"/>
      <c r="ARF52" s="82"/>
      <c r="ARG52" s="82"/>
      <c r="ARH52" s="82"/>
      <c r="ARI52" s="82"/>
      <c r="ARJ52" s="82"/>
      <c r="ARK52" s="82"/>
      <c r="ARL52" s="82"/>
      <c r="ARM52" s="82"/>
      <c r="ARN52" s="82"/>
      <c r="ARO52" s="82"/>
      <c r="ARP52" s="82"/>
      <c r="ARQ52" s="82"/>
      <c r="ARR52" s="82"/>
      <c r="ARS52" s="82"/>
      <c r="ART52" s="82"/>
      <c r="ARU52" s="82"/>
      <c r="ARV52" s="82"/>
      <c r="ARW52" s="82"/>
      <c r="ARX52" s="82"/>
      <c r="ARY52" s="82"/>
      <c r="ARZ52" s="82"/>
      <c r="ASA52" s="82"/>
      <c r="ASB52" s="82"/>
      <c r="ASC52" s="82"/>
      <c r="ASD52" s="82"/>
      <c r="ASE52" s="82"/>
      <c r="ASF52" s="82"/>
      <c r="ASG52" s="82"/>
      <c r="ASH52" s="82"/>
      <c r="ASI52" s="82"/>
      <c r="ASJ52" s="82"/>
      <c r="ASK52" s="82"/>
      <c r="ASL52" s="82"/>
      <c r="ASM52" s="82"/>
      <c r="ASN52" s="82"/>
      <c r="ASO52" s="82"/>
      <c r="ASP52" s="82"/>
      <c r="ASQ52" s="82"/>
      <c r="ASR52" s="82"/>
      <c r="ASS52" s="82"/>
      <c r="AST52" s="82"/>
      <c r="ASU52" s="82"/>
      <c r="ASV52" s="82"/>
      <c r="ASW52" s="82"/>
      <c r="ASX52" s="82"/>
      <c r="ASY52" s="82"/>
      <c r="ASZ52" s="82"/>
      <c r="ATA52" s="82"/>
      <c r="ATB52" s="82"/>
      <c r="ATC52" s="82"/>
      <c r="ATD52" s="82"/>
      <c r="ATE52" s="82"/>
      <c r="ATF52" s="82"/>
      <c r="ATG52" s="82"/>
      <c r="ATH52" s="82"/>
      <c r="ATI52" s="82"/>
      <c r="ATJ52" s="82"/>
      <c r="ATK52" s="82"/>
      <c r="ATL52" s="82"/>
      <c r="ATM52" s="82"/>
      <c r="ATN52" s="82"/>
      <c r="ATO52" s="82"/>
      <c r="ATP52" s="82"/>
      <c r="ATQ52" s="82"/>
      <c r="ATR52" s="82"/>
      <c r="ATS52" s="82"/>
      <c r="ATT52" s="82"/>
      <c r="ATU52" s="82"/>
      <c r="ATV52" s="82"/>
      <c r="ATW52" s="82"/>
      <c r="ATX52" s="82"/>
      <c r="ATY52" s="82"/>
      <c r="ATZ52" s="82"/>
      <c r="AUA52" s="82"/>
      <c r="AUB52" s="82"/>
      <c r="AUC52" s="82"/>
      <c r="AUD52" s="82"/>
      <c r="AUE52" s="82"/>
      <c r="AUF52" s="82"/>
      <c r="AUG52" s="82"/>
      <c r="AUH52" s="82"/>
      <c r="AUI52" s="82"/>
      <c r="AUJ52" s="82"/>
      <c r="AUK52" s="82"/>
      <c r="AUL52" s="82"/>
      <c r="AUM52" s="82"/>
      <c r="AUN52" s="82"/>
      <c r="AUO52" s="82"/>
      <c r="AUP52" s="82"/>
      <c r="AUQ52" s="82"/>
      <c r="AUR52" s="82"/>
      <c r="AUS52" s="82"/>
      <c r="AUT52" s="82"/>
      <c r="AUU52" s="82"/>
      <c r="AUV52" s="82"/>
      <c r="AUW52" s="82"/>
      <c r="AUX52" s="82"/>
      <c r="AUY52" s="82"/>
      <c r="AUZ52" s="82"/>
      <c r="AVA52" s="82"/>
      <c r="AVB52" s="82"/>
      <c r="AVC52" s="82"/>
      <c r="AVD52" s="82"/>
      <c r="AVE52" s="82"/>
      <c r="AVF52" s="82"/>
      <c r="AVG52" s="82"/>
      <c r="AVH52" s="82"/>
      <c r="AVI52" s="82"/>
      <c r="AVJ52" s="82"/>
      <c r="AVK52" s="82"/>
      <c r="AVL52" s="82"/>
      <c r="AVM52" s="82"/>
      <c r="AVN52" s="82"/>
      <c r="AVO52" s="82"/>
      <c r="AVP52" s="82"/>
      <c r="AVQ52" s="82"/>
      <c r="AVR52" s="82"/>
      <c r="AVS52" s="82"/>
      <c r="AVT52" s="82"/>
      <c r="AVU52" s="82"/>
      <c r="AVV52" s="82"/>
      <c r="AVW52" s="82"/>
      <c r="AVX52" s="82"/>
      <c r="AVY52" s="82"/>
      <c r="AVZ52" s="82"/>
      <c r="AWA52" s="82"/>
      <c r="AWB52" s="82"/>
      <c r="AWC52" s="82"/>
      <c r="AWD52" s="82"/>
      <c r="AWE52" s="82"/>
      <c r="AWF52" s="82"/>
      <c r="AWG52" s="82"/>
      <c r="AWH52" s="82"/>
      <c r="AWI52" s="82"/>
      <c r="AWJ52" s="82"/>
      <c r="AWK52" s="82"/>
      <c r="AWL52" s="82"/>
      <c r="AWM52" s="82"/>
      <c r="AWN52" s="82"/>
      <c r="AWO52" s="82"/>
      <c r="AWP52" s="82"/>
      <c r="AWQ52" s="82"/>
      <c r="AWR52" s="82"/>
      <c r="AWS52" s="82"/>
      <c r="AWT52" s="82"/>
      <c r="AWU52" s="82"/>
      <c r="AWV52" s="82"/>
      <c r="AWW52" s="82"/>
      <c r="AWX52" s="82"/>
      <c r="AWY52" s="82"/>
      <c r="AWZ52" s="82"/>
      <c r="AXA52" s="82"/>
      <c r="AXB52" s="82"/>
      <c r="AXC52" s="82"/>
      <c r="AXD52" s="82"/>
      <c r="AXE52" s="82"/>
      <c r="AXF52" s="82"/>
      <c r="AXG52" s="82"/>
      <c r="AXH52" s="82"/>
      <c r="AXI52" s="82"/>
      <c r="AXJ52" s="82"/>
      <c r="AXK52" s="82"/>
      <c r="AXL52" s="82"/>
      <c r="AXM52" s="82"/>
      <c r="AXN52" s="82"/>
      <c r="AXO52" s="82"/>
      <c r="AXP52" s="82"/>
      <c r="AXQ52" s="82"/>
      <c r="AXR52" s="82"/>
      <c r="AXS52" s="82"/>
      <c r="AXT52" s="82"/>
      <c r="AXU52" s="82"/>
      <c r="AXV52" s="82"/>
      <c r="AXW52" s="82"/>
      <c r="AXX52" s="82"/>
      <c r="AXY52" s="82"/>
      <c r="AXZ52" s="82"/>
      <c r="AYA52" s="82"/>
      <c r="AYB52" s="82"/>
      <c r="AYC52" s="82"/>
      <c r="AYD52" s="82"/>
      <c r="AYE52" s="82"/>
      <c r="AYF52" s="82"/>
      <c r="AYG52" s="82"/>
      <c r="AYH52" s="82"/>
      <c r="AYI52" s="82"/>
      <c r="AYJ52" s="82"/>
      <c r="AYK52" s="82"/>
      <c r="AYL52" s="82"/>
      <c r="AYM52" s="82"/>
      <c r="AYN52" s="82"/>
      <c r="AYO52" s="82"/>
      <c r="AYP52" s="82"/>
      <c r="AYQ52" s="82"/>
      <c r="AYR52" s="82"/>
      <c r="AYS52" s="82"/>
      <c r="AYT52" s="82"/>
      <c r="AYU52" s="82"/>
      <c r="AYV52" s="82"/>
      <c r="AYW52" s="82"/>
      <c r="AYX52" s="82"/>
      <c r="AYY52" s="82"/>
      <c r="AYZ52" s="82"/>
      <c r="AZA52" s="82"/>
      <c r="AZB52" s="82"/>
      <c r="AZC52" s="82"/>
      <c r="AZD52" s="82"/>
      <c r="AZE52" s="82"/>
      <c r="AZF52" s="82"/>
      <c r="AZG52" s="82"/>
      <c r="AZH52" s="82"/>
      <c r="AZI52" s="82"/>
      <c r="AZJ52" s="82"/>
      <c r="AZK52" s="82"/>
      <c r="AZL52" s="82"/>
      <c r="AZM52" s="82"/>
      <c r="AZN52" s="82"/>
      <c r="AZO52" s="82"/>
      <c r="AZP52" s="82"/>
      <c r="AZQ52" s="82"/>
      <c r="AZR52" s="82"/>
      <c r="AZS52" s="82"/>
      <c r="AZT52" s="82"/>
      <c r="AZU52" s="82"/>
      <c r="AZV52" s="82"/>
      <c r="AZW52" s="82"/>
      <c r="AZX52" s="82"/>
      <c r="AZY52" s="82"/>
      <c r="AZZ52" s="82"/>
      <c r="BAA52" s="82"/>
      <c r="BAB52" s="82"/>
      <c r="BAC52" s="82"/>
      <c r="BAD52" s="82"/>
      <c r="BAE52" s="82"/>
      <c r="BAF52" s="82"/>
      <c r="BAG52" s="82"/>
      <c r="BAH52" s="82"/>
      <c r="BAI52" s="82"/>
      <c r="BAJ52" s="82"/>
      <c r="BAK52" s="82"/>
      <c r="BAL52" s="82"/>
      <c r="BAM52" s="82"/>
      <c r="BAN52" s="82"/>
      <c r="BAO52" s="82"/>
      <c r="BAP52" s="82"/>
      <c r="BAQ52" s="82"/>
      <c r="BAR52" s="82"/>
      <c r="BAS52" s="82"/>
      <c r="BAT52" s="82"/>
      <c r="BAU52" s="82"/>
      <c r="BAV52" s="82"/>
      <c r="BAW52" s="82"/>
      <c r="BAX52" s="82"/>
      <c r="BAY52" s="82"/>
      <c r="BAZ52" s="82"/>
      <c r="BBA52" s="82"/>
      <c r="BBB52" s="82"/>
      <c r="BBC52" s="82"/>
      <c r="BBD52" s="82"/>
      <c r="BBE52" s="82"/>
      <c r="BBF52" s="82"/>
      <c r="BBG52" s="82"/>
      <c r="BBH52" s="82"/>
      <c r="BBI52" s="82"/>
      <c r="BBJ52" s="82"/>
      <c r="BBK52" s="82"/>
      <c r="BBL52" s="82"/>
      <c r="BBM52" s="82"/>
      <c r="BBN52" s="82"/>
      <c r="BBO52" s="82"/>
      <c r="BBP52" s="82"/>
      <c r="BBQ52" s="82"/>
      <c r="BBR52" s="82"/>
      <c r="BBS52" s="82"/>
      <c r="BBT52" s="82"/>
      <c r="BBU52" s="82"/>
      <c r="BBV52" s="82"/>
      <c r="BBW52" s="82"/>
      <c r="BBX52" s="82"/>
      <c r="BBY52" s="82"/>
      <c r="BBZ52" s="82"/>
      <c r="BCA52" s="82"/>
      <c r="BCB52" s="82"/>
      <c r="BCC52" s="82"/>
      <c r="BCD52" s="82"/>
      <c r="BCE52" s="82"/>
      <c r="BCF52" s="82"/>
      <c r="BCG52" s="82"/>
      <c r="BCH52" s="82"/>
      <c r="BCI52" s="82"/>
      <c r="BCJ52" s="82"/>
      <c r="BCK52" s="82"/>
      <c r="BCL52" s="82"/>
      <c r="BCM52" s="82"/>
      <c r="BCN52" s="82"/>
      <c r="BCO52" s="82"/>
      <c r="BCP52" s="82"/>
      <c r="BCQ52" s="82"/>
      <c r="BCR52" s="82"/>
      <c r="BCS52" s="82"/>
      <c r="BCT52" s="82"/>
      <c r="BCU52" s="82"/>
      <c r="BCV52" s="82"/>
      <c r="BCW52" s="82"/>
      <c r="BCX52" s="82"/>
      <c r="BCY52" s="82"/>
      <c r="BCZ52" s="82"/>
      <c r="BDA52" s="82"/>
      <c r="BDB52" s="82"/>
      <c r="BDC52" s="82"/>
      <c r="BDD52" s="82"/>
      <c r="BDE52" s="82"/>
      <c r="BDF52" s="82"/>
      <c r="BDG52" s="82"/>
      <c r="BDH52" s="82"/>
      <c r="BDI52" s="82"/>
      <c r="BDJ52" s="82"/>
      <c r="BDK52" s="82"/>
      <c r="BDL52" s="82"/>
      <c r="BDM52" s="82"/>
      <c r="BDN52" s="82"/>
      <c r="BDO52" s="82"/>
      <c r="BDP52" s="82"/>
      <c r="BDQ52" s="82"/>
      <c r="BDR52" s="82"/>
      <c r="BDS52" s="82"/>
      <c r="BDT52" s="82"/>
      <c r="BDU52" s="82"/>
      <c r="BDV52" s="82"/>
      <c r="BDW52" s="82"/>
      <c r="BDX52" s="82"/>
      <c r="BDY52" s="82"/>
      <c r="BDZ52" s="82"/>
      <c r="BEA52" s="82"/>
      <c r="BEB52" s="82"/>
      <c r="BEC52" s="82"/>
      <c r="BED52" s="82"/>
      <c r="BEE52" s="82"/>
      <c r="BEF52" s="82"/>
      <c r="BEG52" s="82"/>
      <c r="BEH52" s="82"/>
      <c r="BEI52" s="82"/>
      <c r="BEJ52" s="82"/>
      <c r="BEK52" s="82"/>
      <c r="BEL52" s="82"/>
      <c r="BEM52" s="82"/>
      <c r="BEN52" s="82"/>
      <c r="BEO52" s="82"/>
      <c r="BEP52" s="82"/>
      <c r="BEQ52" s="82"/>
      <c r="BER52" s="82"/>
      <c r="BES52" s="82"/>
      <c r="BET52" s="82"/>
      <c r="BEU52" s="82"/>
      <c r="BEV52" s="82"/>
      <c r="BEW52" s="82"/>
      <c r="BEX52" s="82"/>
      <c r="BEY52" s="82"/>
      <c r="BEZ52" s="82"/>
      <c r="BFA52" s="82"/>
      <c r="BFB52" s="82"/>
      <c r="BFC52" s="82"/>
      <c r="BFD52" s="82"/>
      <c r="BFE52" s="82"/>
      <c r="BFF52" s="82"/>
      <c r="BFG52" s="82"/>
      <c r="BFH52" s="82"/>
      <c r="BFI52" s="82"/>
      <c r="BFJ52" s="82"/>
      <c r="BFK52" s="82"/>
      <c r="BFL52" s="82"/>
      <c r="BFM52" s="82"/>
      <c r="BFN52" s="82"/>
      <c r="BFO52" s="82"/>
      <c r="BFP52" s="82"/>
      <c r="BFQ52" s="82"/>
      <c r="BFR52" s="82"/>
      <c r="BFS52" s="82"/>
      <c r="BFT52" s="82"/>
      <c r="BFU52" s="82"/>
      <c r="BFV52" s="82"/>
      <c r="BFW52" s="82"/>
      <c r="BFX52" s="82"/>
      <c r="BFY52" s="82"/>
      <c r="BFZ52" s="82"/>
      <c r="BGA52" s="82"/>
      <c r="BGB52" s="82"/>
      <c r="BGC52" s="82"/>
      <c r="BGD52" s="82"/>
      <c r="BGE52" s="82"/>
      <c r="BGF52" s="82"/>
      <c r="BGG52" s="82"/>
      <c r="BGH52" s="82"/>
      <c r="BGI52" s="82"/>
      <c r="BGJ52" s="82"/>
      <c r="BGK52" s="82"/>
      <c r="BGL52" s="82"/>
      <c r="BGM52" s="82"/>
      <c r="BGN52" s="82"/>
      <c r="BGO52" s="82"/>
      <c r="BGP52" s="82"/>
      <c r="BGQ52" s="82"/>
      <c r="BGR52" s="82"/>
      <c r="BGS52" s="82"/>
      <c r="BGT52" s="82"/>
      <c r="BGU52" s="82"/>
      <c r="BGV52" s="82"/>
      <c r="BGW52" s="82"/>
      <c r="BGX52" s="82"/>
      <c r="BGY52" s="82"/>
      <c r="BGZ52" s="82"/>
      <c r="BHA52" s="82"/>
      <c r="BHB52" s="82"/>
      <c r="BHC52" s="82"/>
      <c r="BHD52" s="82"/>
      <c r="BHE52" s="82"/>
      <c r="BHF52" s="82"/>
      <c r="BHG52" s="82"/>
      <c r="BHH52" s="82"/>
    </row>
    <row r="53" spans="1:1570" s="84" customFormat="1" x14ac:dyDescent="0.2">
      <c r="A53" s="99"/>
      <c r="B53" s="83">
        <v>19</v>
      </c>
      <c r="C53" s="59" t="s">
        <v>39</v>
      </c>
      <c r="D53" s="59"/>
      <c r="E53" s="59"/>
      <c r="F53" s="51"/>
      <c r="G53" s="80" t="str">
        <f t="shared" si="21"/>
        <v/>
      </c>
      <c r="H53" s="59"/>
      <c r="I53" s="66"/>
      <c r="J53" s="115" t="str">
        <f t="shared" si="22"/>
        <v/>
      </c>
      <c r="K53" s="82"/>
      <c r="L53" s="100"/>
      <c r="N53" s="85"/>
      <c r="O53" s="85"/>
      <c r="P53" s="85">
        <v>27</v>
      </c>
      <c r="Q53" s="93" t="str">
        <f t="shared" ref="Q53:AC53" si="42">IF($C61=Q$26,$F61,"")</f>
        <v/>
      </c>
      <c r="R53" s="93" t="str">
        <f t="shared" si="42"/>
        <v/>
      </c>
      <c r="S53" s="93" t="str">
        <f t="shared" si="42"/>
        <v/>
      </c>
      <c r="T53" s="93" t="str">
        <f t="shared" si="42"/>
        <v/>
      </c>
      <c r="U53" s="93" t="str">
        <f t="shared" si="42"/>
        <v/>
      </c>
      <c r="V53" s="93" t="str">
        <f t="shared" si="42"/>
        <v/>
      </c>
      <c r="W53" s="93" t="str">
        <f t="shared" si="42"/>
        <v/>
      </c>
      <c r="X53" s="93" t="str">
        <f t="shared" si="42"/>
        <v/>
      </c>
      <c r="Y53" s="93" t="str">
        <f t="shared" si="42"/>
        <v/>
      </c>
      <c r="Z53" s="93" t="str">
        <f t="shared" si="42"/>
        <v/>
      </c>
      <c r="AA53" s="93" t="str">
        <f t="shared" si="42"/>
        <v/>
      </c>
      <c r="AB53" s="93" t="str">
        <f t="shared" si="42"/>
        <v/>
      </c>
      <c r="AC53" s="93" t="str">
        <f t="shared" si="42"/>
        <v/>
      </c>
      <c r="AD53" s="85"/>
      <c r="AE53" s="93" t="str">
        <f t="shared" si="10"/>
        <v/>
      </c>
      <c r="AF53" s="93" t="str">
        <f t="shared" si="34"/>
        <v/>
      </c>
      <c r="AG53" s="93" t="str">
        <f t="shared" si="34"/>
        <v/>
      </c>
      <c r="AH53" s="93" t="str">
        <f t="shared" si="34"/>
        <v/>
      </c>
      <c r="AI53" s="93" t="str">
        <f t="shared" si="34"/>
        <v/>
      </c>
      <c r="AJ53" s="93" t="str">
        <f t="shared" si="34"/>
        <v/>
      </c>
      <c r="AK53" s="93" t="str">
        <f t="shared" si="34"/>
        <v/>
      </c>
      <c r="AL53" s="93" t="str">
        <f t="shared" si="34"/>
        <v/>
      </c>
      <c r="AM53" s="93" t="str">
        <f t="shared" si="34"/>
        <v/>
      </c>
      <c r="AN53" s="93" t="str">
        <f t="shared" si="34"/>
        <v/>
      </c>
      <c r="AO53" s="93" t="str">
        <f t="shared" si="34"/>
        <v/>
      </c>
      <c r="AP53" s="93" t="str">
        <f t="shared" si="34"/>
        <v/>
      </c>
      <c r="AQ53" s="93" t="str">
        <f t="shared" si="34"/>
        <v/>
      </c>
      <c r="AR53" s="109"/>
      <c r="AS53" s="87"/>
      <c r="AT53" s="87"/>
      <c r="AU53" s="87"/>
      <c r="AV53" s="87"/>
      <c r="AW53" s="87"/>
      <c r="AX53" s="87"/>
      <c r="AY53" s="87"/>
      <c r="AZ53" s="87"/>
      <c r="BA53" s="87"/>
      <c r="BB53" s="87"/>
      <c r="BC53" s="87"/>
      <c r="BD53" s="87"/>
      <c r="BE53" s="87"/>
      <c r="BF53" s="87"/>
      <c r="BG53" s="87"/>
      <c r="BH53" s="88"/>
      <c r="BI53" s="88"/>
      <c r="BJ53" s="82"/>
      <c r="BK53" s="82"/>
      <c r="BL53" s="82"/>
      <c r="BM53" s="82"/>
      <c r="BN53" s="82"/>
      <c r="BO53" s="82"/>
      <c r="BP53" s="82"/>
      <c r="BQ53" s="82"/>
      <c r="BR53" s="82"/>
      <c r="BS53" s="82"/>
      <c r="BT53" s="82"/>
      <c r="BU53" s="82"/>
      <c r="BV53" s="82"/>
      <c r="BW53" s="82"/>
      <c r="BX53" s="82"/>
      <c r="BY53" s="82"/>
      <c r="BZ53" s="82"/>
      <c r="CA53" s="82"/>
      <c r="CB53" s="82"/>
      <c r="CC53" s="82"/>
      <c r="CD53" s="82"/>
      <c r="CE53" s="82"/>
      <c r="CF53" s="82"/>
      <c r="CG53" s="82"/>
      <c r="CH53" s="82"/>
      <c r="CI53" s="82"/>
      <c r="CJ53" s="82"/>
      <c r="CK53" s="82"/>
      <c r="CL53" s="82"/>
      <c r="CM53" s="82"/>
      <c r="CN53" s="82"/>
      <c r="CO53" s="82"/>
      <c r="CP53" s="82"/>
      <c r="CQ53" s="82"/>
      <c r="CR53" s="82"/>
      <c r="CS53" s="82"/>
      <c r="CT53" s="82"/>
      <c r="CU53" s="82"/>
      <c r="CV53" s="82"/>
      <c r="CW53" s="82"/>
      <c r="CX53" s="82"/>
      <c r="CY53" s="82"/>
      <c r="CZ53" s="82"/>
      <c r="DA53" s="82"/>
      <c r="DB53" s="82"/>
      <c r="DC53" s="82"/>
      <c r="DD53" s="82"/>
      <c r="DE53" s="82"/>
      <c r="DF53" s="82"/>
      <c r="DG53" s="82"/>
      <c r="DH53" s="82"/>
      <c r="DI53" s="82"/>
      <c r="DJ53" s="82"/>
      <c r="DK53" s="82"/>
      <c r="DL53" s="82"/>
      <c r="DM53" s="82"/>
      <c r="DN53" s="82"/>
      <c r="DO53" s="82"/>
      <c r="DP53" s="82"/>
      <c r="DQ53" s="82"/>
      <c r="DR53" s="82"/>
      <c r="DS53" s="82"/>
      <c r="DT53" s="82"/>
      <c r="DU53" s="82"/>
      <c r="DV53" s="82"/>
      <c r="DW53" s="82"/>
      <c r="DX53" s="82"/>
      <c r="DY53" s="82"/>
      <c r="DZ53" s="82"/>
      <c r="EA53" s="82"/>
      <c r="EB53" s="82"/>
      <c r="EC53" s="82"/>
      <c r="ED53" s="82"/>
      <c r="EE53" s="82"/>
      <c r="EF53" s="82"/>
      <c r="EG53" s="82"/>
      <c r="EH53" s="82"/>
      <c r="EI53" s="82"/>
      <c r="EJ53" s="82"/>
      <c r="EK53" s="82"/>
      <c r="EL53" s="82"/>
      <c r="EM53" s="82"/>
      <c r="EN53" s="82"/>
      <c r="EO53" s="82"/>
      <c r="EP53" s="82"/>
      <c r="EQ53" s="82"/>
      <c r="ER53" s="82"/>
      <c r="ES53" s="82"/>
      <c r="ET53" s="82"/>
      <c r="EU53" s="82"/>
      <c r="EV53" s="82"/>
      <c r="EW53" s="82"/>
      <c r="EX53" s="82"/>
      <c r="EY53" s="82"/>
      <c r="EZ53" s="82"/>
      <c r="FA53" s="82"/>
      <c r="FB53" s="82"/>
      <c r="FC53" s="82"/>
      <c r="FD53" s="82"/>
      <c r="FE53" s="82"/>
      <c r="FF53" s="82"/>
      <c r="FG53" s="82"/>
      <c r="FH53" s="82"/>
      <c r="FI53" s="82"/>
      <c r="FJ53" s="82"/>
      <c r="FK53" s="82"/>
      <c r="FL53" s="82"/>
      <c r="FM53" s="82"/>
      <c r="FN53" s="82"/>
      <c r="FO53" s="82"/>
      <c r="FP53" s="82"/>
      <c r="FQ53" s="82"/>
      <c r="FR53" s="82"/>
      <c r="FS53" s="82"/>
      <c r="FT53" s="82"/>
      <c r="FU53" s="82"/>
      <c r="FV53" s="82"/>
      <c r="FW53" s="82"/>
      <c r="FX53" s="82"/>
      <c r="FY53" s="82"/>
      <c r="FZ53" s="82"/>
      <c r="GA53" s="82"/>
      <c r="GB53" s="82"/>
      <c r="GC53" s="82"/>
      <c r="GD53" s="82"/>
      <c r="GE53" s="82"/>
      <c r="GF53" s="82"/>
      <c r="GG53" s="82"/>
      <c r="GH53" s="82"/>
      <c r="GI53" s="82"/>
      <c r="GJ53" s="82"/>
      <c r="GK53" s="82"/>
      <c r="GL53" s="82"/>
      <c r="GM53" s="82"/>
      <c r="GN53" s="82"/>
      <c r="GO53" s="82"/>
      <c r="GP53" s="82"/>
      <c r="GQ53" s="82"/>
      <c r="GR53" s="82"/>
      <c r="GS53" s="82"/>
      <c r="GT53" s="82"/>
      <c r="GU53" s="82"/>
      <c r="GV53" s="82"/>
      <c r="GW53" s="82"/>
      <c r="GX53" s="82"/>
      <c r="GY53" s="82"/>
      <c r="GZ53" s="82"/>
      <c r="HA53" s="82"/>
      <c r="HB53" s="82"/>
      <c r="HC53" s="82"/>
      <c r="HD53" s="82"/>
      <c r="HE53" s="82"/>
      <c r="HF53" s="82"/>
      <c r="HG53" s="82"/>
      <c r="HH53" s="82"/>
      <c r="HI53" s="82"/>
      <c r="HJ53" s="82"/>
      <c r="HK53" s="82"/>
      <c r="HL53" s="82"/>
      <c r="HM53" s="82"/>
      <c r="HN53" s="82"/>
      <c r="HO53" s="82"/>
      <c r="HP53" s="82"/>
      <c r="HQ53" s="82"/>
      <c r="HR53" s="82"/>
      <c r="HS53" s="82"/>
      <c r="HT53" s="82"/>
      <c r="HU53" s="82"/>
      <c r="HV53" s="82"/>
      <c r="HW53" s="82"/>
      <c r="HX53" s="82"/>
      <c r="HY53" s="82"/>
      <c r="HZ53" s="82"/>
      <c r="IA53" s="82"/>
      <c r="IB53" s="82"/>
      <c r="IC53" s="82"/>
      <c r="ID53" s="82"/>
      <c r="IE53" s="82"/>
      <c r="IF53" s="82"/>
      <c r="IG53" s="82"/>
      <c r="IH53" s="82"/>
      <c r="II53" s="82"/>
      <c r="IJ53" s="82"/>
      <c r="IK53" s="82"/>
      <c r="IL53" s="82"/>
      <c r="IM53" s="82"/>
      <c r="IN53" s="82"/>
      <c r="IO53" s="82"/>
      <c r="IP53" s="82"/>
      <c r="IQ53" s="82"/>
      <c r="IR53" s="82"/>
      <c r="IS53" s="82"/>
      <c r="IT53" s="82"/>
      <c r="IU53" s="82"/>
      <c r="IV53" s="82"/>
      <c r="IW53" s="82"/>
      <c r="IX53" s="82"/>
      <c r="IY53" s="82"/>
      <c r="IZ53" s="82"/>
      <c r="JA53" s="82"/>
      <c r="JB53" s="82"/>
      <c r="JC53" s="82"/>
      <c r="JD53" s="82"/>
      <c r="JE53" s="82"/>
      <c r="JF53" s="82"/>
      <c r="JG53" s="82"/>
      <c r="JH53" s="82"/>
      <c r="JI53" s="82"/>
      <c r="JJ53" s="82"/>
      <c r="JK53" s="82"/>
      <c r="JL53" s="82"/>
      <c r="JM53" s="82"/>
      <c r="JN53" s="82"/>
      <c r="JO53" s="82"/>
      <c r="JP53" s="82"/>
      <c r="JQ53" s="82"/>
      <c r="JR53" s="82"/>
      <c r="JS53" s="82"/>
      <c r="JT53" s="82"/>
      <c r="JU53" s="82"/>
      <c r="JV53" s="82"/>
      <c r="JW53" s="82"/>
      <c r="JX53" s="82"/>
      <c r="JY53" s="82"/>
      <c r="JZ53" s="82"/>
      <c r="KA53" s="82"/>
      <c r="KB53" s="82"/>
      <c r="KC53" s="82"/>
      <c r="KD53" s="82"/>
      <c r="KE53" s="82"/>
      <c r="KF53" s="82"/>
      <c r="KG53" s="82"/>
      <c r="KH53" s="82"/>
      <c r="KI53" s="82"/>
      <c r="KJ53" s="82"/>
      <c r="KK53" s="82"/>
      <c r="KL53" s="82"/>
      <c r="KM53" s="82"/>
      <c r="KN53" s="82"/>
      <c r="KO53" s="82"/>
      <c r="KP53" s="82"/>
      <c r="KQ53" s="82"/>
      <c r="KR53" s="82"/>
      <c r="KS53" s="82"/>
      <c r="KT53" s="82"/>
      <c r="KU53" s="82"/>
      <c r="KV53" s="82"/>
      <c r="KW53" s="82"/>
      <c r="KX53" s="82"/>
      <c r="KY53" s="82"/>
      <c r="KZ53" s="82"/>
      <c r="LA53" s="82"/>
      <c r="LB53" s="82"/>
      <c r="LC53" s="82"/>
      <c r="LD53" s="82"/>
      <c r="LE53" s="82"/>
      <c r="LF53" s="82"/>
      <c r="LG53" s="82"/>
      <c r="LH53" s="82"/>
      <c r="LI53" s="82"/>
      <c r="LJ53" s="82"/>
      <c r="LK53" s="82"/>
      <c r="LL53" s="82"/>
      <c r="LM53" s="82"/>
      <c r="LN53" s="82"/>
      <c r="LO53" s="82"/>
      <c r="LP53" s="82"/>
      <c r="LQ53" s="82"/>
      <c r="LR53" s="82"/>
      <c r="LS53" s="82"/>
      <c r="LT53" s="82"/>
      <c r="LU53" s="82"/>
      <c r="LV53" s="82"/>
      <c r="LW53" s="82"/>
      <c r="LX53" s="82"/>
      <c r="LY53" s="82"/>
      <c r="LZ53" s="82"/>
      <c r="MA53" s="82"/>
      <c r="MB53" s="82"/>
      <c r="MC53" s="82"/>
      <c r="MD53" s="82"/>
      <c r="ME53" s="82"/>
      <c r="MF53" s="82"/>
      <c r="MG53" s="82"/>
      <c r="MH53" s="82"/>
      <c r="MI53" s="82"/>
      <c r="MJ53" s="82"/>
      <c r="MK53" s="82"/>
      <c r="ML53" s="82"/>
      <c r="MM53" s="82"/>
      <c r="MN53" s="82"/>
      <c r="MO53" s="82"/>
      <c r="MP53" s="82"/>
      <c r="MQ53" s="82"/>
      <c r="MR53" s="82"/>
      <c r="MS53" s="82"/>
      <c r="MT53" s="82"/>
      <c r="MU53" s="82"/>
      <c r="MV53" s="82"/>
      <c r="MW53" s="82"/>
      <c r="MX53" s="82"/>
      <c r="MY53" s="82"/>
      <c r="MZ53" s="82"/>
      <c r="NA53" s="82"/>
      <c r="NB53" s="82"/>
      <c r="NC53" s="82"/>
      <c r="ND53" s="82"/>
      <c r="NE53" s="82"/>
      <c r="NF53" s="82"/>
      <c r="NG53" s="82"/>
      <c r="NH53" s="82"/>
      <c r="NI53" s="82"/>
      <c r="NJ53" s="82"/>
      <c r="NK53" s="82"/>
      <c r="NL53" s="82"/>
      <c r="NM53" s="82"/>
      <c r="NN53" s="82"/>
      <c r="NO53" s="82"/>
      <c r="NP53" s="82"/>
      <c r="NQ53" s="82"/>
      <c r="NR53" s="82"/>
      <c r="NS53" s="82"/>
      <c r="NT53" s="82"/>
      <c r="NU53" s="82"/>
      <c r="NV53" s="82"/>
      <c r="NW53" s="82"/>
      <c r="NX53" s="82"/>
      <c r="NY53" s="82"/>
      <c r="NZ53" s="82"/>
      <c r="OA53" s="82"/>
      <c r="OB53" s="82"/>
      <c r="OC53" s="82"/>
      <c r="OD53" s="82"/>
      <c r="OE53" s="82"/>
      <c r="OF53" s="82"/>
      <c r="OG53" s="82"/>
      <c r="OH53" s="82"/>
      <c r="OI53" s="82"/>
      <c r="OJ53" s="82"/>
      <c r="OK53" s="82"/>
      <c r="OL53" s="82"/>
      <c r="OM53" s="82"/>
      <c r="ON53" s="82"/>
      <c r="OO53" s="82"/>
      <c r="OP53" s="82"/>
      <c r="OQ53" s="82"/>
      <c r="OR53" s="82"/>
      <c r="OS53" s="82"/>
      <c r="OT53" s="82"/>
      <c r="OU53" s="82"/>
      <c r="OV53" s="82"/>
      <c r="OW53" s="82"/>
      <c r="OX53" s="82"/>
      <c r="OY53" s="82"/>
      <c r="OZ53" s="82"/>
      <c r="PA53" s="82"/>
      <c r="PB53" s="82"/>
      <c r="PC53" s="82"/>
      <c r="PD53" s="82"/>
      <c r="PE53" s="82"/>
      <c r="PF53" s="82"/>
      <c r="PG53" s="82"/>
      <c r="PH53" s="82"/>
      <c r="PI53" s="82"/>
      <c r="PJ53" s="82"/>
      <c r="PK53" s="82"/>
      <c r="PL53" s="82"/>
      <c r="PM53" s="82"/>
      <c r="PN53" s="82"/>
      <c r="PO53" s="82"/>
      <c r="PP53" s="82"/>
      <c r="PQ53" s="82"/>
      <c r="PR53" s="82"/>
      <c r="PS53" s="82"/>
      <c r="PT53" s="82"/>
      <c r="PU53" s="82"/>
      <c r="PV53" s="82"/>
      <c r="PW53" s="82"/>
      <c r="PX53" s="82"/>
      <c r="PY53" s="82"/>
      <c r="PZ53" s="82"/>
      <c r="QA53" s="82"/>
      <c r="QB53" s="82"/>
      <c r="QC53" s="82"/>
      <c r="QD53" s="82"/>
      <c r="QE53" s="82"/>
      <c r="QF53" s="82"/>
      <c r="QG53" s="82"/>
      <c r="QH53" s="82"/>
      <c r="QI53" s="82"/>
      <c r="QJ53" s="82"/>
      <c r="QK53" s="82"/>
      <c r="QL53" s="82"/>
      <c r="QM53" s="82"/>
      <c r="QN53" s="82"/>
      <c r="QO53" s="82"/>
      <c r="QP53" s="82"/>
      <c r="QQ53" s="82"/>
      <c r="QR53" s="82"/>
      <c r="QS53" s="82"/>
      <c r="QT53" s="82"/>
      <c r="QU53" s="82"/>
      <c r="QV53" s="82"/>
      <c r="QW53" s="82"/>
      <c r="QX53" s="82"/>
      <c r="QY53" s="82"/>
      <c r="QZ53" s="82"/>
      <c r="RA53" s="82"/>
      <c r="RB53" s="82"/>
      <c r="RC53" s="82"/>
      <c r="RD53" s="82"/>
      <c r="RE53" s="82"/>
      <c r="RF53" s="82"/>
      <c r="RG53" s="82"/>
      <c r="RH53" s="82"/>
      <c r="RI53" s="82"/>
      <c r="RJ53" s="82"/>
      <c r="RK53" s="82"/>
      <c r="RL53" s="82"/>
      <c r="RM53" s="82"/>
      <c r="RN53" s="82"/>
      <c r="RO53" s="82"/>
      <c r="RP53" s="82"/>
      <c r="RQ53" s="82"/>
      <c r="RR53" s="82"/>
      <c r="RS53" s="82"/>
      <c r="RT53" s="82"/>
      <c r="RU53" s="82"/>
      <c r="RV53" s="82"/>
      <c r="RW53" s="82"/>
      <c r="RX53" s="82"/>
      <c r="RY53" s="82"/>
      <c r="RZ53" s="82"/>
      <c r="SA53" s="82"/>
      <c r="SB53" s="82"/>
      <c r="SC53" s="82"/>
      <c r="SD53" s="82"/>
      <c r="SE53" s="82"/>
      <c r="SF53" s="82"/>
      <c r="SG53" s="82"/>
      <c r="SH53" s="82"/>
      <c r="SI53" s="82"/>
      <c r="SJ53" s="82"/>
      <c r="SK53" s="82"/>
      <c r="SL53" s="82"/>
      <c r="SM53" s="82"/>
      <c r="SN53" s="82"/>
      <c r="SO53" s="82"/>
      <c r="SP53" s="82"/>
      <c r="SQ53" s="82"/>
      <c r="SR53" s="82"/>
      <c r="SS53" s="82"/>
      <c r="ST53" s="82"/>
      <c r="SU53" s="82"/>
      <c r="SV53" s="82"/>
      <c r="SW53" s="82"/>
      <c r="SX53" s="82"/>
      <c r="SY53" s="82"/>
      <c r="SZ53" s="82"/>
      <c r="TA53" s="82"/>
      <c r="TB53" s="82"/>
      <c r="TC53" s="82"/>
      <c r="TD53" s="82"/>
      <c r="TE53" s="82"/>
      <c r="TF53" s="82"/>
      <c r="TG53" s="82"/>
      <c r="TH53" s="82"/>
      <c r="TI53" s="82"/>
      <c r="TJ53" s="82"/>
      <c r="TK53" s="82"/>
      <c r="TL53" s="82"/>
      <c r="TM53" s="82"/>
      <c r="TN53" s="82"/>
      <c r="TO53" s="82"/>
      <c r="TP53" s="82"/>
      <c r="TQ53" s="82"/>
      <c r="TR53" s="82"/>
      <c r="TS53" s="82"/>
      <c r="TT53" s="82"/>
      <c r="TU53" s="82"/>
      <c r="TV53" s="82"/>
      <c r="TW53" s="82"/>
      <c r="TX53" s="82"/>
      <c r="TY53" s="82"/>
      <c r="TZ53" s="82"/>
      <c r="UA53" s="82"/>
      <c r="UB53" s="82"/>
      <c r="UC53" s="82"/>
      <c r="UD53" s="82"/>
      <c r="UE53" s="82"/>
      <c r="UF53" s="82"/>
      <c r="UG53" s="82"/>
      <c r="UH53" s="82"/>
      <c r="UI53" s="82"/>
      <c r="UJ53" s="82"/>
      <c r="UK53" s="82"/>
      <c r="UL53" s="82"/>
      <c r="UM53" s="82"/>
      <c r="UN53" s="82"/>
      <c r="UO53" s="82"/>
      <c r="UP53" s="82"/>
      <c r="UQ53" s="82"/>
      <c r="UR53" s="82"/>
      <c r="US53" s="82"/>
      <c r="UT53" s="82"/>
      <c r="UU53" s="82"/>
      <c r="UV53" s="82"/>
      <c r="UW53" s="82"/>
      <c r="UX53" s="82"/>
      <c r="UY53" s="82"/>
      <c r="UZ53" s="82"/>
      <c r="VA53" s="82"/>
      <c r="VB53" s="82"/>
      <c r="VC53" s="82"/>
      <c r="VD53" s="82"/>
      <c r="VE53" s="82"/>
      <c r="VF53" s="82"/>
      <c r="VG53" s="82"/>
      <c r="VH53" s="82"/>
      <c r="VI53" s="82"/>
      <c r="VJ53" s="82"/>
      <c r="VK53" s="82"/>
      <c r="VL53" s="82"/>
      <c r="VM53" s="82"/>
      <c r="VN53" s="82"/>
      <c r="VO53" s="82"/>
      <c r="VP53" s="82"/>
      <c r="VQ53" s="82"/>
      <c r="VR53" s="82"/>
      <c r="VS53" s="82"/>
      <c r="VT53" s="82"/>
      <c r="VU53" s="82"/>
      <c r="VV53" s="82"/>
      <c r="VW53" s="82"/>
      <c r="VX53" s="82"/>
      <c r="VY53" s="82"/>
      <c r="VZ53" s="82"/>
      <c r="WA53" s="82"/>
      <c r="WB53" s="82"/>
      <c r="WC53" s="82"/>
      <c r="WD53" s="82"/>
      <c r="WE53" s="82"/>
      <c r="WF53" s="82"/>
      <c r="WG53" s="82"/>
      <c r="WH53" s="82"/>
      <c r="WI53" s="82"/>
      <c r="WJ53" s="82"/>
      <c r="WK53" s="82"/>
      <c r="WL53" s="82"/>
      <c r="WM53" s="82"/>
      <c r="WN53" s="82"/>
      <c r="WO53" s="82"/>
      <c r="WP53" s="82"/>
      <c r="WQ53" s="82"/>
      <c r="WR53" s="82"/>
      <c r="WS53" s="82"/>
      <c r="WT53" s="82"/>
      <c r="WU53" s="82"/>
      <c r="WV53" s="82"/>
      <c r="WW53" s="82"/>
      <c r="WX53" s="82"/>
      <c r="WY53" s="82"/>
      <c r="WZ53" s="82"/>
      <c r="XA53" s="82"/>
      <c r="XB53" s="82"/>
      <c r="XC53" s="82"/>
      <c r="XD53" s="82"/>
      <c r="XE53" s="82"/>
      <c r="XF53" s="82"/>
      <c r="XG53" s="82"/>
      <c r="XH53" s="82"/>
      <c r="XI53" s="82"/>
      <c r="XJ53" s="82"/>
      <c r="XK53" s="82"/>
      <c r="XL53" s="82"/>
      <c r="XM53" s="82"/>
      <c r="XN53" s="82"/>
      <c r="XO53" s="82"/>
      <c r="XP53" s="82"/>
      <c r="XQ53" s="82"/>
      <c r="XR53" s="82"/>
      <c r="XS53" s="82"/>
      <c r="XT53" s="82"/>
      <c r="XU53" s="82"/>
      <c r="XV53" s="82"/>
      <c r="XW53" s="82"/>
      <c r="XX53" s="82"/>
      <c r="XY53" s="82"/>
      <c r="XZ53" s="82"/>
      <c r="YA53" s="82"/>
      <c r="YB53" s="82"/>
      <c r="YC53" s="82"/>
      <c r="YD53" s="82"/>
      <c r="YE53" s="82"/>
      <c r="YF53" s="82"/>
      <c r="YG53" s="82"/>
      <c r="YH53" s="82"/>
      <c r="YI53" s="82"/>
      <c r="YJ53" s="82"/>
      <c r="YK53" s="82"/>
      <c r="YL53" s="82"/>
      <c r="YM53" s="82"/>
      <c r="YN53" s="82"/>
      <c r="YO53" s="82"/>
      <c r="YP53" s="82"/>
      <c r="YQ53" s="82"/>
      <c r="YR53" s="82"/>
      <c r="YS53" s="82"/>
      <c r="YT53" s="82"/>
      <c r="YU53" s="82"/>
      <c r="YV53" s="82"/>
      <c r="YW53" s="82"/>
      <c r="YX53" s="82"/>
      <c r="YY53" s="82"/>
      <c r="YZ53" s="82"/>
      <c r="ZA53" s="82"/>
      <c r="ZB53" s="82"/>
      <c r="ZC53" s="82"/>
      <c r="ZD53" s="82"/>
      <c r="ZE53" s="82"/>
      <c r="ZF53" s="82"/>
      <c r="ZG53" s="82"/>
      <c r="ZH53" s="82"/>
      <c r="ZI53" s="82"/>
      <c r="ZJ53" s="82"/>
      <c r="ZK53" s="82"/>
      <c r="ZL53" s="82"/>
      <c r="ZM53" s="82"/>
      <c r="ZN53" s="82"/>
      <c r="ZO53" s="82"/>
      <c r="ZP53" s="82"/>
      <c r="ZQ53" s="82"/>
      <c r="ZR53" s="82"/>
      <c r="ZS53" s="82"/>
      <c r="ZT53" s="82"/>
      <c r="ZU53" s="82"/>
      <c r="ZV53" s="82"/>
      <c r="ZW53" s="82"/>
      <c r="ZX53" s="82"/>
      <c r="ZY53" s="82"/>
      <c r="ZZ53" s="82"/>
      <c r="AAA53" s="82"/>
      <c r="AAB53" s="82"/>
      <c r="AAC53" s="82"/>
      <c r="AAD53" s="82"/>
      <c r="AAE53" s="82"/>
      <c r="AAF53" s="82"/>
      <c r="AAG53" s="82"/>
      <c r="AAH53" s="82"/>
      <c r="AAI53" s="82"/>
      <c r="AAJ53" s="82"/>
      <c r="AAK53" s="82"/>
      <c r="AAL53" s="82"/>
      <c r="AAM53" s="82"/>
      <c r="AAN53" s="82"/>
      <c r="AAO53" s="82"/>
      <c r="AAP53" s="82"/>
      <c r="AAQ53" s="82"/>
      <c r="AAR53" s="82"/>
      <c r="AAS53" s="82"/>
      <c r="AAT53" s="82"/>
      <c r="AAU53" s="82"/>
      <c r="AAV53" s="82"/>
      <c r="AAW53" s="82"/>
      <c r="AAX53" s="82"/>
      <c r="AAY53" s="82"/>
      <c r="AAZ53" s="82"/>
      <c r="ABA53" s="82"/>
      <c r="ABB53" s="82"/>
      <c r="ABC53" s="82"/>
      <c r="ABD53" s="82"/>
      <c r="ABE53" s="82"/>
      <c r="ABF53" s="82"/>
      <c r="ABG53" s="82"/>
      <c r="ABH53" s="82"/>
      <c r="ABI53" s="82"/>
      <c r="ABJ53" s="82"/>
      <c r="ABK53" s="82"/>
      <c r="ABL53" s="82"/>
      <c r="ABM53" s="82"/>
      <c r="ABN53" s="82"/>
      <c r="ABO53" s="82"/>
      <c r="ABP53" s="82"/>
      <c r="ABQ53" s="82"/>
      <c r="ABR53" s="82"/>
      <c r="ABS53" s="82"/>
      <c r="ABT53" s="82"/>
      <c r="ABU53" s="82"/>
      <c r="ABV53" s="82"/>
      <c r="ABW53" s="82"/>
      <c r="ABX53" s="82"/>
      <c r="ABY53" s="82"/>
      <c r="ABZ53" s="82"/>
      <c r="ACA53" s="82"/>
      <c r="ACB53" s="82"/>
      <c r="ACC53" s="82"/>
      <c r="ACD53" s="82"/>
      <c r="ACE53" s="82"/>
      <c r="ACF53" s="82"/>
      <c r="ACG53" s="82"/>
      <c r="ACH53" s="82"/>
      <c r="ACI53" s="82"/>
      <c r="ACJ53" s="82"/>
      <c r="ACK53" s="82"/>
      <c r="ACL53" s="82"/>
      <c r="ACM53" s="82"/>
      <c r="ACN53" s="82"/>
      <c r="ACO53" s="82"/>
      <c r="ACP53" s="82"/>
      <c r="ACQ53" s="82"/>
      <c r="ACR53" s="82"/>
      <c r="ACS53" s="82"/>
      <c r="ACT53" s="82"/>
      <c r="ACU53" s="82"/>
      <c r="ACV53" s="82"/>
      <c r="ACW53" s="82"/>
      <c r="ACX53" s="82"/>
      <c r="ACY53" s="82"/>
      <c r="ACZ53" s="82"/>
      <c r="ADA53" s="82"/>
      <c r="ADB53" s="82"/>
      <c r="ADC53" s="82"/>
      <c r="ADD53" s="82"/>
      <c r="ADE53" s="82"/>
      <c r="ADF53" s="82"/>
      <c r="ADG53" s="82"/>
      <c r="ADH53" s="82"/>
      <c r="ADI53" s="82"/>
      <c r="ADJ53" s="82"/>
      <c r="ADK53" s="82"/>
      <c r="ADL53" s="82"/>
      <c r="ADM53" s="82"/>
      <c r="ADN53" s="82"/>
      <c r="ADO53" s="82"/>
      <c r="ADP53" s="82"/>
      <c r="ADQ53" s="82"/>
      <c r="ADR53" s="82"/>
      <c r="ADS53" s="82"/>
      <c r="ADT53" s="82"/>
      <c r="ADU53" s="82"/>
      <c r="ADV53" s="82"/>
      <c r="ADW53" s="82"/>
      <c r="ADX53" s="82"/>
      <c r="ADY53" s="82"/>
      <c r="ADZ53" s="82"/>
      <c r="AEA53" s="82"/>
      <c r="AEB53" s="82"/>
      <c r="AEC53" s="82"/>
      <c r="AED53" s="82"/>
      <c r="AEE53" s="82"/>
      <c r="AEF53" s="82"/>
      <c r="AEG53" s="82"/>
      <c r="AEH53" s="82"/>
      <c r="AEI53" s="82"/>
      <c r="AEJ53" s="82"/>
      <c r="AEK53" s="82"/>
      <c r="AEL53" s="82"/>
      <c r="AEM53" s="82"/>
      <c r="AEN53" s="82"/>
      <c r="AEO53" s="82"/>
      <c r="AEP53" s="82"/>
      <c r="AEQ53" s="82"/>
      <c r="AER53" s="82"/>
      <c r="AES53" s="82"/>
      <c r="AET53" s="82"/>
      <c r="AEU53" s="82"/>
      <c r="AEV53" s="82"/>
      <c r="AEW53" s="82"/>
      <c r="AEX53" s="82"/>
      <c r="AEY53" s="82"/>
      <c r="AEZ53" s="82"/>
      <c r="AFA53" s="82"/>
      <c r="AFB53" s="82"/>
      <c r="AFC53" s="82"/>
      <c r="AFD53" s="82"/>
      <c r="AFE53" s="82"/>
      <c r="AFF53" s="82"/>
      <c r="AFG53" s="82"/>
      <c r="AFH53" s="82"/>
      <c r="AFI53" s="82"/>
      <c r="AFJ53" s="82"/>
      <c r="AFK53" s="82"/>
      <c r="AFL53" s="82"/>
      <c r="AFM53" s="82"/>
      <c r="AFN53" s="82"/>
      <c r="AFO53" s="82"/>
      <c r="AFP53" s="82"/>
      <c r="AFQ53" s="82"/>
      <c r="AFR53" s="82"/>
      <c r="AFS53" s="82"/>
      <c r="AFT53" s="82"/>
      <c r="AFU53" s="82"/>
      <c r="AFV53" s="82"/>
      <c r="AFW53" s="82"/>
      <c r="AFX53" s="82"/>
      <c r="AFY53" s="82"/>
      <c r="AFZ53" s="82"/>
      <c r="AGA53" s="82"/>
      <c r="AGB53" s="82"/>
      <c r="AGC53" s="82"/>
      <c r="AGD53" s="82"/>
      <c r="AGE53" s="82"/>
      <c r="AGF53" s="82"/>
      <c r="AGG53" s="82"/>
      <c r="AGH53" s="82"/>
      <c r="AGI53" s="82"/>
      <c r="AGJ53" s="82"/>
      <c r="AGK53" s="82"/>
      <c r="AGL53" s="82"/>
      <c r="AGM53" s="82"/>
      <c r="AGN53" s="82"/>
      <c r="AGO53" s="82"/>
      <c r="AGP53" s="82"/>
      <c r="AGQ53" s="82"/>
      <c r="AGR53" s="82"/>
      <c r="AGS53" s="82"/>
      <c r="AGT53" s="82"/>
      <c r="AGU53" s="82"/>
      <c r="AGV53" s="82"/>
      <c r="AGW53" s="82"/>
      <c r="AGX53" s="82"/>
      <c r="AGY53" s="82"/>
      <c r="AGZ53" s="82"/>
      <c r="AHA53" s="82"/>
      <c r="AHB53" s="82"/>
      <c r="AHC53" s="82"/>
      <c r="AHD53" s="82"/>
      <c r="AHE53" s="82"/>
      <c r="AHF53" s="82"/>
      <c r="AHG53" s="82"/>
      <c r="AHH53" s="82"/>
      <c r="AHI53" s="82"/>
      <c r="AHJ53" s="82"/>
      <c r="AHK53" s="82"/>
      <c r="AHL53" s="82"/>
      <c r="AHM53" s="82"/>
      <c r="AHN53" s="82"/>
      <c r="AHO53" s="82"/>
      <c r="AHP53" s="82"/>
      <c r="AHQ53" s="82"/>
      <c r="AHR53" s="82"/>
      <c r="AHS53" s="82"/>
      <c r="AHT53" s="82"/>
      <c r="AHU53" s="82"/>
      <c r="AHV53" s="82"/>
      <c r="AHW53" s="82"/>
      <c r="AHX53" s="82"/>
      <c r="AHY53" s="82"/>
      <c r="AHZ53" s="82"/>
      <c r="AIA53" s="82"/>
      <c r="AIB53" s="82"/>
      <c r="AIC53" s="82"/>
      <c r="AID53" s="82"/>
      <c r="AIE53" s="82"/>
      <c r="AIF53" s="82"/>
      <c r="AIG53" s="82"/>
      <c r="AIH53" s="82"/>
      <c r="AII53" s="82"/>
      <c r="AIJ53" s="82"/>
      <c r="AIK53" s="82"/>
      <c r="AIL53" s="82"/>
      <c r="AIM53" s="82"/>
      <c r="AIN53" s="82"/>
      <c r="AIO53" s="82"/>
      <c r="AIP53" s="82"/>
      <c r="AIQ53" s="82"/>
      <c r="AIR53" s="82"/>
      <c r="AIS53" s="82"/>
      <c r="AIT53" s="82"/>
      <c r="AIU53" s="82"/>
      <c r="AIV53" s="82"/>
      <c r="AIW53" s="82"/>
      <c r="AIX53" s="82"/>
      <c r="AIY53" s="82"/>
      <c r="AIZ53" s="82"/>
      <c r="AJA53" s="82"/>
      <c r="AJB53" s="82"/>
      <c r="AJC53" s="82"/>
      <c r="AJD53" s="82"/>
      <c r="AJE53" s="82"/>
      <c r="AJF53" s="82"/>
      <c r="AJG53" s="82"/>
      <c r="AJH53" s="82"/>
      <c r="AJI53" s="82"/>
      <c r="AJJ53" s="82"/>
      <c r="AJK53" s="82"/>
      <c r="AJL53" s="82"/>
      <c r="AJM53" s="82"/>
      <c r="AJN53" s="82"/>
      <c r="AJO53" s="82"/>
      <c r="AJP53" s="82"/>
      <c r="AJQ53" s="82"/>
      <c r="AJR53" s="82"/>
      <c r="AJS53" s="82"/>
      <c r="AJT53" s="82"/>
      <c r="AJU53" s="82"/>
      <c r="AJV53" s="82"/>
      <c r="AJW53" s="82"/>
      <c r="AJX53" s="82"/>
      <c r="AJY53" s="82"/>
      <c r="AJZ53" s="82"/>
      <c r="AKA53" s="82"/>
      <c r="AKB53" s="82"/>
      <c r="AKC53" s="82"/>
      <c r="AKD53" s="82"/>
      <c r="AKE53" s="82"/>
      <c r="AKF53" s="82"/>
      <c r="AKG53" s="82"/>
      <c r="AKH53" s="82"/>
      <c r="AKI53" s="82"/>
      <c r="AKJ53" s="82"/>
      <c r="AKK53" s="82"/>
      <c r="AKL53" s="82"/>
      <c r="AKM53" s="82"/>
      <c r="AKN53" s="82"/>
      <c r="AKO53" s="82"/>
      <c r="AKP53" s="82"/>
      <c r="AKQ53" s="82"/>
      <c r="AKR53" s="82"/>
      <c r="AKS53" s="82"/>
      <c r="AKT53" s="82"/>
      <c r="AKU53" s="82"/>
      <c r="AKV53" s="82"/>
      <c r="AKW53" s="82"/>
      <c r="AKX53" s="82"/>
      <c r="AKY53" s="82"/>
      <c r="AKZ53" s="82"/>
      <c r="ALA53" s="82"/>
      <c r="ALB53" s="82"/>
      <c r="ALC53" s="82"/>
      <c r="ALD53" s="82"/>
      <c r="ALE53" s="82"/>
      <c r="ALF53" s="82"/>
      <c r="ALG53" s="82"/>
      <c r="ALH53" s="82"/>
      <c r="ALI53" s="82"/>
      <c r="ALJ53" s="82"/>
      <c r="ALK53" s="82"/>
      <c r="ALL53" s="82"/>
      <c r="ALM53" s="82"/>
      <c r="ALN53" s="82"/>
      <c r="ALO53" s="82"/>
      <c r="ALP53" s="82"/>
      <c r="ALQ53" s="82"/>
      <c r="ALR53" s="82"/>
      <c r="ALS53" s="82"/>
      <c r="ALT53" s="82"/>
      <c r="ALU53" s="82"/>
      <c r="ALV53" s="82"/>
      <c r="ALW53" s="82"/>
      <c r="ALX53" s="82"/>
      <c r="ALY53" s="82"/>
      <c r="ALZ53" s="82"/>
      <c r="AMA53" s="82"/>
      <c r="AMB53" s="82"/>
      <c r="AMC53" s="82"/>
      <c r="AMD53" s="82"/>
      <c r="AME53" s="82"/>
      <c r="AMF53" s="82"/>
      <c r="AMG53" s="82"/>
      <c r="AMH53" s="82"/>
      <c r="AMI53" s="82"/>
      <c r="AMJ53" s="82"/>
      <c r="AMK53" s="82"/>
      <c r="AML53" s="82"/>
      <c r="AMM53" s="82"/>
      <c r="AMN53" s="82"/>
      <c r="AMO53" s="82"/>
      <c r="AMP53" s="82"/>
      <c r="AMQ53" s="82"/>
      <c r="AMR53" s="82"/>
      <c r="AMS53" s="82"/>
      <c r="AMT53" s="82"/>
      <c r="AMU53" s="82"/>
      <c r="AMV53" s="82"/>
      <c r="AMW53" s="82"/>
      <c r="AMX53" s="82"/>
      <c r="AMY53" s="82"/>
      <c r="AMZ53" s="82"/>
      <c r="ANA53" s="82"/>
      <c r="ANB53" s="82"/>
      <c r="ANC53" s="82"/>
      <c r="AND53" s="82"/>
      <c r="ANE53" s="82"/>
      <c r="ANF53" s="82"/>
      <c r="ANG53" s="82"/>
      <c r="ANH53" s="82"/>
      <c r="ANI53" s="82"/>
      <c r="ANJ53" s="82"/>
      <c r="ANK53" s="82"/>
      <c r="ANL53" s="82"/>
      <c r="ANM53" s="82"/>
      <c r="ANN53" s="82"/>
      <c r="ANO53" s="82"/>
      <c r="ANP53" s="82"/>
      <c r="ANQ53" s="82"/>
      <c r="ANR53" s="82"/>
      <c r="ANS53" s="82"/>
      <c r="ANT53" s="82"/>
      <c r="ANU53" s="82"/>
      <c r="ANV53" s="82"/>
      <c r="ANW53" s="82"/>
      <c r="ANX53" s="82"/>
      <c r="ANY53" s="82"/>
      <c r="ANZ53" s="82"/>
      <c r="AOA53" s="82"/>
      <c r="AOB53" s="82"/>
      <c r="AOC53" s="82"/>
      <c r="AOD53" s="82"/>
      <c r="AOE53" s="82"/>
      <c r="AOF53" s="82"/>
      <c r="AOG53" s="82"/>
      <c r="AOH53" s="82"/>
      <c r="AOI53" s="82"/>
      <c r="AOJ53" s="82"/>
      <c r="AOK53" s="82"/>
      <c r="AOL53" s="82"/>
      <c r="AOM53" s="82"/>
      <c r="AON53" s="82"/>
      <c r="AOO53" s="82"/>
      <c r="AOP53" s="82"/>
      <c r="AOQ53" s="82"/>
      <c r="AOR53" s="82"/>
      <c r="AOS53" s="82"/>
      <c r="AOT53" s="82"/>
      <c r="AOU53" s="82"/>
      <c r="AOV53" s="82"/>
      <c r="AOW53" s="82"/>
      <c r="AOX53" s="82"/>
      <c r="AOY53" s="82"/>
      <c r="AOZ53" s="82"/>
      <c r="APA53" s="82"/>
      <c r="APB53" s="82"/>
      <c r="APC53" s="82"/>
      <c r="APD53" s="82"/>
      <c r="APE53" s="82"/>
      <c r="APF53" s="82"/>
      <c r="APG53" s="82"/>
      <c r="APH53" s="82"/>
      <c r="API53" s="82"/>
      <c r="APJ53" s="82"/>
      <c r="APK53" s="82"/>
      <c r="APL53" s="82"/>
      <c r="APM53" s="82"/>
      <c r="APN53" s="82"/>
      <c r="APO53" s="82"/>
      <c r="APP53" s="82"/>
      <c r="APQ53" s="82"/>
      <c r="APR53" s="82"/>
      <c r="APS53" s="82"/>
      <c r="APT53" s="82"/>
      <c r="APU53" s="82"/>
      <c r="APV53" s="82"/>
      <c r="APW53" s="82"/>
      <c r="APX53" s="82"/>
      <c r="APY53" s="82"/>
      <c r="APZ53" s="82"/>
      <c r="AQA53" s="82"/>
      <c r="AQB53" s="82"/>
      <c r="AQC53" s="82"/>
      <c r="AQD53" s="82"/>
      <c r="AQE53" s="82"/>
      <c r="AQF53" s="82"/>
      <c r="AQG53" s="82"/>
      <c r="AQH53" s="82"/>
      <c r="AQI53" s="82"/>
      <c r="AQJ53" s="82"/>
      <c r="AQK53" s="82"/>
      <c r="AQL53" s="82"/>
      <c r="AQM53" s="82"/>
      <c r="AQN53" s="82"/>
      <c r="AQO53" s="82"/>
      <c r="AQP53" s="82"/>
      <c r="AQQ53" s="82"/>
      <c r="AQR53" s="82"/>
      <c r="AQS53" s="82"/>
      <c r="AQT53" s="82"/>
      <c r="AQU53" s="82"/>
      <c r="AQV53" s="82"/>
      <c r="AQW53" s="82"/>
      <c r="AQX53" s="82"/>
      <c r="AQY53" s="82"/>
      <c r="AQZ53" s="82"/>
      <c r="ARA53" s="82"/>
      <c r="ARB53" s="82"/>
      <c r="ARC53" s="82"/>
      <c r="ARD53" s="82"/>
      <c r="ARE53" s="82"/>
      <c r="ARF53" s="82"/>
      <c r="ARG53" s="82"/>
      <c r="ARH53" s="82"/>
      <c r="ARI53" s="82"/>
      <c r="ARJ53" s="82"/>
      <c r="ARK53" s="82"/>
      <c r="ARL53" s="82"/>
      <c r="ARM53" s="82"/>
      <c r="ARN53" s="82"/>
      <c r="ARO53" s="82"/>
      <c r="ARP53" s="82"/>
      <c r="ARQ53" s="82"/>
      <c r="ARR53" s="82"/>
      <c r="ARS53" s="82"/>
      <c r="ART53" s="82"/>
      <c r="ARU53" s="82"/>
      <c r="ARV53" s="82"/>
      <c r="ARW53" s="82"/>
      <c r="ARX53" s="82"/>
      <c r="ARY53" s="82"/>
      <c r="ARZ53" s="82"/>
      <c r="ASA53" s="82"/>
      <c r="ASB53" s="82"/>
      <c r="ASC53" s="82"/>
      <c r="ASD53" s="82"/>
      <c r="ASE53" s="82"/>
      <c r="ASF53" s="82"/>
      <c r="ASG53" s="82"/>
      <c r="ASH53" s="82"/>
      <c r="ASI53" s="82"/>
      <c r="ASJ53" s="82"/>
      <c r="ASK53" s="82"/>
      <c r="ASL53" s="82"/>
      <c r="ASM53" s="82"/>
      <c r="ASN53" s="82"/>
      <c r="ASO53" s="82"/>
      <c r="ASP53" s="82"/>
      <c r="ASQ53" s="82"/>
      <c r="ASR53" s="82"/>
      <c r="ASS53" s="82"/>
      <c r="AST53" s="82"/>
      <c r="ASU53" s="82"/>
      <c r="ASV53" s="82"/>
      <c r="ASW53" s="82"/>
      <c r="ASX53" s="82"/>
      <c r="ASY53" s="82"/>
      <c r="ASZ53" s="82"/>
      <c r="ATA53" s="82"/>
      <c r="ATB53" s="82"/>
      <c r="ATC53" s="82"/>
      <c r="ATD53" s="82"/>
      <c r="ATE53" s="82"/>
      <c r="ATF53" s="82"/>
      <c r="ATG53" s="82"/>
      <c r="ATH53" s="82"/>
      <c r="ATI53" s="82"/>
      <c r="ATJ53" s="82"/>
      <c r="ATK53" s="82"/>
      <c r="ATL53" s="82"/>
      <c r="ATM53" s="82"/>
      <c r="ATN53" s="82"/>
      <c r="ATO53" s="82"/>
      <c r="ATP53" s="82"/>
      <c r="ATQ53" s="82"/>
      <c r="ATR53" s="82"/>
      <c r="ATS53" s="82"/>
      <c r="ATT53" s="82"/>
      <c r="ATU53" s="82"/>
      <c r="ATV53" s="82"/>
      <c r="ATW53" s="82"/>
      <c r="ATX53" s="82"/>
      <c r="ATY53" s="82"/>
      <c r="ATZ53" s="82"/>
      <c r="AUA53" s="82"/>
      <c r="AUB53" s="82"/>
      <c r="AUC53" s="82"/>
      <c r="AUD53" s="82"/>
      <c r="AUE53" s="82"/>
      <c r="AUF53" s="82"/>
      <c r="AUG53" s="82"/>
      <c r="AUH53" s="82"/>
      <c r="AUI53" s="82"/>
      <c r="AUJ53" s="82"/>
      <c r="AUK53" s="82"/>
      <c r="AUL53" s="82"/>
      <c r="AUM53" s="82"/>
      <c r="AUN53" s="82"/>
      <c r="AUO53" s="82"/>
      <c r="AUP53" s="82"/>
      <c r="AUQ53" s="82"/>
      <c r="AUR53" s="82"/>
      <c r="AUS53" s="82"/>
      <c r="AUT53" s="82"/>
      <c r="AUU53" s="82"/>
      <c r="AUV53" s="82"/>
      <c r="AUW53" s="82"/>
      <c r="AUX53" s="82"/>
      <c r="AUY53" s="82"/>
      <c r="AUZ53" s="82"/>
      <c r="AVA53" s="82"/>
      <c r="AVB53" s="82"/>
      <c r="AVC53" s="82"/>
      <c r="AVD53" s="82"/>
      <c r="AVE53" s="82"/>
      <c r="AVF53" s="82"/>
      <c r="AVG53" s="82"/>
      <c r="AVH53" s="82"/>
      <c r="AVI53" s="82"/>
      <c r="AVJ53" s="82"/>
      <c r="AVK53" s="82"/>
      <c r="AVL53" s="82"/>
      <c r="AVM53" s="82"/>
      <c r="AVN53" s="82"/>
      <c r="AVO53" s="82"/>
      <c r="AVP53" s="82"/>
      <c r="AVQ53" s="82"/>
      <c r="AVR53" s="82"/>
      <c r="AVS53" s="82"/>
      <c r="AVT53" s="82"/>
      <c r="AVU53" s="82"/>
      <c r="AVV53" s="82"/>
      <c r="AVW53" s="82"/>
      <c r="AVX53" s="82"/>
      <c r="AVY53" s="82"/>
      <c r="AVZ53" s="82"/>
      <c r="AWA53" s="82"/>
      <c r="AWB53" s="82"/>
      <c r="AWC53" s="82"/>
      <c r="AWD53" s="82"/>
      <c r="AWE53" s="82"/>
      <c r="AWF53" s="82"/>
      <c r="AWG53" s="82"/>
      <c r="AWH53" s="82"/>
      <c r="AWI53" s="82"/>
      <c r="AWJ53" s="82"/>
      <c r="AWK53" s="82"/>
      <c r="AWL53" s="82"/>
      <c r="AWM53" s="82"/>
      <c r="AWN53" s="82"/>
      <c r="AWO53" s="82"/>
      <c r="AWP53" s="82"/>
      <c r="AWQ53" s="82"/>
      <c r="AWR53" s="82"/>
      <c r="AWS53" s="82"/>
      <c r="AWT53" s="82"/>
      <c r="AWU53" s="82"/>
      <c r="AWV53" s="82"/>
      <c r="AWW53" s="82"/>
      <c r="AWX53" s="82"/>
      <c r="AWY53" s="82"/>
      <c r="AWZ53" s="82"/>
      <c r="AXA53" s="82"/>
      <c r="AXB53" s="82"/>
      <c r="AXC53" s="82"/>
      <c r="AXD53" s="82"/>
      <c r="AXE53" s="82"/>
      <c r="AXF53" s="82"/>
      <c r="AXG53" s="82"/>
      <c r="AXH53" s="82"/>
      <c r="AXI53" s="82"/>
      <c r="AXJ53" s="82"/>
      <c r="AXK53" s="82"/>
      <c r="AXL53" s="82"/>
      <c r="AXM53" s="82"/>
      <c r="AXN53" s="82"/>
      <c r="AXO53" s="82"/>
      <c r="AXP53" s="82"/>
      <c r="AXQ53" s="82"/>
      <c r="AXR53" s="82"/>
      <c r="AXS53" s="82"/>
      <c r="AXT53" s="82"/>
      <c r="AXU53" s="82"/>
      <c r="AXV53" s="82"/>
      <c r="AXW53" s="82"/>
      <c r="AXX53" s="82"/>
      <c r="AXY53" s="82"/>
      <c r="AXZ53" s="82"/>
      <c r="AYA53" s="82"/>
      <c r="AYB53" s="82"/>
      <c r="AYC53" s="82"/>
      <c r="AYD53" s="82"/>
      <c r="AYE53" s="82"/>
      <c r="AYF53" s="82"/>
      <c r="AYG53" s="82"/>
      <c r="AYH53" s="82"/>
      <c r="AYI53" s="82"/>
      <c r="AYJ53" s="82"/>
      <c r="AYK53" s="82"/>
      <c r="AYL53" s="82"/>
      <c r="AYM53" s="82"/>
      <c r="AYN53" s="82"/>
      <c r="AYO53" s="82"/>
      <c r="AYP53" s="82"/>
      <c r="AYQ53" s="82"/>
      <c r="AYR53" s="82"/>
      <c r="AYS53" s="82"/>
      <c r="AYT53" s="82"/>
      <c r="AYU53" s="82"/>
      <c r="AYV53" s="82"/>
      <c r="AYW53" s="82"/>
      <c r="AYX53" s="82"/>
      <c r="AYY53" s="82"/>
      <c r="AYZ53" s="82"/>
      <c r="AZA53" s="82"/>
      <c r="AZB53" s="82"/>
      <c r="AZC53" s="82"/>
      <c r="AZD53" s="82"/>
      <c r="AZE53" s="82"/>
      <c r="AZF53" s="82"/>
      <c r="AZG53" s="82"/>
      <c r="AZH53" s="82"/>
      <c r="AZI53" s="82"/>
      <c r="AZJ53" s="82"/>
      <c r="AZK53" s="82"/>
      <c r="AZL53" s="82"/>
      <c r="AZM53" s="82"/>
      <c r="AZN53" s="82"/>
      <c r="AZO53" s="82"/>
      <c r="AZP53" s="82"/>
      <c r="AZQ53" s="82"/>
      <c r="AZR53" s="82"/>
      <c r="AZS53" s="82"/>
      <c r="AZT53" s="82"/>
      <c r="AZU53" s="82"/>
      <c r="AZV53" s="82"/>
      <c r="AZW53" s="82"/>
      <c r="AZX53" s="82"/>
      <c r="AZY53" s="82"/>
      <c r="AZZ53" s="82"/>
      <c r="BAA53" s="82"/>
      <c r="BAB53" s="82"/>
      <c r="BAC53" s="82"/>
      <c r="BAD53" s="82"/>
      <c r="BAE53" s="82"/>
      <c r="BAF53" s="82"/>
      <c r="BAG53" s="82"/>
      <c r="BAH53" s="82"/>
      <c r="BAI53" s="82"/>
      <c r="BAJ53" s="82"/>
      <c r="BAK53" s="82"/>
      <c r="BAL53" s="82"/>
      <c r="BAM53" s="82"/>
      <c r="BAN53" s="82"/>
      <c r="BAO53" s="82"/>
      <c r="BAP53" s="82"/>
      <c r="BAQ53" s="82"/>
      <c r="BAR53" s="82"/>
      <c r="BAS53" s="82"/>
      <c r="BAT53" s="82"/>
      <c r="BAU53" s="82"/>
      <c r="BAV53" s="82"/>
      <c r="BAW53" s="82"/>
      <c r="BAX53" s="82"/>
      <c r="BAY53" s="82"/>
      <c r="BAZ53" s="82"/>
      <c r="BBA53" s="82"/>
      <c r="BBB53" s="82"/>
      <c r="BBC53" s="82"/>
      <c r="BBD53" s="82"/>
      <c r="BBE53" s="82"/>
      <c r="BBF53" s="82"/>
      <c r="BBG53" s="82"/>
      <c r="BBH53" s="82"/>
      <c r="BBI53" s="82"/>
      <c r="BBJ53" s="82"/>
      <c r="BBK53" s="82"/>
      <c r="BBL53" s="82"/>
      <c r="BBM53" s="82"/>
      <c r="BBN53" s="82"/>
      <c r="BBO53" s="82"/>
      <c r="BBP53" s="82"/>
      <c r="BBQ53" s="82"/>
      <c r="BBR53" s="82"/>
      <c r="BBS53" s="82"/>
      <c r="BBT53" s="82"/>
      <c r="BBU53" s="82"/>
      <c r="BBV53" s="82"/>
      <c r="BBW53" s="82"/>
      <c r="BBX53" s="82"/>
      <c r="BBY53" s="82"/>
      <c r="BBZ53" s="82"/>
      <c r="BCA53" s="82"/>
      <c r="BCB53" s="82"/>
      <c r="BCC53" s="82"/>
      <c r="BCD53" s="82"/>
      <c r="BCE53" s="82"/>
      <c r="BCF53" s="82"/>
      <c r="BCG53" s="82"/>
      <c r="BCH53" s="82"/>
      <c r="BCI53" s="82"/>
      <c r="BCJ53" s="82"/>
      <c r="BCK53" s="82"/>
      <c r="BCL53" s="82"/>
      <c r="BCM53" s="82"/>
      <c r="BCN53" s="82"/>
      <c r="BCO53" s="82"/>
      <c r="BCP53" s="82"/>
      <c r="BCQ53" s="82"/>
      <c r="BCR53" s="82"/>
      <c r="BCS53" s="82"/>
      <c r="BCT53" s="82"/>
      <c r="BCU53" s="82"/>
      <c r="BCV53" s="82"/>
      <c r="BCW53" s="82"/>
      <c r="BCX53" s="82"/>
      <c r="BCY53" s="82"/>
      <c r="BCZ53" s="82"/>
      <c r="BDA53" s="82"/>
      <c r="BDB53" s="82"/>
      <c r="BDC53" s="82"/>
      <c r="BDD53" s="82"/>
      <c r="BDE53" s="82"/>
      <c r="BDF53" s="82"/>
      <c r="BDG53" s="82"/>
      <c r="BDH53" s="82"/>
      <c r="BDI53" s="82"/>
      <c r="BDJ53" s="82"/>
      <c r="BDK53" s="82"/>
      <c r="BDL53" s="82"/>
      <c r="BDM53" s="82"/>
      <c r="BDN53" s="82"/>
      <c r="BDO53" s="82"/>
      <c r="BDP53" s="82"/>
      <c r="BDQ53" s="82"/>
      <c r="BDR53" s="82"/>
      <c r="BDS53" s="82"/>
      <c r="BDT53" s="82"/>
      <c r="BDU53" s="82"/>
      <c r="BDV53" s="82"/>
      <c r="BDW53" s="82"/>
      <c r="BDX53" s="82"/>
      <c r="BDY53" s="82"/>
      <c r="BDZ53" s="82"/>
      <c r="BEA53" s="82"/>
      <c r="BEB53" s="82"/>
      <c r="BEC53" s="82"/>
      <c r="BED53" s="82"/>
      <c r="BEE53" s="82"/>
      <c r="BEF53" s="82"/>
      <c r="BEG53" s="82"/>
      <c r="BEH53" s="82"/>
      <c r="BEI53" s="82"/>
      <c r="BEJ53" s="82"/>
      <c r="BEK53" s="82"/>
      <c r="BEL53" s="82"/>
      <c r="BEM53" s="82"/>
      <c r="BEN53" s="82"/>
      <c r="BEO53" s="82"/>
      <c r="BEP53" s="82"/>
      <c r="BEQ53" s="82"/>
      <c r="BER53" s="82"/>
      <c r="BES53" s="82"/>
      <c r="BET53" s="82"/>
      <c r="BEU53" s="82"/>
      <c r="BEV53" s="82"/>
      <c r="BEW53" s="82"/>
      <c r="BEX53" s="82"/>
      <c r="BEY53" s="82"/>
      <c r="BEZ53" s="82"/>
      <c r="BFA53" s="82"/>
      <c r="BFB53" s="82"/>
      <c r="BFC53" s="82"/>
      <c r="BFD53" s="82"/>
      <c r="BFE53" s="82"/>
      <c r="BFF53" s="82"/>
      <c r="BFG53" s="82"/>
      <c r="BFH53" s="82"/>
      <c r="BFI53" s="82"/>
      <c r="BFJ53" s="82"/>
      <c r="BFK53" s="82"/>
      <c r="BFL53" s="82"/>
      <c r="BFM53" s="82"/>
      <c r="BFN53" s="82"/>
      <c r="BFO53" s="82"/>
      <c r="BFP53" s="82"/>
      <c r="BFQ53" s="82"/>
      <c r="BFR53" s="82"/>
      <c r="BFS53" s="82"/>
      <c r="BFT53" s="82"/>
      <c r="BFU53" s="82"/>
      <c r="BFV53" s="82"/>
      <c r="BFW53" s="82"/>
      <c r="BFX53" s="82"/>
      <c r="BFY53" s="82"/>
      <c r="BFZ53" s="82"/>
      <c r="BGA53" s="82"/>
      <c r="BGB53" s="82"/>
      <c r="BGC53" s="82"/>
      <c r="BGD53" s="82"/>
      <c r="BGE53" s="82"/>
      <c r="BGF53" s="82"/>
      <c r="BGG53" s="82"/>
      <c r="BGH53" s="82"/>
      <c r="BGI53" s="82"/>
      <c r="BGJ53" s="82"/>
      <c r="BGK53" s="82"/>
      <c r="BGL53" s="82"/>
      <c r="BGM53" s="82"/>
      <c r="BGN53" s="82"/>
      <c r="BGO53" s="82"/>
      <c r="BGP53" s="82"/>
      <c r="BGQ53" s="82"/>
      <c r="BGR53" s="82"/>
      <c r="BGS53" s="82"/>
      <c r="BGT53" s="82"/>
      <c r="BGU53" s="82"/>
      <c r="BGV53" s="82"/>
      <c r="BGW53" s="82"/>
      <c r="BGX53" s="82"/>
      <c r="BGY53" s="82"/>
      <c r="BGZ53" s="82"/>
      <c r="BHA53" s="82"/>
      <c r="BHB53" s="82"/>
      <c r="BHC53" s="82"/>
      <c r="BHD53" s="82"/>
      <c r="BHE53" s="82"/>
      <c r="BHF53" s="82"/>
      <c r="BHG53" s="82"/>
      <c r="BHH53" s="82"/>
    </row>
    <row r="54" spans="1:1570" s="84" customFormat="1" x14ac:dyDescent="0.2">
      <c r="A54" s="99"/>
      <c r="B54" s="83">
        <v>20</v>
      </c>
      <c r="C54" s="59" t="s">
        <v>39</v>
      </c>
      <c r="D54" s="59"/>
      <c r="E54" s="59"/>
      <c r="F54" s="51"/>
      <c r="G54" s="80" t="str">
        <f t="shared" si="21"/>
        <v/>
      </c>
      <c r="H54" s="59"/>
      <c r="I54" s="62"/>
      <c r="J54" s="115" t="str">
        <f t="shared" si="22"/>
        <v/>
      </c>
      <c r="K54" s="82"/>
      <c r="L54" s="100"/>
      <c r="N54" s="85"/>
      <c r="O54" s="85"/>
      <c r="P54" s="85">
        <v>28</v>
      </c>
      <c r="Q54" s="93" t="str">
        <f t="shared" ref="Q54:AC54" si="43">IF($C62=Q$26,$F62,"")</f>
        <v/>
      </c>
      <c r="R54" s="93" t="str">
        <f t="shared" si="43"/>
        <v/>
      </c>
      <c r="S54" s="93" t="str">
        <f t="shared" si="43"/>
        <v/>
      </c>
      <c r="T54" s="93" t="str">
        <f t="shared" si="43"/>
        <v/>
      </c>
      <c r="U54" s="93" t="str">
        <f t="shared" si="43"/>
        <v/>
      </c>
      <c r="V54" s="93" t="str">
        <f t="shared" si="43"/>
        <v/>
      </c>
      <c r="W54" s="93" t="str">
        <f t="shared" si="43"/>
        <v/>
      </c>
      <c r="X54" s="93" t="str">
        <f t="shared" si="43"/>
        <v/>
      </c>
      <c r="Y54" s="93" t="str">
        <f t="shared" si="43"/>
        <v/>
      </c>
      <c r="Z54" s="93" t="str">
        <f t="shared" si="43"/>
        <v/>
      </c>
      <c r="AA54" s="93" t="str">
        <f t="shared" si="43"/>
        <v/>
      </c>
      <c r="AB54" s="93" t="str">
        <f t="shared" si="43"/>
        <v/>
      </c>
      <c r="AC54" s="93" t="str">
        <f t="shared" si="43"/>
        <v/>
      </c>
      <c r="AD54" s="85"/>
      <c r="AE54" s="93" t="str">
        <f t="shared" si="10"/>
        <v/>
      </c>
      <c r="AF54" s="93" t="str">
        <f t="shared" si="34"/>
        <v/>
      </c>
      <c r="AG54" s="93" t="str">
        <f t="shared" si="34"/>
        <v/>
      </c>
      <c r="AH54" s="93" t="str">
        <f t="shared" si="34"/>
        <v/>
      </c>
      <c r="AI54" s="93" t="str">
        <f t="shared" si="34"/>
        <v/>
      </c>
      <c r="AJ54" s="93" t="str">
        <f t="shared" si="34"/>
        <v/>
      </c>
      <c r="AK54" s="93" t="str">
        <f t="shared" si="34"/>
        <v/>
      </c>
      <c r="AL54" s="93" t="str">
        <f t="shared" si="34"/>
        <v/>
      </c>
      <c r="AM54" s="93" t="str">
        <f t="shared" si="34"/>
        <v/>
      </c>
      <c r="AN54" s="93" t="str">
        <f t="shared" si="34"/>
        <v/>
      </c>
      <c r="AO54" s="93" t="str">
        <f t="shared" si="34"/>
        <v/>
      </c>
      <c r="AP54" s="93" t="str">
        <f t="shared" si="34"/>
        <v/>
      </c>
      <c r="AQ54" s="93" t="str">
        <f t="shared" si="34"/>
        <v/>
      </c>
      <c r="AR54" s="109"/>
      <c r="AS54" s="87"/>
      <c r="AT54" s="87"/>
      <c r="AU54" s="87"/>
      <c r="AV54" s="87"/>
      <c r="AW54" s="87"/>
      <c r="AX54" s="87"/>
      <c r="AY54" s="87"/>
      <c r="AZ54" s="87"/>
      <c r="BA54" s="87"/>
      <c r="BB54" s="87"/>
      <c r="BC54" s="87"/>
      <c r="BD54" s="87"/>
      <c r="BE54" s="87"/>
      <c r="BF54" s="87"/>
      <c r="BG54" s="87"/>
      <c r="BH54" s="88"/>
      <c r="BI54" s="88"/>
      <c r="BJ54" s="82"/>
      <c r="BK54" s="82"/>
      <c r="BL54" s="82"/>
      <c r="BM54" s="82"/>
      <c r="BN54" s="82"/>
      <c r="BO54" s="82"/>
      <c r="BP54" s="82"/>
      <c r="BQ54" s="82"/>
      <c r="BR54" s="82"/>
      <c r="BS54" s="82"/>
      <c r="BT54" s="82"/>
      <c r="BU54" s="82"/>
      <c r="BV54" s="82"/>
      <c r="BW54" s="82"/>
      <c r="BX54" s="82"/>
      <c r="BY54" s="82"/>
      <c r="BZ54" s="82"/>
      <c r="CA54" s="82"/>
      <c r="CB54" s="82"/>
      <c r="CC54" s="82"/>
      <c r="CD54" s="82"/>
      <c r="CE54" s="82"/>
      <c r="CF54" s="82"/>
      <c r="CG54" s="82"/>
      <c r="CH54" s="82"/>
      <c r="CI54" s="82"/>
      <c r="CJ54" s="82"/>
      <c r="CK54" s="82"/>
      <c r="CL54" s="82"/>
      <c r="CM54" s="82"/>
      <c r="CN54" s="82"/>
      <c r="CO54" s="82"/>
      <c r="CP54" s="82"/>
      <c r="CQ54" s="82"/>
      <c r="CR54" s="82"/>
      <c r="CS54" s="82"/>
      <c r="CT54" s="82"/>
      <c r="CU54" s="82"/>
      <c r="CV54" s="82"/>
      <c r="CW54" s="82"/>
      <c r="CX54" s="82"/>
      <c r="CY54" s="82"/>
      <c r="CZ54" s="82"/>
      <c r="DA54" s="82"/>
      <c r="DB54" s="82"/>
      <c r="DC54" s="82"/>
      <c r="DD54" s="82"/>
      <c r="DE54" s="82"/>
      <c r="DF54" s="82"/>
      <c r="DG54" s="82"/>
      <c r="DH54" s="82"/>
      <c r="DI54" s="82"/>
      <c r="DJ54" s="82"/>
      <c r="DK54" s="82"/>
      <c r="DL54" s="82"/>
      <c r="DM54" s="82"/>
      <c r="DN54" s="82"/>
      <c r="DO54" s="82"/>
      <c r="DP54" s="82"/>
      <c r="DQ54" s="82"/>
      <c r="DR54" s="82"/>
      <c r="DS54" s="82"/>
      <c r="DT54" s="82"/>
      <c r="DU54" s="82"/>
      <c r="DV54" s="82"/>
      <c r="DW54" s="82"/>
      <c r="DX54" s="82"/>
      <c r="DY54" s="82"/>
      <c r="DZ54" s="82"/>
      <c r="EA54" s="82"/>
      <c r="EB54" s="82"/>
      <c r="EC54" s="82"/>
      <c r="ED54" s="82"/>
      <c r="EE54" s="82"/>
      <c r="EF54" s="82"/>
      <c r="EG54" s="82"/>
      <c r="EH54" s="82"/>
      <c r="EI54" s="82"/>
      <c r="EJ54" s="82"/>
      <c r="EK54" s="82"/>
      <c r="EL54" s="82"/>
      <c r="EM54" s="82"/>
      <c r="EN54" s="82"/>
      <c r="EO54" s="82"/>
      <c r="EP54" s="82"/>
      <c r="EQ54" s="82"/>
      <c r="ER54" s="82"/>
      <c r="ES54" s="82"/>
      <c r="ET54" s="82"/>
      <c r="EU54" s="82"/>
      <c r="EV54" s="82"/>
      <c r="EW54" s="82"/>
      <c r="EX54" s="82"/>
      <c r="EY54" s="82"/>
      <c r="EZ54" s="82"/>
      <c r="FA54" s="82"/>
      <c r="FB54" s="82"/>
      <c r="FC54" s="82"/>
      <c r="FD54" s="82"/>
      <c r="FE54" s="82"/>
      <c r="FF54" s="82"/>
      <c r="FG54" s="82"/>
      <c r="FH54" s="82"/>
      <c r="FI54" s="82"/>
      <c r="FJ54" s="82"/>
      <c r="FK54" s="82"/>
      <c r="FL54" s="82"/>
      <c r="FM54" s="82"/>
      <c r="FN54" s="82"/>
      <c r="FO54" s="82"/>
      <c r="FP54" s="82"/>
      <c r="FQ54" s="82"/>
      <c r="FR54" s="82"/>
      <c r="FS54" s="82"/>
      <c r="FT54" s="82"/>
      <c r="FU54" s="82"/>
      <c r="FV54" s="82"/>
      <c r="FW54" s="82"/>
      <c r="FX54" s="82"/>
      <c r="FY54" s="82"/>
      <c r="FZ54" s="82"/>
      <c r="GA54" s="82"/>
      <c r="GB54" s="82"/>
      <c r="GC54" s="82"/>
      <c r="GD54" s="82"/>
      <c r="GE54" s="82"/>
      <c r="GF54" s="82"/>
      <c r="GG54" s="82"/>
      <c r="GH54" s="82"/>
      <c r="GI54" s="82"/>
      <c r="GJ54" s="82"/>
      <c r="GK54" s="82"/>
      <c r="GL54" s="82"/>
      <c r="GM54" s="82"/>
      <c r="GN54" s="82"/>
      <c r="GO54" s="82"/>
      <c r="GP54" s="82"/>
      <c r="GQ54" s="82"/>
      <c r="GR54" s="82"/>
      <c r="GS54" s="82"/>
      <c r="GT54" s="82"/>
      <c r="GU54" s="82"/>
      <c r="GV54" s="82"/>
      <c r="GW54" s="82"/>
      <c r="GX54" s="82"/>
      <c r="GY54" s="82"/>
      <c r="GZ54" s="82"/>
      <c r="HA54" s="82"/>
      <c r="HB54" s="82"/>
      <c r="HC54" s="82"/>
      <c r="HD54" s="82"/>
      <c r="HE54" s="82"/>
      <c r="HF54" s="82"/>
      <c r="HG54" s="82"/>
      <c r="HH54" s="82"/>
      <c r="HI54" s="82"/>
      <c r="HJ54" s="82"/>
      <c r="HK54" s="82"/>
      <c r="HL54" s="82"/>
      <c r="HM54" s="82"/>
      <c r="HN54" s="82"/>
      <c r="HO54" s="82"/>
      <c r="HP54" s="82"/>
      <c r="HQ54" s="82"/>
      <c r="HR54" s="82"/>
      <c r="HS54" s="82"/>
      <c r="HT54" s="82"/>
      <c r="HU54" s="82"/>
      <c r="HV54" s="82"/>
      <c r="HW54" s="82"/>
      <c r="HX54" s="82"/>
      <c r="HY54" s="82"/>
      <c r="HZ54" s="82"/>
      <c r="IA54" s="82"/>
      <c r="IB54" s="82"/>
      <c r="IC54" s="82"/>
      <c r="ID54" s="82"/>
      <c r="IE54" s="82"/>
      <c r="IF54" s="82"/>
      <c r="IG54" s="82"/>
      <c r="IH54" s="82"/>
      <c r="II54" s="82"/>
      <c r="IJ54" s="82"/>
      <c r="IK54" s="82"/>
      <c r="IL54" s="82"/>
      <c r="IM54" s="82"/>
      <c r="IN54" s="82"/>
      <c r="IO54" s="82"/>
      <c r="IP54" s="82"/>
      <c r="IQ54" s="82"/>
      <c r="IR54" s="82"/>
      <c r="IS54" s="82"/>
      <c r="IT54" s="82"/>
      <c r="IU54" s="82"/>
      <c r="IV54" s="82"/>
      <c r="IW54" s="82"/>
      <c r="IX54" s="82"/>
      <c r="IY54" s="82"/>
      <c r="IZ54" s="82"/>
      <c r="JA54" s="82"/>
      <c r="JB54" s="82"/>
      <c r="JC54" s="82"/>
      <c r="JD54" s="82"/>
      <c r="JE54" s="82"/>
      <c r="JF54" s="82"/>
      <c r="JG54" s="82"/>
      <c r="JH54" s="82"/>
      <c r="JI54" s="82"/>
      <c r="JJ54" s="82"/>
      <c r="JK54" s="82"/>
      <c r="JL54" s="82"/>
      <c r="JM54" s="82"/>
      <c r="JN54" s="82"/>
      <c r="JO54" s="82"/>
      <c r="JP54" s="82"/>
      <c r="JQ54" s="82"/>
      <c r="JR54" s="82"/>
      <c r="JS54" s="82"/>
      <c r="JT54" s="82"/>
      <c r="JU54" s="82"/>
      <c r="JV54" s="82"/>
      <c r="JW54" s="82"/>
      <c r="JX54" s="82"/>
      <c r="JY54" s="82"/>
      <c r="JZ54" s="82"/>
      <c r="KA54" s="82"/>
      <c r="KB54" s="82"/>
      <c r="KC54" s="82"/>
      <c r="KD54" s="82"/>
      <c r="KE54" s="82"/>
      <c r="KF54" s="82"/>
      <c r="KG54" s="82"/>
      <c r="KH54" s="82"/>
      <c r="KI54" s="82"/>
      <c r="KJ54" s="82"/>
      <c r="KK54" s="82"/>
      <c r="KL54" s="82"/>
      <c r="KM54" s="82"/>
      <c r="KN54" s="82"/>
      <c r="KO54" s="82"/>
      <c r="KP54" s="82"/>
      <c r="KQ54" s="82"/>
      <c r="KR54" s="82"/>
      <c r="KS54" s="82"/>
      <c r="KT54" s="82"/>
      <c r="KU54" s="82"/>
      <c r="KV54" s="82"/>
      <c r="KW54" s="82"/>
      <c r="KX54" s="82"/>
      <c r="KY54" s="82"/>
      <c r="KZ54" s="82"/>
      <c r="LA54" s="82"/>
      <c r="LB54" s="82"/>
      <c r="LC54" s="82"/>
      <c r="LD54" s="82"/>
      <c r="LE54" s="82"/>
      <c r="LF54" s="82"/>
      <c r="LG54" s="82"/>
      <c r="LH54" s="82"/>
      <c r="LI54" s="82"/>
      <c r="LJ54" s="82"/>
      <c r="LK54" s="82"/>
      <c r="LL54" s="82"/>
      <c r="LM54" s="82"/>
      <c r="LN54" s="82"/>
      <c r="LO54" s="82"/>
      <c r="LP54" s="82"/>
      <c r="LQ54" s="82"/>
      <c r="LR54" s="82"/>
      <c r="LS54" s="82"/>
      <c r="LT54" s="82"/>
      <c r="LU54" s="82"/>
      <c r="LV54" s="82"/>
      <c r="LW54" s="82"/>
      <c r="LX54" s="82"/>
      <c r="LY54" s="82"/>
      <c r="LZ54" s="82"/>
      <c r="MA54" s="82"/>
      <c r="MB54" s="82"/>
      <c r="MC54" s="82"/>
      <c r="MD54" s="82"/>
      <c r="ME54" s="82"/>
      <c r="MF54" s="82"/>
      <c r="MG54" s="82"/>
      <c r="MH54" s="82"/>
      <c r="MI54" s="82"/>
      <c r="MJ54" s="82"/>
      <c r="MK54" s="82"/>
      <c r="ML54" s="82"/>
      <c r="MM54" s="82"/>
      <c r="MN54" s="82"/>
      <c r="MO54" s="82"/>
      <c r="MP54" s="82"/>
      <c r="MQ54" s="82"/>
      <c r="MR54" s="82"/>
      <c r="MS54" s="82"/>
      <c r="MT54" s="82"/>
      <c r="MU54" s="82"/>
      <c r="MV54" s="82"/>
      <c r="MW54" s="82"/>
      <c r="MX54" s="82"/>
      <c r="MY54" s="82"/>
      <c r="MZ54" s="82"/>
      <c r="NA54" s="82"/>
      <c r="NB54" s="82"/>
      <c r="NC54" s="82"/>
      <c r="ND54" s="82"/>
      <c r="NE54" s="82"/>
      <c r="NF54" s="82"/>
      <c r="NG54" s="82"/>
      <c r="NH54" s="82"/>
      <c r="NI54" s="82"/>
      <c r="NJ54" s="82"/>
      <c r="NK54" s="82"/>
      <c r="NL54" s="82"/>
      <c r="NM54" s="82"/>
      <c r="NN54" s="82"/>
      <c r="NO54" s="82"/>
      <c r="NP54" s="82"/>
      <c r="NQ54" s="82"/>
      <c r="NR54" s="82"/>
      <c r="NS54" s="82"/>
      <c r="NT54" s="82"/>
      <c r="NU54" s="82"/>
      <c r="NV54" s="82"/>
      <c r="NW54" s="82"/>
      <c r="NX54" s="82"/>
      <c r="NY54" s="82"/>
      <c r="NZ54" s="82"/>
      <c r="OA54" s="82"/>
      <c r="OB54" s="82"/>
      <c r="OC54" s="82"/>
      <c r="OD54" s="82"/>
      <c r="OE54" s="82"/>
      <c r="OF54" s="82"/>
      <c r="OG54" s="82"/>
      <c r="OH54" s="82"/>
      <c r="OI54" s="82"/>
      <c r="OJ54" s="82"/>
      <c r="OK54" s="82"/>
      <c r="OL54" s="82"/>
      <c r="OM54" s="82"/>
      <c r="ON54" s="82"/>
      <c r="OO54" s="82"/>
      <c r="OP54" s="82"/>
      <c r="OQ54" s="82"/>
      <c r="OR54" s="82"/>
      <c r="OS54" s="82"/>
      <c r="OT54" s="82"/>
      <c r="OU54" s="82"/>
      <c r="OV54" s="82"/>
      <c r="OW54" s="82"/>
      <c r="OX54" s="82"/>
      <c r="OY54" s="82"/>
      <c r="OZ54" s="82"/>
      <c r="PA54" s="82"/>
      <c r="PB54" s="82"/>
      <c r="PC54" s="82"/>
      <c r="PD54" s="82"/>
      <c r="PE54" s="82"/>
      <c r="PF54" s="82"/>
      <c r="PG54" s="82"/>
      <c r="PH54" s="82"/>
      <c r="PI54" s="82"/>
      <c r="PJ54" s="82"/>
      <c r="PK54" s="82"/>
      <c r="PL54" s="82"/>
      <c r="PM54" s="82"/>
      <c r="PN54" s="82"/>
      <c r="PO54" s="82"/>
      <c r="PP54" s="82"/>
      <c r="PQ54" s="82"/>
      <c r="PR54" s="82"/>
      <c r="PS54" s="82"/>
      <c r="PT54" s="82"/>
      <c r="PU54" s="82"/>
      <c r="PV54" s="82"/>
      <c r="PW54" s="82"/>
      <c r="PX54" s="82"/>
      <c r="PY54" s="82"/>
      <c r="PZ54" s="82"/>
      <c r="QA54" s="82"/>
      <c r="QB54" s="82"/>
      <c r="QC54" s="82"/>
      <c r="QD54" s="82"/>
      <c r="QE54" s="82"/>
      <c r="QF54" s="82"/>
      <c r="QG54" s="82"/>
      <c r="QH54" s="82"/>
      <c r="QI54" s="82"/>
      <c r="QJ54" s="82"/>
      <c r="QK54" s="82"/>
      <c r="QL54" s="82"/>
      <c r="QM54" s="82"/>
      <c r="QN54" s="82"/>
      <c r="QO54" s="82"/>
      <c r="QP54" s="82"/>
      <c r="QQ54" s="82"/>
      <c r="QR54" s="82"/>
      <c r="QS54" s="82"/>
      <c r="QT54" s="82"/>
      <c r="QU54" s="82"/>
      <c r="QV54" s="82"/>
      <c r="QW54" s="82"/>
      <c r="QX54" s="82"/>
      <c r="QY54" s="82"/>
      <c r="QZ54" s="82"/>
      <c r="RA54" s="82"/>
      <c r="RB54" s="82"/>
      <c r="RC54" s="82"/>
      <c r="RD54" s="82"/>
      <c r="RE54" s="82"/>
      <c r="RF54" s="82"/>
      <c r="RG54" s="82"/>
      <c r="RH54" s="82"/>
      <c r="RI54" s="82"/>
      <c r="RJ54" s="82"/>
      <c r="RK54" s="82"/>
      <c r="RL54" s="82"/>
      <c r="RM54" s="82"/>
      <c r="RN54" s="82"/>
      <c r="RO54" s="82"/>
      <c r="RP54" s="82"/>
      <c r="RQ54" s="82"/>
      <c r="RR54" s="82"/>
      <c r="RS54" s="82"/>
      <c r="RT54" s="82"/>
      <c r="RU54" s="82"/>
      <c r="RV54" s="82"/>
      <c r="RW54" s="82"/>
      <c r="RX54" s="82"/>
      <c r="RY54" s="82"/>
      <c r="RZ54" s="82"/>
      <c r="SA54" s="82"/>
      <c r="SB54" s="82"/>
      <c r="SC54" s="82"/>
      <c r="SD54" s="82"/>
      <c r="SE54" s="82"/>
      <c r="SF54" s="82"/>
      <c r="SG54" s="82"/>
      <c r="SH54" s="82"/>
      <c r="SI54" s="82"/>
      <c r="SJ54" s="82"/>
      <c r="SK54" s="82"/>
      <c r="SL54" s="82"/>
      <c r="SM54" s="82"/>
      <c r="SN54" s="82"/>
      <c r="SO54" s="82"/>
      <c r="SP54" s="82"/>
      <c r="SQ54" s="82"/>
      <c r="SR54" s="82"/>
      <c r="SS54" s="82"/>
      <c r="ST54" s="82"/>
      <c r="SU54" s="82"/>
      <c r="SV54" s="82"/>
      <c r="SW54" s="82"/>
      <c r="SX54" s="82"/>
      <c r="SY54" s="82"/>
      <c r="SZ54" s="82"/>
      <c r="TA54" s="82"/>
      <c r="TB54" s="82"/>
      <c r="TC54" s="82"/>
      <c r="TD54" s="82"/>
      <c r="TE54" s="82"/>
      <c r="TF54" s="82"/>
      <c r="TG54" s="82"/>
      <c r="TH54" s="82"/>
      <c r="TI54" s="82"/>
      <c r="TJ54" s="82"/>
      <c r="TK54" s="82"/>
      <c r="TL54" s="82"/>
      <c r="TM54" s="82"/>
      <c r="TN54" s="82"/>
      <c r="TO54" s="82"/>
      <c r="TP54" s="82"/>
      <c r="TQ54" s="82"/>
      <c r="TR54" s="82"/>
      <c r="TS54" s="82"/>
      <c r="TT54" s="82"/>
      <c r="TU54" s="82"/>
      <c r="TV54" s="82"/>
      <c r="TW54" s="82"/>
      <c r="TX54" s="82"/>
      <c r="TY54" s="82"/>
      <c r="TZ54" s="82"/>
      <c r="UA54" s="82"/>
      <c r="UB54" s="82"/>
      <c r="UC54" s="82"/>
      <c r="UD54" s="82"/>
      <c r="UE54" s="82"/>
      <c r="UF54" s="82"/>
      <c r="UG54" s="82"/>
      <c r="UH54" s="82"/>
      <c r="UI54" s="82"/>
      <c r="UJ54" s="82"/>
      <c r="UK54" s="82"/>
      <c r="UL54" s="82"/>
      <c r="UM54" s="82"/>
      <c r="UN54" s="82"/>
      <c r="UO54" s="82"/>
      <c r="UP54" s="82"/>
      <c r="UQ54" s="82"/>
      <c r="UR54" s="82"/>
      <c r="US54" s="82"/>
      <c r="UT54" s="82"/>
      <c r="UU54" s="82"/>
      <c r="UV54" s="82"/>
      <c r="UW54" s="82"/>
      <c r="UX54" s="82"/>
      <c r="UY54" s="82"/>
      <c r="UZ54" s="82"/>
      <c r="VA54" s="82"/>
      <c r="VB54" s="82"/>
      <c r="VC54" s="82"/>
      <c r="VD54" s="82"/>
      <c r="VE54" s="82"/>
      <c r="VF54" s="82"/>
      <c r="VG54" s="82"/>
      <c r="VH54" s="82"/>
      <c r="VI54" s="82"/>
      <c r="VJ54" s="82"/>
      <c r="VK54" s="82"/>
      <c r="VL54" s="82"/>
      <c r="VM54" s="82"/>
      <c r="VN54" s="82"/>
      <c r="VO54" s="82"/>
      <c r="VP54" s="82"/>
      <c r="VQ54" s="82"/>
      <c r="VR54" s="82"/>
      <c r="VS54" s="82"/>
      <c r="VT54" s="82"/>
      <c r="VU54" s="82"/>
      <c r="VV54" s="82"/>
      <c r="VW54" s="82"/>
      <c r="VX54" s="82"/>
      <c r="VY54" s="82"/>
      <c r="VZ54" s="82"/>
      <c r="WA54" s="82"/>
      <c r="WB54" s="82"/>
      <c r="WC54" s="82"/>
      <c r="WD54" s="82"/>
      <c r="WE54" s="82"/>
      <c r="WF54" s="82"/>
      <c r="WG54" s="82"/>
      <c r="WH54" s="82"/>
      <c r="WI54" s="82"/>
      <c r="WJ54" s="82"/>
      <c r="WK54" s="82"/>
      <c r="WL54" s="82"/>
      <c r="WM54" s="82"/>
      <c r="WN54" s="82"/>
      <c r="WO54" s="82"/>
      <c r="WP54" s="82"/>
      <c r="WQ54" s="82"/>
      <c r="WR54" s="82"/>
      <c r="WS54" s="82"/>
      <c r="WT54" s="82"/>
      <c r="WU54" s="82"/>
      <c r="WV54" s="82"/>
      <c r="WW54" s="82"/>
      <c r="WX54" s="82"/>
      <c r="WY54" s="82"/>
      <c r="WZ54" s="82"/>
      <c r="XA54" s="82"/>
      <c r="XB54" s="82"/>
      <c r="XC54" s="82"/>
      <c r="XD54" s="82"/>
      <c r="XE54" s="82"/>
      <c r="XF54" s="82"/>
      <c r="XG54" s="82"/>
      <c r="XH54" s="82"/>
      <c r="XI54" s="82"/>
      <c r="XJ54" s="82"/>
      <c r="XK54" s="82"/>
      <c r="XL54" s="82"/>
      <c r="XM54" s="82"/>
      <c r="XN54" s="82"/>
      <c r="XO54" s="82"/>
      <c r="XP54" s="82"/>
      <c r="XQ54" s="82"/>
      <c r="XR54" s="82"/>
      <c r="XS54" s="82"/>
      <c r="XT54" s="82"/>
      <c r="XU54" s="82"/>
      <c r="XV54" s="82"/>
      <c r="XW54" s="82"/>
      <c r="XX54" s="82"/>
      <c r="XY54" s="82"/>
      <c r="XZ54" s="82"/>
      <c r="YA54" s="82"/>
      <c r="YB54" s="82"/>
      <c r="YC54" s="82"/>
      <c r="YD54" s="82"/>
      <c r="YE54" s="82"/>
      <c r="YF54" s="82"/>
      <c r="YG54" s="82"/>
      <c r="YH54" s="82"/>
      <c r="YI54" s="82"/>
      <c r="YJ54" s="82"/>
      <c r="YK54" s="82"/>
      <c r="YL54" s="82"/>
      <c r="YM54" s="82"/>
      <c r="YN54" s="82"/>
      <c r="YO54" s="82"/>
      <c r="YP54" s="82"/>
      <c r="YQ54" s="82"/>
      <c r="YR54" s="82"/>
      <c r="YS54" s="82"/>
      <c r="YT54" s="82"/>
      <c r="YU54" s="82"/>
      <c r="YV54" s="82"/>
      <c r="YW54" s="82"/>
      <c r="YX54" s="82"/>
      <c r="YY54" s="82"/>
      <c r="YZ54" s="82"/>
      <c r="ZA54" s="82"/>
      <c r="ZB54" s="82"/>
      <c r="ZC54" s="82"/>
      <c r="ZD54" s="82"/>
      <c r="ZE54" s="82"/>
      <c r="ZF54" s="82"/>
      <c r="ZG54" s="82"/>
      <c r="ZH54" s="82"/>
      <c r="ZI54" s="82"/>
      <c r="ZJ54" s="82"/>
      <c r="ZK54" s="82"/>
      <c r="ZL54" s="82"/>
      <c r="ZM54" s="82"/>
      <c r="ZN54" s="82"/>
      <c r="ZO54" s="82"/>
      <c r="ZP54" s="82"/>
      <c r="ZQ54" s="82"/>
      <c r="ZR54" s="82"/>
      <c r="ZS54" s="82"/>
      <c r="ZT54" s="82"/>
      <c r="ZU54" s="82"/>
      <c r="ZV54" s="82"/>
      <c r="ZW54" s="82"/>
      <c r="ZX54" s="82"/>
      <c r="ZY54" s="82"/>
      <c r="ZZ54" s="82"/>
      <c r="AAA54" s="82"/>
      <c r="AAB54" s="82"/>
      <c r="AAC54" s="82"/>
      <c r="AAD54" s="82"/>
      <c r="AAE54" s="82"/>
      <c r="AAF54" s="82"/>
      <c r="AAG54" s="82"/>
      <c r="AAH54" s="82"/>
      <c r="AAI54" s="82"/>
      <c r="AAJ54" s="82"/>
      <c r="AAK54" s="82"/>
      <c r="AAL54" s="82"/>
      <c r="AAM54" s="82"/>
      <c r="AAN54" s="82"/>
      <c r="AAO54" s="82"/>
      <c r="AAP54" s="82"/>
      <c r="AAQ54" s="82"/>
      <c r="AAR54" s="82"/>
      <c r="AAS54" s="82"/>
      <c r="AAT54" s="82"/>
      <c r="AAU54" s="82"/>
      <c r="AAV54" s="82"/>
      <c r="AAW54" s="82"/>
      <c r="AAX54" s="82"/>
      <c r="AAY54" s="82"/>
      <c r="AAZ54" s="82"/>
      <c r="ABA54" s="82"/>
      <c r="ABB54" s="82"/>
      <c r="ABC54" s="82"/>
      <c r="ABD54" s="82"/>
      <c r="ABE54" s="82"/>
      <c r="ABF54" s="82"/>
      <c r="ABG54" s="82"/>
      <c r="ABH54" s="82"/>
      <c r="ABI54" s="82"/>
      <c r="ABJ54" s="82"/>
      <c r="ABK54" s="82"/>
      <c r="ABL54" s="82"/>
      <c r="ABM54" s="82"/>
      <c r="ABN54" s="82"/>
      <c r="ABO54" s="82"/>
      <c r="ABP54" s="82"/>
      <c r="ABQ54" s="82"/>
      <c r="ABR54" s="82"/>
      <c r="ABS54" s="82"/>
      <c r="ABT54" s="82"/>
      <c r="ABU54" s="82"/>
      <c r="ABV54" s="82"/>
      <c r="ABW54" s="82"/>
      <c r="ABX54" s="82"/>
      <c r="ABY54" s="82"/>
      <c r="ABZ54" s="82"/>
      <c r="ACA54" s="82"/>
      <c r="ACB54" s="82"/>
      <c r="ACC54" s="82"/>
      <c r="ACD54" s="82"/>
      <c r="ACE54" s="82"/>
      <c r="ACF54" s="82"/>
      <c r="ACG54" s="82"/>
      <c r="ACH54" s="82"/>
      <c r="ACI54" s="82"/>
      <c r="ACJ54" s="82"/>
      <c r="ACK54" s="82"/>
      <c r="ACL54" s="82"/>
      <c r="ACM54" s="82"/>
      <c r="ACN54" s="82"/>
      <c r="ACO54" s="82"/>
      <c r="ACP54" s="82"/>
      <c r="ACQ54" s="82"/>
      <c r="ACR54" s="82"/>
      <c r="ACS54" s="82"/>
      <c r="ACT54" s="82"/>
      <c r="ACU54" s="82"/>
      <c r="ACV54" s="82"/>
      <c r="ACW54" s="82"/>
      <c r="ACX54" s="82"/>
      <c r="ACY54" s="82"/>
      <c r="ACZ54" s="82"/>
      <c r="ADA54" s="82"/>
      <c r="ADB54" s="82"/>
      <c r="ADC54" s="82"/>
      <c r="ADD54" s="82"/>
      <c r="ADE54" s="82"/>
      <c r="ADF54" s="82"/>
      <c r="ADG54" s="82"/>
      <c r="ADH54" s="82"/>
      <c r="ADI54" s="82"/>
      <c r="ADJ54" s="82"/>
      <c r="ADK54" s="82"/>
      <c r="ADL54" s="82"/>
      <c r="ADM54" s="82"/>
      <c r="ADN54" s="82"/>
      <c r="ADO54" s="82"/>
      <c r="ADP54" s="82"/>
      <c r="ADQ54" s="82"/>
      <c r="ADR54" s="82"/>
      <c r="ADS54" s="82"/>
      <c r="ADT54" s="82"/>
      <c r="ADU54" s="82"/>
      <c r="ADV54" s="82"/>
      <c r="ADW54" s="82"/>
      <c r="ADX54" s="82"/>
      <c r="ADY54" s="82"/>
      <c r="ADZ54" s="82"/>
      <c r="AEA54" s="82"/>
      <c r="AEB54" s="82"/>
      <c r="AEC54" s="82"/>
      <c r="AED54" s="82"/>
      <c r="AEE54" s="82"/>
      <c r="AEF54" s="82"/>
      <c r="AEG54" s="82"/>
      <c r="AEH54" s="82"/>
      <c r="AEI54" s="82"/>
      <c r="AEJ54" s="82"/>
      <c r="AEK54" s="82"/>
      <c r="AEL54" s="82"/>
      <c r="AEM54" s="82"/>
      <c r="AEN54" s="82"/>
      <c r="AEO54" s="82"/>
      <c r="AEP54" s="82"/>
      <c r="AEQ54" s="82"/>
      <c r="AER54" s="82"/>
      <c r="AES54" s="82"/>
      <c r="AET54" s="82"/>
      <c r="AEU54" s="82"/>
      <c r="AEV54" s="82"/>
      <c r="AEW54" s="82"/>
      <c r="AEX54" s="82"/>
      <c r="AEY54" s="82"/>
      <c r="AEZ54" s="82"/>
      <c r="AFA54" s="82"/>
      <c r="AFB54" s="82"/>
      <c r="AFC54" s="82"/>
      <c r="AFD54" s="82"/>
      <c r="AFE54" s="82"/>
      <c r="AFF54" s="82"/>
      <c r="AFG54" s="82"/>
      <c r="AFH54" s="82"/>
      <c r="AFI54" s="82"/>
      <c r="AFJ54" s="82"/>
      <c r="AFK54" s="82"/>
      <c r="AFL54" s="82"/>
      <c r="AFM54" s="82"/>
      <c r="AFN54" s="82"/>
      <c r="AFO54" s="82"/>
      <c r="AFP54" s="82"/>
      <c r="AFQ54" s="82"/>
      <c r="AFR54" s="82"/>
      <c r="AFS54" s="82"/>
      <c r="AFT54" s="82"/>
      <c r="AFU54" s="82"/>
      <c r="AFV54" s="82"/>
      <c r="AFW54" s="82"/>
      <c r="AFX54" s="82"/>
      <c r="AFY54" s="82"/>
      <c r="AFZ54" s="82"/>
      <c r="AGA54" s="82"/>
      <c r="AGB54" s="82"/>
      <c r="AGC54" s="82"/>
      <c r="AGD54" s="82"/>
      <c r="AGE54" s="82"/>
      <c r="AGF54" s="82"/>
      <c r="AGG54" s="82"/>
      <c r="AGH54" s="82"/>
      <c r="AGI54" s="82"/>
      <c r="AGJ54" s="82"/>
      <c r="AGK54" s="82"/>
      <c r="AGL54" s="82"/>
      <c r="AGM54" s="82"/>
      <c r="AGN54" s="82"/>
      <c r="AGO54" s="82"/>
      <c r="AGP54" s="82"/>
      <c r="AGQ54" s="82"/>
      <c r="AGR54" s="82"/>
      <c r="AGS54" s="82"/>
      <c r="AGT54" s="82"/>
      <c r="AGU54" s="82"/>
      <c r="AGV54" s="82"/>
      <c r="AGW54" s="82"/>
      <c r="AGX54" s="82"/>
      <c r="AGY54" s="82"/>
      <c r="AGZ54" s="82"/>
      <c r="AHA54" s="82"/>
      <c r="AHB54" s="82"/>
      <c r="AHC54" s="82"/>
      <c r="AHD54" s="82"/>
      <c r="AHE54" s="82"/>
      <c r="AHF54" s="82"/>
      <c r="AHG54" s="82"/>
      <c r="AHH54" s="82"/>
      <c r="AHI54" s="82"/>
      <c r="AHJ54" s="82"/>
      <c r="AHK54" s="82"/>
      <c r="AHL54" s="82"/>
      <c r="AHM54" s="82"/>
      <c r="AHN54" s="82"/>
      <c r="AHO54" s="82"/>
      <c r="AHP54" s="82"/>
      <c r="AHQ54" s="82"/>
      <c r="AHR54" s="82"/>
      <c r="AHS54" s="82"/>
      <c r="AHT54" s="82"/>
      <c r="AHU54" s="82"/>
      <c r="AHV54" s="82"/>
      <c r="AHW54" s="82"/>
      <c r="AHX54" s="82"/>
      <c r="AHY54" s="82"/>
      <c r="AHZ54" s="82"/>
      <c r="AIA54" s="82"/>
      <c r="AIB54" s="82"/>
      <c r="AIC54" s="82"/>
      <c r="AID54" s="82"/>
      <c r="AIE54" s="82"/>
      <c r="AIF54" s="82"/>
      <c r="AIG54" s="82"/>
      <c r="AIH54" s="82"/>
      <c r="AII54" s="82"/>
      <c r="AIJ54" s="82"/>
      <c r="AIK54" s="82"/>
      <c r="AIL54" s="82"/>
      <c r="AIM54" s="82"/>
      <c r="AIN54" s="82"/>
      <c r="AIO54" s="82"/>
      <c r="AIP54" s="82"/>
      <c r="AIQ54" s="82"/>
      <c r="AIR54" s="82"/>
      <c r="AIS54" s="82"/>
      <c r="AIT54" s="82"/>
      <c r="AIU54" s="82"/>
      <c r="AIV54" s="82"/>
      <c r="AIW54" s="82"/>
      <c r="AIX54" s="82"/>
      <c r="AIY54" s="82"/>
      <c r="AIZ54" s="82"/>
      <c r="AJA54" s="82"/>
      <c r="AJB54" s="82"/>
      <c r="AJC54" s="82"/>
      <c r="AJD54" s="82"/>
      <c r="AJE54" s="82"/>
      <c r="AJF54" s="82"/>
      <c r="AJG54" s="82"/>
      <c r="AJH54" s="82"/>
      <c r="AJI54" s="82"/>
      <c r="AJJ54" s="82"/>
      <c r="AJK54" s="82"/>
      <c r="AJL54" s="82"/>
      <c r="AJM54" s="82"/>
      <c r="AJN54" s="82"/>
      <c r="AJO54" s="82"/>
      <c r="AJP54" s="82"/>
      <c r="AJQ54" s="82"/>
      <c r="AJR54" s="82"/>
      <c r="AJS54" s="82"/>
      <c r="AJT54" s="82"/>
      <c r="AJU54" s="82"/>
      <c r="AJV54" s="82"/>
      <c r="AJW54" s="82"/>
      <c r="AJX54" s="82"/>
      <c r="AJY54" s="82"/>
      <c r="AJZ54" s="82"/>
      <c r="AKA54" s="82"/>
      <c r="AKB54" s="82"/>
      <c r="AKC54" s="82"/>
      <c r="AKD54" s="82"/>
      <c r="AKE54" s="82"/>
      <c r="AKF54" s="82"/>
      <c r="AKG54" s="82"/>
      <c r="AKH54" s="82"/>
      <c r="AKI54" s="82"/>
      <c r="AKJ54" s="82"/>
      <c r="AKK54" s="82"/>
      <c r="AKL54" s="82"/>
      <c r="AKM54" s="82"/>
      <c r="AKN54" s="82"/>
      <c r="AKO54" s="82"/>
      <c r="AKP54" s="82"/>
      <c r="AKQ54" s="82"/>
      <c r="AKR54" s="82"/>
      <c r="AKS54" s="82"/>
      <c r="AKT54" s="82"/>
      <c r="AKU54" s="82"/>
      <c r="AKV54" s="82"/>
      <c r="AKW54" s="82"/>
      <c r="AKX54" s="82"/>
      <c r="AKY54" s="82"/>
      <c r="AKZ54" s="82"/>
      <c r="ALA54" s="82"/>
      <c r="ALB54" s="82"/>
      <c r="ALC54" s="82"/>
      <c r="ALD54" s="82"/>
      <c r="ALE54" s="82"/>
      <c r="ALF54" s="82"/>
      <c r="ALG54" s="82"/>
      <c r="ALH54" s="82"/>
      <c r="ALI54" s="82"/>
      <c r="ALJ54" s="82"/>
      <c r="ALK54" s="82"/>
      <c r="ALL54" s="82"/>
      <c r="ALM54" s="82"/>
      <c r="ALN54" s="82"/>
      <c r="ALO54" s="82"/>
      <c r="ALP54" s="82"/>
      <c r="ALQ54" s="82"/>
      <c r="ALR54" s="82"/>
      <c r="ALS54" s="82"/>
      <c r="ALT54" s="82"/>
      <c r="ALU54" s="82"/>
      <c r="ALV54" s="82"/>
      <c r="ALW54" s="82"/>
      <c r="ALX54" s="82"/>
      <c r="ALY54" s="82"/>
      <c r="ALZ54" s="82"/>
      <c r="AMA54" s="82"/>
      <c r="AMB54" s="82"/>
      <c r="AMC54" s="82"/>
      <c r="AMD54" s="82"/>
      <c r="AME54" s="82"/>
      <c r="AMF54" s="82"/>
      <c r="AMG54" s="82"/>
      <c r="AMH54" s="82"/>
      <c r="AMI54" s="82"/>
      <c r="AMJ54" s="82"/>
      <c r="AMK54" s="82"/>
      <c r="AML54" s="82"/>
      <c r="AMM54" s="82"/>
      <c r="AMN54" s="82"/>
      <c r="AMO54" s="82"/>
      <c r="AMP54" s="82"/>
      <c r="AMQ54" s="82"/>
      <c r="AMR54" s="82"/>
      <c r="AMS54" s="82"/>
      <c r="AMT54" s="82"/>
      <c r="AMU54" s="82"/>
      <c r="AMV54" s="82"/>
      <c r="AMW54" s="82"/>
      <c r="AMX54" s="82"/>
      <c r="AMY54" s="82"/>
      <c r="AMZ54" s="82"/>
      <c r="ANA54" s="82"/>
      <c r="ANB54" s="82"/>
      <c r="ANC54" s="82"/>
      <c r="AND54" s="82"/>
      <c r="ANE54" s="82"/>
      <c r="ANF54" s="82"/>
      <c r="ANG54" s="82"/>
      <c r="ANH54" s="82"/>
      <c r="ANI54" s="82"/>
      <c r="ANJ54" s="82"/>
      <c r="ANK54" s="82"/>
      <c r="ANL54" s="82"/>
      <c r="ANM54" s="82"/>
      <c r="ANN54" s="82"/>
      <c r="ANO54" s="82"/>
      <c r="ANP54" s="82"/>
      <c r="ANQ54" s="82"/>
      <c r="ANR54" s="82"/>
      <c r="ANS54" s="82"/>
      <c r="ANT54" s="82"/>
      <c r="ANU54" s="82"/>
      <c r="ANV54" s="82"/>
      <c r="ANW54" s="82"/>
      <c r="ANX54" s="82"/>
      <c r="ANY54" s="82"/>
      <c r="ANZ54" s="82"/>
      <c r="AOA54" s="82"/>
      <c r="AOB54" s="82"/>
      <c r="AOC54" s="82"/>
      <c r="AOD54" s="82"/>
      <c r="AOE54" s="82"/>
      <c r="AOF54" s="82"/>
      <c r="AOG54" s="82"/>
      <c r="AOH54" s="82"/>
      <c r="AOI54" s="82"/>
      <c r="AOJ54" s="82"/>
      <c r="AOK54" s="82"/>
      <c r="AOL54" s="82"/>
      <c r="AOM54" s="82"/>
      <c r="AON54" s="82"/>
      <c r="AOO54" s="82"/>
      <c r="AOP54" s="82"/>
      <c r="AOQ54" s="82"/>
      <c r="AOR54" s="82"/>
      <c r="AOS54" s="82"/>
      <c r="AOT54" s="82"/>
      <c r="AOU54" s="82"/>
      <c r="AOV54" s="82"/>
      <c r="AOW54" s="82"/>
      <c r="AOX54" s="82"/>
      <c r="AOY54" s="82"/>
      <c r="AOZ54" s="82"/>
      <c r="APA54" s="82"/>
      <c r="APB54" s="82"/>
      <c r="APC54" s="82"/>
      <c r="APD54" s="82"/>
      <c r="APE54" s="82"/>
      <c r="APF54" s="82"/>
      <c r="APG54" s="82"/>
      <c r="APH54" s="82"/>
      <c r="API54" s="82"/>
      <c r="APJ54" s="82"/>
      <c r="APK54" s="82"/>
      <c r="APL54" s="82"/>
      <c r="APM54" s="82"/>
      <c r="APN54" s="82"/>
      <c r="APO54" s="82"/>
      <c r="APP54" s="82"/>
      <c r="APQ54" s="82"/>
      <c r="APR54" s="82"/>
      <c r="APS54" s="82"/>
      <c r="APT54" s="82"/>
      <c r="APU54" s="82"/>
      <c r="APV54" s="82"/>
      <c r="APW54" s="82"/>
      <c r="APX54" s="82"/>
      <c r="APY54" s="82"/>
      <c r="APZ54" s="82"/>
      <c r="AQA54" s="82"/>
      <c r="AQB54" s="82"/>
      <c r="AQC54" s="82"/>
      <c r="AQD54" s="82"/>
      <c r="AQE54" s="82"/>
      <c r="AQF54" s="82"/>
      <c r="AQG54" s="82"/>
      <c r="AQH54" s="82"/>
      <c r="AQI54" s="82"/>
      <c r="AQJ54" s="82"/>
      <c r="AQK54" s="82"/>
      <c r="AQL54" s="82"/>
      <c r="AQM54" s="82"/>
      <c r="AQN54" s="82"/>
      <c r="AQO54" s="82"/>
      <c r="AQP54" s="82"/>
      <c r="AQQ54" s="82"/>
      <c r="AQR54" s="82"/>
      <c r="AQS54" s="82"/>
      <c r="AQT54" s="82"/>
      <c r="AQU54" s="82"/>
      <c r="AQV54" s="82"/>
      <c r="AQW54" s="82"/>
      <c r="AQX54" s="82"/>
      <c r="AQY54" s="82"/>
      <c r="AQZ54" s="82"/>
      <c r="ARA54" s="82"/>
      <c r="ARB54" s="82"/>
      <c r="ARC54" s="82"/>
      <c r="ARD54" s="82"/>
      <c r="ARE54" s="82"/>
      <c r="ARF54" s="82"/>
      <c r="ARG54" s="82"/>
      <c r="ARH54" s="82"/>
      <c r="ARI54" s="82"/>
      <c r="ARJ54" s="82"/>
      <c r="ARK54" s="82"/>
      <c r="ARL54" s="82"/>
      <c r="ARM54" s="82"/>
      <c r="ARN54" s="82"/>
      <c r="ARO54" s="82"/>
      <c r="ARP54" s="82"/>
      <c r="ARQ54" s="82"/>
      <c r="ARR54" s="82"/>
      <c r="ARS54" s="82"/>
      <c r="ART54" s="82"/>
      <c r="ARU54" s="82"/>
      <c r="ARV54" s="82"/>
      <c r="ARW54" s="82"/>
      <c r="ARX54" s="82"/>
      <c r="ARY54" s="82"/>
      <c r="ARZ54" s="82"/>
      <c r="ASA54" s="82"/>
      <c r="ASB54" s="82"/>
      <c r="ASC54" s="82"/>
      <c r="ASD54" s="82"/>
      <c r="ASE54" s="82"/>
      <c r="ASF54" s="82"/>
      <c r="ASG54" s="82"/>
      <c r="ASH54" s="82"/>
      <c r="ASI54" s="82"/>
      <c r="ASJ54" s="82"/>
      <c r="ASK54" s="82"/>
      <c r="ASL54" s="82"/>
      <c r="ASM54" s="82"/>
      <c r="ASN54" s="82"/>
      <c r="ASO54" s="82"/>
      <c r="ASP54" s="82"/>
      <c r="ASQ54" s="82"/>
      <c r="ASR54" s="82"/>
      <c r="ASS54" s="82"/>
      <c r="AST54" s="82"/>
      <c r="ASU54" s="82"/>
      <c r="ASV54" s="82"/>
      <c r="ASW54" s="82"/>
      <c r="ASX54" s="82"/>
      <c r="ASY54" s="82"/>
      <c r="ASZ54" s="82"/>
      <c r="ATA54" s="82"/>
      <c r="ATB54" s="82"/>
      <c r="ATC54" s="82"/>
      <c r="ATD54" s="82"/>
      <c r="ATE54" s="82"/>
      <c r="ATF54" s="82"/>
      <c r="ATG54" s="82"/>
      <c r="ATH54" s="82"/>
      <c r="ATI54" s="82"/>
      <c r="ATJ54" s="82"/>
      <c r="ATK54" s="82"/>
      <c r="ATL54" s="82"/>
      <c r="ATM54" s="82"/>
      <c r="ATN54" s="82"/>
      <c r="ATO54" s="82"/>
      <c r="ATP54" s="82"/>
      <c r="ATQ54" s="82"/>
      <c r="ATR54" s="82"/>
      <c r="ATS54" s="82"/>
      <c r="ATT54" s="82"/>
      <c r="ATU54" s="82"/>
      <c r="ATV54" s="82"/>
      <c r="ATW54" s="82"/>
      <c r="ATX54" s="82"/>
      <c r="ATY54" s="82"/>
      <c r="ATZ54" s="82"/>
      <c r="AUA54" s="82"/>
      <c r="AUB54" s="82"/>
      <c r="AUC54" s="82"/>
      <c r="AUD54" s="82"/>
      <c r="AUE54" s="82"/>
      <c r="AUF54" s="82"/>
      <c r="AUG54" s="82"/>
      <c r="AUH54" s="82"/>
      <c r="AUI54" s="82"/>
      <c r="AUJ54" s="82"/>
      <c r="AUK54" s="82"/>
      <c r="AUL54" s="82"/>
      <c r="AUM54" s="82"/>
      <c r="AUN54" s="82"/>
      <c r="AUO54" s="82"/>
      <c r="AUP54" s="82"/>
      <c r="AUQ54" s="82"/>
      <c r="AUR54" s="82"/>
      <c r="AUS54" s="82"/>
      <c r="AUT54" s="82"/>
      <c r="AUU54" s="82"/>
      <c r="AUV54" s="82"/>
      <c r="AUW54" s="82"/>
      <c r="AUX54" s="82"/>
      <c r="AUY54" s="82"/>
      <c r="AUZ54" s="82"/>
      <c r="AVA54" s="82"/>
      <c r="AVB54" s="82"/>
      <c r="AVC54" s="82"/>
      <c r="AVD54" s="82"/>
      <c r="AVE54" s="82"/>
      <c r="AVF54" s="82"/>
      <c r="AVG54" s="82"/>
      <c r="AVH54" s="82"/>
      <c r="AVI54" s="82"/>
      <c r="AVJ54" s="82"/>
      <c r="AVK54" s="82"/>
      <c r="AVL54" s="82"/>
      <c r="AVM54" s="82"/>
      <c r="AVN54" s="82"/>
      <c r="AVO54" s="82"/>
      <c r="AVP54" s="82"/>
      <c r="AVQ54" s="82"/>
      <c r="AVR54" s="82"/>
      <c r="AVS54" s="82"/>
      <c r="AVT54" s="82"/>
      <c r="AVU54" s="82"/>
      <c r="AVV54" s="82"/>
      <c r="AVW54" s="82"/>
      <c r="AVX54" s="82"/>
      <c r="AVY54" s="82"/>
      <c r="AVZ54" s="82"/>
      <c r="AWA54" s="82"/>
      <c r="AWB54" s="82"/>
      <c r="AWC54" s="82"/>
      <c r="AWD54" s="82"/>
      <c r="AWE54" s="82"/>
      <c r="AWF54" s="82"/>
      <c r="AWG54" s="82"/>
      <c r="AWH54" s="82"/>
      <c r="AWI54" s="82"/>
      <c r="AWJ54" s="82"/>
      <c r="AWK54" s="82"/>
      <c r="AWL54" s="82"/>
      <c r="AWM54" s="82"/>
      <c r="AWN54" s="82"/>
      <c r="AWO54" s="82"/>
      <c r="AWP54" s="82"/>
      <c r="AWQ54" s="82"/>
      <c r="AWR54" s="82"/>
      <c r="AWS54" s="82"/>
      <c r="AWT54" s="82"/>
      <c r="AWU54" s="82"/>
      <c r="AWV54" s="82"/>
      <c r="AWW54" s="82"/>
      <c r="AWX54" s="82"/>
      <c r="AWY54" s="82"/>
      <c r="AWZ54" s="82"/>
      <c r="AXA54" s="82"/>
      <c r="AXB54" s="82"/>
      <c r="AXC54" s="82"/>
      <c r="AXD54" s="82"/>
      <c r="AXE54" s="82"/>
      <c r="AXF54" s="82"/>
      <c r="AXG54" s="82"/>
      <c r="AXH54" s="82"/>
      <c r="AXI54" s="82"/>
      <c r="AXJ54" s="82"/>
      <c r="AXK54" s="82"/>
      <c r="AXL54" s="82"/>
      <c r="AXM54" s="82"/>
      <c r="AXN54" s="82"/>
      <c r="AXO54" s="82"/>
      <c r="AXP54" s="82"/>
      <c r="AXQ54" s="82"/>
      <c r="AXR54" s="82"/>
      <c r="AXS54" s="82"/>
      <c r="AXT54" s="82"/>
      <c r="AXU54" s="82"/>
      <c r="AXV54" s="82"/>
      <c r="AXW54" s="82"/>
      <c r="AXX54" s="82"/>
      <c r="AXY54" s="82"/>
      <c r="AXZ54" s="82"/>
      <c r="AYA54" s="82"/>
      <c r="AYB54" s="82"/>
      <c r="AYC54" s="82"/>
      <c r="AYD54" s="82"/>
      <c r="AYE54" s="82"/>
      <c r="AYF54" s="82"/>
      <c r="AYG54" s="82"/>
      <c r="AYH54" s="82"/>
      <c r="AYI54" s="82"/>
      <c r="AYJ54" s="82"/>
      <c r="AYK54" s="82"/>
      <c r="AYL54" s="82"/>
      <c r="AYM54" s="82"/>
      <c r="AYN54" s="82"/>
      <c r="AYO54" s="82"/>
      <c r="AYP54" s="82"/>
      <c r="AYQ54" s="82"/>
      <c r="AYR54" s="82"/>
      <c r="AYS54" s="82"/>
      <c r="AYT54" s="82"/>
      <c r="AYU54" s="82"/>
      <c r="AYV54" s="82"/>
      <c r="AYW54" s="82"/>
      <c r="AYX54" s="82"/>
      <c r="AYY54" s="82"/>
      <c r="AYZ54" s="82"/>
      <c r="AZA54" s="82"/>
      <c r="AZB54" s="82"/>
      <c r="AZC54" s="82"/>
      <c r="AZD54" s="82"/>
      <c r="AZE54" s="82"/>
      <c r="AZF54" s="82"/>
      <c r="AZG54" s="82"/>
      <c r="AZH54" s="82"/>
      <c r="AZI54" s="82"/>
      <c r="AZJ54" s="82"/>
      <c r="AZK54" s="82"/>
      <c r="AZL54" s="82"/>
      <c r="AZM54" s="82"/>
      <c r="AZN54" s="82"/>
      <c r="AZO54" s="82"/>
      <c r="AZP54" s="82"/>
      <c r="AZQ54" s="82"/>
      <c r="AZR54" s="82"/>
      <c r="AZS54" s="82"/>
      <c r="AZT54" s="82"/>
      <c r="AZU54" s="82"/>
      <c r="AZV54" s="82"/>
      <c r="AZW54" s="82"/>
      <c r="AZX54" s="82"/>
      <c r="AZY54" s="82"/>
      <c r="AZZ54" s="82"/>
      <c r="BAA54" s="82"/>
      <c r="BAB54" s="82"/>
      <c r="BAC54" s="82"/>
      <c r="BAD54" s="82"/>
      <c r="BAE54" s="82"/>
      <c r="BAF54" s="82"/>
      <c r="BAG54" s="82"/>
      <c r="BAH54" s="82"/>
      <c r="BAI54" s="82"/>
      <c r="BAJ54" s="82"/>
      <c r="BAK54" s="82"/>
      <c r="BAL54" s="82"/>
      <c r="BAM54" s="82"/>
      <c r="BAN54" s="82"/>
      <c r="BAO54" s="82"/>
      <c r="BAP54" s="82"/>
      <c r="BAQ54" s="82"/>
      <c r="BAR54" s="82"/>
      <c r="BAS54" s="82"/>
      <c r="BAT54" s="82"/>
      <c r="BAU54" s="82"/>
      <c r="BAV54" s="82"/>
      <c r="BAW54" s="82"/>
      <c r="BAX54" s="82"/>
      <c r="BAY54" s="82"/>
      <c r="BAZ54" s="82"/>
      <c r="BBA54" s="82"/>
      <c r="BBB54" s="82"/>
      <c r="BBC54" s="82"/>
      <c r="BBD54" s="82"/>
      <c r="BBE54" s="82"/>
      <c r="BBF54" s="82"/>
      <c r="BBG54" s="82"/>
      <c r="BBH54" s="82"/>
      <c r="BBI54" s="82"/>
      <c r="BBJ54" s="82"/>
      <c r="BBK54" s="82"/>
      <c r="BBL54" s="82"/>
      <c r="BBM54" s="82"/>
      <c r="BBN54" s="82"/>
      <c r="BBO54" s="82"/>
      <c r="BBP54" s="82"/>
      <c r="BBQ54" s="82"/>
      <c r="BBR54" s="82"/>
      <c r="BBS54" s="82"/>
      <c r="BBT54" s="82"/>
      <c r="BBU54" s="82"/>
      <c r="BBV54" s="82"/>
      <c r="BBW54" s="82"/>
      <c r="BBX54" s="82"/>
      <c r="BBY54" s="82"/>
      <c r="BBZ54" s="82"/>
      <c r="BCA54" s="82"/>
      <c r="BCB54" s="82"/>
      <c r="BCC54" s="82"/>
      <c r="BCD54" s="82"/>
      <c r="BCE54" s="82"/>
      <c r="BCF54" s="82"/>
      <c r="BCG54" s="82"/>
      <c r="BCH54" s="82"/>
      <c r="BCI54" s="82"/>
      <c r="BCJ54" s="82"/>
      <c r="BCK54" s="82"/>
      <c r="BCL54" s="82"/>
      <c r="BCM54" s="82"/>
      <c r="BCN54" s="82"/>
      <c r="BCO54" s="82"/>
      <c r="BCP54" s="82"/>
      <c r="BCQ54" s="82"/>
      <c r="BCR54" s="82"/>
      <c r="BCS54" s="82"/>
      <c r="BCT54" s="82"/>
      <c r="BCU54" s="82"/>
      <c r="BCV54" s="82"/>
      <c r="BCW54" s="82"/>
      <c r="BCX54" s="82"/>
      <c r="BCY54" s="82"/>
      <c r="BCZ54" s="82"/>
      <c r="BDA54" s="82"/>
      <c r="BDB54" s="82"/>
      <c r="BDC54" s="82"/>
      <c r="BDD54" s="82"/>
      <c r="BDE54" s="82"/>
      <c r="BDF54" s="82"/>
      <c r="BDG54" s="82"/>
      <c r="BDH54" s="82"/>
      <c r="BDI54" s="82"/>
      <c r="BDJ54" s="82"/>
      <c r="BDK54" s="82"/>
      <c r="BDL54" s="82"/>
      <c r="BDM54" s="82"/>
      <c r="BDN54" s="82"/>
      <c r="BDO54" s="82"/>
      <c r="BDP54" s="82"/>
      <c r="BDQ54" s="82"/>
      <c r="BDR54" s="82"/>
      <c r="BDS54" s="82"/>
      <c r="BDT54" s="82"/>
      <c r="BDU54" s="82"/>
      <c r="BDV54" s="82"/>
      <c r="BDW54" s="82"/>
      <c r="BDX54" s="82"/>
      <c r="BDY54" s="82"/>
      <c r="BDZ54" s="82"/>
      <c r="BEA54" s="82"/>
      <c r="BEB54" s="82"/>
      <c r="BEC54" s="82"/>
      <c r="BED54" s="82"/>
      <c r="BEE54" s="82"/>
      <c r="BEF54" s="82"/>
      <c r="BEG54" s="82"/>
      <c r="BEH54" s="82"/>
      <c r="BEI54" s="82"/>
      <c r="BEJ54" s="82"/>
      <c r="BEK54" s="82"/>
      <c r="BEL54" s="82"/>
      <c r="BEM54" s="82"/>
      <c r="BEN54" s="82"/>
      <c r="BEO54" s="82"/>
      <c r="BEP54" s="82"/>
      <c r="BEQ54" s="82"/>
      <c r="BER54" s="82"/>
      <c r="BES54" s="82"/>
      <c r="BET54" s="82"/>
      <c r="BEU54" s="82"/>
      <c r="BEV54" s="82"/>
      <c r="BEW54" s="82"/>
      <c r="BEX54" s="82"/>
      <c r="BEY54" s="82"/>
      <c r="BEZ54" s="82"/>
      <c r="BFA54" s="82"/>
      <c r="BFB54" s="82"/>
      <c r="BFC54" s="82"/>
      <c r="BFD54" s="82"/>
      <c r="BFE54" s="82"/>
      <c r="BFF54" s="82"/>
      <c r="BFG54" s="82"/>
      <c r="BFH54" s="82"/>
      <c r="BFI54" s="82"/>
      <c r="BFJ54" s="82"/>
      <c r="BFK54" s="82"/>
      <c r="BFL54" s="82"/>
      <c r="BFM54" s="82"/>
      <c r="BFN54" s="82"/>
      <c r="BFO54" s="82"/>
      <c r="BFP54" s="82"/>
      <c r="BFQ54" s="82"/>
      <c r="BFR54" s="82"/>
      <c r="BFS54" s="82"/>
      <c r="BFT54" s="82"/>
      <c r="BFU54" s="82"/>
      <c r="BFV54" s="82"/>
      <c r="BFW54" s="82"/>
      <c r="BFX54" s="82"/>
      <c r="BFY54" s="82"/>
      <c r="BFZ54" s="82"/>
      <c r="BGA54" s="82"/>
      <c r="BGB54" s="82"/>
      <c r="BGC54" s="82"/>
      <c r="BGD54" s="82"/>
      <c r="BGE54" s="82"/>
      <c r="BGF54" s="82"/>
      <c r="BGG54" s="82"/>
      <c r="BGH54" s="82"/>
      <c r="BGI54" s="82"/>
      <c r="BGJ54" s="82"/>
      <c r="BGK54" s="82"/>
      <c r="BGL54" s="82"/>
      <c r="BGM54" s="82"/>
      <c r="BGN54" s="82"/>
      <c r="BGO54" s="82"/>
      <c r="BGP54" s="82"/>
      <c r="BGQ54" s="82"/>
      <c r="BGR54" s="82"/>
      <c r="BGS54" s="82"/>
      <c r="BGT54" s="82"/>
      <c r="BGU54" s="82"/>
      <c r="BGV54" s="82"/>
      <c r="BGW54" s="82"/>
      <c r="BGX54" s="82"/>
      <c r="BGY54" s="82"/>
      <c r="BGZ54" s="82"/>
      <c r="BHA54" s="82"/>
      <c r="BHB54" s="82"/>
      <c r="BHC54" s="82"/>
      <c r="BHD54" s="82"/>
      <c r="BHE54" s="82"/>
      <c r="BHF54" s="82"/>
      <c r="BHG54" s="82"/>
      <c r="BHH54" s="82"/>
    </row>
    <row r="55" spans="1:1570" s="84" customFormat="1" x14ac:dyDescent="0.2">
      <c r="A55" s="99"/>
      <c r="B55" s="83">
        <v>21</v>
      </c>
      <c r="C55" s="59" t="s">
        <v>39</v>
      </c>
      <c r="D55" s="59"/>
      <c r="E55" s="59"/>
      <c r="F55" s="51"/>
      <c r="G55" s="80" t="str">
        <f t="shared" si="21"/>
        <v/>
      </c>
      <c r="H55" s="59"/>
      <c r="I55" s="62"/>
      <c r="J55" s="115" t="str">
        <f t="shared" si="22"/>
        <v/>
      </c>
      <c r="K55" s="82"/>
      <c r="L55" s="100"/>
      <c r="N55" s="85"/>
      <c r="O55" s="85"/>
      <c r="P55" s="85">
        <v>29</v>
      </c>
      <c r="Q55" s="93" t="str">
        <f t="shared" ref="Q55:AC55" si="44">IF($C63=Q$26,$F63,"")</f>
        <v/>
      </c>
      <c r="R55" s="93" t="str">
        <f t="shared" si="44"/>
        <v/>
      </c>
      <c r="S55" s="93" t="str">
        <f t="shared" si="44"/>
        <v/>
      </c>
      <c r="T55" s="93" t="str">
        <f t="shared" si="44"/>
        <v/>
      </c>
      <c r="U55" s="93" t="str">
        <f t="shared" si="44"/>
        <v/>
      </c>
      <c r="V55" s="93" t="str">
        <f t="shared" si="44"/>
        <v/>
      </c>
      <c r="W55" s="93" t="str">
        <f t="shared" si="44"/>
        <v/>
      </c>
      <c r="X55" s="93" t="str">
        <f t="shared" si="44"/>
        <v/>
      </c>
      <c r="Y55" s="93" t="str">
        <f t="shared" si="44"/>
        <v/>
      </c>
      <c r="Z55" s="93" t="str">
        <f t="shared" si="44"/>
        <v/>
      </c>
      <c r="AA55" s="93" t="str">
        <f t="shared" si="44"/>
        <v/>
      </c>
      <c r="AB55" s="93" t="str">
        <f t="shared" si="44"/>
        <v/>
      </c>
      <c r="AC55" s="93" t="str">
        <f t="shared" si="44"/>
        <v/>
      </c>
      <c r="AD55" s="85"/>
      <c r="AE55" s="93" t="str">
        <f t="shared" si="10"/>
        <v/>
      </c>
      <c r="AF55" s="93" t="str">
        <f t="shared" si="34"/>
        <v/>
      </c>
      <c r="AG55" s="93" t="str">
        <f t="shared" si="34"/>
        <v/>
      </c>
      <c r="AH55" s="93" t="str">
        <f t="shared" si="34"/>
        <v/>
      </c>
      <c r="AI55" s="93" t="str">
        <f t="shared" si="34"/>
        <v/>
      </c>
      <c r="AJ55" s="93" t="str">
        <f t="shared" si="34"/>
        <v/>
      </c>
      <c r="AK55" s="93" t="str">
        <f t="shared" si="34"/>
        <v/>
      </c>
      <c r="AL55" s="93" t="str">
        <f t="shared" si="34"/>
        <v/>
      </c>
      <c r="AM55" s="93" t="str">
        <f t="shared" si="34"/>
        <v/>
      </c>
      <c r="AN55" s="93" t="str">
        <f t="shared" si="34"/>
        <v/>
      </c>
      <c r="AO55" s="93" t="str">
        <f t="shared" si="34"/>
        <v/>
      </c>
      <c r="AP55" s="93" t="str">
        <f t="shared" si="34"/>
        <v/>
      </c>
      <c r="AQ55" s="93" t="str">
        <f t="shared" si="34"/>
        <v/>
      </c>
      <c r="AR55" s="109"/>
      <c r="AS55" s="87"/>
      <c r="AT55" s="87"/>
      <c r="AU55" s="87"/>
      <c r="AV55" s="87"/>
      <c r="AW55" s="87"/>
      <c r="AX55" s="87"/>
      <c r="AY55" s="87"/>
      <c r="AZ55" s="87"/>
      <c r="BA55" s="87"/>
      <c r="BB55" s="87"/>
      <c r="BC55" s="87"/>
      <c r="BD55" s="87"/>
      <c r="BE55" s="87"/>
      <c r="BF55" s="87"/>
      <c r="BG55" s="87"/>
      <c r="BH55" s="88"/>
      <c r="BI55" s="88"/>
      <c r="BJ55" s="82"/>
      <c r="BK55" s="82"/>
      <c r="BL55" s="82"/>
      <c r="BM55" s="82"/>
      <c r="BN55" s="82"/>
      <c r="BO55" s="82"/>
      <c r="BP55" s="82"/>
      <c r="BQ55" s="82"/>
      <c r="BR55" s="82"/>
      <c r="BS55" s="82"/>
      <c r="BT55" s="82"/>
      <c r="BU55" s="82"/>
      <c r="BV55" s="82"/>
      <c r="BW55" s="82"/>
      <c r="BX55" s="82"/>
      <c r="BY55" s="82"/>
      <c r="BZ55" s="82"/>
      <c r="CA55" s="82"/>
      <c r="CB55" s="82"/>
      <c r="CC55" s="82"/>
      <c r="CD55" s="82"/>
      <c r="CE55" s="82"/>
      <c r="CF55" s="82"/>
      <c r="CG55" s="82"/>
      <c r="CH55" s="82"/>
      <c r="CI55" s="82"/>
      <c r="CJ55" s="82"/>
      <c r="CK55" s="82"/>
      <c r="CL55" s="82"/>
      <c r="CM55" s="82"/>
      <c r="CN55" s="82"/>
      <c r="CO55" s="82"/>
      <c r="CP55" s="82"/>
      <c r="CQ55" s="82"/>
      <c r="CR55" s="82"/>
      <c r="CS55" s="82"/>
      <c r="CT55" s="82"/>
      <c r="CU55" s="82"/>
      <c r="CV55" s="82"/>
      <c r="CW55" s="82"/>
      <c r="CX55" s="82"/>
      <c r="CY55" s="82"/>
      <c r="CZ55" s="82"/>
      <c r="DA55" s="82"/>
      <c r="DB55" s="82"/>
      <c r="DC55" s="82"/>
      <c r="DD55" s="82"/>
      <c r="DE55" s="82"/>
      <c r="DF55" s="82"/>
      <c r="DG55" s="82"/>
      <c r="DH55" s="82"/>
      <c r="DI55" s="82"/>
      <c r="DJ55" s="82"/>
      <c r="DK55" s="82"/>
      <c r="DL55" s="82"/>
      <c r="DM55" s="82"/>
      <c r="DN55" s="82"/>
      <c r="DO55" s="82"/>
      <c r="DP55" s="82"/>
      <c r="DQ55" s="82"/>
      <c r="DR55" s="82"/>
      <c r="DS55" s="82"/>
      <c r="DT55" s="82"/>
      <c r="DU55" s="82"/>
      <c r="DV55" s="82"/>
      <c r="DW55" s="82"/>
      <c r="DX55" s="82"/>
      <c r="DY55" s="82"/>
      <c r="DZ55" s="82"/>
      <c r="EA55" s="82"/>
      <c r="EB55" s="82"/>
      <c r="EC55" s="82"/>
      <c r="ED55" s="82"/>
      <c r="EE55" s="82"/>
      <c r="EF55" s="82"/>
      <c r="EG55" s="82"/>
      <c r="EH55" s="82"/>
      <c r="EI55" s="82"/>
      <c r="EJ55" s="82"/>
      <c r="EK55" s="82"/>
      <c r="EL55" s="82"/>
      <c r="EM55" s="82"/>
      <c r="EN55" s="82"/>
      <c r="EO55" s="82"/>
      <c r="EP55" s="82"/>
      <c r="EQ55" s="82"/>
      <c r="ER55" s="82"/>
      <c r="ES55" s="82"/>
      <c r="ET55" s="82"/>
      <c r="EU55" s="82"/>
      <c r="EV55" s="82"/>
      <c r="EW55" s="82"/>
      <c r="EX55" s="82"/>
      <c r="EY55" s="82"/>
      <c r="EZ55" s="82"/>
      <c r="FA55" s="82"/>
      <c r="FB55" s="82"/>
      <c r="FC55" s="82"/>
      <c r="FD55" s="82"/>
      <c r="FE55" s="82"/>
      <c r="FF55" s="82"/>
      <c r="FG55" s="82"/>
      <c r="FH55" s="82"/>
      <c r="FI55" s="82"/>
      <c r="FJ55" s="82"/>
      <c r="FK55" s="82"/>
      <c r="FL55" s="82"/>
      <c r="FM55" s="82"/>
      <c r="FN55" s="82"/>
      <c r="FO55" s="82"/>
      <c r="FP55" s="82"/>
      <c r="FQ55" s="82"/>
      <c r="FR55" s="82"/>
      <c r="FS55" s="82"/>
      <c r="FT55" s="82"/>
      <c r="FU55" s="82"/>
      <c r="FV55" s="82"/>
      <c r="FW55" s="82"/>
      <c r="FX55" s="82"/>
      <c r="FY55" s="82"/>
      <c r="FZ55" s="82"/>
      <c r="GA55" s="82"/>
      <c r="GB55" s="82"/>
      <c r="GC55" s="82"/>
      <c r="GD55" s="82"/>
      <c r="GE55" s="82"/>
      <c r="GF55" s="82"/>
      <c r="GG55" s="82"/>
      <c r="GH55" s="82"/>
      <c r="GI55" s="82"/>
      <c r="GJ55" s="82"/>
      <c r="GK55" s="82"/>
      <c r="GL55" s="82"/>
      <c r="GM55" s="82"/>
      <c r="GN55" s="82"/>
      <c r="GO55" s="82"/>
      <c r="GP55" s="82"/>
      <c r="GQ55" s="82"/>
      <c r="GR55" s="82"/>
      <c r="GS55" s="82"/>
      <c r="GT55" s="82"/>
      <c r="GU55" s="82"/>
      <c r="GV55" s="82"/>
      <c r="GW55" s="82"/>
      <c r="GX55" s="82"/>
      <c r="GY55" s="82"/>
      <c r="GZ55" s="82"/>
      <c r="HA55" s="82"/>
      <c r="HB55" s="82"/>
      <c r="HC55" s="82"/>
      <c r="HD55" s="82"/>
      <c r="HE55" s="82"/>
      <c r="HF55" s="82"/>
      <c r="HG55" s="82"/>
      <c r="HH55" s="82"/>
      <c r="HI55" s="82"/>
      <c r="HJ55" s="82"/>
      <c r="HK55" s="82"/>
      <c r="HL55" s="82"/>
      <c r="HM55" s="82"/>
      <c r="HN55" s="82"/>
      <c r="HO55" s="82"/>
      <c r="HP55" s="82"/>
      <c r="HQ55" s="82"/>
      <c r="HR55" s="82"/>
      <c r="HS55" s="82"/>
      <c r="HT55" s="82"/>
      <c r="HU55" s="82"/>
      <c r="HV55" s="82"/>
      <c r="HW55" s="82"/>
      <c r="HX55" s="82"/>
      <c r="HY55" s="82"/>
      <c r="HZ55" s="82"/>
      <c r="IA55" s="82"/>
      <c r="IB55" s="82"/>
      <c r="IC55" s="82"/>
      <c r="ID55" s="82"/>
      <c r="IE55" s="82"/>
      <c r="IF55" s="82"/>
      <c r="IG55" s="82"/>
      <c r="IH55" s="82"/>
      <c r="II55" s="82"/>
      <c r="IJ55" s="82"/>
      <c r="IK55" s="82"/>
      <c r="IL55" s="82"/>
      <c r="IM55" s="82"/>
      <c r="IN55" s="82"/>
      <c r="IO55" s="82"/>
      <c r="IP55" s="82"/>
      <c r="IQ55" s="82"/>
      <c r="IR55" s="82"/>
      <c r="IS55" s="82"/>
      <c r="IT55" s="82"/>
      <c r="IU55" s="82"/>
      <c r="IV55" s="82"/>
      <c r="IW55" s="82"/>
      <c r="IX55" s="82"/>
      <c r="IY55" s="82"/>
      <c r="IZ55" s="82"/>
      <c r="JA55" s="82"/>
      <c r="JB55" s="82"/>
      <c r="JC55" s="82"/>
      <c r="JD55" s="82"/>
      <c r="JE55" s="82"/>
      <c r="JF55" s="82"/>
      <c r="JG55" s="82"/>
      <c r="JH55" s="82"/>
      <c r="JI55" s="82"/>
      <c r="JJ55" s="82"/>
      <c r="JK55" s="82"/>
      <c r="JL55" s="82"/>
      <c r="JM55" s="82"/>
      <c r="JN55" s="82"/>
      <c r="JO55" s="82"/>
      <c r="JP55" s="82"/>
      <c r="JQ55" s="82"/>
      <c r="JR55" s="82"/>
      <c r="JS55" s="82"/>
      <c r="JT55" s="82"/>
      <c r="JU55" s="82"/>
      <c r="JV55" s="82"/>
      <c r="JW55" s="82"/>
      <c r="JX55" s="82"/>
      <c r="JY55" s="82"/>
      <c r="JZ55" s="82"/>
      <c r="KA55" s="82"/>
      <c r="KB55" s="82"/>
      <c r="KC55" s="82"/>
      <c r="KD55" s="82"/>
      <c r="KE55" s="82"/>
      <c r="KF55" s="82"/>
      <c r="KG55" s="82"/>
      <c r="KH55" s="82"/>
      <c r="KI55" s="82"/>
      <c r="KJ55" s="82"/>
      <c r="KK55" s="82"/>
      <c r="KL55" s="82"/>
      <c r="KM55" s="82"/>
      <c r="KN55" s="82"/>
      <c r="KO55" s="82"/>
      <c r="KP55" s="82"/>
      <c r="KQ55" s="82"/>
      <c r="KR55" s="82"/>
      <c r="KS55" s="82"/>
      <c r="KT55" s="82"/>
      <c r="KU55" s="82"/>
      <c r="KV55" s="82"/>
      <c r="KW55" s="82"/>
      <c r="KX55" s="82"/>
      <c r="KY55" s="82"/>
      <c r="KZ55" s="82"/>
      <c r="LA55" s="82"/>
      <c r="LB55" s="82"/>
      <c r="LC55" s="82"/>
      <c r="LD55" s="82"/>
      <c r="LE55" s="82"/>
      <c r="LF55" s="82"/>
      <c r="LG55" s="82"/>
      <c r="LH55" s="82"/>
      <c r="LI55" s="82"/>
      <c r="LJ55" s="82"/>
      <c r="LK55" s="82"/>
      <c r="LL55" s="82"/>
      <c r="LM55" s="82"/>
      <c r="LN55" s="82"/>
      <c r="LO55" s="82"/>
      <c r="LP55" s="82"/>
      <c r="LQ55" s="82"/>
      <c r="LR55" s="82"/>
      <c r="LS55" s="82"/>
      <c r="LT55" s="82"/>
      <c r="LU55" s="82"/>
      <c r="LV55" s="82"/>
      <c r="LW55" s="82"/>
      <c r="LX55" s="82"/>
      <c r="LY55" s="82"/>
      <c r="LZ55" s="82"/>
      <c r="MA55" s="82"/>
      <c r="MB55" s="82"/>
      <c r="MC55" s="82"/>
      <c r="MD55" s="82"/>
      <c r="ME55" s="82"/>
      <c r="MF55" s="82"/>
      <c r="MG55" s="82"/>
      <c r="MH55" s="82"/>
      <c r="MI55" s="82"/>
      <c r="MJ55" s="82"/>
      <c r="MK55" s="82"/>
      <c r="ML55" s="82"/>
      <c r="MM55" s="82"/>
      <c r="MN55" s="82"/>
      <c r="MO55" s="82"/>
      <c r="MP55" s="82"/>
      <c r="MQ55" s="82"/>
      <c r="MR55" s="82"/>
      <c r="MS55" s="82"/>
      <c r="MT55" s="82"/>
      <c r="MU55" s="82"/>
      <c r="MV55" s="82"/>
      <c r="MW55" s="82"/>
      <c r="MX55" s="82"/>
      <c r="MY55" s="82"/>
      <c r="MZ55" s="82"/>
      <c r="NA55" s="82"/>
      <c r="NB55" s="82"/>
      <c r="NC55" s="82"/>
      <c r="ND55" s="82"/>
      <c r="NE55" s="82"/>
      <c r="NF55" s="82"/>
      <c r="NG55" s="82"/>
      <c r="NH55" s="82"/>
      <c r="NI55" s="82"/>
      <c r="NJ55" s="82"/>
      <c r="NK55" s="82"/>
      <c r="NL55" s="82"/>
      <c r="NM55" s="82"/>
      <c r="NN55" s="82"/>
      <c r="NO55" s="82"/>
      <c r="NP55" s="82"/>
      <c r="NQ55" s="82"/>
      <c r="NR55" s="82"/>
      <c r="NS55" s="82"/>
      <c r="NT55" s="82"/>
      <c r="NU55" s="82"/>
      <c r="NV55" s="82"/>
      <c r="NW55" s="82"/>
      <c r="NX55" s="82"/>
      <c r="NY55" s="82"/>
      <c r="NZ55" s="82"/>
      <c r="OA55" s="82"/>
      <c r="OB55" s="82"/>
      <c r="OC55" s="82"/>
      <c r="OD55" s="82"/>
      <c r="OE55" s="82"/>
      <c r="OF55" s="82"/>
      <c r="OG55" s="82"/>
      <c r="OH55" s="82"/>
      <c r="OI55" s="82"/>
      <c r="OJ55" s="82"/>
      <c r="OK55" s="82"/>
      <c r="OL55" s="82"/>
      <c r="OM55" s="82"/>
      <c r="ON55" s="82"/>
      <c r="OO55" s="82"/>
      <c r="OP55" s="82"/>
      <c r="OQ55" s="82"/>
      <c r="OR55" s="82"/>
      <c r="OS55" s="82"/>
      <c r="OT55" s="82"/>
      <c r="OU55" s="82"/>
      <c r="OV55" s="82"/>
      <c r="OW55" s="82"/>
      <c r="OX55" s="82"/>
      <c r="OY55" s="82"/>
      <c r="OZ55" s="82"/>
      <c r="PA55" s="82"/>
      <c r="PB55" s="82"/>
      <c r="PC55" s="82"/>
      <c r="PD55" s="82"/>
      <c r="PE55" s="82"/>
      <c r="PF55" s="82"/>
      <c r="PG55" s="82"/>
      <c r="PH55" s="82"/>
      <c r="PI55" s="82"/>
      <c r="PJ55" s="82"/>
      <c r="PK55" s="82"/>
      <c r="PL55" s="82"/>
      <c r="PM55" s="82"/>
      <c r="PN55" s="82"/>
      <c r="PO55" s="82"/>
      <c r="PP55" s="82"/>
      <c r="PQ55" s="82"/>
      <c r="PR55" s="82"/>
      <c r="PS55" s="82"/>
      <c r="PT55" s="82"/>
      <c r="PU55" s="82"/>
      <c r="PV55" s="82"/>
      <c r="PW55" s="82"/>
      <c r="PX55" s="82"/>
      <c r="PY55" s="82"/>
      <c r="PZ55" s="82"/>
      <c r="QA55" s="82"/>
      <c r="QB55" s="82"/>
      <c r="QC55" s="82"/>
      <c r="QD55" s="82"/>
      <c r="QE55" s="82"/>
      <c r="QF55" s="82"/>
      <c r="QG55" s="82"/>
      <c r="QH55" s="82"/>
      <c r="QI55" s="82"/>
      <c r="QJ55" s="82"/>
      <c r="QK55" s="82"/>
      <c r="QL55" s="82"/>
      <c r="QM55" s="82"/>
      <c r="QN55" s="82"/>
      <c r="QO55" s="82"/>
      <c r="QP55" s="82"/>
      <c r="QQ55" s="82"/>
      <c r="QR55" s="82"/>
      <c r="QS55" s="82"/>
      <c r="QT55" s="82"/>
      <c r="QU55" s="82"/>
      <c r="QV55" s="82"/>
      <c r="QW55" s="82"/>
      <c r="QX55" s="82"/>
      <c r="QY55" s="82"/>
      <c r="QZ55" s="82"/>
      <c r="RA55" s="82"/>
      <c r="RB55" s="82"/>
      <c r="RC55" s="82"/>
      <c r="RD55" s="82"/>
      <c r="RE55" s="82"/>
      <c r="RF55" s="82"/>
      <c r="RG55" s="82"/>
      <c r="RH55" s="82"/>
      <c r="RI55" s="82"/>
      <c r="RJ55" s="82"/>
      <c r="RK55" s="82"/>
      <c r="RL55" s="82"/>
      <c r="RM55" s="82"/>
      <c r="RN55" s="82"/>
      <c r="RO55" s="82"/>
      <c r="RP55" s="82"/>
      <c r="RQ55" s="82"/>
      <c r="RR55" s="82"/>
      <c r="RS55" s="82"/>
      <c r="RT55" s="82"/>
      <c r="RU55" s="82"/>
      <c r="RV55" s="82"/>
      <c r="RW55" s="82"/>
      <c r="RX55" s="82"/>
      <c r="RY55" s="82"/>
      <c r="RZ55" s="82"/>
      <c r="SA55" s="82"/>
      <c r="SB55" s="82"/>
      <c r="SC55" s="82"/>
      <c r="SD55" s="82"/>
      <c r="SE55" s="82"/>
      <c r="SF55" s="82"/>
      <c r="SG55" s="82"/>
      <c r="SH55" s="82"/>
      <c r="SI55" s="82"/>
      <c r="SJ55" s="82"/>
      <c r="SK55" s="82"/>
      <c r="SL55" s="82"/>
      <c r="SM55" s="82"/>
      <c r="SN55" s="82"/>
      <c r="SO55" s="82"/>
      <c r="SP55" s="82"/>
      <c r="SQ55" s="82"/>
      <c r="SR55" s="82"/>
      <c r="SS55" s="82"/>
      <c r="ST55" s="82"/>
      <c r="SU55" s="82"/>
      <c r="SV55" s="82"/>
      <c r="SW55" s="82"/>
      <c r="SX55" s="82"/>
      <c r="SY55" s="82"/>
      <c r="SZ55" s="82"/>
      <c r="TA55" s="82"/>
      <c r="TB55" s="82"/>
      <c r="TC55" s="82"/>
      <c r="TD55" s="82"/>
      <c r="TE55" s="82"/>
      <c r="TF55" s="82"/>
      <c r="TG55" s="82"/>
      <c r="TH55" s="82"/>
      <c r="TI55" s="82"/>
      <c r="TJ55" s="82"/>
      <c r="TK55" s="82"/>
      <c r="TL55" s="82"/>
      <c r="TM55" s="82"/>
      <c r="TN55" s="82"/>
      <c r="TO55" s="82"/>
      <c r="TP55" s="82"/>
      <c r="TQ55" s="82"/>
      <c r="TR55" s="82"/>
      <c r="TS55" s="82"/>
      <c r="TT55" s="82"/>
      <c r="TU55" s="82"/>
      <c r="TV55" s="82"/>
      <c r="TW55" s="82"/>
      <c r="TX55" s="82"/>
      <c r="TY55" s="82"/>
      <c r="TZ55" s="82"/>
      <c r="UA55" s="82"/>
      <c r="UB55" s="82"/>
      <c r="UC55" s="82"/>
      <c r="UD55" s="82"/>
      <c r="UE55" s="82"/>
      <c r="UF55" s="82"/>
      <c r="UG55" s="82"/>
      <c r="UH55" s="82"/>
      <c r="UI55" s="82"/>
      <c r="UJ55" s="82"/>
      <c r="UK55" s="82"/>
      <c r="UL55" s="82"/>
      <c r="UM55" s="82"/>
      <c r="UN55" s="82"/>
      <c r="UO55" s="82"/>
      <c r="UP55" s="82"/>
      <c r="UQ55" s="82"/>
      <c r="UR55" s="82"/>
      <c r="US55" s="82"/>
      <c r="UT55" s="82"/>
      <c r="UU55" s="82"/>
      <c r="UV55" s="82"/>
      <c r="UW55" s="82"/>
      <c r="UX55" s="82"/>
      <c r="UY55" s="82"/>
      <c r="UZ55" s="82"/>
      <c r="VA55" s="82"/>
      <c r="VB55" s="82"/>
      <c r="VC55" s="82"/>
      <c r="VD55" s="82"/>
      <c r="VE55" s="82"/>
      <c r="VF55" s="82"/>
      <c r="VG55" s="82"/>
      <c r="VH55" s="82"/>
      <c r="VI55" s="82"/>
      <c r="VJ55" s="82"/>
      <c r="VK55" s="82"/>
      <c r="VL55" s="82"/>
      <c r="VM55" s="82"/>
      <c r="VN55" s="82"/>
      <c r="VO55" s="82"/>
      <c r="VP55" s="82"/>
      <c r="VQ55" s="82"/>
      <c r="VR55" s="82"/>
      <c r="VS55" s="82"/>
      <c r="VT55" s="82"/>
      <c r="VU55" s="82"/>
      <c r="VV55" s="82"/>
      <c r="VW55" s="82"/>
      <c r="VX55" s="82"/>
      <c r="VY55" s="82"/>
      <c r="VZ55" s="82"/>
      <c r="WA55" s="82"/>
      <c r="WB55" s="82"/>
      <c r="WC55" s="82"/>
      <c r="WD55" s="82"/>
      <c r="WE55" s="82"/>
      <c r="WF55" s="82"/>
      <c r="WG55" s="82"/>
      <c r="WH55" s="82"/>
      <c r="WI55" s="82"/>
      <c r="WJ55" s="82"/>
      <c r="WK55" s="82"/>
      <c r="WL55" s="82"/>
      <c r="WM55" s="82"/>
      <c r="WN55" s="82"/>
      <c r="WO55" s="82"/>
      <c r="WP55" s="82"/>
      <c r="WQ55" s="82"/>
      <c r="WR55" s="82"/>
      <c r="WS55" s="82"/>
      <c r="WT55" s="82"/>
      <c r="WU55" s="82"/>
      <c r="WV55" s="82"/>
      <c r="WW55" s="82"/>
      <c r="WX55" s="82"/>
      <c r="WY55" s="82"/>
      <c r="WZ55" s="82"/>
      <c r="XA55" s="82"/>
      <c r="XB55" s="82"/>
      <c r="XC55" s="82"/>
      <c r="XD55" s="82"/>
      <c r="XE55" s="82"/>
      <c r="XF55" s="82"/>
      <c r="XG55" s="82"/>
      <c r="XH55" s="82"/>
      <c r="XI55" s="82"/>
      <c r="XJ55" s="82"/>
      <c r="XK55" s="82"/>
      <c r="XL55" s="82"/>
      <c r="XM55" s="82"/>
      <c r="XN55" s="82"/>
      <c r="XO55" s="82"/>
      <c r="XP55" s="82"/>
      <c r="XQ55" s="82"/>
      <c r="XR55" s="82"/>
      <c r="XS55" s="82"/>
      <c r="XT55" s="82"/>
      <c r="XU55" s="82"/>
      <c r="XV55" s="82"/>
      <c r="XW55" s="82"/>
      <c r="XX55" s="82"/>
      <c r="XY55" s="82"/>
      <c r="XZ55" s="82"/>
      <c r="YA55" s="82"/>
      <c r="YB55" s="82"/>
      <c r="YC55" s="82"/>
      <c r="YD55" s="82"/>
      <c r="YE55" s="82"/>
      <c r="YF55" s="82"/>
      <c r="YG55" s="82"/>
      <c r="YH55" s="82"/>
      <c r="YI55" s="82"/>
      <c r="YJ55" s="82"/>
      <c r="YK55" s="82"/>
      <c r="YL55" s="82"/>
      <c r="YM55" s="82"/>
      <c r="YN55" s="82"/>
      <c r="YO55" s="82"/>
      <c r="YP55" s="82"/>
      <c r="YQ55" s="82"/>
      <c r="YR55" s="82"/>
      <c r="YS55" s="82"/>
      <c r="YT55" s="82"/>
      <c r="YU55" s="82"/>
      <c r="YV55" s="82"/>
      <c r="YW55" s="82"/>
      <c r="YX55" s="82"/>
      <c r="YY55" s="82"/>
      <c r="YZ55" s="82"/>
      <c r="ZA55" s="82"/>
      <c r="ZB55" s="82"/>
      <c r="ZC55" s="82"/>
      <c r="ZD55" s="82"/>
      <c r="ZE55" s="82"/>
      <c r="ZF55" s="82"/>
      <c r="ZG55" s="82"/>
      <c r="ZH55" s="82"/>
      <c r="ZI55" s="82"/>
      <c r="ZJ55" s="82"/>
      <c r="ZK55" s="82"/>
      <c r="ZL55" s="82"/>
      <c r="ZM55" s="82"/>
      <c r="ZN55" s="82"/>
      <c r="ZO55" s="82"/>
      <c r="ZP55" s="82"/>
      <c r="ZQ55" s="82"/>
      <c r="ZR55" s="82"/>
      <c r="ZS55" s="82"/>
      <c r="ZT55" s="82"/>
      <c r="ZU55" s="82"/>
      <c r="ZV55" s="82"/>
      <c r="ZW55" s="82"/>
      <c r="ZX55" s="82"/>
      <c r="ZY55" s="82"/>
      <c r="ZZ55" s="82"/>
      <c r="AAA55" s="82"/>
      <c r="AAB55" s="82"/>
      <c r="AAC55" s="82"/>
      <c r="AAD55" s="82"/>
      <c r="AAE55" s="82"/>
      <c r="AAF55" s="82"/>
      <c r="AAG55" s="82"/>
      <c r="AAH55" s="82"/>
      <c r="AAI55" s="82"/>
      <c r="AAJ55" s="82"/>
      <c r="AAK55" s="82"/>
      <c r="AAL55" s="82"/>
      <c r="AAM55" s="82"/>
      <c r="AAN55" s="82"/>
      <c r="AAO55" s="82"/>
      <c r="AAP55" s="82"/>
      <c r="AAQ55" s="82"/>
      <c r="AAR55" s="82"/>
      <c r="AAS55" s="82"/>
      <c r="AAT55" s="82"/>
      <c r="AAU55" s="82"/>
      <c r="AAV55" s="82"/>
      <c r="AAW55" s="82"/>
      <c r="AAX55" s="82"/>
      <c r="AAY55" s="82"/>
      <c r="AAZ55" s="82"/>
      <c r="ABA55" s="82"/>
      <c r="ABB55" s="82"/>
      <c r="ABC55" s="82"/>
      <c r="ABD55" s="82"/>
      <c r="ABE55" s="82"/>
      <c r="ABF55" s="82"/>
      <c r="ABG55" s="82"/>
      <c r="ABH55" s="82"/>
      <c r="ABI55" s="82"/>
      <c r="ABJ55" s="82"/>
      <c r="ABK55" s="82"/>
      <c r="ABL55" s="82"/>
      <c r="ABM55" s="82"/>
      <c r="ABN55" s="82"/>
      <c r="ABO55" s="82"/>
      <c r="ABP55" s="82"/>
      <c r="ABQ55" s="82"/>
      <c r="ABR55" s="82"/>
      <c r="ABS55" s="82"/>
      <c r="ABT55" s="82"/>
      <c r="ABU55" s="82"/>
      <c r="ABV55" s="82"/>
      <c r="ABW55" s="82"/>
      <c r="ABX55" s="82"/>
      <c r="ABY55" s="82"/>
      <c r="ABZ55" s="82"/>
      <c r="ACA55" s="82"/>
      <c r="ACB55" s="82"/>
      <c r="ACC55" s="82"/>
      <c r="ACD55" s="82"/>
      <c r="ACE55" s="82"/>
      <c r="ACF55" s="82"/>
      <c r="ACG55" s="82"/>
      <c r="ACH55" s="82"/>
      <c r="ACI55" s="82"/>
      <c r="ACJ55" s="82"/>
      <c r="ACK55" s="82"/>
      <c r="ACL55" s="82"/>
      <c r="ACM55" s="82"/>
      <c r="ACN55" s="82"/>
      <c r="ACO55" s="82"/>
      <c r="ACP55" s="82"/>
      <c r="ACQ55" s="82"/>
      <c r="ACR55" s="82"/>
      <c r="ACS55" s="82"/>
      <c r="ACT55" s="82"/>
      <c r="ACU55" s="82"/>
      <c r="ACV55" s="82"/>
      <c r="ACW55" s="82"/>
      <c r="ACX55" s="82"/>
      <c r="ACY55" s="82"/>
      <c r="ACZ55" s="82"/>
      <c r="ADA55" s="82"/>
      <c r="ADB55" s="82"/>
      <c r="ADC55" s="82"/>
      <c r="ADD55" s="82"/>
      <c r="ADE55" s="82"/>
      <c r="ADF55" s="82"/>
      <c r="ADG55" s="82"/>
      <c r="ADH55" s="82"/>
      <c r="ADI55" s="82"/>
      <c r="ADJ55" s="82"/>
      <c r="ADK55" s="82"/>
      <c r="ADL55" s="82"/>
      <c r="ADM55" s="82"/>
      <c r="ADN55" s="82"/>
      <c r="ADO55" s="82"/>
      <c r="ADP55" s="82"/>
      <c r="ADQ55" s="82"/>
      <c r="ADR55" s="82"/>
      <c r="ADS55" s="82"/>
      <c r="ADT55" s="82"/>
      <c r="ADU55" s="82"/>
      <c r="ADV55" s="82"/>
      <c r="ADW55" s="82"/>
      <c r="ADX55" s="82"/>
      <c r="ADY55" s="82"/>
      <c r="ADZ55" s="82"/>
      <c r="AEA55" s="82"/>
      <c r="AEB55" s="82"/>
      <c r="AEC55" s="82"/>
      <c r="AED55" s="82"/>
      <c r="AEE55" s="82"/>
      <c r="AEF55" s="82"/>
      <c r="AEG55" s="82"/>
      <c r="AEH55" s="82"/>
      <c r="AEI55" s="82"/>
      <c r="AEJ55" s="82"/>
      <c r="AEK55" s="82"/>
      <c r="AEL55" s="82"/>
      <c r="AEM55" s="82"/>
      <c r="AEN55" s="82"/>
      <c r="AEO55" s="82"/>
      <c r="AEP55" s="82"/>
      <c r="AEQ55" s="82"/>
      <c r="AER55" s="82"/>
      <c r="AES55" s="82"/>
      <c r="AET55" s="82"/>
      <c r="AEU55" s="82"/>
      <c r="AEV55" s="82"/>
      <c r="AEW55" s="82"/>
      <c r="AEX55" s="82"/>
      <c r="AEY55" s="82"/>
      <c r="AEZ55" s="82"/>
      <c r="AFA55" s="82"/>
      <c r="AFB55" s="82"/>
      <c r="AFC55" s="82"/>
      <c r="AFD55" s="82"/>
      <c r="AFE55" s="82"/>
      <c r="AFF55" s="82"/>
      <c r="AFG55" s="82"/>
      <c r="AFH55" s="82"/>
      <c r="AFI55" s="82"/>
      <c r="AFJ55" s="82"/>
      <c r="AFK55" s="82"/>
      <c r="AFL55" s="82"/>
      <c r="AFM55" s="82"/>
      <c r="AFN55" s="82"/>
      <c r="AFO55" s="82"/>
      <c r="AFP55" s="82"/>
      <c r="AFQ55" s="82"/>
      <c r="AFR55" s="82"/>
      <c r="AFS55" s="82"/>
      <c r="AFT55" s="82"/>
      <c r="AFU55" s="82"/>
      <c r="AFV55" s="82"/>
      <c r="AFW55" s="82"/>
      <c r="AFX55" s="82"/>
      <c r="AFY55" s="82"/>
      <c r="AFZ55" s="82"/>
      <c r="AGA55" s="82"/>
      <c r="AGB55" s="82"/>
      <c r="AGC55" s="82"/>
      <c r="AGD55" s="82"/>
      <c r="AGE55" s="82"/>
      <c r="AGF55" s="82"/>
      <c r="AGG55" s="82"/>
      <c r="AGH55" s="82"/>
      <c r="AGI55" s="82"/>
      <c r="AGJ55" s="82"/>
      <c r="AGK55" s="82"/>
      <c r="AGL55" s="82"/>
      <c r="AGM55" s="82"/>
      <c r="AGN55" s="82"/>
      <c r="AGO55" s="82"/>
      <c r="AGP55" s="82"/>
      <c r="AGQ55" s="82"/>
      <c r="AGR55" s="82"/>
      <c r="AGS55" s="82"/>
      <c r="AGT55" s="82"/>
      <c r="AGU55" s="82"/>
      <c r="AGV55" s="82"/>
      <c r="AGW55" s="82"/>
      <c r="AGX55" s="82"/>
      <c r="AGY55" s="82"/>
      <c r="AGZ55" s="82"/>
      <c r="AHA55" s="82"/>
      <c r="AHB55" s="82"/>
      <c r="AHC55" s="82"/>
      <c r="AHD55" s="82"/>
      <c r="AHE55" s="82"/>
      <c r="AHF55" s="82"/>
      <c r="AHG55" s="82"/>
      <c r="AHH55" s="82"/>
      <c r="AHI55" s="82"/>
      <c r="AHJ55" s="82"/>
      <c r="AHK55" s="82"/>
      <c r="AHL55" s="82"/>
      <c r="AHM55" s="82"/>
      <c r="AHN55" s="82"/>
      <c r="AHO55" s="82"/>
      <c r="AHP55" s="82"/>
      <c r="AHQ55" s="82"/>
      <c r="AHR55" s="82"/>
      <c r="AHS55" s="82"/>
      <c r="AHT55" s="82"/>
      <c r="AHU55" s="82"/>
      <c r="AHV55" s="82"/>
      <c r="AHW55" s="82"/>
      <c r="AHX55" s="82"/>
      <c r="AHY55" s="82"/>
      <c r="AHZ55" s="82"/>
      <c r="AIA55" s="82"/>
      <c r="AIB55" s="82"/>
      <c r="AIC55" s="82"/>
      <c r="AID55" s="82"/>
      <c r="AIE55" s="82"/>
      <c r="AIF55" s="82"/>
      <c r="AIG55" s="82"/>
      <c r="AIH55" s="82"/>
      <c r="AII55" s="82"/>
      <c r="AIJ55" s="82"/>
      <c r="AIK55" s="82"/>
      <c r="AIL55" s="82"/>
      <c r="AIM55" s="82"/>
      <c r="AIN55" s="82"/>
      <c r="AIO55" s="82"/>
      <c r="AIP55" s="82"/>
      <c r="AIQ55" s="82"/>
      <c r="AIR55" s="82"/>
      <c r="AIS55" s="82"/>
      <c r="AIT55" s="82"/>
      <c r="AIU55" s="82"/>
      <c r="AIV55" s="82"/>
      <c r="AIW55" s="82"/>
      <c r="AIX55" s="82"/>
      <c r="AIY55" s="82"/>
      <c r="AIZ55" s="82"/>
      <c r="AJA55" s="82"/>
      <c r="AJB55" s="82"/>
      <c r="AJC55" s="82"/>
      <c r="AJD55" s="82"/>
      <c r="AJE55" s="82"/>
      <c r="AJF55" s="82"/>
      <c r="AJG55" s="82"/>
      <c r="AJH55" s="82"/>
      <c r="AJI55" s="82"/>
      <c r="AJJ55" s="82"/>
      <c r="AJK55" s="82"/>
      <c r="AJL55" s="82"/>
      <c r="AJM55" s="82"/>
      <c r="AJN55" s="82"/>
      <c r="AJO55" s="82"/>
      <c r="AJP55" s="82"/>
      <c r="AJQ55" s="82"/>
      <c r="AJR55" s="82"/>
      <c r="AJS55" s="82"/>
      <c r="AJT55" s="82"/>
      <c r="AJU55" s="82"/>
      <c r="AJV55" s="82"/>
      <c r="AJW55" s="82"/>
      <c r="AJX55" s="82"/>
      <c r="AJY55" s="82"/>
      <c r="AJZ55" s="82"/>
      <c r="AKA55" s="82"/>
      <c r="AKB55" s="82"/>
      <c r="AKC55" s="82"/>
      <c r="AKD55" s="82"/>
      <c r="AKE55" s="82"/>
      <c r="AKF55" s="82"/>
      <c r="AKG55" s="82"/>
      <c r="AKH55" s="82"/>
      <c r="AKI55" s="82"/>
      <c r="AKJ55" s="82"/>
      <c r="AKK55" s="82"/>
      <c r="AKL55" s="82"/>
      <c r="AKM55" s="82"/>
      <c r="AKN55" s="82"/>
      <c r="AKO55" s="82"/>
      <c r="AKP55" s="82"/>
      <c r="AKQ55" s="82"/>
      <c r="AKR55" s="82"/>
      <c r="AKS55" s="82"/>
      <c r="AKT55" s="82"/>
      <c r="AKU55" s="82"/>
      <c r="AKV55" s="82"/>
      <c r="AKW55" s="82"/>
      <c r="AKX55" s="82"/>
      <c r="AKY55" s="82"/>
      <c r="AKZ55" s="82"/>
      <c r="ALA55" s="82"/>
      <c r="ALB55" s="82"/>
      <c r="ALC55" s="82"/>
      <c r="ALD55" s="82"/>
      <c r="ALE55" s="82"/>
      <c r="ALF55" s="82"/>
      <c r="ALG55" s="82"/>
      <c r="ALH55" s="82"/>
      <c r="ALI55" s="82"/>
      <c r="ALJ55" s="82"/>
      <c r="ALK55" s="82"/>
      <c r="ALL55" s="82"/>
      <c r="ALM55" s="82"/>
      <c r="ALN55" s="82"/>
      <c r="ALO55" s="82"/>
      <c r="ALP55" s="82"/>
      <c r="ALQ55" s="82"/>
      <c r="ALR55" s="82"/>
      <c r="ALS55" s="82"/>
      <c r="ALT55" s="82"/>
      <c r="ALU55" s="82"/>
      <c r="ALV55" s="82"/>
      <c r="ALW55" s="82"/>
      <c r="ALX55" s="82"/>
      <c r="ALY55" s="82"/>
      <c r="ALZ55" s="82"/>
      <c r="AMA55" s="82"/>
      <c r="AMB55" s="82"/>
      <c r="AMC55" s="82"/>
      <c r="AMD55" s="82"/>
      <c r="AME55" s="82"/>
      <c r="AMF55" s="82"/>
      <c r="AMG55" s="82"/>
      <c r="AMH55" s="82"/>
      <c r="AMI55" s="82"/>
      <c r="AMJ55" s="82"/>
      <c r="AMK55" s="82"/>
      <c r="AML55" s="82"/>
      <c r="AMM55" s="82"/>
      <c r="AMN55" s="82"/>
      <c r="AMO55" s="82"/>
      <c r="AMP55" s="82"/>
      <c r="AMQ55" s="82"/>
      <c r="AMR55" s="82"/>
      <c r="AMS55" s="82"/>
      <c r="AMT55" s="82"/>
      <c r="AMU55" s="82"/>
      <c r="AMV55" s="82"/>
      <c r="AMW55" s="82"/>
      <c r="AMX55" s="82"/>
      <c r="AMY55" s="82"/>
      <c r="AMZ55" s="82"/>
      <c r="ANA55" s="82"/>
      <c r="ANB55" s="82"/>
      <c r="ANC55" s="82"/>
      <c r="AND55" s="82"/>
      <c r="ANE55" s="82"/>
      <c r="ANF55" s="82"/>
      <c r="ANG55" s="82"/>
      <c r="ANH55" s="82"/>
      <c r="ANI55" s="82"/>
      <c r="ANJ55" s="82"/>
      <c r="ANK55" s="82"/>
      <c r="ANL55" s="82"/>
      <c r="ANM55" s="82"/>
      <c r="ANN55" s="82"/>
      <c r="ANO55" s="82"/>
      <c r="ANP55" s="82"/>
      <c r="ANQ55" s="82"/>
      <c r="ANR55" s="82"/>
      <c r="ANS55" s="82"/>
      <c r="ANT55" s="82"/>
      <c r="ANU55" s="82"/>
      <c r="ANV55" s="82"/>
      <c r="ANW55" s="82"/>
      <c r="ANX55" s="82"/>
      <c r="ANY55" s="82"/>
      <c r="ANZ55" s="82"/>
      <c r="AOA55" s="82"/>
      <c r="AOB55" s="82"/>
      <c r="AOC55" s="82"/>
      <c r="AOD55" s="82"/>
      <c r="AOE55" s="82"/>
      <c r="AOF55" s="82"/>
      <c r="AOG55" s="82"/>
      <c r="AOH55" s="82"/>
      <c r="AOI55" s="82"/>
      <c r="AOJ55" s="82"/>
      <c r="AOK55" s="82"/>
      <c r="AOL55" s="82"/>
      <c r="AOM55" s="82"/>
      <c r="AON55" s="82"/>
      <c r="AOO55" s="82"/>
      <c r="AOP55" s="82"/>
      <c r="AOQ55" s="82"/>
      <c r="AOR55" s="82"/>
      <c r="AOS55" s="82"/>
      <c r="AOT55" s="82"/>
      <c r="AOU55" s="82"/>
      <c r="AOV55" s="82"/>
      <c r="AOW55" s="82"/>
      <c r="AOX55" s="82"/>
      <c r="AOY55" s="82"/>
      <c r="AOZ55" s="82"/>
      <c r="APA55" s="82"/>
      <c r="APB55" s="82"/>
      <c r="APC55" s="82"/>
      <c r="APD55" s="82"/>
      <c r="APE55" s="82"/>
      <c r="APF55" s="82"/>
      <c r="APG55" s="82"/>
      <c r="APH55" s="82"/>
      <c r="API55" s="82"/>
      <c r="APJ55" s="82"/>
      <c r="APK55" s="82"/>
      <c r="APL55" s="82"/>
      <c r="APM55" s="82"/>
      <c r="APN55" s="82"/>
      <c r="APO55" s="82"/>
      <c r="APP55" s="82"/>
      <c r="APQ55" s="82"/>
      <c r="APR55" s="82"/>
      <c r="APS55" s="82"/>
      <c r="APT55" s="82"/>
      <c r="APU55" s="82"/>
      <c r="APV55" s="82"/>
      <c r="APW55" s="82"/>
      <c r="APX55" s="82"/>
      <c r="APY55" s="82"/>
      <c r="APZ55" s="82"/>
      <c r="AQA55" s="82"/>
      <c r="AQB55" s="82"/>
      <c r="AQC55" s="82"/>
      <c r="AQD55" s="82"/>
      <c r="AQE55" s="82"/>
      <c r="AQF55" s="82"/>
      <c r="AQG55" s="82"/>
      <c r="AQH55" s="82"/>
      <c r="AQI55" s="82"/>
      <c r="AQJ55" s="82"/>
      <c r="AQK55" s="82"/>
      <c r="AQL55" s="82"/>
      <c r="AQM55" s="82"/>
      <c r="AQN55" s="82"/>
      <c r="AQO55" s="82"/>
      <c r="AQP55" s="82"/>
      <c r="AQQ55" s="82"/>
      <c r="AQR55" s="82"/>
      <c r="AQS55" s="82"/>
      <c r="AQT55" s="82"/>
      <c r="AQU55" s="82"/>
      <c r="AQV55" s="82"/>
      <c r="AQW55" s="82"/>
      <c r="AQX55" s="82"/>
      <c r="AQY55" s="82"/>
      <c r="AQZ55" s="82"/>
      <c r="ARA55" s="82"/>
      <c r="ARB55" s="82"/>
      <c r="ARC55" s="82"/>
      <c r="ARD55" s="82"/>
      <c r="ARE55" s="82"/>
      <c r="ARF55" s="82"/>
      <c r="ARG55" s="82"/>
      <c r="ARH55" s="82"/>
      <c r="ARI55" s="82"/>
      <c r="ARJ55" s="82"/>
      <c r="ARK55" s="82"/>
      <c r="ARL55" s="82"/>
      <c r="ARM55" s="82"/>
      <c r="ARN55" s="82"/>
      <c r="ARO55" s="82"/>
      <c r="ARP55" s="82"/>
      <c r="ARQ55" s="82"/>
      <c r="ARR55" s="82"/>
      <c r="ARS55" s="82"/>
      <c r="ART55" s="82"/>
      <c r="ARU55" s="82"/>
      <c r="ARV55" s="82"/>
      <c r="ARW55" s="82"/>
      <c r="ARX55" s="82"/>
      <c r="ARY55" s="82"/>
      <c r="ARZ55" s="82"/>
      <c r="ASA55" s="82"/>
      <c r="ASB55" s="82"/>
      <c r="ASC55" s="82"/>
      <c r="ASD55" s="82"/>
      <c r="ASE55" s="82"/>
      <c r="ASF55" s="82"/>
      <c r="ASG55" s="82"/>
      <c r="ASH55" s="82"/>
      <c r="ASI55" s="82"/>
      <c r="ASJ55" s="82"/>
      <c r="ASK55" s="82"/>
      <c r="ASL55" s="82"/>
      <c r="ASM55" s="82"/>
      <c r="ASN55" s="82"/>
      <c r="ASO55" s="82"/>
      <c r="ASP55" s="82"/>
      <c r="ASQ55" s="82"/>
      <c r="ASR55" s="82"/>
      <c r="ASS55" s="82"/>
      <c r="AST55" s="82"/>
      <c r="ASU55" s="82"/>
      <c r="ASV55" s="82"/>
      <c r="ASW55" s="82"/>
      <c r="ASX55" s="82"/>
      <c r="ASY55" s="82"/>
      <c r="ASZ55" s="82"/>
      <c r="ATA55" s="82"/>
      <c r="ATB55" s="82"/>
      <c r="ATC55" s="82"/>
      <c r="ATD55" s="82"/>
      <c r="ATE55" s="82"/>
      <c r="ATF55" s="82"/>
      <c r="ATG55" s="82"/>
      <c r="ATH55" s="82"/>
      <c r="ATI55" s="82"/>
      <c r="ATJ55" s="82"/>
      <c r="ATK55" s="82"/>
      <c r="ATL55" s="82"/>
      <c r="ATM55" s="82"/>
      <c r="ATN55" s="82"/>
      <c r="ATO55" s="82"/>
      <c r="ATP55" s="82"/>
      <c r="ATQ55" s="82"/>
      <c r="ATR55" s="82"/>
      <c r="ATS55" s="82"/>
      <c r="ATT55" s="82"/>
      <c r="ATU55" s="82"/>
      <c r="ATV55" s="82"/>
      <c r="ATW55" s="82"/>
      <c r="ATX55" s="82"/>
      <c r="ATY55" s="82"/>
      <c r="ATZ55" s="82"/>
      <c r="AUA55" s="82"/>
      <c r="AUB55" s="82"/>
      <c r="AUC55" s="82"/>
      <c r="AUD55" s="82"/>
      <c r="AUE55" s="82"/>
      <c r="AUF55" s="82"/>
      <c r="AUG55" s="82"/>
      <c r="AUH55" s="82"/>
      <c r="AUI55" s="82"/>
      <c r="AUJ55" s="82"/>
      <c r="AUK55" s="82"/>
      <c r="AUL55" s="82"/>
      <c r="AUM55" s="82"/>
      <c r="AUN55" s="82"/>
      <c r="AUO55" s="82"/>
      <c r="AUP55" s="82"/>
      <c r="AUQ55" s="82"/>
      <c r="AUR55" s="82"/>
      <c r="AUS55" s="82"/>
      <c r="AUT55" s="82"/>
      <c r="AUU55" s="82"/>
      <c r="AUV55" s="82"/>
      <c r="AUW55" s="82"/>
      <c r="AUX55" s="82"/>
      <c r="AUY55" s="82"/>
      <c r="AUZ55" s="82"/>
      <c r="AVA55" s="82"/>
      <c r="AVB55" s="82"/>
      <c r="AVC55" s="82"/>
      <c r="AVD55" s="82"/>
      <c r="AVE55" s="82"/>
      <c r="AVF55" s="82"/>
      <c r="AVG55" s="82"/>
      <c r="AVH55" s="82"/>
      <c r="AVI55" s="82"/>
      <c r="AVJ55" s="82"/>
      <c r="AVK55" s="82"/>
      <c r="AVL55" s="82"/>
      <c r="AVM55" s="82"/>
      <c r="AVN55" s="82"/>
      <c r="AVO55" s="82"/>
      <c r="AVP55" s="82"/>
      <c r="AVQ55" s="82"/>
      <c r="AVR55" s="82"/>
      <c r="AVS55" s="82"/>
      <c r="AVT55" s="82"/>
      <c r="AVU55" s="82"/>
      <c r="AVV55" s="82"/>
      <c r="AVW55" s="82"/>
      <c r="AVX55" s="82"/>
      <c r="AVY55" s="82"/>
      <c r="AVZ55" s="82"/>
      <c r="AWA55" s="82"/>
      <c r="AWB55" s="82"/>
      <c r="AWC55" s="82"/>
      <c r="AWD55" s="82"/>
      <c r="AWE55" s="82"/>
      <c r="AWF55" s="82"/>
      <c r="AWG55" s="82"/>
      <c r="AWH55" s="82"/>
      <c r="AWI55" s="82"/>
      <c r="AWJ55" s="82"/>
      <c r="AWK55" s="82"/>
      <c r="AWL55" s="82"/>
      <c r="AWM55" s="82"/>
      <c r="AWN55" s="82"/>
      <c r="AWO55" s="82"/>
      <c r="AWP55" s="82"/>
      <c r="AWQ55" s="82"/>
      <c r="AWR55" s="82"/>
      <c r="AWS55" s="82"/>
      <c r="AWT55" s="82"/>
      <c r="AWU55" s="82"/>
      <c r="AWV55" s="82"/>
      <c r="AWW55" s="82"/>
      <c r="AWX55" s="82"/>
      <c r="AWY55" s="82"/>
      <c r="AWZ55" s="82"/>
      <c r="AXA55" s="82"/>
      <c r="AXB55" s="82"/>
      <c r="AXC55" s="82"/>
      <c r="AXD55" s="82"/>
      <c r="AXE55" s="82"/>
      <c r="AXF55" s="82"/>
      <c r="AXG55" s="82"/>
      <c r="AXH55" s="82"/>
      <c r="AXI55" s="82"/>
      <c r="AXJ55" s="82"/>
      <c r="AXK55" s="82"/>
      <c r="AXL55" s="82"/>
      <c r="AXM55" s="82"/>
      <c r="AXN55" s="82"/>
      <c r="AXO55" s="82"/>
      <c r="AXP55" s="82"/>
      <c r="AXQ55" s="82"/>
      <c r="AXR55" s="82"/>
      <c r="AXS55" s="82"/>
      <c r="AXT55" s="82"/>
      <c r="AXU55" s="82"/>
      <c r="AXV55" s="82"/>
      <c r="AXW55" s="82"/>
      <c r="AXX55" s="82"/>
      <c r="AXY55" s="82"/>
      <c r="AXZ55" s="82"/>
      <c r="AYA55" s="82"/>
      <c r="AYB55" s="82"/>
      <c r="AYC55" s="82"/>
      <c r="AYD55" s="82"/>
      <c r="AYE55" s="82"/>
      <c r="AYF55" s="82"/>
      <c r="AYG55" s="82"/>
      <c r="AYH55" s="82"/>
      <c r="AYI55" s="82"/>
      <c r="AYJ55" s="82"/>
      <c r="AYK55" s="82"/>
      <c r="AYL55" s="82"/>
      <c r="AYM55" s="82"/>
      <c r="AYN55" s="82"/>
      <c r="AYO55" s="82"/>
      <c r="AYP55" s="82"/>
      <c r="AYQ55" s="82"/>
      <c r="AYR55" s="82"/>
      <c r="AYS55" s="82"/>
      <c r="AYT55" s="82"/>
      <c r="AYU55" s="82"/>
      <c r="AYV55" s="82"/>
      <c r="AYW55" s="82"/>
      <c r="AYX55" s="82"/>
      <c r="AYY55" s="82"/>
      <c r="AYZ55" s="82"/>
      <c r="AZA55" s="82"/>
      <c r="AZB55" s="82"/>
      <c r="AZC55" s="82"/>
      <c r="AZD55" s="82"/>
      <c r="AZE55" s="82"/>
      <c r="AZF55" s="82"/>
      <c r="AZG55" s="82"/>
      <c r="AZH55" s="82"/>
      <c r="AZI55" s="82"/>
      <c r="AZJ55" s="82"/>
      <c r="AZK55" s="82"/>
      <c r="AZL55" s="82"/>
      <c r="AZM55" s="82"/>
      <c r="AZN55" s="82"/>
      <c r="AZO55" s="82"/>
      <c r="AZP55" s="82"/>
      <c r="AZQ55" s="82"/>
      <c r="AZR55" s="82"/>
      <c r="AZS55" s="82"/>
      <c r="AZT55" s="82"/>
      <c r="AZU55" s="82"/>
      <c r="AZV55" s="82"/>
      <c r="AZW55" s="82"/>
      <c r="AZX55" s="82"/>
      <c r="AZY55" s="82"/>
      <c r="AZZ55" s="82"/>
      <c r="BAA55" s="82"/>
      <c r="BAB55" s="82"/>
      <c r="BAC55" s="82"/>
      <c r="BAD55" s="82"/>
      <c r="BAE55" s="82"/>
      <c r="BAF55" s="82"/>
      <c r="BAG55" s="82"/>
      <c r="BAH55" s="82"/>
      <c r="BAI55" s="82"/>
      <c r="BAJ55" s="82"/>
      <c r="BAK55" s="82"/>
      <c r="BAL55" s="82"/>
      <c r="BAM55" s="82"/>
      <c r="BAN55" s="82"/>
      <c r="BAO55" s="82"/>
      <c r="BAP55" s="82"/>
      <c r="BAQ55" s="82"/>
      <c r="BAR55" s="82"/>
      <c r="BAS55" s="82"/>
      <c r="BAT55" s="82"/>
      <c r="BAU55" s="82"/>
      <c r="BAV55" s="82"/>
      <c r="BAW55" s="82"/>
      <c r="BAX55" s="82"/>
      <c r="BAY55" s="82"/>
      <c r="BAZ55" s="82"/>
      <c r="BBA55" s="82"/>
      <c r="BBB55" s="82"/>
      <c r="BBC55" s="82"/>
      <c r="BBD55" s="82"/>
      <c r="BBE55" s="82"/>
      <c r="BBF55" s="82"/>
      <c r="BBG55" s="82"/>
      <c r="BBH55" s="82"/>
      <c r="BBI55" s="82"/>
      <c r="BBJ55" s="82"/>
      <c r="BBK55" s="82"/>
      <c r="BBL55" s="82"/>
      <c r="BBM55" s="82"/>
      <c r="BBN55" s="82"/>
      <c r="BBO55" s="82"/>
      <c r="BBP55" s="82"/>
      <c r="BBQ55" s="82"/>
      <c r="BBR55" s="82"/>
      <c r="BBS55" s="82"/>
      <c r="BBT55" s="82"/>
      <c r="BBU55" s="82"/>
      <c r="BBV55" s="82"/>
      <c r="BBW55" s="82"/>
      <c r="BBX55" s="82"/>
      <c r="BBY55" s="82"/>
      <c r="BBZ55" s="82"/>
      <c r="BCA55" s="82"/>
      <c r="BCB55" s="82"/>
      <c r="BCC55" s="82"/>
      <c r="BCD55" s="82"/>
      <c r="BCE55" s="82"/>
      <c r="BCF55" s="82"/>
      <c r="BCG55" s="82"/>
      <c r="BCH55" s="82"/>
      <c r="BCI55" s="82"/>
      <c r="BCJ55" s="82"/>
      <c r="BCK55" s="82"/>
      <c r="BCL55" s="82"/>
      <c r="BCM55" s="82"/>
      <c r="BCN55" s="82"/>
      <c r="BCO55" s="82"/>
      <c r="BCP55" s="82"/>
      <c r="BCQ55" s="82"/>
      <c r="BCR55" s="82"/>
      <c r="BCS55" s="82"/>
      <c r="BCT55" s="82"/>
      <c r="BCU55" s="82"/>
      <c r="BCV55" s="82"/>
      <c r="BCW55" s="82"/>
      <c r="BCX55" s="82"/>
      <c r="BCY55" s="82"/>
      <c r="BCZ55" s="82"/>
      <c r="BDA55" s="82"/>
      <c r="BDB55" s="82"/>
      <c r="BDC55" s="82"/>
      <c r="BDD55" s="82"/>
      <c r="BDE55" s="82"/>
      <c r="BDF55" s="82"/>
      <c r="BDG55" s="82"/>
      <c r="BDH55" s="82"/>
      <c r="BDI55" s="82"/>
      <c r="BDJ55" s="82"/>
      <c r="BDK55" s="82"/>
      <c r="BDL55" s="82"/>
      <c r="BDM55" s="82"/>
      <c r="BDN55" s="82"/>
      <c r="BDO55" s="82"/>
      <c r="BDP55" s="82"/>
      <c r="BDQ55" s="82"/>
      <c r="BDR55" s="82"/>
      <c r="BDS55" s="82"/>
      <c r="BDT55" s="82"/>
      <c r="BDU55" s="82"/>
      <c r="BDV55" s="82"/>
      <c r="BDW55" s="82"/>
      <c r="BDX55" s="82"/>
      <c r="BDY55" s="82"/>
      <c r="BDZ55" s="82"/>
      <c r="BEA55" s="82"/>
      <c r="BEB55" s="82"/>
      <c r="BEC55" s="82"/>
      <c r="BED55" s="82"/>
      <c r="BEE55" s="82"/>
      <c r="BEF55" s="82"/>
      <c r="BEG55" s="82"/>
      <c r="BEH55" s="82"/>
      <c r="BEI55" s="82"/>
      <c r="BEJ55" s="82"/>
      <c r="BEK55" s="82"/>
      <c r="BEL55" s="82"/>
      <c r="BEM55" s="82"/>
      <c r="BEN55" s="82"/>
      <c r="BEO55" s="82"/>
      <c r="BEP55" s="82"/>
      <c r="BEQ55" s="82"/>
      <c r="BER55" s="82"/>
      <c r="BES55" s="82"/>
      <c r="BET55" s="82"/>
      <c r="BEU55" s="82"/>
      <c r="BEV55" s="82"/>
      <c r="BEW55" s="82"/>
      <c r="BEX55" s="82"/>
      <c r="BEY55" s="82"/>
      <c r="BEZ55" s="82"/>
      <c r="BFA55" s="82"/>
      <c r="BFB55" s="82"/>
      <c r="BFC55" s="82"/>
      <c r="BFD55" s="82"/>
      <c r="BFE55" s="82"/>
      <c r="BFF55" s="82"/>
      <c r="BFG55" s="82"/>
      <c r="BFH55" s="82"/>
      <c r="BFI55" s="82"/>
      <c r="BFJ55" s="82"/>
      <c r="BFK55" s="82"/>
      <c r="BFL55" s="82"/>
      <c r="BFM55" s="82"/>
      <c r="BFN55" s="82"/>
      <c r="BFO55" s="82"/>
      <c r="BFP55" s="82"/>
      <c r="BFQ55" s="82"/>
      <c r="BFR55" s="82"/>
      <c r="BFS55" s="82"/>
      <c r="BFT55" s="82"/>
      <c r="BFU55" s="82"/>
      <c r="BFV55" s="82"/>
      <c r="BFW55" s="82"/>
      <c r="BFX55" s="82"/>
      <c r="BFY55" s="82"/>
      <c r="BFZ55" s="82"/>
      <c r="BGA55" s="82"/>
      <c r="BGB55" s="82"/>
      <c r="BGC55" s="82"/>
      <c r="BGD55" s="82"/>
      <c r="BGE55" s="82"/>
      <c r="BGF55" s="82"/>
      <c r="BGG55" s="82"/>
      <c r="BGH55" s="82"/>
      <c r="BGI55" s="82"/>
      <c r="BGJ55" s="82"/>
      <c r="BGK55" s="82"/>
      <c r="BGL55" s="82"/>
      <c r="BGM55" s="82"/>
      <c r="BGN55" s="82"/>
      <c r="BGO55" s="82"/>
      <c r="BGP55" s="82"/>
      <c r="BGQ55" s="82"/>
      <c r="BGR55" s="82"/>
      <c r="BGS55" s="82"/>
      <c r="BGT55" s="82"/>
      <c r="BGU55" s="82"/>
      <c r="BGV55" s="82"/>
      <c r="BGW55" s="82"/>
      <c r="BGX55" s="82"/>
      <c r="BGY55" s="82"/>
      <c r="BGZ55" s="82"/>
      <c r="BHA55" s="82"/>
      <c r="BHB55" s="82"/>
      <c r="BHC55" s="82"/>
      <c r="BHD55" s="82"/>
      <c r="BHE55" s="82"/>
      <c r="BHF55" s="82"/>
      <c r="BHG55" s="82"/>
      <c r="BHH55" s="82"/>
    </row>
    <row r="56" spans="1:1570" s="84" customFormat="1" x14ac:dyDescent="0.2">
      <c r="A56" s="99"/>
      <c r="B56" s="83">
        <v>22</v>
      </c>
      <c r="C56" s="59" t="s">
        <v>39</v>
      </c>
      <c r="D56" s="59"/>
      <c r="E56" s="59"/>
      <c r="F56" s="51"/>
      <c r="G56" s="80" t="str">
        <f t="shared" si="21"/>
        <v/>
      </c>
      <c r="H56" s="59"/>
      <c r="I56" s="62"/>
      <c r="J56" s="115" t="str">
        <f t="shared" si="22"/>
        <v/>
      </c>
      <c r="K56" s="82"/>
      <c r="L56" s="100"/>
      <c r="N56" s="85"/>
      <c r="O56" s="85"/>
      <c r="P56" s="85">
        <v>30</v>
      </c>
      <c r="Q56" s="93" t="str">
        <f t="shared" ref="Q56:AC56" si="45">IF($C64=Q$26,$F64,"")</f>
        <v/>
      </c>
      <c r="R56" s="93" t="str">
        <f t="shared" si="45"/>
        <v/>
      </c>
      <c r="S56" s="93" t="str">
        <f t="shared" si="45"/>
        <v/>
      </c>
      <c r="T56" s="93" t="str">
        <f t="shared" si="45"/>
        <v/>
      </c>
      <c r="U56" s="93" t="str">
        <f t="shared" si="45"/>
        <v/>
      </c>
      <c r="V56" s="93" t="str">
        <f t="shared" si="45"/>
        <v/>
      </c>
      <c r="W56" s="93" t="str">
        <f t="shared" si="45"/>
        <v/>
      </c>
      <c r="X56" s="93" t="str">
        <f t="shared" si="45"/>
        <v/>
      </c>
      <c r="Y56" s="93" t="str">
        <f t="shared" si="45"/>
        <v/>
      </c>
      <c r="Z56" s="93" t="str">
        <f t="shared" si="45"/>
        <v/>
      </c>
      <c r="AA56" s="93" t="str">
        <f t="shared" si="45"/>
        <v/>
      </c>
      <c r="AB56" s="93" t="str">
        <f t="shared" si="45"/>
        <v/>
      </c>
      <c r="AC56" s="93" t="str">
        <f t="shared" si="45"/>
        <v/>
      </c>
      <c r="AD56" s="85"/>
      <c r="AE56" s="93" t="str">
        <f t="shared" si="10"/>
        <v/>
      </c>
      <c r="AF56" s="93" t="str">
        <f t="shared" si="34"/>
        <v/>
      </c>
      <c r="AG56" s="93" t="str">
        <f t="shared" si="34"/>
        <v/>
      </c>
      <c r="AH56" s="93" t="str">
        <f t="shared" si="34"/>
        <v/>
      </c>
      <c r="AI56" s="93" t="str">
        <f t="shared" si="34"/>
        <v/>
      </c>
      <c r="AJ56" s="93" t="str">
        <f t="shared" si="34"/>
        <v/>
      </c>
      <c r="AK56" s="93" t="str">
        <f t="shared" si="34"/>
        <v/>
      </c>
      <c r="AL56" s="93" t="str">
        <f t="shared" si="34"/>
        <v/>
      </c>
      <c r="AM56" s="93" t="str">
        <f t="shared" si="34"/>
        <v/>
      </c>
      <c r="AN56" s="93" t="str">
        <f t="shared" si="34"/>
        <v/>
      </c>
      <c r="AO56" s="93" t="str">
        <f t="shared" si="34"/>
        <v/>
      </c>
      <c r="AP56" s="93" t="str">
        <f t="shared" si="34"/>
        <v/>
      </c>
      <c r="AQ56" s="93" t="str">
        <f t="shared" si="34"/>
        <v/>
      </c>
      <c r="AR56" s="109"/>
      <c r="AS56" s="87"/>
      <c r="AT56" s="87"/>
      <c r="AU56" s="87"/>
      <c r="AV56" s="87"/>
      <c r="AW56" s="87"/>
      <c r="AX56" s="87"/>
      <c r="AY56" s="87"/>
      <c r="AZ56" s="87"/>
      <c r="BA56" s="87"/>
      <c r="BB56" s="87"/>
      <c r="BC56" s="87"/>
      <c r="BD56" s="87"/>
      <c r="BE56" s="87"/>
      <c r="BF56" s="87"/>
      <c r="BG56" s="87"/>
      <c r="BH56" s="88"/>
      <c r="BI56" s="88"/>
      <c r="BJ56" s="82"/>
      <c r="BK56" s="82"/>
      <c r="BL56" s="82"/>
      <c r="BM56" s="82"/>
      <c r="BN56" s="82"/>
      <c r="BO56" s="82"/>
      <c r="BP56" s="82"/>
      <c r="BQ56" s="82"/>
      <c r="BR56" s="82"/>
      <c r="BS56" s="82"/>
      <c r="BT56" s="82"/>
      <c r="BU56" s="82"/>
      <c r="BV56" s="82"/>
      <c r="BW56" s="82"/>
      <c r="BX56" s="82"/>
      <c r="BY56" s="82"/>
      <c r="BZ56" s="82"/>
      <c r="CA56" s="82"/>
      <c r="CB56" s="82"/>
      <c r="CC56" s="82"/>
      <c r="CD56" s="82"/>
      <c r="CE56" s="82"/>
      <c r="CF56" s="82"/>
      <c r="CG56" s="82"/>
      <c r="CH56" s="82"/>
      <c r="CI56" s="82"/>
      <c r="CJ56" s="82"/>
      <c r="CK56" s="82"/>
      <c r="CL56" s="82"/>
      <c r="CM56" s="82"/>
      <c r="CN56" s="82"/>
      <c r="CO56" s="82"/>
      <c r="CP56" s="82"/>
      <c r="CQ56" s="82"/>
      <c r="CR56" s="82"/>
      <c r="CS56" s="82"/>
      <c r="CT56" s="82"/>
      <c r="CU56" s="82"/>
      <c r="CV56" s="82"/>
      <c r="CW56" s="82"/>
      <c r="CX56" s="82"/>
      <c r="CY56" s="82"/>
      <c r="CZ56" s="82"/>
      <c r="DA56" s="82"/>
      <c r="DB56" s="82"/>
      <c r="DC56" s="82"/>
      <c r="DD56" s="82"/>
      <c r="DE56" s="82"/>
      <c r="DF56" s="82"/>
      <c r="DG56" s="82"/>
      <c r="DH56" s="82"/>
      <c r="DI56" s="82"/>
      <c r="DJ56" s="82"/>
      <c r="DK56" s="82"/>
      <c r="DL56" s="82"/>
      <c r="DM56" s="82"/>
      <c r="DN56" s="82"/>
      <c r="DO56" s="82"/>
      <c r="DP56" s="82"/>
      <c r="DQ56" s="82"/>
      <c r="DR56" s="82"/>
      <c r="DS56" s="82"/>
      <c r="DT56" s="82"/>
      <c r="DU56" s="82"/>
      <c r="DV56" s="82"/>
      <c r="DW56" s="82"/>
      <c r="DX56" s="82"/>
      <c r="DY56" s="82"/>
      <c r="DZ56" s="82"/>
      <c r="EA56" s="82"/>
      <c r="EB56" s="82"/>
      <c r="EC56" s="82"/>
      <c r="ED56" s="82"/>
      <c r="EE56" s="82"/>
      <c r="EF56" s="82"/>
      <c r="EG56" s="82"/>
      <c r="EH56" s="82"/>
      <c r="EI56" s="82"/>
      <c r="EJ56" s="82"/>
      <c r="EK56" s="82"/>
      <c r="EL56" s="82"/>
      <c r="EM56" s="82"/>
      <c r="EN56" s="82"/>
      <c r="EO56" s="82"/>
      <c r="EP56" s="82"/>
      <c r="EQ56" s="82"/>
      <c r="ER56" s="82"/>
      <c r="ES56" s="82"/>
      <c r="ET56" s="82"/>
      <c r="EU56" s="82"/>
      <c r="EV56" s="82"/>
      <c r="EW56" s="82"/>
      <c r="EX56" s="82"/>
      <c r="EY56" s="82"/>
      <c r="EZ56" s="82"/>
      <c r="FA56" s="82"/>
      <c r="FB56" s="82"/>
      <c r="FC56" s="82"/>
      <c r="FD56" s="82"/>
      <c r="FE56" s="82"/>
      <c r="FF56" s="82"/>
      <c r="FG56" s="82"/>
      <c r="FH56" s="82"/>
      <c r="FI56" s="82"/>
      <c r="FJ56" s="82"/>
      <c r="FK56" s="82"/>
      <c r="FL56" s="82"/>
      <c r="FM56" s="82"/>
      <c r="FN56" s="82"/>
      <c r="FO56" s="82"/>
      <c r="FP56" s="82"/>
      <c r="FQ56" s="82"/>
      <c r="FR56" s="82"/>
      <c r="FS56" s="82"/>
      <c r="FT56" s="82"/>
      <c r="FU56" s="82"/>
      <c r="FV56" s="82"/>
      <c r="FW56" s="82"/>
      <c r="FX56" s="82"/>
      <c r="FY56" s="82"/>
      <c r="FZ56" s="82"/>
      <c r="GA56" s="82"/>
      <c r="GB56" s="82"/>
      <c r="GC56" s="82"/>
      <c r="GD56" s="82"/>
      <c r="GE56" s="82"/>
      <c r="GF56" s="82"/>
      <c r="GG56" s="82"/>
      <c r="GH56" s="82"/>
      <c r="GI56" s="82"/>
      <c r="GJ56" s="82"/>
      <c r="GK56" s="82"/>
      <c r="GL56" s="82"/>
      <c r="GM56" s="82"/>
      <c r="GN56" s="82"/>
      <c r="GO56" s="82"/>
      <c r="GP56" s="82"/>
      <c r="GQ56" s="82"/>
      <c r="GR56" s="82"/>
      <c r="GS56" s="82"/>
      <c r="GT56" s="82"/>
      <c r="GU56" s="82"/>
      <c r="GV56" s="82"/>
      <c r="GW56" s="82"/>
      <c r="GX56" s="82"/>
      <c r="GY56" s="82"/>
      <c r="GZ56" s="82"/>
      <c r="HA56" s="82"/>
      <c r="HB56" s="82"/>
      <c r="HC56" s="82"/>
      <c r="HD56" s="82"/>
      <c r="HE56" s="82"/>
      <c r="HF56" s="82"/>
      <c r="HG56" s="82"/>
      <c r="HH56" s="82"/>
      <c r="HI56" s="82"/>
      <c r="HJ56" s="82"/>
      <c r="HK56" s="82"/>
      <c r="HL56" s="82"/>
      <c r="HM56" s="82"/>
      <c r="HN56" s="82"/>
      <c r="HO56" s="82"/>
      <c r="HP56" s="82"/>
      <c r="HQ56" s="82"/>
      <c r="HR56" s="82"/>
      <c r="HS56" s="82"/>
      <c r="HT56" s="82"/>
      <c r="HU56" s="82"/>
      <c r="HV56" s="82"/>
      <c r="HW56" s="82"/>
      <c r="HX56" s="82"/>
      <c r="HY56" s="82"/>
      <c r="HZ56" s="82"/>
      <c r="IA56" s="82"/>
      <c r="IB56" s="82"/>
      <c r="IC56" s="82"/>
      <c r="ID56" s="82"/>
      <c r="IE56" s="82"/>
      <c r="IF56" s="82"/>
      <c r="IG56" s="82"/>
      <c r="IH56" s="82"/>
      <c r="II56" s="82"/>
      <c r="IJ56" s="82"/>
      <c r="IK56" s="82"/>
      <c r="IL56" s="82"/>
      <c r="IM56" s="82"/>
      <c r="IN56" s="82"/>
      <c r="IO56" s="82"/>
      <c r="IP56" s="82"/>
      <c r="IQ56" s="82"/>
      <c r="IR56" s="82"/>
      <c r="IS56" s="82"/>
      <c r="IT56" s="82"/>
      <c r="IU56" s="82"/>
      <c r="IV56" s="82"/>
      <c r="IW56" s="82"/>
      <c r="IX56" s="82"/>
      <c r="IY56" s="82"/>
      <c r="IZ56" s="82"/>
      <c r="JA56" s="82"/>
      <c r="JB56" s="82"/>
      <c r="JC56" s="82"/>
      <c r="JD56" s="82"/>
      <c r="JE56" s="82"/>
      <c r="JF56" s="82"/>
      <c r="JG56" s="82"/>
      <c r="JH56" s="82"/>
      <c r="JI56" s="82"/>
      <c r="JJ56" s="82"/>
      <c r="JK56" s="82"/>
      <c r="JL56" s="82"/>
      <c r="JM56" s="82"/>
      <c r="JN56" s="82"/>
      <c r="JO56" s="82"/>
      <c r="JP56" s="82"/>
      <c r="JQ56" s="82"/>
      <c r="JR56" s="82"/>
      <c r="JS56" s="82"/>
      <c r="JT56" s="82"/>
      <c r="JU56" s="82"/>
      <c r="JV56" s="82"/>
      <c r="JW56" s="82"/>
      <c r="JX56" s="82"/>
      <c r="JY56" s="82"/>
      <c r="JZ56" s="82"/>
      <c r="KA56" s="82"/>
      <c r="KB56" s="82"/>
      <c r="KC56" s="82"/>
      <c r="KD56" s="82"/>
      <c r="KE56" s="82"/>
      <c r="KF56" s="82"/>
      <c r="KG56" s="82"/>
      <c r="KH56" s="82"/>
      <c r="KI56" s="82"/>
      <c r="KJ56" s="82"/>
      <c r="KK56" s="82"/>
      <c r="KL56" s="82"/>
      <c r="KM56" s="82"/>
      <c r="KN56" s="82"/>
      <c r="KO56" s="82"/>
      <c r="KP56" s="82"/>
      <c r="KQ56" s="82"/>
      <c r="KR56" s="82"/>
      <c r="KS56" s="82"/>
      <c r="KT56" s="82"/>
      <c r="KU56" s="82"/>
      <c r="KV56" s="82"/>
      <c r="KW56" s="82"/>
      <c r="KX56" s="82"/>
      <c r="KY56" s="82"/>
      <c r="KZ56" s="82"/>
      <c r="LA56" s="82"/>
      <c r="LB56" s="82"/>
      <c r="LC56" s="82"/>
      <c r="LD56" s="82"/>
      <c r="LE56" s="82"/>
      <c r="LF56" s="82"/>
      <c r="LG56" s="82"/>
      <c r="LH56" s="82"/>
      <c r="LI56" s="82"/>
      <c r="LJ56" s="82"/>
      <c r="LK56" s="82"/>
      <c r="LL56" s="82"/>
      <c r="LM56" s="82"/>
      <c r="LN56" s="82"/>
      <c r="LO56" s="82"/>
      <c r="LP56" s="82"/>
      <c r="LQ56" s="82"/>
      <c r="LR56" s="82"/>
      <c r="LS56" s="82"/>
      <c r="LT56" s="82"/>
      <c r="LU56" s="82"/>
      <c r="LV56" s="82"/>
      <c r="LW56" s="82"/>
      <c r="LX56" s="82"/>
      <c r="LY56" s="82"/>
      <c r="LZ56" s="82"/>
      <c r="MA56" s="82"/>
      <c r="MB56" s="82"/>
      <c r="MC56" s="82"/>
      <c r="MD56" s="82"/>
      <c r="ME56" s="82"/>
      <c r="MF56" s="82"/>
      <c r="MG56" s="82"/>
      <c r="MH56" s="82"/>
      <c r="MI56" s="82"/>
      <c r="MJ56" s="82"/>
      <c r="MK56" s="82"/>
      <c r="ML56" s="82"/>
      <c r="MM56" s="82"/>
      <c r="MN56" s="82"/>
      <c r="MO56" s="82"/>
      <c r="MP56" s="82"/>
      <c r="MQ56" s="82"/>
      <c r="MR56" s="82"/>
      <c r="MS56" s="82"/>
      <c r="MT56" s="82"/>
      <c r="MU56" s="82"/>
      <c r="MV56" s="82"/>
      <c r="MW56" s="82"/>
      <c r="MX56" s="82"/>
      <c r="MY56" s="82"/>
      <c r="MZ56" s="82"/>
      <c r="NA56" s="82"/>
      <c r="NB56" s="82"/>
      <c r="NC56" s="82"/>
      <c r="ND56" s="82"/>
      <c r="NE56" s="82"/>
      <c r="NF56" s="82"/>
      <c r="NG56" s="82"/>
      <c r="NH56" s="82"/>
      <c r="NI56" s="82"/>
      <c r="NJ56" s="82"/>
      <c r="NK56" s="82"/>
      <c r="NL56" s="82"/>
      <c r="NM56" s="82"/>
      <c r="NN56" s="82"/>
      <c r="NO56" s="82"/>
      <c r="NP56" s="82"/>
      <c r="NQ56" s="82"/>
      <c r="NR56" s="82"/>
      <c r="NS56" s="82"/>
      <c r="NT56" s="82"/>
      <c r="NU56" s="82"/>
      <c r="NV56" s="82"/>
      <c r="NW56" s="82"/>
      <c r="NX56" s="82"/>
      <c r="NY56" s="82"/>
      <c r="NZ56" s="82"/>
      <c r="OA56" s="82"/>
      <c r="OB56" s="82"/>
      <c r="OC56" s="82"/>
      <c r="OD56" s="82"/>
      <c r="OE56" s="82"/>
      <c r="OF56" s="82"/>
      <c r="OG56" s="82"/>
      <c r="OH56" s="82"/>
      <c r="OI56" s="82"/>
      <c r="OJ56" s="82"/>
      <c r="OK56" s="82"/>
      <c r="OL56" s="82"/>
      <c r="OM56" s="82"/>
      <c r="ON56" s="82"/>
      <c r="OO56" s="82"/>
      <c r="OP56" s="82"/>
      <c r="OQ56" s="82"/>
      <c r="OR56" s="82"/>
      <c r="OS56" s="82"/>
      <c r="OT56" s="82"/>
      <c r="OU56" s="82"/>
      <c r="OV56" s="82"/>
      <c r="OW56" s="82"/>
      <c r="OX56" s="82"/>
      <c r="OY56" s="82"/>
      <c r="OZ56" s="82"/>
      <c r="PA56" s="82"/>
      <c r="PB56" s="82"/>
      <c r="PC56" s="82"/>
      <c r="PD56" s="82"/>
      <c r="PE56" s="82"/>
      <c r="PF56" s="82"/>
      <c r="PG56" s="82"/>
      <c r="PH56" s="82"/>
      <c r="PI56" s="82"/>
      <c r="PJ56" s="82"/>
      <c r="PK56" s="82"/>
      <c r="PL56" s="82"/>
      <c r="PM56" s="82"/>
      <c r="PN56" s="82"/>
      <c r="PO56" s="82"/>
      <c r="PP56" s="82"/>
      <c r="PQ56" s="82"/>
      <c r="PR56" s="82"/>
      <c r="PS56" s="82"/>
      <c r="PT56" s="82"/>
      <c r="PU56" s="82"/>
      <c r="PV56" s="82"/>
      <c r="PW56" s="82"/>
      <c r="PX56" s="82"/>
      <c r="PY56" s="82"/>
      <c r="PZ56" s="82"/>
      <c r="QA56" s="82"/>
      <c r="QB56" s="82"/>
      <c r="QC56" s="82"/>
      <c r="QD56" s="82"/>
      <c r="QE56" s="82"/>
      <c r="QF56" s="82"/>
      <c r="QG56" s="82"/>
      <c r="QH56" s="82"/>
      <c r="QI56" s="82"/>
      <c r="QJ56" s="82"/>
      <c r="QK56" s="82"/>
      <c r="QL56" s="82"/>
      <c r="QM56" s="82"/>
      <c r="QN56" s="82"/>
      <c r="QO56" s="82"/>
      <c r="QP56" s="82"/>
      <c r="QQ56" s="82"/>
      <c r="QR56" s="82"/>
      <c r="QS56" s="82"/>
      <c r="QT56" s="82"/>
      <c r="QU56" s="82"/>
      <c r="QV56" s="82"/>
      <c r="QW56" s="82"/>
      <c r="QX56" s="82"/>
      <c r="QY56" s="82"/>
      <c r="QZ56" s="82"/>
      <c r="RA56" s="82"/>
      <c r="RB56" s="82"/>
      <c r="RC56" s="82"/>
      <c r="RD56" s="82"/>
      <c r="RE56" s="82"/>
      <c r="RF56" s="82"/>
      <c r="RG56" s="82"/>
      <c r="RH56" s="82"/>
      <c r="RI56" s="82"/>
      <c r="RJ56" s="82"/>
      <c r="RK56" s="82"/>
      <c r="RL56" s="82"/>
      <c r="RM56" s="82"/>
      <c r="RN56" s="82"/>
      <c r="RO56" s="82"/>
      <c r="RP56" s="82"/>
      <c r="RQ56" s="82"/>
      <c r="RR56" s="82"/>
      <c r="RS56" s="82"/>
      <c r="RT56" s="82"/>
      <c r="RU56" s="82"/>
      <c r="RV56" s="82"/>
      <c r="RW56" s="82"/>
      <c r="RX56" s="82"/>
      <c r="RY56" s="82"/>
      <c r="RZ56" s="82"/>
      <c r="SA56" s="82"/>
      <c r="SB56" s="82"/>
      <c r="SC56" s="82"/>
      <c r="SD56" s="82"/>
      <c r="SE56" s="82"/>
      <c r="SF56" s="82"/>
      <c r="SG56" s="82"/>
      <c r="SH56" s="82"/>
      <c r="SI56" s="82"/>
      <c r="SJ56" s="82"/>
      <c r="SK56" s="82"/>
      <c r="SL56" s="82"/>
      <c r="SM56" s="82"/>
      <c r="SN56" s="82"/>
      <c r="SO56" s="82"/>
      <c r="SP56" s="82"/>
      <c r="SQ56" s="82"/>
      <c r="SR56" s="82"/>
      <c r="SS56" s="82"/>
      <c r="ST56" s="82"/>
      <c r="SU56" s="82"/>
      <c r="SV56" s="82"/>
      <c r="SW56" s="82"/>
      <c r="SX56" s="82"/>
      <c r="SY56" s="82"/>
      <c r="SZ56" s="82"/>
      <c r="TA56" s="82"/>
      <c r="TB56" s="82"/>
      <c r="TC56" s="82"/>
      <c r="TD56" s="82"/>
      <c r="TE56" s="82"/>
      <c r="TF56" s="82"/>
      <c r="TG56" s="82"/>
      <c r="TH56" s="82"/>
      <c r="TI56" s="82"/>
      <c r="TJ56" s="82"/>
      <c r="TK56" s="82"/>
      <c r="TL56" s="82"/>
      <c r="TM56" s="82"/>
      <c r="TN56" s="82"/>
      <c r="TO56" s="82"/>
      <c r="TP56" s="82"/>
      <c r="TQ56" s="82"/>
      <c r="TR56" s="82"/>
      <c r="TS56" s="82"/>
      <c r="TT56" s="82"/>
      <c r="TU56" s="82"/>
      <c r="TV56" s="82"/>
      <c r="TW56" s="82"/>
      <c r="TX56" s="82"/>
      <c r="TY56" s="82"/>
      <c r="TZ56" s="82"/>
      <c r="UA56" s="82"/>
      <c r="UB56" s="82"/>
      <c r="UC56" s="82"/>
      <c r="UD56" s="82"/>
      <c r="UE56" s="82"/>
      <c r="UF56" s="82"/>
      <c r="UG56" s="82"/>
      <c r="UH56" s="82"/>
      <c r="UI56" s="82"/>
      <c r="UJ56" s="82"/>
      <c r="UK56" s="82"/>
      <c r="UL56" s="82"/>
      <c r="UM56" s="82"/>
      <c r="UN56" s="82"/>
      <c r="UO56" s="82"/>
      <c r="UP56" s="82"/>
      <c r="UQ56" s="82"/>
      <c r="UR56" s="82"/>
      <c r="US56" s="82"/>
      <c r="UT56" s="82"/>
      <c r="UU56" s="82"/>
      <c r="UV56" s="82"/>
      <c r="UW56" s="82"/>
      <c r="UX56" s="82"/>
      <c r="UY56" s="82"/>
      <c r="UZ56" s="82"/>
      <c r="VA56" s="82"/>
      <c r="VB56" s="82"/>
      <c r="VC56" s="82"/>
      <c r="VD56" s="82"/>
      <c r="VE56" s="82"/>
      <c r="VF56" s="82"/>
      <c r="VG56" s="82"/>
      <c r="VH56" s="82"/>
      <c r="VI56" s="82"/>
      <c r="VJ56" s="82"/>
      <c r="VK56" s="82"/>
      <c r="VL56" s="82"/>
      <c r="VM56" s="82"/>
      <c r="VN56" s="82"/>
      <c r="VO56" s="82"/>
      <c r="VP56" s="82"/>
      <c r="VQ56" s="82"/>
      <c r="VR56" s="82"/>
      <c r="VS56" s="82"/>
      <c r="VT56" s="82"/>
      <c r="VU56" s="82"/>
      <c r="VV56" s="82"/>
      <c r="VW56" s="82"/>
      <c r="VX56" s="82"/>
      <c r="VY56" s="82"/>
      <c r="VZ56" s="82"/>
      <c r="WA56" s="82"/>
      <c r="WB56" s="82"/>
      <c r="WC56" s="82"/>
      <c r="WD56" s="82"/>
      <c r="WE56" s="82"/>
      <c r="WF56" s="82"/>
      <c r="WG56" s="82"/>
      <c r="WH56" s="82"/>
      <c r="WI56" s="82"/>
      <c r="WJ56" s="82"/>
      <c r="WK56" s="82"/>
      <c r="WL56" s="82"/>
      <c r="WM56" s="82"/>
      <c r="WN56" s="82"/>
      <c r="WO56" s="82"/>
      <c r="WP56" s="82"/>
      <c r="WQ56" s="82"/>
      <c r="WR56" s="82"/>
      <c r="WS56" s="82"/>
      <c r="WT56" s="82"/>
      <c r="WU56" s="82"/>
      <c r="WV56" s="82"/>
      <c r="WW56" s="82"/>
      <c r="WX56" s="82"/>
      <c r="WY56" s="82"/>
      <c r="WZ56" s="82"/>
      <c r="XA56" s="82"/>
      <c r="XB56" s="82"/>
      <c r="XC56" s="82"/>
      <c r="XD56" s="82"/>
      <c r="XE56" s="82"/>
      <c r="XF56" s="82"/>
      <c r="XG56" s="82"/>
      <c r="XH56" s="82"/>
      <c r="XI56" s="82"/>
      <c r="XJ56" s="82"/>
      <c r="XK56" s="82"/>
      <c r="XL56" s="82"/>
      <c r="XM56" s="82"/>
      <c r="XN56" s="82"/>
      <c r="XO56" s="82"/>
      <c r="XP56" s="82"/>
      <c r="XQ56" s="82"/>
      <c r="XR56" s="82"/>
      <c r="XS56" s="82"/>
      <c r="XT56" s="82"/>
      <c r="XU56" s="82"/>
      <c r="XV56" s="82"/>
      <c r="XW56" s="82"/>
      <c r="XX56" s="82"/>
      <c r="XY56" s="82"/>
      <c r="XZ56" s="82"/>
      <c r="YA56" s="82"/>
      <c r="YB56" s="82"/>
      <c r="YC56" s="82"/>
      <c r="YD56" s="82"/>
      <c r="YE56" s="82"/>
      <c r="YF56" s="82"/>
      <c r="YG56" s="82"/>
      <c r="YH56" s="82"/>
      <c r="YI56" s="82"/>
      <c r="YJ56" s="82"/>
      <c r="YK56" s="82"/>
      <c r="YL56" s="82"/>
      <c r="YM56" s="82"/>
      <c r="YN56" s="82"/>
      <c r="YO56" s="82"/>
      <c r="YP56" s="82"/>
      <c r="YQ56" s="82"/>
      <c r="YR56" s="82"/>
      <c r="YS56" s="82"/>
      <c r="YT56" s="82"/>
      <c r="YU56" s="82"/>
      <c r="YV56" s="82"/>
      <c r="YW56" s="82"/>
      <c r="YX56" s="82"/>
      <c r="YY56" s="82"/>
      <c r="YZ56" s="82"/>
      <c r="ZA56" s="82"/>
      <c r="ZB56" s="82"/>
      <c r="ZC56" s="82"/>
      <c r="ZD56" s="82"/>
      <c r="ZE56" s="82"/>
      <c r="ZF56" s="82"/>
      <c r="ZG56" s="82"/>
      <c r="ZH56" s="82"/>
      <c r="ZI56" s="82"/>
      <c r="ZJ56" s="82"/>
      <c r="ZK56" s="82"/>
      <c r="ZL56" s="82"/>
      <c r="ZM56" s="82"/>
      <c r="ZN56" s="82"/>
      <c r="ZO56" s="82"/>
      <c r="ZP56" s="82"/>
      <c r="ZQ56" s="82"/>
      <c r="ZR56" s="82"/>
      <c r="ZS56" s="82"/>
      <c r="ZT56" s="82"/>
      <c r="ZU56" s="82"/>
      <c r="ZV56" s="82"/>
      <c r="ZW56" s="82"/>
      <c r="ZX56" s="82"/>
      <c r="ZY56" s="82"/>
      <c r="ZZ56" s="82"/>
      <c r="AAA56" s="82"/>
      <c r="AAB56" s="82"/>
      <c r="AAC56" s="82"/>
      <c r="AAD56" s="82"/>
      <c r="AAE56" s="82"/>
      <c r="AAF56" s="82"/>
      <c r="AAG56" s="82"/>
      <c r="AAH56" s="82"/>
      <c r="AAI56" s="82"/>
      <c r="AAJ56" s="82"/>
      <c r="AAK56" s="82"/>
      <c r="AAL56" s="82"/>
      <c r="AAM56" s="82"/>
      <c r="AAN56" s="82"/>
      <c r="AAO56" s="82"/>
      <c r="AAP56" s="82"/>
      <c r="AAQ56" s="82"/>
      <c r="AAR56" s="82"/>
      <c r="AAS56" s="82"/>
      <c r="AAT56" s="82"/>
      <c r="AAU56" s="82"/>
      <c r="AAV56" s="82"/>
      <c r="AAW56" s="82"/>
      <c r="AAX56" s="82"/>
      <c r="AAY56" s="82"/>
      <c r="AAZ56" s="82"/>
      <c r="ABA56" s="82"/>
      <c r="ABB56" s="82"/>
      <c r="ABC56" s="82"/>
      <c r="ABD56" s="82"/>
      <c r="ABE56" s="82"/>
      <c r="ABF56" s="82"/>
      <c r="ABG56" s="82"/>
      <c r="ABH56" s="82"/>
      <c r="ABI56" s="82"/>
      <c r="ABJ56" s="82"/>
      <c r="ABK56" s="82"/>
      <c r="ABL56" s="82"/>
      <c r="ABM56" s="82"/>
      <c r="ABN56" s="82"/>
      <c r="ABO56" s="82"/>
      <c r="ABP56" s="82"/>
      <c r="ABQ56" s="82"/>
      <c r="ABR56" s="82"/>
      <c r="ABS56" s="82"/>
      <c r="ABT56" s="82"/>
      <c r="ABU56" s="82"/>
      <c r="ABV56" s="82"/>
      <c r="ABW56" s="82"/>
      <c r="ABX56" s="82"/>
      <c r="ABY56" s="82"/>
      <c r="ABZ56" s="82"/>
      <c r="ACA56" s="82"/>
      <c r="ACB56" s="82"/>
      <c r="ACC56" s="82"/>
      <c r="ACD56" s="82"/>
      <c r="ACE56" s="82"/>
      <c r="ACF56" s="82"/>
      <c r="ACG56" s="82"/>
      <c r="ACH56" s="82"/>
      <c r="ACI56" s="82"/>
      <c r="ACJ56" s="82"/>
      <c r="ACK56" s="82"/>
      <c r="ACL56" s="82"/>
      <c r="ACM56" s="82"/>
      <c r="ACN56" s="82"/>
      <c r="ACO56" s="82"/>
      <c r="ACP56" s="82"/>
      <c r="ACQ56" s="82"/>
      <c r="ACR56" s="82"/>
      <c r="ACS56" s="82"/>
      <c r="ACT56" s="82"/>
      <c r="ACU56" s="82"/>
      <c r="ACV56" s="82"/>
      <c r="ACW56" s="82"/>
      <c r="ACX56" s="82"/>
      <c r="ACY56" s="82"/>
      <c r="ACZ56" s="82"/>
      <c r="ADA56" s="82"/>
      <c r="ADB56" s="82"/>
      <c r="ADC56" s="82"/>
      <c r="ADD56" s="82"/>
      <c r="ADE56" s="82"/>
      <c r="ADF56" s="82"/>
      <c r="ADG56" s="82"/>
      <c r="ADH56" s="82"/>
      <c r="ADI56" s="82"/>
      <c r="ADJ56" s="82"/>
      <c r="ADK56" s="82"/>
      <c r="ADL56" s="82"/>
      <c r="ADM56" s="82"/>
      <c r="ADN56" s="82"/>
      <c r="ADO56" s="82"/>
      <c r="ADP56" s="82"/>
      <c r="ADQ56" s="82"/>
      <c r="ADR56" s="82"/>
      <c r="ADS56" s="82"/>
      <c r="ADT56" s="82"/>
      <c r="ADU56" s="82"/>
      <c r="ADV56" s="82"/>
      <c r="ADW56" s="82"/>
      <c r="ADX56" s="82"/>
      <c r="ADY56" s="82"/>
      <c r="ADZ56" s="82"/>
      <c r="AEA56" s="82"/>
      <c r="AEB56" s="82"/>
      <c r="AEC56" s="82"/>
      <c r="AED56" s="82"/>
      <c r="AEE56" s="82"/>
      <c r="AEF56" s="82"/>
      <c r="AEG56" s="82"/>
      <c r="AEH56" s="82"/>
      <c r="AEI56" s="82"/>
      <c r="AEJ56" s="82"/>
      <c r="AEK56" s="82"/>
      <c r="AEL56" s="82"/>
      <c r="AEM56" s="82"/>
      <c r="AEN56" s="82"/>
      <c r="AEO56" s="82"/>
      <c r="AEP56" s="82"/>
      <c r="AEQ56" s="82"/>
      <c r="AER56" s="82"/>
      <c r="AES56" s="82"/>
      <c r="AET56" s="82"/>
      <c r="AEU56" s="82"/>
      <c r="AEV56" s="82"/>
      <c r="AEW56" s="82"/>
      <c r="AEX56" s="82"/>
      <c r="AEY56" s="82"/>
      <c r="AEZ56" s="82"/>
      <c r="AFA56" s="82"/>
      <c r="AFB56" s="82"/>
      <c r="AFC56" s="82"/>
      <c r="AFD56" s="82"/>
      <c r="AFE56" s="82"/>
      <c r="AFF56" s="82"/>
      <c r="AFG56" s="82"/>
      <c r="AFH56" s="82"/>
      <c r="AFI56" s="82"/>
      <c r="AFJ56" s="82"/>
      <c r="AFK56" s="82"/>
      <c r="AFL56" s="82"/>
      <c r="AFM56" s="82"/>
      <c r="AFN56" s="82"/>
      <c r="AFO56" s="82"/>
      <c r="AFP56" s="82"/>
      <c r="AFQ56" s="82"/>
      <c r="AFR56" s="82"/>
      <c r="AFS56" s="82"/>
      <c r="AFT56" s="82"/>
      <c r="AFU56" s="82"/>
      <c r="AFV56" s="82"/>
      <c r="AFW56" s="82"/>
      <c r="AFX56" s="82"/>
      <c r="AFY56" s="82"/>
      <c r="AFZ56" s="82"/>
      <c r="AGA56" s="82"/>
      <c r="AGB56" s="82"/>
      <c r="AGC56" s="82"/>
      <c r="AGD56" s="82"/>
      <c r="AGE56" s="82"/>
      <c r="AGF56" s="82"/>
      <c r="AGG56" s="82"/>
      <c r="AGH56" s="82"/>
      <c r="AGI56" s="82"/>
      <c r="AGJ56" s="82"/>
      <c r="AGK56" s="82"/>
      <c r="AGL56" s="82"/>
      <c r="AGM56" s="82"/>
      <c r="AGN56" s="82"/>
      <c r="AGO56" s="82"/>
      <c r="AGP56" s="82"/>
      <c r="AGQ56" s="82"/>
      <c r="AGR56" s="82"/>
      <c r="AGS56" s="82"/>
      <c r="AGT56" s="82"/>
      <c r="AGU56" s="82"/>
      <c r="AGV56" s="82"/>
      <c r="AGW56" s="82"/>
      <c r="AGX56" s="82"/>
      <c r="AGY56" s="82"/>
      <c r="AGZ56" s="82"/>
      <c r="AHA56" s="82"/>
      <c r="AHB56" s="82"/>
      <c r="AHC56" s="82"/>
      <c r="AHD56" s="82"/>
      <c r="AHE56" s="82"/>
      <c r="AHF56" s="82"/>
      <c r="AHG56" s="82"/>
      <c r="AHH56" s="82"/>
      <c r="AHI56" s="82"/>
      <c r="AHJ56" s="82"/>
      <c r="AHK56" s="82"/>
      <c r="AHL56" s="82"/>
      <c r="AHM56" s="82"/>
      <c r="AHN56" s="82"/>
      <c r="AHO56" s="82"/>
      <c r="AHP56" s="82"/>
      <c r="AHQ56" s="82"/>
      <c r="AHR56" s="82"/>
      <c r="AHS56" s="82"/>
      <c r="AHT56" s="82"/>
      <c r="AHU56" s="82"/>
      <c r="AHV56" s="82"/>
      <c r="AHW56" s="82"/>
      <c r="AHX56" s="82"/>
      <c r="AHY56" s="82"/>
      <c r="AHZ56" s="82"/>
      <c r="AIA56" s="82"/>
      <c r="AIB56" s="82"/>
      <c r="AIC56" s="82"/>
      <c r="AID56" s="82"/>
      <c r="AIE56" s="82"/>
      <c r="AIF56" s="82"/>
      <c r="AIG56" s="82"/>
      <c r="AIH56" s="82"/>
      <c r="AII56" s="82"/>
      <c r="AIJ56" s="82"/>
      <c r="AIK56" s="82"/>
      <c r="AIL56" s="82"/>
      <c r="AIM56" s="82"/>
      <c r="AIN56" s="82"/>
      <c r="AIO56" s="82"/>
      <c r="AIP56" s="82"/>
      <c r="AIQ56" s="82"/>
      <c r="AIR56" s="82"/>
      <c r="AIS56" s="82"/>
      <c r="AIT56" s="82"/>
      <c r="AIU56" s="82"/>
      <c r="AIV56" s="82"/>
      <c r="AIW56" s="82"/>
      <c r="AIX56" s="82"/>
      <c r="AIY56" s="82"/>
      <c r="AIZ56" s="82"/>
      <c r="AJA56" s="82"/>
      <c r="AJB56" s="82"/>
      <c r="AJC56" s="82"/>
      <c r="AJD56" s="82"/>
      <c r="AJE56" s="82"/>
      <c r="AJF56" s="82"/>
      <c r="AJG56" s="82"/>
      <c r="AJH56" s="82"/>
      <c r="AJI56" s="82"/>
      <c r="AJJ56" s="82"/>
      <c r="AJK56" s="82"/>
      <c r="AJL56" s="82"/>
      <c r="AJM56" s="82"/>
      <c r="AJN56" s="82"/>
      <c r="AJO56" s="82"/>
      <c r="AJP56" s="82"/>
      <c r="AJQ56" s="82"/>
      <c r="AJR56" s="82"/>
      <c r="AJS56" s="82"/>
      <c r="AJT56" s="82"/>
      <c r="AJU56" s="82"/>
      <c r="AJV56" s="82"/>
      <c r="AJW56" s="82"/>
      <c r="AJX56" s="82"/>
      <c r="AJY56" s="82"/>
      <c r="AJZ56" s="82"/>
      <c r="AKA56" s="82"/>
      <c r="AKB56" s="82"/>
      <c r="AKC56" s="82"/>
      <c r="AKD56" s="82"/>
      <c r="AKE56" s="82"/>
      <c r="AKF56" s="82"/>
      <c r="AKG56" s="82"/>
      <c r="AKH56" s="82"/>
      <c r="AKI56" s="82"/>
      <c r="AKJ56" s="82"/>
      <c r="AKK56" s="82"/>
      <c r="AKL56" s="82"/>
      <c r="AKM56" s="82"/>
      <c r="AKN56" s="82"/>
      <c r="AKO56" s="82"/>
      <c r="AKP56" s="82"/>
      <c r="AKQ56" s="82"/>
      <c r="AKR56" s="82"/>
      <c r="AKS56" s="82"/>
      <c r="AKT56" s="82"/>
      <c r="AKU56" s="82"/>
      <c r="AKV56" s="82"/>
      <c r="AKW56" s="82"/>
      <c r="AKX56" s="82"/>
      <c r="AKY56" s="82"/>
      <c r="AKZ56" s="82"/>
      <c r="ALA56" s="82"/>
      <c r="ALB56" s="82"/>
      <c r="ALC56" s="82"/>
      <c r="ALD56" s="82"/>
      <c r="ALE56" s="82"/>
      <c r="ALF56" s="82"/>
      <c r="ALG56" s="82"/>
      <c r="ALH56" s="82"/>
      <c r="ALI56" s="82"/>
      <c r="ALJ56" s="82"/>
      <c r="ALK56" s="82"/>
      <c r="ALL56" s="82"/>
      <c r="ALM56" s="82"/>
      <c r="ALN56" s="82"/>
      <c r="ALO56" s="82"/>
      <c r="ALP56" s="82"/>
      <c r="ALQ56" s="82"/>
      <c r="ALR56" s="82"/>
      <c r="ALS56" s="82"/>
      <c r="ALT56" s="82"/>
      <c r="ALU56" s="82"/>
      <c r="ALV56" s="82"/>
      <c r="ALW56" s="82"/>
      <c r="ALX56" s="82"/>
      <c r="ALY56" s="82"/>
      <c r="ALZ56" s="82"/>
      <c r="AMA56" s="82"/>
      <c r="AMB56" s="82"/>
      <c r="AMC56" s="82"/>
      <c r="AMD56" s="82"/>
      <c r="AME56" s="82"/>
      <c r="AMF56" s="82"/>
      <c r="AMG56" s="82"/>
      <c r="AMH56" s="82"/>
      <c r="AMI56" s="82"/>
      <c r="AMJ56" s="82"/>
      <c r="AMK56" s="82"/>
      <c r="AML56" s="82"/>
      <c r="AMM56" s="82"/>
      <c r="AMN56" s="82"/>
      <c r="AMO56" s="82"/>
      <c r="AMP56" s="82"/>
      <c r="AMQ56" s="82"/>
      <c r="AMR56" s="82"/>
      <c r="AMS56" s="82"/>
      <c r="AMT56" s="82"/>
      <c r="AMU56" s="82"/>
      <c r="AMV56" s="82"/>
      <c r="AMW56" s="82"/>
      <c r="AMX56" s="82"/>
      <c r="AMY56" s="82"/>
      <c r="AMZ56" s="82"/>
      <c r="ANA56" s="82"/>
      <c r="ANB56" s="82"/>
      <c r="ANC56" s="82"/>
      <c r="AND56" s="82"/>
      <c r="ANE56" s="82"/>
      <c r="ANF56" s="82"/>
      <c r="ANG56" s="82"/>
      <c r="ANH56" s="82"/>
      <c r="ANI56" s="82"/>
      <c r="ANJ56" s="82"/>
      <c r="ANK56" s="82"/>
      <c r="ANL56" s="82"/>
      <c r="ANM56" s="82"/>
      <c r="ANN56" s="82"/>
      <c r="ANO56" s="82"/>
      <c r="ANP56" s="82"/>
      <c r="ANQ56" s="82"/>
      <c r="ANR56" s="82"/>
      <c r="ANS56" s="82"/>
      <c r="ANT56" s="82"/>
      <c r="ANU56" s="82"/>
      <c r="ANV56" s="82"/>
      <c r="ANW56" s="82"/>
      <c r="ANX56" s="82"/>
      <c r="ANY56" s="82"/>
      <c r="ANZ56" s="82"/>
      <c r="AOA56" s="82"/>
      <c r="AOB56" s="82"/>
      <c r="AOC56" s="82"/>
      <c r="AOD56" s="82"/>
      <c r="AOE56" s="82"/>
      <c r="AOF56" s="82"/>
      <c r="AOG56" s="82"/>
      <c r="AOH56" s="82"/>
      <c r="AOI56" s="82"/>
      <c r="AOJ56" s="82"/>
      <c r="AOK56" s="82"/>
      <c r="AOL56" s="82"/>
      <c r="AOM56" s="82"/>
      <c r="AON56" s="82"/>
      <c r="AOO56" s="82"/>
      <c r="AOP56" s="82"/>
      <c r="AOQ56" s="82"/>
      <c r="AOR56" s="82"/>
      <c r="AOS56" s="82"/>
      <c r="AOT56" s="82"/>
      <c r="AOU56" s="82"/>
      <c r="AOV56" s="82"/>
      <c r="AOW56" s="82"/>
      <c r="AOX56" s="82"/>
      <c r="AOY56" s="82"/>
      <c r="AOZ56" s="82"/>
      <c r="APA56" s="82"/>
      <c r="APB56" s="82"/>
      <c r="APC56" s="82"/>
      <c r="APD56" s="82"/>
      <c r="APE56" s="82"/>
      <c r="APF56" s="82"/>
      <c r="APG56" s="82"/>
      <c r="APH56" s="82"/>
      <c r="API56" s="82"/>
      <c r="APJ56" s="82"/>
      <c r="APK56" s="82"/>
      <c r="APL56" s="82"/>
      <c r="APM56" s="82"/>
      <c r="APN56" s="82"/>
      <c r="APO56" s="82"/>
      <c r="APP56" s="82"/>
      <c r="APQ56" s="82"/>
      <c r="APR56" s="82"/>
      <c r="APS56" s="82"/>
      <c r="APT56" s="82"/>
      <c r="APU56" s="82"/>
      <c r="APV56" s="82"/>
      <c r="APW56" s="82"/>
      <c r="APX56" s="82"/>
      <c r="APY56" s="82"/>
      <c r="APZ56" s="82"/>
      <c r="AQA56" s="82"/>
      <c r="AQB56" s="82"/>
      <c r="AQC56" s="82"/>
      <c r="AQD56" s="82"/>
      <c r="AQE56" s="82"/>
      <c r="AQF56" s="82"/>
      <c r="AQG56" s="82"/>
      <c r="AQH56" s="82"/>
      <c r="AQI56" s="82"/>
      <c r="AQJ56" s="82"/>
      <c r="AQK56" s="82"/>
      <c r="AQL56" s="82"/>
      <c r="AQM56" s="82"/>
      <c r="AQN56" s="82"/>
      <c r="AQO56" s="82"/>
      <c r="AQP56" s="82"/>
      <c r="AQQ56" s="82"/>
      <c r="AQR56" s="82"/>
      <c r="AQS56" s="82"/>
      <c r="AQT56" s="82"/>
      <c r="AQU56" s="82"/>
      <c r="AQV56" s="82"/>
      <c r="AQW56" s="82"/>
      <c r="AQX56" s="82"/>
      <c r="AQY56" s="82"/>
      <c r="AQZ56" s="82"/>
      <c r="ARA56" s="82"/>
      <c r="ARB56" s="82"/>
      <c r="ARC56" s="82"/>
      <c r="ARD56" s="82"/>
      <c r="ARE56" s="82"/>
      <c r="ARF56" s="82"/>
      <c r="ARG56" s="82"/>
      <c r="ARH56" s="82"/>
      <c r="ARI56" s="82"/>
      <c r="ARJ56" s="82"/>
      <c r="ARK56" s="82"/>
      <c r="ARL56" s="82"/>
      <c r="ARM56" s="82"/>
      <c r="ARN56" s="82"/>
      <c r="ARO56" s="82"/>
      <c r="ARP56" s="82"/>
      <c r="ARQ56" s="82"/>
      <c r="ARR56" s="82"/>
      <c r="ARS56" s="82"/>
      <c r="ART56" s="82"/>
      <c r="ARU56" s="82"/>
      <c r="ARV56" s="82"/>
      <c r="ARW56" s="82"/>
      <c r="ARX56" s="82"/>
      <c r="ARY56" s="82"/>
      <c r="ARZ56" s="82"/>
      <c r="ASA56" s="82"/>
      <c r="ASB56" s="82"/>
      <c r="ASC56" s="82"/>
      <c r="ASD56" s="82"/>
      <c r="ASE56" s="82"/>
      <c r="ASF56" s="82"/>
      <c r="ASG56" s="82"/>
      <c r="ASH56" s="82"/>
      <c r="ASI56" s="82"/>
      <c r="ASJ56" s="82"/>
      <c r="ASK56" s="82"/>
      <c r="ASL56" s="82"/>
      <c r="ASM56" s="82"/>
      <c r="ASN56" s="82"/>
      <c r="ASO56" s="82"/>
      <c r="ASP56" s="82"/>
      <c r="ASQ56" s="82"/>
      <c r="ASR56" s="82"/>
      <c r="ASS56" s="82"/>
      <c r="AST56" s="82"/>
      <c r="ASU56" s="82"/>
      <c r="ASV56" s="82"/>
      <c r="ASW56" s="82"/>
      <c r="ASX56" s="82"/>
      <c r="ASY56" s="82"/>
      <c r="ASZ56" s="82"/>
      <c r="ATA56" s="82"/>
      <c r="ATB56" s="82"/>
      <c r="ATC56" s="82"/>
      <c r="ATD56" s="82"/>
      <c r="ATE56" s="82"/>
      <c r="ATF56" s="82"/>
      <c r="ATG56" s="82"/>
      <c r="ATH56" s="82"/>
      <c r="ATI56" s="82"/>
      <c r="ATJ56" s="82"/>
      <c r="ATK56" s="82"/>
      <c r="ATL56" s="82"/>
      <c r="ATM56" s="82"/>
      <c r="ATN56" s="82"/>
      <c r="ATO56" s="82"/>
      <c r="ATP56" s="82"/>
      <c r="ATQ56" s="82"/>
      <c r="ATR56" s="82"/>
      <c r="ATS56" s="82"/>
      <c r="ATT56" s="82"/>
      <c r="ATU56" s="82"/>
      <c r="ATV56" s="82"/>
      <c r="ATW56" s="82"/>
      <c r="ATX56" s="82"/>
      <c r="ATY56" s="82"/>
      <c r="ATZ56" s="82"/>
      <c r="AUA56" s="82"/>
      <c r="AUB56" s="82"/>
      <c r="AUC56" s="82"/>
      <c r="AUD56" s="82"/>
      <c r="AUE56" s="82"/>
      <c r="AUF56" s="82"/>
      <c r="AUG56" s="82"/>
      <c r="AUH56" s="82"/>
      <c r="AUI56" s="82"/>
      <c r="AUJ56" s="82"/>
      <c r="AUK56" s="82"/>
      <c r="AUL56" s="82"/>
      <c r="AUM56" s="82"/>
      <c r="AUN56" s="82"/>
      <c r="AUO56" s="82"/>
      <c r="AUP56" s="82"/>
      <c r="AUQ56" s="82"/>
      <c r="AUR56" s="82"/>
      <c r="AUS56" s="82"/>
      <c r="AUT56" s="82"/>
      <c r="AUU56" s="82"/>
      <c r="AUV56" s="82"/>
      <c r="AUW56" s="82"/>
      <c r="AUX56" s="82"/>
      <c r="AUY56" s="82"/>
      <c r="AUZ56" s="82"/>
      <c r="AVA56" s="82"/>
      <c r="AVB56" s="82"/>
      <c r="AVC56" s="82"/>
      <c r="AVD56" s="82"/>
      <c r="AVE56" s="82"/>
      <c r="AVF56" s="82"/>
      <c r="AVG56" s="82"/>
      <c r="AVH56" s="82"/>
      <c r="AVI56" s="82"/>
      <c r="AVJ56" s="82"/>
      <c r="AVK56" s="82"/>
      <c r="AVL56" s="82"/>
      <c r="AVM56" s="82"/>
      <c r="AVN56" s="82"/>
      <c r="AVO56" s="82"/>
      <c r="AVP56" s="82"/>
      <c r="AVQ56" s="82"/>
      <c r="AVR56" s="82"/>
      <c r="AVS56" s="82"/>
      <c r="AVT56" s="82"/>
      <c r="AVU56" s="82"/>
      <c r="AVV56" s="82"/>
      <c r="AVW56" s="82"/>
      <c r="AVX56" s="82"/>
      <c r="AVY56" s="82"/>
      <c r="AVZ56" s="82"/>
      <c r="AWA56" s="82"/>
      <c r="AWB56" s="82"/>
      <c r="AWC56" s="82"/>
      <c r="AWD56" s="82"/>
      <c r="AWE56" s="82"/>
      <c r="AWF56" s="82"/>
      <c r="AWG56" s="82"/>
      <c r="AWH56" s="82"/>
      <c r="AWI56" s="82"/>
      <c r="AWJ56" s="82"/>
      <c r="AWK56" s="82"/>
      <c r="AWL56" s="82"/>
      <c r="AWM56" s="82"/>
      <c r="AWN56" s="82"/>
      <c r="AWO56" s="82"/>
      <c r="AWP56" s="82"/>
      <c r="AWQ56" s="82"/>
      <c r="AWR56" s="82"/>
      <c r="AWS56" s="82"/>
      <c r="AWT56" s="82"/>
      <c r="AWU56" s="82"/>
      <c r="AWV56" s="82"/>
      <c r="AWW56" s="82"/>
      <c r="AWX56" s="82"/>
      <c r="AWY56" s="82"/>
      <c r="AWZ56" s="82"/>
      <c r="AXA56" s="82"/>
      <c r="AXB56" s="82"/>
      <c r="AXC56" s="82"/>
      <c r="AXD56" s="82"/>
      <c r="AXE56" s="82"/>
      <c r="AXF56" s="82"/>
      <c r="AXG56" s="82"/>
      <c r="AXH56" s="82"/>
      <c r="AXI56" s="82"/>
      <c r="AXJ56" s="82"/>
      <c r="AXK56" s="82"/>
      <c r="AXL56" s="82"/>
      <c r="AXM56" s="82"/>
      <c r="AXN56" s="82"/>
      <c r="AXO56" s="82"/>
      <c r="AXP56" s="82"/>
      <c r="AXQ56" s="82"/>
      <c r="AXR56" s="82"/>
      <c r="AXS56" s="82"/>
      <c r="AXT56" s="82"/>
      <c r="AXU56" s="82"/>
      <c r="AXV56" s="82"/>
      <c r="AXW56" s="82"/>
      <c r="AXX56" s="82"/>
      <c r="AXY56" s="82"/>
      <c r="AXZ56" s="82"/>
      <c r="AYA56" s="82"/>
      <c r="AYB56" s="82"/>
      <c r="AYC56" s="82"/>
      <c r="AYD56" s="82"/>
      <c r="AYE56" s="82"/>
      <c r="AYF56" s="82"/>
      <c r="AYG56" s="82"/>
      <c r="AYH56" s="82"/>
      <c r="AYI56" s="82"/>
      <c r="AYJ56" s="82"/>
      <c r="AYK56" s="82"/>
      <c r="AYL56" s="82"/>
      <c r="AYM56" s="82"/>
      <c r="AYN56" s="82"/>
      <c r="AYO56" s="82"/>
      <c r="AYP56" s="82"/>
      <c r="AYQ56" s="82"/>
      <c r="AYR56" s="82"/>
      <c r="AYS56" s="82"/>
      <c r="AYT56" s="82"/>
      <c r="AYU56" s="82"/>
      <c r="AYV56" s="82"/>
      <c r="AYW56" s="82"/>
      <c r="AYX56" s="82"/>
      <c r="AYY56" s="82"/>
      <c r="AYZ56" s="82"/>
      <c r="AZA56" s="82"/>
      <c r="AZB56" s="82"/>
      <c r="AZC56" s="82"/>
      <c r="AZD56" s="82"/>
      <c r="AZE56" s="82"/>
      <c r="AZF56" s="82"/>
      <c r="AZG56" s="82"/>
      <c r="AZH56" s="82"/>
      <c r="AZI56" s="82"/>
      <c r="AZJ56" s="82"/>
      <c r="AZK56" s="82"/>
      <c r="AZL56" s="82"/>
      <c r="AZM56" s="82"/>
      <c r="AZN56" s="82"/>
      <c r="AZO56" s="82"/>
      <c r="AZP56" s="82"/>
      <c r="AZQ56" s="82"/>
      <c r="AZR56" s="82"/>
      <c r="AZS56" s="82"/>
      <c r="AZT56" s="82"/>
      <c r="AZU56" s="82"/>
      <c r="AZV56" s="82"/>
      <c r="AZW56" s="82"/>
      <c r="AZX56" s="82"/>
      <c r="AZY56" s="82"/>
      <c r="AZZ56" s="82"/>
      <c r="BAA56" s="82"/>
      <c r="BAB56" s="82"/>
      <c r="BAC56" s="82"/>
      <c r="BAD56" s="82"/>
      <c r="BAE56" s="82"/>
      <c r="BAF56" s="82"/>
      <c r="BAG56" s="82"/>
      <c r="BAH56" s="82"/>
      <c r="BAI56" s="82"/>
      <c r="BAJ56" s="82"/>
      <c r="BAK56" s="82"/>
      <c r="BAL56" s="82"/>
      <c r="BAM56" s="82"/>
      <c r="BAN56" s="82"/>
      <c r="BAO56" s="82"/>
      <c r="BAP56" s="82"/>
      <c r="BAQ56" s="82"/>
      <c r="BAR56" s="82"/>
      <c r="BAS56" s="82"/>
      <c r="BAT56" s="82"/>
      <c r="BAU56" s="82"/>
      <c r="BAV56" s="82"/>
      <c r="BAW56" s="82"/>
      <c r="BAX56" s="82"/>
      <c r="BAY56" s="82"/>
      <c r="BAZ56" s="82"/>
      <c r="BBA56" s="82"/>
      <c r="BBB56" s="82"/>
      <c r="BBC56" s="82"/>
      <c r="BBD56" s="82"/>
      <c r="BBE56" s="82"/>
      <c r="BBF56" s="82"/>
      <c r="BBG56" s="82"/>
      <c r="BBH56" s="82"/>
      <c r="BBI56" s="82"/>
      <c r="BBJ56" s="82"/>
      <c r="BBK56" s="82"/>
      <c r="BBL56" s="82"/>
      <c r="BBM56" s="82"/>
      <c r="BBN56" s="82"/>
      <c r="BBO56" s="82"/>
      <c r="BBP56" s="82"/>
      <c r="BBQ56" s="82"/>
      <c r="BBR56" s="82"/>
      <c r="BBS56" s="82"/>
      <c r="BBT56" s="82"/>
      <c r="BBU56" s="82"/>
      <c r="BBV56" s="82"/>
      <c r="BBW56" s="82"/>
      <c r="BBX56" s="82"/>
      <c r="BBY56" s="82"/>
      <c r="BBZ56" s="82"/>
      <c r="BCA56" s="82"/>
      <c r="BCB56" s="82"/>
      <c r="BCC56" s="82"/>
      <c r="BCD56" s="82"/>
      <c r="BCE56" s="82"/>
      <c r="BCF56" s="82"/>
      <c r="BCG56" s="82"/>
      <c r="BCH56" s="82"/>
      <c r="BCI56" s="82"/>
      <c r="BCJ56" s="82"/>
      <c r="BCK56" s="82"/>
      <c r="BCL56" s="82"/>
      <c r="BCM56" s="82"/>
      <c r="BCN56" s="82"/>
      <c r="BCO56" s="82"/>
      <c r="BCP56" s="82"/>
      <c r="BCQ56" s="82"/>
      <c r="BCR56" s="82"/>
      <c r="BCS56" s="82"/>
      <c r="BCT56" s="82"/>
      <c r="BCU56" s="82"/>
      <c r="BCV56" s="82"/>
      <c r="BCW56" s="82"/>
      <c r="BCX56" s="82"/>
      <c r="BCY56" s="82"/>
      <c r="BCZ56" s="82"/>
      <c r="BDA56" s="82"/>
      <c r="BDB56" s="82"/>
      <c r="BDC56" s="82"/>
      <c r="BDD56" s="82"/>
      <c r="BDE56" s="82"/>
      <c r="BDF56" s="82"/>
      <c r="BDG56" s="82"/>
      <c r="BDH56" s="82"/>
      <c r="BDI56" s="82"/>
      <c r="BDJ56" s="82"/>
      <c r="BDK56" s="82"/>
      <c r="BDL56" s="82"/>
      <c r="BDM56" s="82"/>
      <c r="BDN56" s="82"/>
      <c r="BDO56" s="82"/>
      <c r="BDP56" s="82"/>
      <c r="BDQ56" s="82"/>
      <c r="BDR56" s="82"/>
      <c r="BDS56" s="82"/>
      <c r="BDT56" s="82"/>
      <c r="BDU56" s="82"/>
      <c r="BDV56" s="82"/>
      <c r="BDW56" s="82"/>
      <c r="BDX56" s="82"/>
      <c r="BDY56" s="82"/>
      <c r="BDZ56" s="82"/>
      <c r="BEA56" s="82"/>
      <c r="BEB56" s="82"/>
      <c r="BEC56" s="82"/>
      <c r="BED56" s="82"/>
      <c r="BEE56" s="82"/>
      <c r="BEF56" s="82"/>
      <c r="BEG56" s="82"/>
      <c r="BEH56" s="82"/>
      <c r="BEI56" s="82"/>
      <c r="BEJ56" s="82"/>
      <c r="BEK56" s="82"/>
      <c r="BEL56" s="82"/>
      <c r="BEM56" s="82"/>
      <c r="BEN56" s="82"/>
      <c r="BEO56" s="82"/>
      <c r="BEP56" s="82"/>
      <c r="BEQ56" s="82"/>
      <c r="BER56" s="82"/>
      <c r="BES56" s="82"/>
      <c r="BET56" s="82"/>
      <c r="BEU56" s="82"/>
      <c r="BEV56" s="82"/>
      <c r="BEW56" s="82"/>
      <c r="BEX56" s="82"/>
      <c r="BEY56" s="82"/>
      <c r="BEZ56" s="82"/>
      <c r="BFA56" s="82"/>
      <c r="BFB56" s="82"/>
      <c r="BFC56" s="82"/>
      <c r="BFD56" s="82"/>
      <c r="BFE56" s="82"/>
      <c r="BFF56" s="82"/>
      <c r="BFG56" s="82"/>
      <c r="BFH56" s="82"/>
      <c r="BFI56" s="82"/>
      <c r="BFJ56" s="82"/>
      <c r="BFK56" s="82"/>
      <c r="BFL56" s="82"/>
      <c r="BFM56" s="82"/>
      <c r="BFN56" s="82"/>
      <c r="BFO56" s="82"/>
      <c r="BFP56" s="82"/>
      <c r="BFQ56" s="82"/>
      <c r="BFR56" s="82"/>
      <c r="BFS56" s="82"/>
      <c r="BFT56" s="82"/>
      <c r="BFU56" s="82"/>
      <c r="BFV56" s="82"/>
      <c r="BFW56" s="82"/>
      <c r="BFX56" s="82"/>
      <c r="BFY56" s="82"/>
      <c r="BFZ56" s="82"/>
      <c r="BGA56" s="82"/>
      <c r="BGB56" s="82"/>
      <c r="BGC56" s="82"/>
      <c r="BGD56" s="82"/>
      <c r="BGE56" s="82"/>
      <c r="BGF56" s="82"/>
      <c r="BGG56" s="82"/>
      <c r="BGH56" s="82"/>
      <c r="BGI56" s="82"/>
      <c r="BGJ56" s="82"/>
      <c r="BGK56" s="82"/>
      <c r="BGL56" s="82"/>
      <c r="BGM56" s="82"/>
      <c r="BGN56" s="82"/>
      <c r="BGO56" s="82"/>
      <c r="BGP56" s="82"/>
      <c r="BGQ56" s="82"/>
      <c r="BGR56" s="82"/>
      <c r="BGS56" s="82"/>
      <c r="BGT56" s="82"/>
      <c r="BGU56" s="82"/>
      <c r="BGV56" s="82"/>
      <c r="BGW56" s="82"/>
      <c r="BGX56" s="82"/>
      <c r="BGY56" s="82"/>
      <c r="BGZ56" s="82"/>
      <c r="BHA56" s="82"/>
      <c r="BHB56" s="82"/>
      <c r="BHC56" s="82"/>
      <c r="BHD56" s="82"/>
      <c r="BHE56" s="82"/>
      <c r="BHF56" s="82"/>
      <c r="BHG56" s="82"/>
      <c r="BHH56" s="82"/>
    </row>
    <row r="57" spans="1:1570" s="84" customFormat="1" x14ac:dyDescent="0.2">
      <c r="A57" s="99"/>
      <c r="B57" s="83">
        <v>23</v>
      </c>
      <c r="C57" s="59" t="s">
        <v>39</v>
      </c>
      <c r="D57" s="59"/>
      <c r="E57" s="59"/>
      <c r="F57" s="51"/>
      <c r="G57" s="80" t="str">
        <f t="shared" si="21"/>
        <v/>
      </c>
      <c r="H57" s="59"/>
      <c r="I57" s="62"/>
      <c r="J57" s="115" t="str">
        <f t="shared" si="22"/>
        <v/>
      </c>
      <c r="K57" s="82"/>
      <c r="L57" s="100"/>
      <c r="N57" s="116"/>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88"/>
      <c r="AS57" s="87"/>
      <c r="AT57" s="87"/>
      <c r="AU57" s="87"/>
      <c r="AV57" s="87"/>
      <c r="AW57" s="87"/>
      <c r="AX57" s="87"/>
      <c r="AY57" s="87"/>
      <c r="AZ57" s="87"/>
      <c r="BA57" s="87"/>
      <c r="BB57" s="87"/>
      <c r="BC57" s="87"/>
      <c r="BD57" s="87"/>
      <c r="BE57" s="87"/>
      <c r="BF57" s="87"/>
      <c r="BG57" s="87"/>
      <c r="BH57" s="88"/>
      <c r="BI57" s="88"/>
      <c r="BJ57" s="82"/>
      <c r="BK57" s="82"/>
      <c r="BL57" s="82"/>
      <c r="BM57" s="82"/>
      <c r="BN57" s="82"/>
      <c r="BO57" s="82"/>
      <c r="BP57" s="82"/>
      <c r="BQ57" s="82"/>
      <c r="BR57" s="82"/>
      <c r="BS57" s="82"/>
      <c r="BT57" s="82"/>
      <c r="BU57" s="82"/>
      <c r="BV57" s="82"/>
      <c r="BW57" s="82"/>
      <c r="BX57" s="82"/>
      <c r="BY57" s="82"/>
      <c r="BZ57" s="82"/>
      <c r="CA57" s="82"/>
      <c r="CB57" s="82"/>
      <c r="CC57" s="82"/>
      <c r="CD57" s="82"/>
      <c r="CE57" s="82"/>
      <c r="CF57" s="82"/>
      <c r="CG57" s="82"/>
      <c r="CH57" s="82"/>
      <c r="CI57" s="82"/>
      <c r="CJ57" s="82"/>
      <c r="CK57" s="82"/>
      <c r="CL57" s="82"/>
      <c r="CM57" s="82"/>
      <c r="CN57" s="82"/>
      <c r="CO57" s="82"/>
      <c r="CP57" s="82"/>
      <c r="CQ57" s="82"/>
      <c r="CR57" s="82"/>
      <c r="CS57" s="82"/>
      <c r="CT57" s="82"/>
      <c r="CU57" s="82"/>
      <c r="CV57" s="82"/>
      <c r="CW57" s="82"/>
      <c r="CX57" s="82"/>
      <c r="CY57" s="82"/>
      <c r="CZ57" s="82"/>
      <c r="DA57" s="82"/>
      <c r="DB57" s="82"/>
      <c r="DC57" s="82"/>
      <c r="DD57" s="82"/>
      <c r="DE57" s="82"/>
      <c r="DF57" s="82"/>
      <c r="DG57" s="82"/>
      <c r="DH57" s="82"/>
      <c r="DI57" s="82"/>
      <c r="DJ57" s="82"/>
      <c r="DK57" s="82"/>
      <c r="DL57" s="82"/>
      <c r="DM57" s="82"/>
      <c r="DN57" s="82"/>
      <c r="DO57" s="82"/>
      <c r="DP57" s="82"/>
      <c r="DQ57" s="82"/>
      <c r="DR57" s="82"/>
      <c r="DS57" s="82"/>
      <c r="DT57" s="82"/>
      <c r="DU57" s="82"/>
      <c r="DV57" s="82"/>
      <c r="DW57" s="82"/>
      <c r="DX57" s="82"/>
      <c r="DY57" s="82"/>
      <c r="DZ57" s="82"/>
      <c r="EA57" s="82"/>
      <c r="EB57" s="82"/>
      <c r="EC57" s="82"/>
      <c r="ED57" s="82"/>
      <c r="EE57" s="82"/>
      <c r="EF57" s="82"/>
      <c r="EG57" s="82"/>
      <c r="EH57" s="82"/>
      <c r="EI57" s="82"/>
      <c r="EJ57" s="82"/>
      <c r="EK57" s="82"/>
      <c r="EL57" s="82"/>
      <c r="EM57" s="82"/>
      <c r="EN57" s="82"/>
      <c r="EO57" s="82"/>
      <c r="EP57" s="82"/>
      <c r="EQ57" s="82"/>
      <c r="ER57" s="82"/>
      <c r="ES57" s="82"/>
      <c r="ET57" s="82"/>
      <c r="EU57" s="82"/>
      <c r="EV57" s="82"/>
      <c r="EW57" s="82"/>
      <c r="EX57" s="82"/>
      <c r="EY57" s="82"/>
      <c r="EZ57" s="82"/>
      <c r="FA57" s="82"/>
      <c r="FB57" s="82"/>
      <c r="FC57" s="82"/>
      <c r="FD57" s="82"/>
      <c r="FE57" s="82"/>
      <c r="FF57" s="82"/>
      <c r="FG57" s="82"/>
      <c r="FH57" s="82"/>
      <c r="FI57" s="82"/>
      <c r="FJ57" s="82"/>
      <c r="FK57" s="82"/>
      <c r="FL57" s="82"/>
      <c r="FM57" s="82"/>
      <c r="FN57" s="82"/>
      <c r="FO57" s="82"/>
      <c r="FP57" s="82"/>
      <c r="FQ57" s="82"/>
      <c r="FR57" s="82"/>
      <c r="FS57" s="82"/>
      <c r="FT57" s="82"/>
      <c r="FU57" s="82"/>
      <c r="FV57" s="82"/>
      <c r="FW57" s="82"/>
      <c r="FX57" s="82"/>
      <c r="FY57" s="82"/>
      <c r="FZ57" s="82"/>
      <c r="GA57" s="82"/>
      <c r="GB57" s="82"/>
      <c r="GC57" s="82"/>
      <c r="GD57" s="82"/>
      <c r="GE57" s="82"/>
      <c r="GF57" s="82"/>
      <c r="GG57" s="82"/>
      <c r="GH57" s="82"/>
      <c r="GI57" s="82"/>
      <c r="GJ57" s="82"/>
      <c r="GK57" s="82"/>
      <c r="GL57" s="82"/>
      <c r="GM57" s="82"/>
      <c r="GN57" s="82"/>
      <c r="GO57" s="82"/>
      <c r="GP57" s="82"/>
      <c r="GQ57" s="82"/>
      <c r="GR57" s="82"/>
      <c r="GS57" s="82"/>
      <c r="GT57" s="82"/>
      <c r="GU57" s="82"/>
      <c r="GV57" s="82"/>
      <c r="GW57" s="82"/>
      <c r="GX57" s="82"/>
      <c r="GY57" s="82"/>
      <c r="GZ57" s="82"/>
      <c r="HA57" s="82"/>
      <c r="HB57" s="82"/>
      <c r="HC57" s="82"/>
      <c r="HD57" s="82"/>
      <c r="HE57" s="82"/>
      <c r="HF57" s="82"/>
      <c r="HG57" s="82"/>
      <c r="HH57" s="82"/>
      <c r="HI57" s="82"/>
      <c r="HJ57" s="82"/>
      <c r="HK57" s="82"/>
      <c r="HL57" s="82"/>
      <c r="HM57" s="82"/>
      <c r="HN57" s="82"/>
      <c r="HO57" s="82"/>
      <c r="HP57" s="82"/>
      <c r="HQ57" s="82"/>
      <c r="HR57" s="82"/>
      <c r="HS57" s="82"/>
      <c r="HT57" s="82"/>
      <c r="HU57" s="82"/>
      <c r="HV57" s="82"/>
      <c r="HW57" s="82"/>
      <c r="HX57" s="82"/>
      <c r="HY57" s="82"/>
      <c r="HZ57" s="82"/>
      <c r="IA57" s="82"/>
      <c r="IB57" s="82"/>
      <c r="IC57" s="82"/>
      <c r="ID57" s="82"/>
      <c r="IE57" s="82"/>
      <c r="IF57" s="82"/>
      <c r="IG57" s="82"/>
      <c r="IH57" s="82"/>
      <c r="II57" s="82"/>
      <c r="IJ57" s="82"/>
      <c r="IK57" s="82"/>
      <c r="IL57" s="82"/>
      <c r="IM57" s="82"/>
      <c r="IN57" s="82"/>
      <c r="IO57" s="82"/>
      <c r="IP57" s="82"/>
      <c r="IQ57" s="82"/>
      <c r="IR57" s="82"/>
      <c r="IS57" s="82"/>
      <c r="IT57" s="82"/>
      <c r="IU57" s="82"/>
      <c r="IV57" s="82"/>
      <c r="IW57" s="82"/>
      <c r="IX57" s="82"/>
      <c r="IY57" s="82"/>
      <c r="IZ57" s="82"/>
      <c r="JA57" s="82"/>
      <c r="JB57" s="82"/>
      <c r="JC57" s="82"/>
      <c r="JD57" s="82"/>
      <c r="JE57" s="82"/>
      <c r="JF57" s="82"/>
      <c r="JG57" s="82"/>
      <c r="JH57" s="82"/>
      <c r="JI57" s="82"/>
      <c r="JJ57" s="82"/>
      <c r="JK57" s="82"/>
      <c r="JL57" s="82"/>
      <c r="JM57" s="82"/>
      <c r="JN57" s="82"/>
      <c r="JO57" s="82"/>
      <c r="JP57" s="82"/>
      <c r="JQ57" s="82"/>
      <c r="JR57" s="82"/>
      <c r="JS57" s="82"/>
      <c r="JT57" s="82"/>
      <c r="JU57" s="82"/>
      <c r="JV57" s="82"/>
      <c r="JW57" s="82"/>
      <c r="JX57" s="82"/>
      <c r="JY57" s="82"/>
      <c r="JZ57" s="82"/>
      <c r="KA57" s="82"/>
      <c r="KB57" s="82"/>
      <c r="KC57" s="82"/>
      <c r="KD57" s="82"/>
      <c r="KE57" s="82"/>
      <c r="KF57" s="82"/>
      <c r="KG57" s="82"/>
      <c r="KH57" s="82"/>
      <c r="KI57" s="82"/>
      <c r="KJ57" s="82"/>
      <c r="KK57" s="82"/>
      <c r="KL57" s="82"/>
      <c r="KM57" s="82"/>
      <c r="KN57" s="82"/>
      <c r="KO57" s="82"/>
      <c r="KP57" s="82"/>
      <c r="KQ57" s="82"/>
      <c r="KR57" s="82"/>
      <c r="KS57" s="82"/>
      <c r="KT57" s="82"/>
      <c r="KU57" s="82"/>
      <c r="KV57" s="82"/>
      <c r="KW57" s="82"/>
      <c r="KX57" s="82"/>
      <c r="KY57" s="82"/>
      <c r="KZ57" s="82"/>
      <c r="LA57" s="82"/>
      <c r="LB57" s="82"/>
      <c r="LC57" s="82"/>
      <c r="LD57" s="82"/>
      <c r="LE57" s="82"/>
      <c r="LF57" s="82"/>
      <c r="LG57" s="82"/>
      <c r="LH57" s="82"/>
      <c r="LI57" s="82"/>
      <c r="LJ57" s="82"/>
      <c r="LK57" s="82"/>
      <c r="LL57" s="82"/>
      <c r="LM57" s="82"/>
      <c r="LN57" s="82"/>
      <c r="LO57" s="82"/>
      <c r="LP57" s="82"/>
      <c r="LQ57" s="82"/>
      <c r="LR57" s="82"/>
      <c r="LS57" s="82"/>
      <c r="LT57" s="82"/>
      <c r="LU57" s="82"/>
      <c r="LV57" s="82"/>
      <c r="LW57" s="82"/>
      <c r="LX57" s="82"/>
      <c r="LY57" s="82"/>
      <c r="LZ57" s="82"/>
      <c r="MA57" s="82"/>
      <c r="MB57" s="82"/>
      <c r="MC57" s="82"/>
      <c r="MD57" s="82"/>
      <c r="ME57" s="82"/>
      <c r="MF57" s="82"/>
      <c r="MG57" s="82"/>
      <c r="MH57" s="82"/>
      <c r="MI57" s="82"/>
      <c r="MJ57" s="82"/>
      <c r="MK57" s="82"/>
      <c r="ML57" s="82"/>
      <c r="MM57" s="82"/>
      <c r="MN57" s="82"/>
      <c r="MO57" s="82"/>
      <c r="MP57" s="82"/>
      <c r="MQ57" s="82"/>
      <c r="MR57" s="82"/>
      <c r="MS57" s="82"/>
      <c r="MT57" s="82"/>
      <c r="MU57" s="82"/>
      <c r="MV57" s="82"/>
      <c r="MW57" s="82"/>
      <c r="MX57" s="82"/>
      <c r="MY57" s="82"/>
      <c r="MZ57" s="82"/>
      <c r="NA57" s="82"/>
      <c r="NB57" s="82"/>
      <c r="NC57" s="82"/>
      <c r="ND57" s="82"/>
      <c r="NE57" s="82"/>
      <c r="NF57" s="82"/>
      <c r="NG57" s="82"/>
      <c r="NH57" s="82"/>
      <c r="NI57" s="82"/>
      <c r="NJ57" s="82"/>
      <c r="NK57" s="82"/>
      <c r="NL57" s="82"/>
      <c r="NM57" s="82"/>
      <c r="NN57" s="82"/>
      <c r="NO57" s="82"/>
      <c r="NP57" s="82"/>
      <c r="NQ57" s="82"/>
      <c r="NR57" s="82"/>
      <c r="NS57" s="82"/>
      <c r="NT57" s="82"/>
      <c r="NU57" s="82"/>
      <c r="NV57" s="82"/>
      <c r="NW57" s="82"/>
      <c r="NX57" s="82"/>
      <c r="NY57" s="82"/>
      <c r="NZ57" s="82"/>
      <c r="OA57" s="82"/>
      <c r="OB57" s="82"/>
      <c r="OC57" s="82"/>
      <c r="OD57" s="82"/>
      <c r="OE57" s="82"/>
      <c r="OF57" s="82"/>
      <c r="OG57" s="82"/>
      <c r="OH57" s="82"/>
      <c r="OI57" s="82"/>
      <c r="OJ57" s="82"/>
      <c r="OK57" s="82"/>
      <c r="OL57" s="82"/>
      <c r="OM57" s="82"/>
      <c r="ON57" s="82"/>
      <c r="OO57" s="82"/>
      <c r="OP57" s="82"/>
      <c r="OQ57" s="82"/>
      <c r="OR57" s="82"/>
      <c r="OS57" s="82"/>
      <c r="OT57" s="82"/>
      <c r="OU57" s="82"/>
      <c r="OV57" s="82"/>
      <c r="OW57" s="82"/>
      <c r="OX57" s="82"/>
      <c r="OY57" s="82"/>
      <c r="OZ57" s="82"/>
      <c r="PA57" s="82"/>
      <c r="PB57" s="82"/>
      <c r="PC57" s="82"/>
      <c r="PD57" s="82"/>
      <c r="PE57" s="82"/>
      <c r="PF57" s="82"/>
      <c r="PG57" s="82"/>
      <c r="PH57" s="82"/>
      <c r="PI57" s="82"/>
      <c r="PJ57" s="82"/>
      <c r="PK57" s="82"/>
      <c r="PL57" s="82"/>
      <c r="PM57" s="82"/>
      <c r="PN57" s="82"/>
      <c r="PO57" s="82"/>
      <c r="PP57" s="82"/>
      <c r="PQ57" s="82"/>
      <c r="PR57" s="82"/>
      <c r="PS57" s="82"/>
      <c r="PT57" s="82"/>
      <c r="PU57" s="82"/>
      <c r="PV57" s="82"/>
      <c r="PW57" s="82"/>
      <c r="PX57" s="82"/>
      <c r="PY57" s="82"/>
      <c r="PZ57" s="82"/>
      <c r="QA57" s="82"/>
      <c r="QB57" s="82"/>
      <c r="QC57" s="82"/>
      <c r="QD57" s="82"/>
      <c r="QE57" s="82"/>
      <c r="QF57" s="82"/>
      <c r="QG57" s="82"/>
      <c r="QH57" s="82"/>
      <c r="QI57" s="82"/>
      <c r="QJ57" s="82"/>
      <c r="QK57" s="82"/>
      <c r="QL57" s="82"/>
      <c r="QM57" s="82"/>
      <c r="QN57" s="82"/>
      <c r="QO57" s="82"/>
      <c r="QP57" s="82"/>
      <c r="QQ57" s="82"/>
      <c r="QR57" s="82"/>
      <c r="QS57" s="82"/>
      <c r="QT57" s="82"/>
      <c r="QU57" s="82"/>
      <c r="QV57" s="82"/>
      <c r="QW57" s="82"/>
      <c r="QX57" s="82"/>
      <c r="QY57" s="82"/>
      <c r="QZ57" s="82"/>
      <c r="RA57" s="82"/>
      <c r="RB57" s="82"/>
      <c r="RC57" s="82"/>
      <c r="RD57" s="82"/>
      <c r="RE57" s="82"/>
      <c r="RF57" s="82"/>
      <c r="RG57" s="82"/>
      <c r="RH57" s="82"/>
      <c r="RI57" s="82"/>
      <c r="RJ57" s="82"/>
      <c r="RK57" s="82"/>
      <c r="RL57" s="82"/>
      <c r="RM57" s="82"/>
      <c r="RN57" s="82"/>
      <c r="RO57" s="82"/>
      <c r="RP57" s="82"/>
      <c r="RQ57" s="82"/>
      <c r="RR57" s="82"/>
      <c r="RS57" s="82"/>
      <c r="RT57" s="82"/>
      <c r="RU57" s="82"/>
      <c r="RV57" s="82"/>
      <c r="RW57" s="82"/>
      <c r="RX57" s="82"/>
      <c r="RY57" s="82"/>
      <c r="RZ57" s="82"/>
      <c r="SA57" s="82"/>
      <c r="SB57" s="82"/>
      <c r="SC57" s="82"/>
      <c r="SD57" s="82"/>
      <c r="SE57" s="82"/>
      <c r="SF57" s="82"/>
      <c r="SG57" s="82"/>
      <c r="SH57" s="82"/>
      <c r="SI57" s="82"/>
      <c r="SJ57" s="82"/>
      <c r="SK57" s="82"/>
      <c r="SL57" s="82"/>
      <c r="SM57" s="82"/>
      <c r="SN57" s="82"/>
      <c r="SO57" s="82"/>
      <c r="SP57" s="82"/>
      <c r="SQ57" s="82"/>
      <c r="SR57" s="82"/>
      <c r="SS57" s="82"/>
      <c r="ST57" s="82"/>
      <c r="SU57" s="82"/>
      <c r="SV57" s="82"/>
      <c r="SW57" s="82"/>
      <c r="SX57" s="82"/>
      <c r="SY57" s="82"/>
      <c r="SZ57" s="82"/>
      <c r="TA57" s="82"/>
      <c r="TB57" s="82"/>
      <c r="TC57" s="82"/>
      <c r="TD57" s="82"/>
      <c r="TE57" s="82"/>
      <c r="TF57" s="82"/>
      <c r="TG57" s="82"/>
      <c r="TH57" s="82"/>
      <c r="TI57" s="82"/>
      <c r="TJ57" s="82"/>
      <c r="TK57" s="82"/>
      <c r="TL57" s="82"/>
      <c r="TM57" s="82"/>
      <c r="TN57" s="82"/>
      <c r="TO57" s="82"/>
      <c r="TP57" s="82"/>
      <c r="TQ57" s="82"/>
      <c r="TR57" s="82"/>
      <c r="TS57" s="82"/>
      <c r="TT57" s="82"/>
      <c r="TU57" s="82"/>
      <c r="TV57" s="82"/>
      <c r="TW57" s="82"/>
      <c r="TX57" s="82"/>
      <c r="TY57" s="82"/>
      <c r="TZ57" s="82"/>
      <c r="UA57" s="82"/>
      <c r="UB57" s="82"/>
      <c r="UC57" s="82"/>
      <c r="UD57" s="82"/>
      <c r="UE57" s="82"/>
      <c r="UF57" s="82"/>
      <c r="UG57" s="82"/>
      <c r="UH57" s="82"/>
      <c r="UI57" s="82"/>
      <c r="UJ57" s="82"/>
      <c r="UK57" s="82"/>
      <c r="UL57" s="82"/>
      <c r="UM57" s="82"/>
      <c r="UN57" s="82"/>
      <c r="UO57" s="82"/>
      <c r="UP57" s="82"/>
      <c r="UQ57" s="82"/>
      <c r="UR57" s="82"/>
      <c r="US57" s="82"/>
      <c r="UT57" s="82"/>
      <c r="UU57" s="82"/>
      <c r="UV57" s="82"/>
      <c r="UW57" s="82"/>
      <c r="UX57" s="82"/>
      <c r="UY57" s="82"/>
      <c r="UZ57" s="82"/>
      <c r="VA57" s="82"/>
      <c r="VB57" s="82"/>
      <c r="VC57" s="82"/>
      <c r="VD57" s="82"/>
      <c r="VE57" s="82"/>
      <c r="VF57" s="82"/>
      <c r="VG57" s="82"/>
      <c r="VH57" s="82"/>
      <c r="VI57" s="82"/>
      <c r="VJ57" s="82"/>
      <c r="VK57" s="82"/>
      <c r="VL57" s="82"/>
      <c r="VM57" s="82"/>
      <c r="VN57" s="82"/>
      <c r="VO57" s="82"/>
      <c r="VP57" s="82"/>
      <c r="VQ57" s="82"/>
      <c r="VR57" s="82"/>
      <c r="VS57" s="82"/>
      <c r="VT57" s="82"/>
      <c r="VU57" s="82"/>
      <c r="VV57" s="82"/>
      <c r="VW57" s="82"/>
      <c r="VX57" s="82"/>
      <c r="VY57" s="82"/>
      <c r="VZ57" s="82"/>
      <c r="WA57" s="82"/>
      <c r="WB57" s="82"/>
      <c r="WC57" s="82"/>
      <c r="WD57" s="82"/>
      <c r="WE57" s="82"/>
      <c r="WF57" s="82"/>
      <c r="WG57" s="82"/>
      <c r="WH57" s="82"/>
      <c r="WI57" s="82"/>
      <c r="WJ57" s="82"/>
      <c r="WK57" s="82"/>
      <c r="WL57" s="82"/>
      <c r="WM57" s="82"/>
      <c r="WN57" s="82"/>
      <c r="WO57" s="82"/>
      <c r="WP57" s="82"/>
      <c r="WQ57" s="82"/>
      <c r="WR57" s="82"/>
      <c r="WS57" s="82"/>
      <c r="WT57" s="82"/>
      <c r="WU57" s="82"/>
      <c r="WV57" s="82"/>
      <c r="WW57" s="82"/>
      <c r="WX57" s="82"/>
      <c r="WY57" s="82"/>
      <c r="WZ57" s="82"/>
      <c r="XA57" s="82"/>
      <c r="XB57" s="82"/>
      <c r="XC57" s="82"/>
      <c r="XD57" s="82"/>
      <c r="XE57" s="82"/>
      <c r="XF57" s="82"/>
      <c r="XG57" s="82"/>
      <c r="XH57" s="82"/>
      <c r="XI57" s="82"/>
      <c r="XJ57" s="82"/>
      <c r="XK57" s="82"/>
      <c r="XL57" s="82"/>
      <c r="XM57" s="82"/>
      <c r="XN57" s="82"/>
      <c r="XO57" s="82"/>
      <c r="XP57" s="82"/>
      <c r="XQ57" s="82"/>
      <c r="XR57" s="82"/>
      <c r="XS57" s="82"/>
      <c r="XT57" s="82"/>
      <c r="XU57" s="82"/>
      <c r="XV57" s="82"/>
      <c r="XW57" s="82"/>
      <c r="XX57" s="82"/>
      <c r="XY57" s="82"/>
      <c r="XZ57" s="82"/>
      <c r="YA57" s="82"/>
      <c r="YB57" s="82"/>
      <c r="YC57" s="82"/>
      <c r="YD57" s="82"/>
      <c r="YE57" s="82"/>
      <c r="YF57" s="82"/>
      <c r="YG57" s="82"/>
      <c r="YH57" s="82"/>
      <c r="YI57" s="82"/>
      <c r="YJ57" s="82"/>
      <c r="YK57" s="82"/>
      <c r="YL57" s="82"/>
      <c r="YM57" s="82"/>
      <c r="YN57" s="82"/>
      <c r="YO57" s="82"/>
      <c r="YP57" s="82"/>
      <c r="YQ57" s="82"/>
      <c r="YR57" s="82"/>
      <c r="YS57" s="82"/>
      <c r="YT57" s="82"/>
      <c r="YU57" s="82"/>
      <c r="YV57" s="82"/>
      <c r="YW57" s="82"/>
      <c r="YX57" s="82"/>
      <c r="YY57" s="82"/>
      <c r="YZ57" s="82"/>
      <c r="ZA57" s="82"/>
      <c r="ZB57" s="82"/>
      <c r="ZC57" s="82"/>
      <c r="ZD57" s="82"/>
      <c r="ZE57" s="82"/>
      <c r="ZF57" s="82"/>
      <c r="ZG57" s="82"/>
      <c r="ZH57" s="82"/>
      <c r="ZI57" s="82"/>
      <c r="ZJ57" s="82"/>
      <c r="ZK57" s="82"/>
      <c r="ZL57" s="82"/>
      <c r="ZM57" s="82"/>
      <c r="ZN57" s="82"/>
      <c r="ZO57" s="82"/>
      <c r="ZP57" s="82"/>
      <c r="ZQ57" s="82"/>
      <c r="ZR57" s="82"/>
      <c r="ZS57" s="82"/>
      <c r="ZT57" s="82"/>
      <c r="ZU57" s="82"/>
      <c r="ZV57" s="82"/>
      <c r="ZW57" s="82"/>
      <c r="ZX57" s="82"/>
      <c r="ZY57" s="82"/>
      <c r="ZZ57" s="82"/>
      <c r="AAA57" s="82"/>
      <c r="AAB57" s="82"/>
      <c r="AAC57" s="82"/>
      <c r="AAD57" s="82"/>
      <c r="AAE57" s="82"/>
      <c r="AAF57" s="82"/>
      <c r="AAG57" s="82"/>
      <c r="AAH57" s="82"/>
      <c r="AAI57" s="82"/>
      <c r="AAJ57" s="82"/>
      <c r="AAK57" s="82"/>
      <c r="AAL57" s="82"/>
      <c r="AAM57" s="82"/>
      <c r="AAN57" s="82"/>
      <c r="AAO57" s="82"/>
      <c r="AAP57" s="82"/>
      <c r="AAQ57" s="82"/>
      <c r="AAR57" s="82"/>
      <c r="AAS57" s="82"/>
      <c r="AAT57" s="82"/>
      <c r="AAU57" s="82"/>
      <c r="AAV57" s="82"/>
      <c r="AAW57" s="82"/>
      <c r="AAX57" s="82"/>
      <c r="AAY57" s="82"/>
      <c r="AAZ57" s="82"/>
      <c r="ABA57" s="82"/>
      <c r="ABB57" s="82"/>
      <c r="ABC57" s="82"/>
      <c r="ABD57" s="82"/>
      <c r="ABE57" s="82"/>
      <c r="ABF57" s="82"/>
      <c r="ABG57" s="82"/>
      <c r="ABH57" s="82"/>
      <c r="ABI57" s="82"/>
      <c r="ABJ57" s="82"/>
      <c r="ABK57" s="82"/>
      <c r="ABL57" s="82"/>
      <c r="ABM57" s="82"/>
      <c r="ABN57" s="82"/>
      <c r="ABO57" s="82"/>
      <c r="ABP57" s="82"/>
      <c r="ABQ57" s="82"/>
      <c r="ABR57" s="82"/>
      <c r="ABS57" s="82"/>
      <c r="ABT57" s="82"/>
      <c r="ABU57" s="82"/>
      <c r="ABV57" s="82"/>
      <c r="ABW57" s="82"/>
      <c r="ABX57" s="82"/>
      <c r="ABY57" s="82"/>
      <c r="ABZ57" s="82"/>
      <c r="ACA57" s="82"/>
      <c r="ACB57" s="82"/>
      <c r="ACC57" s="82"/>
      <c r="ACD57" s="82"/>
      <c r="ACE57" s="82"/>
      <c r="ACF57" s="82"/>
      <c r="ACG57" s="82"/>
      <c r="ACH57" s="82"/>
      <c r="ACI57" s="82"/>
      <c r="ACJ57" s="82"/>
      <c r="ACK57" s="82"/>
      <c r="ACL57" s="82"/>
      <c r="ACM57" s="82"/>
      <c r="ACN57" s="82"/>
      <c r="ACO57" s="82"/>
      <c r="ACP57" s="82"/>
      <c r="ACQ57" s="82"/>
      <c r="ACR57" s="82"/>
      <c r="ACS57" s="82"/>
      <c r="ACT57" s="82"/>
      <c r="ACU57" s="82"/>
      <c r="ACV57" s="82"/>
      <c r="ACW57" s="82"/>
      <c r="ACX57" s="82"/>
      <c r="ACY57" s="82"/>
      <c r="ACZ57" s="82"/>
      <c r="ADA57" s="82"/>
      <c r="ADB57" s="82"/>
      <c r="ADC57" s="82"/>
      <c r="ADD57" s="82"/>
      <c r="ADE57" s="82"/>
      <c r="ADF57" s="82"/>
      <c r="ADG57" s="82"/>
      <c r="ADH57" s="82"/>
      <c r="ADI57" s="82"/>
      <c r="ADJ57" s="82"/>
      <c r="ADK57" s="82"/>
      <c r="ADL57" s="82"/>
      <c r="ADM57" s="82"/>
      <c r="ADN57" s="82"/>
      <c r="ADO57" s="82"/>
      <c r="ADP57" s="82"/>
      <c r="ADQ57" s="82"/>
      <c r="ADR57" s="82"/>
      <c r="ADS57" s="82"/>
      <c r="ADT57" s="82"/>
      <c r="ADU57" s="82"/>
      <c r="ADV57" s="82"/>
      <c r="ADW57" s="82"/>
      <c r="ADX57" s="82"/>
      <c r="ADY57" s="82"/>
      <c r="ADZ57" s="82"/>
      <c r="AEA57" s="82"/>
      <c r="AEB57" s="82"/>
      <c r="AEC57" s="82"/>
      <c r="AED57" s="82"/>
      <c r="AEE57" s="82"/>
      <c r="AEF57" s="82"/>
      <c r="AEG57" s="82"/>
      <c r="AEH57" s="82"/>
      <c r="AEI57" s="82"/>
      <c r="AEJ57" s="82"/>
      <c r="AEK57" s="82"/>
      <c r="AEL57" s="82"/>
      <c r="AEM57" s="82"/>
      <c r="AEN57" s="82"/>
      <c r="AEO57" s="82"/>
      <c r="AEP57" s="82"/>
      <c r="AEQ57" s="82"/>
      <c r="AER57" s="82"/>
      <c r="AES57" s="82"/>
      <c r="AET57" s="82"/>
      <c r="AEU57" s="82"/>
      <c r="AEV57" s="82"/>
      <c r="AEW57" s="82"/>
      <c r="AEX57" s="82"/>
      <c r="AEY57" s="82"/>
      <c r="AEZ57" s="82"/>
      <c r="AFA57" s="82"/>
      <c r="AFB57" s="82"/>
      <c r="AFC57" s="82"/>
      <c r="AFD57" s="82"/>
      <c r="AFE57" s="82"/>
      <c r="AFF57" s="82"/>
      <c r="AFG57" s="82"/>
      <c r="AFH57" s="82"/>
      <c r="AFI57" s="82"/>
      <c r="AFJ57" s="82"/>
      <c r="AFK57" s="82"/>
      <c r="AFL57" s="82"/>
      <c r="AFM57" s="82"/>
      <c r="AFN57" s="82"/>
      <c r="AFO57" s="82"/>
      <c r="AFP57" s="82"/>
      <c r="AFQ57" s="82"/>
      <c r="AFR57" s="82"/>
      <c r="AFS57" s="82"/>
      <c r="AFT57" s="82"/>
      <c r="AFU57" s="82"/>
      <c r="AFV57" s="82"/>
      <c r="AFW57" s="82"/>
      <c r="AFX57" s="82"/>
      <c r="AFY57" s="82"/>
      <c r="AFZ57" s="82"/>
      <c r="AGA57" s="82"/>
      <c r="AGB57" s="82"/>
      <c r="AGC57" s="82"/>
      <c r="AGD57" s="82"/>
      <c r="AGE57" s="82"/>
      <c r="AGF57" s="82"/>
      <c r="AGG57" s="82"/>
      <c r="AGH57" s="82"/>
      <c r="AGI57" s="82"/>
      <c r="AGJ57" s="82"/>
      <c r="AGK57" s="82"/>
      <c r="AGL57" s="82"/>
      <c r="AGM57" s="82"/>
      <c r="AGN57" s="82"/>
      <c r="AGO57" s="82"/>
      <c r="AGP57" s="82"/>
      <c r="AGQ57" s="82"/>
      <c r="AGR57" s="82"/>
      <c r="AGS57" s="82"/>
      <c r="AGT57" s="82"/>
      <c r="AGU57" s="82"/>
      <c r="AGV57" s="82"/>
      <c r="AGW57" s="82"/>
      <c r="AGX57" s="82"/>
      <c r="AGY57" s="82"/>
      <c r="AGZ57" s="82"/>
      <c r="AHA57" s="82"/>
      <c r="AHB57" s="82"/>
      <c r="AHC57" s="82"/>
      <c r="AHD57" s="82"/>
      <c r="AHE57" s="82"/>
      <c r="AHF57" s="82"/>
      <c r="AHG57" s="82"/>
      <c r="AHH57" s="82"/>
      <c r="AHI57" s="82"/>
      <c r="AHJ57" s="82"/>
      <c r="AHK57" s="82"/>
      <c r="AHL57" s="82"/>
      <c r="AHM57" s="82"/>
      <c r="AHN57" s="82"/>
      <c r="AHO57" s="82"/>
      <c r="AHP57" s="82"/>
      <c r="AHQ57" s="82"/>
      <c r="AHR57" s="82"/>
      <c r="AHS57" s="82"/>
      <c r="AHT57" s="82"/>
      <c r="AHU57" s="82"/>
      <c r="AHV57" s="82"/>
      <c r="AHW57" s="82"/>
      <c r="AHX57" s="82"/>
      <c r="AHY57" s="82"/>
      <c r="AHZ57" s="82"/>
      <c r="AIA57" s="82"/>
      <c r="AIB57" s="82"/>
      <c r="AIC57" s="82"/>
      <c r="AID57" s="82"/>
      <c r="AIE57" s="82"/>
      <c r="AIF57" s="82"/>
      <c r="AIG57" s="82"/>
      <c r="AIH57" s="82"/>
      <c r="AII57" s="82"/>
      <c r="AIJ57" s="82"/>
      <c r="AIK57" s="82"/>
      <c r="AIL57" s="82"/>
      <c r="AIM57" s="82"/>
      <c r="AIN57" s="82"/>
      <c r="AIO57" s="82"/>
      <c r="AIP57" s="82"/>
      <c r="AIQ57" s="82"/>
      <c r="AIR57" s="82"/>
      <c r="AIS57" s="82"/>
      <c r="AIT57" s="82"/>
      <c r="AIU57" s="82"/>
      <c r="AIV57" s="82"/>
      <c r="AIW57" s="82"/>
      <c r="AIX57" s="82"/>
      <c r="AIY57" s="82"/>
      <c r="AIZ57" s="82"/>
      <c r="AJA57" s="82"/>
      <c r="AJB57" s="82"/>
      <c r="AJC57" s="82"/>
      <c r="AJD57" s="82"/>
      <c r="AJE57" s="82"/>
      <c r="AJF57" s="82"/>
      <c r="AJG57" s="82"/>
      <c r="AJH57" s="82"/>
      <c r="AJI57" s="82"/>
      <c r="AJJ57" s="82"/>
      <c r="AJK57" s="82"/>
      <c r="AJL57" s="82"/>
      <c r="AJM57" s="82"/>
      <c r="AJN57" s="82"/>
      <c r="AJO57" s="82"/>
      <c r="AJP57" s="82"/>
      <c r="AJQ57" s="82"/>
      <c r="AJR57" s="82"/>
      <c r="AJS57" s="82"/>
      <c r="AJT57" s="82"/>
      <c r="AJU57" s="82"/>
      <c r="AJV57" s="82"/>
      <c r="AJW57" s="82"/>
      <c r="AJX57" s="82"/>
      <c r="AJY57" s="82"/>
      <c r="AJZ57" s="82"/>
      <c r="AKA57" s="82"/>
      <c r="AKB57" s="82"/>
      <c r="AKC57" s="82"/>
      <c r="AKD57" s="82"/>
      <c r="AKE57" s="82"/>
      <c r="AKF57" s="82"/>
      <c r="AKG57" s="82"/>
      <c r="AKH57" s="82"/>
      <c r="AKI57" s="82"/>
      <c r="AKJ57" s="82"/>
      <c r="AKK57" s="82"/>
      <c r="AKL57" s="82"/>
      <c r="AKM57" s="82"/>
      <c r="AKN57" s="82"/>
      <c r="AKO57" s="82"/>
      <c r="AKP57" s="82"/>
      <c r="AKQ57" s="82"/>
      <c r="AKR57" s="82"/>
      <c r="AKS57" s="82"/>
      <c r="AKT57" s="82"/>
      <c r="AKU57" s="82"/>
      <c r="AKV57" s="82"/>
      <c r="AKW57" s="82"/>
      <c r="AKX57" s="82"/>
      <c r="AKY57" s="82"/>
      <c r="AKZ57" s="82"/>
      <c r="ALA57" s="82"/>
      <c r="ALB57" s="82"/>
      <c r="ALC57" s="82"/>
      <c r="ALD57" s="82"/>
      <c r="ALE57" s="82"/>
      <c r="ALF57" s="82"/>
      <c r="ALG57" s="82"/>
      <c r="ALH57" s="82"/>
      <c r="ALI57" s="82"/>
      <c r="ALJ57" s="82"/>
      <c r="ALK57" s="82"/>
      <c r="ALL57" s="82"/>
      <c r="ALM57" s="82"/>
      <c r="ALN57" s="82"/>
      <c r="ALO57" s="82"/>
      <c r="ALP57" s="82"/>
      <c r="ALQ57" s="82"/>
      <c r="ALR57" s="82"/>
      <c r="ALS57" s="82"/>
      <c r="ALT57" s="82"/>
      <c r="ALU57" s="82"/>
      <c r="ALV57" s="82"/>
      <c r="ALW57" s="82"/>
      <c r="ALX57" s="82"/>
      <c r="ALY57" s="82"/>
      <c r="ALZ57" s="82"/>
      <c r="AMA57" s="82"/>
      <c r="AMB57" s="82"/>
      <c r="AMC57" s="82"/>
      <c r="AMD57" s="82"/>
      <c r="AME57" s="82"/>
      <c r="AMF57" s="82"/>
      <c r="AMG57" s="82"/>
      <c r="AMH57" s="82"/>
      <c r="AMI57" s="82"/>
      <c r="AMJ57" s="82"/>
      <c r="AMK57" s="82"/>
      <c r="AML57" s="82"/>
      <c r="AMM57" s="82"/>
      <c r="AMN57" s="82"/>
      <c r="AMO57" s="82"/>
      <c r="AMP57" s="82"/>
      <c r="AMQ57" s="82"/>
      <c r="AMR57" s="82"/>
      <c r="AMS57" s="82"/>
      <c r="AMT57" s="82"/>
      <c r="AMU57" s="82"/>
      <c r="AMV57" s="82"/>
      <c r="AMW57" s="82"/>
      <c r="AMX57" s="82"/>
      <c r="AMY57" s="82"/>
      <c r="AMZ57" s="82"/>
      <c r="ANA57" s="82"/>
      <c r="ANB57" s="82"/>
      <c r="ANC57" s="82"/>
      <c r="AND57" s="82"/>
      <c r="ANE57" s="82"/>
      <c r="ANF57" s="82"/>
      <c r="ANG57" s="82"/>
      <c r="ANH57" s="82"/>
      <c r="ANI57" s="82"/>
      <c r="ANJ57" s="82"/>
      <c r="ANK57" s="82"/>
      <c r="ANL57" s="82"/>
      <c r="ANM57" s="82"/>
      <c r="ANN57" s="82"/>
      <c r="ANO57" s="82"/>
      <c r="ANP57" s="82"/>
      <c r="ANQ57" s="82"/>
      <c r="ANR57" s="82"/>
      <c r="ANS57" s="82"/>
      <c r="ANT57" s="82"/>
      <c r="ANU57" s="82"/>
      <c r="ANV57" s="82"/>
      <c r="ANW57" s="82"/>
      <c r="ANX57" s="82"/>
      <c r="ANY57" s="82"/>
      <c r="ANZ57" s="82"/>
      <c r="AOA57" s="82"/>
      <c r="AOB57" s="82"/>
      <c r="AOC57" s="82"/>
      <c r="AOD57" s="82"/>
      <c r="AOE57" s="82"/>
      <c r="AOF57" s="82"/>
      <c r="AOG57" s="82"/>
      <c r="AOH57" s="82"/>
      <c r="AOI57" s="82"/>
      <c r="AOJ57" s="82"/>
      <c r="AOK57" s="82"/>
      <c r="AOL57" s="82"/>
      <c r="AOM57" s="82"/>
      <c r="AON57" s="82"/>
      <c r="AOO57" s="82"/>
      <c r="AOP57" s="82"/>
      <c r="AOQ57" s="82"/>
      <c r="AOR57" s="82"/>
      <c r="AOS57" s="82"/>
      <c r="AOT57" s="82"/>
      <c r="AOU57" s="82"/>
      <c r="AOV57" s="82"/>
      <c r="AOW57" s="82"/>
      <c r="AOX57" s="82"/>
      <c r="AOY57" s="82"/>
      <c r="AOZ57" s="82"/>
      <c r="APA57" s="82"/>
      <c r="APB57" s="82"/>
      <c r="APC57" s="82"/>
      <c r="APD57" s="82"/>
      <c r="APE57" s="82"/>
      <c r="APF57" s="82"/>
      <c r="APG57" s="82"/>
      <c r="APH57" s="82"/>
      <c r="API57" s="82"/>
      <c r="APJ57" s="82"/>
      <c r="APK57" s="82"/>
      <c r="APL57" s="82"/>
      <c r="APM57" s="82"/>
      <c r="APN57" s="82"/>
      <c r="APO57" s="82"/>
      <c r="APP57" s="82"/>
      <c r="APQ57" s="82"/>
      <c r="APR57" s="82"/>
      <c r="APS57" s="82"/>
      <c r="APT57" s="82"/>
      <c r="APU57" s="82"/>
      <c r="APV57" s="82"/>
      <c r="APW57" s="82"/>
      <c r="APX57" s="82"/>
      <c r="APY57" s="82"/>
      <c r="APZ57" s="82"/>
      <c r="AQA57" s="82"/>
      <c r="AQB57" s="82"/>
      <c r="AQC57" s="82"/>
      <c r="AQD57" s="82"/>
      <c r="AQE57" s="82"/>
      <c r="AQF57" s="82"/>
      <c r="AQG57" s="82"/>
      <c r="AQH57" s="82"/>
      <c r="AQI57" s="82"/>
      <c r="AQJ57" s="82"/>
      <c r="AQK57" s="82"/>
      <c r="AQL57" s="82"/>
      <c r="AQM57" s="82"/>
      <c r="AQN57" s="82"/>
      <c r="AQO57" s="82"/>
      <c r="AQP57" s="82"/>
      <c r="AQQ57" s="82"/>
      <c r="AQR57" s="82"/>
      <c r="AQS57" s="82"/>
      <c r="AQT57" s="82"/>
      <c r="AQU57" s="82"/>
      <c r="AQV57" s="82"/>
      <c r="AQW57" s="82"/>
      <c r="AQX57" s="82"/>
      <c r="AQY57" s="82"/>
      <c r="AQZ57" s="82"/>
      <c r="ARA57" s="82"/>
      <c r="ARB57" s="82"/>
      <c r="ARC57" s="82"/>
      <c r="ARD57" s="82"/>
      <c r="ARE57" s="82"/>
      <c r="ARF57" s="82"/>
      <c r="ARG57" s="82"/>
      <c r="ARH57" s="82"/>
      <c r="ARI57" s="82"/>
      <c r="ARJ57" s="82"/>
      <c r="ARK57" s="82"/>
      <c r="ARL57" s="82"/>
      <c r="ARM57" s="82"/>
      <c r="ARN57" s="82"/>
      <c r="ARO57" s="82"/>
      <c r="ARP57" s="82"/>
      <c r="ARQ57" s="82"/>
      <c r="ARR57" s="82"/>
      <c r="ARS57" s="82"/>
      <c r="ART57" s="82"/>
      <c r="ARU57" s="82"/>
      <c r="ARV57" s="82"/>
      <c r="ARW57" s="82"/>
      <c r="ARX57" s="82"/>
      <c r="ARY57" s="82"/>
      <c r="ARZ57" s="82"/>
      <c r="ASA57" s="82"/>
      <c r="ASB57" s="82"/>
      <c r="ASC57" s="82"/>
      <c r="ASD57" s="82"/>
      <c r="ASE57" s="82"/>
      <c r="ASF57" s="82"/>
      <c r="ASG57" s="82"/>
      <c r="ASH57" s="82"/>
      <c r="ASI57" s="82"/>
      <c r="ASJ57" s="82"/>
      <c r="ASK57" s="82"/>
      <c r="ASL57" s="82"/>
      <c r="ASM57" s="82"/>
      <c r="ASN57" s="82"/>
      <c r="ASO57" s="82"/>
      <c r="ASP57" s="82"/>
      <c r="ASQ57" s="82"/>
      <c r="ASR57" s="82"/>
      <c r="ASS57" s="82"/>
      <c r="AST57" s="82"/>
      <c r="ASU57" s="82"/>
      <c r="ASV57" s="82"/>
      <c r="ASW57" s="82"/>
      <c r="ASX57" s="82"/>
      <c r="ASY57" s="82"/>
      <c r="ASZ57" s="82"/>
      <c r="ATA57" s="82"/>
      <c r="ATB57" s="82"/>
      <c r="ATC57" s="82"/>
      <c r="ATD57" s="82"/>
      <c r="ATE57" s="82"/>
      <c r="ATF57" s="82"/>
      <c r="ATG57" s="82"/>
      <c r="ATH57" s="82"/>
      <c r="ATI57" s="82"/>
      <c r="ATJ57" s="82"/>
      <c r="ATK57" s="82"/>
      <c r="ATL57" s="82"/>
      <c r="ATM57" s="82"/>
      <c r="ATN57" s="82"/>
      <c r="ATO57" s="82"/>
      <c r="ATP57" s="82"/>
      <c r="ATQ57" s="82"/>
      <c r="ATR57" s="82"/>
      <c r="ATS57" s="82"/>
      <c r="ATT57" s="82"/>
      <c r="ATU57" s="82"/>
      <c r="ATV57" s="82"/>
      <c r="ATW57" s="82"/>
      <c r="ATX57" s="82"/>
      <c r="ATY57" s="82"/>
      <c r="ATZ57" s="82"/>
      <c r="AUA57" s="82"/>
      <c r="AUB57" s="82"/>
      <c r="AUC57" s="82"/>
      <c r="AUD57" s="82"/>
      <c r="AUE57" s="82"/>
      <c r="AUF57" s="82"/>
      <c r="AUG57" s="82"/>
      <c r="AUH57" s="82"/>
      <c r="AUI57" s="82"/>
      <c r="AUJ57" s="82"/>
      <c r="AUK57" s="82"/>
      <c r="AUL57" s="82"/>
      <c r="AUM57" s="82"/>
      <c r="AUN57" s="82"/>
      <c r="AUO57" s="82"/>
      <c r="AUP57" s="82"/>
      <c r="AUQ57" s="82"/>
      <c r="AUR57" s="82"/>
      <c r="AUS57" s="82"/>
      <c r="AUT57" s="82"/>
      <c r="AUU57" s="82"/>
      <c r="AUV57" s="82"/>
      <c r="AUW57" s="82"/>
      <c r="AUX57" s="82"/>
      <c r="AUY57" s="82"/>
      <c r="AUZ57" s="82"/>
      <c r="AVA57" s="82"/>
      <c r="AVB57" s="82"/>
      <c r="AVC57" s="82"/>
      <c r="AVD57" s="82"/>
      <c r="AVE57" s="82"/>
      <c r="AVF57" s="82"/>
      <c r="AVG57" s="82"/>
      <c r="AVH57" s="82"/>
      <c r="AVI57" s="82"/>
      <c r="AVJ57" s="82"/>
      <c r="AVK57" s="82"/>
      <c r="AVL57" s="82"/>
      <c r="AVM57" s="82"/>
      <c r="AVN57" s="82"/>
      <c r="AVO57" s="82"/>
      <c r="AVP57" s="82"/>
      <c r="AVQ57" s="82"/>
      <c r="AVR57" s="82"/>
      <c r="AVS57" s="82"/>
      <c r="AVT57" s="82"/>
      <c r="AVU57" s="82"/>
      <c r="AVV57" s="82"/>
      <c r="AVW57" s="82"/>
      <c r="AVX57" s="82"/>
      <c r="AVY57" s="82"/>
      <c r="AVZ57" s="82"/>
      <c r="AWA57" s="82"/>
      <c r="AWB57" s="82"/>
      <c r="AWC57" s="82"/>
      <c r="AWD57" s="82"/>
      <c r="AWE57" s="82"/>
      <c r="AWF57" s="82"/>
      <c r="AWG57" s="82"/>
      <c r="AWH57" s="82"/>
      <c r="AWI57" s="82"/>
      <c r="AWJ57" s="82"/>
      <c r="AWK57" s="82"/>
      <c r="AWL57" s="82"/>
      <c r="AWM57" s="82"/>
      <c r="AWN57" s="82"/>
      <c r="AWO57" s="82"/>
      <c r="AWP57" s="82"/>
      <c r="AWQ57" s="82"/>
      <c r="AWR57" s="82"/>
      <c r="AWS57" s="82"/>
      <c r="AWT57" s="82"/>
      <c r="AWU57" s="82"/>
      <c r="AWV57" s="82"/>
      <c r="AWW57" s="82"/>
      <c r="AWX57" s="82"/>
      <c r="AWY57" s="82"/>
      <c r="AWZ57" s="82"/>
      <c r="AXA57" s="82"/>
      <c r="AXB57" s="82"/>
      <c r="AXC57" s="82"/>
      <c r="AXD57" s="82"/>
      <c r="AXE57" s="82"/>
      <c r="AXF57" s="82"/>
      <c r="AXG57" s="82"/>
      <c r="AXH57" s="82"/>
      <c r="AXI57" s="82"/>
      <c r="AXJ57" s="82"/>
      <c r="AXK57" s="82"/>
      <c r="AXL57" s="82"/>
      <c r="AXM57" s="82"/>
      <c r="AXN57" s="82"/>
      <c r="AXO57" s="82"/>
      <c r="AXP57" s="82"/>
      <c r="AXQ57" s="82"/>
      <c r="AXR57" s="82"/>
      <c r="AXS57" s="82"/>
      <c r="AXT57" s="82"/>
      <c r="AXU57" s="82"/>
      <c r="AXV57" s="82"/>
      <c r="AXW57" s="82"/>
      <c r="AXX57" s="82"/>
      <c r="AXY57" s="82"/>
      <c r="AXZ57" s="82"/>
      <c r="AYA57" s="82"/>
      <c r="AYB57" s="82"/>
      <c r="AYC57" s="82"/>
      <c r="AYD57" s="82"/>
      <c r="AYE57" s="82"/>
      <c r="AYF57" s="82"/>
      <c r="AYG57" s="82"/>
      <c r="AYH57" s="82"/>
      <c r="AYI57" s="82"/>
      <c r="AYJ57" s="82"/>
      <c r="AYK57" s="82"/>
      <c r="AYL57" s="82"/>
      <c r="AYM57" s="82"/>
      <c r="AYN57" s="82"/>
      <c r="AYO57" s="82"/>
      <c r="AYP57" s="82"/>
      <c r="AYQ57" s="82"/>
      <c r="AYR57" s="82"/>
      <c r="AYS57" s="82"/>
      <c r="AYT57" s="82"/>
      <c r="AYU57" s="82"/>
      <c r="AYV57" s="82"/>
      <c r="AYW57" s="82"/>
      <c r="AYX57" s="82"/>
      <c r="AYY57" s="82"/>
      <c r="AYZ57" s="82"/>
      <c r="AZA57" s="82"/>
      <c r="AZB57" s="82"/>
      <c r="AZC57" s="82"/>
      <c r="AZD57" s="82"/>
      <c r="AZE57" s="82"/>
      <c r="AZF57" s="82"/>
      <c r="AZG57" s="82"/>
      <c r="AZH57" s="82"/>
      <c r="AZI57" s="82"/>
      <c r="AZJ57" s="82"/>
      <c r="AZK57" s="82"/>
      <c r="AZL57" s="82"/>
      <c r="AZM57" s="82"/>
      <c r="AZN57" s="82"/>
      <c r="AZO57" s="82"/>
      <c r="AZP57" s="82"/>
      <c r="AZQ57" s="82"/>
      <c r="AZR57" s="82"/>
      <c r="AZS57" s="82"/>
      <c r="AZT57" s="82"/>
      <c r="AZU57" s="82"/>
      <c r="AZV57" s="82"/>
      <c r="AZW57" s="82"/>
      <c r="AZX57" s="82"/>
      <c r="AZY57" s="82"/>
      <c r="AZZ57" s="82"/>
      <c r="BAA57" s="82"/>
      <c r="BAB57" s="82"/>
      <c r="BAC57" s="82"/>
      <c r="BAD57" s="82"/>
      <c r="BAE57" s="82"/>
      <c r="BAF57" s="82"/>
      <c r="BAG57" s="82"/>
      <c r="BAH57" s="82"/>
      <c r="BAI57" s="82"/>
      <c r="BAJ57" s="82"/>
      <c r="BAK57" s="82"/>
      <c r="BAL57" s="82"/>
      <c r="BAM57" s="82"/>
      <c r="BAN57" s="82"/>
      <c r="BAO57" s="82"/>
      <c r="BAP57" s="82"/>
      <c r="BAQ57" s="82"/>
      <c r="BAR57" s="82"/>
      <c r="BAS57" s="82"/>
      <c r="BAT57" s="82"/>
      <c r="BAU57" s="82"/>
      <c r="BAV57" s="82"/>
      <c r="BAW57" s="82"/>
      <c r="BAX57" s="82"/>
      <c r="BAY57" s="82"/>
      <c r="BAZ57" s="82"/>
      <c r="BBA57" s="82"/>
      <c r="BBB57" s="82"/>
      <c r="BBC57" s="82"/>
      <c r="BBD57" s="82"/>
      <c r="BBE57" s="82"/>
      <c r="BBF57" s="82"/>
      <c r="BBG57" s="82"/>
      <c r="BBH57" s="82"/>
      <c r="BBI57" s="82"/>
      <c r="BBJ57" s="82"/>
      <c r="BBK57" s="82"/>
      <c r="BBL57" s="82"/>
      <c r="BBM57" s="82"/>
      <c r="BBN57" s="82"/>
      <c r="BBO57" s="82"/>
      <c r="BBP57" s="82"/>
      <c r="BBQ57" s="82"/>
      <c r="BBR57" s="82"/>
      <c r="BBS57" s="82"/>
      <c r="BBT57" s="82"/>
      <c r="BBU57" s="82"/>
      <c r="BBV57" s="82"/>
      <c r="BBW57" s="82"/>
      <c r="BBX57" s="82"/>
      <c r="BBY57" s="82"/>
      <c r="BBZ57" s="82"/>
      <c r="BCA57" s="82"/>
      <c r="BCB57" s="82"/>
      <c r="BCC57" s="82"/>
      <c r="BCD57" s="82"/>
      <c r="BCE57" s="82"/>
      <c r="BCF57" s="82"/>
      <c r="BCG57" s="82"/>
      <c r="BCH57" s="82"/>
      <c r="BCI57" s="82"/>
      <c r="BCJ57" s="82"/>
      <c r="BCK57" s="82"/>
      <c r="BCL57" s="82"/>
      <c r="BCM57" s="82"/>
      <c r="BCN57" s="82"/>
      <c r="BCO57" s="82"/>
      <c r="BCP57" s="82"/>
      <c r="BCQ57" s="82"/>
      <c r="BCR57" s="82"/>
      <c r="BCS57" s="82"/>
      <c r="BCT57" s="82"/>
      <c r="BCU57" s="82"/>
      <c r="BCV57" s="82"/>
      <c r="BCW57" s="82"/>
      <c r="BCX57" s="82"/>
      <c r="BCY57" s="82"/>
      <c r="BCZ57" s="82"/>
      <c r="BDA57" s="82"/>
      <c r="BDB57" s="82"/>
      <c r="BDC57" s="82"/>
      <c r="BDD57" s="82"/>
      <c r="BDE57" s="82"/>
      <c r="BDF57" s="82"/>
      <c r="BDG57" s="82"/>
      <c r="BDH57" s="82"/>
      <c r="BDI57" s="82"/>
      <c r="BDJ57" s="82"/>
      <c r="BDK57" s="82"/>
      <c r="BDL57" s="82"/>
      <c r="BDM57" s="82"/>
      <c r="BDN57" s="82"/>
      <c r="BDO57" s="82"/>
      <c r="BDP57" s="82"/>
      <c r="BDQ57" s="82"/>
      <c r="BDR57" s="82"/>
      <c r="BDS57" s="82"/>
      <c r="BDT57" s="82"/>
      <c r="BDU57" s="82"/>
      <c r="BDV57" s="82"/>
      <c r="BDW57" s="82"/>
      <c r="BDX57" s="82"/>
      <c r="BDY57" s="82"/>
      <c r="BDZ57" s="82"/>
      <c r="BEA57" s="82"/>
      <c r="BEB57" s="82"/>
      <c r="BEC57" s="82"/>
      <c r="BED57" s="82"/>
      <c r="BEE57" s="82"/>
      <c r="BEF57" s="82"/>
      <c r="BEG57" s="82"/>
      <c r="BEH57" s="82"/>
      <c r="BEI57" s="82"/>
      <c r="BEJ57" s="82"/>
      <c r="BEK57" s="82"/>
      <c r="BEL57" s="82"/>
      <c r="BEM57" s="82"/>
      <c r="BEN57" s="82"/>
      <c r="BEO57" s="82"/>
      <c r="BEP57" s="82"/>
      <c r="BEQ57" s="82"/>
      <c r="BER57" s="82"/>
      <c r="BES57" s="82"/>
      <c r="BET57" s="82"/>
      <c r="BEU57" s="82"/>
      <c r="BEV57" s="82"/>
      <c r="BEW57" s="82"/>
      <c r="BEX57" s="82"/>
      <c r="BEY57" s="82"/>
      <c r="BEZ57" s="82"/>
      <c r="BFA57" s="82"/>
      <c r="BFB57" s="82"/>
      <c r="BFC57" s="82"/>
      <c r="BFD57" s="82"/>
      <c r="BFE57" s="82"/>
      <c r="BFF57" s="82"/>
      <c r="BFG57" s="82"/>
      <c r="BFH57" s="82"/>
      <c r="BFI57" s="82"/>
      <c r="BFJ57" s="82"/>
      <c r="BFK57" s="82"/>
      <c r="BFL57" s="82"/>
      <c r="BFM57" s="82"/>
      <c r="BFN57" s="82"/>
      <c r="BFO57" s="82"/>
      <c r="BFP57" s="82"/>
      <c r="BFQ57" s="82"/>
      <c r="BFR57" s="82"/>
      <c r="BFS57" s="82"/>
      <c r="BFT57" s="82"/>
      <c r="BFU57" s="82"/>
      <c r="BFV57" s="82"/>
      <c r="BFW57" s="82"/>
      <c r="BFX57" s="82"/>
      <c r="BFY57" s="82"/>
      <c r="BFZ57" s="82"/>
      <c r="BGA57" s="82"/>
      <c r="BGB57" s="82"/>
      <c r="BGC57" s="82"/>
      <c r="BGD57" s="82"/>
      <c r="BGE57" s="82"/>
      <c r="BGF57" s="82"/>
      <c r="BGG57" s="82"/>
      <c r="BGH57" s="82"/>
      <c r="BGI57" s="82"/>
      <c r="BGJ57" s="82"/>
      <c r="BGK57" s="82"/>
      <c r="BGL57" s="82"/>
      <c r="BGM57" s="82"/>
      <c r="BGN57" s="82"/>
      <c r="BGO57" s="82"/>
      <c r="BGP57" s="82"/>
      <c r="BGQ57" s="82"/>
      <c r="BGR57" s="82"/>
      <c r="BGS57" s="82"/>
      <c r="BGT57" s="82"/>
      <c r="BGU57" s="82"/>
      <c r="BGV57" s="82"/>
      <c r="BGW57" s="82"/>
      <c r="BGX57" s="82"/>
      <c r="BGY57" s="82"/>
      <c r="BGZ57" s="82"/>
      <c r="BHA57" s="82"/>
      <c r="BHB57" s="82"/>
      <c r="BHC57" s="82"/>
      <c r="BHD57" s="82"/>
      <c r="BHE57" s="82"/>
      <c r="BHF57" s="82"/>
      <c r="BHG57" s="82"/>
      <c r="BHH57" s="82"/>
    </row>
    <row r="58" spans="1:1570" s="84" customFormat="1" x14ac:dyDescent="0.2">
      <c r="A58" s="99"/>
      <c r="B58" s="83">
        <v>24</v>
      </c>
      <c r="C58" s="59" t="s">
        <v>39</v>
      </c>
      <c r="D58" s="59"/>
      <c r="E58" s="59"/>
      <c r="F58" s="51"/>
      <c r="G58" s="80" t="str">
        <f t="shared" si="21"/>
        <v/>
      </c>
      <c r="H58" s="59"/>
      <c r="I58" s="62"/>
      <c r="J58" s="115" t="str">
        <f t="shared" si="22"/>
        <v/>
      </c>
      <c r="K58" s="82"/>
      <c r="L58" s="100"/>
      <c r="N58" s="116"/>
      <c r="O58" s="116"/>
      <c r="P58" s="116"/>
      <c r="Q58" s="117">
        <v>1</v>
      </c>
      <c r="R58" s="117">
        <v>2</v>
      </c>
      <c r="S58" s="117">
        <v>3</v>
      </c>
      <c r="T58" s="117">
        <v>4</v>
      </c>
      <c r="U58" s="117">
        <v>5</v>
      </c>
      <c r="V58" s="117">
        <v>6</v>
      </c>
      <c r="W58" s="117">
        <v>7</v>
      </c>
      <c r="X58" s="117">
        <v>8</v>
      </c>
      <c r="Y58" s="117">
        <v>9</v>
      </c>
      <c r="Z58" s="117">
        <v>10</v>
      </c>
      <c r="AA58" s="117">
        <v>11</v>
      </c>
      <c r="AB58" s="117">
        <v>12</v>
      </c>
      <c r="AC58" s="117">
        <v>13</v>
      </c>
      <c r="AD58" s="117">
        <v>14</v>
      </c>
      <c r="AE58" s="117">
        <v>15</v>
      </c>
      <c r="AF58" s="117">
        <v>16</v>
      </c>
      <c r="AG58" s="117">
        <v>17</v>
      </c>
      <c r="AH58" s="117">
        <v>18</v>
      </c>
      <c r="AI58" s="117">
        <v>19</v>
      </c>
      <c r="AJ58" s="117">
        <v>20</v>
      </c>
      <c r="AK58" s="117">
        <v>21</v>
      </c>
      <c r="AL58" s="117">
        <v>22</v>
      </c>
      <c r="AM58" s="117">
        <v>23</v>
      </c>
      <c r="AN58" s="117">
        <v>24</v>
      </c>
      <c r="AO58" s="117">
        <v>25</v>
      </c>
      <c r="AP58" s="117">
        <v>26</v>
      </c>
      <c r="AQ58" s="117">
        <v>27</v>
      </c>
      <c r="AR58" s="117">
        <v>28</v>
      </c>
      <c r="AS58" s="117">
        <v>29</v>
      </c>
      <c r="AT58" s="117">
        <v>30</v>
      </c>
      <c r="AU58" s="87"/>
      <c r="AV58" s="87"/>
      <c r="AW58" s="87"/>
      <c r="AX58" s="87"/>
      <c r="AY58" s="87"/>
      <c r="AZ58" s="87"/>
      <c r="BA58" s="87"/>
      <c r="BB58" s="87"/>
      <c r="BC58" s="87"/>
      <c r="BD58" s="87"/>
      <c r="BE58" s="87"/>
      <c r="BF58" s="87"/>
      <c r="BG58" s="87"/>
      <c r="BH58" s="87"/>
      <c r="BI58" s="87"/>
      <c r="BJ58" s="88"/>
      <c r="BK58" s="88"/>
      <c r="BL58" s="82"/>
      <c r="BM58" s="82"/>
      <c r="BN58" s="82"/>
      <c r="BO58" s="82"/>
      <c r="BP58" s="82"/>
      <c r="BQ58" s="82"/>
      <c r="BR58" s="82"/>
      <c r="BS58" s="82"/>
      <c r="BT58" s="82"/>
      <c r="BU58" s="82"/>
      <c r="BV58" s="82"/>
      <c r="BW58" s="82"/>
      <c r="BX58" s="82"/>
      <c r="BY58" s="82"/>
      <c r="BZ58" s="82"/>
      <c r="CA58" s="82"/>
      <c r="CB58" s="82"/>
      <c r="CC58" s="82"/>
      <c r="CD58" s="82"/>
      <c r="CE58" s="82"/>
      <c r="CF58" s="82"/>
      <c r="CG58" s="82"/>
      <c r="CH58" s="82"/>
      <c r="CI58" s="82"/>
      <c r="CJ58" s="82"/>
      <c r="CK58" s="82"/>
      <c r="CL58" s="82"/>
      <c r="CM58" s="82"/>
      <c r="CN58" s="82"/>
      <c r="CO58" s="82"/>
      <c r="CP58" s="82"/>
      <c r="CQ58" s="82"/>
      <c r="CR58" s="82"/>
      <c r="CS58" s="82"/>
      <c r="CT58" s="82"/>
      <c r="CU58" s="82"/>
      <c r="CV58" s="82"/>
      <c r="CW58" s="82"/>
      <c r="CX58" s="82"/>
      <c r="CY58" s="82"/>
      <c r="CZ58" s="82"/>
      <c r="DA58" s="82"/>
      <c r="DB58" s="82"/>
      <c r="DC58" s="82"/>
      <c r="DD58" s="82"/>
      <c r="DE58" s="82"/>
      <c r="DF58" s="82"/>
      <c r="DG58" s="82"/>
      <c r="DH58" s="82"/>
      <c r="DI58" s="82"/>
      <c r="DJ58" s="82"/>
      <c r="DK58" s="82"/>
      <c r="DL58" s="82"/>
      <c r="DM58" s="82"/>
      <c r="DN58" s="82"/>
      <c r="DO58" s="82"/>
      <c r="DP58" s="82"/>
      <c r="DQ58" s="82"/>
      <c r="DR58" s="82"/>
      <c r="DS58" s="82"/>
      <c r="DT58" s="82"/>
      <c r="DU58" s="82"/>
      <c r="DV58" s="82"/>
      <c r="DW58" s="82"/>
      <c r="DX58" s="82"/>
      <c r="DY58" s="82"/>
      <c r="DZ58" s="82"/>
      <c r="EA58" s="82"/>
      <c r="EB58" s="82"/>
      <c r="EC58" s="82"/>
      <c r="ED58" s="82"/>
      <c r="EE58" s="82"/>
      <c r="EF58" s="82"/>
      <c r="EG58" s="82"/>
      <c r="EH58" s="82"/>
      <c r="EI58" s="82"/>
      <c r="EJ58" s="82"/>
      <c r="EK58" s="82"/>
      <c r="EL58" s="82"/>
      <c r="EM58" s="82"/>
      <c r="EN58" s="82"/>
      <c r="EO58" s="82"/>
      <c r="EP58" s="82"/>
      <c r="EQ58" s="82"/>
      <c r="ER58" s="82"/>
      <c r="ES58" s="82"/>
      <c r="ET58" s="82"/>
      <c r="EU58" s="82"/>
      <c r="EV58" s="82"/>
      <c r="EW58" s="82"/>
      <c r="EX58" s="82"/>
      <c r="EY58" s="82"/>
      <c r="EZ58" s="82"/>
      <c r="FA58" s="82"/>
      <c r="FB58" s="82"/>
      <c r="FC58" s="82"/>
      <c r="FD58" s="82"/>
      <c r="FE58" s="82"/>
      <c r="FF58" s="82"/>
      <c r="FG58" s="82"/>
      <c r="FH58" s="82"/>
      <c r="FI58" s="82"/>
      <c r="FJ58" s="82"/>
      <c r="FK58" s="82"/>
      <c r="FL58" s="82"/>
      <c r="FM58" s="82"/>
      <c r="FN58" s="82"/>
      <c r="FO58" s="82"/>
      <c r="FP58" s="82"/>
      <c r="FQ58" s="82"/>
      <c r="FR58" s="82"/>
      <c r="FS58" s="82"/>
      <c r="FT58" s="82"/>
      <c r="FU58" s="82"/>
      <c r="FV58" s="82"/>
      <c r="FW58" s="82"/>
      <c r="FX58" s="82"/>
      <c r="FY58" s="82"/>
      <c r="FZ58" s="82"/>
      <c r="GA58" s="82"/>
      <c r="GB58" s="82"/>
      <c r="GC58" s="82"/>
      <c r="GD58" s="82"/>
      <c r="GE58" s="82"/>
      <c r="GF58" s="82"/>
      <c r="GG58" s="82"/>
      <c r="GH58" s="82"/>
      <c r="GI58" s="82"/>
      <c r="GJ58" s="82"/>
      <c r="GK58" s="82"/>
      <c r="GL58" s="82"/>
      <c r="GM58" s="82"/>
      <c r="GN58" s="82"/>
      <c r="GO58" s="82"/>
      <c r="GP58" s="82"/>
      <c r="GQ58" s="82"/>
      <c r="GR58" s="82"/>
      <c r="GS58" s="82"/>
      <c r="GT58" s="82"/>
      <c r="GU58" s="82"/>
      <c r="GV58" s="82"/>
      <c r="GW58" s="82"/>
      <c r="GX58" s="82"/>
      <c r="GY58" s="82"/>
      <c r="GZ58" s="82"/>
      <c r="HA58" s="82"/>
      <c r="HB58" s="82"/>
      <c r="HC58" s="82"/>
      <c r="HD58" s="82"/>
      <c r="HE58" s="82"/>
      <c r="HF58" s="82"/>
      <c r="HG58" s="82"/>
      <c r="HH58" s="82"/>
      <c r="HI58" s="82"/>
      <c r="HJ58" s="82"/>
      <c r="HK58" s="82"/>
      <c r="HL58" s="82"/>
      <c r="HM58" s="82"/>
      <c r="HN58" s="82"/>
      <c r="HO58" s="82"/>
      <c r="HP58" s="82"/>
      <c r="HQ58" s="82"/>
      <c r="HR58" s="82"/>
      <c r="HS58" s="82"/>
      <c r="HT58" s="82"/>
      <c r="HU58" s="82"/>
      <c r="HV58" s="82"/>
      <c r="HW58" s="82"/>
      <c r="HX58" s="82"/>
      <c r="HY58" s="82"/>
      <c r="HZ58" s="82"/>
      <c r="IA58" s="82"/>
      <c r="IB58" s="82"/>
      <c r="IC58" s="82"/>
      <c r="ID58" s="82"/>
      <c r="IE58" s="82"/>
      <c r="IF58" s="82"/>
      <c r="IG58" s="82"/>
      <c r="IH58" s="82"/>
      <c r="II58" s="82"/>
      <c r="IJ58" s="82"/>
      <c r="IK58" s="82"/>
      <c r="IL58" s="82"/>
      <c r="IM58" s="82"/>
      <c r="IN58" s="82"/>
      <c r="IO58" s="82"/>
      <c r="IP58" s="82"/>
      <c r="IQ58" s="82"/>
      <c r="IR58" s="82"/>
      <c r="IS58" s="82"/>
      <c r="IT58" s="82"/>
      <c r="IU58" s="82"/>
      <c r="IV58" s="82"/>
      <c r="IW58" s="82"/>
      <c r="IX58" s="82"/>
      <c r="IY58" s="82"/>
      <c r="IZ58" s="82"/>
      <c r="JA58" s="82"/>
      <c r="JB58" s="82"/>
      <c r="JC58" s="82"/>
      <c r="JD58" s="82"/>
      <c r="JE58" s="82"/>
      <c r="JF58" s="82"/>
      <c r="JG58" s="82"/>
      <c r="JH58" s="82"/>
      <c r="JI58" s="82"/>
      <c r="JJ58" s="82"/>
      <c r="JK58" s="82"/>
      <c r="JL58" s="82"/>
      <c r="JM58" s="82"/>
      <c r="JN58" s="82"/>
      <c r="JO58" s="82"/>
      <c r="JP58" s="82"/>
      <c r="JQ58" s="82"/>
      <c r="JR58" s="82"/>
      <c r="JS58" s="82"/>
      <c r="JT58" s="82"/>
      <c r="JU58" s="82"/>
      <c r="JV58" s="82"/>
      <c r="JW58" s="82"/>
      <c r="JX58" s="82"/>
      <c r="JY58" s="82"/>
      <c r="JZ58" s="82"/>
      <c r="KA58" s="82"/>
      <c r="KB58" s="82"/>
      <c r="KC58" s="82"/>
      <c r="KD58" s="82"/>
      <c r="KE58" s="82"/>
      <c r="KF58" s="82"/>
      <c r="KG58" s="82"/>
      <c r="KH58" s="82"/>
      <c r="KI58" s="82"/>
      <c r="KJ58" s="82"/>
      <c r="KK58" s="82"/>
      <c r="KL58" s="82"/>
      <c r="KM58" s="82"/>
      <c r="KN58" s="82"/>
      <c r="KO58" s="82"/>
      <c r="KP58" s="82"/>
      <c r="KQ58" s="82"/>
      <c r="KR58" s="82"/>
      <c r="KS58" s="82"/>
      <c r="KT58" s="82"/>
      <c r="KU58" s="82"/>
      <c r="KV58" s="82"/>
      <c r="KW58" s="82"/>
      <c r="KX58" s="82"/>
      <c r="KY58" s="82"/>
      <c r="KZ58" s="82"/>
      <c r="LA58" s="82"/>
      <c r="LB58" s="82"/>
      <c r="LC58" s="82"/>
      <c r="LD58" s="82"/>
      <c r="LE58" s="82"/>
      <c r="LF58" s="82"/>
      <c r="LG58" s="82"/>
      <c r="LH58" s="82"/>
      <c r="LI58" s="82"/>
      <c r="LJ58" s="82"/>
      <c r="LK58" s="82"/>
      <c r="LL58" s="82"/>
      <c r="LM58" s="82"/>
      <c r="LN58" s="82"/>
      <c r="LO58" s="82"/>
      <c r="LP58" s="82"/>
      <c r="LQ58" s="82"/>
      <c r="LR58" s="82"/>
      <c r="LS58" s="82"/>
      <c r="LT58" s="82"/>
      <c r="LU58" s="82"/>
      <c r="LV58" s="82"/>
      <c r="LW58" s="82"/>
      <c r="LX58" s="82"/>
      <c r="LY58" s="82"/>
      <c r="LZ58" s="82"/>
      <c r="MA58" s="82"/>
      <c r="MB58" s="82"/>
      <c r="MC58" s="82"/>
      <c r="MD58" s="82"/>
      <c r="ME58" s="82"/>
      <c r="MF58" s="82"/>
      <c r="MG58" s="82"/>
      <c r="MH58" s="82"/>
      <c r="MI58" s="82"/>
      <c r="MJ58" s="82"/>
      <c r="MK58" s="82"/>
      <c r="ML58" s="82"/>
      <c r="MM58" s="82"/>
      <c r="MN58" s="82"/>
      <c r="MO58" s="82"/>
      <c r="MP58" s="82"/>
      <c r="MQ58" s="82"/>
      <c r="MR58" s="82"/>
      <c r="MS58" s="82"/>
      <c r="MT58" s="82"/>
      <c r="MU58" s="82"/>
      <c r="MV58" s="82"/>
      <c r="MW58" s="82"/>
      <c r="MX58" s="82"/>
      <c r="MY58" s="82"/>
      <c r="MZ58" s="82"/>
      <c r="NA58" s="82"/>
      <c r="NB58" s="82"/>
      <c r="NC58" s="82"/>
      <c r="ND58" s="82"/>
      <c r="NE58" s="82"/>
      <c r="NF58" s="82"/>
      <c r="NG58" s="82"/>
      <c r="NH58" s="82"/>
      <c r="NI58" s="82"/>
      <c r="NJ58" s="82"/>
      <c r="NK58" s="82"/>
      <c r="NL58" s="82"/>
      <c r="NM58" s="82"/>
      <c r="NN58" s="82"/>
      <c r="NO58" s="82"/>
      <c r="NP58" s="82"/>
      <c r="NQ58" s="82"/>
      <c r="NR58" s="82"/>
      <c r="NS58" s="82"/>
      <c r="NT58" s="82"/>
      <c r="NU58" s="82"/>
      <c r="NV58" s="82"/>
      <c r="NW58" s="82"/>
      <c r="NX58" s="82"/>
      <c r="NY58" s="82"/>
      <c r="NZ58" s="82"/>
      <c r="OA58" s="82"/>
      <c r="OB58" s="82"/>
      <c r="OC58" s="82"/>
      <c r="OD58" s="82"/>
      <c r="OE58" s="82"/>
      <c r="OF58" s="82"/>
      <c r="OG58" s="82"/>
      <c r="OH58" s="82"/>
      <c r="OI58" s="82"/>
      <c r="OJ58" s="82"/>
      <c r="OK58" s="82"/>
      <c r="OL58" s="82"/>
      <c r="OM58" s="82"/>
      <c r="ON58" s="82"/>
      <c r="OO58" s="82"/>
      <c r="OP58" s="82"/>
      <c r="OQ58" s="82"/>
      <c r="OR58" s="82"/>
      <c r="OS58" s="82"/>
      <c r="OT58" s="82"/>
      <c r="OU58" s="82"/>
      <c r="OV58" s="82"/>
      <c r="OW58" s="82"/>
      <c r="OX58" s="82"/>
      <c r="OY58" s="82"/>
      <c r="OZ58" s="82"/>
      <c r="PA58" s="82"/>
      <c r="PB58" s="82"/>
      <c r="PC58" s="82"/>
      <c r="PD58" s="82"/>
      <c r="PE58" s="82"/>
      <c r="PF58" s="82"/>
      <c r="PG58" s="82"/>
      <c r="PH58" s="82"/>
      <c r="PI58" s="82"/>
      <c r="PJ58" s="82"/>
      <c r="PK58" s="82"/>
      <c r="PL58" s="82"/>
      <c r="PM58" s="82"/>
      <c r="PN58" s="82"/>
      <c r="PO58" s="82"/>
      <c r="PP58" s="82"/>
      <c r="PQ58" s="82"/>
      <c r="PR58" s="82"/>
      <c r="PS58" s="82"/>
      <c r="PT58" s="82"/>
      <c r="PU58" s="82"/>
      <c r="PV58" s="82"/>
      <c r="PW58" s="82"/>
      <c r="PX58" s="82"/>
      <c r="PY58" s="82"/>
      <c r="PZ58" s="82"/>
      <c r="QA58" s="82"/>
      <c r="QB58" s="82"/>
      <c r="QC58" s="82"/>
      <c r="QD58" s="82"/>
      <c r="QE58" s="82"/>
      <c r="QF58" s="82"/>
      <c r="QG58" s="82"/>
      <c r="QH58" s="82"/>
      <c r="QI58" s="82"/>
      <c r="QJ58" s="82"/>
      <c r="QK58" s="82"/>
      <c r="QL58" s="82"/>
      <c r="QM58" s="82"/>
      <c r="QN58" s="82"/>
      <c r="QO58" s="82"/>
      <c r="QP58" s="82"/>
      <c r="QQ58" s="82"/>
      <c r="QR58" s="82"/>
      <c r="QS58" s="82"/>
      <c r="QT58" s="82"/>
      <c r="QU58" s="82"/>
      <c r="QV58" s="82"/>
      <c r="QW58" s="82"/>
      <c r="QX58" s="82"/>
      <c r="QY58" s="82"/>
      <c r="QZ58" s="82"/>
      <c r="RA58" s="82"/>
      <c r="RB58" s="82"/>
      <c r="RC58" s="82"/>
      <c r="RD58" s="82"/>
      <c r="RE58" s="82"/>
      <c r="RF58" s="82"/>
      <c r="RG58" s="82"/>
      <c r="RH58" s="82"/>
      <c r="RI58" s="82"/>
      <c r="RJ58" s="82"/>
      <c r="RK58" s="82"/>
      <c r="RL58" s="82"/>
      <c r="RM58" s="82"/>
      <c r="RN58" s="82"/>
      <c r="RO58" s="82"/>
      <c r="RP58" s="82"/>
      <c r="RQ58" s="82"/>
      <c r="RR58" s="82"/>
      <c r="RS58" s="82"/>
      <c r="RT58" s="82"/>
      <c r="RU58" s="82"/>
      <c r="RV58" s="82"/>
      <c r="RW58" s="82"/>
      <c r="RX58" s="82"/>
      <c r="RY58" s="82"/>
      <c r="RZ58" s="82"/>
      <c r="SA58" s="82"/>
      <c r="SB58" s="82"/>
      <c r="SC58" s="82"/>
      <c r="SD58" s="82"/>
      <c r="SE58" s="82"/>
      <c r="SF58" s="82"/>
      <c r="SG58" s="82"/>
      <c r="SH58" s="82"/>
      <c r="SI58" s="82"/>
      <c r="SJ58" s="82"/>
      <c r="SK58" s="82"/>
      <c r="SL58" s="82"/>
      <c r="SM58" s="82"/>
      <c r="SN58" s="82"/>
      <c r="SO58" s="82"/>
      <c r="SP58" s="82"/>
      <c r="SQ58" s="82"/>
      <c r="SR58" s="82"/>
      <c r="SS58" s="82"/>
      <c r="ST58" s="82"/>
      <c r="SU58" s="82"/>
      <c r="SV58" s="82"/>
      <c r="SW58" s="82"/>
      <c r="SX58" s="82"/>
      <c r="SY58" s="82"/>
      <c r="SZ58" s="82"/>
      <c r="TA58" s="82"/>
      <c r="TB58" s="82"/>
      <c r="TC58" s="82"/>
      <c r="TD58" s="82"/>
      <c r="TE58" s="82"/>
      <c r="TF58" s="82"/>
      <c r="TG58" s="82"/>
      <c r="TH58" s="82"/>
      <c r="TI58" s="82"/>
      <c r="TJ58" s="82"/>
      <c r="TK58" s="82"/>
      <c r="TL58" s="82"/>
      <c r="TM58" s="82"/>
      <c r="TN58" s="82"/>
      <c r="TO58" s="82"/>
      <c r="TP58" s="82"/>
      <c r="TQ58" s="82"/>
      <c r="TR58" s="82"/>
      <c r="TS58" s="82"/>
      <c r="TT58" s="82"/>
      <c r="TU58" s="82"/>
      <c r="TV58" s="82"/>
      <c r="TW58" s="82"/>
      <c r="TX58" s="82"/>
      <c r="TY58" s="82"/>
      <c r="TZ58" s="82"/>
      <c r="UA58" s="82"/>
      <c r="UB58" s="82"/>
      <c r="UC58" s="82"/>
      <c r="UD58" s="82"/>
      <c r="UE58" s="82"/>
      <c r="UF58" s="82"/>
      <c r="UG58" s="82"/>
      <c r="UH58" s="82"/>
      <c r="UI58" s="82"/>
      <c r="UJ58" s="82"/>
      <c r="UK58" s="82"/>
      <c r="UL58" s="82"/>
      <c r="UM58" s="82"/>
      <c r="UN58" s="82"/>
      <c r="UO58" s="82"/>
      <c r="UP58" s="82"/>
      <c r="UQ58" s="82"/>
      <c r="UR58" s="82"/>
      <c r="US58" s="82"/>
      <c r="UT58" s="82"/>
      <c r="UU58" s="82"/>
      <c r="UV58" s="82"/>
      <c r="UW58" s="82"/>
      <c r="UX58" s="82"/>
      <c r="UY58" s="82"/>
      <c r="UZ58" s="82"/>
      <c r="VA58" s="82"/>
      <c r="VB58" s="82"/>
      <c r="VC58" s="82"/>
      <c r="VD58" s="82"/>
      <c r="VE58" s="82"/>
      <c r="VF58" s="82"/>
      <c r="VG58" s="82"/>
      <c r="VH58" s="82"/>
      <c r="VI58" s="82"/>
      <c r="VJ58" s="82"/>
      <c r="VK58" s="82"/>
      <c r="VL58" s="82"/>
      <c r="VM58" s="82"/>
      <c r="VN58" s="82"/>
      <c r="VO58" s="82"/>
      <c r="VP58" s="82"/>
      <c r="VQ58" s="82"/>
      <c r="VR58" s="82"/>
      <c r="VS58" s="82"/>
      <c r="VT58" s="82"/>
      <c r="VU58" s="82"/>
      <c r="VV58" s="82"/>
      <c r="VW58" s="82"/>
      <c r="VX58" s="82"/>
      <c r="VY58" s="82"/>
      <c r="VZ58" s="82"/>
      <c r="WA58" s="82"/>
      <c r="WB58" s="82"/>
      <c r="WC58" s="82"/>
      <c r="WD58" s="82"/>
      <c r="WE58" s="82"/>
      <c r="WF58" s="82"/>
      <c r="WG58" s="82"/>
      <c r="WH58" s="82"/>
      <c r="WI58" s="82"/>
      <c r="WJ58" s="82"/>
      <c r="WK58" s="82"/>
      <c r="WL58" s="82"/>
      <c r="WM58" s="82"/>
      <c r="WN58" s="82"/>
      <c r="WO58" s="82"/>
      <c r="WP58" s="82"/>
      <c r="WQ58" s="82"/>
      <c r="WR58" s="82"/>
      <c r="WS58" s="82"/>
      <c r="WT58" s="82"/>
      <c r="WU58" s="82"/>
      <c r="WV58" s="82"/>
      <c r="WW58" s="82"/>
      <c r="WX58" s="82"/>
      <c r="WY58" s="82"/>
      <c r="WZ58" s="82"/>
      <c r="XA58" s="82"/>
      <c r="XB58" s="82"/>
      <c r="XC58" s="82"/>
      <c r="XD58" s="82"/>
      <c r="XE58" s="82"/>
      <c r="XF58" s="82"/>
      <c r="XG58" s="82"/>
      <c r="XH58" s="82"/>
      <c r="XI58" s="82"/>
      <c r="XJ58" s="82"/>
      <c r="XK58" s="82"/>
      <c r="XL58" s="82"/>
      <c r="XM58" s="82"/>
      <c r="XN58" s="82"/>
      <c r="XO58" s="82"/>
      <c r="XP58" s="82"/>
      <c r="XQ58" s="82"/>
      <c r="XR58" s="82"/>
      <c r="XS58" s="82"/>
      <c r="XT58" s="82"/>
      <c r="XU58" s="82"/>
      <c r="XV58" s="82"/>
      <c r="XW58" s="82"/>
      <c r="XX58" s="82"/>
      <c r="XY58" s="82"/>
      <c r="XZ58" s="82"/>
      <c r="YA58" s="82"/>
      <c r="YB58" s="82"/>
      <c r="YC58" s="82"/>
      <c r="YD58" s="82"/>
      <c r="YE58" s="82"/>
      <c r="YF58" s="82"/>
      <c r="YG58" s="82"/>
      <c r="YH58" s="82"/>
      <c r="YI58" s="82"/>
      <c r="YJ58" s="82"/>
      <c r="YK58" s="82"/>
      <c r="YL58" s="82"/>
      <c r="YM58" s="82"/>
      <c r="YN58" s="82"/>
      <c r="YO58" s="82"/>
      <c r="YP58" s="82"/>
      <c r="YQ58" s="82"/>
      <c r="YR58" s="82"/>
      <c r="YS58" s="82"/>
      <c r="YT58" s="82"/>
      <c r="YU58" s="82"/>
      <c r="YV58" s="82"/>
      <c r="YW58" s="82"/>
      <c r="YX58" s="82"/>
      <c r="YY58" s="82"/>
      <c r="YZ58" s="82"/>
      <c r="ZA58" s="82"/>
      <c r="ZB58" s="82"/>
      <c r="ZC58" s="82"/>
      <c r="ZD58" s="82"/>
      <c r="ZE58" s="82"/>
      <c r="ZF58" s="82"/>
      <c r="ZG58" s="82"/>
      <c r="ZH58" s="82"/>
      <c r="ZI58" s="82"/>
      <c r="ZJ58" s="82"/>
      <c r="ZK58" s="82"/>
      <c r="ZL58" s="82"/>
      <c r="ZM58" s="82"/>
      <c r="ZN58" s="82"/>
      <c r="ZO58" s="82"/>
      <c r="ZP58" s="82"/>
      <c r="ZQ58" s="82"/>
      <c r="ZR58" s="82"/>
      <c r="ZS58" s="82"/>
      <c r="ZT58" s="82"/>
      <c r="ZU58" s="82"/>
      <c r="ZV58" s="82"/>
      <c r="ZW58" s="82"/>
      <c r="ZX58" s="82"/>
      <c r="ZY58" s="82"/>
      <c r="ZZ58" s="82"/>
      <c r="AAA58" s="82"/>
      <c r="AAB58" s="82"/>
      <c r="AAC58" s="82"/>
      <c r="AAD58" s="82"/>
      <c r="AAE58" s="82"/>
      <c r="AAF58" s="82"/>
      <c r="AAG58" s="82"/>
      <c r="AAH58" s="82"/>
      <c r="AAI58" s="82"/>
      <c r="AAJ58" s="82"/>
      <c r="AAK58" s="82"/>
      <c r="AAL58" s="82"/>
      <c r="AAM58" s="82"/>
      <c r="AAN58" s="82"/>
      <c r="AAO58" s="82"/>
      <c r="AAP58" s="82"/>
      <c r="AAQ58" s="82"/>
      <c r="AAR58" s="82"/>
      <c r="AAS58" s="82"/>
      <c r="AAT58" s="82"/>
      <c r="AAU58" s="82"/>
      <c r="AAV58" s="82"/>
      <c r="AAW58" s="82"/>
      <c r="AAX58" s="82"/>
      <c r="AAY58" s="82"/>
      <c r="AAZ58" s="82"/>
      <c r="ABA58" s="82"/>
      <c r="ABB58" s="82"/>
      <c r="ABC58" s="82"/>
      <c r="ABD58" s="82"/>
      <c r="ABE58" s="82"/>
      <c r="ABF58" s="82"/>
      <c r="ABG58" s="82"/>
      <c r="ABH58" s="82"/>
      <c r="ABI58" s="82"/>
      <c r="ABJ58" s="82"/>
      <c r="ABK58" s="82"/>
      <c r="ABL58" s="82"/>
      <c r="ABM58" s="82"/>
      <c r="ABN58" s="82"/>
      <c r="ABO58" s="82"/>
      <c r="ABP58" s="82"/>
      <c r="ABQ58" s="82"/>
      <c r="ABR58" s="82"/>
      <c r="ABS58" s="82"/>
      <c r="ABT58" s="82"/>
      <c r="ABU58" s="82"/>
      <c r="ABV58" s="82"/>
      <c r="ABW58" s="82"/>
      <c r="ABX58" s="82"/>
      <c r="ABY58" s="82"/>
      <c r="ABZ58" s="82"/>
      <c r="ACA58" s="82"/>
      <c r="ACB58" s="82"/>
      <c r="ACC58" s="82"/>
      <c r="ACD58" s="82"/>
      <c r="ACE58" s="82"/>
      <c r="ACF58" s="82"/>
      <c r="ACG58" s="82"/>
      <c r="ACH58" s="82"/>
      <c r="ACI58" s="82"/>
      <c r="ACJ58" s="82"/>
      <c r="ACK58" s="82"/>
      <c r="ACL58" s="82"/>
      <c r="ACM58" s="82"/>
      <c r="ACN58" s="82"/>
      <c r="ACO58" s="82"/>
      <c r="ACP58" s="82"/>
      <c r="ACQ58" s="82"/>
      <c r="ACR58" s="82"/>
      <c r="ACS58" s="82"/>
      <c r="ACT58" s="82"/>
      <c r="ACU58" s="82"/>
      <c r="ACV58" s="82"/>
      <c r="ACW58" s="82"/>
      <c r="ACX58" s="82"/>
      <c r="ACY58" s="82"/>
      <c r="ACZ58" s="82"/>
      <c r="ADA58" s="82"/>
      <c r="ADB58" s="82"/>
      <c r="ADC58" s="82"/>
      <c r="ADD58" s="82"/>
      <c r="ADE58" s="82"/>
      <c r="ADF58" s="82"/>
      <c r="ADG58" s="82"/>
      <c r="ADH58" s="82"/>
      <c r="ADI58" s="82"/>
      <c r="ADJ58" s="82"/>
      <c r="ADK58" s="82"/>
      <c r="ADL58" s="82"/>
      <c r="ADM58" s="82"/>
      <c r="ADN58" s="82"/>
      <c r="ADO58" s="82"/>
      <c r="ADP58" s="82"/>
      <c r="ADQ58" s="82"/>
      <c r="ADR58" s="82"/>
      <c r="ADS58" s="82"/>
      <c r="ADT58" s="82"/>
      <c r="ADU58" s="82"/>
      <c r="ADV58" s="82"/>
      <c r="ADW58" s="82"/>
      <c r="ADX58" s="82"/>
      <c r="ADY58" s="82"/>
      <c r="ADZ58" s="82"/>
      <c r="AEA58" s="82"/>
      <c r="AEB58" s="82"/>
      <c r="AEC58" s="82"/>
      <c r="AED58" s="82"/>
      <c r="AEE58" s="82"/>
      <c r="AEF58" s="82"/>
      <c r="AEG58" s="82"/>
      <c r="AEH58" s="82"/>
      <c r="AEI58" s="82"/>
      <c r="AEJ58" s="82"/>
      <c r="AEK58" s="82"/>
      <c r="AEL58" s="82"/>
      <c r="AEM58" s="82"/>
      <c r="AEN58" s="82"/>
      <c r="AEO58" s="82"/>
      <c r="AEP58" s="82"/>
      <c r="AEQ58" s="82"/>
      <c r="AER58" s="82"/>
      <c r="AES58" s="82"/>
      <c r="AET58" s="82"/>
      <c r="AEU58" s="82"/>
      <c r="AEV58" s="82"/>
      <c r="AEW58" s="82"/>
      <c r="AEX58" s="82"/>
      <c r="AEY58" s="82"/>
      <c r="AEZ58" s="82"/>
      <c r="AFA58" s="82"/>
      <c r="AFB58" s="82"/>
      <c r="AFC58" s="82"/>
      <c r="AFD58" s="82"/>
      <c r="AFE58" s="82"/>
      <c r="AFF58" s="82"/>
      <c r="AFG58" s="82"/>
      <c r="AFH58" s="82"/>
      <c r="AFI58" s="82"/>
      <c r="AFJ58" s="82"/>
      <c r="AFK58" s="82"/>
      <c r="AFL58" s="82"/>
      <c r="AFM58" s="82"/>
      <c r="AFN58" s="82"/>
      <c r="AFO58" s="82"/>
      <c r="AFP58" s="82"/>
      <c r="AFQ58" s="82"/>
      <c r="AFR58" s="82"/>
      <c r="AFS58" s="82"/>
      <c r="AFT58" s="82"/>
      <c r="AFU58" s="82"/>
      <c r="AFV58" s="82"/>
      <c r="AFW58" s="82"/>
      <c r="AFX58" s="82"/>
      <c r="AFY58" s="82"/>
      <c r="AFZ58" s="82"/>
      <c r="AGA58" s="82"/>
      <c r="AGB58" s="82"/>
      <c r="AGC58" s="82"/>
      <c r="AGD58" s="82"/>
      <c r="AGE58" s="82"/>
      <c r="AGF58" s="82"/>
      <c r="AGG58" s="82"/>
      <c r="AGH58" s="82"/>
      <c r="AGI58" s="82"/>
      <c r="AGJ58" s="82"/>
      <c r="AGK58" s="82"/>
      <c r="AGL58" s="82"/>
      <c r="AGM58" s="82"/>
      <c r="AGN58" s="82"/>
      <c r="AGO58" s="82"/>
      <c r="AGP58" s="82"/>
      <c r="AGQ58" s="82"/>
      <c r="AGR58" s="82"/>
      <c r="AGS58" s="82"/>
      <c r="AGT58" s="82"/>
      <c r="AGU58" s="82"/>
      <c r="AGV58" s="82"/>
      <c r="AGW58" s="82"/>
      <c r="AGX58" s="82"/>
      <c r="AGY58" s="82"/>
      <c r="AGZ58" s="82"/>
      <c r="AHA58" s="82"/>
      <c r="AHB58" s="82"/>
      <c r="AHC58" s="82"/>
      <c r="AHD58" s="82"/>
      <c r="AHE58" s="82"/>
      <c r="AHF58" s="82"/>
      <c r="AHG58" s="82"/>
      <c r="AHH58" s="82"/>
      <c r="AHI58" s="82"/>
      <c r="AHJ58" s="82"/>
      <c r="AHK58" s="82"/>
      <c r="AHL58" s="82"/>
      <c r="AHM58" s="82"/>
      <c r="AHN58" s="82"/>
      <c r="AHO58" s="82"/>
      <c r="AHP58" s="82"/>
      <c r="AHQ58" s="82"/>
      <c r="AHR58" s="82"/>
      <c r="AHS58" s="82"/>
      <c r="AHT58" s="82"/>
      <c r="AHU58" s="82"/>
      <c r="AHV58" s="82"/>
      <c r="AHW58" s="82"/>
      <c r="AHX58" s="82"/>
      <c r="AHY58" s="82"/>
      <c r="AHZ58" s="82"/>
      <c r="AIA58" s="82"/>
      <c r="AIB58" s="82"/>
      <c r="AIC58" s="82"/>
      <c r="AID58" s="82"/>
      <c r="AIE58" s="82"/>
      <c r="AIF58" s="82"/>
      <c r="AIG58" s="82"/>
      <c r="AIH58" s="82"/>
      <c r="AII58" s="82"/>
      <c r="AIJ58" s="82"/>
      <c r="AIK58" s="82"/>
      <c r="AIL58" s="82"/>
      <c r="AIM58" s="82"/>
      <c r="AIN58" s="82"/>
      <c r="AIO58" s="82"/>
      <c r="AIP58" s="82"/>
      <c r="AIQ58" s="82"/>
      <c r="AIR58" s="82"/>
      <c r="AIS58" s="82"/>
      <c r="AIT58" s="82"/>
      <c r="AIU58" s="82"/>
      <c r="AIV58" s="82"/>
      <c r="AIW58" s="82"/>
      <c r="AIX58" s="82"/>
      <c r="AIY58" s="82"/>
      <c r="AIZ58" s="82"/>
      <c r="AJA58" s="82"/>
      <c r="AJB58" s="82"/>
      <c r="AJC58" s="82"/>
      <c r="AJD58" s="82"/>
      <c r="AJE58" s="82"/>
      <c r="AJF58" s="82"/>
      <c r="AJG58" s="82"/>
      <c r="AJH58" s="82"/>
      <c r="AJI58" s="82"/>
      <c r="AJJ58" s="82"/>
      <c r="AJK58" s="82"/>
      <c r="AJL58" s="82"/>
      <c r="AJM58" s="82"/>
      <c r="AJN58" s="82"/>
      <c r="AJO58" s="82"/>
      <c r="AJP58" s="82"/>
      <c r="AJQ58" s="82"/>
      <c r="AJR58" s="82"/>
      <c r="AJS58" s="82"/>
      <c r="AJT58" s="82"/>
      <c r="AJU58" s="82"/>
      <c r="AJV58" s="82"/>
      <c r="AJW58" s="82"/>
      <c r="AJX58" s="82"/>
      <c r="AJY58" s="82"/>
      <c r="AJZ58" s="82"/>
      <c r="AKA58" s="82"/>
      <c r="AKB58" s="82"/>
      <c r="AKC58" s="82"/>
      <c r="AKD58" s="82"/>
      <c r="AKE58" s="82"/>
      <c r="AKF58" s="82"/>
      <c r="AKG58" s="82"/>
      <c r="AKH58" s="82"/>
      <c r="AKI58" s="82"/>
      <c r="AKJ58" s="82"/>
      <c r="AKK58" s="82"/>
      <c r="AKL58" s="82"/>
      <c r="AKM58" s="82"/>
      <c r="AKN58" s="82"/>
      <c r="AKO58" s="82"/>
      <c r="AKP58" s="82"/>
      <c r="AKQ58" s="82"/>
      <c r="AKR58" s="82"/>
      <c r="AKS58" s="82"/>
      <c r="AKT58" s="82"/>
      <c r="AKU58" s="82"/>
      <c r="AKV58" s="82"/>
      <c r="AKW58" s="82"/>
      <c r="AKX58" s="82"/>
      <c r="AKY58" s="82"/>
      <c r="AKZ58" s="82"/>
      <c r="ALA58" s="82"/>
      <c r="ALB58" s="82"/>
      <c r="ALC58" s="82"/>
      <c r="ALD58" s="82"/>
      <c r="ALE58" s="82"/>
      <c r="ALF58" s="82"/>
      <c r="ALG58" s="82"/>
      <c r="ALH58" s="82"/>
      <c r="ALI58" s="82"/>
      <c r="ALJ58" s="82"/>
      <c r="ALK58" s="82"/>
      <c r="ALL58" s="82"/>
      <c r="ALM58" s="82"/>
      <c r="ALN58" s="82"/>
      <c r="ALO58" s="82"/>
      <c r="ALP58" s="82"/>
      <c r="ALQ58" s="82"/>
      <c r="ALR58" s="82"/>
      <c r="ALS58" s="82"/>
      <c r="ALT58" s="82"/>
      <c r="ALU58" s="82"/>
      <c r="ALV58" s="82"/>
      <c r="ALW58" s="82"/>
      <c r="ALX58" s="82"/>
      <c r="ALY58" s="82"/>
      <c r="ALZ58" s="82"/>
      <c r="AMA58" s="82"/>
      <c r="AMB58" s="82"/>
      <c r="AMC58" s="82"/>
      <c r="AMD58" s="82"/>
      <c r="AME58" s="82"/>
      <c r="AMF58" s="82"/>
      <c r="AMG58" s="82"/>
      <c r="AMH58" s="82"/>
      <c r="AMI58" s="82"/>
      <c r="AMJ58" s="82"/>
      <c r="AMK58" s="82"/>
      <c r="AML58" s="82"/>
      <c r="AMM58" s="82"/>
      <c r="AMN58" s="82"/>
      <c r="AMO58" s="82"/>
      <c r="AMP58" s="82"/>
      <c r="AMQ58" s="82"/>
      <c r="AMR58" s="82"/>
      <c r="AMS58" s="82"/>
      <c r="AMT58" s="82"/>
      <c r="AMU58" s="82"/>
      <c r="AMV58" s="82"/>
      <c r="AMW58" s="82"/>
      <c r="AMX58" s="82"/>
      <c r="AMY58" s="82"/>
      <c r="AMZ58" s="82"/>
      <c r="ANA58" s="82"/>
      <c r="ANB58" s="82"/>
      <c r="ANC58" s="82"/>
      <c r="AND58" s="82"/>
      <c r="ANE58" s="82"/>
      <c r="ANF58" s="82"/>
      <c r="ANG58" s="82"/>
      <c r="ANH58" s="82"/>
      <c r="ANI58" s="82"/>
      <c r="ANJ58" s="82"/>
      <c r="ANK58" s="82"/>
      <c r="ANL58" s="82"/>
      <c r="ANM58" s="82"/>
      <c r="ANN58" s="82"/>
      <c r="ANO58" s="82"/>
      <c r="ANP58" s="82"/>
      <c r="ANQ58" s="82"/>
      <c r="ANR58" s="82"/>
      <c r="ANS58" s="82"/>
      <c r="ANT58" s="82"/>
      <c r="ANU58" s="82"/>
      <c r="ANV58" s="82"/>
      <c r="ANW58" s="82"/>
      <c r="ANX58" s="82"/>
      <c r="ANY58" s="82"/>
      <c r="ANZ58" s="82"/>
      <c r="AOA58" s="82"/>
      <c r="AOB58" s="82"/>
      <c r="AOC58" s="82"/>
      <c r="AOD58" s="82"/>
      <c r="AOE58" s="82"/>
      <c r="AOF58" s="82"/>
      <c r="AOG58" s="82"/>
      <c r="AOH58" s="82"/>
      <c r="AOI58" s="82"/>
      <c r="AOJ58" s="82"/>
      <c r="AOK58" s="82"/>
      <c r="AOL58" s="82"/>
      <c r="AOM58" s="82"/>
      <c r="AON58" s="82"/>
      <c r="AOO58" s="82"/>
      <c r="AOP58" s="82"/>
      <c r="AOQ58" s="82"/>
      <c r="AOR58" s="82"/>
      <c r="AOS58" s="82"/>
      <c r="AOT58" s="82"/>
      <c r="AOU58" s="82"/>
      <c r="AOV58" s="82"/>
      <c r="AOW58" s="82"/>
      <c r="AOX58" s="82"/>
      <c r="AOY58" s="82"/>
      <c r="AOZ58" s="82"/>
      <c r="APA58" s="82"/>
      <c r="APB58" s="82"/>
      <c r="APC58" s="82"/>
      <c r="APD58" s="82"/>
      <c r="APE58" s="82"/>
      <c r="APF58" s="82"/>
      <c r="APG58" s="82"/>
      <c r="APH58" s="82"/>
      <c r="API58" s="82"/>
      <c r="APJ58" s="82"/>
      <c r="APK58" s="82"/>
      <c r="APL58" s="82"/>
      <c r="APM58" s="82"/>
      <c r="APN58" s="82"/>
      <c r="APO58" s="82"/>
      <c r="APP58" s="82"/>
      <c r="APQ58" s="82"/>
      <c r="APR58" s="82"/>
      <c r="APS58" s="82"/>
      <c r="APT58" s="82"/>
      <c r="APU58" s="82"/>
      <c r="APV58" s="82"/>
      <c r="APW58" s="82"/>
      <c r="APX58" s="82"/>
      <c r="APY58" s="82"/>
      <c r="APZ58" s="82"/>
      <c r="AQA58" s="82"/>
      <c r="AQB58" s="82"/>
      <c r="AQC58" s="82"/>
      <c r="AQD58" s="82"/>
      <c r="AQE58" s="82"/>
      <c r="AQF58" s="82"/>
      <c r="AQG58" s="82"/>
      <c r="AQH58" s="82"/>
      <c r="AQI58" s="82"/>
      <c r="AQJ58" s="82"/>
      <c r="AQK58" s="82"/>
      <c r="AQL58" s="82"/>
      <c r="AQM58" s="82"/>
      <c r="AQN58" s="82"/>
      <c r="AQO58" s="82"/>
      <c r="AQP58" s="82"/>
      <c r="AQQ58" s="82"/>
      <c r="AQR58" s="82"/>
      <c r="AQS58" s="82"/>
      <c r="AQT58" s="82"/>
      <c r="AQU58" s="82"/>
      <c r="AQV58" s="82"/>
      <c r="AQW58" s="82"/>
      <c r="AQX58" s="82"/>
      <c r="AQY58" s="82"/>
      <c r="AQZ58" s="82"/>
      <c r="ARA58" s="82"/>
      <c r="ARB58" s="82"/>
      <c r="ARC58" s="82"/>
      <c r="ARD58" s="82"/>
      <c r="ARE58" s="82"/>
      <c r="ARF58" s="82"/>
      <c r="ARG58" s="82"/>
      <c r="ARH58" s="82"/>
      <c r="ARI58" s="82"/>
      <c r="ARJ58" s="82"/>
      <c r="ARK58" s="82"/>
      <c r="ARL58" s="82"/>
      <c r="ARM58" s="82"/>
      <c r="ARN58" s="82"/>
      <c r="ARO58" s="82"/>
      <c r="ARP58" s="82"/>
      <c r="ARQ58" s="82"/>
      <c r="ARR58" s="82"/>
      <c r="ARS58" s="82"/>
      <c r="ART58" s="82"/>
      <c r="ARU58" s="82"/>
      <c r="ARV58" s="82"/>
      <c r="ARW58" s="82"/>
      <c r="ARX58" s="82"/>
      <c r="ARY58" s="82"/>
      <c r="ARZ58" s="82"/>
      <c r="ASA58" s="82"/>
      <c r="ASB58" s="82"/>
      <c r="ASC58" s="82"/>
      <c r="ASD58" s="82"/>
      <c r="ASE58" s="82"/>
      <c r="ASF58" s="82"/>
      <c r="ASG58" s="82"/>
      <c r="ASH58" s="82"/>
      <c r="ASI58" s="82"/>
      <c r="ASJ58" s="82"/>
      <c r="ASK58" s="82"/>
      <c r="ASL58" s="82"/>
      <c r="ASM58" s="82"/>
      <c r="ASN58" s="82"/>
      <c r="ASO58" s="82"/>
      <c r="ASP58" s="82"/>
      <c r="ASQ58" s="82"/>
      <c r="ASR58" s="82"/>
      <c r="ASS58" s="82"/>
      <c r="AST58" s="82"/>
      <c r="ASU58" s="82"/>
      <c r="ASV58" s="82"/>
      <c r="ASW58" s="82"/>
      <c r="ASX58" s="82"/>
      <c r="ASY58" s="82"/>
      <c r="ASZ58" s="82"/>
      <c r="ATA58" s="82"/>
      <c r="ATB58" s="82"/>
      <c r="ATC58" s="82"/>
      <c r="ATD58" s="82"/>
      <c r="ATE58" s="82"/>
      <c r="ATF58" s="82"/>
      <c r="ATG58" s="82"/>
      <c r="ATH58" s="82"/>
      <c r="ATI58" s="82"/>
      <c r="ATJ58" s="82"/>
      <c r="ATK58" s="82"/>
      <c r="ATL58" s="82"/>
      <c r="ATM58" s="82"/>
      <c r="ATN58" s="82"/>
      <c r="ATO58" s="82"/>
      <c r="ATP58" s="82"/>
      <c r="ATQ58" s="82"/>
      <c r="ATR58" s="82"/>
      <c r="ATS58" s="82"/>
      <c r="ATT58" s="82"/>
      <c r="ATU58" s="82"/>
      <c r="ATV58" s="82"/>
      <c r="ATW58" s="82"/>
      <c r="ATX58" s="82"/>
      <c r="ATY58" s="82"/>
      <c r="ATZ58" s="82"/>
      <c r="AUA58" s="82"/>
      <c r="AUB58" s="82"/>
      <c r="AUC58" s="82"/>
      <c r="AUD58" s="82"/>
      <c r="AUE58" s="82"/>
      <c r="AUF58" s="82"/>
      <c r="AUG58" s="82"/>
      <c r="AUH58" s="82"/>
      <c r="AUI58" s="82"/>
      <c r="AUJ58" s="82"/>
      <c r="AUK58" s="82"/>
      <c r="AUL58" s="82"/>
      <c r="AUM58" s="82"/>
      <c r="AUN58" s="82"/>
      <c r="AUO58" s="82"/>
      <c r="AUP58" s="82"/>
      <c r="AUQ58" s="82"/>
      <c r="AUR58" s="82"/>
      <c r="AUS58" s="82"/>
      <c r="AUT58" s="82"/>
      <c r="AUU58" s="82"/>
      <c r="AUV58" s="82"/>
      <c r="AUW58" s="82"/>
      <c r="AUX58" s="82"/>
      <c r="AUY58" s="82"/>
      <c r="AUZ58" s="82"/>
      <c r="AVA58" s="82"/>
      <c r="AVB58" s="82"/>
      <c r="AVC58" s="82"/>
      <c r="AVD58" s="82"/>
      <c r="AVE58" s="82"/>
      <c r="AVF58" s="82"/>
      <c r="AVG58" s="82"/>
      <c r="AVH58" s="82"/>
      <c r="AVI58" s="82"/>
      <c r="AVJ58" s="82"/>
      <c r="AVK58" s="82"/>
      <c r="AVL58" s="82"/>
      <c r="AVM58" s="82"/>
      <c r="AVN58" s="82"/>
      <c r="AVO58" s="82"/>
      <c r="AVP58" s="82"/>
      <c r="AVQ58" s="82"/>
      <c r="AVR58" s="82"/>
      <c r="AVS58" s="82"/>
      <c r="AVT58" s="82"/>
      <c r="AVU58" s="82"/>
      <c r="AVV58" s="82"/>
      <c r="AVW58" s="82"/>
      <c r="AVX58" s="82"/>
      <c r="AVY58" s="82"/>
      <c r="AVZ58" s="82"/>
      <c r="AWA58" s="82"/>
      <c r="AWB58" s="82"/>
      <c r="AWC58" s="82"/>
      <c r="AWD58" s="82"/>
      <c r="AWE58" s="82"/>
      <c r="AWF58" s="82"/>
      <c r="AWG58" s="82"/>
      <c r="AWH58" s="82"/>
      <c r="AWI58" s="82"/>
      <c r="AWJ58" s="82"/>
      <c r="AWK58" s="82"/>
      <c r="AWL58" s="82"/>
      <c r="AWM58" s="82"/>
      <c r="AWN58" s="82"/>
      <c r="AWO58" s="82"/>
      <c r="AWP58" s="82"/>
      <c r="AWQ58" s="82"/>
      <c r="AWR58" s="82"/>
      <c r="AWS58" s="82"/>
      <c r="AWT58" s="82"/>
      <c r="AWU58" s="82"/>
      <c r="AWV58" s="82"/>
      <c r="AWW58" s="82"/>
      <c r="AWX58" s="82"/>
      <c r="AWY58" s="82"/>
      <c r="AWZ58" s="82"/>
      <c r="AXA58" s="82"/>
      <c r="AXB58" s="82"/>
      <c r="AXC58" s="82"/>
      <c r="AXD58" s="82"/>
      <c r="AXE58" s="82"/>
      <c r="AXF58" s="82"/>
      <c r="AXG58" s="82"/>
      <c r="AXH58" s="82"/>
      <c r="AXI58" s="82"/>
      <c r="AXJ58" s="82"/>
      <c r="AXK58" s="82"/>
      <c r="AXL58" s="82"/>
      <c r="AXM58" s="82"/>
      <c r="AXN58" s="82"/>
      <c r="AXO58" s="82"/>
      <c r="AXP58" s="82"/>
      <c r="AXQ58" s="82"/>
      <c r="AXR58" s="82"/>
      <c r="AXS58" s="82"/>
      <c r="AXT58" s="82"/>
      <c r="AXU58" s="82"/>
      <c r="AXV58" s="82"/>
      <c r="AXW58" s="82"/>
      <c r="AXX58" s="82"/>
      <c r="AXY58" s="82"/>
      <c r="AXZ58" s="82"/>
      <c r="AYA58" s="82"/>
      <c r="AYB58" s="82"/>
      <c r="AYC58" s="82"/>
      <c r="AYD58" s="82"/>
      <c r="AYE58" s="82"/>
      <c r="AYF58" s="82"/>
      <c r="AYG58" s="82"/>
      <c r="AYH58" s="82"/>
      <c r="AYI58" s="82"/>
      <c r="AYJ58" s="82"/>
      <c r="AYK58" s="82"/>
      <c r="AYL58" s="82"/>
      <c r="AYM58" s="82"/>
      <c r="AYN58" s="82"/>
      <c r="AYO58" s="82"/>
      <c r="AYP58" s="82"/>
      <c r="AYQ58" s="82"/>
      <c r="AYR58" s="82"/>
      <c r="AYS58" s="82"/>
      <c r="AYT58" s="82"/>
      <c r="AYU58" s="82"/>
      <c r="AYV58" s="82"/>
      <c r="AYW58" s="82"/>
      <c r="AYX58" s="82"/>
      <c r="AYY58" s="82"/>
      <c r="AYZ58" s="82"/>
      <c r="AZA58" s="82"/>
      <c r="AZB58" s="82"/>
      <c r="AZC58" s="82"/>
      <c r="AZD58" s="82"/>
      <c r="AZE58" s="82"/>
      <c r="AZF58" s="82"/>
      <c r="AZG58" s="82"/>
      <c r="AZH58" s="82"/>
      <c r="AZI58" s="82"/>
      <c r="AZJ58" s="82"/>
      <c r="AZK58" s="82"/>
      <c r="AZL58" s="82"/>
      <c r="AZM58" s="82"/>
      <c r="AZN58" s="82"/>
      <c r="AZO58" s="82"/>
      <c r="AZP58" s="82"/>
      <c r="AZQ58" s="82"/>
      <c r="AZR58" s="82"/>
      <c r="AZS58" s="82"/>
      <c r="AZT58" s="82"/>
      <c r="AZU58" s="82"/>
      <c r="AZV58" s="82"/>
      <c r="AZW58" s="82"/>
      <c r="AZX58" s="82"/>
      <c r="AZY58" s="82"/>
      <c r="AZZ58" s="82"/>
      <c r="BAA58" s="82"/>
      <c r="BAB58" s="82"/>
      <c r="BAC58" s="82"/>
      <c r="BAD58" s="82"/>
      <c r="BAE58" s="82"/>
      <c r="BAF58" s="82"/>
      <c r="BAG58" s="82"/>
      <c r="BAH58" s="82"/>
      <c r="BAI58" s="82"/>
      <c r="BAJ58" s="82"/>
      <c r="BAK58" s="82"/>
      <c r="BAL58" s="82"/>
      <c r="BAM58" s="82"/>
      <c r="BAN58" s="82"/>
      <c r="BAO58" s="82"/>
      <c r="BAP58" s="82"/>
      <c r="BAQ58" s="82"/>
      <c r="BAR58" s="82"/>
      <c r="BAS58" s="82"/>
      <c r="BAT58" s="82"/>
      <c r="BAU58" s="82"/>
      <c r="BAV58" s="82"/>
      <c r="BAW58" s="82"/>
      <c r="BAX58" s="82"/>
      <c r="BAY58" s="82"/>
      <c r="BAZ58" s="82"/>
      <c r="BBA58" s="82"/>
      <c r="BBB58" s="82"/>
      <c r="BBC58" s="82"/>
      <c r="BBD58" s="82"/>
      <c r="BBE58" s="82"/>
      <c r="BBF58" s="82"/>
      <c r="BBG58" s="82"/>
      <c r="BBH58" s="82"/>
      <c r="BBI58" s="82"/>
      <c r="BBJ58" s="82"/>
      <c r="BBK58" s="82"/>
      <c r="BBL58" s="82"/>
      <c r="BBM58" s="82"/>
      <c r="BBN58" s="82"/>
      <c r="BBO58" s="82"/>
      <c r="BBP58" s="82"/>
      <c r="BBQ58" s="82"/>
      <c r="BBR58" s="82"/>
      <c r="BBS58" s="82"/>
      <c r="BBT58" s="82"/>
      <c r="BBU58" s="82"/>
      <c r="BBV58" s="82"/>
      <c r="BBW58" s="82"/>
      <c r="BBX58" s="82"/>
      <c r="BBY58" s="82"/>
      <c r="BBZ58" s="82"/>
      <c r="BCA58" s="82"/>
      <c r="BCB58" s="82"/>
      <c r="BCC58" s="82"/>
      <c r="BCD58" s="82"/>
      <c r="BCE58" s="82"/>
      <c r="BCF58" s="82"/>
      <c r="BCG58" s="82"/>
      <c r="BCH58" s="82"/>
      <c r="BCI58" s="82"/>
      <c r="BCJ58" s="82"/>
      <c r="BCK58" s="82"/>
      <c r="BCL58" s="82"/>
      <c r="BCM58" s="82"/>
      <c r="BCN58" s="82"/>
      <c r="BCO58" s="82"/>
      <c r="BCP58" s="82"/>
      <c r="BCQ58" s="82"/>
      <c r="BCR58" s="82"/>
      <c r="BCS58" s="82"/>
      <c r="BCT58" s="82"/>
      <c r="BCU58" s="82"/>
      <c r="BCV58" s="82"/>
      <c r="BCW58" s="82"/>
      <c r="BCX58" s="82"/>
      <c r="BCY58" s="82"/>
      <c r="BCZ58" s="82"/>
      <c r="BDA58" s="82"/>
      <c r="BDB58" s="82"/>
      <c r="BDC58" s="82"/>
      <c r="BDD58" s="82"/>
      <c r="BDE58" s="82"/>
      <c r="BDF58" s="82"/>
      <c r="BDG58" s="82"/>
      <c r="BDH58" s="82"/>
      <c r="BDI58" s="82"/>
      <c r="BDJ58" s="82"/>
      <c r="BDK58" s="82"/>
      <c r="BDL58" s="82"/>
      <c r="BDM58" s="82"/>
      <c r="BDN58" s="82"/>
      <c r="BDO58" s="82"/>
      <c r="BDP58" s="82"/>
      <c r="BDQ58" s="82"/>
      <c r="BDR58" s="82"/>
      <c r="BDS58" s="82"/>
      <c r="BDT58" s="82"/>
      <c r="BDU58" s="82"/>
      <c r="BDV58" s="82"/>
      <c r="BDW58" s="82"/>
      <c r="BDX58" s="82"/>
      <c r="BDY58" s="82"/>
      <c r="BDZ58" s="82"/>
      <c r="BEA58" s="82"/>
      <c r="BEB58" s="82"/>
      <c r="BEC58" s="82"/>
      <c r="BED58" s="82"/>
      <c r="BEE58" s="82"/>
      <c r="BEF58" s="82"/>
      <c r="BEG58" s="82"/>
      <c r="BEH58" s="82"/>
      <c r="BEI58" s="82"/>
      <c r="BEJ58" s="82"/>
      <c r="BEK58" s="82"/>
      <c r="BEL58" s="82"/>
      <c r="BEM58" s="82"/>
      <c r="BEN58" s="82"/>
      <c r="BEO58" s="82"/>
      <c r="BEP58" s="82"/>
      <c r="BEQ58" s="82"/>
      <c r="BER58" s="82"/>
      <c r="BES58" s="82"/>
      <c r="BET58" s="82"/>
      <c r="BEU58" s="82"/>
      <c r="BEV58" s="82"/>
      <c r="BEW58" s="82"/>
      <c r="BEX58" s="82"/>
      <c r="BEY58" s="82"/>
      <c r="BEZ58" s="82"/>
      <c r="BFA58" s="82"/>
      <c r="BFB58" s="82"/>
      <c r="BFC58" s="82"/>
      <c r="BFD58" s="82"/>
      <c r="BFE58" s="82"/>
      <c r="BFF58" s="82"/>
      <c r="BFG58" s="82"/>
      <c r="BFH58" s="82"/>
      <c r="BFI58" s="82"/>
      <c r="BFJ58" s="82"/>
      <c r="BFK58" s="82"/>
      <c r="BFL58" s="82"/>
      <c r="BFM58" s="82"/>
      <c r="BFN58" s="82"/>
      <c r="BFO58" s="82"/>
      <c r="BFP58" s="82"/>
      <c r="BFQ58" s="82"/>
      <c r="BFR58" s="82"/>
      <c r="BFS58" s="82"/>
      <c r="BFT58" s="82"/>
      <c r="BFU58" s="82"/>
      <c r="BFV58" s="82"/>
      <c r="BFW58" s="82"/>
      <c r="BFX58" s="82"/>
      <c r="BFY58" s="82"/>
      <c r="BFZ58" s="82"/>
      <c r="BGA58" s="82"/>
      <c r="BGB58" s="82"/>
      <c r="BGC58" s="82"/>
      <c r="BGD58" s="82"/>
      <c r="BGE58" s="82"/>
      <c r="BGF58" s="82"/>
      <c r="BGG58" s="82"/>
      <c r="BGH58" s="82"/>
      <c r="BGI58" s="82"/>
      <c r="BGJ58" s="82"/>
      <c r="BGK58" s="82"/>
      <c r="BGL58" s="82"/>
      <c r="BGM58" s="82"/>
      <c r="BGN58" s="82"/>
      <c r="BGO58" s="82"/>
      <c r="BGP58" s="82"/>
      <c r="BGQ58" s="82"/>
      <c r="BGR58" s="82"/>
      <c r="BGS58" s="82"/>
      <c r="BGT58" s="82"/>
      <c r="BGU58" s="82"/>
      <c r="BGV58" s="82"/>
      <c r="BGW58" s="82"/>
      <c r="BGX58" s="82"/>
      <c r="BGY58" s="82"/>
      <c r="BGZ58" s="82"/>
      <c r="BHA58" s="82"/>
      <c r="BHB58" s="82"/>
      <c r="BHC58" s="82"/>
      <c r="BHD58" s="82"/>
      <c r="BHE58" s="82"/>
      <c r="BHF58" s="82"/>
      <c r="BHG58" s="82"/>
      <c r="BHH58" s="82"/>
      <c r="BHI58" s="82"/>
      <c r="BHJ58" s="82"/>
    </row>
    <row r="59" spans="1:1570" s="84" customFormat="1" ht="15" x14ac:dyDescent="0.25">
      <c r="A59" s="99"/>
      <c r="B59" s="83">
        <v>25</v>
      </c>
      <c r="C59" s="59" t="s">
        <v>39</v>
      </c>
      <c r="D59" s="59"/>
      <c r="E59" s="59"/>
      <c r="F59" s="51"/>
      <c r="G59" s="80" t="str">
        <f t="shared" si="21"/>
        <v/>
      </c>
      <c r="H59" s="59"/>
      <c r="I59" s="62"/>
      <c r="J59" s="115" t="str">
        <f t="shared" si="22"/>
        <v/>
      </c>
      <c r="K59" s="82"/>
      <c r="L59" s="100"/>
      <c r="N59" s="116"/>
      <c r="O59" s="116"/>
      <c r="P59" s="116"/>
      <c r="Q59" s="118" t="str">
        <f>C35</f>
        <v>Concrete</v>
      </c>
      <c r="R59" s="116" t="str">
        <f>C36</f>
        <v>-</v>
      </c>
      <c r="S59" s="116" t="str">
        <f>C37</f>
        <v>-</v>
      </c>
      <c r="T59" s="116" t="str">
        <f>C38</f>
        <v>-</v>
      </c>
      <c r="U59" s="116" t="str">
        <f>C39</f>
        <v>-</v>
      </c>
      <c r="V59" s="116" t="str">
        <f>C40</f>
        <v>-</v>
      </c>
      <c r="W59" s="116" t="str">
        <f>C41</f>
        <v>-</v>
      </c>
      <c r="X59" s="116" t="str">
        <f>C42</f>
        <v>-</v>
      </c>
      <c r="Y59" s="116" t="str">
        <f>C43</f>
        <v>-</v>
      </c>
      <c r="Z59" s="116" t="str">
        <f>C44</f>
        <v>-</v>
      </c>
      <c r="AA59" s="116" t="str">
        <f>C45</f>
        <v>-</v>
      </c>
      <c r="AB59" s="116" t="str">
        <f>C46</f>
        <v>-</v>
      </c>
      <c r="AC59" s="116" t="str">
        <f>C47</f>
        <v>-</v>
      </c>
      <c r="AD59" s="116" t="str">
        <f>C48</f>
        <v>-</v>
      </c>
      <c r="AE59" s="116" t="str">
        <f>C49</f>
        <v>-</v>
      </c>
      <c r="AF59" s="116" t="str">
        <f>C50</f>
        <v>-</v>
      </c>
      <c r="AG59" s="116" t="str">
        <f>C51</f>
        <v>-</v>
      </c>
      <c r="AH59" s="116" t="str">
        <f>C52</f>
        <v>-</v>
      </c>
      <c r="AI59" s="116" t="str">
        <f>C53</f>
        <v>-</v>
      </c>
      <c r="AJ59" s="116" t="str">
        <f>C54</f>
        <v>-</v>
      </c>
      <c r="AK59" s="116" t="str">
        <f>C55</f>
        <v>-</v>
      </c>
      <c r="AL59" s="116" t="str">
        <f>C56</f>
        <v>-</v>
      </c>
      <c r="AM59" s="116" t="str">
        <f>C57</f>
        <v>-</v>
      </c>
      <c r="AN59" s="116" t="str">
        <f>C58</f>
        <v>-</v>
      </c>
      <c r="AO59" s="116" t="str">
        <f>C59</f>
        <v>-</v>
      </c>
      <c r="AP59" s="116" t="str">
        <f>C60</f>
        <v>-</v>
      </c>
      <c r="AQ59" s="116" t="str">
        <f>C61</f>
        <v>-</v>
      </c>
      <c r="AR59" s="116" t="str">
        <f>C62</f>
        <v>-</v>
      </c>
      <c r="AS59" s="116" t="str">
        <f>C63</f>
        <v>-</v>
      </c>
      <c r="AT59" s="88" t="str">
        <f>C64</f>
        <v>-</v>
      </c>
      <c r="AU59" s="87"/>
      <c r="AV59" s="87"/>
      <c r="AW59" s="87"/>
      <c r="AX59" s="87"/>
      <c r="AY59" s="87"/>
      <c r="AZ59" s="87"/>
      <c r="BA59" s="87"/>
      <c r="BB59" s="87"/>
      <c r="BC59" s="87"/>
      <c r="BD59" s="87"/>
      <c r="BE59" s="87"/>
      <c r="BF59" s="87"/>
      <c r="BG59" s="87"/>
      <c r="BH59" s="87"/>
      <c r="BI59" s="87"/>
      <c r="BJ59" s="88"/>
      <c r="BK59" s="88"/>
      <c r="BL59" s="82"/>
      <c r="BM59" s="82"/>
      <c r="BN59" s="82"/>
      <c r="BO59" s="82"/>
      <c r="BP59" s="82"/>
      <c r="BQ59" s="82"/>
      <c r="BR59" s="82"/>
      <c r="BS59" s="82"/>
      <c r="BT59" s="82"/>
      <c r="BU59" s="82"/>
      <c r="BV59" s="82"/>
      <c r="BW59" s="82"/>
      <c r="BX59" s="82"/>
      <c r="BY59" s="82"/>
      <c r="BZ59" s="82"/>
      <c r="CA59" s="82"/>
      <c r="CB59" s="82"/>
      <c r="CC59" s="82"/>
      <c r="CD59" s="82"/>
      <c r="CE59" s="82"/>
      <c r="CF59" s="82"/>
      <c r="CG59" s="82"/>
      <c r="CH59" s="82"/>
      <c r="CI59" s="82"/>
      <c r="CJ59" s="82"/>
      <c r="CK59" s="82"/>
      <c r="CL59" s="82"/>
      <c r="CM59" s="82"/>
      <c r="CN59" s="82"/>
      <c r="CO59" s="82"/>
      <c r="CP59" s="82"/>
      <c r="CQ59" s="82"/>
      <c r="CR59" s="82"/>
      <c r="CS59" s="82"/>
      <c r="CT59" s="82"/>
      <c r="CU59" s="82"/>
      <c r="CV59" s="82"/>
      <c r="CW59" s="82"/>
      <c r="CX59" s="82"/>
      <c r="CY59" s="82"/>
      <c r="CZ59" s="82"/>
      <c r="DA59" s="82"/>
      <c r="DB59" s="82"/>
      <c r="DC59" s="82"/>
      <c r="DD59" s="82"/>
      <c r="DE59" s="82"/>
      <c r="DF59" s="82"/>
      <c r="DG59" s="82"/>
      <c r="DH59" s="82"/>
      <c r="DI59" s="82"/>
      <c r="DJ59" s="82"/>
      <c r="DK59" s="82"/>
      <c r="DL59" s="82"/>
      <c r="DM59" s="82"/>
      <c r="DN59" s="82"/>
      <c r="DO59" s="82"/>
      <c r="DP59" s="82"/>
      <c r="DQ59" s="82"/>
      <c r="DR59" s="82"/>
      <c r="DS59" s="82"/>
      <c r="DT59" s="82"/>
      <c r="DU59" s="82"/>
      <c r="DV59" s="82"/>
      <c r="DW59" s="82"/>
      <c r="DX59" s="82"/>
      <c r="DY59" s="82"/>
      <c r="DZ59" s="82"/>
      <c r="EA59" s="82"/>
      <c r="EB59" s="82"/>
      <c r="EC59" s="82"/>
      <c r="ED59" s="82"/>
      <c r="EE59" s="82"/>
      <c r="EF59" s="82"/>
      <c r="EG59" s="82"/>
      <c r="EH59" s="82"/>
      <c r="EI59" s="82"/>
      <c r="EJ59" s="82"/>
      <c r="EK59" s="82"/>
      <c r="EL59" s="82"/>
      <c r="EM59" s="82"/>
      <c r="EN59" s="82"/>
      <c r="EO59" s="82"/>
      <c r="EP59" s="82"/>
      <c r="EQ59" s="82"/>
      <c r="ER59" s="82"/>
      <c r="ES59" s="82"/>
      <c r="ET59" s="82"/>
      <c r="EU59" s="82"/>
      <c r="EV59" s="82"/>
      <c r="EW59" s="82"/>
      <c r="EX59" s="82"/>
      <c r="EY59" s="82"/>
      <c r="EZ59" s="82"/>
      <c r="FA59" s="82"/>
      <c r="FB59" s="82"/>
      <c r="FC59" s="82"/>
      <c r="FD59" s="82"/>
      <c r="FE59" s="82"/>
      <c r="FF59" s="82"/>
      <c r="FG59" s="82"/>
      <c r="FH59" s="82"/>
      <c r="FI59" s="82"/>
      <c r="FJ59" s="82"/>
      <c r="FK59" s="82"/>
      <c r="FL59" s="82"/>
      <c r="FM59" s="82"/>
      <c r="FN59" s="82"/>
      <c r="FO59" s="82"/>
      <c r="FP59" s="82"/>
      <c r="FQ59" s="82"/>
      <c r="FR59" s="82"/>
      <c r="FS59" s="82"/>
      <c r="FT59" s="82"/>
      <c r="FU59" s="82"/>
      <c r="FV59" s="82"/>
      <c r="FW59" s="82"/>
      <c r="FX59" s="82"/>
      <c r="FY59" s="82"/>
      <c r="FZ59" s="82"/>
      <c r="GA59" s="82"/>
      <c r="GB59" s="82"/>
      <c r="GC59" s="82"/>
      <c r="GD59" s="82"/>
      <c r="GE59" s="82"/>
      <c r="GF59" s="82"/>
      <c r="GG59" s="82"/>
      <c r="GH59" s="82"/>
      <c r="GI59" s="82"/>
      <c r="GJ59" s="82"/>
      <c r="GK59" s="82"/>
      <c r="GL59" s="82"/>
      <c r="GM59" s="82"/>
      <c r="GN59" s="82"/>
      <c r="GO59" s="82"/>
      <c r="GP59" s="82"/>
      <c r="GQ59" s="82"/>
      <c r="GR59" s="82"/>
      <c r="GS59" s="82"/>
      <c r="GT59" s="82"/>
      <c r="GU59" s="82"/>
      <c r="GV59" s="82"/>
      <c r="GW59" s="82"/>
      <c r="GX59" s="82"/>
      <c r="GY59" s="82"/>
      <c r="GZ59" s="82"/>
      <c r="HA59" s="82"/>
      <c r="HB59" s="82"/>
      <c r="HC59" s="82"/>
      <c r="HD59" s="82"/>
      <c r="HE59" s="82"/>
      <c r="HF59" s="82"/>
      <c r="HG59" s="82"/>
      <c r="HH59" s="82"/>
      <c r="HI59" s="82"/>
      <c r="HJ59" s="82"/>
      <c r="HK59" s="82"/>
      <c r="HL59" s="82"/>
      <c r="HM59" s="82"/>
      <c r="HN59" s="82"/>
      <c r="HO59" s="82"/>
      <c r="HP59" s="82"/>
      <c r="HQ59" s="82"/>
      <c r="HR59" s="82"/>
      <c r="HS59" s="82"/>
      <c r="HT59" s="82"/>
      <c r="HU59" s="82"/>
      <c r="HV59" s="82"/>
      <c r="HW59" s="82"/>
      <c r="HX59" s="82"/>
      <c r="HY59" s="82"/>
      <c r="HZ59" s="82"/>
      <c r="IA59" s="82"/>
      <c r="IB59" s="82"/>
      <c r="IC59" s="82"/>
      <c r="ID59" s="82"/>
      <c r="IE59" s="82"/>
      <c r="IF59" s="82"/>
      <c r="IG59" s="82"/>
      <c r="IH59" s="82"/>
      <c r="II59" s="82"/>
      <c r="IJ59" s="82"/>
      <c r="IK59" s="82"/>
      <c r="IL59" s="82"/>
      <c r="IM59" s="82"/>
      <c r="IN59" s="82"/>
      <c r="IO59" s="82"/>
      <c r="IP59" s="82"/>
      <c r="IQ59" s="82"/>
      <c r="IR59" s="82"/>
      <c r="IS59" s="82"/>
      <c r="IT59" s="82"/>
      <c r="IU59" s="82"/>
      <c r="IV59" s="82"/>
      <c r="IW59" s="82"/>
      <c r="IX59" s="82"/>
      <c r="IY59" s="82"/>
      <c r="IZ59" s="82"/>
      <c r="JA59" s="82"/>
      <c r="JB59" s="82"/>
      <c r="JC59" s="82"/>
      <c r="JD59" s="82"/>
      <c r="JE59" s="82"/>
      <c r="JF59" s="82"/>
      <c r="JG59" s="82"/>
      <c r="JH59" s="82"/>
      <c r="JI59" s="82"/>
      <c r="JJ59" s="82"/>
      <c r="JK59" s="82"/>
      <c r="JL59" s="82"/>
      <c r="JM59" s="82"/>
      <c r="JN59" s="82"/>
      <c r="JO59" s="82"/>
      <c r="JP59" s="82"/>
      <c r="JQ59" s="82"/>
      <c r="JR59" s="82"/>
      <c r="JS59" s="82"/>
      <c r="JT59" s="82"/>
      <c r="JU59" s="82"/>
      <c r="JV59" s="82"/>
      <c r="JW59" s="82"/>
      <c r="JX59" s="82"/>
      <c r="JY59" s="82"/>
      <c r="JZ59" s="82"/>
      <c r="KA59" s="82"/>
      <c r="KB59" s="82"/>
      <c r="KC59" s="82"/>
      <c r="KD59" s="82"/>
      <c r="KE59" s="82"/>
      <c r="KF59" s="82"/>
      <c r="KG59" s="82"/>
      <c r="KH59" s="82"/>
      <c r="KI59" s="82"/>
      <c r="KJ59" s="82"/>
      <c r="KK59" s="82"/>
      <c r="KL59" s="82"/>
      <c r="KM59" s="82"/>
      <c r="KN59" s="82"/>
      <c r="KO59" s="82"/>
      <c r="KP59" s="82"/>
      <c r="KQ59" s="82"/>
      <c r="KR59" s="82"/>
      <c r="KS59" s="82"/>
      <c r="KT59" s="82"/>
      <c r="KU59" s="82"/>
      <c r="KV59" s="82"/>
      <c r="KW59" s="82"/>
      <c r="KX59" s="82"/>
      <c r="KY59" s="82"/>
      <c r="KZ59" s="82"/>
      <c r="LA59" s="82"/>
      <c r="LB59" s="82"/>
      <c r="LC59" s="82"/>
      <c r="LD59" s="82"/>
      <c r="LE59" s="82"/>
      <c r="LF59" s="82"/>
      <c r="LG59" s="82"/>
      <c r="LH59" s="82"/>
      <c r="LI59" s="82"/>
      <c r="LJ59" s="82"/>
      <c r="LK59" s="82"/>
      <c r="LL59" s="82"/>
      <c r="LM59" s="82"/>
      <c r="LN59" s="82"/>
      <c r="LO59" s="82"/>
      <c r="LP59" s="82"/>
      <c r="LQ59" s="82"/>
      <c r="LR59" s="82"/>
      <c r="LS59" s="82"/>
      <c r="LT59" s="82"/>
      <c r="LU59" s="82"/>
      <c r="LV59" s="82"/>
      <c r="LW59" s="82"/>
      <c r="LX59" s="82"/>
      <c r="LY59" s="82"/>
      <c r="LZ59" s="82"/>
      <c r="MA59" s="82"/>
      <c r="MB59" s="82"/>
      <c r="MC59" s="82"/>
      <c r="MD59" s="82"/>
      <c r="ME59" s="82"/>
      <c r="MF59" s="82"/>
      <c r="MG59" s="82"/>
      <c r="MH59" s="82"/>
      <c r="MI59" s="82"/>
      <c r="MJ59" s="82"/>
      <c r="MK59" s="82"/>
      <c r="ML59" s="82"/>
      <c r="MM59" s="82"/>
      <c r="MN59" s="82"/>
      <c r="MO59" s="82"/>
      <c r="MP59" s="82"/>
      <c r="MQ59" s="82"/>
      <c r="MR59" s="82"/>
      <c r="MS59" s="82"/>
      <c r="MT59" s="82"/>
      <c r="MU59" s="82"/>
      <c r="MV59" s="82"/>
      <c r="MW59" s="82"/>
      <c r="MX59" s="82"/>
      <c r="MY59" s="82"/>
      <c r="MZ59" s="82"/>
      <c r="NA59" s="82"/>
      <c r="NB59" s="82"/>
      <c r="NC59" s="82"/>
      <c r="ND59" s="82"/>
      <c r="NE59" s="82"/>
      <c r="NF59" s="82"/>
      <c r="NG59" s="82"/>
      <c r="NH59" s="82"/>
      <c r="NI59" s="82"/>
      <c r="NJ59" s="82"/>
      <c r="NK59" s="82"/>
      <c r="NL59" s="82"/>
      <c r="NM59" s="82"/>
      <c r="NN59" s="82"/>
      <c r="NO59" s="82"/>
      <c r="NP59" s="82"/>
      <c r="NQ59" s="82"/>
      <c r="NR59" s="82"/>
      <c r="NS59" s="82"/>
      <c r="NT59" s="82"/>
      <c r="NU59" s="82"/>
      <c r="NV59" s="82"/>
      <c r="NW59" s="82"/>
      <c r="NX59" s="82"/>
      <c r="NY59" s="82"/>
      <c r="NZ59" s="82"/>
      <c r="OA59" s="82"/>
      <c r="OB59" s="82"/>
      <c r="OC59" s="82"/>
      <c r="OD59" s="82"/>
      <c r="OE59" s="82"/>
      <c r="OF59" s="82"/>
      <c r="OG59" s="82"/>
      <c r="OH59" s="82"/>
      <c r="OI59" s="82"/>
      <c r="OJ59" s="82"/>
      <c r="OK59" s="82"/>
      <c r="OL59" s="82"/>
      <c r="OM59" s="82"/>
      <c r="ON59" s="82"/>
      <c r="OO59" s="82"/>
      <c r="OP59" s="82"/>
      <c r="OQ59" s="82"/>
      <c r="OR59" s="82"/>
      <c r="OS59" s="82"/>
      <c r="OT59" s="82"/>
      <c r="OU59" s="82"/>
      <c r="OV59" s="82"/>
      <c r="OW59" s="82"/>
      <c r="OX59" s="82"/>
      <c r="OY59" s="82"/>
      <c r="OZ59" s="82"/>
      <c r="PA59" s="82"/>
      <c r="PB59" s="82"/>
      <c r="PC59" s="82"/>
      <c r="PD59" s="82"/>
      <c r="PE59" s="82"/>
      <c r="PF59" s="82"/>
      <c r="PG59" s="82"/>
      <c r="PH59" s="82"/>
      <c r="PI59" s="82"/>
      <c r="PJ59" s="82"/>
      <c r="PK59" s="82"/>
      <c r="PL59" s="82"/>
      <c r="PM59" s="82"/>
      <c r="PN59" s="82"/>
      <c r="PO59" s="82"/>
      <c r="PP59" s="82"/>
      <c r="PQ59" s="82"/>
      <c r="PR59" s="82"/>
      <c r="PS59" s="82"/>
      <c r="PT59" s="82"/>
      <c r="PU59" s="82"/>
      <c r="PV59" s="82"/>
      <c r="PW59" s="82"/>
      <c r="PX59" s="82"/>
      <c r="PY59" s="82"/>
      <c r="PZ59" s="82"/>
      <c r="QA59" s="82"/>
      <c r="QB59" s="82"/>
      <c r="QC59" s="82"/>
      <c r="QD59" s="82"/>
      <c r="QE59" s="82"/>
      <c r="QF59" s="82"/>
      <c r="QG59" s="82"/>
      <c r="QH59" s="82"/>
      <c r="QI59" s="82"/>
      <c r="QJ59" s="82"/>
      <c r="QK59" s="82"/>
      <c r="QL59" s="82"/>
      <c r="QM59" s="82"/>
      <c r="QN59" s="82"/>
      <c r="QO59" s="82"/>
      <c r="QP59" s="82"/>
      <c r="QQ59" s="82"/>
      <c r="QR59" s="82"/>
      <c r="QS59" s="82"/>
      <c r="QT59" s="82"/>
      <c r="QU59" s="82"/>
      <c r="QV59" s="82"/>
      <c r="QW59" s="82"/>
      <c r="QX59" s="82"/>
      <c r="QY59" s="82"/>
      <c r="QZ59" s="82"/>
      <c r="RA59" s="82"/>
      <c r="RB59" s="82"/>
      <c r="RC59" s="82"/>
      <c r="RD59" s="82"/>
      <c r="RE59" s="82"/>
      <c r="RF59" s="82"/>
      <c r="RG59" s="82"/>
      <c r="RH59" s="82"/>
      <c r="RI59" s="82"/>
      <c r="RJ59" s="82"/>
      <c r="RK59" s="82"/>
      <c r="RL59" s="82"/>
      <c r="RM59" s="82"/>
      <c r="RN59" s="82"/>
      <c r="RO59" s="82"/>
      <c r="RP59" s="82"/>
      <c r="RQ59" s="82"/>
      <c r="RR59" s="82"/>
      <c r="RS59" s="82"/>
      <c r="RT59" s="82"/>
      <c r="RU59" s="82"/>
      <c r="RV59" s="82"/>
      <c r="RW59" s="82"/>
      <c r="RX59" s="82"/>
      <c r="RY59" s="82"/>
      <c r="RZ59" s="82"/>
      <c r="SA59" s="82"/>
      <c r="SB59" s="82"/>
      <c r="SC59" s="82"/>
      <c r="SD59" s="82"/>
      <c r="SE59" s="82"/>
      <c r="SF59" s="82"/>
      <c r="SG59" s="82"/>
      <c r="SH59" s="82"/>
      <c r="SI59" s="82"/>
      <c r="SJ59" s="82"/>
      <c r="SK59" s="82"/>
      <c r="SL59" s="82"/>
      <c r="SM59" s="82"/>
      <c r="SN59" s="82"/>
      <c r="SO59" s="82"/>
      <c r="SP59" s="82"/>
      <c r="SQ59" s="82"/>
      <c r="SR59" s="82"/>
      <c r="SS59" s="82"/>
      <c r="ST59" s="82"/>
      <c r="SU59" s="82"/>
      <c r="SV59" s="82"/>
      <c r="SW59" s="82"/>
      <c r="SX59" s="82"/>
      <c r="SY59" s="82"/>
      <c r="SZ59" s="82"/>
      <c r="TA59" s="82"/>
      <c r="TB59" s="82"/>
      <c r="TC59" s="82"/>
      <c r="TD59" s="82"/>
      <c r="TE59" s="82"/>
      <c r="TF59" s="82"/>
      <c r="TG59" s="82"/>
      <c r="TH59" s="82"/>
      <c r="TI59" s="82"/>
      <c r="TJ59" s="82"/>
      <c r="TK59" s="82"/>
      <c r="TL59" s="82"/>
      <c r="TM59" s="82"/>
      <c r="TN59" s="82"/>
      <c r="TO59" s="82"/>
      <c r="TP59" s="82"/>
      <c r="TQ59" s="82"/>
      <c r="TR59" s="82"/>
      <c r="TS59" s="82"/>
      <c r="TT59" s="82"/>
      <c r="TU59" s="82"/>
      <c r="TV59" s="82"/>
      <c r="TW59" s="82"/>
      <c r="TX59" s="82"/>
      <c r="TY59" s="82"/>
      <c r="TZ59" s="82"/>
      <c r="UA59" s="82"/>
      <c r="UB59" s="82"/>
      <c r="UC59" s="82"/>
      <c r="UD59" s="82"/>
      <c r="UE59" s="82"/>
      <c r="UF59" s="82"/>
      <c r="UG59" s="82"/>
      <c r="UH59" s="82"/>
      <c r="UI59" s="82"/>
      <c r="UJ59" s="82"/>
      <c r="UK59" s="82"/>
      <c r="UL59" s="82"/>
      <c r="UM59" s="82"/>
      <c r="UN59" s="82"/>
      <c r="UO59" s="82"/>
      <c r="UP59" s="82"/>
      <c r="UQ59" s="82"/>
      <c r="UR59" s="82"/>
      <c r="US59" s="82"/>
      <c r="UT59" s="82"/>
      <c r="UU59" s="82"/>
      <c r="UV59" s="82"/>
      <c r="UW59" s="82"/>
      <c r="UX59" s="82"/>
      <c r="UY59" s="82"/>
      <c r="UZ59" s="82"/>
      <c r="VA59" s="82"/>
      <c r="VB59" s="82"/>
      <c r="VC59" s="82"/>
      <c r="VD59" s="82"/>
      <c r="VE59" s="82"/>
      <c r="VF59" s="82"/>
      <c r="VG59" s="82"/>
      <c r="VH59" s="82"/>
      <c r="VI59" s="82"/>
      <c r="VJ59" s="82"/>
      <c r="VK59" s="82"/>
      <c r="VL59" s="82"/>
      <c r="VM59" s="82"/>
      <c r="VN59" s="82"/>
      <c r="VO59" s="82"/>
      <c r="VP59" s="82"/>
      <c r="VQ59" s="82"/>
      <c r="VR59" s="82"/>
      <c r="VS59" s="82"/>
      <c r="VT59" s="82"/>
      <c r="VU59" s="82"/>
      <c r="VV59" s="82"/>
      <c r="VW59" s="82"/>
      <c r="VX59" s="82"/>
      <c r="VY59" s="82"/>
      <c r="VZ59" s="82"/>
      <c r="WA59" s="82"/>
      <c r="WB59" s="82"/>
      <c r="WC59" s="82"/>
      <c r="WD59" s="82"/>
      <c r="WE59" s="82"/>
      <c r="WF59" s="82"/>
      <c r="WG59" s="82"/>
      <c r="WH59" s="82"/>
      <c r="WI59" s="82"/>
      <c r="WJ59" s="82"/>
      <c r="WK59" s="82"/>
      <c r="WL59" s="82"/>
      <c r="WM59" s="82"/>
      <c r="WN59" s="82"/>
      <c r="WO59" s="82"/>
      <c r="WP59" s="82"/>
      <c r="WQ59" s="82"/>
      <c r="WR59" s="82"/>
      <c r="WS59" s="82"/>
      <c r="WT59" s="82"/>
      <c r="WU59" s="82"/>
      <c r="WV59" s="82"/>
      <c r="WW59" s="82"/>
      <c r="WX59" s="82"/>
      <c r="WY59" s="82"/>
      <c r="WZ59" s="82"/>
      <c r="XA59" s="82"/>
      <c r="XB59" s="82"/>
      <c r="XC59" s="82"/>
      <c r="XD59" s="82"/>
      <c r="XE59" s="82"/>
      <c r="XF59" s="82"/>
      <c r="XG59" s="82"/>
      <c r="XH59" s="82"/>
      <c r="XI59" s="82"/>
      <c r="XJ59" s="82"/>
      <c r="XK59" s="82"/>
      <c r="XL59" s="82"/>
      <c r="XM59" s="82"/>
      <c r="XN59" s="82"/>
      <c r="XO59" s="82"/>
      <c r="XP59" s="82"/>
      <c r="XQ59" s="82"/>
      <c r="XR59" s="82"/>
      <c r="XS59" s="82"/>
      <c r="XT59" s="82"/>
      <c r="XU59" s="82"/>
      <c r="XV59" s="82"/>
      <c r="XW59" s="82"/>
      <c r="XX59" s="82"/>
      <c r="XY59" s="82"/>
      <c r="XZ59" s="82"/>
      <c r="YA59" s="82"/>
      <c r="YB59" s="82"/>
      <c r="YC59" s="82"/>
      <c r="YD59" s="82"/>
      <c r="YE59" s="82"/>
      <c r="YF59" s="82"/>
      <c r="YG59" s="82"/>
      <c r="YH59" s="82"/>
      <c r="YI59" s="82"/>
      <c r="YJ59" s="82"/>
      <c r="YK59" s="82"/>
      <c r="YL59" s="82"/>
      <c r="YM59" s="82"/>
      <c r="YN59" s="82"/>
      <c r="YO59" s="82"/>
      <c r="YP59" s="82"/>
      <c r="YQ59" s="82"/>
      <c r="YR59" s="82"/>
      <c r="YS59" s="82"/>
      <c r="YT59" s="82"/>
      <c r="YU59" s="82"/>
      <c r="YV59" s="82"/>
      <c r="YW59" s="82"/>
      <c r="YX59" s="82"/>
      <c r="YY59" s="82"/>
      <c r="YZ59" s="82"/>
      <c r="ZA59" s="82"/>
      <c r="ZB59" s="82"/>
      <c r="ZC59" s="82"/>
      <c r="ZD59" s="82"/>
      <c r="ZE59" s="82"/>
      <c r="ZF59" s="82"/>
      <c r="ZG59" s="82"/>
      <c r="ZH59" s="82"/>
      <c r="ZI59" s="82"/>
      <c r="ZJ59" s="82"/>
      <c r="ZK59" s="82"/>
      <c r="ZL59" s="82"/>
      <c r="ZM59" s="82"/>
      <c r="ZN59" s="82"/>
      <c r="ZO59" s="82"/>
      <c r="ZP59" s="82"/>
      <c r="ZQ59" s="82"/>
      <c r="ZR59" s="82"/>
      <c r="ZS59" s="82"/>
      <c r="ZT59" s="82"/>
      <c r="ZU59" s="82"/>
      <c r="ZV59" s="82"/>
      <c r="ZW59" s="82"/>
      <c r="ZX59" s="82"/>
      <c r="ZY59" s="82"/>
      <c r="ZZ59" s="82"/>
      <c r="AAA59" s="82"/>
      <c r="AAB59" s="82"/>
      <c r="AAC59" s="82"/>
      <c r="AAD59" s="82"/>
      <c r="AAE59" s="82"/>
      <c r="AAF59" s="82"/>
      <c r="AAG59" s="82"/>
      <c r="AAH59" s="82"/>
      <c r="AAI59" s="82"/>
      <c r="AAJ59" s="82"/>
      <c r="AAK59" s="82"/>
      <c r="AAL59" s="82"/>
      <c r="AAM59" s="82"/>
      <c r="AAN59" s="82"/>
      <c r="AAO59" s="82"/>
      <c r="AAP59" s="82"/>
      <c r="AAQ59" s="82"/>
      <c r="AAR59" s="82"/>
      <c r="AAS59" s="82"/>
      <c r="AAT59" s="82"/>
      <c r="AAU59" s="82"/>
      <c r="AAV59" s="82"/>
      <c r="AAW59" s="82"/>
      <c r="AAX59" s="82"/>
      <c r="AAY59" s="82"/>
      <c r="AAZ59" s="82"/>
      <c r="ABA59" s="82"/>
      <c r="ABB59" s="82"/>
      <c r="ABC59" s="82"/>
      <c r="ABD59" s="82"/>
      <c r="ABE59" s="82"/>
      <c r="ABF59" s="82"/>
      <c r="ABG59" s="82"/>
      <c r="ABH59" s="82"/>
      <c r="ABI59" s="82"/>
      <c r="ABJ59" s="82"/>
      <c r="ABK59" s="82"/>
      <c r="ABL59" s="82"/>
      <c r="ABM59" s="82"/>
      <c r="ABN59" s="82"/>
      <c r="ABO59" s="82"/>
      <c r="ABP59" s="82"/>
      <c r="ABQ59" s="82"/>
      <c r="ABR59" s="82"/>
      <c r="ABS59" s="82"/>
      <c r="ABT59" s="82"/>
      <c r="ABU59" s="82"/>
      <c r="ABV59" s="82"/>
      <c r="ABW59" s="82"/>
      <c r="ABX59" s="82"/>
      <c r="ABY59" s="82"/>
      <c r="ABZ59" s="82"/>
      <c r="ACA59" s="82"/>
      <c r="ACB59" s="82"/>
      <c r="ACC59" s="82"/>
      <c r="ACD59" s="82"/>
      <c r="ACE59" s="82"/>
      <c r="ACF59" s="82"/>
      <c r="ACG59" s="82"/>
      <c r="ACH59" s="82"/>
      <c r="ACI59" s="82"/>
      <c r="ACJ59" s="82"/>
      <c r="ACK59" s="82"/>
      <c r="ACL59" s="82"/>
      <c r="ACM59" s="82"/>
      <c r="ACN59" s="82"/>
      <c r="ACO59" s="82"/>
      <c r="ACP59" s="82"/>
      <c r="ACQ59" s="82"/>
      <c r="ACR59" s="82"/>
      <c r="ACS59" s="82"/>
      <c r="ACT59" s="82"/>
      <c r="ACU59" s="82"/>
      <c r="ACV59" s="82"/>
      <c r="ACW59" s="82"/>
      <c r="ACX59" s="82"/>
      <c r="ACY59" s="82"/>
      <c r="ACZ59" s="82"/>
      <c r="ADA59" s="82"/>
      <c r="ADB59" s="82"/>
      <c r="ADC59" s="82"/>
      <c r="ADD59" s="82"/>
      <c r="ADE59" s="82"/>
      <c r="ADF59" s="82"/>
      <c r="ADG59" s="82"/>
      <c r="ADH59" s="82"/>
      <c r="ADI59" s="82"/>
      <c r="ADJ59" s="82"/>
      <c r="ADK59" s="82"/>
      <c r="ADL59" s="82"/>
      <c r="ADM59" s="82"/>
      <c r="ADN59" s="82"/>
      <c r="ADO59" s="82"/>
      <c r="ADP59" s="82"/>
      <c r="ADQ59" s="82"/>
      <c r="ADR59" s="82"/>
      <c r="ADS59" s="82"/>
      <c r="ADT59" s="82"/>
      <c r="ADU59" s="82"/>
      <c r="ADV59" s="82"/>
      <c r="ADW59" s="82"/>
      <c r="ADX59" s="82"/>
      <c r="ADY59" s="82"/>
      <c r="ADZ59" s="82"/>
      <c r="AEA59" s="82"/>
      <c r="AEB59" s="82"/>
      <c r="AEC59" s="82"/>
      <c r="AED59" s="82"/>
      <c r="AEE59" s="82"/>
      <c r="AEF59" s="82"/>
      <c r="AEG59" s="82"/>
      <c r="AEH59" s="82"/>
      <c r="AEI59" s="82"/>
      <c r="AEJ59" s="82"/>
      <c r="AEK59" s="82"/>
      <c r="AEL59" s="82"/>
      <c r="AEM59" s="82"/>
      <c r="AEN59" s="82"/>
      <c r="AEO59" s="82"/>
      <c r="AEP59" s="82"/>
      <c r="AEQ59" s="82"/>
      <c r="AER59" s="82"/>
      <c r="AES59" s="82"/>
      <c r="AET59" s="82"/>
      <c r="AEU59" s="82"/>
      <c r="AEV59" s="82"/>
      <c r="AEW59" s="82"/>
      <c r="AEX59" s="82"/>
      <c r="AEY59" s="82"/>
      <c r="AEZ59" s="82"/>
      <c r="AFA59" s="82"/>
      <c r="AFB59" s="82"/>
      <c r="AFC59" s="82"/>
      <c r="AFD59" s="82"/>
      <c r="AFE59" s="82"/>
      <c r="AFF59" s="82"/>
      <c r="AFG59" s="82"/>
      <c r="AFH59" s="82"/>
      <c r="AFI59" s="82"/>
      <c r="AFJ59" s="82"/>
      <c r="AFK59" s="82"/>
      <c r="AFL59" s="82"/>
      <c r="AFM59" s="82"/>
      <c r="AFN59" s="82"/>
      <c r="AFO59" s="82"/>
      <c r="AFP59" s="82"/>
      <c r="AFQ59" s="82"/>
      <c r="AFR59" s="82"/>
      <c r="AFS59" s="82"/>
      <c r="AFT59" s="82"/>
      <c r="AFU59" s="82"/>
      <c r="AFV59" s="82"/>
      <c r="AFW59" s="82"/>
      <c r="AFX59" s="82"/>
      <c r="AFY59" s="82"/>
      <c r="AFZ59" s="82"/>
      <c r="AGA59" s="82"/>
      <c r="AGB59" s="82"/>
      <c r="AGC59" s="82"/>
      <c r="AGD59" s="82"/>
      <c r="AGE59" s="82"/>
      <c r="AGF59" s="82"/>
      <c r="AGG59" s="82"/>
      <c r="AGH59" s="82"/>
      <c r="AGI59" s="82"/>
      <c r="AGJ59" s="82"/>
      <c r="AGK59" s="82"/>
      <c r="AGL59" s="82"/>
      <c r="AGM59" s="82"/>
      <c r="AGN59" s="82"/>
      <c r="AGO59" s="82"/>
      <c r="AGP59" s="82"/>
      <c r="AGQ59" s="82"/>
      <c r="AGR59" s="82"/>
      <c r="AGS59" s="82"/>
      <c r="AGT59" s="82"/>
      <c r="AGU59" s="82"/>
      <c r="AGV59" s="82"/>
      <c r="AGW59" s="82"/>
      <c r="AGX59" s="82"/>
      <c r="AGY59" s="82"/>
      <c r="AGZ59" s="82"/>
      <c r="AHA59" s="82"/>
      <c r="AHB59" s="82"/>
      <c r="AHC59" s="82"/>
      <c r="AHD59" s="82"/>
      <c r="AHE59" s="82"/>
      <c r="AHF59" s="82"/>
      <c r="AHG59" s="82"/>
      <c r="AHH59" s="82"/>
      <c r="AHI59" s="82"/>
      <c r="AHJ59" s="82"/>
      <c r="AHK59" s="82"/>
      <c r="AHL59" s="82"/>
      <c r="AHM59" s="82"/>
      <c r="AHN59" s="82"/>
      <c r="AHO59" s="82"/>
      <c r="AHP59" s="82"/>
      <c r="AHQ59" s="82"/>
      <c r="AHR59" s="82"/>
      <c r="AHS59" s="82"/>
      <c r="AHT59" s="82"/>
      <c r="AHU59" s="82"/>
      <c r="AHV59" s="82"/>
      <c r="AHW59" s="82"/>
      <c r="AHX59" s="82"/>
      <c r="AHY59" s="82"/>
      <c r="AHZ59" s="82"/>
      <c r="AIA59" s="82"/>
      <c r="AIB59" s="82"/>
      <c r="AIC59" s="82"/>
      <c r="AID59" s="82"/>
      <c r="AIE59" s="82"/>
      <c r="AIF59" s="82"/>
      <c r="AIG59" s="82"/>
      <c r="AIH59" s="82"/>
      <c r="AII59" s="82"/>
      <c r="AIJ59" s="82"/>
      <c r="AIK59" s="82"/>
      <c r="AIL59" s="82"/>
      <c r="AIM59" s="82"/>
      <c r="AIN59" s="82"/>
      <c r="AIO59" s="82"/>
      <c r="AIP59" s="82"/>
      <c r="AIQ59" s="82"/>
      <c r="AIR59" s="82"/>
      <c r="AIS59" s="82"/>
      <c r="AIT59" s="82"/>
      <c r="AIU59" s="82"/>
      <c r="AIV59" s="82"/>
      <c r="AIW59" s="82"/>
      <c r="AIX59" s="82"/>
      <c r="AIY59" s="82"/>
      <c r="AIZ59" s="82"/>
      <c r="AJA59" s="82"/>
      <c r="AJB59" s="82"/>
      <c r="AJC59" s="82"/>
      <c r="AJD59" s="82"/>
      <c r="AJE59" s="82"/>
      <c r="AJF59" s="82"/>
      <c r="AJG59" s="82"/>
      <c r="AJH59" s="82"/>
      <c r="AJI59" s="82"/>
      <c r="AJJ59" s="82"/>
      <c r="AJK59" s="82"/>
      <c r="AJL59" s="82"/>
      <c r="AJM59" s="82"/>
      <c r="AJN59" s="82"/>
      <c r="AJO59" s="82"/>
      <c r="AJP59" s="82"/>
      <c r="AJQ59" s="82"/>
      <c r="AJR59" s="82"/>
      <c r="AJS59" s="82"/>
      <c r="AJT59" s="82"/>
      <c r="AJU59" s="82"/>
      <c r="AJV59" s="82"/>
      <c r="AJW59" s="82"/>
      <c r="AJX59" s="82"/>
      <c r="AJY59" s="82"/>
      <c r="AJZ59" s="82"/>
      <c r="AKA59" s="82"/>
      <c r="AKB59" s="82"/>
      <c r="AKC59" s="82"/>
      <c r="AKD59" s="82"/>
      <c r="AKE59" s="82"/>
      <c r="AKF59" s="82"/>
      <c r="AKG59" s="82"/>
      <c r="AKH59" s="82"/>
      <c r="AKI59" s="82"/>
      <c r="AKJ59" s="82"/>
      <c r="AKK59" s="82"/>
      <c r="AKL59" s="82"/>
      <c r="AKM59" s="82"/>
      <c r="AKN59" s="82"/>
      <c r="AKO59" s="82"/>
      <c r="AKP59" s="82"/>
      <c r="AKQ59" s="82"/>
      <c r="AKR59" s="82"/>
      <c r="AKS59" s="82"/>
      <c r="AKT59" s="82"/>
      <c r="AKU59" s="82"/>
      <c r="AKV59" s="82"/>
      <c r="AKW59" s="82"/>
      <c r="AKX59" s="82"/>
      <c r="AKY59" s="82"/>
      <c r="AKZ59" s="82"/>
      <c r="ALA59" s="82"/>
      <c r="ALB59" s="82"/>
      <c r="ALC59" s="82"/>
      <c r="ALD59" s="82"/>
      <c r="ALE59" s="82"/>
      <c r="ALF59" s="82"/>
      <c r="ALG59" s="82"/>
      <c r="ALH59" s="82"/>
      <c r="ALI59" s="82"/>
      <c r="ALJ59" s="82"/>
      <c r="ALK59" s="82"/>
      <c r="ALL59" s="82"/>
      <c r="ALM59" s="82"/>
      <c r="ALN59" s="82"/>
      <c r="ALO59" s="82"/>
      <c r="ALP59" s="82"/>
      <c r="ALQ59" s="82"/>
      <c r="ALR59" s="82"/>
      <c r="ALS59" s="82"/>
      <c r="ALT59" s="82"/>
      <c r="ALU59" s="82"/>
      <c r="ALV59" s="82"/>
      <c r="ALW59" s="82"/>
      <c r="ALX59" s="82"/>
      <c r="ALY59" s="82"/>
      <c r="ALZ59" s="82"/>
      <c r="AMA59" s="82"/>
      <c r="AMB59" s="82"/>
      <c r="AMC59" s="82"/>
      <c r="AMD59" s="82"/>
      <c r="AME59" s="82"/>
      <c r="AMF59" s="82"/>
      <c r="AMG59" s="82"/>
      <c r="AMH59" s="82"/>
      <c r="AMI59" s="82"/>
      <c r="AMJ59" s="82"/>
      <c r="AMK59" s="82"/>
      <c r="AML59" s="82"/>
      <c r="AMM59" s="82"/>
      <c r="AMN59" s="82"/>
      <c r="AMO59" s="82"/>
      <c r="AMP59" s="82"/>
      <c r="AMQ59" s="82"/>
      <c r="AMR59" s="82"/>
      <c r="AMS59" s="82"/>
      <c r="AMT59" s="82"/>
      <c r="AMU59" s="82"/>
      <c r="AMV59" s="82"/>
      <c r="AMW59" s="82"/>
      <c r="AMX59" s="82"/>
      <c r="AMY59" s="82"/>
      <c r="AMZ59" s="82"/>
      <c r="ANA59" s="82"/>
      <c r="ANB59" s="82"/>
      <c r="ANC59" s="82"/>
      <c r="AND59" s="82"/>
      <c r="ANE59" s="82"/>
      <c r="ANF59" s="82"/>
      <c r="ANG59" s="82"/>
      <c r="ANH59" s="82"/>
      <c r="ANI59" s="82"/>
      <c r="ANJ59" s="82"/>
      <c r="ANK59" s="82"/>
      <c r="ANL59" s="82"/>
      <c r="ANM59" s="82"/>
      <c r="ANN59" s="82"/>
      <c r="ANO59" s="82"/>
      <c r="ANP59" s="82"/>
      <c r="ANQ59" s="82"/>
      <c r="ANR59" s="82"/>
      <c r="ANS59" s="82"/>
      <c r="ANT59" s="82"/>
      <c r="ANU59" s="82"/>
      <c r="ANV59" s="82"/>
      <c r="ANW59" s="82"/>
      <c r="ANX59" s="82"/>
      <c r="ANY59" s="82"/>
      <c r="ANZ59" s="82"/>
      <c r="AOA59" s="82"/>
      <c r="AOB59" s="82"/>
      <c r="AOC59" s="82"/>
      <c r="AOD59" s="82"/>
      <c r="AOE59" s="82"/>
      <c r="AOF59" s="82"/>
      <c r="AOG59" s="82"/>
      <c r="AOH59" s="82"/>
      <c r="AOI59" s="82"/>
      <c r="AOJ59" s="82"/>
      <c r="AOK59" s="82"/>
      <c r="AOL59" s="82"/>
      <c r="AOM59" s="82"/>
      <c r="AON59" s="82"/>
      <c r="AOO59" s="82"/>
      <c r="AOP59" s="82"/>
      <c r="AOQ59" s="82"/>
      <c r="AOR59" s="82"/>
      <c r="AOS59" s="82"/>
      <c r="AOT59" s="82"/>
      <c r="AOU59" s="82"/>
      <c r="AOV59" s="82"/>
      <c r="AOW59" s="82"/>
      <c r="AOX59" s="82"/>
      <c r="AOY59" s="82"/>
      <c r="AOZ59" s="82"/>
      <c r="APA59" s="82"/>
      <c r="APB59" s="82"/>
      <c r="APC59" s="82"/>
      <c r="APD59" s="82"/>
      <c r="APE59" s="82"/>
      <c r="APF59" s="82"/>
      <c r="APG59" s="82"/>
      <c r="APH59" s="82"/>
      <c r="API59" s="82"/>
      <c r="APJ59" s="82"/>
      <c r="APK59" s="82"/>
      <c r="APL59" s="82"/>
      <c r="APM59" s="82"/>
      <c r="APN59" s="82"/>
      <c r="APO59" s="82"/>
      <c r="APP59" s="82"/>
      <c r="APQ59" s="82"/>
      <c r="APR59" s="82"/>
      <c r="APS59" s="82"/>
      <c r="APT59" s="82"/>
      <c r="APU59" s="82"/>
      <c r="APV59" s="82"/>
      <c r="APW59" s="82"/>
      <c r="APX59" s="82"/>
      <c r="APY59" s="82"/>
      <c r="APZ59" s="82"/>
      <c r="AQA59" s="82"/>
      <c r="AQB59" s="82"/>
      <c r="AQC59" s="82"/>
      <c r="AQD59" s="82"/>
      <c r="AQE59" s="82"/>
      <c r="AQF59" s="82"/>
      <c r="AQG59" s="82"/>
      <c r="AQH59" s="82"/>
      <c r="AQI59" s="82"/>
      <c r="AQJ59" s="82"/>
      <c r="AQK59" s="82"/>
      <c r="AQL59" s="82"/>
      <c r="AQM59" s="82"/>
      <c r="AQN59" s="82"/>
      <c r="AQO59" s="82"/>
      <c r="AQP59" s="82"/>
      <c r="AQQ59" s="82"/>
      <c r="AQR59" s="82"/>
      <c r="AQS59" s="82"/>
      <c r="AQT59" s="82"/>
      <c r="AQU59" s="82"/>
      <c r="AQV59" s="82"/>
      <c r="AQW59" s="82"/>
      <c r="AQX59" s="82"/>
      <c r="AQY59" s="82"/>
      <c r="AQZ59" s="82"/>
      <c r="ARA59" s="82"/>
      <c r="ARB59" s="82"/>
      <c r="ARC59" s="82"/>
      <c r="ARD59" s="82"/>
      <c r="ARE59" s="82"/>
      <c r="ARF59" s="82"/>
      <c r="ARG59" s="82"/>
      <c r="ARH59" s="82"/>
      <c r="ARI59" s="82"/>
      <c r="ARJ59" s="82"/>
      <c r="ARK59" s="82"/>
      <c r="ARL59" s="82"/>
      <c r="ARM59" s="82"/>
      <c r="ARN59" s="82"/>
      <c r="ARO59" s="82"/>
      <c r="ARP59" s="82"/>
      <c r="ARQ59" s="82"/>
      <c r="ARR59" s="82"/>
      <c r="ARS59" s="82"/>
      <c r="ART59" s="82"/>
      <c r="ARU59" s="82"/>
      <c r="ARV59" s="82"/>
      <c r="ARW59" s="82"/>
      <c r="ARX59" s="82"/>
      <c r="ARY59" s="82"/>
      <c r="ARZ59" s="82"/>
      <c r="ASA59" s="82"/>
      <c r="ASB59" s="82"/>
      <c r="ASC59" s="82"/>
      <c r="ASD59" s="82"/>
      <c r="ASE59" s="82"/>
      <c r="ASF59" s="82"/>
      <c r="ASG59" s="82"/>
      <c r="ASH59" s="82"/>
      <c r="ASI59" s="82"/>
      <c r="ASJ59" s="82"/>
      <c r="ASK59" s="82"/>
      <c r="ASL59" s="82"/>
      <c r="ASM59" s="82"/>
      <c r="ASN59" s="82"/>
      <c r="ASO59" s="82"/>
      <c r="ASP59" s="82"/>
      <c r="ASQ59" s="82"/>
      <c r="ASR59" s="82"/>
      <c r="ASS59" s="82"/>
      <c r="AST59" s="82"/>
      <c r="ASU59" s="82"/>
      <c r="ASV59" s="82"/>
      <c r="ASW59" s="82"/>
      <c r="ASX59" s="82"/>
      <c r="ASY59" s="82"/>
      <c r="ASZ59" s="82"/>
      <c r="ATA59" s="82"/>
      <c r="ATB59" s="82"/>
      <c r="ATC59" s="82"/>
      <c r="ATD59" s="82"/>
      <c r="ATE59" s="82"/>
      <c r="ATF59" s="82"/>
      <c r="ATG59" s="82"/>
      <c r="ATH59" s="82"/>
      <c r="ATI59" s="82"/>
      <c r="ATJ59" s="82"/>
      <c r="ATK59" s="82"/>
      <c r="ATL59" s="82"/>
      <c r="ATM59" s="82"/>
      <c r="ATN59" s="82"/>
      <c r="ATO59" s="82"/>
      <c r="ATP59" s="82"/>
      <c r="ATQ59" s="82"/>
      <c r="ATR59" s="82"/>
      <c r="ATS59" s="82"/>
      <c r="ATT59" s="82"/>
      <c r="ATU59" s="82"/>
      <c r="ATV59" s="82"/>
      <c r="ATW59" s="82"/>
      <c r="ATX59" s="82"/>
      <c r="ATY59" s="82"/>
      <c r="ATZ59" s="82"/>
      <c r="AUA59" s="82"/>
      <c r="AUB59" s="82"/>
      <c r="AUC59" s="82"/>
      <c r="AUD59" s="82"/>
      <c r="AUE59" s="82"/>
      <c r="AUF59" s="82"/>
      <c r="AUG59" s="82"/>
      <c r="AUH59" s="82"/>
      <c r="AUI59" s="82"/>
      <c r="AUJ59" s="82"/>
      <c r="AUK59" s="82"/>
      <c r="AUL59" s="82"/>
      <c r="AUM59" s="82"/>
      <c r="AUN59" s="82"/>
      <c r="AUO59" s="82"/>
      <c r="AUP59" s="82"/>
      <c r="AUQ59" s="82"/>
      <c r="AUR59" s="82"/>
      <c r="AUS59" s="82"/>
      <c r="AUT59" s="82"/>
      <c r="AUU59" s="82"/>
      <c r="AUV59" s="82"/>
      <c r="AUW59" s="82"/>
      <c r="AUX59" s="82"/>
      <c r="AUY59" s="82"/>
      <c r="AUZ59" s="82"/>
      <c r="AVA59" s="82"/>
      <c r="AVB59" s="82"/>
      <c r="AVC59" s="82"/>
      <c r="AVD59" s="82"/>
      <c r="AVE59" s="82"/>
      <c r="AVF59" s="82"/>
      <c r="AVG59" s="82"/>
      <c r="AVH59" s="82"/>
      <c r="AVI59" s="82"/>
      <c r="AVJ59" s="82"/>
      <c r="AVK59" s="82"/>
      <c r="AVL59" s="82"/>
      <c r="AVM59" s="82"/>
      <c r="AVN59" s="82"/>
      <c r="AVO59" s="82"/>
      <c r="AVP59" s="82"/>
      <c r="AVQ59" s="82"/>
      <c r="AVR59" s="82"/>
      <c r="AVS59" s="82"/>
      <c r="AVT59" s="82"/>
      <c r="AVU59" s="82"/>
      <c r="AVV59" s="82"/>
      <c r="AVW59" s="82"/>
      <c r="AVX59" s="82"/>
      <c r="AVY59" s="82"/>
      <c r="AVZ59" s="82"/>
      <c r="AWA59" s="82"/>
      <c r="AWB59" s="82"/>
      <c r="AWC59" s="82"/>
      <c r="AWD59" s="82"/>
      <c r="AWE59" s="82"/>
      <c r="AWF59" s="82"/>
      <c r="AWG59" s="82"/>
      <c r="AWH59" s="82"/>
      <c r="AWI59" s="82"/>
      <c r="AWJ59" s="82"/>
      <c r="AWK59" s="82"/>
      <c r="AWL59" s="82"/>
      <c r="AWM59" s="82"/>
      <c r="AWN59" s="82"/>
      <c r="AWO59" s="82"/>
      <c r="AWP59" s="82"/>
      <c r="AWQ59" s="82"/>
      <c r="AWR59" s="82"/>
      <c r="AWS59" s="82"/>
      <c r="AWT59" s="82"/>
      <c r="AWU59" s="82"/>
      <c r="AWV59" s="82"/>
      <c r="AWW59" s="82"/>
      <c r="AWX59" s="82"/>
      <c r="AWY59" s="82"/>
      <c r="AWZ59" s="82"/>
      <c r="AXA59" s="82"/>
      <c r="AXB59" s="82"/>
      <c r="AXC59" s="82"/>
      <c r="AXD59" s="82"/>
      <c r="AXE59" s="82"/>
      <c r="AXF59" s="82"/>
      <c r="AXG59" s="82"/>
      <c r="AXH59" s="82"/>
      <c r="AXI59" s="82"/>
      <c r="AXJ59" s="82"/>
      <c r="AXK59" s="82"/>
      <c r="AXL59" s="82"/>
      <c r="AXM59" s="82"/>
      <c r="AXN59" s="82"/>
      <c r="AXO59" s="82"/>
      <c r="AXP59" s="82"/>
      <c r="AXQ59" s="82"/>
      <c r="AXR59" s="82"/>
      <c r="AXS59" s="82"/>
      <c r="AXT59" s="82"/>
      <c r="AXU59" s="82"/>
      <c r="AXV59" s="82"/>
      <c r="AXW59" s="82"/>
      <c r="AXX59" s="82"/>
      <c r="AXY59" s="82"/>
      <c r="AXZ59" s="82"/>
      <c r="AYA59" s="82"/>
      <c r="AYB59" s="82"/>
      <c r="AYC59" s="82"/>
      <c r="AYD59" s="82"/>
      <c r="AYE59" s="82"/>
      <c r="AYF59" s="82"/>
      <c r="AYG59" s="82"/>
      <c r="AYH59" s="82"/>
      <c r="AYI59" s="82"/>
      <c r="AYJ59" s="82"/>
      <c r="AYK59" s="82"/>
      <c r="AYL59" s="82"/>
      <c r="AYM59" s="82"/>
      <c r="AYN59" s="82"/>
      <c r="AYO59" s="82"/>
      <c r="AYP59" s="82"/>
      <c r="AYQ59" s="82"/>
      <c r="AYR59" s="82"/>
      <c r="AYS59" s="82"/>
      <c r="AYT59" s="82"/>
      <c r="AYU59" s="82"/>
      <c r="AYV59" s="82"/>
      <c r="AYW59" s="82"/>
      <c r="AYX59" s="82"/>
      <c r="AYY59" s="82"/>
      <c r="AYZ59" s="82"/>
      <c r="AZA59" s="82"/>
      <c r="AZB59" s="82"/>
      <c r="AZC59" s="82"/>
      <c r="AZD59" s="82"/>
      <c r="AZE59" s="82"/>
      <c r="AZF59" s="82"/>
      <c r="AZG59" s="82"/>
      <c r="AZH59" s="82"/>
      <c r="AZI59" s="82"/>
      <c r="AZJ59" s="82"/>
      <c r="AZK59" s="82"/>
      <c r="AZL59" s="82"/>
      <c r="AZM59" s="82"/>
      <c r="AZN59" s="82"/>
      <c r="AZO59" s="82"/>
      <c r="AZP59" s="82"/>
      <c r="AZQ59" s="82"/>
      <c r="AZR59" s="82"/>
      <c r="AZS59" s="82"/>
      <c r="AZT59" s="82"/>
      <c r="AZU59" s="82"/>
      <c r="AZV59" s="82"/>
      <c r="AZW59" s="82"/>
      <c r="AZX59" s="82"/>
      <c r="AZY59" s="82"/>
      <c r="AZZ59" s="82"/>
      <c r="BAA59" s="82"/>
      <c r="BAB59" s="82"/>
      <c r="BAC59" s="82"/>
      <c r="BAD59" s="82"/>
      <c r="BAE59" s="82"/>
      <c r="BAF59" s="82"/>
      <c r="BAG59" s="82"/>
      <c r="BAH59" s="82"/>
      <c r="BAI59" s="82"/>
      <c r="BAJ59" s="82"/>
      <c r="BAK59" s="82"/>
      <c r="BAL59" s="82"/>
      <c r="BAM59" s="82"/>
      <c r="BAN59" s="82"/>
      <c r="BAO59" s="82"/>
      <c r="BAP59" s="82"/>
      <c r="BAQ59" s="82"/>
      <c r="BAR59" s="82"/>
      <c r="BAS59" s="82"/>
      <c r="BAT59" s="82"/>
      <c r="BAU59" s="82"/>
      <c r="BAV59" s="82"/>
      <c r="BAW59" s="82"/>
      <c r="BAX59" s="82"/>
      <c r="BAY59" s="82"/>
      <c r="BAZ59" s="82"/>
      <c r="BBA59" s="82"/>
      <c r="BBB59" s="82"/>
      <c r="BBC59" s="82"/>
      <c r="BBD59" s="82"/>
      <c r="BBE59" s="82"/>
      <c r="BBF59" s="82"/>
      <c r="BBG59" s="82"/>
      <c r="BBH59" s="82"/>
      <c r="BBI59" s="82"/>
      <c r="BBJ59" s="82"/>
      <c r="BBK59" s="82"/>
      <c r="BBL59" s="82"/>
      <c r="BBM59" s="82"/>
      <c r="BBN59" s="82"/>
      <c r="BBO59" s="82"/>
      <c r="BBP59" s="82"/>
      <c r="BBQ59" s="82"/>
      <c r="BBR59" s="82"/>
      <c r="BBS59" s="82"/>
      <c r="BBT59" s="82"/>
      <c r="BBU59" s="82"/>
      <c r="BBV59" s="82"/>
      <c r="BBW59" s="82"/>
      <c r="BBX59" s="82"/>
      <c r="BBY59" s="82"/>
      <c r="BBZ59" s="82"/>
      <c r="BCA59" s="82"/>
      <c r="BCB59" s="82"/>
      <c r="BCC59" s="82"/>
      <c r="BCD59" s="82"/>
      <c r="BCE59" s="82"/>
      <c r="BCF59" s="82"/>
      <c r="BCG59" s="82"/>
      <c r="BCH59" s="82"/>
      <c r="BCI59" s="82"/>
      <c r="BCJ59" s="82"/>
      <c r="BCK59" s="82"/>
      <c r="BCL59" s="82"/>
      <c r="BCM59" s="82"/>
      <c r="BCN59" s="82"/>
      <c r="BCO59" s="82"/>
      <c r="BCP59" s="82"/>
      <c r="BCQ59" s="82"/>
      <c r="BCR59" s="82"/>
      <c r="BCS59" s="82"/>
      <c r="BCT59" s="82"/>
      <c r="BCU59" s="82"/>
      <c r="BCV59" s="82"/>
      <c r="BCW59" s="82"/>
      <c r="BCX59" s="82"/>
      <c r="BCY59" s="82"/>
      <c r="BCZ59" s="82"/>
      <c r="BDA59" s="82"/>
      <c r="BDB59" s="82"/>
      <c r="BDC59" s="82"/>
      <c r="BDD59" s="82"/>
      <c r="BDE59" s="82"/>
      <c r="BDF59" s="82"/>
      <c r="BDG59" s="82"/>
      <c r="BDH59" s="82"/>
      <c r="BDI59" s="82"/>
      <c r="BDJ59" s="82"/>
      <c r="BDK59" s="82"/>
      <c r="BDL59" s="82"/>
      <c r="BDM59" s="82"/>
      <c r="BDN59" s="82"/>
      <c r="BDO59" s="82"/>
      <c r="BDP59" s="82"/>
      <c r="BDQ59" s="82"/>
      <c r="BDR59" s="82"/>
      <c r="BDS59" s="82"/>
      <c r="BDT59" s="82"/>
      <c r="BDU59" s="82"/>
      <c r="BDV59" s="82"/>
      <c r="BDW59" s="82"/>
      <c r="BDX59" s="82"/>
      <c r="BDY59" s="82"/>
      <c r="BDZ59" s="82"/>
      <c r="BEA59" s="82"/>
      <c r="BEB59" s="82"/>
      <c r="BEC59" s="82"/>
      <c r="BED59" s="82"/>
      <c r="BEE59" s="82"/>
      <c r="BEF59" s="82"/>
      <c r="BEG59" s="82"/>
      <c r="BEH59" s="82"/>
      <c r="BEI59" s="82"/>
      <c r="BEJ59" s="82"/>
      <c r="BEK59" s="82"/>
      <c r="BEL59" s="82"/>
      <c r="BEM59" s="82"/>
      <c r="BEN59" s="82"/>
      <c r="BEO59" s="82"/>
      <c r="BEP59" s="82"/>
      <c r="BEQ59" s="82"/>
      <c r="BER59" s="82"/>
      <c r="BES59" s="82"/>
      <c r="BET59" s="82"/>
      <c r="BEU59" s="82"/>
      <c r="BEV59" s="82"/>
      <c r="BEW59" s="82"/>
      <c r="BEX59" s="82"/>
      <c r="BEY59" s="82"/>
      <c r="BEZ59" s="82"/>
      <c r="BFA59" s="82"/>
      <c r="BFB59" s="82"/>
      <c r="BFC59" s="82"/>
      <c r="BFD59" s="82"/>
      <c r="BFE59" s="82"/>
      <c r="BFF59" s="82"/>
      <c r="BFG59" s="82"/>
      <c r="BFH59" s="82"/>
      <c r="BFI59" s="82"/>
      <c r="BFJ59" s="82"/>
      <c r="BFK59" s="82"/>
      <c r="BFL59" s="82"/>
      <c r="BFM59" s="82"/>
      <c r="BFN59" s="82"/>
      <c r="BFO59" s="82"/>
      <c r="BFP59" s="82"/>
      <c r="BFQ59" s="82"/>
      <c r="BFR59" s="82"/>
      <c r="BFS59" s="82"/>
      <c r="BFT59" s="82"/>
      <c r="BFU59" s="82"/>
      <c r="BFV59" s="82"/>
      <c r="BFW59" s="82"/>
      <c r="BFX59" s="82"/>
      <c r="BFY59" s="82"/>
      <c r="BFZ59" s="82"/>
      <c r="BGA59" s="82"/>
      <c r="BGB59" s="82"/>
      <c r="BGC59" s="82"/>
      <c r="BGD59" s="82"/>
      <c r="BGE59" s="82"/>
      <c r="BGF59" s="82"/>
      <c r="BGG59" s="82"/>
      <c r="BGH59" s="82"/>
      <c r="BGI59" s="82"/>
      <c r="BGJ59" s="82"/>
      <c r="BGK59" s="82"/>
      <c r="BGL59" s="82"/>
      <c r="BGM59" s="82"/>
      <c r="BGN59" s="82"/>
      <c r="BGO59" s="82"/>
      <c r="BGP59" s="82"/>
      <c r="BGQ59" s="82"/>
      <c r="BGR59" s="82"/>
      <c r="BGS59" s="82"/>
      <c r="BGT59" s="82"/>
      <c r="BGU59" s="82"/>
      <c r="BGV59" s="82"/>
      <c r="BGW59" s="82"/>
      <c r="BGX59" s="82"/>
      <c r="BGY59" s="82"/>
      <c r="BGZ59" s="82"/>
      <c r="BHA59" s="82"/>
      <c r="BHB59" s="82"/>
      <c r="BHC59" s="82"/>
      <c r="BHD59" s="82"/>
      <c r="BHE59" s="82"/>
      <c r="BHF59" s="82"/>
      <c r="BHG59" s="82"/>
      <c r="BHH59" s="82"/>
      <c r="BHI59" s="82"/>
      <c r="BHJ59" s="82"/>
    </row>
    <row r="60" spans="1:1570" s="84" customFormat="1" x14ac:dyDescent="0.2">
      <c r="A60" s="99"/>
      <c r="B60" s="83">
        <v>26</v>
      </c>
      <c r="C60" s="59" t="s">
        <v>39</v>
      </c>
      <c r="D60" s="59"/>
      <c r="E60" s="59"/>
      <c r="F60" s="51"/>
      <c r="G60" s="80" t="str">
        <f t="shared" si="21"/>
        <v/>
      </c>
      <c r="H60" s="60"/>
      <c r="I60" s="62"/>
      <c r="J60" s="115" t="str">
        <f t="shared" si="22"/>
        <v/>
      </c>
      <c r="K60" s="82"/>
      <c r="L60" s="100"/>
      <c r="N60" s="116"/>
      <c r="O60" s="116"/>
      <c r="P60" s="116"/>
      <c r="Q60" s="116" t="str">
        <f t="shared" ref="Q60:AT60" si="46">HLOOKUP(Q$59,$N$1:$Y$17,2,FALSE)</f>
        <v>None</v>
      </c>
      <c r="R60" s="116" t="e">
        <f t="shared" si="46"/>
        <v>#N/A</v>
      </c>
      <c r="S60" s="116" t="e">
        <f t="shared" si="46"/>
        <v>#N/A</v>
      </c>
      <c r="T60" s="116" t="e">
        <f t="shared" si="46"/>
        <v>#N/A</v>
      </c>
      <c r="U60" s="116" t="e">
        <f t="shared" si="46"/>
        <v>#N/A</v>
      </c>
      <c r="V60" s="116" t="e">
        <f t="shared" si="46"/>
        <v>#N/A</v>
      </c>
      <c r="W60" s="116" t="e">
        <f t="shared" si="46"/>
        <v>#N/A</v>
      </c>
      <c r="X60" s="116" t="e">
        <f t="shared" si="46"/>
        <v>#N/A</v>
      </c>
      <c r="Y60" s="116" t="e">
        <f t="shared" si="46"/>
        <v>#N/A</v>
      </c>
      <c r="Z60" s="116" t="e">
        <f t="shared" si="46"/>
        <v>#N/A</v>
      </c>
      <c r="AA60" s="116" t="e">
        <f t="shared" si="46"/>
        <v>#N/A</v>
      </c>
      <c r="AB60" s="116" t="e">
        <f t="shared" si="46"/>
        <v>#N/A</v>
      </c>
      <c r="AC60" s="116" t="e">
        <f t="shared" si="46"/>
        <v>#N/A</v>
      </c>
      <c r="AD60" s="116" t="e">
        <f t="shared" si="46"/>
        <v>#N/A</v>
      </c>
      <c r="AE60" s="116" t="e">
        <f t="shared" si="46"/>
        <v>#N/A</v>
      </c>
      <c r="AF60" s="116" t="e">
        <f t="shared" si="46"/>
        <v>#N/A</v>
      </c>
      <c r="AG60" s="116" t="e">
        <f t="shared" si="46"/>
        <v>#N/A</v>
      </c>
      <c r="AH60" s="116" t="e">
        <f t="shared" si="46"/>
        <v>#N/A</v>
      </c>
      <c r="AI60" s="116" t="e">
        <f t="shared" si="46"/>
        <v>#N/A</v>
      </c>
      <c r="AJ60" s="116" t="e">
        <f t="shared" si="46"/>
        <v>#N/A</v>
      </c>
      <c r="AK60" s="116" t="e">
        <f t="shared" si="46"/>
        <v>#N/A</v>
      </c>
      <c r="AL60" s="116" t="e">
        <f t="shared" si="46"/>
        <v>#N/A</v>
      </c>
      <c r="AM60" s="116" t="e">
        <f t="shared" si="46"/>
        <v>#N/A</v>
      </c>
      <c r="AN60" s="116" t="e">
        <f t="shared" si="46"/>
        <v>#N/A</v>
      </c>
      <c r="AO60" s="116" t="e">
        <f t="shared" si="46"/>
        <v>#N/A</v>
      </c>
      <c r="AP60" s="116" t="e">
        <f t="shared" si="46"/>
        <v>#N/A</v>
      </c>
      <c r="AQ60" s="116" t="e">
        <f t="shared" si="46"/>
        <v>#N/A</v>
      </c>
      <c r="AR60" s="116" t="e">
        <f t="shared" si="46"/>
        <v>#N/A</v>
      </c>
      <c r="AS60" s="116" t="e">
        <f t="shared" si="46"/>
        <v>#N/A</v>
      </c>
      <c r="AT60" s="116" t="e">
        <f t="shared" si="46"/>
        <v>#N/A</v>
      </c>
      <c r="AU60" s="87"/>
      <c r="AV60" s="87"/>
      <c r="AW60" s="87"/>
      <c r="AX60" s="87"/>
      <c r="AY60" s="87"/>
      <c r="AZ60" s="87"/>
      <c r="BA60" s="87"/>
      <c r="BB60" s="87"/>
      <c r="BC60" s="87"/>
      <c r="BD60" s="87"/>
      <c r="BE60" s="87"/>
      <c r="BF60" s="87"/>
      <c r="BG60" s="87"/>
      <c r="BH60" s="87"/>
      <c r="BI60" s="87"/>
      <c r="BJ60" s="88"/>
      <c r="BK60" s="88"/>
      <c r="BL60" s="82"/>
      <c r="BM60" s="82"/>
      <c r="BN60" s="82"/>
      <c r="BO60" s="82"/>
      <c r="BP60" s="82"/>
      <c r="BQ60" s="82"/>
      <c r="BR60" s="82"/>
      <c r="BS60" s="82"/>
      <c r="BT60" s="82"/>
      <c r="BU60" s="82"/>
      <c r="BV60" s="82"/>
      <c r="BW60" s="82"/>
      <c r="BX60" s="82"/>
      <c r="BY60" s="82"/>
      <c r="BZ60" s="82"/>
      <c r="CA60" s="82"/>
      <c r="CB60" s="82"/>
      <c r="CC60" s="82"/>
      <c r="CD60" s="82"/>
      <c r="CE60" s="82"/>
      <c r="CF60" s="82"/>
      <c r="CG60" s="82"/>
      <c r="CH60" s="82"/>
      <c r="CI60" s="82"/>
      <c r="CJ60" s="82"/>
      <c r="CK60" s="82"/>
      <c r="CL60" s="82"/>
      <c r="CM60" s="82"/>
      <c r="CN60" s="82"/>
      <c r="CO60" s="82"/>
      <c r="CP60" s="82"/>
      <c r="CQ60" s="82"/>
      <c r="CR60" s="82"/>
      <c r="CS60" s="82"/>
      <c r="CT60" s="82"/>
      <c r="CU60" s="82"/>
      <c r="CV60" s="82"/>
      <c r="CW60" s="82"/>
      <c r="CX60" s="82"/>
      <c r="CY60" s="82"/>
      <c r="CZ60" s="82"/>
      <c r="DA60" s="82"/>
      <c r="DB60" s="82"/>
      <c r="DC60" s="82"/>
      <c r="DD60" s="82"/>
      <c r="DE60" s="82"/>
      <c r="DF60" s="82"/>
      <c r="DG60" s="82"/>
      <c r="DH60" s="82"/>
      <c r="DI60" s="82"/>
      <c r="DJ60" s="82"/>
      <c r="DK60" s="82"/>
      <c r="DL60" s="82"/>
      <c r="DM60" s="82"/>
      <c r="DN60" s="82"/>
      <c r="DO60" s="82"/>
      <c r="DP60" s="82"/>
      <c r="DQ60" s="82"/>
      <c r="DR60" s="82"/>
      <c r="DS60" s="82"/>
      <c r="DT60" s="82"/>
      <c r="DU60" s="82"/>
      <c r="DV60" s="82"/>
      <c r="DW60" s="82"/>
      <c r="DX60" s="82"/>
      <c r="DY60" s="82"/>
      <c r="DZ60" s="82"/>
      <c r="EA60" s="82"/>
      <c r="EB60" s="82"/>
      <c r="EC60" s="82"/>
      <c r="ED60" s="82"/>
      <c r="EE60" s="82"/>
      <c r="EF60" s="82"/>
      <c r="EG60" s="82"/>
      <c r="EH60" s="82"/>
      <c r="EI60" s="82"/>
      <c r="EJ60" s="82"/>
      <c r="EK60" s="82"/>
      <c r="EL60" s="82"/>
      <c r="EM60" s="82"/>
      <c r="EN60" s="82"/>
      <c r="EO60" s="82"/>
      <c r="EP60" s="82"/>
      <c r="EQ60" s="82"/>
      <c r="ER60" s="82"/>
      <c r="ES60" s="82"/>
      <c r="ET60" s="82"/>
      <c r="EU60" s="82"/>
      <c r="EV60" s="82"/>
      <c r="EW60" s="82"/>
      <c r="EX60" s="82"/>
      <c r="EY60" s="82"/>
      <c r="EZ60" s="82"/>
      <c r="FA60" s="82"/>
      <c r="FB60" s="82"/>
      <c r="FC60" s="82"/>
      <c r="FD60" s="82"/>
      <c r="FE60" s="82"/>
      <c r="FF60" s="82"/>
      <c r="FG60" s="82"/>
      <c r="FH60" s="82"/>
      <c r="FI60" s="82"/>
      <c r="FJ60" s="82"/>
      <c r="FK60" s="82"/>
      <c r="FL60" s="82"/>
      <c r="FM60" s="82"/>
      <c r="FN60" s="82"/>
      <c r="FO60" s="82"/>
      <c r="FP60" s="82"/>
      <c r="FQ60" s="82"/>
      <c r="FR60" s="82"/>
      <c r="FS60" s="82"/>
      <c r="FT60" s="82"/>
      <c r="FU60" s="82"/>
      <c r="FV60" s="82"/>
      <c r="FW60" s="82"/>
      <c r="FX60" s="82"/>
      <c r="FY60" s="82"/>
      <c r="FZ60" s="82"/>
      <c r="GA60" s="82"/>
      <c r="GB60" s="82"/>
      <c r="GC60" s="82"/>
      <c r="GD60" s="82"/>
      <c r="GE60" s="82"/>
      <c r="GF60" s="82"/>
      <c r="GG60" s="82"/>
      <c r="GH60" s="82"/>
      <c r="GI60" s="82"/>
      <c r="GJ60" s="82"/>
      <c r="GK60" s="82"/>
      <c r="GL60" s="82"/>
      <c r="GM60" s="82"/>
      <c r="GN60" s="82"/>
      <c r="GO60" s="82"/>
      <c r="GP60" s="82"/>
      <c r="GQ60" s="82"/>
      <c r="GR60" s="82"/>
      <c r="GS60" s="82"/>
      <c r="GT60" s="82"/>
      <c r="GU60" s="82"/>
      <c r="GV60" s="82"/>
      <c r="GW60" s="82"/>
      <c r="GX60" s="82"/>
      <c r="GY60" s="82"/>
      <c r="GZ60" s="82"/>
      <c r="HA60" s="82"/>
      <c r="HB60" s="82"/>
      <c r="HC60" s="82"/>
      <c r="HD60" s="82"/>
      <c r="HE60" s="82"/>
      <c r="HF60" s="82"/>
      <c r="HG60" s="82"/>
      <c r="HH60" s="82"/>
      <c r="HI60" s="82"/>
      <c r="HJ60" s="82"/>
      <c r="HK60" s="82"/>
      <c r="HL60" s="82"/>
      <c r="HM60" s="82"/>
      <c r="HN60" s="82"/>
      <c r="HO60" s="82"/>
      <c r="HP60" s="82"/>
      <c r="HQ60" s="82"/>
      <c r="HR60" s="82"/>
      <c r="HS60" s="82"/>
      <c r="HT60" s="82"/>
      <c r="HU60" s="82"/>
      <c r="HV60" s="82"/>
      <c r="HW60" s="82"/>
      <c r="HX60" s="82"/>
      <c r="HY60" s="82"/>
      <c r="HZ60" s="82"/>
      <c r="IA60" s="82"/>
      <c r="IB60" s="82"/>
      <c r="IC60" s="82"/>
      <c r="ID60" s="82"/>
      <c r="IE60" s="82"/>
      <c r="IF60" s="82"/>
      <c r="IG60" s="82"/>
      <c r="IH60" s="82"/>
      <c r="II60" s="82"/>
      <c r="IJ60" s="82"/>
      <c r="IK60" s="82"/>
      <c r="IL60" s="82"/>
      <c r="IM60" s="82"/>
      <c r="IN60" s="82"/>
      <c r="IO60" s="82"/>
      <c r="IP60" s="82"/>
      <c r="IQ60" s="82"/>
      <c r="IR60" s="82"/>
      <c r="IS60" s="82"/>
      <c r="IT60" s="82"/>
      <c r="IU60" s="82"/>
      <c r="IV60" s="82"/>
      <c r="IW60" s="82"/>
      <c r="IX60" s="82"/>
      <c r="IY60" s="82"/>
      <c r="IZ60" s="82"/>
      <c r="JA60" s="82"/>
      <c r="JB60" s="82"/>
      <c r="JC60" s="82"/>
      <c r="JD60" s="82"/>
      <c r="JE60" s="82"/>
      <c r="JF60" s="82"/>
      <c r="JG60" s="82"/>
      <c r="JH60" s="82"/>
      <c r="JI60" s="82"/>
      <c r="JJ60" s="82"/>
      <c r="JK60" s="82"/>
      <c r="JL60" s="82"/>
      <c r="JM60" s="82"/>
      <c r="JN60" s="82"/>
      <c r="JO60" s="82"/>
      <c r="JP60" s="82"/>
      <c r="JQ60" s="82"/>
      <c r="JR60" s="82"/>
      <c r="JS60" s="82"/>
      <c r="JT60" s="82"/>
      <c r="JU60" s="82"/>
      <c r="JV60" s="82"/>
      <c r="JW60" s="82"/>
      <c r="JX60" s="82"/>
      <c r="JY60" s="82"/>
      <c r="JZ60" s="82"/>
      <c r="KA60" s="82"/>
      <c r="KB60" s="82"/>
      <c r="KC60" s="82"/>
      <c r="KD60" s="82"/>
      <c r="KE60" s="82"/>
      <c r="KF60" s="82"/>
      <c r="KG60" s="82"/>
      <c r="KH60" s="82"/>
      <c r="KI60" s="82"/>
      <c r="KJ60" s="82"/>
      <c r="KK60" s="82"/>
      <c r="KL60" s="82"/>
      <c r="KM60" s="82"/>
      <c r="KN60" s="82"/>
      <c r="KO60" s="82"/>
      <c r="KP60" s="82"/>
      <c r="KQ60" s="82"/>
      <c r="KR60" s="82"/>
      <c r="KS60" s="82"/>
      <c r="KT60" s="82"/>
      <c r="KU60" s="82"/>
      <c r="KV60" s="82"/>
      <c r="KW60" s="82"/>
      <c r="KX60" s="82"/>
      <c r="KY60" s="82"/>
      <c r="KZ60" s="82"/>
      <c r="LA60" s="82"/>
      <c r="LB60" s="82"/>
      <c r="LC60" s="82"/>
      <c r="LD60" s="82"/>
      <c r="LE60" s="82"/>
      <c r="LF60" s="82"/>
      <c r="LG60" s="82"/>
      <c r="LH60" s="82"/>
      <c r="LI60" s="82"/>
      <c r="LJ60" s="82"/>
      <c r="LK60" s="82"/>
      <c r="LL60" s="82"/>
      <c r="LM60" s="82"/>
      <c r="LN60" s="82"/>
      <c r="LO60" s="82"/>
      <c r="LP60" s="82"/>
      <c r="LQ60" s="82"/>
      <c r="LR60" s="82"/>
      <c r="LS60" s="82"/>
      <c r="LT60" s="82"/>
      <c r="LU60" s="82"/>
      <c r="LV60" s="82"/>
      <c r="LW60" s="82"/>
      <c r="LX60" s="82"/>
      <c r="LY60" s="82"/>
      <c r="LZ60" s="82"/>
      <c r="MA60" s="82"/>
      <c r="MB60" s="82"/>
      <c r="MC60" s="82"/>
      <c r="MD60" s="82"/>
      <c r="ME60" s="82"/>
      <c r="MF60" s="82"/>
      <c r="MG60" s="82"/>
      <c r="MH60" s="82"/>
      <c r="MI60" s="82"/>
      <c r="MJ60" s="82"/>
      <c r="MK60" s="82"/>
      <c r="ML60" s="82"/>
      <c r="MM60" s="82"/>
      <c r="MN60" s="82"/>
      <c r="MO60" s="82"/>
      <c r="MP60" s="82"/>
      <c r="MQ60" s="82"/>
      <c r="MR60" s="82"/>
      <c r="MS60" s="82"/>
      <c r="MT60" s="82"/>
      <c r="MU60" s="82"/>
      <c r="MV60" s="82"/>
      <c r="MW60" s="82"/>
      <c r="MX60" s="82"/>
      <c r="MY60" s="82"/>
      <c r="MZ60" s="82"/>
      <c r="NA60" s="82"/>
      <c r="NB60" s="82"/>
      <c r="NC60" s="82"/>
      <c r="ND60" s="82"/>
      <c r="NE60" s="82"/>
      <c r="NF60" s="82"/>
      <c r="NG60" s="82"/>
      <c r="NH60" s="82"/>
      <c r="NI60" s="82"/>
      <c r="NJ60" s="82"/>
      <c r="NK60" s="82"/>
      <c r="NL60" s="82"/>
      <c r="NM60" s="82"/>
      <c r="NN60" s="82"/>
      <c r="NO60" s="82"/>
      <c r="NP60" s="82"/>
      <c r="NQ60" s="82"/>
      <c r="NR60" s="82"/>
      <c r="NS60" s="82"/>
      <c r="NT60" s="82"/>
      <c r="NU60" s="82"/>
      <c r="NV60" s="82"/>
      <c r="NW60" s="82"/>
      <c r="NX60" s="82"/>
      <c r="NY60" s="82"/>
      <c r="NZ60" s="82"/>
      <c r="OA60" s="82"/>
      <c r="OB60" s="82"/>
      <c r="OC60" s="82"/>
      <c r="OD60" s="82"/>
      <c r="OE60" s="82"/>
      <c r="OF60" s="82"/>
      <c r="OG60" s="82"/>
      <c r="OH60" s="82"/>
      <c r="OI60" s="82"/>
      <c r="OJ60" s="82"/>
      <c r="OK60" s="82"/>
      <c r="OL60" s="82"/>
      <c r="OM60" s="82"/>
      <c r="ON60" s="82"/>
      <c r="OO60" s="82"/>
      <c r="OP60" s="82"/>
      <c r="OQ60" s="82"/>
      <c r="OR60" s="82"/>
      <c r="OS60" s="82"/>
      <c r="OT60" s="82"/>
      <c r="OU60" s="82"/>
      <c r="OV60" s="82"/>
      <c r="OW60" s="82"/>
      <c r="OX60" s="82"/>
      <c r="OY60" s="82"/>
      <c r="OZ60" s="82"/>
      <c r="PA60" s="82"/>
      <c r="PB60" s="82"/>
      <c r="PC60" s="82"/>
      <c r="PD60" s="82"/>
      <c r="PE60" s="82"/>
      <c r="PF60" s="82"/>
      <c r="PG60" s="82"/>
      <c r="PH60" s="82"/>
      <c r="PI60" s="82"/>
      <c r="PJ60" s="82"/>
      <c r="PK60" s="82"/>
      <c r="PL60" s="82"/>
      <c r="PM60" s="82"/>
      <c r="PN60" s="82"/>
      <c r="PO60" s="82"/>
      <c r="PP60" s="82"/>
      <c r="PQ60" s="82"/>
      <c r="PR60" s="82"/>
      <c r="PS60" s="82"/>
      <c r="PT60" s="82"/>
      <c r="PU60" s="82"/>
      <c r="PV60" s="82"/>
      <c r="PW60" s="82"/>
      <c r="PX60" s="82"/>
      <c r="PY60" s="82"/>
      <c r="PZ60" s="82"/>
      <c r="QA60" s="82"/>
      <c r="QB60" s="82"/>
      <c r="QC60" s="82"/>
      <c r="QD60" s="82"/>
      <c r="QE60" s="82"/>
      <c r="QF60" s="82"/>
      <c r="QG60" s="82"/>
      <c r="QH60" s="82"/>
      <c r="QI60" s="82"/>
      <c r="QJ60" s="82"/>
      <c r="QK60" s="82"/>
      <c r="QL60" s="82"/>
      <c r="QM60" s="82"/>
      <c r="QN60" s="82"/>
      <c r="QO60" s="82"/>
      <c r="QP60" s="82"/>
      <c r="QQ60" s="82"/>
      <c r="QR60" s="82"/>
      <c r="QS60" s="82"/>
      <c r="QT60" s="82"/>
      <c r="QU60" s="82"/>
      <c r="QV60" s="82"/>
      <c r="QW60" s="82"/>
      <c r="QX60" s="82"/>
      <c r="QY60" s="82"/>
      <c r="QZ60" s="82"/>
      <c r="RA60" s="82"/>
      <c r="RB60" s="82"/>
      <c r="RC60" s="82"/>
      <c r="RD60" s="82"/>
      <c r="RE60" s="82"/>
      <c r="RF60" s="82"/>
      <c r="RG60" s="82"/>
      <c r="RH60" s="82"/>
      <c r="RI60" s="82"/>
      <c r="RJ60" s="82"/>
      <c r="RK60" s="82"/>
      <c r="RL60" s="82"/>
      <c r="RM60" s="82"/>
      <c r="RN60" s="82"/>
      <c r="RO60" s="82"/>
      <c r="RP60" s="82"/>
      <c r="RQ60" s="82"/>
      <c r="RR60" s="82"/>
      <c r="RS60" s="82"/>
      <c r="RT60" s="82"/>
      <c r="RU60" s="82"/>
      <c r="RV60" s="82"/>
      <c r="RW60" s="82"/>
      <c r="RX60" s="82"/>
      <c r="RY60" s="82"/>
      <c r="RZ60" s="82"/>
      <c r="SA60" s="82"/>
      <c r="SB60" s="82"/>
      <c r="SC60" s="82"/>
      <c r="SD60" s="82"/>
      <c r="SE60" s="82"/>
      <c r="SF60" s="82"/>
      <c r="SG60" s="82"/>
      <c r="SH60" s="82"/>
      <c r="SI60" s="82"/>
      <c r="SJ60" s="82"/>
      <c r="SK60" s="82"/>
      <c r="SL60" s="82"/>
      <c r="SM60" s="82"/>
      <c r="SN60" s="82"/>
      <c r="SO60" s="82"/>
      <c r="SP60" s="82"/>
      <c r="SQ60" s="82"/>
      <c r="SR60" s="82"/>
      <c r="SS60" s="82"/>
      <c r="ST60" s="82"/>
      <c r="SU60" s="82"/>
      <c r="SV60" s="82"/>
      <c r="SW60" s="82"/>
      <c r="SX60" s="82"/>
      <c r="SY60" s="82"/>
      <c r="SZ60" s="82"/>
      <c r="TA60" s="82"/>
      <c r="TB60" s="82"/>
      <c r="TC60" s="82"/>
      <c r="TD60" s="82"/>
      <c r="TE60" s="82"/>
      <c r="TF60" s="82"/>
      <c r="TG60" s="82"/>
      <c r="TH60" s="82"/>
      <c r="TI60" s="82"/>
      <c r="TJ60" s="82"/>
      <c r="TK60" s="82"/>
      <c r="TL60" s="82"/>
      <c r="TM60" s="82"/>
      <c r="TN60" s="82"/>
      <c r="TO60" s="82"/>
      <c r="TP60" s="82"/>
      <c r="TQ60" s="82"/>
      <c r="TR60" s="82"/>
      <c r="TS60" s="82"/>
      <c r="TT60" s="82"/>
      <c r="TU60" s="82"/>
      <c r="TV60" s="82"/>
      <c r="TW60" s="82"/>
      <c r="TX60" s="82"/>
      <c r="TY60" s="82"/>
      <c r="TZ60" s="82"/>
      <c r="UA60" s="82"/>
      <c r="UB60" s="82"/>
      <c r="UC60" s="82"/>
      <c r="UD60" s="82"/>
      <c r="UE60" s="82"/>
      <c r="UF60" s="82"/>
      <c r="UG60" s="82"/>
      <c r="UH60" s="82"/>
      <c r="UI60" s="82"/>
      <c r="UJ60" s="82"/>
      <c r="UK60" s="82"/>
      <c r="UL60" s="82"/>
      <c r="UM60" s="82"/>
      <c r="UN60" s="82"/>
      <c r="UO60" s="82"/>
      <c r="UP60" s="82"/>
      <c r="UQ60" s="82"/>
      <c r="UR60" s="82"/>
      <c r="US60" s="82"/>
      <c r="UT60" s="82"/>
      <c r="UU60" s="82"/>
      <c r="UV60" s="82"/>
      <c r="UW60" s="82"/>
      <c r="UX60" s="82"/>
      <c r="UY60" s="82"/>
      <c r="UZ60" s="82"/>
      <c r="VA60" s="82"/>
      <c r="VB60" s="82"/>
      <c r="VC60" s="82"/>
      <c r="VD60" s="82"/>
      <c r="VE60" s="82"/>
      <c r="VF60" s="82"/>
      <c r="VG60" s="82"/>
      <c r="VH60" s="82"/>
      <c r="VI60" s="82"/>
      <c r="VJ60" s="82"/>
      <c r="VK60" s="82"/>
      <c r="VL60" s="82"/>
      <c r="VM60" s="82"/>
      <c r="VN60" s="82"/>
      <c r="VO60" s="82"/>
      <c r="VP60" s="82"/>
      <c r="VQ60" s="82"/>
      <c r="VR60" s="82"/>
      <c r="VS60" s="82"/>
      <c r="VT60" s="82"/>
      <c r="VU60" s="82"/>
      <c r="VV60" s="82"/>
      <c r="VW60" s="82"/>
      <c r="VX60" s="82"/>
      <c r="VY60" s="82"/>
      <c r="VZ60" s="82"/>
      <c r="WA60" s="82"/>
      <c r="WB60" s="82"/>
      <c r="WC60" s="82"/>
      <c r="WD60" s="82"/>
      <c r="WE60" s="82"/>
      <c r="WF60" s="82"/>
      <c r="WG60" s="82"/>
      <c r="WH60" s="82"/>
      <c r="WI60" s="82"/>
      <c r="WJ60" s="82"/>
      <c r="WK60" s="82"/>
      <c r="WL60" s="82"/>
      <c r="WM60" s="82"/>
      <c r="WN60" s="82"/>
      <c r="WO60" s="82"/>
      <c r="WP60" s="82"/>
      <c r="WQ60" s="82"/>
      <c r="WR60" s="82"/>
      <c r="WS60" s="82"/>
      <c r="WT60" s="82"/>
      <c r="WU60" s="82"/>
      <c r="WV60" s="82"/>
      <c r="WW60" s="82"/>
      <c r="WX60" s="82"/>
      <c r="WY60" s="82"/>
      <c r="WZ60" s="82"/>
      <c r="XA60" s="82"/>
      <c r="XB60" s="82"/>
      <c r="XC60" s="82"/>
      <c r="XD60" s="82"/>
      <c r="XE60" s="82"/>
      <c r="XF60" s="82"/>
      <c r="XG60" s="82"/>
      <c r="XH60" s="82"/>
      <c r="XI60" s="82"/>
      <c r="XJ60" s="82"/>
      <c r="XK60" s="82"/>
      <c r="XL60" s="82"/>
      <c r="XM60" s="82"/>
      <c r="XN60" s="82"/>
      <c r="XO60" s="82"/>
      <c r="XP60" s="82"/>
      <c r="XQ60" s="82"/>
      <c r="XR60" s="82"/>
      <c r="XS60" s="82"/>
      <c r="XT60" s="82"/>
      <c r="XU60" s="82"/>
      <c r="XV60" s="82"/>
      <c r="XW60" s="82"/>
      <c r="XX60" s="82"/>
      <c r="XY60" s="82"/>
      <c r="XZ60" s="82"/>
      <c r="YA60" s="82"/>
      <c r="YB60" s="82"/>
      <c r="YC60" s="82"/>
      <c r="YD60" s="82"/>
      <c r="YE60" s="82"/>
      <c r="YF60" s="82"/>
      <c r="YG60" s="82"/>
      <c r="YH60" s="82"/>
      <c r="YI60" s="82"/>
      <c r="YJ60" s="82"/>
      <c r="YK60" s="82"/>
      <c r="YL60" s="82"/>
      <c r="YM60" s="82"/>
      <c r="YN60" s="82"/>
      <c r="YO60" s="82"/>
      <c r="YP60" s="82"/>
      <c r="YQ60" s="82"/>
      <c r="YR60" s="82"/>
      <c r="YS60" s="82"/>
      <c r="YT60" s="82"/>
      <c r="YU60" s="82"/>
      <c r="YV60" s="82"/>
      <c r="YW60" s="82"/>
      <c r="YX60" s="82"/>
      <c r="YY60" s="82"/>
      <c r="YZ60" s="82"/>
      <c r="ZA60" s="82"/>
      <c r="ZB60" s="82"/>
      <c r="ZC60" s="82"/>
      <c r="ZD60" s="82"/>
      <c r="ZE60" s="82"/>
      <c r="ZF60" s="82"/>
      <c r="ZG60" s="82"/>
      <c r="ZH60" s="82"/>
      <c r="ZI60" s="82"/>
      <c r="ZJ60" s="82"/>
      <c r="ZK60" s="82"/>
      <c r="ZL60" s="82"/>
      <c r="ZM60" s="82"/>
      <c r="ZN60" s="82"/>
      <c r="ZO60" s="82"/>
      <c r="ZP60" s="82"/>
      <c r="ZQ60" s="82"/>
      <c r="ZR60" s="82"/>
      <c r="ZS60" s="82"/>
      <c r="ZT60" s="82"/>
      <c r="ZU60" s="82"/>
      <c r="ZV60" s="82"/>
      <c r="ZW60" s="82"/>
      <c r="ZX60" s="82"/>
      <c r="ZY60" s="82"/>
      <c r="ZZ60" s="82"/>
      <c r="AAA60" s="82"/>
      <c r="AAB60" s="82"/>
      <c r="AAC60" s="82"/>
      <c r="AAD60" s="82"/>
      <c r="AAE60" s="82"/>
      <c r="AAF60" s="82"/>
      <c r="AAG60" s="82"/>
      <c r="AAH60" s="82"/>
      <c r="AAI60" s="82"/>
      <c r="AAJ60" s="82"/>
      <c r="AAK60" s="82"/>
      <c r="AAL60" s="82"/>
      <c r="AAM60" s="82"/>
      <c r="AAN60" s="82"/>
      <c r="AAO60" s="82"/>
      <c r="AAP60" s="82"/>
      <c r="AAQ60" s="82"/>
      <c r="AAR60" s="82"/>
      <c r="AAS60" s="82"/>
      <c r="AAT60" s="82"/>
      <c r="AAU60" s="82"/>
      <c r="AAV60" s="82"/>
      <c r="AAW60" s="82"/>
      <c r="AAX60" s="82"/>
      <c r="AAY60" s="82"/>
      <c r="AAZ60" s="82"/>
      <c r="ABA60" s="82"/>
      <c r="ABB60" s="82"/>
      <c r="ABC60" s="82"/>
      <c r="ABD60" s="82"/>
      <c r="ABE60" s="82"/>
      <c r="ABF60" s="82"/>
      <c r="ABG60" s="82"/>
      <c r="ABH60" s="82"/>
      <c r="ABI60" s="82"/>
      <c r="ABJ60" s="82"/>
      <c r="ABK60" s="82"/>
      <c r="ABL60" s="82"/>
      <c r="ABM60" s="82"/>
      <c r="ABN60" s="82"/>
      <c r="ABO60" s="82"/>
      <c r="ABP60" s="82"/>
      <c r="ABQ60" s="82"/>
      <c r="ABR60" s="82"/>
      <c r="ABS60" s="82"/>
      <c r="ABT60" s="82"/>
      <c r="ABU60" s="82"/>
      <c r="ABV60" s="82"/>
      <c r="ABW60" s="82"/>
      <c r="ABX60" s="82"/>
      <c r="ABY60" s="82"/>
      <c r="ABZ60" s="82"/>
      <c r="ACA60" s="82"/>
      <c r="ACB60" s="82"/>
      <c r="ACC60" s="82"/>
      <c r="ACD60" s="82"/>
      <c r="ACE60" s="82"/>
      <c r="ACF60" s="82"/>
      <c r="ACG60" s="82"/>
      <c r="ACH60" s="82"/>
      <c r="ACI60" s="82"/>
      <c r="ACJ60" s="82"/>
      <c r="ACK60" s="82"/>
      <c r="ACL60" s="82"/>
      <c r="ACM60" s="82"/>
      <c r="ACN60" s="82"/>
      <c r="ACO60" s="82"/>
      <c r="ACP60" s="82"/>
      <c r="ACQ60" s="82"/>
      <c r="ACR60" s="82"/>
      <c r="ACS60" s="82"/>
      <c r="ACT60" s="82"/>
      <c r="ACU60" s="82"/>
      <c r="ACV60" s="82"/>
      <c r="ACW60" s="82"/>
      <c r="ACX60" s="82"/>
      <c r="ACY60" s="82"/>
      <c r="ACZ60" s="82"/>
      <c r="ADA60" s="82"/>
      <c r="ADB60" s="82"/>
      <c r="ADC60" s="82"/>
      <c r="ADD60" s="82"/>
      <c r="ADE60" s="82"/>
      <c r="ADF60" s="82"/>
      <c r="ADG60" s="82"/>
      <c r="ADH60" s="82"/>
      <c r="ADI60" s="82"/>
      <c r="ADJ60" s="82"/>
      <c r="ADK60" s="82"/>
      <c r="ADL60" s="82"/>
      <c r="ADM60" s="82"/>
      <c r="ADN60" s="82"/>
      <c r="ADO60" s="82"/>
      <c r="ADP60" s="82"/>
      <c r="ADQ60" s="82"/>
      <c r="ADR60" s="82"/>
      <c r="ADS60" s="82"/>
      <c r="ADT60" s="82"/>
      <c r="ADU60" s="82"/>
      <c r="ADV60" s="82"/>
      <c r="ADW60" s="82"/>
      <c r="ADX60" s="82"/>
      <c r="ADY60" s="82"/>
      <c r="ADZ60" s="82"/>
      <c r="AEA60" s="82"/>
      <c r="AEB60" s="82"/>
      <c r="AEC60" s="82"/>
      <c r="AED60" s="82"/>
      <c r="AEE60" s="82"/>
      <c r="AEF60" s="82"/>
      <c r="AEG60" s="82"/>
      <c r="AEH60" s="82"/>
      <c r="AEI60" s="82"/>
      <c r="AEJ60" s="82"/>
      <c r="AEK60" s="82"/>
      <c r="AEL60" s="82"/>
      <c r="AEM60" s="82"/>
      <c r="AEN60" s="82"/>
      <c r="AEO60" s="82"/>
      <c r="AEP60" s="82"/>
      <c r="AEQ60" s="82"/>
      <c r="AER60" s="82"/>
      <c r="AES60" s="82"/>
      <c r="AET60" s="82"/>
      <c r="AEU60" s="82"/>
      <c r="AEV60" s="82"/>
      <c r="AEW60" s="82"/>
      <c r="AEX60" s="82"/>
      <c r="AEY60" s="82"/>
      <c r="AEZ60" s="82"/>
      <c r="AFA60" s="82"/>
      <c r="AFB60" s="82"/>
      <c r="AFC60" s="82"/>
      <c r="AFD60" s="82"/>
      <c r="AFE60" s="82"/>
      <c r="AFF60" s="82"/>
      <c r="AFG60" s="82"/>
      <c r="AFH60" s="82"/>
      <c r="AFI60" s="82"/>
      <c r="AFJ60" s="82"/>
      <c r="AFK60" s="82"/>
      <c r="AFL60" s="82"/>
      <c r="AFM60" s="82"/>
      <c r="AFN60" s="82"/>
      <c r="AFO60" s="82"/>
      <c r="AFP60" s="82"/>
      <c r="AFQ60" s="82"/>
      <c r="AFR60" s="82"/>
      <c r="AFS60" s="82"/>
      <c r="AFT60" s="82"/>
      <c r="AFU60" s="82"/>
      <c r="AFV60" s="82"/>
      <c r="AFW60" s="82"/>
      <c r="AFX60" s="82"/>
      <c r="AFY60" s="82"/>
      <c r="AFZ60" s="82"/>
      <c r="AGA60" s="82"/>
      <c r="AGB60" s="82"/>
      <c r="AGC60" s="82"/>
      <c r="AGD60" s="82"/>
      <c r="AGE60" s="82"/>
      <c r="AGF60" s="82"/>
      <c r="AGG60" s="82"/>
      <c r="AGH60" s="82"/>
      <c r="AGI60" s="82"/>
      <c r="AGJ60" s="82"/>
      <c r="AGK60" s="82"/>
      <c r="AGL60" s="82"/>
      <c r="AGM60" s="82"/>
      <c r="AGN60" s="82"/>
      <c r="AGO60" s="82"/>
      <c r="AGP60" s="82"/>
      <c r="AGQ60" s="82"/>
      <c r="AGR60" s="82"/>
      <c r="AGS60" s="82"/>
      <c r="AGT60" s="82"/>
      <c r="AGU60" s="82"/>
      <c r="AGV60" s="82"/>
      <c r="AGW60" s="82"/>
      <c r="AGX60" s="82"/>
      <c r="AGY60" s="82"/>
      <c r="AGZ60" s="82"/>
      <c r="AHA60" s="82"/>
      <c r="AHB60" s="82"/>
      <c r="AHC60" s="82"/>
      <c r="AHD60" s="82"/>
      <c r="AHE60" s="82"/>
      <c r="AHF60" s="82"/>
      <c r="AHG60" s="82"/>
      <c r="AHH60" s="82"/>
      <c r="AHI60" s="82"/>
      <c r="AHJ60" s="82"/>
      <c r="AHK60" s="82"/>
      <c r="AHL60" s="82"/>
      <c r="AHM60" s="82"/>
      <c r="AHN60" s="82"/>
      <c r="AHO60" s="82"/>
      <c r="AHP60" s="82"/>
      <c r="AHQ60" s="82"/>
      <c r="AHR60" s="82"/>
      <c r="AHS60" s="82"/>
      <c r="AHT60" s="82"/>
      <c r="AHU60" s="82"/>
      <c r="AHV60" s="82"/>
      <c r="AHW60" s="82"/>
      <c r="AHX60" s="82"/>
      <c r="AHY60" s="82"/>
      <c r="AHZ60" s="82"/>
      <c r="AIA60" s="82"/>
      <c r="AIB60" s="82"/>
      <c r="AIC60" s="82"/>
      <c r="AID60" s="82"/>
      <c r="AIE60" s="82"/>
      <c r="AIF60" s="82"/>
      <c r="AIG60" s="82"/>
      <c r="AIH60" s="82"/>
      <c r="AII60" s="82"/>
      <c r="AIJ60" s="82"/>
      <c r="AIK60" s="82"/>
      <c r="AIL60" s="82"/>
      <c r="AIM60" s="82"/>
      <c r="AIN60" s="82"/>
      <c r="AIO60" s="82"/>
      <c r="AIP60" s="82"/>
      <c r="AIQ60" s="82"/>
      <c r="AIR60" s="82"/>
      <c r="AIS60" s="82"/>
      <c r="AIT60" s="82"/>
      <c r="AIU60" s="82"/>
      <c r="AIV60" s="82"/>
      <c r="AIW60" s="82"/>
      <c r="AIX60" s="82"/>
      <c r="AIY60" s="82"/>
      <c r="AIZ60" s="82"/>
      <c r="AJA60" s="82"/>
      <c r="AJB60" s="82"/>
      <c r="AJC60" s="82"/>
      <c r="AJD60" s="82"/>
      <c r="AJE60" s="82"/>
      <c r="AJF60" s="82"/>
      <c r="AJG60" s="82"/>
      <c r="AJH60" s="82"/>
      <c r="AJI60" s="82"/>
      <c r="AJJ60" s="82"/>
      <c r="AJK60" s="82"/>
      <c r="AJL60" s="82"/>
      <c r="AJM60" s="82"/>
      <c r="AJN60" s="82"/>
      <c r="AJO60" s="82"/>
      <c r="AJP60" s="82"/>
      <c r="AJQ60" s="82"/>
      <c r="AJR60" s="82"/>
      <c r="AJS60" s="82"/>
      <c r="AJT60" s="82"/>
      <c r="AJU60" s="82"/>
      <c r="AJV60" s="82"/>
      <c r="AJW60" s="82"/>
      <c r="AJX60" s="82"/>
      <c r="AJY60" s="82"/>
      <c r="AJZ60" s="82"/>
      <c r="AKA60" s="82"/>
      <c r="AKB60" s="82"/>
      <c r="AKC60" s="82"/>
      <c r="AKD60" s="82"/>
      <c r="AKE60" s="82"/>
      <c r="AKF60" s="82"/>
      <c r="AKG60" s="82"/>
      <c r="AKH60" s="82"/>
      <c r="AKI60" s="82"/>
      <c r="AKJ60" s="82"/>
      <c r="AKK60" s="82"/>
      <c r="AKL60" s="82"/>
      <c r="AKM60" s="82"/>
      <c r="AKN60" s="82"/>
      <c r="AKO60" s="82"/>
      <c r="AKP60" s="82"/>
      <c r="AKQ60" s="82"/>
      <c r="AKR60" s="82"/>
      <c r="AKS60" s="82"/>
      <c r="AKT60" s="82"/>
      <c r="AKU60" s="82"/>
      <c r="AKV60" s="82"/>
      <c r="AKW60" s="82"/>
      <c r="AKX60" s="82"/>
      <c r="AKY60" s="82"/>
      <c r="AKZ60" s="82"/>
      <c r="ALA60" s="82"/>
      <c r="ALB60" s="82"/>
      <c r="ALC60" s="82"/>
      <c r="ALD60" s="82"/>
      <c r="ALE60" s="82"/>
      <c r="ALF60" s="82"/>
      <c r="ALG60" s="82"/>
      <c r="ALH60" s="82"/>
      <c r="ALI60" s="82"/>
      <c r="ALJ60" s="82"/>
      <c r="ALK60" s="82"/>
      <c r="ALL60" s="82"/>
      <c r="ALM60" s="82"/>
      <c r="ALN60" s="82"/>
      <c r="ALO60" s="82"/>
      <c r="ALP60" s="82"/>
      <c r="ALQ60" s="82"/>
      <c r="ALR60" s="82"/>
      <c r="ALS60" s="82"/>
      <c r="ALT60" s="82"/>
      <c r="ALU60" s="82"/>
      <c r="ALV60" s="82"/>
      <c r="ALW60" s="82"/>
      <c r="ALX60" s="82"/>
      <c r="ALY60" s="82"/>
      <c r="ALZ60" s="82"/>
      <c r="AMA60" s="82"/>
      <c r="AMB60" s="82"/>
      <c r="AMC60" s="82"/>
      <c r="AMD60" s="82"/>
      <c r="AME60" s="82"/>
      <c r="AMF60" s="82"/>
      <c r="AMG60" s="82"/>
      <c r="AMH60" s="82"/>
      <c r="AMI60" s="82"/>
      <c r="AMJ60" s="82"/>
      <c r="AMK60" s="82"/>
      <c r="AML60" s="82"/>
      <c r="AMM60" s="82"/>
      <c r="AMN60" s="82"/>
      <c r="AMO60" s="82"/>
      <c r="AMP60" s="82"/>
      <c r="AMQ60" s="82"/>
      <c r="AMR60" s="82"/>
      <c r="AMS60" s="82"/>
      <c r="AMT60" s="82"/>
      <c r="AMU60" s="82"/>
      <c r="AMV60" s="82"/>
      <c r="AMW60" s="82"/>
      <c r="AMX60" s="82"/>
      <c r="AMY60" s="82"/>
      <c r="AMZ60" s="82"/>
      <c r="ANA60" s="82"/>
      <c r="ANB60" s="82"/>
      <c r="ANC60" s="82"/>
      <c r="AND60" s="82"/>
      <c r="ANE60" s="82"/>
      <c r="ANF60" s="82"/>
      <c r="ANG60" s="82"/>
      <c r="ANH60" s="82"/>
      <c r="ANI60" s="82"/>
      <c r="ANJ60" s="82"/>
      <c r="ANK60" s="82"/>
      <c r="ANL60" s="82"/>
      <c r="ANM60" s="82"/>
      <c r="ANN60" s="82"/>
      <c r="ANO60" s="82"/>
      <c r="ANP60" s="82"/>
      <c r="ANQ60" s="82"/>
      <c r="ANR60" s="82"/>
      <c r="ANS60" s="82"/>
      <c r="ANT60" s="82"/>
      <c r="ANU60" s="82"/>
      <c r="ANV60" s="82"/>
      <c r="ANW60" s="82"/>
      <c r="ANX60" s="82"/>
      <c r="ANY60" s="82"/>
      <c r="ANZ60" s="82"/>
      <c r="AOA60" s="82"/>
      <c r="AOB60" s="82"/>
      <c r="AOC60" s="82"/>
      <c r="AOD60" s="82"/>
      <c r="AOE60" s="82"/>
      <c r="AOF60" s="82"/>
      <c r="AOG60" s="82"/>
      <c r="AOH60" s="82"/>
      <c r="AOI60" s="82"/>
      <c r="AOJ60" s="82"/>
      <c r="AOK60" s="82"/>
      <c r="AOL60" s="82"/>
      <c r="AOM60" s="82"/>
      <c r="AON60" s="82"/>
      <c r="AOO60" s="82"/>
      <c r="AOP60" s="82"/>
      <c r="AOQ60" s="82"/>
      <c r="AOR60" s="82"/>
      <c r="AOS60" s="82"/>
      <c r="AOT60" s="82"/>
      <c r="AOU60" s="82"/>
      <c r="AOV60" s="82"/>
      <c r="AOW60" s="82"/>
      <c r="AOX60" s="82"/>
      <c r="AOY60" s="82"/>
      <c r="AOZ60" s="82"/>
      <c r="APA60" s="82"/>
      <c r="APB60" s="82"/>
      <c r="APC60" s="82"/>
      <c r="APD60" s="82"/>
      <c r="APE60" s="82"/>
      <c r="APF60" s="82"/>
      <c r="APG60" s="82"/>
      <c r="APH60" s="82"/>
      <c r="API60" s="82"/>
      <c r="APJ60" s="82"/>
      <c r="APK60" s="82"/>
      <c r="APL60" s="82"/>
      <c r="APM60" s="82"/>
      <c r="APN60" s="82"/>
      <c r="APO60" s="82"/>
      <c r="APP60" s="82"/>
      <c r="APQ60" s="82"/>
      <c r="APR60" s="82"/>
      <c r="APS60" s="82"/>
      <c r="APT60" s="82"/>
      <c r="APU60" s="82"/>
      <c r="APV60" s="82"/>
      <c r="APW60" s="82"/>
      <c r="APX60" s="82"/>
      <c r="APY60" s="82"/>
      <c r="APZ60" s="82"/>
      <c r="AQA60" s="82"/>
      <c r="AQB60" s="82"/>
      <c r="AQC60" s="82"/>
      <c r="AQD60" s="82"/>
      <c r="AQE60" s="82"/>
      <c r="AQF60" s="82"/>
      <c r="AQG60" s="82"/>
      <c r="AQH60" s="82"/>
      <c r="AQI60" s="82"/>
      <c r="AQJ60" s="82"/>
      <c r="AQK60" s="82"/>
      <c r="AQL60" s="82"/>
      <c r="AQM60" s="82"/>
      <c r="AQN60" s="82"/>
      <c r="AQO60" s="82"/>
      <c r="AQP60" s="82"/>
      <c r="AQQ60" s="82"/>
      <c r="AQR60" s="82"/>
      <c r="AQS60" s="82"/>
      <c r="AQT60" s="82"/>
      <c r="AQU60" s="82"/>
      <c r="AQV60" s="82"/>
      <c r="AQW60" s="82"/>
      <c r="AQX60" s="82"/>
      <c r="AQY60" s="82"/>
      <c r="AQZ60" s="82"/>
      <c r="ARA60" s="82"/>
      <c r="ARB60" s="82"/>
      <c r="ARC60" s="82"/>
      <c r="ARD60" s="82"/>
      <c r="ARE60" s="82"/>
      <c r="ARF60" s="82"/>
      <c r="ARG60" s="82"/>
      <c r="ARH60" s="82"/>
      <c r="ARI60" s="82"/>
      <c r="ARJ60" s="82"/>
      <c r="ARK60" s="82"/>
      <c r="ARL60" s="82"/>
      <c r="ARM60" s="82"/>
      <c r="ARN60" s="82"/>
      <c r="ARO60" s="82"/>
      <c r="ARP60" s="82"/>
      <c r="ARQ60" s="82"/>
      <c r="ARR60" s="82"/>
      <c r="ARS60" s="82"/>
      <c r="ART60" s="82"/>
      <c r="ARU60" s="82"/>
      <c r="ARV60" s="82"/>
      <c r="ARW60" s="82"/>
      <c r="ARX60" s="82"/>
      <c r="ARY60" s="82"/>
      <c r="ARZ60" s="82"/>
      <c r="ASA60" s="82"/>
      <c r="ASB60" s="82"/>
      <c r="ASC60" s="82"/>
      <c r="ASD60" s="82"/>
      <c r="ASE60" s="82"/>
      <c r="ASF60" s="82"/>
      <c r="ASG60" s="82"/>
      <c r="ASH60" s="82"/>
      <c r="ASI60" s="82"/>
      <c r="ASJ60" s="82"/>
      <c r="ASK60" s="82"/>
      <c r="ASL60" s="82"/>
      <c r="ASM60" s="82"/>
      <c r="ASN60" s="82"/>
      <c r="ASO60" s="82"/>
      <c r="ASP60" s="82"/>
      <c r="ASQ60" s="82"/>
      <c r="ASR60" s="82"/>
      <c r="ASS60" s="82"/>
      <c r="AST60" s="82"/>
      <c r="ASU60" s="82"/>
      <c r="ASV60" s="82"/>
      <c r="ASW60" s="82"/>
      <c r="ASX60" s="82"/>
      <c r="ASY60" s="82"/>
      <c r="ASZ60" s="82"/>
      <c r="ATA60" s="82"/>
      <c r="ATB60" s="82"/>
      <c r="ATC60" s="82"/>
      <c r="ATD60" s="82"/>
      <c r="ATE60" s="82"/>
      <c r="ATF60" s="82"/>
      <c r="ATG60" s="82"/>
      <c r="ATH60" s="82"/>
      <c r="ATI60" s="82"/>
      <c r="ATJ60" s="82"/>
      <c r="ATK60" s="82"/>
      <c r="ATL60" s="82"/>
      <c r="ATM60" s="82"/>
      <c r="ATN60" s="82"/>
      <c r="ATO60" s="82"/>
      <c r="ATP60" s="82"/>
      <c r="ATQ60" s="82"/>
      <c r="ATR60" s="82"/>
      <c r="ATS60" s="82"/>
      <c r="ATT60" s="82"/>
      <c r="ATU60" s="82"/>
      <c r="ATV60" s="82"/>
      <c r="ATW60" s="82"/>
      <c r="ATX60" s="82"/>
      <c r="ATY60" s="82"/>
      <c r="ATZ60" s="82"/>
      <c r="AUA60" s="82"/>
      <c r="AUB60" s="82"/>
      <c r="AUC60" s="82"/>
      <c r="AUD60" s="82"/>
      <c r="AUE60" s="82"/>
      <c r="AUF60" s="82"/>
      <c r="AUG60" s="82"/>
      <c r="AUH60" s="82"/>
      <c r="AUI60" s="82"/>
      <c r="AUJ60" s="82"/>
      <c r="AUK60" s="82"/>
      <c r="AUL60" s="82"/>
      <c r="AUM60" s="82"/>
      <c r="AUN60" s="82"/>
      <c r="AUO60" s="82"/>
      <c r="AUP60" s="82"/>
      <c r="AUQ60" s="82"/>
      <c r="AUR60" s="82"/>
      <c r="AUS60" s="82"/>
      <c r="AUT60" s="82"/>
      <c r="AUU60" s="82"/>
      <c r="AUV60" s="82"/>
      <c r="AUW60" s="82"/>
      <c r="AUX60" s="82"/>
      <c r="AUY60" s="82"/>
      <c r="AUZ60" s="82"/>
      <c r="AVA60" s="82"/>
      <c r="AVB60" s="82"/>
      <c r="AVC60" s="82"/>
      <c r="AVD60" s="82"/>
      <c r="AVE60" s="82"/>
      <c r="AVF60" s="82"/>
      <c r="AVG60" s="82"/>
      <c r="AVH60" s="82"/>
      <c r="AVI60" s="82"/>
      <c r="AVJ60" s="82"/>
      <c r="AVK60" s="82"/>
      <c r="AVL60" s="82"/>
      <c r="AVM60" s="82"/>
      <c r="AVN60" s="82"/>
      <c r="AVO60" s="82"/>
      <c r="AVP60" s="82"/>
      <c r="AVQ60" s="82"/>
      <c r="AVR60" s="82"/>
      <c r="AVS60" s="82"/>
      <c r="AVT60" s="82"/>
      <c r="AVU60" s="82"/>
      <c r="AVV60" s="82"/>
      <c r="AVW60" s="82"/>
      <c r="AVX60" s="82"/>
      <c r="AVY60" s="82"/>
      <c r="AVZ60" s="82"/>
      <c r="AWA60" s="82"/>
      <c r="AWB60" s="82"/>
      <c r="AWC60" s="82"/>
      <c r="AWD60" s="82"/>
      <c r="AWE60" s="82"/>
      <c r="AWF60" s="82"/>
      <c r="AWG60" s="82"/>
      <c r="AWH60" s="82"/>
      <c r="AWI60" s="82"/>
      <c r="AWJ60" s="82"/>
      <c r="AWK60" s="82"/>
      <c r="AWL60" s="82"/>
      <c r="AWM60" s="82"/>
      <c r="AWN60" s="82"/>
      <c r="AWO60" s="82"/>
      <c r="AWP60" s="82"/>
      <c r="AWQ60" s="82"/>
      <c r="AWR60" s="82"/>
      <c r="AWS60" s="82"/>
      <c r="AWT60" s="82"/>
      <c r="AWU60" s="82"/>
      <c r="AWV60" s="82"/>
      <c r="AWW60" s="82"/>
      <c r="AWX60" s="82"/>
      <c r="AWY60" s="82"/>
      <c r="AWZ60" s="82"/>
      <c r="AXA60" s="82"/>
      <c r="AXB60" s="82"/>
      <c r="AXC60" s="82"/>
      <c r="AXD60" s="82"/>
      <c r="AXE60" s="82"/>
      <c r="AXF60" s="82"/>
      <c r="AXG60" s="82"/>
      <c r="AXH60" s="82"/>
      <c r="AXI60" s="82"/>
      <c r="AXJ60" s="82"/>
      <c r="AXK60" s="82"/>
      <c r="AXL60" s="82"/>
      <c r="AXM60" s="82"/>
      <c r="AXN60" s="82"/>
      <c r="AXO60" s="82"/>
      <c r="AXP60" s="82"/>
      <c r="AXQ60" s="82"/>
      <c r="AXR60" s="82"/>
      <c r="AXS60" s="82"/>
      <c r="AXT60" s="82"/>
      <c r="AXU60" s="82"/>
      <c r="AXV60" s="82"/>
      <c r="AXW60" s="82"/>
      <c r="AXX60" s="82"/>
      <c r="AXY60" s="82"/>
      <c r="AXZ60" s="82"/>
      <c r="AYA60" s="82"/>
      <c r="AYB60" s="82"/>
      <c r="AYC60" s="82"/>
      <c r="AYD60" s="82"/>
      <c r="AYE60" s="82"/>
      <c r="AYF60" s="82"/>
      <c r="AYG60" s="82"/>
      <c r="AYH60" s="82"/>
      <c r="AYI60" s="82"/>
      <c r="AYJ60" s="82"/>
      <c r="AYK60" s="82"/>
      <c r="AYL60" s="82"/>
      <c r="AYM60" s="82"/>
      <c r="AYN60" s="82"/>
      <c r="AYO60" s="82"/>
      <c r="AYP60" s="82"/>
      <c r="AYQ60" s="82"/>
      <c r="AYR60" s="82"/>
      <c r="AYS60" s="82"/>
      <c r="AYT60" s="82"/>
      <c r="AYU60" s="82"/>
      <c r="AYV60" s="82"/>
      <c r="AYW60" s="82"/>
      <c r="AYX60" s="82"/>
      <c r="AYY60" s="82"/>
      <c r="AYZ60" s="82"/>
      <c r="AZA60" s="82"/>
      <c r="AZB60" s="82"/>
      <c r="AZC60" s="82"/>
      <c r="AZD60" s="82"/>
      <c r="AZE60" s="82"/>
      <c r="AZF60" s="82"/>
      <c r="AZG60" s="82"/>
      <c r="AZH60" s="82"/>
      <c r="AZI60" s="82"/>
      <c r="AZJ60" s="82"/>
      <c r="AZK60" s="82"/>
      <c r="AZL60" s="82"/>
      <c r="AZM60" s="82"/>
      <c r="AZN60" s="82"/>
      <c r="AZO60" s="82"/>
      <c r="AZP60" s="82"/>
      <c r="AZQ60" s="82"/>
      <c r="AZR60" s="82"/>
      <c r="AZS60" s="82"/>
      <c r="AZT60" s="82"/>
      <c r="AZU60" s="82"/>
      <c r="AZV60" s="82"/>
      <c r="AZW60" s="82"/>
      <c r="AZX60" s="82"/>
      <c r="AZY60" s="82"/>
      <c r="AZZ60" s="82"/>
      <c r="BAA60" s="82"/>
      <c r="BAB60" s="82"/>
      <c r="BAC60" s="82"/>
      <c r="BAD60" s="82"/>
      <c r="BAE60" s="82"/>
      <c r="BAF60" s="82"/>
      <c r="BAG60" s="82"/>
      <c r="BAH60" s="82"/>
      <c r="BAI60" s="82"/>
      <c r="BAJ60" s="82"/>
      <c r="BAK60" s="82"/>
      <c r="BAL60" s="82"/>
      <c r="BAM60" s="82"/>
      <c r="BAN60" s="82"/>
      <c r="BAO60" s="82"/>
      <c r="BAP60" s="82"/>
      <c r="BAQ60" s="82"/>
      <c r="BAR60" s="82"/>
      <c r="BAS60" s="82"/>
      <c r="BAT60" s="82"/>
      <c r="BAU60" s="82"/>
      <c r="BAV60" s="82"/>
      <c r="BAW60" s="82"/>
      <c r="BAX60" s="82"/>
      <c r="BAY60" s="82"/>
      <c r="BAZ60" s="82"/>
      <c r="BBA60" s="82"/>
      <c r="BBB60" s="82"/>
      <c r="BBC60" s="82"/>
      <c r="BBD60" s="82"/>
      <c r="BBE60" s="82"/>
      <c r="BBF60" s="82"/>
      <c r="BBG60" s="82"/>
      <c r="BBH60" s="82"/>
      <c r="BBI60" s="82"/>
      <c r="BBJ60" s="82"/>
      <c r="BBK60" s="82"/>
      <c r="BBL60" s="82"/>
      <c r="BBM60" s="82"/>
      <c r="BBN60" s="82"/>
      <c r="BBO60" s="82"/>
      <c r="BBP60" s="82"/>
      <c r="BBQ60" s="82"/>
      <c r="BBR60" s="82"/>
      <c r="BBS60" s="82"/>
      <c r="BBT60" s="82"/>
      <c r="BBU60" s="82"/>
      <c r="BBV60" s="82"/>
      <c r="BBW60" s="82"/>
      <c r="BBX60" s="82"/>
      <c r="BBY60" s="82"/>
      <c r="BBZ60" s="82"/>
      <c r="BCA60" s="82"/>
      <c r="BCB60" s="82"/>
      <c r="BCC60" s="82"/>
      <c r="BCD60" s="82"/>
      <c r="BCE60" s="82"/>
      <c r="BCF60" s="82"/>
      <c r="BCG60" s="82"/>
      <c r="BCH60" s="82"/>
      <c r="BCI60" s="82"/>
      <c r="BCJ60" s="82"/>
      <c r="BCK60" s="82"/>
      <c r="BCL60" s="82"/>
      <c r="BCM60" s="82"/>
      <c r="BCN60" s="82"/>
      <c r="BCO60" s="82"/>
      <c r="BCP60" s="82"/>
      <c r="BCQ60" s="82"/>
      <c r="BCR60" s="82"/>
      <c r="BCS60" s="82"/>
      <c r="BCT60" s="82"/>
      <c r="BCU60" s="82"/>
      <c r="BCV60" s="82"/>
      <c r="BCW60" s="82"/>
      <c r="BCX60" s="82"/>
      <c r="BCY60" s="82"/>
      <c r="BCZ60" s="82"/>
      <c r="BDA60" s="82"/>
      <c r="BDB60" s="82"/>
      <c r="BDC60" s="82"/>
      <c r="BDD60" s="82"/>
      <c r="BDE60" s="82"/>
      <c r="BDF60" s="82"/>
      <c r="BDG60" s="82"/>
      <c r="BDH60" s="82"/>
      <c r="BDI60" s="82"/>
      <c r="BDJ60" s="82"/>
      <c r="BDK60" s="82"/>
      <c r="BDL60" s="82"/>
      <c r="BDM60" s="82"/>
      <c r="BDN60" s="82"/>
      <c r="BDO60" s="82"/>
      <c r="BDP60" s="82"/>
      <c r="BDQ60" s="82"/>
      <c r="BDR60" s="82"/>
      <c r="BDS60" s="82"/>
      <c r="BDT60" s="82"/>
      <c r="BDU60" s="82"/>
      <c r="BDV60" s="82"/>
      <c r="BDW60" s="82"/>
      <c r="BDX60" s="82"/>
      <c r="BDY60" s="82"/>
      <c r="BDZ60" s="82"/>
      <c r="BEA60" s="82"/>
      <c r="BEB60" s="82"/>
      <c r="BEC60" s="82"/>
      <c r="BED60" s="82"/>
      <c r="BEE60" s="82"/>
      <c r="BEF60" s="82"/>
      <c r="BEG60" s="82"/>
      <c r="BEH60" s="82"/>
      <c r="BEI60" s="82"/>
      <c r="BEJ60" s="82"/>
      <c r="BEK60" s="82"/>
      <c r="BEL60" s="82"/>
      <c r="BEM60" s="82"/>
      <c r="BEN60" s="82"/>
      <c r="BEO60" s="82"/>
      <c r="BEP60" s="82"/>
      <c r="BEQ60" s="82"/>
      <c r="BER60" s="82"/>
      <c r="BES60" s="82"/>
      <c r="BET60" s="82"/>
      <c r="BEU60" s="82"/>
      <c r="BEV60" s="82"/>
      <c r="BEW60" s="82"/>
      <c r="BEX60" s="82"/>
      <c r="BEY60" s="82"/>
      <c r="BEZ60" s="82"/>
      <c r="BFA60" s="82"/>
      <c r="BFB60" s="82"/>
      <c r="BFC60" s="82"/>
      <c r="BFD60" s="82"/>
      <c r="BFE60" s="82"/>
      <c r="BFF60" s="82"/>
      <c r="BFG60" s="82"/>
      <c r="BFH60" s="82"/>
      <c r="BFI60" s="82"/>
      <c r="BFJ60" s="82"/>
      <c r="BFK60" s="82"/>
      <c r="BFL60" s="82"/>
      <c r="BFM60" s="82"/>
      <c r="BFN60" s="82"/>
      <c r="BFO60" s="82"/>
      <c r="BFP60" s="82"/>
      <c r="BFQ60" s="82"/>
      <c r="BFR60" s="82"/>
      <c r="BFS60" s="82"/>
      <c r="BFT60" s="82"/>
      <c r="BFU60" s="82"/>
      <c r="BFV60" s="82"/>
      <c r="BFW60" s="82"/>
      <c r="BFX60" s="82"/>
      <c r="BFY60" s="82"/>
      <c r="BFZ60" s="82"/>
      <c r="BGA60" s="82"/>
      <c r="BGB60" s="82"/>
      <c r="BGC60" s="82"/>
      <c r="BGD60" s="82"/>
      <c r="BGE60" s="82"/>
      <c r="BGF60" s="82"/>
      <c r="BGG60" s="82"/>
      <c r="BGH60" s="82"/>
      <c r="BGI60" s="82"/>
      <c r="BGJ60" s="82"/>
      <c r="BGK60" s="82"/>
      <c r="BGL60" s="82"/>
      <c r="BGM60" s="82"/>
      <c r="BGN60" s="82"/>
      <c r="BGO60" s="82"/>
      <c r="BGP60" s="82"/>
      <c r="BGQ60" s="82"/>
      <c r="BGR60" s="82"/>
      <c r="BGS60" s="82"/>
      <c r="BGT60" s="82"/>
      <c r="BGU60" s="82"/>
      <c r="BGV60" s="82"/>
      <c r="BGW60" s="82"/>
      <c r="BGX60" s="82"/>
      <c r="BGY60" s="82"/>
      <c r="BGZ60" s="82"/>
      <c r="BHA60" s="82"/>
      <c r="BHB60" s="82"/>
      <c r="BHC60" s="82"/>
      <c r="BHD60" s="82"/>
      <c r="BHE60" s="82"/>
      <c r="BHF60" s="82"/>
      <c r="BHG60" s="82"/>
      <c r="BHH60" s="82"/>
      <c r="BHI60" s="82"/>
      <c r="BHJ60" s="82"/>
    </row>
    <row r="61" spans="1:1570" s="84" customFormat="1" x14ac:dyDescent="0.2">
      <c r="A61" s="99"/>
      <c r="B61" s="83">
        <v>27</v>
      </c>
      <c r="C61" s="59" t="s">
        <v>39</v>
      </c>
      <c r="D61" s="59"/>
      <c r="E61" s="59"/>
      <c r="F61" s="51"/>
      <c r="G61" s="80" t="str">
        <f t="shared" si="21"/>
        <v/>
      </c>
      <c r="H61" s="59"/>
      <c r="I61" s="62"/>
      <c r="J61" s="115" t="str">
        <f t="shared" si="22"/>
        <v/>
      </c>
      <c r="K61" s="82"/>
      <c r="L61" s="100"/>
      <c r="N61" s="116"/>
      <c r="O61" s="116"/>
      <c r="P61" s="116"/>
      <c r="Q61" s="116" t="str">
        <f t="shared" ref="Q61:AT61" si="47">HLOOKUP(Q$59,$N$1:$Y$17,3,FALSE)</f>
        <v>Reused</v>
      </c>
      <c r="R61" s="116" t="e">
        <f t="shared" si="47"/>
        <v>#N/A</v>
      </c>
      <c r="S61" s="116" t="e">
        <f t="shared" si="47"/>
        <v>#N/A</v>
      </c>
      <c r="T61" s="116" t="e">
        <f t="shared" si="47"/>
        <v>#N/A</v>
      </c>
      <c r="U61" s="116" t="e">
        <f t="shared" si="47"/>
        <v>#N/A</v>
      </c>
      <c r="V61" s="116" t="e">
        <f t="shared" si="47"/>
        <v>#N/A</v>
      </c>
      <c r="W61" s="116" t="e">
        <f t="shared" si="47"/>
        <v>#N/A</v>
      </c>
      <c r="X61" s="116" t="e">
        <f t="shared" si="47"/>
        <v>#N/A</v>
      </c>
      <c r="Y61" s="116" t="e">
        <f t="shared" si="47"/>
        <v>#N/A</v>
      </c>
      <c r="Z61" s="116" t="e">
        <f t="shared" si="47"/>
        <v>#N/A</v>
      </c>
      <c r="AA61" s="116" t="e">
        <f t="shared" si="47"/>
        <v>#N/A</v>
      </c>
      <c r="AB61" s="116" t="e">
        <f t="shared" si="47"/>
        <v>#N/A</v>
      </c>
      <c r="AC61" s="116" t="e">
        <f t="shared" si="47"/>
        <v>#N/A</v>
      </c>
      <c r="AD61" s="116" t="e">
        <f t="shared" si="47"/>
        <v>#N/A</v>
      </c>
      <c r="AE61" s="116" t="e">
        <f t="shared" si="47"/>
        <v>#N/A</v>
      </c>
      <c r="AF61" s="116" t="e">
        <f t="shared" si="47"/>
        <v>#N/A</v>
      </c>
      <c r="AG61" s="116" t="e">
        <f t="shared" si="47"/>
        <v>#N/A</v>
      </c>
      <c r="AH61" s="116" t="e">
        <f t="shared" si="47"/>
        <v>#N/A</v>
      </c>
      <c r="AI61" s="116" t="e">
        <f t="shared" si="47"/>
        <v>#N/A</v>
      </c>
      <c r="AJ61" s="116" t="e">
        <f t="shared" si="47"/>
        <v>#N/A</v>
      </c>
      <c r="AK61" s="116" t="e">
        <f t="shared" si="47"/>
        <v>#N/A</v>
      </c>
      <c r="AL61" s="116" t="e">
        <f t="shared" si="47"/>
        <v>#N/A</v>
      </c>
      <c r="AM61" s="116" t="e">
        <f t="shared" si="47"/>
        <v>#N/A</v>
      </c>
      <c r="AN61" s="116" t="e">
        <f t="shared" si="47"/>
        <v>#N/A</v>
      </c>
      <c r="AO61" s="116" t="e">
        <f t="shared" si="47"/>
        <v>#N/A</v>
      </c>
      <c r="AP61" s="116" t="e">
        <f t="shared" si="47"/>
        <v>#N/A</v>
      </c>
      <c r="AQ61" s="116" t="e">
        <f t="shared" si="47"/>
        <v>#N/A</v>
      </c>
      <c r="AR61" s="116" t="e">
        <f t="shared" si="47"/>
        <v>#N/A</v>
      </c>
      <c r="AS61" s="116" t="e">
        <f t="shared" si="47"/>
        <v>#N/A</v>
      </c>
      <c r="AT61" s="116" t="e">
        <f t="shared" si="47"/>
        <v>#N/A</v>
      </c>
      <c r="AU61" s="87"/>
      <c r="AV61" s="87"/>
      <c r="AW61" s="87"/>
      <c r="AX61" s="87"/>
      <c r="AY61" s="87"/>
      <c r="AZ61" s="87"/>
      <c r="BA61" s="87"/>
      <c r="BB61" s="87"/>
      <c r="BC61" s="87"/>
      <c r="BD61" s="87"/>
      <c r="BE61" s="87"/>
      <c r="BF61" s="87"/>
      <c r="BG61" s="87"/>
      <c r="BH61" s="87"/>
      <c r="BI61" s="87"/>
      <c r="BJ61" s="88"/>
      <c r="BK61" s="88"/>
      <c r="BL61" s="82"/>
      <c r="BM61" s="82"/>
      <c r="BN61" s="82"/>
      <c r="BO61" s="82"/>
      <c r="BP61" s="82"/>
      <c r="BQ61" s="82"/>
      <c r="BR61" s="82"/>
      <c r="BS61" s="82"/>
      <c r="BT61" s="82"/>
      <c r="BU61" s="82"/>
      <c r="BV61" s="82"/>
      <c r="BW61" s="82"/>
      <c r="BX61" s="82"/>
      <c r="BY61" s="82"/>
      <c r="BZ61" s="82"/>
      <c r="CA61" s="82"/>
      <c r="CB61" s="82"/>
      <c r="CC61" s="82"/>
      <c r="CD61" s="82"/>
      <c r="CE61" s="82"/>
      <c r="CF61" s="82"/>
      <c r="CG61" s="82"/>
      <c r="CH61" s="82"/>
      <c r="CI61" s="82"/>
      <c r="CJ61" s="82"/>
      <c r="CK61" s="82"/>
      <c r="CL61" s="82"/>
      <c r="CM61" s="82"/>
      <c r="CN61" s="82"/>
      <c r="CO61" s="82"/>
      <c r="CP61" s="82"/>
      <c r="CQ61" s="82"/>
      <c r="CR61" s="82"/>
      <c r="CS61" s="82"/>
      <c r="CT61" s="82"/>
      <c r="CU61" s="82"/>
      <c r="CV61" s="82"/>
      <c r="CW61" s="82"/>
      <c r="CX61" s="82"/>
      <c r="CY61" s="82"/>
      <c r="CZ61" s="82"/>
      <c r="DA61" s="82"/>
      <c r="DB61" s="82"/>
      <c r="DC61" s="82"/>
      <c r="DD61" s="82"/>
      <c r="DE61" s="82"/>
      <c r="DF61" s="82"/>
      <c r="DG61" s="82"/>
      <c r="DH61" s="82"/>
      <c r="DI61" s="82"/>
      <c r="DJ61" s="82"/>
      <c r="DK61" s="82"/>
      <c r="DL61" s="82"/>
      <c r="DM61" s="82"/>
      <c r="DN61" s="82"/>
      <c r="DO61" s="82"/>
      <c r="DP61" s="82"/>
      <c r="DQ61" s="82"/>
      <c r="DR61" s="82"/>
      <c r="DS61" s="82"/>
      <c r="DT61" s="82"/>
      <c r="DU61" s="82"/>
      <c r="DV61" s="82"/>
      <c r="DW61" s="82"/>
      <c r="DX61" s="82"/>
      <c r="DY61" s="82"/>
      <c r="DZ61" s="82"/>
      <c r="EA61" s="82"/>
      <c r="EB61" s="82"/>
      <c r="EC61" s="82"/>
      <c r="ED61" s="82"/>
      <c r="EE61" s="82"/>
      <c r="EF61" s="82"/>
      <c r="EG61" s="82"/>
      <c r="EH61" s="82"/>
      <c r="EI61" s="82"/>
      <c r="EJ61" s="82"/>
      <c r="EK61" s="82"/>
      <c r="EL61" s="82"/>
      <c r="EM61" s="82"/>
      <c r="EN61" s="82"/>
      <c r="EO61" s="82"/>
      <c r="EP61" s="82"/>
      <c r="EQ61" s="82"/>
      <c r="ER61" s="82"/>
      <c r="ES61" s="82"/>
      <c r="ET61" s="82"/>
      <c r="EU61" s="82"/>
      <c r="EV61" s="82"/>
      <c r="EW61" s="82"/>
      <c r="EX61" s="82"/>
      <c r="EY61" s="82"/>
      <c r="EZ61" s="82"/>
      <c r="FA61" s="82"/>
      <c r="FB61" s="82"/>
      <c r="FC61" s="82"/>
      <c r="FD61" s="82"/>
      <c r="FE61" s="82"/>
      <c r="FF61" s="82"/>
      <c r="FG61" s="82"/>
      <c r="FH61" s="82"/>
      <c r="FI61" s="82"/>
      <c r="FJ61" s="82"/>
      <c r="FK61" s="82"/>
      <c r="FL61" s="82"/>
      <c r="FM61" s="82"/>
      <c r="FN61" s="82"/>
      <c r="FO61" s="82"/>
      <c r="FP61" s="82"/>
      <c r="FQ61" s="82"/>
      <c r="FR61" s="82"/>
      <c r="FS61" s="82"/>
      <c r="FT61" s="82"/>
      <c r="FU61" s="82"/>
      <c r="FV61" s="82"/>
      <c r="FW61" s="82"/>
      <c r="FX61" s="82"/>
      <c r="FY61" s="82"/>
      <c r="FZ61" s="82"/>
      <c r="GA61" s="82"/>
      <c r="GB61" s="82"/>
      <c r="GC61" s="82"/>
      <c r="GD61" s="82"/>
      <c r="GE61" s="82"/>
      <c r="GF61" s="82"/>
      <c r="GG61" s="82"/>
      <c r="GH61" s="82"/>
      <c r="GI61" s="82"/>
      <c r="GJ61" s="82"/>
      <c r="GK61" s="82"/>
      <c r="GL61" s="82"/>
      <c r="GM61" s="82"/>
      <c r="GN61" s="82"/>
      <c r="GO61" s="82"/>
      <c r="GP61" s="82"/>
      <c r="GQ61" s="82"/>
      <c r="GR61" s="82"/>
      <c r="GS61" s="82"/>
      <c r="GT61" s="82"/>
      <c r="GU61" s="82"/>
      <c r="GV61" s="82"/>
      <c r="GW61" s="82"/>
      <c r="GX61" s="82"/>
      <c r="GY61" s="82"/>
      <c r="GZ61" s="82"/>
      <c r="HA61" s="82"/>
      <c r="HB61" s="82"/>
      <c r="HC61" s="82"/>
      <c r="HD61" s="82"/>
      <c r="HE61" s="82"/>
      <c r="HF61" s="82"/>
      <c r="HG61" s="82"/>
      <c r="HH61" s="82"/>
      <c r="HI61" s="82"/>
      <c r="HJ61" s="82"/>
      <c r="HK61" s="82"/>
      <c r="HL61" s="82"/>
      <c r="HM61" s="82"/>
      <c r="HN61" s="82"/>
      <c r="HO61" s="82"/>
      <c r="HP61" s="82"/>
      <c r="HQ61" s="82"/>
      <c r="HR61" s="82"/>
      <c r="HS61" s="82"/>
      <c r="HT61" s="82"/>
      <c r="HU61" s="82"/>
      <c r="HV61" s="82"/>
      <c r="HW61" s="82"/>
      <c r="HX61" s="82"/>
      <c r="HY61" s="82"/>
      <c r="HZ61" s="82"/>
      <c r="IA61" s="82"/>
      <c r="IB61" s="82"/>
      <c r="IC61" s="82"/>
      <c r="ID61" s="82"/>
      <c r="IE61" s="82"/>
      <c r="IF61" s="82"/>
      <c r="IG61" s="82"/>
      <c r="IH61" s="82"/>
      <c r="II61" s="82"/>
      <c r="IJ61" s="82"/>
      <c r="IK61" s="82"/>
      <c r="IL61" s="82"/>
      <c r="IM61" s="82"/>
      <c r="IN61" s="82"/>
      <c r="IO61" s="82"/>
      <c r="IP61" s="82"/>
      <c r="IQ61" s="82"/>
      <c r="IR61" s="82"/>
      <c r="IS61" s="82"/>
      <c r="IT61" s="82"/>
      <c r="IU61" s="82"/>
      <c r="IV61" s="82"/>
      <c r="IW61" s="82"/>
      <c r="IX61" s="82"/>
      <c r="IY61" s="82"/>
      <c r="IZ61" s="82"/>
      <c r="JA61" s="82"/>
      <c r="JB61" s="82"/>
      <c r="JC61" s="82"/>
      <c r="JD61" s="82"/>
      <c r="JE61" s="82"/>
      <c r="JF61" s="82"/>
      <c r="JG61" s="82"/>
      <c r="JH61" s="82"/>
      <c r="JI61" s="82"/>
      <c r="JJ61" s="82"/>
      <c r="JK61" s="82"/>
      <c r="JL61" s="82"/>
      <c r="JM61" s="82"/>
      <c r="JN61" s="82"/>
      <c r="JO61" s="82"/>
      <c r="JP61" s="82"/>
      <c r="JQ61" s="82"/>
      <c r="JR61" s="82"/>
      <c r="JS61" s="82"/>
      <c r="JT61" s="82"/>
      <c r="JU61" s="82"/>
      <c r="JV61" s="82"/>
      <c r="JW61" s="82"/>
      <c r="JX61" s="82"/>
      <c r="JY61" s="82"/>
      <c r="JZ61" s="82"/>
      <c r="KA61" s="82"/>
      <c r="KB61" s="82"/>
      <c r="KC61" s="82"/>
      <c r="KD61" s="82"/>
      <c r="KE61" s="82"/>
      <c r="KF61" s="82"/>
      <c r="KG61" s="82"/>
      <c r="KH61" s="82"/>
      <c r="KI61" s="82"/>
      <c r="KJ61" s="82"/>
      <c r="KK61" s="82"/>
      <c r="KL61" s="82"/>
      <c r="KM61" s="82"/>
      <c r="KN61" s="82"/>
      <c r="KO61" s="82"/>
      <c r="KP61" s="82"/>
      <c r="KQ61" s="82"/>
      <c r="KR61" s="82"/>
      <c r="KS61" s="82"/>
      <c r="KT61" s="82"/>
      <c r="KU61" s="82"/>
      <c r="KV61" s="82"/>
      <c r="KW61" s="82"/>
      <c r="KX61" s="82"/>
      <c r="KY61" s="82"/>
      <c r="KZ61" s="82"/>
      <c r="LA61" s="82"/>
      <c r="LB61" s="82"/>
      <c r="LC61" s="82"/>
      <c r="LD61" s="82"/>
      <c r="LE61" s="82"/>
      <c r="LF61" s="82"/>
      <c r="LG61" s="82"/>
      <c r="LH61" s="82"/>
      <c r="LI61" s="82"/>
      <c r="LJ61" s="82"/>
      <c r="LK61" s="82"/>
      <c r="LL61" s="82"/>
      <c r="LM61" s="82"/>
      <c r="LN61" s="82"/>
      <c r="LO61" s="82"/>
      <c r="LP61" s="82"/>
      <c r="LQ61" s="82"/>
      <c r="LR61" s="82"/>
      <c r="LS61" s="82"/>
      <c r="LT61" s="82"/>
      <c r="LU61" s="82"/>
      <c r="LV61" s="82"/>
      <c r="LW61" s="82"/>
      <c r="LX61" s="82"/>
      <c r="LY61" s="82"/>
      <c r="LZ61" s="82"/>
      <c r="MA61" s="82"/>
      <c r="MB61" s="82"/>
      <c r="MC61" s="82"/>
      <c r="MD61" s="82"/>
      <c r="ME61" s="82"/>
      <c r="MF61" s="82"/>
      <c r="MG61" s="82"/>
      <c r="MH61" s="82"/>
      <c r="MI61" s="82"/>
      <c r="MJ61" s="82"/>
      <c r="MK61" s="82"/>
      <c r="ML61" s="82"/>
      <c r="MM61" s="82"/>
      <c r="MN61" s="82"/>
      <c r="MO61" s="82"/>
      <c r="MP61" s="82"/>
      <c r="MQ61" s="82"/>
      <c r="MR61" s="82"/>
      <c r="MS61" s="82"/>
      <c r="MT61" s="82"/>
      <c r="MU61" s="82"/>
      <c r="MV61" s="82"/>
      <c r="MW61" s="82"/>
      <c r="MX61" s="82"/>
      <c r="MY61" s="82"/>
      <c r="MZ61" s="82"/>
      <c r="NA61" s="82"/>
      <c r="NB61" s="82"/>
      <c r="NC61" s="82"/>
      <c r="ND61" s="82"/>
      <c r="NE61" s="82"/>
      <c r="NF61" s="82"/>
      <c r="NG61" s="82"/>
      <c r="NH61" s="82"/>
      <c r="NI61" s="82"/>
      <c r="NJ61" s="82"/>
      <c r="NK61" s="82"/>
      <c r="NL61" s="82"/>
      <c r="NM61" s="82"/>
      <c r="NN61" s="82"/>
      <c r="NO61" s="82"/>
      <c r="NP61" s="82"/>
      <c r="NQ61" s="82"/>
      <c r="NR61" s="82"/>
      <c r="NS61" s="82"/>
      <c r="NT61" s="82"/>
      <c r="NU61" s="82"/>
      <c r="NV61" s="82"/>
      <c r="NW61" s="82"/>
      <c r="NX61" s="82"/>
      <c r="NY61" s="82"/>
      <c r="NZ61" s="82"/>
      <c r="OA61" s="82"/>
      <c r="OB61" s="82"/>
      <c r="OC61" s="82"/>
      <c r="OD61" s="82"/>
      <c r="OE61" s="82"/>
      <c r="OF61" s="82"/>
      <c r="OG61" s="82"/>
      <c r="OH61" s="82"/>
      <c r="OI61" s="82"/>
      <c r="OJ61" s="82"/>
      <c r="OK61" s="82"/>
      <c r="OL61" s="82"/>
      <c r="OM61" s="82"/>
      <c r="ON61" s="82"/>
      <c r="OO61" s="82"/>
      <c r="OP61" s="82"/>
      <c r="OQ61" s="82"/>
      <c r="OR61" s="82"/>
      <c r="OS61" s="82"/>
      <c r="OT61" s="82"/>
      <c r="OU61" s="82"/>
      <c r="OV61" s="82"/>
      <c r="OW61" s="82"/>
      <c r="OX61" s="82"/>
      <c r="OY61" s="82"/>
      <c r="OZ61" s="82"/>
      <c r="PA61" s="82"/>
      <c r="PB61" s="82"/>
      <c r="PC61" s="82"/>
      <c r="PD61" s="82"/>
      <c r="PE61" s="82"/>
      <c r="PF61" s="82"/>
      <c r="PG61" s="82"/>
      <c r="PH61" s="82"/>
      <c r="PI61" s="82"/>
      <c r="PJ61" s="82"/>
      <c r="PK61" s="82"/>
      <c r="PL61" s="82"/>
      <c r="PM61" s="82"/>
      <c r="PN61" s="82"/>
      <c r="PO61" s="82"/>
      <c r="PP61" s="82"/>
      <c r="PQ61" s="82"/>
      <c r="PR61" s="82"/>
      <c r="PS61" s="82"/>
      <c r="PT61" s="82"/>
      <c r="PU61" s="82"/>
      <c r="PV61" s="82"/>
      <c r="PW61" s="82"/>
      <c r="PX61" s="82"/>
      <c r="PY61" s="82"/>
      <c r="PZ61" s="82"/>
      <c r="QA61" s="82"/>
      <c r="QB61" s="82"/>
      <c r="QC61" s="82"/>
      <c r="QD61" s="82"/>
      <c r="QE61" s="82"/>
      <c r="QF61" s="82"/>
      <c r="QG61" s="82"/>
      <c r="QH61" s="82"/>
      <c r="QI61" s="82"/>
      <c r="QJ61" s="82"/>
      <c r="QK61" s="82"/>
      <c r="QL61" s="82"/>
      <c r="QM61" s="82"/>
      <c r="QN61" s="82"/>
      <c r="QO61" s="82"/>
      <c r="QP61" s="82"/>
      <c r="QQ61" s="82"/>
      <c r="QR61" s="82"/>
      <c r="QS61" s="82"/>
      <c r="QT61" s="82"/>
      <c r="QU61" s="82"/>
      <c r="QV61" s="82"/>
      <c r="QW61" s="82"/>
      <c r="QX61" s="82"/>
      <c r="QY61" s="82"/>
      <c r="QZ61" s="82"/>
      <c r="RA61" s="82"/>
      <c r="RB61" s="82"/>
      <c r="RC61" s="82"/>
      <c r="RD61" s="82"/>
      <c r="RE61" s="82"/>
      <c r="RF61" s="82"/>
      <c r="RG61" s="82"/>
      <c r="RH61" s="82"/>
      <c r="RI61" s="82"/>
      <c r="RJ61" s="82"/>
      <c r="RK61" s="82"/>
      <c r="RL61" s="82"/>
      <c r="RM61" s="82"/>
      <c r="RN61" s="82"/>
      <c r="RO61" s="82"/>
      <c r="RP61" s="82"/>
      <c r="RQ61" s="82"/>
      <c r="RR61" s="82"/>
      <c r="RS61" s="82"/>
      <c r="RT61" s="82"/>
      <c r="RU61" s="82"/>
      <c r="RV61" s="82"/>
      <c r="RW61" s="82"/>
      <c r="RX61" s="82"/>
      <c r="RY61" s="82"/>
      <c r="RZ61" s="82"/>
      <c r="SA61" s="82"/>
      <c r="SB61" s="82"/>
      <c r="SC61" s="82"/>
      <c r="SD61" s="82"/>
      <c r="SE61" s="82"/>
      <c r="SF61" s="82"/>
      <c r="SG61" s="82"/>
      <c r="SH61" s="82"/>
      <c r="SI61" s="82"/>
      <c r="SJ61" s="82"/>
      <c r="SK61" s="82"/>
      <c r="SL61" s="82"/>
      <c r="SM61" s="82"/>
      <c r="SN61" s="82"/>
      <c r="SO61" s="82"/>
      <c r="SP61" s="82"/>
      <c r="SQ61" s="82"/>
      <c r="SR61" s="82"/>
      <c r="SS61" s="82"/>
      <c r="ST61" s="82"/>
      <c r="SU61" s="82"/>
      <c r="SV61" s="82"/>
      <c r="SW61" s="82"/>
      <c r="SX61" s="82"/>
      <c r="SY61" s="82"/>
      <c r="SZ61" s="82"/>
      <c r="TA61" s="82"/>
      <c r="TB61" s="82"/>
      <c r="TC61" s="82"/>
      <c r="TD61" s="82"/>
      <c r="TE61" s="82"/>
      <c r="TF61" s="82"/>
      <c r="TG61" s="82"/>
      <c r="TH61" s="82"/>
      <c r="TI61" s="82"/>
      <c r="TJ61" s="82"/>
      <c r="TK61" s="82"/>
      <c r="TL61" s="82"/>
      <c r="TM61" s="82"/>
      <c r="TN61" s="82"/>
      <c r="TO61" s="82"/>
      <c r="TP61" s="82"/>
      <c r="TQ61" s="82"/>
      <c r="TR61" s="82"/>
      <c r="TS61" s="82"/>
      <c r="TT61" s="82"/>
      <c r="TU61" s="82"/>
      <c r="TV61" s="82"/>
      <c r="TW61" s="82"/>
      <c r="TX61" s="82"/>
      <c r="TY61" s="82"/>
      <c r="TZ61" s="82"/>
      <c r="UA61" s="82"/>
      <c r="UB61" s="82"/>
      <c r="UC61" s="82"/>
      <c r="UD61" s="82"/>
      <c r="UE61" s="82"/>
      <c r="UF61" s="82"/>
      <c r="UG61" s="82"/>
      <c r="UH61" s="82"/>
      <c r="UI61" s="82"/>
      <c r="UJ61" s="82"/>
      <c r="UK61" s="82"/>
      <c r="UL61" s="82"/>
      <c r="UM61" s="82"/>
      <c r="UN61" s="82"/>
      <c r="UO61" s="82"/>
      <c r="UP61" s="82"/>
      <c r="UQ61" s="82"/>
      <c r="UR61" s="82"/>
      <c r="US61" s="82"/>
      <c r="UT61" s="82"/>
      <c r="UU61" s="82"/>
      <c r="UV61" s="82"/>
      <c r="UW61" s="82"/>
      <c r="UX61" s="82"/>
      <c r="UY61" s="82"/>
      <c r="UZ61" s="82"/>
      <c r="VA61" s="82"/>
      <c r="VB61" s="82"/>
      <c r="VC61" s="82"/>
      <c r="VD61" s="82"/>
      <c r="VE61" s="82"/>
      <c r="VF61" s="82"/>
      <c r="VG61" s="82"/>
      <c r="VH61" s="82"/>
      <c r="VI61" s="82"/>
      <c r="VJ61" s="82"/>
      <c r="VK61" s="82"/>
      <c r="VL61" s="82"/>
      <c r="VM61" s="82"/>
      <c r="VN61" s="82"/>
      <c r="VO61" s="82"/>
      <c r="VP61" s="82"/>
      <c r="VQ61" s="82"/>
      <c r="VR61" s="82"/>
      <c r="VS61" s="82"/>
      <c r="VT61" s="82"/>
      <c r="VU61" s="82"/>
      <c r="VV61" s="82"/>
      <c r="VW61" s="82"/>
      <c r="VX61" s="82"/>
      <c r="VY61" s="82"/>
      <c r="VZ61" s="82"/>
      <c r="WA61" s="82"/>
      <c r="WB61" s="82"/>
      <c r="WC61" s="82"/>
      <c r="WD61" s="82"/>
      <c r="WE61" s="82"/>
      <c r="WF61" s="82"/>
      <c r="WG61" s="82"/>
      <c r="WH61" s="82"/>
      <c r="WI61" s="82"/>
      <c r="WJ61" s="82"/>
      <c r="WK61" s="82"/>
      <c r="WL61" s="82"/>
      <c r="WM61" s="82"/>
      <c r="WN61" s="82"/>
      <c r="WO61" s="82"/>
      <c r="WP61" s="82"/>
      <c r="WQ61" s="82"/>
      <c r="WR61" s="82"/>
      <c r="WS61" s="82"/>
      <c r="WT61" s="82"/>
      <c r="WU61" s="82"/>
      <c r="WV61" s="82"/>
      <c r="WW61" s="82"/>
      <c r="WX61" s="82"/>
      <c r="WY61" s="82"/>
      <c r="WZ61" s="82"/>
      <c r="XA61" s="82"/>
      <c r="XB61" s="82"/>
      <c r="XC61" s="82"/>
      <c r="XD61" s="82"/>
      <c r="XE61" s="82"/>
      <c r="XF61" s="82"/>
      <c r="XG61" s="82"/>
      <c r="XH61" s="82"/>
      <c r="XI61" s="82"/>
      <c r="XJ61" s="82"/>
      <c r="XK61" s="82"/>
      <c r="XL61" s="82"/>
      <c r="XM61" s="82"/>
      <c r="XN61" s="82"/>
      <c r="XO61" s="82"/>
      <c r="XP61" s="82"/>
      <c r="XQ61" s="82"/>
      <c r="XR61" s="82"/>
      <c r="XS61" s="82"/>
      <c r="XT61" s="82"/>
      <c r="XU61" s="82"/>
      <c r="XV61" s="82"/>
      <c r="XW61" s="82"/>
      <c r="XX61" s="82"/>
      <c r="XY61" s="82"/>
      <c r="XZ61" s="82"/>
      <c r="YA61" s="82"/>
      <c r="YB61" s="82"/>
      <c r="YC61" s="82"/>
      <c r="YD61" s="82"/>
      <c r="YE61" s="82"/>
      <c r="YF61" s="82"/>
      <c r="YG61" s="82"/>
      <c r="YH61" s="82"/>
      <c r="YI61" s="82"/>
      <c r="YJ61" s="82"/>
      <c r="YK61" s="82"/>
      <c r="YL61" s="82"/>
      <c r="YM61" s="82"/>
      <c r="YN61" s="82"/>
      <c r="YO61" s="82"/>
      <c r="YP61" s="82"/>
      <c r="YQ61" s="82"/>
      <c r="YR61" s="82"/>
      <c r="YS61" s="82"/>
      <c r="YT61" s="82"/>
      <c r="YU61" s="82"/>
      <c r="YV61" s="82"/>
      <c r="YW61" s="82"/>
      <c r="YX61" s="82"/>
      <c r="YY61" s="82"/>
      <c r="YZ61" s="82"/>
      <c r="ZA61" s="82"/>
      <c r="ZB61" s="82"/>
      <c r="ZC61" s="82"/>
      <c r="ZD61" s="82"/>
      <c r="ZE61" s="82"/>
      <c r="ZF61" s="82"/>
      <c r="ZG61" s="82"/>
      <c r="ZH61" s="82"/>
      <c r="ZI61" s="82"/>
      <c r="ZJ61" s="82"/>
      <c r="ZK61" s="82"/>
      <c r="ZL61" s="82"/>
      <c r="ZM61" s="82"/>
      <c r="ZN61" s="82"/>
      <c r="ZO61" s="82"/>
      <c r="ZP61" s="82"/>
      <c r="ZQ61" s="82"/>
      <c r="ZR61" s="82"/>
      <c r="ZS61" s="82"/>
      <c r="ZT61" s="82"/>
      <c r="ZU61" s="82"/>
      <c r="ZV61" s="82"/>
      <c r="ZW61" s="82"/>
      <c r="ZX61" s="82"/>
      <c r="ZY61" s="82"/>
      <c r="ZZ61" s="82"/>
      <c r="AAA61" s="82"/>
      <c r="AAB61" s="82"/>
      <c r="AAC61" s="82"/>
      <c r="AAD61" s="82"/>
      <c r="AAE61" s="82"/>
      <c r="AAF61" s="82"/>
      <c r="AAG61" s="82"/>
      <c r="AAH61" s="82"/>
      <c r="AAI61" s="82"/>
      <c r="AAJ61" s="82"/>
      <c r="AAK61" s="82"/>
      <c r="AAL61" s="82"/>
      <c r="AAM61" s="82"/>
      <c r="AAN61" s="82"/>
      <c r="AAO61" s="82"/>
      <c r="AAP61" s="82"/>
      <c r="AAQ61" s="82"/>
      <c r="AAR61" s="82"/>
      <c r="AAS61" s="82"/>
      <c r="AAT61" s="82"/>
      <c r="AAU61" s="82"/>
      <c r="AAV61" s="82"/>
      <c r="AAW61" s="82"/>
      <c r="AAX61" s="82"/>
      <c r="AAY61" s="82"/>
      <c r="AAZ61" s="82"/>
      <c r="ABA61" s="82"/>
      <c r="ABB61" s="82"/>
      <c r="ABC61" s="82"/>
      <c r="ABD61" s="82"/>
      <c r="ABE61" s="82"/>
      <c r="ABF61" s="82"/>
      <c r="ABG61" s="82"/>
      <c r="ABH61" s="82"/>
      <c r="ABI61" s="82"/>
      <c r="ABJ61" s="82"/>
      <c r="ABK61" s="82"/>
      <c r="ABL61" s="82"/>
      <c r="ABM61" s="82"/>
      <c r="ABN61" s="82"/>
      <c r="ABO61" s="82"/>
      <c r="ABP61" s="82"/>
      <c r="ABQ61" s="82"/>
      <c r="ABR61" s="82"/>
      <c r="ABS61" s="82"/>
      <c r="ABT61" s="82"/>
      <c r="ABU61" s="82"/>
      <c r="ABV61" s="82"/>
      <c r="ABW61" s="82"/>
      <c r="ABX61" s="82"/>
      <c r="ABY61" s="82"/>
      <c r="ABZ61" s="82"/>
      <c r="ACA61" s="82"/>
      <c r="ACB61" s="82"/>
      <c r="ACC61" s="82"/>
      <c r="ACD61" s="82"/>
      <c r="ACE61" s="82"/>
      <c r="ACF61" s="82"/>
      <c r="ACG61" s="82"/>
      <c r="ACH61" s="82"/>
      <c r="ACI61" s="82"/>
      <c r="ACJ61" s="82"/>
      <c r="ACK61" s="82"/>
      <c r="ACL61" s="82"/>
      <c r="ACM61" s="82"/>
      <c r="ACN61" s="82"/>
      <c r="ACO61" s="82"/>
      <c r="ACP61" s="82"/>
      <c r="ACQ61" s="82"/>
      <c r="ACR61" s="82"/>
      <c r="ACS61" s="82"/>
      <c r="ACT61" s="82"/>
      <c r="ACU61" s="82"/>
      <c r="ACV61" s="82"/>
      <c r="ACW61" s="82"/>
      <c r="ACX61" s="82"/>
      <c r="ACY61" s="82"/>
      <c r="ACZ61" s="82"/>
      <c r="ADA61" s="82"/>
      <c r="ADB61" s="82"/>
      <c r="ADC61" s="82"/>
      <c r="ADD61" s="82"/>
      <c r="ADE61" s="82"/>
      <c r="ADF61" s="82"/>
      <c r="ADG61" s="82"/>
      <c r="ADH61" s="82"/>
      <c r="ADI61" s="82"/>
      <c r="ADJ61" s="82"/>
      <c r="ADK61" s="82"/>
      <c r="ADL61" s="82"/>
      <c r="ADM61" s="82"/>
      <c r="ADN61" s="82"/>
      <c r="ADO61" s="82"/>
      <c r="ADP61" s="82"/>
      <c r="ADQ61" s="82"/>
      <c r="ADR61" s="82"/>
      <c r="ADS61" s="82"/>
      <c r="ADT61" s="82"/>
      <c r="ADU61" s="82"/>
      <c r="ADV61" s="82"/>
      <c r="ADW61" s="82"/>
      <c r="ADX61" s="82"/>
      <c r="ADY61" s="82"/>
      <c r="ADZ61" s="82"/>
      <c r="AEA61" s="82"/>
      <c r="AEB61" s="82"/>
      <c r="AEC61" s="82"/>
      <c r="AED61" s="82"/>
      <c r="AEE61" s="82"/>
      <c r="AEF61" s="82"/>
      <c r="AEG61" s="82"/>
      <c r="AEH61" s="82"/>
      <c r="AEI61" s="82"/>
      <c r="AEJ61" s="82"/>
      <c r="AEK61" s="82"/>
      <c r="AEL61" s="82"/>
      <c r="AEM61" s="82"/>
      <c r="AEN61" s="82"/>
      <c r="AEO61" s="82"/>
      <c r="AEP61" s="82"/>
      <c r="AEQ61" s="82"/>
      <c r="AER61" s="82"/>
      <c r="AES61" s="82"/>
      <c r="AET61" s="82"/>
      <c r="AEU61" s="82"/>
      <c r="AEV61" s="82"/>
      <c r="AEW61" s="82"/>
      <c r="AEX61" s="82"/>
      <c r="AEY61" s="82"/>
      <c r="AEZ61" s="82"/>
      <c r="AFA61" s="82"/>
      <c r="AFB61" s="82"/>
      <c r="AFC61" s="82"/>
      <c r="AFD61" s="82"/>
      <c r="AFE61" s="82"/>
      <c r="AFF61" s="82"/>
      <c r="AFG61" s="82"/>
      <c r="AFH61" s="82"/>
      <c r="AFI61" s="82"/>
      <c r="AFJ61" s="82"/>
      <c r="AFK61" s="82"/>
      <c r="AFL61" s="82"/>
      <c r="AFM61" s="82"/>
      <c r="AFN61" s="82"/>
      <c r="AFO61" s="82"/>
      <c r="AFP61" s="82"/>
      <c r="AFQ61" s="82"/>
      <c r="AFR61" s="82"/>
      <c r="AFS61" s="82"/>
      <c r="AFT61" s="82"/>
      <c r="AFU61" s="82"/>
      <c r="AFV61" s="82"/>
      <c r="AFW61" s="82"/>
      <c r="AFX61" s="82"/>
      <c r="AFY61" s="82"/>
      <c r="AFZ61" s="82"/>
      <c r="AGA61" s="82"/>
      <c r="AGB61" s="82"/>
      <c r="AGC61" s="82"/>
      <c r="AGD61" s="82"/>
      <c r="AGE61" s="82"/>
      <c r="AGF61" s="82"/>
      <c r="AGG61" s="82"/>
      <c r="AGH61" s="82"/>
      <c r="AGI61" s="82"/>
      <c r="AGJ61" s="82"/>
      <c r="AGK61" s="82"/>
      <c r="AGL61" s="82"/>
      <c r="AGM61" s="82"/>
      <c r="AGN61" s="82"/>
      <c r="AGO61" s="82"/>
      <c r="AGP61" s="82"/>
      <c r="AGQ61" s="82"/>
      <c r="AGR61" s="82"/>
      <c r="AGS61" s="82"/>
      <c r="AGT61" s="82"/>
      <c r="AGU61" s="82"/>
      <c r="AGV61" s="82"/>
      <c r="AGW61" s="82"/>
      <c r="AGX61" s="82"/>
      <c r="AGY61" s="82"/>
      <c r="AGZ61" s="82"/>
      <c r="AHA61" s="82"/>
      <c r="AHB61" s="82"/>
      <c r="AHC61" s="82"/>
      <c r="AHD61" s="82"/>
      <c r="AHE61" s="82"/>
      <c r="AHF61" s="82"/>
      <c r="AHG61" s="82"/>
      <c r="AHH61" s="82"/>
      <c r="AHI61" s="82"/>
      <c r="AHJ61" s="82"/>
      <c r="AHK61" s="82"/>
      <c r="AHL61" s="82"/>
      <c r="AHM61" s="82"/>
      <c r="AHN61" s="82"/>
      <c r="AHO61" s="82"/>
      <c r="AHP61" s="82"/>
      <c r="AHQ61" s="82"/>
      <c r="AHR61" s="82"/>
      <c r="AHS61" s="82"/>
      <c r="AHT61" s="82"/>
      <c r="AHU61" s="82"/>
      <c r="AHV61" s="82"/>
      <c r="AHW61" s="82"/>
      <c r="AHX61" s="82"/>
      <c r="AHY61" s="82"/>
      <c r="AHZ61" s="82"/>
      <c r="AIA61" s="82"/>
      <c r="AIB61" s="82"/>
      <c r="AIC61" s="82"/>
      <c r="AID61" s="82"/>
      <c r="AIE61" s="82"/>
      <c r="AIF61" s="82"/>
      <c r="AIG61" s="82"/>
      <c r="AIH61" s="82"/>
      <c r="AII61" s="82"/>
      <c r="AIJ61" s="82"/>
      <c r="AIK61" s="82"/>
      <c r="AIL61" s="82"/>
      <c r="AIM61" s="82"/>
      <c r="AIN61" s="82"/>
      <c r="AIO61" s="82"/>
      <c r="AIP61" s="82"/>
      <c r="AIQ61" s="82"/>
      <c r="AIR61" s="82"/>
      <c r="AIS61" s="82"/>
      <c r="AIT61" s="82"/>
      <c r="AIU61" s="82"/>
      <c r="AIV61" s="82"/>
      <c r="AIW61" s="82"/>
      <c r="AIX61" s="82"/>
      <c r="AIY61" s="82"/>
      <c r="AIZ61" s="82"/>
      <c r="AJA61" s="82"/>
      <c r="AJB61" s="82"/>
      <c r="AJC61" s="82"/>
      <c r="AJD61" s="82"/>
      <c r="AJE61" s="82"/>
      <c r="AJF61" s="82"/>
      <c r="AJG61" s="82"/>
      <c r="AJH61" s="82"/>
      <c r="AJI61" s="82"/>
      <c r="AJJ61" s="82"/>
      <c r="AJK61" s="82"/>
      <c r="AJL61" s="82"/>
      <c r="AJM61" s="82"/>
      <c r="AJN61" s="82"/>
      <c r="AJO61" s="82"/>
      <c r="AJP61" s="82"/>
      <c r="AJQ61" s="82"/>
      <c r="AJR61" s="82"/>
      <c r="AJS61" s="82"/>
      <c r="AJT61" s="82"/>
      <c r="AJU61" s="82"/>
      <c r="AJV61" s="82"/>
      <c r="AJW61" s="82"/>
      <c r="AJX61" s="82"/>
      <c r="AJY61" s="82"/>
      <c r="AJZ61" s="82"/>
      <c r="AKA61" s="82"/>
      <c r="AKB61" s="82"/>
      <c r="AKC61" s="82"/>
      <c r="AKD61" s="82"/>
      <c r="AKE61" s="82"/>
      <c r="AKF61" s="82"/>
      <c r="AKG61" s="82"/>
      <c r="AKH61" s="82"/>
      <c r="AKI61" s="82"/>
      <c r="AKJ61" s="82"/>
      <c r="AKK61" s="82"/>
      <c r="AKL61" s="82"/>
      <c r="AKM61" s="82"/>
      <c r="AKN61" s="82"/>
      <c r="AKO61" s="82"/>
      <c r="AKP61" s="82"/>
      <c r="AKQ61" s="82"/>
      <c r="AKR61" s="82"/>
      <c r="AKS61" s="82"/>
      <c r="AKT61" s="82"/>
      <c r="AKU61" s="82"/>
      <c r="AKV61" s="82"/>
      <c r="AKW61" s="82"/>
      <c r="AKX61" s="82"/>
      <c r="AKY61" s="82"/>
      <c r="AKZ61" s="82"/>
      <c r="ALA61" s="82"/>
      <c r="ALB61" s="82"/>
      <c r="ALC61" s="82"/>
      <c r="ALD61" s="82"/>
      <c r="ALE61" s="82"/>
      <c r="ALF61" s="82"/>
      <c r="ALG61" s="82"/>
      <c r="ALH61" s="82"/>
      <c r="ALI61" s="82"/>
      <c r="ALJ61" s="82"/>
      <c r="ALK61" s="82"/>
      <c r="ALL61" s="82"/>
      <c r="ALM61" s="82"/>
      <c r="ALN61" s="82"/>
      <c r="ALO61" s="82"/>
      <c r="ALP61" s="82"/>
      <c r="ALQ61" s="82"/>
      <c r="ALR61" s="82"/>
      <c r="ALS61" s="82"/>
      <c r="ALT61" s="82"/>
      <c r="ALU61" s="82"/>
      <c r="ALV61" s="82"/>
      <c r="ALW61" s="82"/>
      <c r="ALX61" s="82"/>
      <c r="ALY61" s="82"/>
      <c r="ALZ61" s="82"/>
      <c r="AMA61" s="82"/>
      <c r="AMB61" s="82"/>
      <c r="AMC61" s="82"/>
      <c r="AMD61" s="82"/>
      <c r="AME61" s="82"/>
      <c r="AMF61" s="82"/>
      <c r="AMG61" s="82"/>
      <c r="AMH61" s="82"/>
      <c r="AMI61" s="82"/>
      <c r="AMJ61" s="82"/>
      <c r="AMK61" s="82"/>
      <c r="AML61" s="82"/>
      <c r="AMM61" s="82"/>
      <c r="AMN61" s="82"/>
      <c r="AMO61" s="82"/>
      <c r="AMP61" s="82"/>
      <c r="AMQ61" s="82"/>
      <c r="AMR61" s="82"/>
      <c r="AMS61" s="82"/>
      <c r="AMT61" s="82"/>
      <c r="AMU61" s="82"/>
      <c r="AMV61" s="82"/>
      <c r="AMW61" s="82"/>
      <c r="AMX61" s="82"/>
      <c r="AMY61" s="82"/>
      <c r="AMZ61" s="82"/>
      <c r="ANA61" s="82"/>
      <c r="ANB61" s="82"/>
      <c r="ANC61" s="82"/>
      <c r="AND61" s="82"/>
      <c r="ANE61" s="82"/>
      <c r="ANF61" s="82"/>
      <c r="ANG61" s="82"/>
      <c r="ANH61" s="82"/>
      <c r="ANI61" s="82"/>
      <c r="ANJ61" s="82"/>
      <c r="ANK61" s="82"/>
      <c r="ANL61" s="82"/>
      <c r="ANM61" s="82"/>
      <c r="ANN61" s="82"/>
      <c r="ANO61" s="82"/>
      <c r="ANP61" s="82"/>
      <c r="ANQ61" s="82"/>
      <c r="ANR61" s="82"/>
      <c r="ANS61" s="82"/>
      <c r="ANT61" s="82"/>
      <c r="ANU61" s="82"/>
      <c r="ANV61" s="82"/>
      <c r="ANW61" s="82"/>
      <c r="ANX61" s="82"/>
      <c r="ANY61" s="82"/>
      <c r="ANZ61" s="82"/>
      <c r="AOA61" s="82"/>
      <c r="AOB61" s="82"/>
      <c r="AOC61" s="82"/>
      <c r="AOD61" s="82"/>
      <c r="AOE61" s="82"/>
      <c r="AOF61" s="82"/>
      <c r="AOG61" s="82"/>
      <c r="AOH61" s="82"/>
      <c r="AOI61" s="82"/>
      <c r="AOJ61" s="82"/>
      <c r="AOK61" s="82"/>
      <c r="AOL61" s="82"/>
      <c r="AOM61" s="82"/>
      <c r="AON61" s="82"/>
      <c r="AOO61" s="82"/>
      <c r="AOP61" s="82"/>
      <c r="AOQ61" s="82"/>
      <c r="AOR61" s="82"/>
      <c r="AOS61" s="82"/>
      <c r="AOT61" s="82"/>
      <c r="AOU61" s="82"/>
      <c r="AOV61" s="82"/>
      <c r="AOW61" s="82"/>
      <c r="AOX61" s="82"/>
      <c r="AOY61" s="82"/>
      <c r="AOZ61" s="82"/>
      <c r="APA61" s="82"/>
      <c r="APB61" s="82"/>
      <c r="APC61" s="82"/>
      <c r="APD61" s="82"/>
      <c r="APE61" s="82"/>
      <c r="APF61" s="82"/>
      <c r="APG61" s="82"/>
      <c r="APH61" s="82"/>
      <c r="API61" s="82"/>
      <c r="APJ61" s="82"/>
      <c r="APK61" s="82"/>
      <c r="APL61" s="82"/>
      <c r="APM61" s="82"/>
      <c r="APN61" s="82"/>
      <c r="APO61" s="82"/>
      <c r="APP61" s="82"/>
      <c r="APQ61" s="82"/>
      <c r="APR61" s="82"/>
      <c r="APS61" s="82"/>
      <c r="APT61" s="82"/>
      <c r="APU61" s="82"/>
      <c r="APV61" s="82"/>
      <c r="APW61" s="82"/>
      <c r="APX61" s="82"/>
      <c r="APY61" s="82"/>
      <c r="APZ61" s="82"/>
      <c r="AQA61" s="82"/>
      <c r="AQB61" s="82"/>
      <c r="AQC61" s="82"/>
      <c r="AQD61" s="82"/>
      <c r="AQE61" s="82"/>
      <c r="AQF61" s="82"/>
      <c r="AQG61" s="82"/>
      <c r="AQH61" s="82"/>
      <c r="AQI61" s="82"/>
      <c r="AQJ61" s="82"/>
      <c r="AQK61" s="82"/>
      <c r="AQL61" s="82"/>
      <c r="AQM61" s="82"/>
      <c r="AQN61" s="82"/>
      <c r="AQO61" s="82"/>
      <c r="AQP61" s="82"/>
      <c r="AQQ61" s="82"/>
      <c r="AQR61" s="82"/>
      <c r="AQS61" s="82"/>
      <c r="AQT61" s="82"/>
      <c r="AQU61" s="82"/>
      <c r="AQV61" s="82"/>
      <c r="AQW61" s="82"/>
      <c r="AQX61" s="82"/>
      <c r="AQY61" s="82"/>
      <c r="AQZ61" s="82"/>
      <c r="ARA61" s="82"/>
      <c r="ARB61" s="82"/>
      <c r="ARC61" s="82"/>
      <c r="ARD61" s="82"/>
      <c r="ARE61" s="82"/>
      <c r="ARF61" s="82"/>
      <c r="ARG61" s="82"/>
      <c r="ARH61" s="82"/>
      <c r="ARI61" s="82"/>
      <c r="ARJ61" s="82"/>
      <c r="ARK61" s="82"/>
      <c r="ARL61" s="82"/>
      <c r="ARM61" s="82"/>
      <c r="ARN61" s="82"/>
      <c r="ARO61" s="82"/>
      <c r="ARP61" s="82"/>
      <c r="ARQ61" s="82"/>
      <c r="ARR61" s="82"/>
      <c r="ARS61" s="82"/>
      <c r="ART61" s="82"/>
      <c r="ARU61" s="82"/>
      <c r="ARV61" s="82"/>
      <c r="ARW61" s="82"/>
      <c r="ARX61" s="82"/>
      <c r="ARY61" s="82"/>
      <c r="ARZ61" s="82"/>
      <c r="ASA61" s="82"/>
      <c r="ASB61" s="82"/>
      <c r="ASC61" s="82"/>
      <c r="ASD61" s="82"/>
      <c r="ASE61" s="82"/>
      <c r="ASF61" s="82"/>
      <c r="ASG61" s="82"/>
      <c r="ASH61" s="82"/>
      <c r="ASI61" s="82"/>
      <c r="ASJ61" s="82"/>
      <c r="ASK61" s="82"/>
      <c r="ASL61" s="82"/>
      <c r="ASM61" s="82"/>
      <c r="ASN61" s="82"/>
      <c r="ASO61" s="82"/>
      <c r="ASP61" s="82"/>
      <c r="ASQ61" s="82"/>
      <c r="ASR61" s="82"/>
      <c r="ASS61" s="82"/>
      <c r="AST61" s="82"/>
      <c r="ASU61" s="82"/>
      <c r="ASV61" s="82"/>
      <c r="ASW61" s="82"/>
      <c r="ASX61" s="82"/>
      <c r="ASY61" s="82"/>
      <c r="ASZ61" s="82"/>
      <c r="ATA61" s="82"/>
      <c r="ATB61" s="82"/>
      <c r="ATC61" s="82"/>
      <c r="ATD61" s="82"/>
      <c r="ATE61" s="82"/>
      <c r="ATF61" s="82"/>
      <c r="ATG61" s="82"/>
      <c r="ATH61" s="82"/>
      <c r="ATI61" s="82"/>
      <c r="ATJ61" s="82"/>
      <c r="ATK61" s="82"/>
      <c r="ATL61" s="82"/>
      <c r="ATM61" s="82"/>
      <c r="ATN61" s="82"/>
      <c r="ATO61" s="82"/>
      <c r="ATP61" s="82"/>
      <c r="ATQ61" s="82"/>
      <c r="ATR61" s="82"/>
      <c r="ATS61" s="82"/>
      <c r="ATT61" s="82"/>
      <c r="ATU61" s="82"/>
      <c r="ATV61" s="82"/>
      <c r="ATW61" s="82"/>
      <c r="ATX61" s="82"/>
      <c r="ATY61" s="82"/>
      <c r="ATZ61" s="82"/>
      <c r="AUA61" s="82"/>
      <c r="AUB61" s="82"/>
      <c r="AUC61" s="82"/>
      <c r="AUD61" s="82"/>
      <c r="AUE61" s="82"/>
      <c r="AUF61" s="82"/>
      <c r="AUG61" s="82"/>
      <c r="AUH61" s="82"/>
      <c r="AUI61" s="82"/>
      <c r="AUJ61" s="82"/>
      <c r="AUK61" s="82"/>
      <c r="AUL61" s="82"/>
      <c r="AUM61" s="82"/>
      <c r="AUN61" s="82"/>
      <c r="AUO61" s="82"/>
      <c r="AUP61" s="82"/>
      <c r="AUQ61" s="82"/>
      <c r="AUR61" s="82"/>
      <c r="AUS61" s="82"/>
      <c r="AUT61" s="82"/>
      <c r="AUU61" s="82"/>
      <c r="AUV61" s="82"/>
      <c r="AUW61" s="82"/>
      <c r="AUX61" s="82"/>
      <c r="AUY61" s="82"/>
      <c r="AUZ61" s="82"/>
      <c r="AVA61" s="82"/>
      <c r="AVB61" s="82"/>
      <c r="AVC61" s="82"/>
      <c r="AVD61" s="82"/>
      <c r="AVE61" s="82"/>
      <c r="AVF61" s="82"/>
      <c r="AVG61" s="82"/>
      <c r="AVH61" s="82"/>
      <c r="AVI61" s="82"/>
      <c r="AVJ61" s="82"/>
      <c r="AVK61" s="82"/>
      <c r="AVL61" s="82"/>
      <c r="AVM61" s="82"/>
      <c r="AVN61" s="82"/>
      <c r="AVO61" s="82"/>
      <c r="AVP61" s="82"/>
      <c r="AVQ61" s="82"/>
      <c r="AVR61" s="82"/>
      <c r="AVS61" s="82"/>
      <c r="AVT61" s="82"/>
      <c r="AVU61" s="82"/>
      <c r="AVV61" s="82"/>
      <c r="AVW61" s="82"/>
      <c r="AVX61" s="82"/>
      <c r="AVY61" s="82"/>
      <c r="AVZ61" s="82"/>
      <c r="AWA61" s="82"/>
      <c r="AWB61" s="82"/>
      <c r="AWC61" s="82"/>
      <c r="AWD61" s="82"/>
      <c r="AWE61" s="82"/>
      <c r="AWF61" s="82"/>
      <c r="AWG61" s="82"/>
      <c r="AWH61" s="82"/>
      <c r="AWI61" s="82"/>
      <c r="AWJ61" s="82"/>
      <c r="AWK61" s="82"/>
      <c r="AWL61" s="82"/>
      <c r="AWM61" s="82"/>
      <c r="AWN61" s="82"/>
      <c r="AWO61" s="82"/>
      <c r="AWP61" s="82"/>
      <c r="AWQ61" s="82"/>
      <c r="AWR61" s="82"/>
      <c r="AWS61" s="82"/>
      <c r="AWT61" s="82"/>
      <c r="AWU61" s="82"/>
      <c r="AWV61" s="82"/>
      <c r="AWW61" s="82"/>
      <c r="AWX61" s="82"/>
      <c r="AWY61" s="82"/>
      <c r="AWZ61" s="82"/>
      <c r="AXA61" s="82"/>
      <c r="AXB61" s="82"/>
      <c r="AXC61" s="82"/>
      <c r="AXD61" s="82"/>
      <c r="AXE61" s="82"/>
      <c r="AXF61" s="82"/>
      <c r="AXG61" s="82"/>
      <c r="AXH61" s="82"/>
      <c r="AXI61" s="82"/>
      <c r="AXJ61" s="82"/>
      <c r="AXK61" s="82"/>
      <c r="AXL61" s="82"/>
      <c r="AXM61" s="82"/>
      <c r="AXN61" s="82"/>
      <c r="AXO61" s="82"/>
      <c r="AXP61" s="82"/>
      <c r="AXQ61" s="82"/>
      <c r="AXR61" s="82"/>
      <c r="AXS61" s="82"/>
      <c r="AXT61" s="82"/>
      <c r="AXU61" s="82"/>
      <c r="AXV61" s="82"/>
      <c r="AXW61" s="82"/>
      <c r="AXX61" s="82"/>
      <c r="AXY61" s="82"/>
      <c r="AXZ61" s="82"/>
      <c r="AYA61" s="82"/>
      <c r="AYB61" s="82"/>
      <c r="AYC61" s="82"/>
      <c r="AYD61" s="82"/>
      <c r="AYE61" s="82"/>
      <c r="AYF61" s="82"/>
      <c r="AYG61" s="82"/>
      <c r="AYH61" s="82"/>
      <c r="AYI61" s="82"/>
      <c r="AYJ61" s="82"/>
      <c r="AYK61" s="82"/>
      <c r="AYL61" s="82"/>
      <c r="AYM61" s="82"/>
      <c r="AYN61" s="82"/>
      <c r="AYO61" s="82"/>
      <c r="AYP61" s="82"/>
      <c r="AYQ61" s="82"/>
      <c r="AYR61" s="82"/>
      <c r="AYS61" s="82"/>
      <c r="AYT61" s="82"/>
      <c r="AYU61" s="82"/>
      <c r="AYV61" s="82"/>
      <c r="AYW61" s="82"/>
      <c r="AYX61" s="82"/>
      <c r="AYY61" s="82"/>
      <c r="AYZ61" s="82"/>
      <c r="AZA61" s="82"/>
      <c r="AZB61" s="82"/>
      <c r="AZC61" s="82"/>
      <c r="AZD61" s="82"/>
      <c r="AZE61" s="82"/>
      <c r="AZF61" s="82"/>
      <c r="AZG61" s="82"/>
      <c r="AZH61" s="82"/>
      <c r="AZI61" s="82"/>
      <c r="AZJ61" s="82"/>
      <c r="AZK61" s="82"/>
      <c r="AZL61" s="82"/>
      <c r="AZM61" s="82"/>
      <c r="AZN61" s="82"/>
      <c r="AZO61" s="82"/>
      <c r="AZP61" s="82"/>
      <c r="AZQ61" s="82"/>
      <c r="AZR61" s="82"/>
      <c r="AZS61" s="82"/>
      <c r="AZT61" s="82"/>
      <c r="AZU61" s="82"/>
      <c r="AZV61" s="82"/>
      <c r="AZW61" s="82"/>
      <c r="AZX61" s="82"/>
      <c r="AZY61" s="82"/>
      <c r="AZZ61" s="82"/>
      <c r="BAA61" s="82"/>
      <c r="BAB61" s="82"/>
      <c r="BAC61" s="82"/>
      <c r="BAD61" s="82"/>
      <c r="BAE61" s="82"/>
      <c r="BAF61" s="82"/>
      <c r="BAG61" s="82"/>
      <c r="BAH61" s="82"/>
      <c r="BAI61" s="82"/>
      <c r="BAJ61" s="82"/>
      <c r="BAK61" s="82"/>
      <c r="BAL61" s="82"/>
      <c r="BAM61" s="82"/>
      <c r="BAN61" s="82"/>
      <c r="BAO61" s="82"/>
      <c r="BAP61" s="82"/>
      <c r="BAQ61" s="82"/>
      <c r="BAR61" s="82"/>
      <c r="BAS61" s="82"/>
      <c r="BAT61" s="82"/>
      <c r="BAU61" s="82"/>
      <c r="BAV61" s="82"/>
      <c r="BAW61" s="82"/>
      <c r="BAX61" s="82"/>
      <c r="BAY61" s="82"/>
      <c r="BAZ61" s="82"/>
      <c r="BBA61" s="82"/>
      <c r="BBB61" s="82"/>
      <c r="BBC61" s="82"/>
      <c r="BBD61" s="82"/>
      <c r="BBE61" s="82"/>
      <c r="BBF61" s="82"/>
      <c r="BBG61" s="82"/>
      <c r="BBH61" s="82"/>
      <c r="BBI61" s="82"/>
      <c r="BBJ61" s="82"/>
      <c r="BBK61" s="82"/>
      <c r="BBL61" s="82"/>
      <c r="BBM61" s="82"/>
      <c r="BBN61" s="82"/>
      <c r="BBO61" s="82"/>
      <c r="BBP61" s="82"/>
      <c r="BBQ61" s="82"/>
      <c r="BBR61" s="82"/>
      <c r="BBS61" s="82"/>
      <c r="BBT61" s="82"/>
      <c r="BBU61" s="82"/>
      <c r="BBV61" s="82"/>
      <c r="BBW61" s="82"/>
      <c r="BBX61" s="82"/>
      <c r="BBY61" s="82"/>
      <c r="BBZ61" s="82"/>
      <c r="BCA61" s="82"/>
      <c r="BCB61" s="82"/>
      <c r="BCC61" s="82"/>
      <c r="BCD61" s="82"/>
      <c r="BCE61" s="82"/>
      <c r="BCF61" s="82"/>
      <c r="BCG61" s="82"/>
      <c r="BCH61" s="82"/>
      <c r="BCI61" s="82"/>
      <c r="BCJ61" s="82"/>
      <c r="BCK61" s="82"/>
      <c r="BCL61" s="82"/>
      <c r="BCM61" s="82"/>
      <c r="BCN61" s="82"/>
      <c r="BCO61" s="82"/>
      <c r="BCP61" s="82"/>
      <c r="BCQ61" s="82"/>
      <c r="BCR61" s="82"/>
      <c r="BCS61" s="82"/>
      <c r="BCT61" s="82"/>
      <c r="BCU61" s="82"/>
      <c r="BCV61" s="82"/>
      <c r="BCW61" s="82"/>
      <c r="BCX61" s="82"/>
      <c r="BCY61" s="82"/>
      <c r="BCZ61" s="82"/>
      <c r="BDA61" s="82"/>
      <c r="BDB61" s="82"/>
      <c r="BDC61" s="82"/>
      <c r="BDD61" s="82"/>
      <c r="BDE61" s="82"/>
      <c r="BDF61" s="82"/>
      <c r="BDG61" s="82"/>
      <c r="BDH61" s="82"/>
      <c r="BDI61" s="82"/>
      <c r="BDJ61" s="82"/>
      <c r="BDK61" s="82"/>
      <c r="BDL61" s="82"/>
      <c r="BDM61" s="82"/>
      <c r="BDN61" s="82"/>
      <c r="BDO61" s="82"/>
      <c r="BDP61" s="82"/>
      <c r="BDQ61" s="82"/>
      <c r="BDR61" s="82"/>
      <c r="BDS61" s="82"/>
      <c r="BDT61" s="82"/>
      <c r="BDU61" s="82"/>
      <c r="BDV61" s="82"/>
      <c r="BDW61" s="82"/>
      <c r="BDX61" s="82"/>
      <c r="BDY61" s="82"/>
      <c r="BDZ61" s="82"/>
      <c r="BEA61" s="82"/>
      <c r="BEB61" s="82"/>
      <c r="BEC61" s="82"/>
      <c r="BED61" s="82"/>
      <c r="BEE61" s="82"/>
      <c r="BEF61" s="82"/>
      <c r="BEG61" s="82"/>
      <c r="BEH61" s="82"/>
      <c r="BEI61" s="82"/>
      <c r="BEJ61" s="82"/>
      <c r="BEK61" s="82"/>
      <c r="BEL61" s="82"/>
      <c r="BEM61" s="82"/>
      <c r="BEN61" s="82"/>
      <c r="BEO61" s="82"/>
      <c r="BEP61" s="82"/>
      <c r="BEQ61" s="82"/>
      <c r="BER61" s="82"/>
      <c r="BES61" s="82"/>
      <c r="BET61" s="82"/>
      <c r="BEU61" s="82"/>
      <c r="BEV61" s="82"/>
      <c r="BEW61" s="82"/>
      <c r="BEX61" s="82"/>
      <c r="BEY61" s="82"/>
      <c r="BEZ61" s="82"/>
      <c r="BFA61" s="82"/>
      <c r="BFB61" s="82"/>
      <c r="BFC61" s="82"/>
      <c r="BFD61" s="82"/>
      <c r="BFE61" s="82"/>
      <c r="BFF61" s="82"/>
      <c r="BFG61" s="82"/>
      <c r="BFH61" s="82"/>
      <c r="BFI61" s="82"/>
      <c r="BFJ61" s="82"/>
      <c r="BFK61" s="82"/>
      <c r="BFL61" s="82"/>
      <c r="BFM61" s="82"/>
      <c r="BFN61" s="82"/>
      <c r="BFO61" s="82"/>
      <c r="BFP61" s="82"/>
      <c r="BFQ61" s="82"/>
      <c r="BFR61" s="82"/>
      <c r="BFS61" s="82"/>
      <c r="BFT61" s="82"/>
      <c r="BFU61" s="82"/>
      <c r="BFV61" s="82"/>
      <c r="BFW61" s="82"/>
      <c r="BFX61" s="82"/>
      <c r="BFY61" s="82"/>
      <c r="BFZ61" s="82"/>
      <c r="BGA61" s="82"/>
      <c r="BGB61" s="82"/>
      <c r="BGC61" s="82"/>
      <c r="BGD61" s="82"/>
      <c r="BGE61" s="82"/>
      <c r="BGF61" s="82"/>
      <c r="BGG61" s="82"/>
      <c r="BGH61" s="82"/>
      <c r="BGI61" s="82"/>
      <c r="BGJ61" s="82"/>
      <c r="BGK61" s="82"/>
      <c r="BGL61" s="82"/>
      <c r="BGM61" s="82"/>
      <c r="BGN61" s="82"/>
      <c r="BGO61" s="82"/>
      <c r="BGP61" s="82"/>
      <c r="BGQ61" s="82"/>
      <c r="BGR61" s="82"/>
      <c r="BGS61" s="82"/>
      <c r="BGT61" s="82"/>
      <c r="BGU61" s="82"/>
      <c r="BGV61" s="82"/>
      <c r="BGW61" s="82"/>
      <c r="BGX61" s="82"/>
      <c r="BGY61" s="82"/>
      <c r="BGZ61" s="82"/>
      <c r="BHA61" s="82"/>
      <c r="BHB61" s="82"/>
      <c r="BHC61" s="82"/>
      <c r="BHD61" s="82"/>
      <c r="BHE61" s="82"/>
      <c r="BHF61" s="82"/>
      <c r="BHG61" s="82"/>
      <c r="BHH61" s="82"/>
      <c r="BHI61" s="82"/>
      <c r="BHJ61" s="82"/>
    </row>
    <row r="62" spans="1:1570" s="84" customFormat="1" x14ac:dyDescent="0.2">
      <c r="A62" s="99"/>
      <c r="B62" s="83">
        <v>28</v>
      </c>
      <c r="C62" s="59" t="s">
        <v>39</v>
      </c>
      <c r="D62" s="59"/>
      <c r="E62" s="59"/>
      <c r="F62" s="49"/>
      <c r="G62" s="80" t="str">
        <f t="shared" si="21"/>
        <v/>
      </c>
      <c r="H62" s="67"/>
      <c r="I62" s="68"/>
      <c r="J62" s="115" t="str">
        <f t="shared" si="22"/>
        <v/>
      </c>
      <c r="K62" s="82"/>
      <c r="L62" s="100"/>
      <c r="N62" s="116"/>
      <c r="O62" s="116"/>
      <c r="P62" s="116"/>
      <c r="Q62" s="116" t="str">
        <f t="shared" ref="Q62:AT62" si="48">HLOOKUP(Q$59,$N$1:$Y$17,4,FALSE)</f>
        <v xml:space="preserve">Eco Label Level A </v>
      </c>
      <c r="R62" s="116" t="e">
        <f t="shared" si="48"/>
        <v>#N/A</v>
      </c>
      <c r="S62" s="116" t="e">
        <f t="shared" si="48"/>
        <v>#N/A</v>
      </c>
      <c r="T62" s="116" t="e">
        <f t="shared" si="48"/>
        <v>#N/A</v>
      </c>
      <c r="U62" s="116" t="e">
        <f t="shared" si="48"/>
        <v>#N/A</v>
      </c>
      <c r="V62" s="116" t="e">
        <f t="shared" si="48"/>
        <v>#N/A</v>
      </c>
      <c r="W62" s="116" t="e">
        <f t="shared" si="48"/>
        <v>#N/A</v>
      </c>
      <c r="X62" s="116" t="e">
        <f t="shared" si="48"/>
        <v>#N/A</v>
      </c>
      <c r="Y62" s="116" t="e">
        <f t="shared" si="48"/>
        <v>#N/A</v>
      </c>
      <c r="Z62" s="116" t="e">
        <f t="shared" si="48"/>
        <v>#N/A</v>
      </c>
      <c r="AA62" s="116" t="e">
        <f t="shared" si="48"/>
        <v>#N/A</v>
      </c>
      <c r="AB62" s="116" t="e">
        <f t="shared" si="48"/>
        <v>#N/A</v>
      </c>
      <c r="AC62" s="116" t="e">
        <f t="shared" si="48"/>
        <v>#N/A</v>
      </c>
      <c r="AD62" s="116" t="e">
        <f t="shared" si="48"/>
        <v>#N/A</v>
      </c>
      <c r="AE62" s="116" t="e">
        <f t="shared" si="48"/>
        <v>#N/A</v>
      </c>
      <c r="AF62" s="116" t="e">
        <f t="shared" si="48"/>
        <v>#N/A</v>
      </c>
      <c r="AG62" s="116" t="e">
        <f t="shared" si="48"/>
        <v>#N/A</v>
      </c>
      <c r="AH62" s="116" t="e">
        <f t="shared" si="48"/>
        <v>#N/A</v>
      </c>
      <c r="AI62" s="116" t="e">
        <f t="shared" si="48"/>
        <v>#N/A</v>
      </c>
      <c r="AJ62" s="116" t="e">
        <f t="shared" si="48"/>
        <v>#N/A</v>
      </c>
      <c r="AK62" s="116" t="e">
        <f t="shared" si="48"/>
        <v>#N/A</v>
      </c>
      <c r="AL62" s="116" t="e">
        <f t="shared" si="48"/>
        <v>#N/A</v>
      </c>
      <c r="AM62" s="116" t="e">
        <f t="shared" si="48"/>
        <v>#N/A</v>
      </c>
      <c r="AN62" s="116" t="e">
        <f t="shared" si="48"/>
        <v>#N/A</v>
      </c>
      <c r="AO62" s="116" t="e">
        <f t="shared" si="48"/>
        <v>#N/A</v>
      </c>
      <c r="AP62" s="116" t="e">
        <f t="shared" si="48"/>
        <v>#N/A</v>
      </c>
      <c r="AQ62" s="116" t="e">
        <f t="shared" si="48"/>
        <v>#N/A</v>
      </c>
      <c r="AR62" s="116" t="e">
        <f t="shared" si="48"/>
        <v>#N/A</v>
      </c>
      <c r="AS62" s="116" t="e">
        <f t="shared" si="48"/>
        <v>#N/A</v>
      </c>
      <c r="AT62" s="116" t="e">
        <f t="shared" si="48"/>
        <v>#N/A</v>
      </c>
      <c r="AU62" s="87"/>
      <c r="AV62" s="87"/>
      <c r="AW62" s="87"/>
      <c r="AX62" s="87"/>
      <c r="AY62" s="87"/>
      <c r="AZ62" s="87"/>
      <c r="BA62" s="87"/>
      <c r="BB62" s="87"/>
      <c r="BC62" s="87"/>
      <c r="BD62" s="87"/>
      <c r="BE62" s="87"/>
      <c r="BF62" s="87"/>
      <c r="BG62" s="87"/>
      <c r="BH62" s="87"/>
      <c r="BI62" s="87"/>
      <c r="BJ62" s="88"/>
      <c r="BK62" s="88"/>
      <c r="BL62" s="82"/>
      <c r="BM62" s="82"/>
      <c r="BN62" s="82"/>
      <c r="BO62" s="82"/>
      <c r="BP62" s="82"/>
      <c r="BQ62" s="82"/>
      <c r="BR62" s="82"/>
      <c r="BS62" s="82"/>
      <c r="BT62" s="82"/>
      <c r="BU62" s="82"/>
      <c r="BV62" s="82"/>
      <c r="BW62" s="82"/>
      <c r="BX62" s="82"/>
      <c r="BY62" s="82"/>
      <c r="BZ62" s="82"/>
      <c r="CA62" s="82"/>
      <c r="CB62" s="82"/>
      <c r="CC62" s="82"/>
      <c r="CD62" s="82"/>
      <c r="CE62" s="82"/>
      <c r="CF62" s="82"/>
      <c r="CG62" s="82"/>
      <c r="CH62" s="82"/>
      <c r="CI62" s="82"/>
      <c r="CJ62" s="82"/>
      <c r="CK62" s="82"/>
      <c r="CL62" s="82"/>
      <c r="CM62" s="82"/>
      <c r="CN62" s="82"/>
      <c r="CO62" s="82"/>
      <c r="CP62" s="82"/>
      <c r="CQ62" s="82"/>
      <c r="CR62" s="82"/>
      <c r="CS62" s="82"/>
      <c r="CT62" s="82"/>
      <c r="CU62" s="82"/>
      <c r="CV62" s="82"/>
      <c r="CW62" s="82"/>
      <c r="CX62" s="82"/>
      <c r="CY62" s="82"/>
      <c r="CZ62" s="82"/>
      <c r="DA62" s="82"/>
      <c r="DB62" s="82"/>
      <c r="DC62" s="82"/>
      <c r="DD62" s="82"/>
      <c r="DE62" s="82"/>
      <c r="DF62" s="82"/>
      <c r="DG62" s="82"/>
      <c r="DH62" s="82"/>
      <c r="DI62" s="82"/>
      <c r="DJ62" s="82"/>
      <c r="DK62" s="82"/>
      <c r="DL62" s="82"/>
      <c r="DM62" s="82"/>
      <c r="DN62" s="82"/>
      <c r="DO62" s="82"/>
      <c r="DP62" s="82"/>
      <c r="DQ62" s="82"/>
      <c r="DR62" s="82"/>
      <c r="DS62" s="82"/>
      <c r="DT62" s="82"/>
      <c r="DU62" s="82"/>
      <c r="DV62" s="82"/>
      <c r="DW62" s="82"/>
      <c r="DX62" s="82"/>
      <c r="DY62" s="82"/>
      <c r="DZ62" s="82"/>
      <c r="EA62" s="82"/>
      <c r="EB62" s="82"/>
      <c r="EC62" s="82"/>
      <c r="ED62" s="82"/>
      <c r="EE62" s="82"/>
      <c r="EF62" s="82"/>
      <c r="EG62" s="82"/>
      <c r="EH62" s="82"/>
      <c r="EI62" s="82"/>
      <c r="EJ62" s="82"/>
      <c r="EK62" s="82"/>
      <c r="EL62" s="82"/>
      <c r="EM62" s="82"/>
      <c r="EN62" s="82"/>
      <c r="EO62" s="82"/>
      <c r="EP62" s="82"/>
      <c r="EQ62" s="82"/>
      <c r="ER62" s="82"/>
      <c r="ES62" s="82"/>
      <c r="ET62" s="82"/>
      <c r="EU62" s="82"/>
      <c r="EV62" s="82"/>
      <c r="EW62" s="82"/>
      <c r="EX62" s="82"/>
      <c r="EY62" s="82"/>
      <c r="EZ62" s="82"/>
      <c r="FA62" s="82"/>
      <c r="FB62" s="82"/>
      <c r="FC62" s="82"/>
      <c r="FD62" s="82"/>
      <c r="FE62" s="82"/>
      <c r="FF62" s="82"/>
      <c r="FG62" s="82"/>
      <c r="FH62" s="82"/>
      <c r="FI62" s="82"/>
      <c r="FJ62" s="82"/>
      <c r="FK62" s="82"/>
      <c r="FL62" s="82"/>
      <c r="FM62" s="82"/>
      <c r="FN62" s="82"/>
      <c r="FO62" s="82"/>
      <c r="FP62" s="82"/>
      <c r="FQ62" s="82"/>
      <c r="FR62" s="82"/>
      <c r="FS62" s="82"/>
      <c r="FT62" s="82"/>
      <c r="FU62" s="82"/>
      <c r="FV62" s="82"/>
      <c r="FW62" s="82"/>
      <c r="FX62" s="82"/>
      <c r="FY62" s="82"/>
      <c r="FZ62" s="82"/>
      <c r="GA62" s="82"/>
      <c r="GB62" s="82"/>
      <c r="GC62" s="82"/>
      <c r="GD62" s="82"/>
      <c r="GE62" s="82"/>
      <c r="GF62" s="82"/>
      <c r="GG62" s="82"/>
      <c r="GH62" s="82"/>
      <c r="GI62" s="82"/>
      <c r="GJ62" s="82"/>
      <c r="GK62" s="82"/>
      <c r="GL62" s="82"/>
      <c r="GM62" s="82"/>
      <c r="GN62" s="82"/>
      <c r="GO62" s="82"/>
      <c r="GP62" s="82"/>
      <c r="GQ62" s="82"/>
      <c r="GR62" s="82"/>
      <c r="GS62" s="82"/>
      <c r="GT62" s="82"/>
      <c r="GU62" s="82"/>
      <c r="GV62" s="82"/>
      <c r="GW62" s="82"/>
      <c r="GX62" s="82"/>
      <c r="GY62" s="82"/>
      <c r="GZ62" s="82"/>
      <c r="HA62" s="82"/>
      <c r="HB62" s="82"/>
      <c r="HC62" s="82"/>
      <c r="HD62" s="82"/>
      <c r="HE62" s="82"/>
      <c r="HF62" s="82"/>
      <c r="HG62" s="82"/>
      <c r="HH62" s="82"/>
      <c r="HI62" s="82"/>
      <c r="HJ62" s="82"/>
      <c r="HK62" s="82"/>
      <c r="HL62" s="82"/>
      <c r="HM62" s="82"/>
      <c r="HN62" s="82"/>
      <c r="HO62" s="82"/>
      <c r="HP62" s="82"/>
      <c r="HQ62" s="82"/>
      <c r="HR62" s="82"/>
      <c r="HS62" s="82"/>
      <c r="HT62" s="82"/>
      <c r="HU62" s="82"/>
      <c r="HV62" s="82"/>
      <c r="HW62" s="82"/>
      <c r="HX62" s="82"/>
      <c r="HY62" s="82"/>
      <c r="HZ62" s="82"/>
      <c r="IA62" s="82"/>
      <c r="IB62" s="82"/>
      <c r="IC62" s="82"/>
      <c r="ID62" s="82"/>
      <c r="IE62" s="82"/>
      <c r="IF62" s="82"/>
      <c r="IG62" s="82"/>
      <c r="IH62" s="82"/>
      <c r="II62" s="82"/>
      <c r="IJ62" s="82"/>
      <c r="IK62" s="82"/>
      <c r="IL62" s="82"/>
      <c r="IM62" s="82"/>
      <c r="IN62" s="82"/>
      <c r="IO62" s="82"/>
      <c r="IP62" s="82"/>
      <c r="IQ62" s="82"/>
      <c r="IR62" s="82"/>
      <c r="IS62" s="82"/>
      <c r="IT62" s="82"/>
      <c r="IU62" s="82"/>
      <c r="IV62" s="82"/>
      <c r="IW62" s="82"/>
      <c r="IX62" s="82"/>
      <c r="IY62" s="82"/>
      <c r="IZ62" s="82"/>
      <c r="JA62" s="82"/>
      <c r="JB62" s="82"/>
      <c r="JC62" s="82"/>
      <c r="JD62" s="82"/>
      <c r="JE62" s="82"/>
      <c r="JF62" s="82"/>
      <c r="JG62" s="82"/>
      <c r="JH62" s="82"/>
      <c r="JI62" s="82"/>
      <c r="JJ62" s="82"/>
      <c r="JK62" s="82"/>
      <c r="JL62" s="82"/>
      <c r="JM62" s="82"/>
      <c r="JN62" s="82"/>
      <c r="JO62" s="82"/>
      <c r="JP62" s="82"/>
      <c r="JQ62" s="82"/>
      <c r="JR62" s="82"/>
      <c r="JS62" s="82"/>
      <c r="JT62" s="82"/>
      <c r="JU62" s="82"/>
      <c r="JV62" s="82"/>
      <c r="JW62" s="82"/>
      <c r="JX62" s="82"/>
      <c r="JY62" s="82"/>
      <c r="JZ62" s="82"/>
      <c r="KA62" s="82"/>
      <c r="KB62" s="82"/>
      <c r="KC62" s="82"/>
      <c r="KD62" s="82"/>
      <c r="KE62" s="82"/>
      <c r="KF62" s="82"/>
      <c r="KG62" s="82"/>
      <c r="KH62" s="82"/>
      <c r="KI62" s="82"/>
      <c r="KJ62" s="82"/>
      <c r="KK62" s="82"/>
      <c r="KL62" s="82"/>
      <c r="KM62" s="82"/>
      <c r="KN62" s="82"/>
      <c r="KO62" s="82"/>
      <c r="KP62" s="82"/>
      <c r="KQ62" s="82"/>
      <c r="KR62" s="82"/>
      <c r="KS62" s="82"/>
      <c r="KT62" s="82"/>
      <c r="KU62" s="82"/>
      <c r="KV62" s="82"/>
      <c r="KW62" s="82"/>
      <c r="KX62" s="82"/>
      <c r="KY62" s="82"/>
      <c r="KZ62" s="82"/>
      <c r="LA62" s="82"/>
      <c r="LB62" s="82"/>
      <c r="LC62" s="82"/>
      <c r="LD62" s="82"/>
      <c r="LE62" s="82"/>
      <c r="LF62" s="82"/>
      <c r="LG62" s="82"/>
      <c r="LH62" s="82"/>
      <c r="LI62" s="82"/>
      <c r="LJ62" s="82"/>
      <c r="LK62" s="82"/>
      <c r="LL62" s="82"/>
      <c r="LM62" s="82"/>
      <c r="LN62" s="82"/>
      <c r="LO62" s="82"/>
      <c r="LP62" s="82"/>
      <c r="LQ62" s="82"/>
      <c r="LR62" s="82"/>
      <c r="LS62" s="82"/>
      <c r="LT62" s="82"/>
      <c r="LU62" s="82"/>
      <c r="LV62" s="82"/>
      <c r="LW62" s="82"/>
      <c r="LX62" s="82"/>
      <c r="LY62" s="82"/>
      <c r="LZ62" s="82"/>
      <c r="MA62" s="82"/>
      <c r="MB62" s="82"/>
      <c r="MC62" s="82"/>
      <c r="MD62" s="82"/>
      <c r="ME62" s="82"/>
      <c r="MF62" s="82"/>
      <c r="MG62" s="82"/>
      <c r="MH62" s="82"/>
      <c r="MI62" s="82"/>
      <c r="MJ62" s="82"/>
      <c r="MK62" s="82"/>
      <c r="ML62" s="82"/>
      <c r="MM62" s="82"/>
      <c r="MN62" s="82"/>
      <c r="MO62" s="82"/>
      <c r="MP62" s="82"/>
      <c r="MQ62" s="82"/>
      <c r="MR62" s="82"/>
      <c r="MS62" s="82"/>
      <c r="MT62" s="82"/>
      <c r="MU62" s="82"/>
      <c r="MV62" s="82"/>
      <c r="MW62" s="82"/>
      <c r="MX62" s="82"/>
      <c r="MY62" s="82"/>
      <c r="MZ62" s="82"/>
      <c r="NA62" s="82"/>
      <c r="NB62" s="82"/>
      <c r="NC62" s="82"/>
      <c r="ND62" s="82"/>
      <c r="NE62" s="82"/>
      <c r="NF62" s="82"/>
      <c r="NG62" s="82"/>
      <c r="NH62" s="82"/>
      <c r="NI62" s="82"/>
      <c r="NJ62" s="82"/>
      <c r="NK62" s="82"/>
      <c r="NL62" s="82"/>
      <c r="NM62" s="82"/>
      <c r="NN62" s="82"/>
      <c r="NO62" s="82"/>
      <c r="NP62" s="82"/>
      <c r="NQ62" s="82"/>
      <c r="NR62" s="82"/>
      <c r="NS62" s="82"/>
      <c r="NT62" s="82"/>
      <c r="NU62" s="82"/>
      <c r="NV62" s="82"/>
      <c r="NW62" s="82"/>
      <c r="NX62" s="82"/>
      <c r="NY62" s="82"/>
      <c r="NZ62" s="82"/>
      <c r="OA62" s="82"/>
      <c r="OB62" s="82"/>
      <c r="OC62" s="82"/>
      <c r="OD62" s="82"/>
      <c r="OE62" s="82"/>
      <c r="OF62" s="82"/>
      <c r="OG62" s="82"/>
      <c r="OH62" s="82"/>
      <c r="OI62" s="82"/>
      <c r="OJ62" s="82"/>
      <c r="OK62" s="82"/>
      <c r="OL62" s="82"/>
      <c r="OM62" s="82"/>
      <c r="ON62" s="82"/>
      <c r="OO62" s="82"/>
      <c r="OP62" s="82"/>
      <c r="OQ62" s="82"/>
      <c r="OR62" s="82"/>
      <c r="OS62" s="82"/>
      <c r="OT62" s="82"/>
      <c r="OU62" s="82"/>
      <c r="OV62" s="82"/>
      <c r="OW62" s="82"/>
      <c r="OX62" s="82"/>
      <c r="OY62" s="82"/>
      <c r="OZ62" s="82"/>
      <c r="PA62" s="82"/>
      <c r="PB62" s="82"/>
      <c r="PC62" s="82"/>
      <c r="PD62" s="82"/>
      <c r="PE62" s="82"/>
      <c r="PF62" s="82"/>
      <c r="PG62" s="82"/>
      <c r="PH62" s="82"/>
      <c r="PI62" s="82"/>
      <c r="PJ62" s="82"/>
      <c r="PK62" s="82"/>
      <c r="PL62" s="82"/>
      <c r="PM62" s="82"/>
      <c r="PN62" s="82"/>
      <c r="PO62" s="82"/>
      <c r="PP62" s="82"/>
      <c r="PQ62" s="82"/>
      <c r="PR62" s="82"/>
      <c r="PS62" s="82"/>
      <c r="PT62" s="82"/>
      <c r="PU62" s="82"/>
      <c r="PV62" s="82"/>
      <c r="PW62" s="82"/>
      <c r="PX62" s="82"/>
      <c r="PY62" s="82"/>
      <c r="PZ62" s="82"/>
      <c r="QA62" s="82"/>
      <c r="QB62" s="82"/>
      <c r="QC62" s="82"/>
      <c r="QD62" s="82"/>
      <c r="QE62" s="82"/>
      <c r="QF62" s="82"/>
      <c r="QG62" s="82"/>
      <c r="QH62" s="82"/>
      <c r="QI62" s="82"/>
      <c r="QJ62" s="82"/>
      <c r="QK62" s="82"/>
      <c r="QL62" s="82"/>
      <c r="QM62" s="82"/>
      <c r="QN62" s="82"/>
      <c r="QO62" s="82"/>
      <c r="QP62" s="82"/>
      <c r="QQ62" s="82"/>
      <c r="QR62" s="82"/>
      <c r="QS62" s="82"/>
      <c r="QT62" s="82"/>
      <c r="QU62" s="82"/>
      <c r="QV62" s="82"/>
      <c r="QW62" s="82"/>
      <c r="QX62" s="82"/>
      <c r="QY62" s="82"/>
      <c r="QZ62" s="82"/>
      <c r="RA62" s="82"/>
      <c r="RB62" s="82"/>
      <c r="RC62" s="82"/>
      <c r="RD62" s="82"/>
      <c r="RE62" s="82"/>
      <c r="RF62" s="82"/>
      <c r="RG62" s="82"/>
      <c r="RH62" s="82"/>
      <c r="RI62" s="82"/>
      <c r="RJ62" s="82"/>
      <c r="RK62" s="82"/>
      <c r="RL62" s="82"/>
      <c r="RM62" s="82"/>
      <c r="RN62" s="82"/>
      <c r="RO62" s="82"/>
      <c r="RP62" s="82"/>
      <c r="RQ62" s="82"/>
      <c r="RR62" s="82"/>
      <c r="RS62" s="82"/>
      <c r="RT62" s="82"/>
      <c r="RU62" s="82"/>
      <c r="RV62" s="82"/>
      <c r="RW62" s="82"/>
      <c r="RX62" s="82"/>
      <c r="RY62" s="82"/>
      <c r="RZ62" s="82"/>
      <c r="SA62" s="82"/>
      <c r="SB62" s="82"/>
      <c r="SC62" s="82"/>
      <c r="SD62" s="82"/>
      <c r="SE62" s="82"/>
      <c r="SF62" s="82"/>
      <c r="SG62" s="82"/>
      <c r="SH62" s="82"/>
      <c r="SI62" s="82"/>
      <c r="SJ62" s="82"/>
      <c r="SK62" s="82"/>
      <c r="SL62" s="82"/>
      <c r="SM62" s="82"/>
      <c r="SN62" s="82"/>
      <c r="SO62" s="82"/>
      <c r="SP62" s="82"/>
      <c r="SQ62" s="82"/>
      <c r="SR62" s="82"/>
      <c r="SS62" s="82"/>
      <c r="ST62" s="82"/>
      <c r="SU62" s="82"/>
      <c r="SV62" s="82"/>
      <c r="SW62" s="82"/>
      <c r="SX62" s="82"/>
      <c r="SY62" s="82"/>
      <c r="SZ62" s="82"/>
      <c r="TA62" s="82"/>
      <c r="TB62" s="82"/>
      <c r="TC62" s="82"/>
      <c r="TD62" s="82"/>
      <c r="TE62" s="82"/>
      <c r="TF62" s="82"/>
      <c r="TG62" s="82"/>
      <c r="TH62" s="82"/>
      <c r="TI62" s="82"/>
      <c r="TJ62" s="82"/>
      <c r="TK62" s="82"/>
      <c r="TL62" s="82"/>
      <c r="TM62" s="82"/>
      <c r="TN62" s="82"/>
      <c r="TO62" s="82"/>
      <c r="TP62" s="82"/>
      <c r="TQ62" s="82"/>
      <c r="TR62" s="82"/>
      <c r="TS62" s="82"/>
      <c r="TT62" s="82"/>
      <c r="TU62" s="82"/>
      <c r="TV62" s="82"/>
      <c r="TW62" s="82"/>
      <c r="TX62" s="82"/>
      <c r="TY62" s="82"/>
      <c r="TZ62" s="82"/>
      <c r="UA62" s="82"/>
      <c r="UB62" s="82"/>
      <c r="UC62" s="82"/>
      <c r="UD62" s="82"/>
      <c r="UE62" s="82"/>
      <c r="UF62" s="82"/>
      <c r="UG62" s="82"/>
      <c r="UH62" s="82"/>
      <c r="UI62" s="82"/>
      <c r="UJ62" s="82"/>
      <c r="UK62" s="82"/>
      <c r="UL62" s="82"/>
      <c r="UM62" s="82"/>
      <c r="UN62" s="82"/>
      <c r="UO62" s="82"/>
      <c r="UP62" s="82"/>
      <c r="UQ62" s="82"/>
      <c r="UR62" s="82"/>
      <c r="US62" s="82"/>
      <c r="UT62" s="82"/>
      <c r="UU62" s="82"/>
      <c r="UV62" s="82"/>
      <c r="UW62" s="82"/>
      <c r="UX62" s="82"/>
      <c r="UY62" s="82"/>
      <c r="UZ62" s="82"/>
      <c r="VA62" s="82"/>
      <c r="VB62" s="82"/>
      <c r="VC62" s="82"/>
      <c r="VD62" s="82"/>
      <c r="VE62" s="82"/>
      <c r="VF62" s="82"/>
      <c r="VG62" s="82"/>
      <c r="VH62" s="82"/>
      <c r="VI62" s="82"/>
      <c r="VJ62" s="82"/>
      <c r="VK62" s="82"/>
      <c r="VL62" s="82"/>
      <c r="VM62" s="82"/>
      <c r="VN62" s="82"/>
      <c r="VO62" s="82"/>
      <c r="VP62" s="82"/>
      <c r="VQ62" s="82"/>
      <c r="VR62" s="82"/>
      <c r="VS62" s="82"/>
      <c r="VT62" s="82"/>
      <c r="VU62" s="82"/>
      <c r="VV62" s="82"/>
      <c r="VW62" s="82"/>
      <c r="VX62" s="82"/>
      <c r="VY62" s="82"/>
      <c r="VZ62" s="82"/>
      <c r="WA62" s="82"/>
      <c r="WB62" s="82"/>
      <c r="WC62" s="82"/>
      <c r="WD62" s="82"/>
      <c r="WE62" s="82"/>
      <c r="WF62" s="82"/>
      <c r="WG62" s="82"/>
      <c r="WH62" s="82"/>
      <c r="WI62" s="82"/>
      <c r="WJ62" s="82"/>
      <c r="WK62" s="82"/>
      <c r="WL62" s="82"/>
      <c r="WM62" s="82"/>
      <c r="WN62" s="82"/>
      <c r="WO62" s="82"/>
      <c r="WP62" s="82"/>
      <c r="WQ62" s="82"/>
      <c r="WR62" s="82"/>
      <c r="WS62" s="82"/>
      <c r="WT62" s="82"/>
      <c r="WU62" s="82"/>
      <c r="WV62" s="82"/>
      <c r="WW62" s="82"/>
      <c r="WX62" s="82"/>
      <c r="WY62" s="82"/>
      <c r="WZ62" s="82"/>
      <c r="XA62" s="82"/>
      <c r="XB62" s="82"/>
      <c r="XC62" s="82"/>
      <c r="XD62" s="82"/>
      <c r="XE62" s="82"/>
      <c r="XF62" s="82"/>
      <c r="XG62" s="82"/>
      <c r="XH62" s="82"/>
      <c r="XI62" s="82"/>
      <c r="XJ62" s="82"/>
      <c r="XK62" s="82"/>
      <c r="XL62" s="82"/>
      <c r="XM62" s="82"/>
      <c r="XN62" s="82"/>
      <c r="XO62" s="82"/>
      <c r="XP62" s="82"/>
      <c r="XQ62" s="82"/>
      <c r="XR62" s="82"/>
      <c r="XS62" s="82"/>
      <c r="XT62" s="82"/>
      <c r="XU62" s="82"/>
      <c r="XV62" s="82"/>
      <c r="XW62" s="82"/>
      <c r="XX62" s="82"/>
      <c r="XY62" s="82"/>
      <c r="XZ62" s="82"/>
      <c r="YA62" s="82"/>
      <c r="YB62" s="82"/>
      <c r="YC62" s="82"/>
      <c r="YD62" s="82"/>
      <c r="YE62" s="82"/>
      <c r="YF62" s="82"/>
      <c r="YG62" s="82"/>
      <c r="YH62" s="82"/>
      <c r="YI62" s="82"/>
      <c r="YJ62" s="82"/>
      <c r="YK62" s="82"/>
      <c r="YL62" s="82"/>
      <c r="YM62" s="82"/>
      <c r="YN62" s="82"/>
      <c r="YO62" s="82"/>
      <c r="YP62" s="82"/>
      <c r="YQ62" s="82"/>
      <c r="YR62" s="82"/>
      <c r="YS62" s="82"/>
      <c r="YT62" s="82"/>
      <c r="YU62" s="82"/>
      <c r="YV62" s="82"/>
      <c r="YW62" s="82"/>
      <c r="YX62" s="82"/>
      <c r="YY62" s="82"/>
      <c r="YZ62" s="82"/>
      <c r="ZA62" s="82"/>
      <c r="ZB62" s="82"/>
      <c r="ZC62" s="82"/>
      <c r="ZD62" s="82"/>
      <c r="ZE62" s="82"/>
      <c r="ZF62" s="82"/>
      <c r="ZG62" s="82"/>
      <c r="ZH62" s="82"/>
      <c r="ZI62" s="82"/>
      <c r="ZJ62" s="82"/>
      <c r="ZK62" s="82"/>
      <c r="ZL62" s="82"/>
      <c r="ZM62" s="82"/>
      <c r="ZN62" s="82"/>
      <c r="ZO62" s="82"/>
      <c r="ZP62" s="82"/>
      <c r="ZQ62" s="82"/>
      <c r="ZR62" s="82"/>
      <c r="ZS62" s="82"/>
      <c r="ZT62" s="82"/>
      <c r="ZU62" s="82"/>
      <c r="ZV62" s="82"/>
      <c r="ZW62" s="82"/>
      <c r="ZX62" s="82"/>
      <c r="ZY62" s="82"/>
      <c r="ZZ62" s="82"/>
      <c r="AAA62" s="82"/>
      <c r="AAB62" s="82"/>
      <c r="AAC62" s="82"/>
      <c r="AAD62" s="82"/>
      <c r="AAE62" s="82"/>
      <c r="AAF62" s="82"/>
      <c r="AAG62" s="82"/>
      <c r="AAH62" s="82"/>
      <c r="AAI62" s="82"/>
      <c r="AAJ62" s="82"/>
      <c r="AAK62" s="82"/>
      <c r="AAL62" s="82"/>
      <c r="AAM62" s="82"/>
      <c r="AAN62" s="82"/>
      <c r="AAO62" s="82"/>
      <c r="AAP62" s="82"/>
      <c r="AAQ62" s="82"/>
      <c r="AAR62" s="82"/>
      <c r="AAS62" s="82"/>
      <c r="AAT62" s="82"/>
      <c r="AAU62" s="82"/>
      <c r="AAV62" s="82"/>
      <c r="AAW62" s="82"/>
      <c r="AAX62" s="82"/>
      <c r="AAY62" s="82"/>
      <c r="AAZ62" s="82"/>
      <c r="ABA62" s="82"/>
      <c r="ABB62" s="82"/>
      <c r="ABC62" s="82"/>
      <c r="ABD62" s="82"/>
      <c r="ABE62" s="82"/>
      <c r="ABF62" s="82"/>
      <c r="ABG62" s="82"/>
      <c r="ABH62" s="82"/>
      <c r="ABI62" s="82"/>
      <c r="ABJ62" s="82"/>
      <c r="ABK62" s="82"/>
      <c r="ABL62" s="82"/>
      <c r="ABM62" s="82"/>
      <c r="ABN62" s="82"/>
      <c r="ABO62" s="82"/>
      <c r="ABP62" s="82"/>
      <c r="ABQ62" s="82"/>
      <c r="ABR62" s="82"/>
      <c r="ABS62" s="82"/>
      <c r="ABT62" s="82"/>
      <c r="ABU62" s="82"/>
      <c r="ABV62" s="82"/>
      <c r="ABW62" s="82"/>
      <c r="ABX62" s="82"/>
      <c r="ABY62" s="82"/>
      <c r="ABZ62" s="82"/>
      <c r="ACA62" s="82"/>
      <c r="ACB62" s="82"/>
      <c r="ACC62" s="82"/>
      <c r="ACD62" s="82"/>
      <c r="ACE62" s="82"/>
      <c r="ACF62" s="82"/>
      <c r="ACG62" s="82"/>
      <c r="ACH62" s="82"/>
      <c r="ACI62" s="82"/>
      <c r="ACJ62" s="82"/>
      <c r="ACK62" s="82"/>
      <c r="ACL62" s="82"/>
      <c r="ACM62" s="82"/>
      <c r="ACN62" s="82"/>
      <c r="ACO62" s="82"/>
      <c r="ACP62" s="82"/>
      <c r="ACQ62" s="82"/>
      <c r="ACR62" s="82"/>
      <c r="ACS62" s="82"/>
      <c r="ACT62" s="82"/>
      <c r="ACU62" s="82"/>
      <c r="ACV62" s="82"/>
      <c r="ACW62" s="82"/>
      <c r="ACX62" s="82"/>
      <c r="ACY62" s="82"/>
      <c r="ACZ62" s="82"/>
      <c r="ADA62" s="82"/>
      <c r="ADB62" s="82"/>
      <c r="ADC62" s="82"/>
      <c r="ADD62" s="82"/>
      <c r="ADE62" s="82"/>
      <c r="ADF62" s="82"/>
      <c r="ADG62" s="82"/>
      <c r="ADH62" s="82"/>
      <c r="ADI62" s="82"/>
      <c r="ADJ62" s="82"/>
      <c r="ADK62" s="82"/>
      <c r="ADL62" s="82"/>
      <c r="ADM62" s="82"/>
      <c r="ADN62" s="82"/>
      <c r="ADO62" s="82"/>
      <c r="ADP62" s="82"/>
      <c r="ADQ62" s="82"/>
      <c r="ADR62" s="82"/>
      <c r="ADS62" s="82"/>
      <c r="ADT62" s="82"/>
      <c r="ADU62" s="82"/>
      <c r="ADV62" s="82"/>
      <c r="ADW62" s="82"/>
      <c r="ADX62" s="82"/>
      <c r="ADY62" s="82"/>
      <c r="ADZ62" s="82"/>
      <c r="AEA62" s="82"/>
      <c r="AEB62" s="82"/>
      <c r="AEC62" s="82"/>
      <c r="AED62" s="82"/>
      <c r="AEE62" s="82"/>
      <c r="AEF62" s="82"/>
      <c r="AEG62" s="82"/>
      <c r="AEH62" s="82"/>
      <c r="AEI62" s="82"/>
      <c r="AEJ62" s="82"/>
      <c r="AEK62" s="82"/>
      <c r="AEL62" s="82"/>
      <c r="AEM62" s="82"/>
      <c r="AEN62" s="82"/>
      <c r="AEO62" s="82"/>
      <c r="AEP62" s="82"/>
      <c r="AEQ62" s="82"/>
      <c r="AER62" s="82"/>
      <c r="AES62" s="82"/>
      <c r="AET62" s="82"/>
      <c r="AEU62" s="82"/>
      <c r="AEV62" s="82"/>
      <c r="AEW62" s="82"/>
      <c r="AEX62" s="82"/>
      <c r="AEY62" s="82"/>
      <c r="AEZ62" s="82"/>
      <c r="AFA62" s="82"/>
      <c r="AFB62" s="82"/>
      <c r="AFC62" s="82"/>
      <c r="AFD62" s="82"/>
      <c r="AFE62" s="82"/>
      <c r="AFF62" s="82"/>
      <c r="AFG62" s="82"/>
      <c r="AFH62" s="82"/>
      <c r="AFI62" s="82"/>
      <c r="AFJ62" s="82"/>
      <c r="AFK62" s="82"/>
      <c r="AFL62" s="82"/>
      <c r="AFM62" s="82"/>
      <c r="AFN62" s="82"/>
      <c r="AFO62" s="82"/>
      <c r="AFP62" s="82"/>
      <c r="AFQ62" s="82"/>
      <c r="AFR62" s="82"/>
      <c r="AFS62" s="82"/>
      <c r="AFT62" s="82"/>
      <c r="AFU62" s="82"/>
      <c r="AFV62" s="82"/>
      <c r="AFW62" s="82"/>
      <c r="AFX62" s="82"/>
      <c r="AFY62" s="82"/>
      <c r="AFZ62" s="82"/>
      <c r="AGA62" s="82"/>
      <c r="AGB62" s="82"/>
      <c r="AGC62" s="82"/>
      <c r="AGD62" s="82"/>
      <c r="AGE62" s="82"/>
      <c r="AGF62" s="82"/>
      <c r="AGG62" s="82"/>
      <c r="AGH62" s="82"/>
      <c r="AGI62" s="82"/>
      <c r="AGJ62" s="82"/>
      <c r="AGK62" s="82"/>
      <c r="AGL62" s="82"/>
      <c r="AGM62" s="82"/>
      <c r="AGN62" s="82"/>
      <c r="AGO62" s="82"/>
      <c r="AGP62" s="82"/>
      <c r="AGQ62" s="82"/>
      <c r="AGR62" s="82"/>
      <c r="AGS62" s="82"/>
      <c r="AGT62" s="82"/>
      <c r="AGU62" s="82"/>
      <c r="AGV62" s="82"/>
      <c r="AGW62" s="82"/>
      <c r="AGX62" s="82"/>
      <c r="AGY62" s="82"/>
      <c r="AGZ62" s="82"/>
      <c r="AHA62" s="82"/>
      <c r="AHB62" s="82"/>
      <c r="AHC62" s="82"/>
      <c r="AHD62" s="82"/>
      <c r="AHE62" s="82"/>
      <c r="AHF62" s="82"/>
      <c r="AHG62" s="82"/>
      <c r="AHH62" s="82"/>
      <c r="AHI62" s="82"/>
      <c r="AHJ62" s="82"/>
      <c r="AHK62" s="82"/>
      <c r="AHL62" s="82"/>
      <c r="AHM62" s="82"/>
      <c r="AHN62" s="82"/>
      <c r="AHO62" s="82"/>
      <c r="AHP62" s="82"/>
      <c r="AHQ62" s="82"/>
      <c r="AHR62" s="82"/>
      <c r="AHS62" s="82"/>
      <c r="AHT62" s="82"/>
      <c r="AHU62" s="82"/>
      <c r="AHV62" s="82"/>
      <c r="AHW62" s="82"/>
      <c r="AHX62" s="82"/>
      <c r="AHY62" s="82"/>
      <c r="AHZ62" s="82"/>
      <c r="AIA62" s="82"/>
      <c r="AIB62" s="82"/>
      <c r="AIC62" s="82"/>
      <c r="AID62" s="82"/>
      <c r="AIE62" s="82"/>
      <c r="AIF62" s="82"/>
      <c r="AIG62" s="82"/>
      <c r="AIH62" s="82"/>
      <c r="AII62" s="82"/>
      <c r="AIJ62" s="82"/>
      <c r="AIK62" s="82"/>
      <c r="AIL62" s="82"/>
      <c r="AIM62" s="82"/>
      <c r="AIN62" s="82"/>
      <c r="AIO62" s="82"/>
      <c r="AIP62" s="82"/>
      <c r="AIQ62" s="82"/>
      <c r="AIR62" s="82"/>
      <c r="AIS62" s="82"/>
      <c r="AIT62" s="82"/>
      <c r="AIU62" s="82"/>
      <c r="AIV62" s="82"/>
      <c r="AIW62" s="82"/>
      <c r="AIX62" s="82"/>
      <c r="AIY62" s="82"/>
      <c r="AIZ62" s="82"/>
      <c r="AJA62" s="82"/>
      <c r="AJB62" s="82"/>
      <c r="AJC62" s="82"/>
      <c r="AJD62" s="82"/>
      <c r="AJE62" s="82"/>
      <c r="AJF62" s="82"/>
      <c r="AJG62" s="82"/>
      <c r="AJH62" s="82"/>
      <c r="AJI62" s="82"/>
      <c r="AJJ62" s="82"/>
      <c r="AJK62" s="82"/>
      <c r="AJL62" s="82"/>
      <c r="AJM62" s="82"/>
      <c r="AJN62" s="82"/>
      <c r="AJO62" s="82"/>
      <c r="AJP62" s="82"/>
      <c r="AJQ62" s="82"/>
      <c r="AJR62" s="82"/>
      <c r="AJS62" s="82"/>
      <c r="AJT62" s="82"/>
      <c r="AJU62" s="82"/>
      <c r="AJV62" s="82"/>
      <c r="AJW62" s="82"/>
      <c r="AJX62" s="82"/>
      <c r="AJY62" s="82"/>
      <c r="AJZ62" s="82"/>
      <c r="AKA62" s="82"/>
      <c r="AKB62" s="82"/>
      <c r="AKC62" s="82"/>
      <c r="AKD62" s="82"/>
      <c r="AKE62" s="82"/>
      <c r="AKF62" s="82"/>
      <c r="AKG62" s="82"/>
      <c r="AKH62" s="82"/>
      <c r="AKI62" s="82"/>
      <c r="AKJ62" s="82"/>
      <c r="AKK62" s="82"/>
      <c r="AKL62" s="82"/>
      <c r="AKM62" s="82"/>
      <c r="AKN62" s="82"/>
      <c r="AKO62" s="82"/>
      <c r="AKP62" s="82"/>
      <c r="AKQ62" s="82"/>
      <c r="AKR62" s="82"/>
      <c r="AKS62" s="82"/>
      <c r="AKT62" s="82"/>
      <c r="AKU62" s="82"/>
      <c r="AKV62" s="82"/>
      <c r="AKW62" s="82"/>
      <c r="AKX62" s="82"/>
      <c r="AKY62" s="82"/>
      <c r="AKZ62" s="82"/>
      <c r="ALA62" s="82"/>
      <c r="ALB62" s="82"/>
      <c r="ALC62" s="82"/>
      <c r="ALD62" s="82"/>
      <c r="ALE62" s="82"/>
      <c r="ALF62" s="82"/>
      <c r="ALG62" s="82"/>
      <c r="ALH62" s="82"/>
      <c r="ALI62" s="82"/>
      <c r="ALJ62" s="82"/>
      <c r="ALK62" s="82"/>
      <c r="ALL62" s="82"/>
      <c r="ALM62" s="82"/>
      <c r="ALN62" s="82"/>
      <c r="ALO62" s="82"/>
      <c r="ALP62" s="82"/>
      <c r="ALQ62" s="82"/>
      <c r="ALR62" s="82"/>
      <c r="ALS62" s="82"/>
      <c r="ALT62" s="82"/>
      <c r="ALU62" s="82"/>
      <c r="ALV62" s="82"/>
      <c r="ALW62" s="82"/>
      <c r="ALX62" s="82"/>
      <c r="ALY62" s="82"/>
      <c r="ALZ62" s="82"/>
      <c r="AMA62" s="82"/>
      <c r="AMB62" s="82"/>
      <c r="AMC62" s="82"/>
      <c r="AMD62" s="82"/>
      <c r="AME62" s="82"/>
      <c r="AMF62" s="82"/>
      <c r="AMG62" s="82"/>
      <c r="AMH62" s="82"/>
      <c r="AMI62" s="82"/>
      <c r="AMJ62" s="82"/>
      <c r="AMK62" s="82"/>
      <c r="AML62" s="82"/>
      <c r="AMM62" s="82"/>
      <c r="AMN62" s="82"/>
      <c r="AMO62" s="82"/>
      <c r="AMP62" s="82"/>
      <c r="AMQ62" s="82"/>
      <c r="AMR62" s="82"/>
      <c r="AMS62" s="82"/>
      <c r="AMT62" s="82"/>
      <c r="AMU62" s="82"/>
      <c r="AMV62" s="82"/>
      <c r="AMW62" s="82"/>
      <c r="AMX62" s="82"/>
      <c r="AMY62" s="82"/>
      <c r="AMZ62" s="82"/>
      <c r="ANA62" s="82"/>
      <c r="ANB62" s="82"/>
      <c r="ANC62" s="82"/>
      <c r="AND62" s="82"/>
      <c r="ANE62" s="82"/>
      <c r="ANF62" s="82"/>
      <c r="ANG62" s="82"/>
      <c r="ANH62" s="82"/>
      <c r="ANI62" s="82"/>
      <c r="ANJ62" s="82"/>
      <c r="ANK62" s="82"/>
      <c r="ANL62" s="82"/>
      <c r="ANM62" s="82"/>
      <c r="ANN62" s="82"/>
      <c r="ANO62" s="82"/>
      <c r="ANP62" s="82"/>
      <c r="ANQ62" s="82"/>
      <c r="ANR62" s="82"/>
      <c r="ANS62" s="82"/>
      <c r="ANT62" s="82"/>
      <c r="ANU62" s="82"/>
      <c r="ANV62" s="82"/>
      <c r="ANW62" s="82"/>
      <c r="ANX62" s="82"/>
      <c r="ANY62" s="82"/>
      <c r="ANZ62" s="82"/>
      <c r="AOA62" s="82"/>
      <c r="AOB62" s="82"/>
      <c r="AOC62" s="82"/>
      <c r="AOD62" s="82"/>
      <c r="AOE62" s="82"/>
      <c r="AOF62" s="82"/>
      <c r="AOG62" s="82"/>
      <c r="AOH62" s="82"/>
      <c r="AOI62" s="82"/>
      <c r="AOJ62" s="82"/>
      <c r="AOK62" s="82"/>
      <c r="AOL62" s="82"/>
      <c r="AOM62" s="82"/>
      <c r="AON62" s="82"/>
      <c r="AOO62" s="82"/>
      <c r="AOP62" s="82"/>
      <c r="AOQ62" s="82"/>
      <c r="AOR62" s="82"/>
      <c r="AOS62" s="82"/>
      <c r="AOT62" s="82"/>
      <c r="AOU62" s="82"/>
      <c r="AOV62" s="82"/>
      <c r="AOW62" s="82"/>
      <c r="AOX62" s="82"/>
      <c r="AOY62" s="82"/>
      <c r="AOZ62" s="82"/>
      <c r="APA62" s="82"/>
      <c r="APB62" s="82"/>
      <c r="APC62" s="82"/>
      <c r="APD62" s="82"/>
      <c r="APE62" s="82"/>
      <c r="APF62" s="82"/>
      <c r="APG62" s="82"/>
      <c r="APH62" s="82"/>
      <c r="API62" s="82"/>
      <c r="APJ62" s="82"/>
      <c r="APK62" s="82"/>
      <c r="APL62" s="82"/>
      <c r="APM62" s="82"/>
      <c r="APN62" s="82"/>
      <c r="APO62" s="82"/>
      <c r="APP62" s="82"/>
      <c r="APQ62" s="82"/>
      <c r="APR62" s="82"/>
      <c r="APS62" s="82"/>
      <c r="APT62" s="82"/>
      <c r="APU62" s="82"/>
      <c r="APV62" s="82"/>
      <c r="APW62" s="82"/>
      <c r="APX62" s="82"/>
      <c r="APY62" s="82"/>
      <c r="APZ62" s="82"/>
      <c r="AQA62" s="82"/>
      <c r="AQB62" s="82"/>
      <c r="AQC62" s="82"/>
      <c r="AQD62" s="82"/>
      <c r="AQE62" s="82"/>
      <c r="AQF62" s="82"/>
      <c r="AQG62" s="82"/>
      <c r="AQH62" s="82"/>
      <c r="AQI62" s="82"/>
      <c r="AQJ62" s="82"/>
      <c r="AQK62" s="82"/>
      <c r="AQL62" s="82"/>
      <c r="AQM62" s="82"/>
      <c r="AQN62" s="82"/>
      <c r="AQO62" s="82"/>
      <c r="AQP62" s="82"/>
      <c r="AQQ62" s="82"/>
      <c r="AQR62" s="82"/>
      <c r="AQS62" s="82"/>
      <c r="AQT62" s="82"/>
      <c r="AQU62" s="82"/>
      <c r="AQV62" s="82"/>
      <c r="AQW62" s="82"/>
      <c r="AQX62" s="82"/>
      <c r="AQY62" s="82"/>
      <c r="AQZ62" s="82"/>
      <c r="ARA62" s="82"/>
      <c r="ARB62" s="82"/>
      <c r="ARC62" s="82"/>
      <c r="ARD62" s="82"/>
      <c r="ARE62" s="82"/>
      <c r="ARF62" s="82"/>
      <c r="ARG62" s="82"/>
      <c r="ARH62" s="82"/>
      <c r="ARI62" s="82"/>
      <c r="ARJ62" s="82"/>
      <c r="ARK62" s="82"/>
      <c r="ARL62" s="82"/>
      <c r="ARM62" s="82"/>
      <c r="ARN62" s="82"/>
      <c r="ARO62" s="82"/>
      <c r="ARP62" s="82"/>
      <c r="ARQ62" s="82"/>
      <c r="ARR62" s="82"/>
      <c r="ARS62" s="82"/>
      <c r="ART62" s="82"/>
      <c r="ARU62" s="82"/>
      <c r="ARV62" s="82"/>
      <c r="ARW62" s="82"/>
      <c r="ARX62" s="82"/>
      <c r="ARY62" s="82"/>
      <c r="ARZ62" s="82"/>
      <c r="ASA62" s="82"/>
      <c r="ASB62" s="82"/>
      <c r="ASC62" s="82"/>
      <c r="ASD62" s="82"/>
      <c r="ASE62" s="82"/>
      <c r="ASF62" s="82"/>
      <c r="ASG62" s="82"/>
      <c r="ASH62" s="82"/>
      <c r="ASI62" s="82"/>
      <c r="ASJ62" s="82"/>
      <c r="ASK62" s="82"/>
      <c r="ASL62" s="82"/>
      <c r="ASM62" s="82"/>
      <c r="ASN62" s="82"/>
      <c r="ASO62" s="82"/>
      <c r="ASP62" s="82"/>
      <c r="ASQ62" s="82"/>
      <c r="ASR62" s="82"/>
      <c r="ASS62" s="82"/>
      <c r="AST62" s="82"/>
      <c r="ASU62" s="82"/>
      <c r="ASV62" s="82"/>
      <c r="ASW62" s="82"/>
      <c r="ASX62" s="82"/>
      <c r="ASY62" s="82"/>
      <c r="ASZ62" s="82"/>
      <c r="ATA62" s="82"/>
      <c r="ATB62" s="82"/>
      <c r="ATC62" s="82"/>
      <c r="ATD62" s="82"/>
      <c r="ATE62" s="82"/>
      <c r="ATF62" s="82"/>
      <c r="ATG62" s="82"/>
      <c r="ATH62" s="82"/>
      <c r="ATI62" s="82"/>
      <c r="ATJ62" s="82"/>
      <c r="ATK62" s="82"/>
      <c r="ATL62" s="82"/>
      <c r="ATM62" s="82"/>
      <c r="ATN62" s="82"/>
      <c r="ATO62" s="82"/>
      <c r="ATP62" s="82"/>
      <c r="ATQ62" s="82"/>
      <c r="ATR62" s="82"/>
      <c r="ATS62" s="82"/>
      <c r="ATT62" s="82"/>
      <c r="ATU62" s="82"/>
      <c r="ATV62" s="82"/>
      <c r="ATW62" s="82"/>
      <c r="ATX62" s="82"/>
      <c r="ATY62" s="82"/>
      <c r="ATZ62" s="82"/>
      <c r="AUA62" s="82"/>
      <c r="AUB62" s="82"/>
      <c r="AUC62" s="82"/>
      <c r="AUD62" s="82"/>
      <c r="AUE62" s="82"/>
      <c r="AUF62" s="82"/>
      <c r="AUG62" s="82"/>
      <c r="AUH62" s="82"/>
      <c r="AUI62" s="82"/>
      <c r="AUJ62" s="82"/>
      <c r="AUK62" s="82"/>
      <c r="AUL62" s="82"/>
      <c r="AUM62" s="82"/>
      <c r="AUN62" s="82"/>
      <c r="AUO62" s="82"/>
      <c r="AUP62" s="82"/>
      <c r="AUQ62" s="82"/>
      <c r="AUR62" s="82"/>
      <c r="AUS62" s="82"/>
      <c r="AUT62" s="82"/>
      <c r="AUU62" s="82"/>
      <c r="AUV62" s="82"/>
      <c r="AUW62" s="82"/>
      <c r="AUX62" s="82"/>
      <c r="AUY62" s="82"/>
      <c r="AUZ62" s="82"/>
      <c r="AVA62" s="82"/>
      <c r="AVB62" s="82"/>
      <c r="AVC62" s="82"/>
      <c r="AVD62" s="82"/>
      <c r="AVE62" s="82"/>
      <c r="AVF62" s="82"/>
      <c r="AVG62" s="82"/>
      <c r="AVH62" s="82"/>
      <c r="AVI62" s="82"/>
      <c r="AVJ62" s="82"/>
      <c r="AVK62" s="82"/>
      <c r="AVL62" s="82"/>
      <c r="AVM62" s="82"/>
      <c r="AVN62" s="82"/>
      <c r="AVO62" s="82"/>
      <c r="AVP62" s="82"/>
      <c r="AVQ62" s="82"/>
      <c r="AVR62" s="82"/>
      <c r="AVS62" s="82"/>
      <c r="AVT62" s="82"/>
      <c r="AVU62" s="82"/>
      <c r="AVV62" s="82"/>
      <c r="AVW62" s="82"/>
      <c r="AVX62" s="82"/>
      <c r="AVY62" s="82"/>
      <c r="AVZ62" s="82"/>
      <c r="AWA62" s="82"/>
      <c r="AWB62" s="82"/>
      <c r="AWC62" s="82"/>
      <c r="AWD62" s="82"/>
      <c r="AWE62" s="82"/>
      <c r="AWF62" s="82"/>
      <c r="AWG62" s="82"/>
      <c r="AWH62" s="82"/>
      <c r="AWI62" s="82"/>
      <c r="AWJ62" s="82"/>
      <c r="AWK62" s="82"/>
      <c r="AWL62" s="82"/>
      <c r="AWM62" s="82"/>
      <c r="AWN62" s="82"/>
      <c r="AWO62" s="82"/>
      <c r="AWP62" s="82"/>
      <c r="AWQ62" s="82"/>
      <c r="AWR62" s="82"/>
      <c r="AWS62" s="82"/>
      <c r="AWT62" s="82"/>
      <c r="AWU62" s="82"/>
      <c r="AWV62" s="82"/>
      <c r="AWW62" s="82"/>
      <c r="AWX62" s="82"/>
      <c r="AWY62" s="82"/>
      <c r="AWZ62" s="82"/>
      <c r="AXA62" s="82"/>
      <c r="AXB62" s="82"/>
      <c r="AXC62" s="82"/>
      <c r="AXD62" s="82"/>
      <c r="AXE62" s="82"/>
      <c r="AXF62" s="82"/>
      <c r="AXG62" s="82"/>
      <c r="AXH62" s="82"/>
      <c r="AXI62" s="82"/>
      <c r="AXJ62" s="82"/>
      <c r="AXK62" s="82"/>
      <c r="AXL62" s="82"/>
      <c r="AXM62" s="82"/>
      <c r="AXN62" s="82"/>
      <c r="AXO62" s="82"/>
      <c r="AXP62" s="82"/>
      <c r="AXQ62" s="82"/>
      <c r="AXR62" s="82"/>
      <c r="AXS62" s="82"/>
      <c r="AXT62" s="82"/>
      <c r="AXU62" s="82"/>
      <c r="AXV62" s="82"/>
      <c r="AXW62" s="82"/>
      <c r="AXX62" s="82"/>
      <c r="AXY62" s="82"/>
      <c r="AXZ62" s="82"/>
      <c r="AYA62" s="82"/>
      <c r="AYB62" s="82"/>
      <c r="AYC62" s="82"/>
      <c r="AYD62" s="82"/>
      <c r="AYE62" s="82"/>
      <c r="AYF62" s="82"/>
      <c r="AYG62" s="82"/>
      <c r="AYH62" s="82"/>
      <c r="AYI62" s="82"/>
      <c r="AYJ62" s="82"/>
      <c r="AYK62" s="82"/>
      <c r="AYL62" s="82"/>
      <c r="AYM62" s="82"/>
      <c r="AYN62" s="82"/>
      <c r="AYO62" s="82"/>
      <c r="AYP62" s="82"/>
      <c r="AYQ62" s="82"/>
      <c r="AYR62" s="82"/>
      <c r="AYS62" s="82"/>
      <c r="AYT62" s="82"/>
      <c r="AYU62" s="82"/>
      <c r="AYV62" s="82"/>
      <c r="AYW62" s="82"/>
      <c r="AYX62" s="82"/>
      <c r="AYY62" s="82"/>
      <c r="AYZ62" s="82"/>
      <c r="AZA62" s="82"/>
      <c r="AZB62" s="82"/>
      <c r="AZC62" s="82"/>
      <c r="AZD62" s="82"/>
      <c r="AZE62" s="82"/>
      <c r="AZF62" s="82"/>
      <c r="AZG62" s="82"/>
      <c r="AZH62" s="82"/>
      <c r="AZI62" s="82"/>
      <c r="AZJ62" s="82"/>
      <c r="AZK62" s="82"/>
      <c r="AZL62" s="82"/>
      <c r="AZM62" s="82"/>
      <c r="AZN62" s="82"/>
      <c r="AZO62" s="82"/>
      <c r="AZP62" s="82"/>
      <c r="AZQ62" s="82"/>
      <c r="AZR62" s="82"/>
      <c r="AZS62" s="82"/>
      <c r="AZT62" s="82"/>
      <c r="AZU62" s="82"/>
      <c r="AZV62" s="82"/>
      <c r="AZW62" s="82"/>
      <c r="AZX62" s="82"/>
      <c r="AZY62" s="82"/>
      <c r="AZZ62" s="82"/>
      <c r="BAA62" s="82"/>
      <c r="BAB62" s="82"/>
      <c r="BAC62" s="82"/>
      <c r="BAD62" s="82"/>
      <c r="BAE62" s="82"/>
      <c r="BAF62" s="82"/>
      <c r="BAG62" s="82"/>
      <c r="BAH62" s="82"/>
      <c r="BAI62" s="82"/>
      <c r="BAJ62" s="82"/>
      <c r="BAK62" s="82"/>
      <c r="BAL62" s="82"/>
      <c r="BAM62" s="82"/>
      <c r="BAN62" s="82"/>
      <c r="BAO62" s="82"/>
      <c r="BAP62" s="82"/>
      <c r="BAQ62" s="82"/>
      <c r="BAR62" s="82"/>
      <c r="BAS62" s="82"/>
      <c r="BAT62" s="82"/>
      <c r="BAU62" s="82"/>
      <c r="BAV62" s="82"/>
      <c r="BAW62" s="82"/>
      <c r="BAX62" s="82"/>
      <c r="BAY62" s="82"/>
      <c r="BAZ62" s="82"/>
      <c r="BBA62" s="82"/>
      <c r="BBB62" s="82"/>
      <c r="BBC62" s="82"/>
      <c r="BBD62" s="82"/>
      <c r="BBE62" s="82"/>
      <c r="BBF62" s="82"/>
      <c r="BBG62" s="82"/>
      <c r="BBH62" s="82"/>
      <c r="BBI62" s="82"/>
      <c r="BBJ62" s="82"/>
      <c r="BBK62" s="82"/>
      <c r="BBL62" s="82"/>
      <c r="BBM62" s="82"/>
      <c r="BBN62" s="82"/>
      <c r="BBO62" s="82"/>
      <c r="BBP62" s="82"/>
      <c r="BBQ62" s="82"/>
      <c r="BBR62" s="82"/>
      <c r="BBS62" s="82"/>
      <c r="BBT62" s="82"/>
      <c r="BBU62" s="82"/>
      <c r="BBV62" s="82"/>
      <c r="BBW62" s="82"/>
      <c r="BBX62" s="82"/>
      <c r="BBY62" s="82"/>
      <c r="BBZ62" s="82"/>
      <c r="BCA62" s="82"/>
      <c r="BCB62" s="82"/>
      <c r="BCC62" s="82"/>
      <c r="BCD62" s="82"/>
      <c r="BCE62" s="82"/>
      <c r="BCF62" s="82"/>
      <c r="BCG62" s="82"/>
      <c r="BCH62" s="82"/>
      <c r="BCI62" s="82"/>
      <c r="BCJ62" s="82"/>
      <c r="BCK62" s="82"/>
      <c r="BCL62" s="82"/>
      <c r="BCM62" s="82"/>
      <c r="BCN62" s="82"/>
      <c r="BCO62" s="82"/>
      <c r="BCP62" s="82"/>
      <c r="BCQ62" s="82"/>
      <c r="BCR62" s="82"/>
      <c r="BCS62" s="82"/>
      <c r="BCT62" s="82"/>
      <c r="BCU62" s="82"/>
      <c r="BCV62" s="82"/>
      <c r="BCW62" s="82"/>
      <c r="BCX62" s="82"/>
      <c r="BCY62" s="82"/>
      <c r="BCZ62" s="82"/>
      <c r="BDA62" s="82"/>
      <c r="BDB62" s="82"/>
      <c r="BDC62" s="82"/>
      <c r="BDD62" s="82"/>
      <c r="BDE62" s="82"/>
      <c r="BDF62" s="82"/>
      <c r="BDG62" s="82"/>
      <c r="BDH62" s="82"/>
      <c r="BDI62" s="82"/>
      <c r="BDJ62" s="82"/>
      <c r="BDK62" s="82"/>
      <c r="BDL62" s="82"/>
      <c r="BDM62" s="82"/>
      <c r="BDN62" s="82"/>
      <c r="BDO62" s="82"/>
      <c r="BDP62" s="82"/>
      <c r="BDQ62" s="82"/>
      <c r="BDR62" s="82"/>
      <c r="BDS62" s="82"/>
      <c r="BDT62" s="82"/>
      <c r="BDU62" s="82"/>
      <c r="BDV62" s="82"/>
      <c r="BDW62" s="82"/>
      <c r="BDX62" s="82"/>
      <c r="BDY62" s="82"/>
      <c r="BDZ62" s="82"/>
      <c r="BEA62" s="82"/>
      <c r="BEB62" s="82"/>
      <c r="BEC62" s="82"/>
      <c r="BED62" s="82"/>
      <c r="BEE62" s="82"/>
      <c r="BEF62" s="82"/>
      <c r="BEG62" s="82"/>
      <c r="BEH62" s="82"/>
      <c r="BEI62" s="82"/>
      <c r="BEJ62" s="82"/>
      <c r="BEK62" s="82"/>
      <c r="BEL62" s="82"/>
      <c r="BEM62" s="82"/>
      <c r="BEN62" s="82"/>
      <c r="BEO62" s="82"/>
      <c r="BEP62" s="82"/>
      <c r="BEQ62" s="82"/>
      <c r="BER62" s="82"/>
      <c r="BES62" s="82"/>
      <c r="BET62" s="82"/>
      <c r="BEU62" s="82"/>
      <c r="BEV62" s="82"/>
      <c r="BEW62" s="82"/>
      <c r="BEX62" s="82"/>
      <c r="BEY62" s="82"/>
      <c r="BEZ62" s="82"/>
      <c r="BFA62" s="82"/>
      <c r="BFB62" s="82"/>
      <c r="BFC62" s="82"/>
      <c r="BFD62" s="82"/>
      <c r="BFE62" s="82"/>
      <c r="BFF62" s="82"/>
      <c r="BFG62" s="82"/>
      <c r="BFH62" s="82"/>
      <c r="BFI62" s="82"/>
      <c r="BFJ62" s="82"/>
      <c r="BFK62" s="82"/>
      <c r="BFL62" s="82"/>
      <c r="BFM62" s="82"/>
      <c r="BFN62" s="82"/>
      <c r="BFO62" s="82"/>
      <c r="BFP62" s="82"/>
      <c r="BFQ62" s="82"/>
      <c r="BFR62" s="82"/>
      <c r="BFS62" s="82"/>
      <c r="BFT62" s="82"/>
      <c r="BFU62" s="82"/>
      <c r="BFV62" s="82"/>
      <c r="BFW62" s="82"/>
      <c r="BFX62" s="82"/>
      <c r="BFY62" s="82"/>
      <c r="BFZ62" s="82"/>
      <c r="BGA62" s="82"/>
      <c r="BGB62" s="82"/>
      <c r="BGC62" s="82"/>
      <c r="BGD62" s="82"/>
      <c r="BGE62" s="82"/>
      <c r="BGF62" s="82"/>
      <c r="BGG62" s="82"/>
      <c r="BGH62" s="82"/>
      <c r="BGI62" s="82"/>
      <c r="BGJ62" s="82"/>
      <c r="BGK62" s="82"/>
      <c r="BGL62" s="82"/>
      <c r="BGM62" s="82"/>
      <c r="BGN62" s="82"/>
      <c r="BGO62" s="82"/>
      <c r="BGP62" s="82"/>
      <c r="BGQ62" s="82"/>
      <c r="BGR62" s="82"/>
      <c r="BGS62" s="82"/>
      <c r="BGT62" s="82"/>
      <c r="BGU62" s="82"/>
      <c r="BGV62" s="82"/>
      <c r="BGW62" s="82"/>
      <c r="BGX62" s="82"/>
      <c r="BGY62" s="82"/>
      <c r="BGZ62" s="82"/>
      <c r="BHA62" s="82"/>
      <c r="BHB62" s="82"/>
      <c r="BHC62" s="82"/>
      <c r="BHD62" s="82"/>
      <c r="BHE62" s="82"/>
      <c r="BHF62" s="82"/>
      <c r="BHG62" s="82"/>
      <c r="BHH62" s="82"/>
      <c r="BHI62" s="82"/>
      <c r="BHJ62" s="82"/>
    </row>
    <row r="63" spans="1:1570" s="84" customFormat="1" x14ac:dyDescent="0.2">
      <c r="A63" s="99"/>
      <c r="B63" s="83">
        <v>29</v>
      </c>
      <c r="C63" s="59" t="s">
        <v>39</v>
      </c>
      <c r="D63" s="59"/>
      <c r="E63" s="59"/>
      <c r="F63" s="51"/>
      <c r="G63" s="80" t="str">
        <f t="shared" si="21"/>
        <v/>
      </c>
      <c r="H63" s="59"/>
      <c r="I63" s="62"/>
      <c r="J63" s="115" t="str">
        <f t="shared" si="22"/>
        <v/>
      </c>
      <c r="K63" s="82"/>
      <c r="L63" s="100"/>
      <c r="N63" s="116"/>
      <c r="O63" s="116"/>
      <c r="P63" s="116"/>
      <c r="Q63" s="116" t="str">
        <f t="shared" ref="Q63:AT63" si="49">HLOOKUP(Q$59,$N$1:$Y$17,5,FALSE)</f>
        <v>Recycled Content</v>
      </c>
      <c r="R63" s="116" t="e">
        <f t="shared" si="49"/>
        <v>#N/A</v>
      </c>
      <c r="S63" s="116" t="e">
        <f t="shared" si="49"/>
        <v>#N/A</v>
      </c>
      <c r="T63" s="116" t="e">
        <f t="shared" si="49"/>
        <v>#N/A</v>
      </c>
      <c r="U63" s="116" t="e">
        <f t="shared" si="49"/>
        <v>#N/A</v>
      </c>
      <c r="V63" s="116" t="e">
        <f t="shared" si="49"/>
        <v>#N/A</v>
      </c>
      <c r="W63" s="116" t="e">
        <f t="shared" si="49"/>
        <v>#N/A</v>
      </c>
      <c r="X63" s="116" t="e">
        <f t="shared" si="49"/>
        <v>#N/A</v>
      </c>
      <c r="Y63" s="116" t="e">
        <f t="shared" si="49"/>
        <v>#N/A</v>
      </c>
      <c r="Z63" s="116" t="e">
        <f t="shared" si="49"/>
        <v>#N/A</v>
      </c>
      <c r="AA63" s="116" t="e">
        <f t="shared" si="49"/>
        <v>#N/A</v>
      </c>
      <c r="AB63" s="116" t="e">
        <f t="shared" si="49"/>
        <v>#N/A</v>
      </c>
      <c r="AC63" s="116" t="e">
        <f t="shared" si="49"/>
        <v>#N/A</v>
      </c>
      <c r="AD63" s="116" t="e">
        <f t="shared" si="49"/>
        <v>#N/A</v>
      </c>
      <c r="AE63" s="116" t="e">
        <f t="shared" si="49"/>
        <v>#N/A</v>
      </c>
      <c r="AF63" s="116" t="e">
        <f t="shared" si="49"/>
        <v>#N/A</v>
      </c>
      <c r="AG63" s="116" t="e">
        <f t="shared" si="49"/>
        <v>#N/A</v>
      </c>
      <c r="AH63" s="116" t="e">
        <f t="shared" si="49"/>
        <v>#N/A</v>
      </c>
      <c r="AI63" s="116" t="e">
        <f t="shared" si="49"/>
        <v>#N/A</v>
      </c>
      <c r="AJ63" s="116" t="e">
        <f t="shared" si="49"/>
        <v>#N/A</v>
      </c>
      <c r="AK63" s="116" t="e">
        <f t="shared" si="49"/>
        <v>#N/A</v>
      </c>
      <c r="AL63" s="116" t="e">
        <f t="shared" si="49"/>
        <v>#N/A</v>
      </c>
      <c r="AM63" s="116" t="e">
        <f t="shared" si="49"/>
        <v>#N/A</v>
      </c>
      <c r="AN63" s="116" t="e">
        <f t="shared" si="49"/>
        <v>#N/A</v>
      </c>
      <c r="AO63" s="116" t="e">
        <f t="shared" si="49"/>
        <v>#N/A</v>
      </c>
      <c r="AP63" s="116" t="e">
        <f t="shared" si="49"/>
        <v>#N/A</v>
      </c>
      <c r="AQ63" s="116" t="e">
        <f t="shared" si="49"/>
        <v>#N/A</v>
      </c>
      <c r="AR63" s="116" t="e">
        <f t="shared" si="49"/>
        <v>#N/A</v>
      </c>
      <c r="AS63" s="116" t="e">
        <f t="shared" si="49"/>
        <v>#N/A</v>
      </c>
      <c r="AT63" s="116" t="e">
        <f t="shared" si="49"/>
        <v>#N/A</v>
      </c>
      <c r="AU63" s="87"/>
      <c r="AV63" s="87"/>
      <c r="AW63" s="87"/>
      <c r="AX63" s="87"/>
      <c r="AY63" s="87"/>
      <c r="AZ63" s="87"/>
      <c r="BA63" s="87"/>
      <c r="BB63" s="87"/>
      <c r="BC63" s="87"/>
      <c r="BD63" s="87"/>
      <c r="BE63" s="87"/>
      <c r="BF63" s="87"/>
      <c r="BG63" s="87"/>
      <c r="BH63" s="87"/>
      <c r="BI63" s="87"/>
      <c r="BJ63" s="88"/>
      <c r="BK63" s="88"/>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82"/>
      <c r="CJ63" s="82"/>
      <c r="CK63" s="82"/>
      <c r="CL63" s="82"/>
      <c r="CM63" s="82"/>
      <c r="CN63" s="82"/>
      <c r="CO63" s="82"/>
      <c r="CP63" s="82"/>
      <c r="CQ63" s="82"/>
      <c r="CR63" s="82"/>
      <c r="CS63" s="82"/>
      <c r="CT63" s="82"/>
      <c r="CU63" s="82"/>
      <c r="CV63" s="82"/>
      <c r="CW63" s="82"/>
      <c r="CX63" s="82"/>
      <c r="CY63" s="82"/>
      <c r="CZ63" s="82"/>
      <c r="DA63" s="82"/>
      <c r="DB63" s="82"/>
      <c r="DC63" s="82"/>
      <c r="DD63" s="82"/>
      <c r="DE63" s="82"/>
      <c r="DF63" s="82"/>
      <c r="DG63" s="82"/>
      <c r="DH63" s="82"/>
      <c r="DI63" s="82"/>
      <c r="DJ63" s="82"/>
      <c r="DK63" s="82"/>
      <c r="DL63" s="82"/>
      <c r="DM63" s="82"/>
      <c r="DN63" s="82"/>
      <c r="DO63" s="82"/>
      <c r="DP63" s="82"/>
      <c r="DQ63" s="82"/>
      <c r="DR63" s="82"/>
      <c r="DS63" s="82"/>
      <c r="DT63" s="82"/>
      <c r="DU63" s="82"/>
      <c r="DV63" s="82"/>
      <c r="DW63" s="82"/>
      <c r="DX63" s="82"/>
      <c r="DY63" s="82"/>
      <c r="DZ63" s="82"/>
      <c r="EA63" s="82"/>
      <c r="EB63" s="82"/>
      <c r="EC63" s="82"/>
      <c r="ED63" s="82"/>
      <c r="EE63" s="82"/>
      <c r="EF63" s="82"/>
      <c r="EG63" s="82"/>
      <c r="EH63" s="82"/>
      <c r="EI63" s="82"/>
      <c r="EJ63" s="82"/>
      <c r="EK63" s="82"/>
      <c r="EL63" s="82"/>
      <c r="EM63" s="82"/>
      <c r="EN63" s="82"/>
      <c r="EO63" s="82"/>
      <c r="EP63" s="82"/>
      <c r="EQ63" s="82"/>
      <c r="ER63" s="82"/>
      <c r="ES63" s="82"/>
      <c r="ET63" s="82"/>
      <c r="EU63" s="82"/>
      <c r="EV63" s="82"/>
      <c r="EW63" s="82"/>
      <c r="EX63" s="82"/>
      <c r="EY63" s="82"/>
      <c r="EZ63" s="82"/>
      <c r="FA63" s="82"/>
      <c r="FB63" s="82"/>
      <c r="FC63" s="82"/>
      <c r="FD63" s="82"/>
      <c r="FE63" s="82"/>
      <c r="FF63" s="82"/>
      <c r="FG63" s="82"/>
      <c r="FH63" s="82"/>
      <c r="FI63" s="82"/>
      <c r="FJ63" s="82"/>
      <c r="FK63" s="82"/>
      <c r="FL63" s="82"/>
      <c r="FM63" s="82"/>
      <c r="FN63" s="82"/>
      <c r="FO63" s="82"/>
      <c r="FP63" s="82"/>
      <c r="FQ63" s="82"/>
      <c r="FR63" s="82"/>
      <c r="FS63" s="82"/>
      <c r="FT63" s="82"/>
      <c r="FU63" s="82"/>
      <c r="FV63" s="82"/>
      <c r="FW63" s="82"/>
      <c r="FX63" s="82"/>
      <c r="FY63" s="82"/>
      <c r="FZ63" s="82"/>
      <c r="GA63" s="82"/>
      <c r="GB63" s="82"/>
      <c r="GC63" s="82"/>
      <c r="GD63" s="82"/>
      <c r="GE63" s="82"/>
      <c r="GF63" s="82"/>
      <c r="GG63" s="82"/>
      <c r="GH63" s="82"/>
      <c r="GI63" s="82"/>
      <c r="GJ63" s="82"/>
      <c r="GK63" s="82"/>
      <c r="GL63" s="82"/>
      <c r="GM63" s="82"/>
      <c r="GN63" s="82"/>
      <c r="GO63" s="82"/>
      <c r="GP63" s="82"/>
      <c r="GQ63" s="82"/>
      <c r="GR63" s="82"/>
      <c r="GS63" s="82"/>
      <c r="GT63" s="82"/>
      <c r="GU63" s="82"/>
      <c r="GV63" s="82"/>
      <c r="GW63" s="82"/>
      <c r="GX63" s="82"/>
      <c r="GY63" s="82"/>
      <c r="GZ63" s="82"/>
      <c r="HA63" s="82"/>
      <c r="HB63" s="82"/>
      <c r="HC63" s="82"/>
      <c r="HD63" s="82"/>
      <c r="HE63" s="82"/>
      <c r="HF63" s="82"/>
      <c r="HG63" s="82"/>
      <c r="HH63" s="82"/>
      <c r="HI63" s="82"/>
      <c r="HJ63" s="82"/>
      <c r="HK63" s="82"/>
      <c r="HL63" s="82"/>
      <c r="HM63" s="82"/>
      <c r="HN63" s="82"/>
      <c r="HO63" s="82"/>
      <c r="HP63" s="82"/>
      <c r="HQ63" s="82"/>
      <c r="HR63" s="82"/>
      <c r="HS63" s="82"/>
      <c r="HT63" s="82"/>
      <c r="HU63" s="82"/>
      <c r="HV63" s="82"/>
      <c r="HW63" s="82"/>
      <c r="HX63" s="82"/>
      <c r="HY63" s="82"/>
      <c r="HZ63" s="82"/>
      <c r="IA63" s="82"/>
      <c r="IB63" s="82"/>
      <c r="IC63" s="82"/>
      <c r="ID63" s="82"/>
      <c r="IE63" s="82"/>
      <c r="IF63" s="82"/>
      <c r="IG63" s="82"/>
      <c r="IH63" s="82"/>
      <c r="II63" s="82"/>
      <c r="IJ63" s="82"/>
      <c r="IK63" s="82"/>
      <c r="IL63" s="82"/>
      <c r="IM63" s="82"/>
      <c r="IN63" s="82"/>
      <c r="IO63" s="82"/>
      <c r="IP63" s="82"/>
      <c r="IQ63" s="82"/>
      <c r="IR63" s="82"/>
      <c r="IS63" s="82"/>
      <c r="IT63" s="82"/>
      <c r="IU63" s="82"/>
      <c r="IV63" s="82"/>
      <c r="IW63" s="82"/>
      <c r="IX63" s="82"/>
      <c r="IY63" s="82"/>
      <c r="IZ63" s="82"/>
      <c r="JA63" s="82"/>
      <c r="JB63" s="82"/>
      <c r="JC63" s="82"/>
      <c r="JD63" s="82"/>
      <c r="JE63" s="82"/>
      <c r="JF63" s="82"/>
      <c r="JG63" s="82"/>
      <c r="JH63" s="82"/>
      <c r="JI63" s="82"/>
      <c r="JJ63" s="82"/>
      <c r="JK63" s="82"/>
      <c r="JL63" s="82"/>
      <c r="JM63" s="82"/>
      <c r="JN63" s="82"/>
      <c r="JO63" s="82"/>
      <c r="JP63" s="82"/>
      <c r="JQ63" s="82"/>
      <c r="JR63" s="82"/>
      <c r="JS63" s="82"/>
      <c r="JT63" s="82"/>
      <c r="JU63" s="82"/>
      <c r="JV63" s="82"/>
      <c r="JW63" s="82"/>
      <c r="JX63" s="82"/>
      <c r="JY63" s="82"/>
      <c r="JZ63" s="82"/>
      <c r="KA63" s="82"/>
      <c r="KB63" s="82"/>
      <c r="KC63" s="82"/>
      <c r="KD63" s="82"/>
      <c r="KE63" s="82"/>
      <c r="KF63" s="82"/>
      <c r="KG63" s="82"/>
      <c r="KH63" s="82"/>
      <c r="KI63" s="82"/>
      <c r="KJ63" s="82"/>
      <c r="KK63" s="82"/>
      <c r="KL63" s="82"/>
      <c r="KM63" s="82"/>
      <c r="KN63" s="82"/>
      <c r="KO63" s="82"/>
      <c r="KP63" s="82"/>
      <c r="KQ63" s="82"/>
      <c r="KR63" s="82"/>
      <c r="KS63" s="82"/>
      <c r="KT63" s="82"/>
      <c r="KU63" s="82"/>
      <c r="KV63" s="82"/>
      <c r="KW63" s="82"/>
      <c r="KX63" s="82"/>
      <c r="KY63" s="82"/>
      <c r="KZ63" s="82"/>
      <c r="LA63" s="82"/>
      <c r="LB63" s="82"/>
      <c r="LC63" s="82"/>
      <c r="LD63" s="82"/>
      <c r="LE63" s="82"/>
      <c r="LF63" s="82"/>
      <c r="LG63" s="82"/>
      <c r="LH63" s="82"/>
      <c r="LI63" s="82"/>
      <c r="LJ63" s="82"/>
      <c r="LK63" s="82"/>
      <c r="LL63" s="82"/>
      <c r="LM63" s="82"/>
      <c r="LN63" s="82"/>
      <c r="LO63" s="82"/>
      <c r="LP63" s="82"/>
      <c r="LQ63" s="82"/>
      <c r="LR63" s="82"/>
      <c r="LS63" s="82"/>
      <c r="LT63" s="82"/>
      <c r="LU63" s="82"/>
      <c r="LV63" s="82"/>
      <c r="LW63" s="82"/>
      <c r="LX63" s="82"/>
      <c r="LY63" s="82"/>
      <c r="LZ63" s="82"/>
      <c r="MA63" s="82"/>
      <c r="MB63" s="82"/>
      <c r="MC63" s="82"/>
      <c r="MD63" s="82"/>
      <c r="ME63" s="82"/>
      <c r="MF63" s="82"/>
      <c r="MG63" s="82"/>
      <c r="MH63" s="82"/>
      <c r="MI63" s="82"/>
      <c r="MJ63" s="82"/>
      <c r="MK63" s="82"/>
      <c r="ML63" s="82"/>
      <c r="MM63" s="82"/>
      <c r="MN63" s="82"/>
      <c r="MO63" s="82"/>
      <c r="MP63" s="82"/>
      <c r="MQ63" s="82"/>
      <c r="MR63" s="82"/>
      <c r="MS63" s="82"/>
      <c r="MT63" s="82"/>
      <c r="MU63" s="82"/>
      <c r="MV63" s="82"/>
      <c r="MW63" s="82"/>
      <c r="MX63" s="82"/>
      <c r="MY63" s="82"/>
      <c r="MZ63" s="82"/>
      <c r="NA63" s="82"/>
      <c r="NB63" s="82"/>
      <c r="NC63" s="82"/>
      <c r="ND63" s="82"/>
      <c r="NE63" s="82"/>
      <c r="NF63" s="82"/>
      <c r="NG63" s="82"/>
      <c r="NH63" s="82"/>
      <c r="NI63" s="82"/>
      <c r="NJ63" s="82"/>
      <c r="NK63" s="82"/>
      <c r="NL63" s="82"/>
      <c r="NM63" s="82"/>
      <c r="NN63" s="82"/>
      <c r="NO63" s="82"/>
      <c r="NP63" s="82"/>
      <c r="NQ63" s="82"/>
      <c r="NR63" s="82"/>
      <c r="NS63" s="82"/>
      <c r="NT63" s="82"/>
      <c r="NU63" s="82"/>
      <c r="NV63" s="82"/>
      <c r="NW63" s="82"/>
      <c r="NX63" s="82"/>
      <c r="NY63" s="82"/>
      <c r="NZ63" s="82"/>
      <c r="OA63" s="82"/>
      <c r="OB63" s="82"/>
      <c r="OC63" s="82"/>
      <c r="OD63" s="82"/>
      <c r="OE63" s="82"/>
      <c r="OF63" s="82"/>
      <c r="OG63" s="82"/>
      <c r="OH63" s="82"/>
      <c r="OI63" s="82"/>
      <c r="OJ63" s="82"/>
      <c r="OK63" s="82"/>
      <c r="OL63" s="82"/>
      <c r="OM63" s="82"/>
      <c r="ON63" s="82"/>
      <c r="OO63" s="82"/>
      <c r="OP63" s="82"/>
      <c r="OQ63" s="82"/>
      <c r="OR63" s="82"/>
      <c r="OS63" s="82"/>
      <c r="OT63" s="82"/>
      <c r="OU63" s="82"/>
      <c r="OV63" s="82"/>
      <c r="OW63" s="82"/>
      <c r="OX63" s="82"/>
      <c r="OY63" s="82"/>
      <c r="OZ63" s="82"/>
      <c r="PA63" s="82"/>
      <c r="PB63" s="82"/>
      <c r="PC63" s="82"/>
      <c r="PD63" s="82"/>
      <c r="PE63" s="82"/>
      <c r="PF63" s="82"/>
      <c r="PG63" s="82"/>
      <c r="PH63" s="82"/>
      <c r="PI63" s="82"/>
      <c r="PJ63" s="82"/>
      <c r="PK63" s="82"/>
      <c r="PL63" s="82"/>
      <c r="PM63" s="82"/>
      <c r="PN63" s="82"/>
      <c r="PO63" s="82"/>
      <c r="PP63" s="82"/>
      <c r="PQ63" s="82"/>
      <c r="PR63" s="82"/>
      <c r="PS63" s="82"/>
      <c r="PT63" s="82"/>
      <c r="PU63" s="82"/>
      <c r="PV63" s="82"/>
      <c r="PW63" s="82"/>
      <c r="PX63" s="82"/>
      <c r="PY63" s="82"/>
      <c r="PZ63" s="82"/>
      <c r="QA63" s="82"/>
      <c r="QB63" s="82"/>
      <c r="QC63" s="82"/>
      <c r="QD63" s="82"/>
      <c r="QE63" s="82"/>
      <c r="QF63" s="82"/>
      <c r="QG63" s="82"/>
      <c r="QH63" s="82"/>
      <c r="QI63" s="82"/>
      <c r="QJ63" s="82"/>
      <c r="QK63" s="82"/>
      <c r="QL63" s="82"/>
      <c r="QM63" s="82"/>
      <c r="QN63" s="82"/>
      <c r="QO63" s="82"/>
      <c r="QP63" s="82"/>
      <c r="QQ63" s="82"/>
      <c r="QR63" s="82"/>
      <c r="QS63" s="82"/>
      <c r="QT63" s="82"/>
      <c r="QU63" s="82"/>
      <c r="QV63" s="82"/>
      <c r="QW63" s="82"/>
      <c r="QX63" s="82"/>
      <c r="QY63" s="82"/>
      <c r="QZ63" s="82"/>
      <c r="RA63" s="82"/>
      <c r="RB63" s="82"/>
      <c r="RC63" s="82"/>
      <c r="RD63" s="82"/>
      <c r="RE63" s="82"/>
      <c r="RF63" s="82"/>
      <c r="RG63" s="82"/>
      <c r="RH63" s="82"/>
      <c r="RI63" s="82"/>
      <c r="RJ63" s="82"/>
      <c r="RK63" s="82"/>
      <c r="RL63" s="82"/>
      <c r="RM63" s="82"/>
      <c r="RN63" s="82"/>
      <c r="RO63" s="82"/>
      <c r="RP63" s="82"/>
      <c r="RQ63" s="82"/>
      <c r="RR63" s="82"/>
      <c r="RS63" s="82"/>
      <c r="RT63" s="82"/>
      <c r="RU63" s="82"/>
      <c r="RV63" s="82"/>
      <c r="RW63" s="82"/>
      <c r="RX63" s="82"/>
      <c r="RY63" s="82"/>
      <c r="RZ63" s="82"/>
      <c r="SA63" s="82"/>
      <c r="SB63" s="82"/>
      <c r="SC63" s="82"/>
      <c r="SD63" s="82"/>
      <c r="SE63" s="82"/>
      <c r="SF63" s="82"/>
      <c r="SG63" s="82"/>
      <c r="SH63" s="82"/>
      <c r="SI63" s="82"/>
      <c r="SJ63" s="82"/>
      <c r="SK63" s="82"/>
      <c r="SL63" s="82"/>
      <c r="SM63" s="82"/>
      <c r="SN63" s="82"/>
      <c r="SO63" s="82"/>
      <c r="SP63" s="82"/>
      <c r="SQ63" s="82"/>
      <c r="SR63" s="82"/>
      <c r="SS63" s="82"/>
      <c r="ST63" s="82"/>
      <c r="SU63" s="82"/>
      <c r="SV63" s="82"/>
      <c r="SW63" s="82"/>
      <c r="SX63" s="82"/>
      <c r="SY63" s="82"/>
      <c r="SZ63" s="82"/>
      <c r="TA63" s="82"/>
      <c r="TB63" s="82"/>
      <c r="TC63" s="82"/>
      <c r="TD63" s="82"/>
      <c r="TE63" s="82"/>
      <c r="TF63" s="82"/>
      <c r="TG63" s="82"/>
      <c r="TH63" s="82"/>
      <c r="TI63" s="82"/>
      <c r="TJ63" s="82"/>
      <c r="TK63" s="82"/>
      <c r="TL63" s="82"/>
      <c r="TM63" s="82"/>
      <c r="TN63" s="82"/>
      <c r="TO63" s="82"/>
      <c r="TP63" s="82"/>
      <c r="TQ63" s="82"/>
      <c r="TR63" s="82"/>
      <c r="TS63" s="82"/>
      <c r="TT63" s="82"/>
      <c r="TU63" s="82"/>
      <c r="TV63" s="82"/>
      <c r="TW63" s="82"/>
      <c r="TX63" s="82"/>
      <c r="TY63" s="82"/>
      <c r="TZ63" s="82"/>
      <c r="UA63" s="82"/>
      <c r="UB63" s="82"/>
      <c r="UC63" s="82"/>
      <c r="UD63" s="82"/>
      <c r="UE63" s="82"/>
      <c r="UF63" s="82"/>
      <c r="UG63" s="82"/>
      <c r="UH63" s="82"/>
      <c r="UI63" s="82"/>
      <c r="UJ63" s="82"/>
      <c r="UK63" s="82"/>
      <c r="UL63" s="82"/>
      <c r="UM63" s="82"/>
      <c r="UN63" s="82"/>
      <c r="UO63" s="82"/>
      <c r="UP63" s="82"/>
      <c r="UQ63" s="82"/>
      <c r="UR63" s="82"/>
      <c r="US63" s="82"/>
      <c r="UT63" s="82"/>
      <c r="UU63" s="82"/>
      <c r="UV63" s="82"/>
      <c r="UW63" s="82"/>
      <c r="UX63" s="82"/>
      <c r="UY63" s="82"/>
      <c r="UZ63" s="82"/>
      <c r="VA63" s="82"/>
      <c r="VB63" s="82"/>
      <c r="VC63" s="82"/>
      <c r="VD63" s="82"/>
      <c r="VE63" s="82"/>
      <c r="VF63" s="82"/>
      <c r="VG63" s="82"/>
      <c r="VH63" s="82"/>
      <c r="VI63" s="82"/>
      <c r="VJ63" s="82"/>
      <c r="VK63" s="82"/>
      <c r="VL63" s="82"/>
      <c r="VM63" s="82"/>
      <c r="VN63" s="82"/>
      <c r="VO63" s="82"/>
      <c r="VP63" s="82"/>
      <c r="VQ63" s="82"/>
      <c r="VR63" s="82"/>
      <c r="VS63" s="82"/>
      <c r="VT63" s="82"/>
      <c r="VU63" s="82"/>
      <c r="VV63" s="82"/>
      <c r="VW63" s="82"/>
      <c r="VX63" s="82"/>
      <c r="VY63" s="82"/>
      <c r="VZ63" s="82"/>
      <c r="WA63" s="82"/>
      <c r="WB63" s="82"/>
      <c r="WC63" s="82"/>
      <c r="WD63" s="82"/>
      <c r="WE63" s="82"/>
      <c r="WF63" s="82"/>
      <c r="WG63" s="82"/>
      <c r="WH63" s="82"/>
      <c r="WI63" s="82"/>
      <c r="WJ63" s="82"/>
      <c r="WK63" s="82"/>
      <c r="WL63" s="82"/>
      <c r="WM63" s="82"/>
      <c r="WN63" s="82"/>
      <c r="WO63" s="82"/>
      <c r="WP63" s="82"/>
      <c r="WQ63" s="82"/>
      <c r="WR63" s="82"/>
      <c r="WS63" s="82"/>
      <c r="WT63" s="82"/>
      <c r="WU63" s="82"/>
      <c r="WV63" s="82"/>
      <c r="WW63" s="82"/>
      <c r="WX63" s="82"/>
      <c r="WY63" s="82"/>
      <c r="WZ63" s="82"/>
      <c r="XA63" s="82"/>
      <c r="XB63" s="82"/>
      <c r="XC63" s="82"/>
      <c r="XD63" s="82"/>
      <c r="XE63" s="82"/>
      <c r="XF63" s="82"/>
      <c r="XG63" s="82"/>
      <c r="XH63" s="82"/>
      <c r="XI63" s="82"/>
      <c r="XJ63" s="82"/>
      <c r="XK63" s="82"/>
      <c r="XL63" s="82"/>
      <c r="XM63" s="82"/>
      <c r="XN63" s="82"/>
      <c r="XO63" s="82"/>
      <c r="XP63" s="82"/>
      <c r="XQ63" s="82"/>
      <c r="XR63" s="82"/>
      <c r="XS63" s="82"/>
      <c r="XT63" s="82"/>
      <c r="XU63" s="82"/>
      <c r="XV63" s="82"/>
      <c r="XW63" s="82"/>
      <c r="XX63" s="82"/>
      <c r="XY63" s="82"/>
      <c r="XZ63" s="82"/>
      <c r="YA63" s="82"/>
      <c r="YB63" s="82"/>
      <c r="YC63" s="82"/>
      <c r="YD63" s="82"/>
      <c r="YE63" s="82"/>
      <c r="YF63" s="82"/>
      <c r="YG63" s="82"/>
      <c r="YH63" s="82"/>
      <c r="YI63" s="82"/>
      <c r="YJ63" s="82"/>
      <c r="YK63" s="82"/>
      <c r="YL63" s="82"/>
      <c r="YM63" s="82"/>
      <c r="YN63" s="82"/>
      <c r="YO63" s="82"/>
      <c r="YP63" s="82"/>
      <c r="YQ63" s="82"/>
      <c r="YR63" s="82"/>
      <c r="YS63" s="82"/>
      <c r="YT63" s="82"/>
      <c r="YU63" s="82"/>
      <c r="YV63" s="82"/>
      <c r="YW63" s="82"/>
      <c r="YX63" s="82"/>
      <c r="YY63" s="82"/>
      <c r="YZ63" s="82"/>
      <c r="ZA63" s="82"/>
      <c r="ZB63" s="82"/>
      <c r="ZC63" s="82"/>
      <c r="ZD63" s="82"/>
      <c r="ZE63" s="82"/>
      <c r="ZF63" s="82"/>
      <c r="ZG63" s="82"/>
      <c r="ZH63" s="82"/>
      <c r="ZI63" s="82"/>
      <c r="ZJ63" s="82"/>
      <c r="ZK63" s="82"/>
      <c r="ZL63" s="82"/>
      <c r="ZM63" s="82"/>
      <c r="ZN63" s="82"/>
      <c r="ZO63" s="82"/>
      <c r="ZP63" s="82"/>
      <c r="ZQ63" s="82"/>
      <c r="ZR63" s="82"/>
      <c r="ZS63" s="82"/>
      <c r="ZT63" s="82"/>
      <c r="ZU63" s="82"/>
      <c r="ZV63" s="82"/>
      <c r="ZW63" s="82"/>
      <c r="ZX63" s="82"/>
      <c r="ZY63" s="82"/>
      <c r="ZZ63" s="82"/>
      <c r="AAA63" s="82"/>
      <c r="AAB63" s="82"/>
      <c r="AAC63" s="82"/>
      <c r="AAD63" s="82"/>
      <c r="AAE63" s="82"/>
      <c r="AAF63" s="82"/>
      <c r="AAG63" s="82"/>
      <c r="AAH63" s="82"/>
      <c r="AAI63" s="82"/>
      <c r="AAJ63" s="82"/>
      <c r="AAK63" s="82"/>
      <c r="AAL63" s="82"/>
      <c r="AAM63" s="82"/>
      <c r="AAN63" s="82"/>
      <c r="AAO63" s="82"/>
      <c r="AAP63" s="82"/>
      <c r="AAQ63" s="82"/>
      <c r="AAR63" s="82"/>
      <c r="AAS63" s="82"/>
      <c r="AAT63" s="82"/>
      <c r="AAU63" s="82"/>
      <c r="AAV63" s="82"/>
      <c r="AAW63" s="82"/>
      <c r="AAX63" s="82"/>
      <c r="AAY63" s="82"/>
      <c r="AAZ63" s="82"/>
      <c r="ABA63" s="82"/>
      <c r="ABB63" s="82"/>
      <c r="ABC63" s="82"/>
      <c r="ABD63" s="82"/>
      <c r="ABE63" s="82"/>
      <c r="ABF63" s="82"/>
      <c r="ABG63" s="82"/>
      <c r="ABH63" s="82"/>
      <c r="ABI63" s="82"/>
      <c r="ABJ63" s="82"/>
      <c r="ABK63" s="82"/>
      <c r="ABL63" s="82"/>
      <c r="ABM63" s="82"/>
      <c r="ABN63" s="82"/>
      <c r="ABO63" s="82"/>
      <c r="ABP63" s="82"/>
      <c r="ABQ63" s="82"/>
      <c r="ABR63" s="82"/>
      <c r="ABS63" s="82"/>
      <c r="ABT63" s="82"/>
      <c r="ABU63" s="82"/>
      <c r="ABV63" s="82"/>
      <c r="ABW63" s="82"/>
      <c r="ABX63" s="82"/>
      <c r="ABY63" s="82"/>
      <c r="ABZ63" s="82"/>
      <c r="ACA63" s="82"/>
      <c r="ACB63" s="82"/>
      <c r="ACC63" s="82"/>
      <c r="ACD63" s="82"/>
      <c r="ACE63" s="82"/>
      <c r="ACF63" s="82"/>
      <c r="ACG63" s="82"/>
      <c r="ACH63" s="82"/>
      <c r="ACI63" s="82"/>
      <c r="ACJ63" s="82"/>
      <c r="ACK63" s="82"/>
      <c r="ACL63" s="82"/>
      <c r="ACM63" s="82"/>
      <c r="ACN63" s="82"/>
      <c r="ACO63" s="82"/>
      <c r="ACP63" s="82"/>
      <c r="ACQ63" s="82"/>
      <c r="ACR63" s="82"/>
      <c r="ACS63" s="82"/>
      <c r="ACT63" s="82"/>
      <c r="ACU63" s="82"/>
      <c r="ACV63" s="82"/>
      <c r="ACW63" s="82"/>
      <c r="ACX63" s="82"/>
      <c r="ACY63" s="82"/>
      <c r="ACZ63" s="82"/>
      <c r="ADA63" s="82"/>
      <c r="ADB63" s="82"/>
      <c r="ADC63" s="82"/>
      <c r="ADD63" s="82"/>
      <c r="ADE63" s="82"/>
      <c r="ADF63" s="82"/>
      <c r="ADG63" s="82"/>
      <c r="ADH63" s="82"/>
      <c r="ADI63" s="82"/>
      <c r="ADJ63" s="82"/>
      <c r="ADK63" s="82"/>
      <c r="ADL63" s="82"/>
      <c r="ADM63" s="82"/>
      <c r="ADN63" s="82"/>
      <c r="ADO63" s="82"/>
      <c r="ADP63" s="82"/>
      <c r="ADQ63" s="82"/>
      <c r="ADR63" s="82"/>
      <c r="ADS63" s="82"/>
      <c r="ADT63" s="82"/>
      <c r="ADU63" s="82"/>
      <c r="ADV63" s="82"/>
      <c r="ADW63" s="82"/>
      <c r="ADX63" s="82"/>
      <c r="ADY63" s="82"/>
      <c r="ADZ63" s="82"/>
      <c r="AEA63" s="82"/>
      <c r="AEB63" s="82"/>
      <c r="AEC63" s="82"/>
      <c r="AED63" s="82"/>
      <c r="AEE63" s="82"/>
      <c r="AEF63" s="82"/>
      <c r="AEG63" s="82"/>
      <c r="AEH63" s="82"/>
      <c r="AEI63" s="82"/>
      <c r="AEJ63" s="82"/>
      <c r="AEK63" s="82"/>
      <c r="AEL63" s="82"/>
      <c r="AEM63" s="82"/>
      <c r="AEN63" s="82"/>
      <c r="AEO63" s="82"/>
      <c r="AEP63" s="82"/>
      <c r="AEQ63" s="82"/>
      <c r="AER63" s="82"/>
      <c r="AES63" s="82"/>
      <c r="AET63" s="82"/>
      <c r="AEU63" s="82"/>
      <c r="AEV63" s="82"/>
      <c r="AEW63" s="82"/>
      <c r="AEX63" s="82"/>
      <c r="AEY63" s="82"/>
      <c r="AEZ63" s="82"/>
      <c r="AFA63" s="82"/>
      <c r="AFB63" s="82"/>
      <c r="AFC63" s="82"/>
      <c r="AFD63" s="82"/>
      <c r="AFE63" s="82"/>
      <c r="AFF63" s="82"/>
      <c r="AFG63" s="82"/>
      <c r="AFH63" s="82"/>
      <c r="AFI63" s="82"/>
      <c r="AFJ63" s="82"/>
      <c r="AFK63" s="82"/>
      <c r="AFL63" s="82"/>
      <c r="AFM63" s="82"/>
      <c r="AFN63" s="82"/>
      <c r="AFO63" s="82"/>
      <c r="AFP63" s="82"/>
      <c r="AFQ63" s="82"/>
      <c r="AFR63" s="82"/>
      <c r="AFS63" s="82"/>
      <c r="AFT63" s="82"/>
      <c r="AFU63" s="82"/>
      <c r="AFV63" s="82"/>
      <c r="AFW63" s="82"/>
      <c r="AFX63" s="82"/>
      <c r="AFY63" s="82"/>
      <c r="AFZ63" s="82"/>
      <c r="AGA63" s="82"/>
      <c r="AGB63" s="82"/>
      <c r="AGC63" s="82"/>
      <c r="AGD63" s="82"/>
      <c r="AGE63" s="82"/>
      <c r="AGF63" s="82"/>
      <c r="AGG63" s="82"/>
      <c r="AGH63" s="82"/>
      <c r="AGI63" s="82"/>
      <c r="AGJ63" s="82"/>
      <c r="AGK63" s="82"/>
      <c r="AGL63" s="82"/>
      <c r="AGM63" s="82"/>
      <c r="AGN63" s="82"/>
      <c r="AGO63" s="82"/>
      <c r="AGP63" s="82"/>
      <c r="AGQ63" s="82"/>
      <c r="AGR63" s="82"/>
      <c r="AGS63" s="82"/>
      <c r="AGT63" s="82"/>
      <c r="AGU63" s="82"/>
      <c r="AGV63" s="82"/>
      <c r="AGW63" s="82"/>
      <c r="AGX63" s="82"/>
      <c r="AGY63" s="82"/>
      <c r="AGZ63" s="82"/>
      <c r="AHA63" s="82"/>
      <c r="AHB63" s="82"/>
      <c r="AHC63" s="82"/>
      <c r="AHD63" s="82"/>
      <c r="AHE63" s="82"/>
      <c r="AHF63" s="82"/>
      <c r="AHG63" s="82"/>
      <c r="AHH63" s="82"/>
      <c r="AHI63" s="82"/>
      <c r="AHJ63" s="82"/>
      <c r="AHK63" s="82"/>
      <c r="AHL63" s="82"/>
      <c r="AHM63" s="82"/>
      <c r="AHN63" s="82"/>
      <c r="AHO63" s="82"/>
      <c r="AHP63" s="82"/>
      <c r="AHQ63" s="82"/>
      <c r="AHR63" s="82"/>
      <c r="AHS63" s="82"/>
      <c r="AHT63" s="82"/>
      <c r="AHU63" s="82"/>
      <c r="AHV63" s="82"/>
      <c r="AHW63" s="82"/>
      <c r="AHX63" s="82"/>
      <c r="AHY63" s="82"/>
      <c r="AHZ63" s="82"/>
      <c r="AIA63" s="82"/>
      <c r="AIB63" s="82"/>
      <c r="AIC63" s="82"/>
      <c r="AID63" s="82"/>
      <c r="AIE63" s="82"/>
      <c r="AIF63" s="82"/>
      <c r="AIG63" s="82"/>
      <c r="AIH63" s="82"/>
      <c r="AII63" s="82"/>
      <c r="AIJ63" s="82"/>
      <c r="AIK63" s="82"/>
      <c r="AIL63" s="82"/>
      <c r="AIM63" s="82"/>
      <c r="AIN63" s="82"/>
      <c r="AIO63" s="82"/>
      <c r="AIP63" s="82"/>
      <c r="AIQ63" s="82"/>
      <c r="AIR63" s="82"/>
      <c r="AIS63" s="82"/>
      <c r="AIT63" s="82"/>
      <c r="AIU63" s="82"/>
      <c r="AIV63" s="82"/>
      <c r="AIW63" s="82"/>
      <c r="AIX63" s="82"/>
      <c r="AIY63" s="82"/>
      <c r="AIZ63" s="82"/>
      <c r="AJA63" s="82"/>
      <c r="AJB63" s="82"/>
      <c r="AJC63" s="82"/>
      <c r="AJD63" s="82"/>
      <c r="AJE63" s="82"/>
      <c r="AJF63" s="82"/>
      <c r="AJG63" s="82"/>
      <c r="AJH63" s="82"/>
      <c r="AJI63" s="82"/>
      <c r="AJJ63" s="82"/>
      <c r="AJK63" s="82"/>
      <c r="AJL63" s="82"/>
      <c r="AJM63" s="82"/>
      <c r="AJN63" s="82"/>
      <c r="AJO63" s="82"/>
      <c r="AJP63" s="82"/>
      <c r="AJQ63" s="82"/>
      <c r="AJR63" s="82"/>
      <c r="AJS63" s="82"/>
      <c r="AJT63" s="82"/>
      <c r="AJU63" s="82"/>
      <c r="AJV63" s="82"/>
      <c r="AJW63" s="82"/>
      <c r="AJX63" s="82"/>
      <c r="AJY63" s="82"/>
      <c r="AJZ63" s="82"/>
      <c r="AKA63" s="82"/>
      <c r="AKB63" s="82"/>
      <c r="AKC63" s="82"/>
      <c r="AKD63" s="82"/>
      <c r="AKE63" s="82"/>
      <c r="AKF63" s="82"/>
      <c r="AKG63" s="82"/>
      <c r="AKH63" s="82"/>
      <c r="AKI63" s="82"/>
      <c r="AKJ63" s="82"/>
      <c r="AKK63" s="82"/>
      <c r="AKL63" s="82"/>
      <c r="AKM63" s="82"/>
      <c r="AKN63" s="82"/>
      <c r="AKO63" s="82"/>
      <c r="AKP63" s="82"/>
      <c r="AKQ63" s="82"/>
      <c r="AKR63" s="82"/>
      <c r="AKS63" s="82"/>
      <c r="AKT63" s="82"/>
      <c r="AKU63" s="82"/>
      <c r="AKV63" s="82"/>
      <c r="AKW63" s="82"/>
      <c r="AKX63" s="82"/>
      <c r="AKY63" s="82"/>
      <c r="AKZ63" s="82"/>
      <c r="ALA63" s="82"/>
      <c r="ALB63" s="82"/>
      <c r="ALC63" s="82"/>
      <c r="ALD63" s="82"/>
      <c r="ALE63" s="82"/>
      <c r="ALF63" s="82"/>
      <c r="ALG63" s="82"/>
      <c r="ALH63" s="82"/>
      <c r="ALI63" s="82"/>
      <c r="ALJ63" s="82"/>
      <c r="ALK63" s="82"/>
      <c r="ALL63" s="82"/>
      <c r="ALM63" s="82"/>
      <c r="ALN63" s="82"/>
      <c r="ALO63" s="82"/>
      <c r="ALP63" s="82"/>
      <c r="ALQ63" s="82"/>
      <c r="ALR63" s="82"/>
      <c r="ALS63" s="82"/>
      <c r="ALT63" s="82"/>
      <c r="ALU63" s="82"/>
      <c r="ALV63" s="82"/>
      <c r="ALW63" s="82"/>
      <c r="ALX63" s="82"/>
      <c r="ALY63" s="82"/>
      <c r="ALZ63" s="82"/>
      <c r="AMA63" s="82"/>
      <c r="AMB63" s="82"/>
      <c r="AMC63" s="82"/>
      <c r="AMD63" s="82"/>
      <c r="AME63" s="82"/>
      <c r="AMF63" s="82"/>
      <c r="AMG63" s="82"/>
      <c r="AMH63" s="82"/>
      <c r="AMI63" s="82"/>
      <c r="AMJ63" s="82"/>
      <c r="AMK63" s="82"/>
      <c r="AML63" s="82"/>
      <c r="AMM63" s="82"/>
      <c r="AMN63" s="82"/>
      <c r="AMO63" s="82"/>
      <c r="AMP63" s="82"/>
      <c r="AMQ63" s="82"/>
      <c r="AMR63" s="82"/>
      <c r="AMS63" s="82"/>
      <c r="AMT63" s="82"/>
      <c r="AMU63" s="82"/>
      <c r="AMV63" s="82"/>
      <c r="AMW63" s="82"/>
      <c r="AMX63" s="82"/>
      <c r="AMY63" s="82"/>
      <c r="AMZ63" s="82"/>
      <c r="ANA63" s="82"/>
      <c r="ANB63" s="82"/>
      <c r="ANC63" s="82"/>
      <c r="AND63" s="82"/>
      <c r="ANE63" s="82"/>
      <c r="ANF63" s="82"/>
      <c r="ANG63" s="82"/>
      <c r="ANH63" s="82"/>
      <c r="ANI63" s="82"/>
      <c r="ANJ63" s="82"/>
      <c r="ANK63" s="82"/>
      <c r="ANL63" s="82"/>
      <c r="ANM63" s="82"/>
      <c r="ANN63" s="82"/>
      <c r="ANO63" s="82"/>
      <c r="ANP63" s="82"/>
      <c r="ANQ63" s="82"/>
      <c r="ANR63" s="82"/>
      <c r="ANS63" s="82"/>
      <c r="ANT63" s="82"/>
      <c r="ANU63" s="82"/>
      <c r="ANV63" s="82"/>
      <c r="ANW63" s="82"/>
      <c r="ANX63" s="82"/>
      <c r="ANY63" s="82"/>
      <c r="ANZ63" s="82"/>
      <c r="AOA63" s="82"/>
      <c r="AOB63" s="82"/>
      <c r="AOC63" s="82"/>
      <c r="AOD63" s="82"/>
      <c r="AOE63" s="82"/>
      <c r="AOF63" s="82"/>
      <c r="AOG63" s="82"/>
      <c r="AOH63" s="82"/>
      <c r="AOI63" s="82"/>
      <c r="AOJ63" s="82"/>
      <c r="AOK63" s="82"/>
      <c r="AOL63" s="82"/>
      <c r="AOM63" s="82"/>
      <c r="AON63" s="82"/>
      <c r="AOO63" s="82"/>
      <c r="AOP63" s="82"/>
      <c r="AOQ63" s="82"/>
      <c r="AOR63" s="82"/>
      <c r="AOS63" s="82"/>
      <c r="AOT63" s="82"/>
      <c r="AOU63" s="82"/>
      <c r="AOV63" s="82"/>
      <c r="AOW63" s="82"/>
      <c r="AOX63" s="82"/>
      <c r="AOY63" s="82"/>
      <c r="AOZ63" s="82"/>
      <c r="APA63" s="82"/>
      <c r="APB63" s="82"/>
      <c r="APC63" s="82"/>
      <c r="APD63" s="82"/>
      <c r="APE63" s="82"/>
      <c r="APF63" s="82"/>
      <c r="APG63" s="82"/>
      <c r="APH63" s="82"/>
      <c r="API63" s="82"/>
      <c r="APJ63" s="82"/>
      <c r="APK63" s="82"/>
      <c r="APL63" s="82"/>
      <c r="APM63" s="82"/>
      <c r="APN63" s="82"/>
      <c r="APO63" s="82"/>
      <c r="APP63" s="82"/>
      <c r="APQ63" s="82"/>
      <c r="APR63" s="82"/>
      <c r="APS63" s="82"/>
      <c r="APT63" s="82"/>
      <c r="APU63" s="82"/>
      <c r="APV63" s="82"/>
      <c r="APW63" s="82"/>
      <c r="APX63" s="82"/>
      <c r="APY63" s="82"/>
      <c r="APZ63" s="82"/>
      <c r="AQA63" s="82"/>
      <c r="AQB63" s="82"/>
      <c r="AQC63" s="82"/>
      <c r="AQD63" s="82"/>
      <c r="AQE63" s="82"/>
      <c r="AQF63" s="82"/>
      <c r="AQG63" s="82"/>
      <c r="AQH63" s="82"/>
      <c r="AQI63" s="82"/>
      <c r="AQJ63" s="82"/>
      <c r="AQK63" s="82"/>
      <c r="AQL63" s="82"/>
      <c r="AQM63" s="82"/>
      <c r="AQN63" s="82"/>
      <c r="AQO63" s="82"/>
      <c r="AQP63" s="82"/>
      <c r="AQQ63" s="82"/>
      <c r="AQR63" s="82"/>
      <c r="AQS63" s="82"/>
      <c r="AQT63" s="82"/>
      <c r="AQU63" s="82"/>
      <c r="AQV63" s="82"/>
      <c r="AQW63" s="82"/>
      <c r="AQX63" s="82"/>
      <c r="AQY63" s="82"/>
      <c r="AQZ63" s="82"/>
      <c r="ARA63" s="82"/>
      <c r="ARB63" s="82"/>
      <c r="ARC63" s="82"/>
      <c r="ARD63" s="82"/>
      <c r="ARE63" s="82"/>
      <c r="ARF63" s="82"/>
      <c r="ARG63" s="82"/>
      <c r="ARH63" s="82"/>
      <c r="ARI63" s="82"/>
      <c r="ARJ63" s="82"/>
      <c r="ARK63" s="82"/>
      <c r="ARL63" s="82"/>
      <c r="ARM63" s="82"/>
      <c r="ARN63" s="82"/>
      <c r="ARO63" s="82"/>
      <c r="ARP63" s="82"/>
      <c r="ARQ63" s="82"/>
      <c r="ARR63" s="82"/>
      <c r="ARS63" s="82"/>
      <c r="ART63" s="82"/>
      <c r="ARU63" s="82"/>
      <c r="ARV63" s="82"/>
      <c r="ARW63" s="82"/>
      <c r="ARX63" s="82"/>
      <c r="ARY63" s="82"/>
      <c r="ARZ63" s="82"/>
      <c r="ASA63" s="82"/>
      <c r="ASB63" s="82"/>
      <c r="ASC63" s="82"/>
      <c r="ASD63" s="82"/>
      <c r="ASE63" s="82"/>
      <c r="ASF63" s="82"/>
      <c r="ASG63" s="82"/>
      <c r="ASH63" s="82"/>
      <c r="ASI63" s="82"/>
      <c r="ASJ63" s="82"/>
      <c r="ASK63" s="82"/>
      <c r="ASL63" s="82"/>
      <c r="ASM63" s="82"/>
      <c r="ASN63" s="82"/>
      <c r="ASO63" s="82"/>
      <c r="ASP63" s="82"/>
      <c r="ASQ63" s="82"/>
      <c r="ASR63" s="82"/>
      <c r="ASS63" s="82"/>
      <c r="AST63" s="82"/>
      <c r="ASU63" s="82"/>
      <c r="ASV63" s="82"/>
      <c r="ASW63" s="82"/>
      <c r="ASX63" s="82"/>
      <c r="ASY63" s="82"/>
      <c r="ASZ63" s="82"/>
      <c r="ATA63" s="82"/>
      <c r="ATB63" s="82"/>
      <c r="ATC63" s="82"/>
      <c r="ATD63" s="82"/>
      <c r="ATE63" s="82"/>
      <c r="ATF63" s="82"/>
      <c r="ATG63" s="82"/>
      <c r="ATH63" s="82"/>
      <c r="ATI63" s="82"/>
      <c r="ATJ63" s="82"/>
      <c r="ATK63" s="82"/>
      <c r="ATL63" s="82"/>
      <c r="ATM63" s="82"/>
      <c r="ATN63" s="82"/>
      <c r="ATO63" s="82"/>
      <c r="ATP63" s="82"/>
      <c r="ATQ63" s="82"/>
      <c r="ATR63" s="82"/>
      <c r="ATS63" s="82"/>
      <c r="ATT63" s="82"/>
      <c r="ATU63" s="82"/>
      <c r="ATV63" s="82"/>
      <c r="ATW63" s="82"/>
      <c r="ATX63" s="82"/>
      <c r="ATY63" s="82"/>
      <c r="ATZ63" s="82"/>
      <c r="AUA63" s="82"/>
      <c r="AUB63" s="82"/>
      <c r="AUC63" s="82"/>
      <c r="AUD63" s="82"/>
      <c r="AUE63" s="82"/>
      <c r="AUF63" s="82"/>
      <c r="AUG63" s="82"/>
      <c r="AUH63" s="82"/>
      <c r="AUI63" s="82"/>
      <c r="AUJ63" s="82"/>
      <c r="AUK63" s="82"/>
      <c r="AUL63" s="82"/>
      <c r="AUM63" s="82"/>
      <c r="AUN63" s="82"/>
      <c r="AUO63" s="82"/>
      <c r="AUP63" s="82"/>
      <c r="AUQ63" s="82"/>
      <c r="AUR63" s="82"/>
      <c r="AUS63" s="82"/>
      <c r="AUT63" s="82"/>
      <c r="AUU63" s="82"/>
      <c r="AUV63" s="82"/>
      <c r="AUW63" s="82"/>
      <c r="AUX63" s="82"/>
      <c r="AUY63" s="82"/>
      <c r="AUZ63" s="82"/>
      <c r="AVA63" s="82"/>
      <c r="AVB63" s="82"/>
      <c r="AVC63" s="82"/>
      <c r="AVD63" s="82"/>
      <c r="AVE63" s="82"/>
      <c r="AVF63" s="82"/>
      <c r="AVG63" s="82"/>
      <c r="AVH63" s="82"/>
      <c r="AVI63" s="82"/>
      <c r="AVJ63" s="82"/>
      <c r="AVK63" s="82"/>
      <c r="AVL63" s="82"/>
      <c r="AVM63" s="82"/>
      <c r="AVN63" s="82"/>
      <c r="AVO63" s="82"/>
      <c r="AVP63" s="82"/>
      <c r="AVQ63" s="82"/>
      <c r="AVR63" s="82"/>
      <c r="AVS63" s="82"/>
      <c r="AVT63" s="82"/>
      <c r="AVU63" s="82"/>
      <c r="AVV63" s="82"/>
      <c r="AVW63" s="82"/>
      <c r="AVX63" s="82"/>
      <c r="AVY63" s="82"/>
      <c r="AVZ63" s="82"/>
      <c r="AWA63" s="82"/>
      <c r="AWB63" s="82"/>
      <c r="AWC63" s="82"/>
      <c r="AWD63" s="82"/>
      <c r="AWE63" s="82"/>
      <c r="AWF63" s="82"/>
      <c r="AWG63" s="82"/>
      <c r="AWH63" s="82"/>
      <c r="AWI63" s="82"/>
      <c r="AWJ63" s="82"/>
      <c r="AWK63" s="82"/>
      <c r="AWL63" s="82"/>
      <c r="AWM63" s="82"/>
      <c r="AWN63" s="82"/>
      <c r="AWO63" s="82"/>
      <c r="AWP63" s="82"/>
      <c r="AWQ63" s="82"/>
      <c r="AWR63" s="82"/>
      <c r="AWS63" s="82"/>
      <c r="AWT63" s="82"/>
      <c r="AWU63" s="82"/>
      <c r="AWV63" s="82"/>
      <c r="AWW63" s="82"/>
      <c r="AWX63" s="82"/>
      <c r="AWY63" s="82"/>
      <c r="AWZ63" s="82"/>
      <c r="AXA63" s="82"/>
      <c r="AXB63" s="82"/>
      <c r="AXC63" s="82"/>
      <c r="AXD63" s="82"/>
      <c r="AXE63" s="82"/>
      <c r="AXF63" s="82"/>
      <c r="AXG63" s="82"/>
      <c r="AXH63" s="82"/>
      <c r="AXI63" s="82"/>
      <c r="AXJ63" s="82"/>
      <c r="AXK63" s="82"/>
      <c r="AXL63" s="82"/>
      <c r="AXM63" s="82"/>
      <c r="AXN63" s="82"/>
      <c r="AXO63" s="82"/>
      <c r="AXP63" s="82"/>
      <c r="AXQ63" s="82"/>
      <c r="AXR63" s="82"/>
      <c r="AXS63" s="82"/>
      <c r="AXT63" s="82"/>
      <c r="AXU63" s="82"/>
      <c r="AXV63" s="82"/>
      <c r="AXW63" s="82"/>
      <c r="AXX63" s="82"/>
      <c r="AXY63" s="82"/>
      <c r="AXZ63" s="82"/>
      <c r="AYA63" s="82"/>
      <c r="AYB63" s="82"/>
      <c r="AYC63" s="82"/>
      <c r="AYD63" s="82"/>
      <c r="AYE63" s="82"/>
      <c r="AYF63" s="82"/>
      <c r="AYG63" s="82"/>
      <c r="AYH63" s="82"/>
      <c r="AYI63" s="82"/>
      <c r="AYJ63" s="82"/>
      <c r="AYK63" s="82"/>
      <c r="AYL63" s="82"/>
      <c r="AYM63" s="82"/>
      <c r="AYN63" s="82"/>
      <c r="AYO63" s="82"/>
      <c r="AYP63" s="82"/>
      <c r="AYQ63" s="82"/>
      <c r="AYR63" s="82"/>
      <c r="AYS63" s="82"/>
      <c r="AYT63" s="82"/>
      <c r="AYU63" s="82"/>
      <c r="AYV63" s="82"/>
      <c r="AYW63" s="82"/>
      <c r="AYX63" s="82"/>
      <c r="AYY63" s="82"/>
      <c r="AYZ63" s="82"/>
      <c r="AZA63" s="82"/>
      <c r="AZB63" s="82"/>
      <c r="AZC63" s="82"/>
      <c r="AZD63" s="82"/>
      <c r="AZE63" s="82"/>
      <c r="AZF63" s="82"/>
      <c r="AZG63" s="82"/>
      <c r="AZH63" s="82"/>
      <c r="AZI63" s="82"/>
      <c r="AZJ63" s="82"/>
      <c r="AZK63" s="82"/>
      <c r="AZL63" s="82"/>
      <c r="AZM63" s="82"/>
      <c r="AZN63" s="82"/>
      <c r="AZO63" s="82"/>
      <c r="AZP63" s="82"/>
      <c r="AZQ63" s="82"/>
      <c r="AZR63" s="82"/>
      <c r="AZS63" s="82"/>
      <c r="AZT63" s="82"/>
      <c r="AZU63" s="82"/>
      <c r="AZV63" s="82"/>
      <c r="AZW63" s="82"/>
      <c r="AZX63" s="82"/>
      <c r="AZY63" s="82"/>
      <c r="AZZ63" s="82"/>
      <c r="BAA63" s="82"/>
      <c r="BAB63" s="82"/>
      <c r="BAC63" s="82"/>
      <c r="BAD63" s="82"/>
      <c r="BAE63" s="82"/>
      <c r="BAF63" s="82"/>
      <c r="BAG63" s="82"/>
      <c r="BAH63" s="82"/>
      <c r="BAI63" s="82"/>
      <c r="BAJ63" s="82"/>
      <c r="BAK63" s="82"/>
      <c r="BAL63" s="82"/>
      <c r="BAM63" s="82"/>
      <c r="BAN63" s="82"/>
      <c r="BAO63" s="82"/>
      <c r="BAP63" s="82"/>
      <c r="BAQ63" s="82"/>
      <c r="BAR63" s="82"/>
      <c r="BAS63" s="82"/>
      <c r="BAT63" s="82"/>
      <c r="BAU63" s="82"/>
      <c r="BAV63" s="82"/>
      <c r="BAW63" s="82"/>
      <c r="BAX63" s="82"/>
      <c r="BAY63" s="82"/>
      <c r="BAZ63" s="82"/>
      <c r="BBA63" s="82"/>
      <c r="BBB63" s="82"/>
      <c r="BBC63" s="82"/>
      <c r="BBD63" s="82"/>
      <c r="BBE63" s="82"/>
      <c r="BBF63" s="82"/>
      <c r="BBG63" s="82"/>
      <c r="BBH63" s="82"/>
      <c r="BBI63" s="82"/>
      <c r="BBJ63" s="82"/>
      <c r="BBK63" s="82"/>
      <c r="BBL63" s="82"/>
      <c r="BBM63" s="82"/>
      <c r="BBN63" s="82"/>
      <c r="BBO63" s="82"/>
      <c r="BBP63" s="82"/>
      <c r="BBQ63" s="82"/>
      <c r="BBR63" s="82"/>
      <c r="BBS63" s="82"/>
      <c r="BBT63" s="82"/>
      <c r="BBU63" s="82"/>
      <c r="BBV63" s="82"/>
      <c r="BBW63" s="82"/>
      <c r="BBX63" s="82"/>
      <c r="BBY63" s="82"/>
      <c r="BBZ63" s="82"/>
      <c r="BCA63" s="82"/>
      <c r="BCB63" s="82"/>
      <c r="BCC63" s="82"/>
      <c r="BCD63" s="82"/>
      <c r="BCE63" s="82"/>
      <c r="BCF63" s="82"/>
      <c r="BCG63" s="82"/>
      <c r="BCH63" s="82"/>
      <c r="BCI63" s="82"/>
      <c r="BCJ63" s="82"/>
      <c r="BCK63" s="82"/>
      <c r="BCL63" s="82"/>
      <c r="BCM63" s="82"/>
      <c r="BCN63" s="82"/>
      <c r="BCO63" s="82"/>
      <c r="BCP63" s="82"/>
      <c r="BCQ63" s="82"/>
      <c r="BCR63" s="82"/>
      <c r="BCS63" s="82"/>
      <c r="BCT63" s="82"/>
      <c r="BCU63" s="82"/>
      <c r="BCV63" s="82"/>
      <c r="BCW63" s="82"/>
      <c r="BCX63" s="82"/>
      <c r="BCY63" s="82"/>
      <c r="BCZ63" s="82"/>
      <c r="BDA63" s="82"/>
      <c r="BDB63" s="82"/>
      <c r="BDC63" s="82"/>
      <c r="BDD63" s="82"/>
      <c r="BDE63" s="82"/>
      <c r="BDF63" s="82"/>
      <c r="BDG63" s="82"/>
      <c r="BDH63" s="82"/>
      <c r="BDI63" s="82"/>
      <c r="BDJ63" s="82"/>
      <c r="BDK63" s="82"/>
      <c r="BDL63" s="82"/>
      <c r="BDM63" s="82"/>
      <c r="BDN63" s="82"/>
      <c r="BDO63" s="82"/>
      <c r="BDP63" s="82"/>
      <c r="BDQ63" s="82"/>
      <c r="BDR63" s="82"/>
      <c r="BDS63" s="82"/>
      <c r="BDT63" s="82"/>
      <c r="BDU63" s="82"/>
      <c r="BDV63" s="82"/>
      <c r="BDW63" s="82"/>
      <c r="BDX63" s="82"/>
      <c r="BDY63" s="82"/>
      <c r="BDZ63" s="82"/>
      <c r="BEA63" s="82"/>
      <c r="BEB63" s="82"/>
      <c r="BEC63" s="82"/>
      <c r="BED63" s="82"/>
      <c r="BEE63" s="82"/>
      <c r="BEF63" s="82"/>
      <c r="BEG63" s="82"/>
      <c r="BEH63" s="82"/>
      <c r="BEI63" s="82"/>
      <c r="BEJ63" s="82"/>
      <c r="BEK63" s="82"/>
      <c r="BEL63" s="82"/>
      <c r="BEM63" s="82"/>
      <c r="BEN63" s="82"/>
      <c r="BEO63" s="82"/>
      <c r="BEP63" s="82"/>
      <c r="BEQ63" s="82"/>
      <c r="BER63" s="82"/>
      <c r="BES63" s="82"/>
      <c r="BET63" s="82"/>
      <c r="BEU63" s="82"/>
      <c r="BEV63" s="82"/>
      <c r="BEW63" s="82"/>
      <c r="BEX63" s="82"/>
      <c r="BEY63" s="82"/>
      <c r="BEZ63" s="82"/>
      <c r="BFA63" s="82"/>
      <c r="BFB63" s="82"/>
      <c r="BFC63" s="82"/>
      <c r="BFD63" s="82"/>
      <c r="BFE63" s="82"/>
      <c r="BFF63" s="82"/>
      <c r="BFG63" s="82"/>
      <c r="BFH63" s="82"/>
      <c r="BFI63" s="82"/>
      <c r="BFJ63" s="82"/>
      <c r="BFK63" s="82"/>
      <c r="BFL63" s="82"/>
      <c r="BFM63" s="82"/>
      <c r="BFN63" s="82"/>
      <c r="BFO63" s="82"/>
      <c r="BFP63" s="82"/>
      <c r="BFQ63" s="82"/>
      <c r="BFR63" s="82"/>
      <c r="BFS63" s="82"/>
      <c r="BFT63" s="82"/>
      <c r="BFU63" s="82"/>
      <c r="BFV63" s="82"/>
      <c r="BFW63" s="82"/>
      <c r="BFX63" s="82"/>
      <c r="BFY63" s="82"/>
      <c r="BFZ63" s="82"/>
      <c r="BGA63" s="82"/>
      <c r="BGB63" s="82"/>
      <c r="BGC63" s="82"/>
      <c r="BGD63" s="82"/>
      <c r="BGE63" s="82"/>
      <c r="BGF63" s="82"/>
      <c r="BGG63" s="82"/>
      <c r="BGH63" s="82"/>
      <c r="BGI63" s="82"/>
      <c r="BGJ63" s="82"/>
      <c r="BGK63" s="82"/>
      <c r="BGL63" s="82"/>
      <c r="BGM63" s="82"/>
      <c r="BGN63" s="82"/>
      <c r="BGO63" s="82"/>
      <c r="BGP63" s="82"/>
      <c r="BGQ63" s="82"/>
      <c r="BGR63" s="82"/>
      <c r="BGS63" s="82"/>
      <c r="BGT63" s="82"/>
      <c r="BGU63" s="82"/>
      <c r="BGV63" s="82"/>
      <c r="BGW63" s="82"/>
      <c r="BGX63" s="82"/>
      <c r="BGY63" s="82"/>
      <c r="BGZ63" s="82"/>
      <c r="BHA63" s="82"/>
      <c r="BHB63" s="82"/>
      <c r="BHC63" s="82"/>
      <c r="BHD63" s="82"/>
      <c r="BHE63" s="82"/>
      <c r="BHF63" s="82"/>
      <c r="BHG63" s="82"/>
      <c r="BHH63" s="82"/>
      <c r="BHI63" s="82"/>
      <c r="BHJ63" s="82"/>
    </row>
    <row r="64" spans="1:1570" s="84" customFormat="1" ht="15" thickBot="1" x14ac:dyDescent="0.25">
      <c r="A64" s="99"/>
      <c r="B64" s="83">
        <v>30</v>
      </c>
      <c r="C64" s="55" t="s">
        <v>39</v>
      </c>
      <c r="D64" s="55"/>
      <c r="E64" s="55"/>
      <c r="F64" s="69"/>
      <c r="G64" s="81" t="str">
        <f t="shared" si="21"/>
        <v/>
      </c>
      <c r="H64" s="70"/>
      <c r="I64" s="71"/>
      <c r="J64" s="119" t="str">
        <f t="shared" si="22"/>
        <v/>
      </c>
      <c r="K64" s="82"/>
      <c r="L64" s="100"/>
      <c r="N64" s="116"/>
      <c r="O64" s="116"/>
      <c r="P64" s="116"/>
      <c r="Q64" s="116" t="str">
        <f t="shared" ref="Q64:AT64" si="50">HLOOKUP(Q$59,$N$1:$Y$17,6,FALSE)</f>
        <v>ISO14001</v>
      </c>
      <c r="R64" s="116" t="e">
        <f t="shared" si="50"/>
        <v>#N/A</v>
      </c>
      <c r="S64" s="116" t="e">
        <f t="shared" si="50"/>
        <v>#N/A</v>
      </c>
      <c r="T64" s="116" t="e">
        <f t="shared" si="50"/>
        <v>#N/A</v>
      </c>
      <c r="U64" s="116" t="e">
        <f t="shared" si="50"/>
        <v>#N/A</v>
      </c>
      <c r="V64" s="116" t="e">
        <f t="shared" si="50"/>
        <v>#N/A</v>
      </c>
      <c r="W64" s="116" t="e">
        <f t="shared" si="50"/>
        <v>#N/A</v>
      </c>
      <c r="X64" s="116" t="e">
        <f t="shared" si="50"/>
        <v>#N/A</v>
      </c>
      <c r="Y64" s="116" t="e">
        <f t="shared" si="50"/>
        <v>#N/A</v>
      </c>
      <c r="Z64" s="116" t="e">
        <f t="shared" si="50"/>
        <v>#N/A</v>
      </c>
      <c r="AA64" s="116" t="e">
        <f t="shared" si="50"/>
        <v>#N/A</v>
      </c>
      <c r="AB64" s="116" t="e">
        <f t="shared" si="50"/>
        <v>#N/A</v>
      </c>
      <c r="AC64" s="116" t="e">
        <f t="shared" si="50"/>
        <v>#N/A</v>
      </c>
      <c r="AD64" s="116" t="e">
        <f t="shared" si="50"/>
        <v>#N/A</v>
      </c>
      <c r="AE64" s="116" t="e">
        <f t="shared" si="50"/>
        <v>#N/A</v>
      </c>
      <c r="AF64" s="116" t="e">
        <f t="shared" si="50"/>
        <v>#N/A</v>
      </c>
      <c r="AG64" s="116" t="e">
        <f t="shared" si="50"/>
        <v>#N/A</v>
      </c>
      <c r="AH64" s="116" t="e">
        <f t="shared" si="50"/>
        <v>#N/A</v>
      </c>
      <c r="AI64" s="116" t="e">
        <f t="shared" si="50"/>
        <v>#N/A</v>
      </c>
      <c r="AJ64" s="116" t="e">
        <f t="shared" si="50"/>
        <v>#N/A</v>
      </c>
      <c r="AK64" s="116" t="e">
        <f t="shared" si="50"/>
        <v>#N/A</v>
      </c>
      <c r="AL64" s="116" t="e">
        <f t="shared" si="50"/>
        <v>#N/A</v>
      </c>
      <c r="AM64" s="116" t="e">
        <f t="shared" si="50"/>
        <v>#N/A</v>
      </c>
      <c r="AN64" s="116" t="e">
        <f t="shared" si="50"/>
        <v>#N/A</v>
      </c>
      <c r="AO64" s="116" t="e">
        <f t="shared" si="50"/>
        <v>#N/A</v>
      </c>
      <c r="AP64" s="116" t="e">
        <f t="shared" si="50"/>
        <v>#N/A</v>
      </c>
      <c r="AQ64" s="116" t="e">
        <f t="shared" si="50"/>
        <v>#N/A</v>
      </c>
      <c r="AR64" s="116" t="e">
        <f t="shared" si="50"/>
        <v>#N/A</v>
      </c>
      <c r="AS64" s="116" t="e">
        <f t="shared" si="50"/>
        <v>#N/A</v>
      </c>
      <c r="AT64" s="116" t="e">
        <f t="shared" si="50"/>
        <v>#N/A</v>
      </c>
      <c r="AU64" s="120"/>
      <c r="AV64" s="120"/>
      <c r="AW64" s="120"/>
      <c r="AX64" s="120"/>
      <c r="AY64" s="120"/>
      <c r="AZ64" s="120"/>
      <c r="BA64" s="120"/>
      <c r="BB64" s="120"/>
      <c r="BC64" s="120"/>
      <c r="BD64" s="120"/>
      <c r="BE64" s="120"/>
      <c r="BF64" s="120"/>
      <c r="BG64" s="120"/>
      <c r="BH64" s="87"/>
      <c r="BI64" s="87"/>
      <c r="BJ64" s="88"/>
      <c r="BK64" s="88"/>
      <c r="BL64" s="82"/>
      <c r="BM64" s="82"/>
      <c r="BN64" s="82"/>
      <c r="BO64" s="82"/>
      <c r="BP64" s="82"/>
      <c r="BQ64" s="82"/>
      <c r="BR64" s="82"/>
      <c r="BS64" s="82"/>
      <c r="BT64" s="82"/>
      <c r="BU64" s="82"/>
      <c r="BV64" s="82"/>
      <c r="BW64" s="82"/>
      <c r="BX64" s="82"/>
      <c r="BY64" s="82"/>
      <c r="BZ64" s="82"/>
      <c r="CA64" s="82"/>
      <c r="CB64" s="82"/>
      <c r="CC64" s="82"/>
      <c r="CD64" s="82"/>
      <c r="CE64" s="82"/>
      <c r="CF64" s="82"/>
      <c r="CG64" s="82"/>
      <c r="CH64" s="82"/>
      <c r="CI64" s="82"/>
      <c r="CJ64" s="82"/>
      <c r="CK64" s="82"/>
      <c r="CL64" s="82"/>
      <c r="CM64" s="82"/>
      <c r="CN64" s="82"/>
      <c r="CO64" s="82"/>
      <c r="CP64" s="82"/>
      <c r="CQ64" s="82"/>
      <c r="CR64" s="82"/>
      <c r="CS64" s="82"/>
      <c r="CT64" s="82"/>
      <c r="CU64" s="82"/>
      <c r="CV64" s="82"/>
      <c r="CW64" s="82"/>
      <c r="CX64" s="82"/>
      <c r="CY64" s="82"/>
      <c r="CZ64" s="82"/>
      <c r="DA64" s="82"/>
      <c r="DB64" s="82"/>
      <c r="DC64" s="82"/>
      <c r="DD64" s="82"/>
      <c r="DE64" s="82"/>
      <c r="DF64" s="82"/>
      <c r="DG64" s="82"/>
      <c r="DH64" s="82"/>
      <c r="DI64" s="82"/>
      <c r="DJ64" s="82"/>
      <c r="DK64" s="82"/>
      <c r="DL64" s="82"/>
      <c r="DM64" s="82"/>
      <c r="DN64" s="82"/>
      <c r="DO64" s="82"/>
      <c r="DP64" s="82"/>
      <c r="DQ64" s="82"/>
      <c r="DR64" s="82"/>
      <c r="DS64" s="82"/>
      <c r="DT64" s="82"/>
      <c r="DU64" s="82"/>
      <c r="DV64" s="82"/>
      <c r="DW64" s="82"/>
      <c r="DX64" s="82"/>
      <c r="DY64" s="82"/>
      <c r="DZ64" s="82"/>
      <c r="EA64" s="82"/>
      <c r="EB64" s="82"/>
      <c r="EC64" s="82"/>
      <c r="ED64" s="82"/>
      <c r="EE64" s="82"/>
      <c r="EF64" s="82"/>
      <c r="EG64" s="82"/>
      <c r="EH64" s="82"/>
      <c r="EI64" s="82"/>
      <c r="EJ64" s="82"/>
      <c r="EK64" s="82"/>
      <c r="EL64" s="82"/>
      <c r="EM64" s="82"/>
      <c r="EN64" s="82"/>
      <c r="EO64" s="82"/>
      <c r="EP64" s="82"/>
      <c r="EQ64" s="82"/>
      <c r="ER64" s="82"/>
      <c r="ES64" s="82"/>
      <c r="ET64" s="82"/>
      <c r="EU64" s="82"/>
      <c r="EV64" s="82"/>
      <c r="EW64" s="82"/>
      <c r="EX64" s="82"/>
      <c r="EY64" s="82"/>
      <c r="EZ64" s="82"/>
      <c r="FA64" s="82"/>
      <c r="FB64" s="82"/>
      <c r="FC64" s="82"/>
      <c r="FD64" s="82"/>
      <c r="FE64" s="82"/>
      <c r="FF64" s="82"/>
      <c r="FG64" s="82"/>
      <c r="FH64" s="82"/>
      <c r="FI64" s="82"/>
      <c r="FJ64" s="82"/>
      <c r="FK64" s="82"/>
      <c r="FL64" s="82"/>
      <c r="FM64" s="82"/>
      <c r="FN64" s="82"/>
      <c r="FO64" s="82"/>
      <c r="FP64" s="82"/>
      <c r="FQ64" s="82"/>
      <c r="FR64" s="82"/>
      <c r="FS64" s="82"/>
      <c r="FT64" s="82"/>
      <c r="FU64" s="82"/>
      <c r="FV64" s="82"/>
      <c r="FW64" s="82"/>
      <c r="FX64" s="82"/>
      <c r="FY64" s="82"/>
      <c r="FZ64" s="82"/>
      <c r="GA64" s="82"/>
      <c r="GB64" s="82"/>
      <c r="GC64" s="82"/>
      <c r="GD64" s="82"/>
      <c r="GE64" s="82"/>
      <c r="GF64" s="82"/>
      <c r="GG64" s="82"/>
      <c r="GH64" s="82"/>
      <c r="GI64" s="82"/>
      <c r="GJ64" s="82"/>
      <c r="GK64" s="82"/>
      <c r="GL64" s="82"/>
      <c r="GM64" s="82"/>
      <c r="GN64" s="82"/>
      <c r="GO64" s="82"/>
      <c r="GP64" s="82"/>
      <c r="GQ64" s="82"/>
      <c r="GR64" s="82"/>
      <c r="GS64" s="82"/>
      <c r="GT64" s="82"/>
      <c r="GU64" s="82"/>
      <c r="GV64" s="82"/>
      <c r="GW64" s="82"/>
      <c r="GX64" s="82"/>
      <c r="GY64" s="82"/>
      <c r="GZ64" s="82"/>
      <c r="HA64" s="82"/>
      <c r="HB64" s="82"/>
      <c r="HC64" s="82"/>
      <c r="HD64" s="82"/>
      <c r="HE64" s="82"/>
      <c r="HF64" s="82"/>
      <c r="HG64" s="82"/>
      <c r="HH64" s="82"/>
      <c r="HI64" s="82"/>
      <c r="HJ64" s="82"/>
      <c r="HK64" s="82"/>
      <c r="HL64" s="82"/>
      <c r="HM64" s="82"/>
      <c r="HN64" s="82"/>
      <c r="HO64" s="82"/>
      <c r="HP64" s="82"/>
      <c r="HQ64" s="82"/>
      <c r="HR64" s="82"/>
      <c r="HS64" s="82"/>
      <c r="HT64" s="82"/>
      <c r="HU64" s="82"/>
      <c r="HV64" s="82"/>
      <c r="HW64" s="82"/>
      <c r="HX64" s="82"/>
      <c r="HY64" s="82"/>
      <c r="HZ64" s="82"/>
      <c r="IA64" s="82"/>
      <c r="IB64" s="82"/>
      <c r="IC64" s="82"/>
      <c r="ID64" s="82"/>
      <c r="IE64" s="82"/>
      <c r="IF64" s="82"/>
      <c r="IG64" s="82"/>
      <c r="IH64" s="82"/>
      <c r="II64" s="82"/>
      <c r="IJ64" s="82"/>
      <c r="IK64" s="82"/>
      <c r="IL64" s="82"/>
      <c r="IM64" s="82"/>
      <c r="IN64" s="82"/>
      <c r="IO64" s="82"/>
      <c r="IP64" s="82"/>
      <c r="IQ64" s="82"/>
      <c r="IR64" s="82"/>
      <c r="IS64" s="82"/>
      <c r="IT64" s="82"/>
      <c r="IU64" s="82"/>
      <c r="IV64" s="82"/>
      <c r="IW64" s="82"/>
      <c r="IX64" s="82"/>
      <c r="IY64" s="82"/>
      <c r="IZ64" s="82"/>
      <c r="JA64" s="82"/>
      <c r="JB64" s="82"/>
      <c r="JC64" s="82"/>
      <c r="JD64" s="82"/>
      <c r="JE64" s="82"/>
      <c r="JF64" s="82"/>
      <c r="JG64" s="82"/>
      <c r="JH64" s="82"/>
      <c r="JI64" s="82"/>
      <c r="JJ64" s="82"/>
      <c r="JK64" s="82"/>
      <c r="JL64" s="82"/>
      <c r="JM64" s="82"/>
      <c r="JN64" s="82"/>
      <c r="JO64" s="82"/>
      <c r="JP64" s="82"/>
      <c r="JQ64" s="82"/>
      <c r="JR64" s="82"/>
      <c r="JS64" s="82"/>
      <c r="JT64" s="82"/>
      <c r="JU64" s="82"/>
      <c r="JV64" s="82"/>
      <c r="JW64" s="82"/>
      <c r="JX64" s="82"/>
      <c r="JY64" s="82"/>
      <c r="JZ64" s="82"/>
      <c r="KA64" s="82"/>
      <c r="KB64" s="82"/>
      <c r="KC64" s="82"/>
      <c r="KD64" s="82"/>
      <c r="KE64" s="82"/>
      <c r="KF64" s="82"/>
      <c r="KG64" s="82"/>
      <c r="KH64" s="82"/>
      <c r="KI64" s="82"/>
      <c r="KJ64" s="82"/>
      <c r="KK64" s="82"/>
      <c r="KL64" s="82"/>
      <c r="KM64" s="82"/>
      <c r="KN64" s="82"/>
      <c r="KO64" s="82"/>
      <c r="KP64" s="82"/>
      <c r="KQ64" s="82"/>
      <c r="KR64" s="82"/>
      <c r="KS64" s="82"/>
      <c r="KT64" s="82"/>
      <c r="KU64" s="82"/>
      <c r="KV64" s="82"/>
      <c r="KW64" s="82"/>
      <c r="KX64" s="82"/>
      <c r="KY64" s="82"/>
      <c r="KZ64" s="82"/>
      <c r="LA64" s="82"/>
      <c r="LB64" s="82"/>
      <c r="LC64" s="82"/>
      <c r="LD64" s="82"/>
      <c r="LE64" s="82"/>
      <c r="LF64" s="82"/>
      <c r="LG64" s="82"/>
      <c r="LH64" s="82"/>
      <c r="LI64" s="82"/>
      <c r="LJ64" s="82"/>
      <c r="LK64" s="82"/>
      <c r="LL64" s="82"/>
      <c r="LM64" s="82"/>
      <c r="LN64" s="82"/>
      <c r="LO64" s="82"/>
      <c r="LP64" s="82"/>
      <c r="LQ64" s="82"/>
      <c r="LR64" s="82"/>
      <c r="LS64" s="82"/>
      <c r="LT64" s="82"/>
      <c r="LU64" s="82"/>
      <c r="LV64" s="82"/>
      <c r="LW64" s="82"/>
      <c r="LX64" s="82"/>
      <c r="LY64" s="82"/>
      <c r="LZ64" s="82"/>
      <c r="MA64" s="82"/>
      <c r="MB64" s="82"/>
      <c r="MC64" s="82"/>
      <c r="MD64" s="82"/>
      <c r="ME64" s="82"/>
      <c r="MF64" s="82"/>
      <c r="MG64" s="82"/>
      <c r="MH64" s="82"/>
      <c r="MI64" s="82"/>
      <c r="MJ64" s="82"/>
      <c r="MK64" s="82"/>
      <c r="ML64" s="82"/>
      <c r="MM64" s="82"/>
      <c r="MN64" s="82"/>
      <c r="MO64" s="82"/>
      <c r="MP64" s="82"/>
      <c r="MQ64" s="82"/>
      <c r="MR64" s="82"/>
      <c r="MS64" s="82"/>
      <c r="MT64" s="82"/>
      <c r="MU64" s="82"/>
      <c r="MV64" s="82"/>
      <c r="MW64" s="82"/>
      <c r="MX64" s="82"/>
      <c r="MY64" s="82"/>
      <c r="MZ64" s="82"/>
      <c r="NA64" s="82"/>
      <c r="NB64" s="82"/>
      <c r="NC64" s="82"/>
      <c r="ND64" s="82"/>
      <c r="NE64" s="82"/>
      <c r="NF64" s="82"/>
      <c r="NG64" s="82"/>
      <c r="NH64" s="82"/>
      <c r="NI64" s="82"/>
      <c r="NJ64" s="82"/>
      <c r="NK64" s="82"/>
      <c r="NL64" s="82"/>
      <c r="NM64" s="82"/>
      <c r="NN64" s="82"/>
      <c r="NO64" s="82"/>
      <c r="NP64" s="82"/>
      <c r="NQ64" s="82"/>
      <c r="NR64" s="82"/>
      <c r="NS64" s="82"/>
      <c r="NT64" s="82"/>
      <c r="NU64" s="82"/>
      <c r="NV64" s="82"/>
      <c r="NW64" s="82"/>
      <c r="NX64" s="82"/>
      <c r="NY64" s="82"/>
      <c r="NZ64" s="82"/>
      <c r="OA64" s="82"/>
      <c r="OB64" s="82"/>
      <c r="OC64" s="82"/>
      <c r="OD64" s="82"/>
      <c r="OE64" s="82"/>
      <c r="OF64" s="82"/>
      <c r="OG64" s="82"/>
      <c r="OH64" s="82"/>
      <c r="OI64" s="82"/>
      <c r="OJ64" s="82"/>
      <c r="OK64" s="82"/>
      <c r="OL64" s="82"/>
      <c r="OM64" s="82"/>
      <c r="ON64" s="82"/>
      <c r="OO64" s="82"/>
      <c r="OP64" s="82"/>
      <c r="OQ64" s="82"/>
      <c r="OR64" s="82"/>
      <c r="OS64" s="82"/>
      <c r="OT64" s="82"/>
      <c r="OU64" s="82"/>
      <c r="OV64" s="82"/>
      <c r="OW64" s="82"/>
      <c r="OX64" s="82"/>
      <c r="OY64" s="82"/>
      <c r="OZ64" s="82"/>
      <c r="PA64" s="82"/>
      <c r="PB64" s="82"/>
      <c r="PC64" s="82"/>
      <c r="PD64" s="82"/>
      <c r="PE64" s="82"/>
      <c r="PF64" s="82"/>
      <c r="PG64" s="82"/>
      <c r="PH64" s="82"/>
      <c r="PI64" s="82"/>
      <c r="PJ64" s="82"/>
      <c r="PK64" s="82"/>
      <c r="PL64" s="82"/>
      <c r="PM64" s="82"/>
      <c r="PN64" s="82"/>
      <c r="PO64" s="82"/>
      <c r="PP64" s="82"/>
      <c r="PQ64" s="82"/>
      <c r="PR64" s="82"/>
      <c r="PS64" s="82"/>
      <c r="PT64" s="82"/>
      <c r="PU64" s="82"/>
      <c r="PV64" s="82"/>
      <c r="PW64" s="82"/>
      <c r="PX64" s="82"/>
      <c r="PY64" s="82"/>
      <c r="PZ64" s="82"/>
      <c r="QA64" s="82"/>
      <c r="QB64" s="82"/>
      <c r="QC64" s="82"/>
      <c r="QD64" s="82"/>
      <c r="QE64" s="82"/>
      <c r="QF64" s="82"/>
      <c r="QG64" s="82"/>
      <c r="QH64" s="82"/>
      <c r="QI64" s="82"/>
      <c r="QJ64" s="82"/>
      <c r="QK64" s="82"/>
      <c r="QL64" s="82"/>
      <c r="QM64" s="82"/>
      <c r="QN64" s="82"/>
      <c r="QO64" s="82"/>
      <c r="QP64" s="82"/>
      <c r="QQ64" s="82"/>
      <c r="QR64" s="82"/>
      <c r="QS64" s="82"/>
      <c r="QT64" s="82"/>
      <c r="QU64" s="82"/>
      <c r="QV64" s="82"/>
      <c r="QW64" s="82"/>
      <c r="QX64" s="82"/>
      <c r="QY64" s="82"/>
      <c r="QZ64" s="82"/>
      <c r="RA64" s="82"/>
      <c r="RB64" s="82"/>
      <c r="RC64" s="82"/>
      <c r="RD64" s="82"/>
      <c r="RE64" s="82"/>
      <c r="RF64" s="82"/>
      <c r="RG64" s="82"/>
      <c r="RH64" s="82"/>
      <c r="RI64" s="82"/>
      <c r="RJ64" s="82"/>
      <c r="RK64" s="82"/>
      <c r="RL64" s="82"/>
      <c r="RM64" s="82"/>
      <c r="RN64" s="82"/>
      <c r="RO64" s="82"/>
      <c r="RP64" s="82"/>
      <c r="RQ64" s="82"/>
      <c r="RR64" s="82"/>
      <c r="RS64" s="82"/>
      <c r="RT64" s="82"/>
      <c r="RU64" s="82"/>
      <c r="RV64" s="82"/>
      <c r="RW64" s="82"/>
      <c r="RX64" s="82"/>
      <c r="RY64" s="82"/>
      <c r="RZ64" s="82"/>
      <c r="SA64" s="82"/>
      <c r="SB64" s="82"/>
      <c r="SC64" s="82"/>
      <c r="SD64" s="82"/>
      <c r="SE64" s="82"/>
      <c r="SF64" s="82"/>
      <c r="SG64" s="82"/>
      <c r="SH64" s="82"/>
      <c r="SI64" s="82"/>
      <c r="SJ64" s="82"/>
      <c r="SK64" s="82"/>
      <c r="SL64" s="82"/>
      <c r="SM64" s="82"/>
      <c r="SN64" s="82"/>
      <c r="SO64" s="82"/>
      <c r="SP64" s="82"/>
      <c r="SQ64" s="82"/>
      <c r="SR64" s="82"/>
      <c r="SS64" s="82"/>
      <c r="ST64" s="82"/>
      <c r="SU64" s="82"/>
      <c r="SV64" s="82"/>
      <c r="SW64" s="82"/>
      <c r="SX64" s="82"/>
      <c r="SY64" s="82"/>
      <c r="SZ64" s="82"/>
      <c r="TA64" s="82"/>
      <c r="TB64" s="82"/>
      <c r="TC64" s="82"/>
      <c r="TD64" s="82"/>
      <c r="TE64" s="82"/>
      <c r="TF64" s="82"/>
      <c r="TG64" s="82"/>
      <c r="TH64" s="82"/>
      <c r="TI64" s="82"/>
      <c r="TJ64" s="82"/>
      <c r="TK64" s="82"/>
      <c r="TL64" s="82"/>
      <c r="TM64" s="82"/>
      <c r="TN64" s="82"/>
      <c r="TO64" s="82"/>
      <c r="TP64" s="82"/>
      <c r="TQ64" s="82"/>
      <c r="TR64" s="82"/>
      <c r="TS64" s="82"/>
      <c r="TT64" s="82"/>
      <c r="TU64" s="82"/>
      <c r="TV64" s="82"/>
      <c r="TW64" s="82"/>
      <c r="TX64" s="82"/>
      <c r="TY64" s="82"/>
      <c r="TZ64" s="82"/>
      <c r="UA64" s="82"/>
      <c r="UB64" s="82"/>
      <c r="UC64" s="82"/>
      <c r="UD64" s="82"/>
      <c r="UE64" s="82"/>
      <c r="UF64" s="82"/>
      <c r="UG64" s="82"/>
      <c r="UH64" s="82"/>
      <c r="UI64" s="82"/>
      <c r="UJ64" s="82"/>
      <c r="UK64" s="82"/>
      <c r="UL64" s="82"/>
      <c r="UM64" s="82"/>
      <c r="UN64" s="82"/>
      <c r="UO64" s="82"/>
      <c r="UP64" s="82"/>
      <c r="UQ64" s="82"/>
      <c r="UR64" s="82"/>
      <c r="US64" s="82"/>
      <c r="UT64" s="82"/>
      <c r="UU64" s="82"/>
      <c r="UV64" s="82"/>
      <c r="UW64" s="82"/>
      <c r="UX64" s="82"/>
      <c r="UY64" s="82"/>
      <c r="UZ64" s="82"/>
      <c r="VA64" s="82"/>
      <c r="VB64" s="82"/>
      <c r="VC64" s="82"/>
      <c r="VD64" s="82"/>
      <c r="VE64" s="82"/>
      <c r="VF64" s="82"/>
      <c r="VG64" s="82"/>
      <c r="VH64" s="82"/>
      <c r="VI64" s="82"/>
      <c r="VJ64" s="82"/>
      <c r="VK64" s="82"/>
      <c r="VL64" s="82"/>
      <c r="VM64" s="82"/>
      <c r="VN64" s="82"/>
      <c r="VO64" s="82"/>
      <c r="VP64" s="82"/>
      <c r="VQ64" s="82"/>
      <c r="VR64" s="82"/>
      <c r="VS64" s="82"/>
      <c r="VT64" s="82"/>
      <c r="VU64" s="82"/>
      <c r="VV64" s="82"/>
      <c r="VW64" s="82"/>
      <c r="VX64" s="82"/>
      <c r="VY64" s="82"/>
      <c r="VZ64" s="82"/>
      <c r="WA64" s="82"/>
      <c r="WB64" s="82"/>
      <c r="WC64" s="82"/>
      <c r="WD64" s="82"/>
      <c r="WE64" s="82"/>
      <c r="WF64" s="82"/>
      <c r="WG64" s="82"/>
      <c r="WH64" s="82"/>
      <c r="WI64" s="82"/>
      <c r="WJ64" s="82"/>
      <c r="WK64" s="82"/>
      <c r="WL64" s="82"/>
      <c r="WM64" s="82"/>
      <c r="WN64" s="82"/>
      <c r="WO64" s="82"/>
      <c r="WP64" s="82"/>
      <c r="WQ64" s="82"/>
      <c r="WR64" s="82"/>
      <c r="WS64" s="82"/>
      <c r="WT64" s="82"/>
      <c r="WU64" s="82"/>
      <c r="WV64" s="82"/>
      <c r="WW64" s="82"/>
      <c r="WX64" s="82"/>
      <c r="WY64" s="82"/>
      <c r="WZ64" s="82"/>
      <c r="XA64" s="82"/>
      <c r="XB64" s="82"/>
      <c r="XC64" s="82"/>
      <c r="XD64" s="82"/>
      <c r="XE64" s="82"/>
      <c r="XF64" s="82"/>
      <c r="XG64" s="82"/>
      <c r="XH64" s="82"/>
      <c r="XI64" s="82"/>
      <c r="XJ64" s="82"/>
      <c r="XK64" s="82"/>
      <c r="XL64" s="82"/>
      <c r="XM64" s="82"/>
      <c r="XN64" s="82"/>
      <c r="XO64" s="82"/>
      <c r="XP64" s="82"/>
      <c r="XQ64" s="82"/>
      <c r="XR64" s="82"/>
      <c r="XS64" s="82"/>
      <c r="XT64" s="82"/>
      <c r="XU64" s="82"/>
      <c r="XV64" s="82"/>
      <c r="XW64" s="82"/>
      <c r="XX64" s="82"/>
      <c r="XY64" s="82"/>
      <c r="XZ64" s="82"/>
      <c r="YA64" s="82"/>
      <c r="YB64" s="82"/>
      <c r="YC64" s="82"/>
      <c r="YD64" s="82"/>
      <c r="YE64" s="82"/>
      <c r="YF64" s="82"/>
      <c r="YG64" s="82"/>
      <c r="YH64" s="82"/>
      <c r="YI64" s="82"/>
      <c r="YJ64" s="82"/>
      <c r="YK64" s="82"/>
      <c r="YL64" s="82"/>
      <c r="YM64" s="82"/>
      <c r="YN64" s="82"/>
      <c r="YO64" s="82"/>
      <c r="YP64" s="82"/>
      <c r="YQ64" s="82"/>
      <c r="YR64" s="82"/>
      <c r="YS64" s="82"/>
      <c r="YT64" s="82"/>
      <c r="YU64" s="82"/>
      <c r="YV64" s="82"/>
      <c r="YW64" s="82"/>
      <c r="YX64" s="82"/>
      <c r="YY64" s="82"/>
      <c r="YZ64" s="82"/>
      <c r="ZA64" s="82"/>
      <c r="ZB64" s="82"/>
      <c r="ZC64" s="82"/>
      <c r="ZD64" s="82"/>
      <c r="ZE64" s="82"/>
      <c r="ZF64" s="82"/>
      <c r="ZG64" s="82"/>
      <c r="ZH64" s="82"/>
      <c r="ZI64" s="82"/>
      <c r="ZJ64" s="82"/>
      <c r="ZK64" s="82"/>
      <c r="ZL64" s="82"/>
      <c r="ZM64" s="82"/>
      <c r="ZN64" s="82"/>
      <c r="ZO64" s="82"/>
      <c r="ZP64" s="82"/>
      <c r="ZQ64" s="82"/>
      <c r="ZR64" s="82"/>
      <c r="ZS64" s="82"/>
      <c r="ZT64" s="82"/>
      <c r="ZU64" s="82"/>
      <c r="ZV64" s="82"/>
      <c r="ZW64" s="82"/>
      <c r="ZX64" s="82"/>
      <c r="ZY64" s="82"/>
      <c r="ZZ64" s="82"/>
      <c r="AAA64" s="82"/>
      <c r="AAB64" s="82"/>
      <c r="AAC64" s="82"/>
      <c r="AAD64" s="82"/>
      <c r="AAE64" s="82"/>
      <c r="AAF64" s="82"/>
      <c r="AAG64" s="82"/>
      <c r="AAH64" s="82"/>
      <c r="AAI64" s="82"/>
      <c r="AAJ64" s="82"/>
      <c r="AAK64" s="82"/>
      <c r="AAL64" s="82"/>
      <c r="AAM64" s="82"/>
      <c r="AAN64" s="82"/>
      <c r="AAO64" s="82"/>
      <c r="AAP64" s="82"/>
      <c r="AAQ64" s="82"/>
      <c r="AAR64" s="82"/>
      <c r="AAS64" s="82"/>
      <c r="AAT64" s="82"/>
      <c r="AAU64" s="82"/>
      <c r="AAV64" s="82"/>
      <c r="AAW64" s="82"/>
      <c r="AAX64" s="82"/>
      <c r="AAY64" s="82"/>
      <c r="AAZ64" s="82"/>
      <c r="ABA64" s="82"/>
      <c r="ABB64" s="82"/>
      <c r="ABC64" s="82"/>
      <c r="ABD64" s="82"/>
      <c r="ABE64" s="82"/>
      <c r="ABF64" s="82"/>
      <c r="ABG64" s="82"/>
      <c r="ABH64" s="82"/>
      <c r="ABI64" s="82"/>
      <c r="ABJ64" s="82"/>
      <c r="ABK64" s="82"/>
      <c r="ABL64" s="82"/>
      <c r="ABM64" s="82"/>
      <c r="ABN64" s="82"/>
      <c r="ABO64" s="82"/>
      <c r="ABP64" s="82"/>
      <c r="ABQ64" s="82"/>
      <c r="ABR64" s="82"/>
      <c r="ABS64" s="82"/>
      <c r="ABT64" s="82"/>
      <c r="ABU64" s="82"/>
      <c r="ABV64" s="82"/>
      <c r="ABW64" s="82"/>
      <c r="ABX64" s="82"/>
      <c r="ABY64" s="82"/>
      <c r="ABZ64" s="82"/>
      <c r="ACA64" s="82"/>
      <c r="ACB64" s="82"/>
      <c r="ACC64" s="82"/>
      <c r="ACD64" s="82"/>
      <c r="ACE64" s="82"/>
      <c r="ACF64" s="82"/>
      <c r="ACG64" s="82"/>
      <c r="ACH64" s="82"/>
      <c r="ACI64" s="82"/>
      <c r="ACJ64" s="82"/>
      <c r="ACK64" s="82"/>
      <c r="ACL64" s="82"/>
      <c r="ACM64" s="82"/>
      <c r="ACN64" s="82"/>
      <c r="ACO64" s="82"/>
      <c r="ACP64" s="82"/>
      <c r="ACQ64" s="82"/>
      <c r="ACR64" s="82"/>
      <c r="ACS64" s="82"/>
      <c r="ACT64" s="82"/>
      <c r="ACU64" s="82"/>
      <c r="ACV64" s="82"/>
      <c r="ACW64" s="82"/>
      <c r="ACX64" s="82"/>
      <c r="ACY64" s="82"/>
      <c r="ACZ64" s="82"/>
      <c r="ADA64" s="82"/>
      <c r="ADB64" s="82"/>
      <c r="ADC64" s="82"/>
      <c r="ADD64" s="82"/>
      <c r="ADE64" s="82"/>
      <c r="ADF64" s="82"/>
      <c r="ADG64" s="82"/>
      <c r="ADH64" s="82"/>
      <c r="ADI64" s="82"/>
      <c r="ADJ64" s="82"/>
      <c r="ADK64" s="82"/>
      <c r="ADL64" s="82"/>
      <c r="ADM64" s="82"/>
      <c r="ADN64" s="82"/>
      <c r="ADO64" s="82"/>
      <c r="ADP64" s="82"/>
      <c r="ADQ64" s="82"/>
      <c r="ADR64" s="82"/>
      <c r="ADS64" s="82"/>
      <c r="ADT64" s="82"/>
      <c r="ADU64" s="82"/>
      <c r="ADV64" s="82"/>
      <c r="ADW64" s="82"/>
      <c r="ADX64" s="82"/>
      <c r="ADY64" s="82"/>
      <c r="ADZ64" s="82"/>
      <c r="AEA64" s="82"/>
      <c r="AEB64" s="82"/>
      <c r="AEC64" s="82"/>
      <c r="AED64" s="82"/>
      <c r="AEE64" s="82"/>
      <c r="AEF64" s="82"/>
      <c r="AEG64" s="82"/>
      <c r="AEH64" s="82"/>
      <c r="AEI64" s="82"/>
      <c r="AEJ64" s="82"/>
      <c r="AEK64" s="82"/>
      <c r="AEL64" s="82"/>
      <c r="AEM64" s="82"/>
      <c r="AEN64" s="82"/>
      <c r="AEO64" s="82"/>
      <c r="AEP64" s="82"/>
      <c r="AEQ64" s="82"/>
      <c r="AER64" s="82"/>
      <c r="AES64" s="82"/>
      <c r="AET64" s="82"/>
      <c r="AEU64" s="82"/>
      <c r="AEV64" s="82"/>
      <c r="AEW64" s="82"/>
      <c r="AEX64" s="82"/>
      <c r="AEY64" s="82"/>
      <c r="AEZ64" s="82"/>
      <c r="AFA64" s="82"/>
      <c r="AFB64" s="82"/>
      <c r="AFC64" s="82"/>
      <c r="AFD64" s="82"/>
      <c r="AFE64" s="82"/>
      <c r="AFF64" s="82"/>
      <c r="AFG64" s="82"/>
      <c r="AFH64" s="82"/>
      <c r="AFI64" s="82"/>
      <c r="AFJ64" s="82"/>
      <c r="AFK64" s="82"/>
      <c r="AFL64" s="82"/>
      <c r="AFM64" s="82"/>
      <c r="AFN64" s="82"/>
      <c r="AFO64" s="82"/>
      <c r="AFP64" s="82"/>
      <c r="AFQ64" s="82"/>
      <c r="AFR64" s="82"/>
      <c r="AFS64" s="82"/>
      <c r="AFT64" s="82"/>
      <c r="AFU64" s="82"/>
      <c r="AFV64" s="82"/>
      <c r="AFW64" s="82"/>
      <c r="AFX64" s="82"/>
      <c r="AFY64" s="82"/>
      <c r="AFZ64" s="82"/>
      <c r="AGA64" s="82"/>
      <c r="AGB64" s="82"/>
      <c r="AGC64" s="82"/>
      <c r="AGD64" s="82"/>
      <c r="AGE64" s="82"/>
      <c r="AGF64" s="82"/>
      <c r="AGG64" s="82"/>
      <c r="AGH64" s="82"/>
      <c r="AGI64" s="82"/>
      <c r="AGJ64" s="82"/>
      <c r="AGK64" s="82"/>
      <c r="AGL64" s="82"/>
      <c r="AGM64" s="82"/>
      <c r="AGN64" s="82"/>
      <c r="AGO64" s="82"/>
      <c r="AGP64" s="82"/>
      <c r="AGQ64" s="82"/>
      <c r="AGR64" s="82"/>
      <c r="AGS64" s="82"/>
      <c r="AGT64" s="82"/>
      <c r="AGU64" s="82"/>
      <c r="AGV64" s="82"/>
      <c r="AGW64" s="82"/>
      <c r="AGX64" s="82"/>
      <c r="AGY64" s="82"/>
      <c r="AGZ64" s="82"/>
      <c r="AHA64" s="82"/>
      <c r="AHB64" s="82"/>
      <c r="AHC64" s="82"/>
      <c r="AHD64" s="82"/>
      <c r="AHE64" s="82"/>
      <c r="AHF64" s="82"/>
      <c r="AHG64" s="82"/>
      <c r="AHH64" s="82"/>
      <c r="AHI64" s="82"/>
      <c r="AHJ64" s="82"/>
      <c r="AHK64" s="82"/>
      <c r="AHL64" s="82"/>
      <c r="AHM64" s="82"/>
      <c r="AHN64" s="82"/>
      <c r="AHO64" s="82"/>
      <c r="AHP64" s="82"/>
      <c r="AHQ64" s="82"/>
      <c r="AHR64" s="82"/>
      <c r="AHS64" s="82"/>
      <c r="AHT64" s="82"/>
      <c r="AHU64" s="82"/>
      <c r="AHV64" s="82"/>
      <c r="AHW64" s="82"/>
      <c r="AHX64" s="82"/>
      <c r="AHY64" s="82"/>
      <c r="AHZ64" s="82"/>
      <c r="AIA64" s="82"/>
      <c r="AIB64" s="82"/>
      <c r="AIC64" s="82"/>
      <c r="AID64" s="82"/>
      <c r="AIE64" s="82"/>
      <c r="AIF64" s="82"/>
      <c r="AIG64" s="82"/>
      <c r="AIH64" s="82"/>
      <c r="AII64" s="82"/>
      <c r="AIJ64" s="82"/>
      <c r="AIK64" s="82"/>
      <c r="AIL64" s="82"/>
      <c r="AIM64" s="82"/>
      <c r="AIN64" s="82"/>
      <c r="AIO64" s="82"/>
      <c r="AIP64" s="82"/>
      <c r="AIQ64" s="82"/>
      <c r="AIR64" s="82"/>
      <c r="AIS64" s="82"/>
      <c r="AIT64" s="82"/>
      <c r="AIU64" s="82"/>
      <c r="AIV64" s="82"/>
      <c r="AIW64" s="82"/>
      <c r="AIX64" s="82"/>
      <c r="AIY64" s="82"/>
      <c r="AIZ64" s="82"/>
      <c r="AJA64" s="82"/>
      <c r="AJB64" s="82"/>
      <c r="AJC64" s="82"/>
      <c r="AJD64" s="82"/>
      <c r="AJE64" s="82"/>
      <c r="AJF64" s="82"/>
      <c r="AJG64" s="82"/>
      <c r="AJH64" s="82"/>
      <c r="AJI64" s="82"/>
      <c r="AJJ64" s="82"/>
      <c r="AJK64" s="82"/>
      <c r="AJL64" s="82"/>
      <c r="AJM64" s="82"/>
      <c r="AJN64" s="82"/>
      <c r="AJO64" s="82"/>
      <c r="AJP64" s="82"/>
      <c r="AJQ64" s="82"/>
      <c r="AJR64" s="82"/>
      <c r="AJS64" s="82"/>
      <c r="AJT64" s="82"/>
      <c r="AJU64" s="82"/>
      <c r="AJV64" s="82"/>
      <c r="AJW64" s="82"/>
      <c r="AJX64" s="82"/>
      <c r="AJY64" s="82"/>
      <c r="AJZ64" s="82"/>
      <c r="AKA64" s="82"/>
      <c r="AKB64" s="82"/>
      <c r="AKC64" s="82"/>
      <c r="AKD64" s="82"/>
      <c r="AKE64" s="82"/>
      <c r="AKF64" s="82"/>
      <c r="AKG64" s="82"/>
      <c r="AKH64" s="82"/>
      <c r="AKI64" s="82"/>
      <c r="AKJ64" s="82"/>
      <c r="AKK64" s="82"/>
      <c r="AKL64" s="82"/>
      <c r="AKM64" s="82"/>
      <c r="AKN64" s="82"/>
      <c r="AKO64" s="82"/>
      <c r="AKP64" s="82"/>
      <c r="AKQ64" s="82"/>
      <c r="AKR64" s="82"/>
      <c r="AKS64" s="82"/>
      <c r="AKT64" s="82"/>
      <c r="AKU64" s="82"/>
      <c r="AKV64" s="82"/>
      <c r="AKW64" s="82"/>
      <c r="AKX64" s="82"/>
      <c r="AKY64" s="82"/>
      <c r="AKZ64" s="82"/>
      <c r="ALA64" s="82"/>
      <c r="ALB64" s="82"/>
      <c r="ALC64" s="82"/>
      <c r="ALD64" s="82"/>
      <c r="ALE64" s="82"/>
      <c r="ALF64" s="82"/>
      <c r="ALG64" s="82"/>
      <c r="ALH64" s="82"/>
      <c r="ALI64" s="82"/>
      <c r="ALJ64" s="82"/>
      <c r="ALK64" s="82"/>
      <c r="ALL64" s="82"/>
      <c r="ALM64" s="82"/>
      <c r="ALN64" s="82"/>
      <c r="ALO64" s="82"/>
      <c r="ALP64" s="82"/>
      <c r="ALQ64" s="82"/>
      <c r="ALR64" s="82"/>
      <c r="ALS64" s="82"/>
      <c r="ALT64" s="82"/>
      <c r="ALU64" s="82"/>
      <c r="ALV64" s="82"/>
      <c r="ALW64" s="82"/>
      <c r="ALX64" s="82"/>
      <c r="ALY64" s="82"/>
      <c r="ALZ64" s="82"/>
      <c r="AMA64" s="82"/>
      <c r="AMB64" s="82"/>
      <c r="AMC64" s="82"/>
      <c r="AMD64" s="82"/>
      <c r="AME64" s="82"/>
      <c r="AMF64" s="82"/>
      <c r="AMG64" s="82"/>
      <c r="AMH64" s="82"/>
      <c r="AMI64" s="82"/>
      <c r="AMJ64" s="82"/>
      <c r="AMK64" s="82"/>
      <c r="AML64" s="82"/>
      <c r="AMM64" s="82"/>
      <c r="AMN64" s="82"/>
      <c r="AMO64" s="82"/>
      <c r="AMP64" s="82"/>
      <c r="AMQ64" s="82"/>
      <c r="AMR64" s="82"/>
      <c r="AMS64" s="82"/>
      <c r="AMT64" s="82"/>
      <c r="AMU64" s="82"/>
      <c r="AMV64" s="82"/>
      <c r="AMW64" s="82"/>
      <c r="AMX64" s="82"/>
      <c r="AMY64" s="82"/>
      <c r="AMZ64" s="82"/>
      <c r="ANA64" s="82"/>
      <c r="ANB64" s="82"/>
      <c r="ANC64" s="82"/>
      <c r="AND64" s="82"/>
      <c r="ANE64" s="82"/>
      <c r="ANF64" s="82"/>
      <c r="ANG64" s="82"/>
      <c r="ANH64" s="82"/>
      <c r="ANI64" s="82"/>
      <c r="ANJ64" s="82"/>
      <c r="ANK64" s="82"/>
      <c r="ANL64" s="82"/>
      <c r="ANM64" s="82"/>
      <c r="ANN64" s="82"/>
      <c r="ANO64" s="82"/>
      <c r="ANP64" s="82"/>
      <c r="ANQ64" s="82"/>
      <c r="ANR64" s="82"/>
      <c r="ANS64" s="82"/>
      <c r="ANT64" s="82"/>
      <c r="ANU64" s="82"/>
      <c r="ANV64" s="82"/>
      <c r="ANW64" s="82"/>
      <c r="ANX64" s="82"/>
      <c r="ANY64" s="82"/>
      <c r="ANZ64" s="82"/>
      <c r="AOA64" s="82"/>
      <c r="AOB64" s="82"/>
      <c r="AOC64" s="82"/>
      <c r="AOD64" s="82"/>
      <c r="AOE64" s="82"/>
      <c r="AOF64" s="82"/>
      <c r="AOG64" s="82"/>
      <c r="AOH64" s="82"/>
      <c r="AOI64" s="82"/>
      <c r="AOJ64" s="82"/>
      <c r="AOK64" s="82"/>
      <c r="AOL64" s="82"/>
      <c r="AOM64" s="82"/>
      <c r="AON64" s="82"/>
      <c r="AOO64" s="82"/>
      <c r="AOP64" s="82"/>
      <c r="AOQ64" s="82"/>
      <c r="AOR64" s="82"/>
      <c r="AOS64" s="82"/>
      <c r="AOT64" s="82"/>
      <c r="AOU64" s="82"/>
      <c r="AOV64" s="82"/>
      <c r="AOW64" s="82"/>
      <c r="AOX64" s="82"/>
      <c r="AOY64" s="82"/>
      <c r="AOZ64" s="82"/>
      <c r="APA64" s="82"/>
      <c r="APB64" s="82"/>
      <c r="APC64" s="82"/>
      <c r="APD64" s="82"/>
      <c r="APE64" s="82"/>
      <c r="APF64" s="82"/>
      <c r="APG64" s="82"/>
      <c r="APH64" s="82"/>
      <c r="API64" s="82"/>
      <c r="APJ64" s="82"/>
      <c r="APK64" s="82"/>
      <c r="APL64" s="82"/>
      <c r="APM64" s="82"/>
      <c r="APN64" s="82"/>
      <c r="APO64" s="82"/>
      <c r="APP64" s="82"/>
      <c r="APQ64" s="82"/>
      <c r="APR64" s="82"/>
      <c r="APS64" s="82"/>
      <c r="APT64" s="82"/>
      <c r="APU64" s="82"/>
      <c r="APV64" s="82"/>
      <c r="APW64" s="82"/>
      <c r="APX64" s="82"/>
      <c r="APY64" s="82"/>
      <c r="APZ64" s="82"/>
      <c r="AQA64" s="82"/>
      <c r="AQB64" s="82"/>
      <c r="AQC64" s="82"/>
      <c r="AQD64" s="82"/>
      <c r="AQE64" s="82"/>
      <c r="AQF64" s="82"/>
      <c r="AQG64" s="82"/>
      <c r="AQH64" s="82"/>
      <c r="AQI64" s="82"/>
      <c r="AQJ64" s="82"/>
      <c r="AQK64" s="82"/>
      <c r="AQL64" s="82"/>
      <c r="AQM64" s="82"/>
      <c r="AQN64" s="82"/>
      <c r="AQO64" s="82"/>
      <c r="AQP64" s="82"/>
      <c r="AQQ64" s="82"/>
      <c r="AQR64" s="82"/>
      <c r="AQS64" s="82"/>
      <c r="AQT64" s="82"/>
      <c r="AQU64" s="82"/>
      <c r="AQV64" s="82"/>
      <c r="AQW64" s="82"/>
      <c r="AQX64" s="82"/>
      <c r="AQY64" s="82"/>
      <c r="AQZ64" s="82"/>
      <c r="ARA64" s="82"/>
      <c r="ARB64" s="82"/>
      <c r="ARC64" s="82"/>
      <c r="ARD64" s="82"/>
      <c r="ARE64" s="82"/>
      <c r="ARF64" s="82"/>
      <c r="ARG64" s="82"/>
      <c r="ARH64" s="82"/>
      <c r="ARI64" s="82"/>
      <c r="ARJ64" s="82"/>
      <c r="ARK64" s="82"/>
      <c r="ARL64" s="82"/>
      <c r="ARM64" s="82"/>
      <c r="ARN64" s="82"/>
      <c r="ARO64" s="82"/>
      <c r="ARP64" s="82"/>
      <c r="ARQ64" s="82"/>
      <c r="ARR64" s="82"/>
      <c r="ARS64" s="82"/>
      <c r="ART64" s="82"/>
      <c r="ARU64" s="82"/>
      <c r="ARV64" s="82"/>
      <c r="ARW64" s="82"/>
      <c r="ARX64" s="82"/>
      <c r="ARY64" s="82"/>
      <c r="ARZ64" s="82"/>
      <c r="ASA64" s="82"/>
      <c r="ASB64" s="82"/>
      <c r="ASC64" s="82"/>
      <c r="ASD64" s="82"/>
      <c r="ASE64" s="82"/>
      <c r="ASF64" s="82"/>
      <c r="ASG64" s="82"/>
      <c r="ASH64" s="82"/>
      <c r="ASI64" s="82"/>
      <c r="ASJ64" s="82"/>
      <c r="ASK64" s="82"/>
      <c r="ASL64" s="82"/>
      <c r="ASM64" s="82"/>
      <c r="ASN64" s="82"/>
      <c r="ASO64" s="82"/>
      <c r="ASP64" s="82"/>
      <c r="ASQ64" s="82"/>
      <c r="ASR64" s="82"/>
      <c r="ASS64" s="82"/>
      <c r="AST64" s="82"/>
      <c r="ASU64" s="82"/>
      <c r="ASV64" s="82"/>
      <c r="ASW64" s="82"/>
      <c r="ASX64" s="82"/>
      <c r="ASY64" s="82"/>
      <c r="ASZ64" s="82"/>
      <c r="ATA64" s="82"/>
      <c r="ATB64" s="82"/>
      <c r="ATC64" s="82"/>
      <c r="ATD64" s="82"/>
      <c r="ATE64" s="82"/>
      <c r="ATF64" s="82"/>
      <c r="ATG64" s="82"/>
      <c r="ATH64" s="82"/>
      <c r="ATI64" s="82"/>
      <c r="ATJ64" s="82"/>
      <c r="ATK64" s="82"/>
      <c r="ATL64" s="82"/>
      <c r="ATM64" s="82"/>
      <c r="ATN64" s="82"/>
      <c r="ATO64" s="82"/>
      <c r="ATP64" s="82"/>
      <c r="ATQ64" s="82"/>
      <c r="ATR64" s="82"/>
      <c r="ATS64" s="82"/>
      <c r="ATT64" s="82"/>
      <c r="ATU64" s="82"/>
      <c r="ATV64" s="82"/>
      <c r="ATW64" s="82"/>
      <c r="ATX64" s="82"/>
      <c r="ATY64" s="82"/>
      <c r="ATZ64" s="82"/>
      <c r="AUA64" s="82"/>
      <c r="AUB64" s="82"/>
      <c r="AUC64" s="82"/>
      <c r="AUD64" s="82"/>
      <c r="AUE64" s="82"/>
      <c r="AUF64" s="82"/>
      <c r="AUG64" s="82"/>
      <c r="AUH64" s="82"/>
      <c r="AUI64" s="82"/>
      <c r="AUJ64" s="82"/>
      <c r="AUK64" s="82"/>
      <c r="AUL64" s="82"/>
      <c r="AUM64" s="82"/>
      <c r="AUN64" s="82"/>
      <c r="AUO64" s="82"/>
      <c r="AUP64" s="82"/>
      <c r="AUQ64" s="82"/>
      <c r="AUR64" s="82"/>
      <c r="AUS64" s="82"/>
      <c r="AUT64" s="82"/>
      <c r="AUU64" s="82"/>
      <c r="AUV64" s="82"/>
      <c r="AUW64" s="82"/>
      <c r="AUX64" s="82"/>
      <c r="AUY64" s="82"/>
      <c r="AUZ64" s="82"/>
      <c r="AVA64" s="82"/>
      <c r="AVB64" s="82"/>
      <c r="AVC64" s="82"/>
      <c r="AVD64" s="82"/>
      <c r="AVE64" s="82"/>
      <c r="AVF64" s="82"/>
      <c r="AVG64" s="82"/>
      <c r="AVH64" s="82"/>
      <c r="AVI64" s="82"/>
      <c r="AVJ64" s="82"/>
      <c r="AVK64" s="82"/>
      <c r="AVL64" s="82"/>
      <c r="AVM64" s="82"/>
      <c r="AVN64" s="82"/>
      <c r="AVO64" s="82"/>
      <c r="AVP64" s="82"/>
      <c r="AVQ64" s="82"/>
      <c r="AVR64" s="82"/>
      <c r="AVS64" s="82"/>
      <c r="AVT64" s="82"/>
      <c r="AVU64" s="82"/>
      <c r="AVV64" s="82"/>
      <c r="AVW64" s="82"/>
      <c r="AVX64" s="82"/>
      <c r="AVY64" s="82"/>
      <c r="AVZ64" s="82"/>
      <c r="AWA64" s="82"/>
      <c r="AWB64" s="82"/>
      <c r="AWC64" s="82"/>
      <c r="AWD64" s="82"/>
      <c r="AWE64" s="82"/>
      <c r="AWF64" s="82"/>
      <c r="AWG64" s="82"/>
      <c r="AWH64" s="82"/>
      <c r="AWI64" s="82"/>
      <c r="AWJ64" s="82"/>
      <c r="AWK64" s="82"/>
      <c r="AWL64" s="82"/>
      <c r="AWM64" s="82"/>
      <c r="AWN64" s="82"/>
      <c r="AWO64" s="82"/>
      <c r="AWP64" s="82"/>
      <c r="AWQ64" s="82"/>
      <c r="AWR64" s="82"/>
      <c r="AWS64" s="82"/>
      <c r="AWT64" s="82"/>
      <c r="AWU64" s="82"/>
      <c r="AWV64" s="82"/>
      <c r="AWW64" s="82"/>
      <c r="AWX64" s="82"/>
      <c r="AWY64" s="82"/>
      <c r="AWZ64" s="82"/>
      <c r="AXA64" s="82"/>
      <c r="AXB64" s="82"/>
      <c r="AXC64" s="82"/>
      <c r="AXD64" s="82"/>
      <c r="AXE64" s="82"/>
      <c r="AXF64" s="82"/>
      <c r="AXG64" s="82"/>
      <c r="AXH64" s="82"/>
      <c r="AXI64" s="82"/>
      <c r="AXJ64" s="82"/>
      <c r="AXK64" s="82"/>
      <c r="AXL64" s="82"/>
      <c r="AXM64" s="82"/>
      <c r="AXN64" s="82"/>
      <c r="AXO64" s="82"/>
      <c r="AXP64" s="82"/>
      <c r="AXQ64" s="82"/>
      <c r="AXR64" s="82"/>
      <c r="AXS64" s="82"/>
      <c r="AXT64" s="82"/>
      <c r="AXU64" s="82"/>
      <c r="AXV64" s="82"/>
      <c r="AXW64" s="82"/>
      <c r="AXX64" s="82"/>
      <c r="AXY64" s="82"/>
      <c r="AXZ64" s="82"/>
      <c r="AYA64" s="82"/>
      <c r="AYB64" s="82"/>
      <c r="AYC64" s="82"/>
      <c r="AYD64" s="82"/>
      <c r="AYE64" s="82"/>
      <c r="AYF64" s="82"/>
      <c r="AYG64" s="82"/>
      <c r="AYH64" s="82"/>
      <c r="AYI64" s="82"/>
      <c r="AYJ64" s="82"/>
      <c r="AYK64" s="82"/>
      <c r="AYL64" s="82"/>
      <c r="AYM64" s="82"/>
      <c r="AYN64" s="82"/>
      <c r="AYO64" s="82"/>
      <c r="AYP64" s="82"/>
      <c r="AYQ64" s="82"/>
      <c r="AYR64" s="82"/>
      <c r="AYS64" s="82"/>
      <c r="AYT64" s="82"/>
      <c r="AYU64" s="82"/>
      <c r="AYV64" s="82"/>
      <c r="AYW64" s="82"/>
      <c r="AYX64" s="82"/>
      <c r="AYY64" s="82"/>
      <c r="AYZ64" s="82"/>
      <c r="AZA64" s="82"/>
      <c r="AZB64" s="82"/>
      <c r="AZC64" s="82"/>
      <c r="AZD64" s="82"/>
      <c r="AZE64" s="82"/>
      <c r="AZF64" s="82"/>
      <c r="AZG64" s="82"/>
      <c r="AZH64" s="82"/>
      <c r="AZI64" s="82"/>
      <c r="AZJ64" s="82"/>
      <c r="AZK64" s="82"/>
      <c r="AZL64" s="82"/>
      <c r="AZM64" s="82"/>
      <c r="AZN64" s="82"/>
      <c r="AZO64" s="82"/>
      <c r="AZP64" s="82"/>
      <c r="AZQ64" s="82"/>
      <c r="AZR64" s="82"/>
      <c r="AZS64" s="82"/>
      <c r="AZT64" s="82"/>
      <c r="AZU64" s="82"/>
      <c r="AZV64" s="82"/>
      <c r="AZW64" s="82"/>
      <c r="AZX64" s="82"/>
      <c r="AZY64" s="82"/>
      <c r="AZZ64" s="82"/>
      <c r="BAA64" s="82"/>
      <c r="BAB64" s="82"/>
      <c r="BAC64" s="82"/>
      <c r="BAD64" s="82"/>
      <c r="BAE64" s="82"/>
      <c r="BAF64" s="82"/>
      <c r="BAG64" s="82"/>
      <c r="BAH64" s="82"/>
      <c r="BAI64" s="82"/>
      <c r="BAJ64" s="82"/>
      <c r="BAK64" s="82"/>
      <c r="BAL64" s="82"/>
      <c r="BAM64" s="82"/>
      <c r="BAN64" s="82"/>
      <c r="BAO64" s="82"/>
      <c r="BAP64" s="82"/>
      <c r="BAQ64" s="82"/>
      <c r="BAR64" s="82"/>
      <c r="BAS64" s="82"/>
      <c r="BAT64" s="82"/>
      <c r="BAU64" s="82"/>
      <c r="BAV64" s="82"/>
      <c r="BAW64" s="82"/>
      <c r="BAX64" s="82"/>
      <c r="BAY64" s="82"/>
      <c r="BAZ64" s="82"/>
      <c r="BBA64" s="82"/>
      <c r="BBB64" s="82"/>
      <c r="BBC64" s="82"/>
      <c r="BBD64" s="82"/>
      <c r="BBE64" s="82"/>
      <c r="BBF64" s="82"/>
      <c r="BBG64" s="82"/>
      <c r="BBH64" s="82"/>
      <c r="BBI64" s="82"/>
      <c r="BBJ64" s="82"/>
      <c r="BBK64" s="82"/>
      <c r="BBL64" s="82"/>
      <c r="BBM64" s="82"/>
      <c r="BBN64" s="82"/>
      <c r="BBO64" s="82"/>
      <c r="BBP64" s="82"/>
      <c r="BBQ64" s="82"/>
      <c r="BBR64" s="82"/>
      <c r="BBS64" s="82"/>
      <c r="BBT64" s="82"/>
      <c r="BBU64" s="82"/>
      <c r="BBV64" s="82"/>
      <c r="BBW64" s="82"/>
      <c r="BBX64" s="82"/>
      <c r="BBY64" s="82"/>
      <c r="BBZ64" s="82"/>
      <c r="BCA64" s="82"/>
      <c r="BCB64" s="82"/>
      <c r="BCC64" s="82"/>
      <c r="BCD64" s="82"/>
      <c r="BCE64" s="82"/>
      <c r="BCF64" s="82"/>
      <c r="BCG64" s="82"/>
      <c r="BCH64" s="82"/>
      <c r="BCI64" s="82"/>
      <c r="BCJ64" s="82"/>
      <c r="BCK64" s="82"/>
      <c r="BCL64" s="82"/>
      <c r="BCM64" s="82"/>
      <c r="BCN64" s="82"/>
      <c r="BCO64" s="82"/>
      <c r="BCP64" s="82"/>
      <c r="BCQ64" s="82"/>
      <c r="BCR64" s="82"/>
      <c r="BCS64" s="82"/>
      <c r="BCT64" s="82"/>
      <c r="BCU64" s="82"/>
      <c r="BCV64" s="82"/>
      <c r="BCW64" s="82"/>
      <c r="BCX64" s="82"/>
      <c r="BCY64" s="82"/>
      <c r="BCZ64" s="82"/>
      <c r="BDA64" s="82"/>
      <c r="BDB64" s="82"/>
      <c r="BDC64" s="82"/>
      <c r="BDD64" s="82"/>
      <c r="BDE64" s="82"/>
      <c r="BDF64" s="82"/>
      <c r="BDG64" s="82"/>
      <c r="BDH64" s="82"/>
      <c r="BDI64" s="82"/>
      <c r="BDJ64" s="82"/>
      <c r="BDK64" s="82"/>
      <c r="BDL64" s="82"/>
      <c r="BDM64" s="82"/>
      <c r="BDN64" s="82"/>
      <c r="BDO64" s="82"/>
      <c r="BDP64" s="82"/>
      <c r="BDQ64" s="82"/>
      <c r="BDR64" s="82"/>
      <c r="BDS64" s="82"/>
      <c r="BDT64" s="82"/>
      <c r="BDU64" s="82"/>
      <c r="BDV64" s="82"/>
      <c r="BDW64" s="82"/>
      <c r="BDX64" s="82"/>
      <c r="BDY64" s="82"/>
      <c r="BDZ64" s="82"/>
      <c r="BEA64" s="82"/>
      <c r="BEB64" s="82"/>
      <c r="BEC64" s="82"/>
      <c r="BED64" s="82"/>
      <c r="BEE64" s="82"/>
      <c r="BEF64" s="82"/>
      <c r="BEG64" s="82"/>
      <c r="BEH64" s="82"/>
      <c r="BEI64" s="82"/>
      <c r="BEJ64" s="82"/>
      <c r="BEK64" s="82"/>
      <c r="BEL64" s="82"/>
      <c r="BEM64" s="82"/>
      <c r="BEN64" s="82"/>
      <c r="BEO64" s="82"/>
      <c r="BEP64" s="82"/>
      <c r="BEQ64" s="82"/>
      <c r="BER64" s="82"/>
      <c r="BES64" s="82"/>
      <c r="BET64" s="82"/>
      <c r="BEU64" s="82"/>
      <c r="BEV64" s="82"/>
      <c r="BEW64" s="82"/>
      <c r="BEX64" s="82"/>
      <c r="BEY64" s="82"/>
      <c r="BEZ64" s="82"/>
      <c r="BFA64" s="82"/>
      <c r="BFB64" s="82"/>
      <c r="BFC64" s="82"/>
      <c r="BFD64" s="82"/>
      <c r="BFE64" s="82"/>
      <c r="BFF64" s="82"/>
      <c r="BFG64" s="82"/>
      <c r="BFH64" s="82"/>
      <c r="BFI64" s="82"/>
      <c r="BFJ64" s="82"/>
      <c r="BFK64" s="82"/>
      <c r="BFL64" s="82"/>
      <c r="BFM64" s="82"/>
      <c r="BFN64" s="82"/>
      <c r="BFO64" s="82"/>
      <c r="BFP64" s="82"/>
      <c r="BFQ64" s="82"/>
      <c r="BFR64" s="82"/>
      <c r="BFS64" s="82"/>
      <c r="BFT64" s="82"/>
      <c r="BFU64" s="82"/>
      <c r="BFV64" s="82"/>
      <c r="BFW64" s="82"/>
      <c r="BFX64" s="82"/>
      <c r="BFY64" s="82"/>
      <c r="BFZ64" s="82"/>
      <c r="BGA64" s="82"/>
      <c r="BGB64" s="82"/>
      <c r="BGC64" s="82"/>
      <c r="BGD64" s="82"/>
      <c r="BGE64" s="82"/>
      <c r="BGF64" s="82"/>
      <c r="BGG64" s="82"/>
      <c r="BGH64" s="82"/>
      <c r="BGI64" s="82"/>
      <c r="BGJ64" s="82"/>
      <c r="BGK64" s="82"/>
      <c r="BGL64" s="82"/>
      <c r="BGM64" s="82"/>
      <c r="BGN64" s="82"/>
      <c r="BGO64" s="82"/>
      <c r="BGP64" s="82"/>
      <c r="BGQ64" s="82"/>
      <c r="BGR64" s="82"/>
      <c r="BGS64" s="82"/>
      <c r="BGT64" s="82"/>
      <c r="BGU64" s="82"/>
      <c r="BGV64" s="82"/>
      <c r="BGW64" s="82"/>
      <c r="BGX64" s="82"/>
      <c r="BGY64" s="82"/>
      <c r="BGZ64" s="82"/>
      <c r="BHA64" s="82"/>
      <c r="BHB64" s="82"/>
      <c r="BHC64" s="82"/>
      <c r="BHD64" s="82"/>
      <c r="BHE64" s="82"/>
      <c r="BHF64" s="82"/>
      <c r="BHG64" s="82"/>
      <c r="BHH64" s="82"/>
      <c r="BHI64" s="82"/>
      <c r="BHJ64" s="82"/>
    </row>
    <row r="65" spans="1:63" s="82" customFormat="1" ht="15" thickBot="1" x14ac:dyDescent="0.25">
      <c r="A65" s="99"/>
      <c r="B65" s="83"/>
      <c r="L65" s="100"/>
      <c r="M65" s="84"/>
      <c r="N65" s="116"/>
      <c r="O65" s="116"/>
      <c r="P65" s="116"/>
      <c r="Q65" s="116" t="str">
        <f t="shared" ref="Q65:AT65" si="51">HLOOKUP(Q$59,$N$1:$Y$17,7,FALSE)</f>
        <v>Enviromark Gold or above</v>
      </c>
      <c r="R65" s="116" t="e">
        <f t="shared" si="51"/>
        <v>#N/A</v>
      </c>
      <c r="S65" s="116" t="e">
        <f t="shared" si="51"/>
        <v>#N/A</v>
      </c>
      <c r="T65" s="116" t="e">
        <f t="shared" si="51"/>
        <v>#N/A</v>
      </c>
      <c r="U65" s="116" t="e">
        <f t="shared" si="51"/>
        <v>#N/A</v>
      </c>
      <c r="V65" s="116" t="e">
        <f t="shared" si="51"/>
        <v>#N/A</v>
      </c>
      <c r="W65" s="116" t="e">
        <f t="shared" si="51"/>
        <v>#N/A</v>
      </c>
      <c r="X65" s="116" t="e">
        <f t="shared" si="51"/>
        <v>#N/A</v>
      </c>
      <c r="Y65" s="116" t="e">
        <f t="shared" si="51"/>
        <v>#N/A</v>
      </c>
      <c r="Z65" s="116" t="e">
        <f t="shared" si="51"/>
        <v>#N/A</v>
      </c>
      <c r="AA65" s="116" t="e">
        <f t="shared" si="51"/>
        <v>#N/A</v>
      </c>
      <c r="AB65" s="116" t="e">
        <f t="shared" si="51"/>
        <v>#N/A</v>
      </c>
      <c r="AC65" s="116" t="e">
        <f t="shared" si="51"/>
        <v>#N/A</v>
      </c>
      <c r="AD65" s="116" t="e">
        <f t="shared" si="51"/>
        <v>#N/A</v>
      </c>
      <c r="AE65" s="116" t="e">
        <f t="shared" si="51"/>
        <v>#N/A</v>
      </c>
      <c r="AF65" s="116" t="e">
        <f t="shared" si="51"/>
        <v>#N/A</v>
      </c>
      <c r="AG65" s="116" t="e">
        <f t="shared" si="51"/>
        <v>#N/A</v>
      </c>
      <c r="AH65" s="116" t="e">
        <f t="shared" si="51"/>
        <v>#N/A</v>
      </c>
      <c r="AI65" s="116" t="e">
        <f t="shared" si="51"/>
        <v>#N/A</v>
      </c>
      <c r="AJ65" s="116" t="e">
        <f t="shared" si="51"/>
        <v>#N/A</v>
      </c>
      <c r="AK65" s="116" t="e">
        <f t="shared" si="51"/>
        <v>#N/A</v>
      </c>
      <c r="AL65" s="116" t="e">
        <f t="shared" si="51"/>
        <v>#N/A</v>
      </c>
      <c r="AM65" s="116" t="e">
        <f t="shared" si="51"/>
        <v>#N/A</v>
      </c>
      <c r="AN65" s="116" t="e">
        <f t="shared" si="51"/>
        <v>#N/A</v>
      </c>
      <c r="AO65" s="116" t="e">
        <f t="shared" si="51"/>
        <v>#N/A</v>
      </c>
      <c r="AP65" s="116" t="e">
        <f t="shared" si="51"/>
        <v>#N/A</v>
      </c>
      <c r="AQ65" s="116" t="e">
        <f t="shared" si="51"/>
        <v>#N/A</v>
      </c>
      <c r="AR65" s="116" t="e">
        <f t="shared" si="51"/>
        <v>#N/A</v>
      </c>
      <c r="AS65" s="116" t="e">
        <f t="shared" si="51"/>
        <v>#N/A</v>
      </c>
      <c r="AT65" s="116" t="e">
        <f t="shared" si="51"/>
        <v>#N/A</v>
      </c>
      <c r="AU65" s="120"/>
      <c r="AV65" s="120"/>
      <c r="AW65" s="120"/>
      <c r="AX65" s="120"/>
      <c r="AY65" s="120"/>
      <c r="AZ65" s="120"/>
      <c r="BA65" s="120"/>
      <c r="BB65" s="120"/>
      <c r="BC65" s="120"/>
      <c r="BD65" s="120"/>
      <c r="BE65" s="120"/>
      <c r="BF65" s="120"/>
      <c r="BG65" s="120"/>
      <c r="BH65" s="87"/>
      <c r="BI65" s="87"/>
      <c r="BJ65" s="88"/>
      <c r="BK65" s="88"/>
    </row>
    <row r="66" spans="1:63" s="82" customFormat="1" ht="15" customHeight="1" x14ac:dyDescent="0.2">
      <c r="A66" s="99"/>
      <c r="B66" s="121"/>
      <c r="C66" s="792" t="s">
        <v>693</v>
      </c>
      <c r="D66" s="792"/>
      <c r="E66" s="792"/>
      <c r="F66" s="122"/>
      <c r="G66" s="122"/>
      <c r="H66" s="123"/>
      <c r="I66" s="123"/>
      <c r="J66" s="123"/>
      <c r="K66" s="124"/>
      <c r="L66" s="100"/>
      <c r="M66" s="84"/>
      <c r="N66" s="116"/>
      <c r="O66" s="116"/>
      <c r="P66" s="116"/>
      <c r="Q66" s="116" t="str">
        <f t="shared" ref="Q66:AT66" si="52">HLOOKUP(Q$59,$N$1:$Y$17,8,FALSE)</f>
        <v xml:space="preserve">CarboNZero product certification </v>
      </c>
      <c r="R66" s="116" t="e">
        <f t="shared" si="52"/>
        <v>#N/A</v>
      </c>
      <c r="S66" s="116" t="e">
        <f t="shared" si="52"/>
        <v>#N/A</v>
      </c>
      <c r="T66" s="116" t="e">
        <f t="shared" si="52"/>
        <v>#N/A</v>
      </c>
      <c r="U66" s="116" t="e">
        <f t="shared" si="52"/>
        <v>#N/A</v>
      </c>
      <c r="V66" s="116" t="e">
        <f t="shared" si="52"/>
        <v>#N/A</v>
      </c>
      <c r="W66" s="116" t="e">
        <f t="shared" si="52"/>
        <v>#N/A</v>
      </c>
      <c r="X66" s="116" t="e">
        <f t="shared" si="52"/>
        <v>#N/A</v>
      </c>
      <c r="Y66" s="116" t="e">
        <f t="shared" si="52"/>
        <v>#N/A</v>
      </c>
      <c r="Z66" s="116" t="e">
        <f t="shared" si="52"/>
        <v>#N/A</v>
      </c>
      <c r="AA66" s="116" t="e">
        <f t="shared" si="52"/>
        <v>#N/A</v>
      </c>
      <c r="AB66" s="116" t="e">
        <f t="shared" si="52"/>
        <v>#N/A</v>
      </c>
      <c r="AC66" s="116" t="e">
        <f t="shared" si="52"/>
        <v>#N/A</v>
      </c>
      <c r="AD66" s="116" t="e">
        <f t="shared" si="52"/>
        <v>#N/A</v>
      </c>
      <c r="AE66" s="116" t="e">
        <f t="shared" si="52"/>
        <v>#N/A</v>
      </c>
      <c r="AF66" s="116" t="e">
        <f t="shared" si="52"/>
        <v>#N/A</v>
      </c>
      <c r="AG66" s="116" t="e">
        <f t="shared" si="52"/>
        <v>#N/A</v>
      </c>
      <c r="AH66" s="116" t="e">
        <f t="shared" si="52"/>
        <v>#N/A</v>
      </c>
      <c r="AI66" s="116" t="e">
        <f t="shared" si="52"/>
        <v>#N/A</v>
      </c>
      <c r="AJ66" s="116" t="e">
        <f t="shared" si="52"/>
        <v>#N/A</v>
      </c>
      <c r="AK66" s="116" t="e">
        <f t="shared" si="52"/>
        <v>#N/A</v>
      </c>
      <c r="AL66" s="116" t="e">
        <f t="shared" si="52"/>
        <v>#N/A</v>
      </c>
      <c r="AM66" s="116" t="e">
        <f t="shared" si="52"/>
        <v>#N/A</v>
      </c>
      <c r="AN66" s="116" t="e">
        <f t="shared" si="52"/>
        <v>#N/A</v>
      </c>
      <c r="AO66" s="116" t="e">
        <f t="shared" si="52"/>
        <v>#N/A</v>
      </c>
      <c r="AP66" s="116" t="e">
        <f t="shared" si="52"/>
        <v>#N/A</v>
      </c>
      <c r="AQ66" s="116" t="e">
        <f t="shared" si="52"/>
        <v>#N/A</v>
      </c>
      <c r="AR66" s="116" t="e">
        <f t="shared" si="52"/>
        <v>#N/A</v>
      </c>
      <c r="AS66" s="116" t="e">
        <f t="shared" si="52"/>
        <v>#N/A</v>
      </c>
      <c r="AT66" s="116" t="e">
        <f t="shared" si="52"/>
        <v>#N/A</v>
      </c>
      <c r="AU66" s="120"/>
      <c r="AV66" s="120"/>
      <c r="AW66" s="120"/>
      <c r="AX66" s="120"/>
      <c r="AY66" s="120"/>
      <c r="AZ66" s="120"/>
      <c r="BA66" s="120"/>
      <c r="BB66" s="120"/>
      <c r="BC66" s="120"/>
      <c r="BD66" s="120"/>
      <c r="BE66" s="120"/>
      <c r="BF66" s="120"/>
      <c r="BG66" s="120"/>
      <c r="BH66" s="87"/>
      <c r="BI66" s="87"/>
      <c r="BJ66" s="88"/>
      <c r="BK66" s="88"/>
    </row>
    <row r="67" spans="1:63" s="82" customFormat="1" ht="15" customHeight="1" thickBot="1" x14ac:dyDescent="0.25">
      <c r="A67" s="99"/>
      <c r="B67" s="125"/>
      <c r="C67" s="791"/>
      <c r="D67" s="791"/>
      <c r="E67" s="791"/>
      <c r="K67" s="99"/>
      <c r="L67" s="100"/>
      <c r="M67" s="84"/>
      <c r="N67" s="116"/>
      <c r="O67" s="116"/>
      <c r="P67" s="116"/>
      <c r="Q67" s="116" t="str">
        <f t="shared" ref="Q67:AT67" si="53">HLOOKUP(Q$59,$N$1:$Y$17,9,FALSE)</f>
        <v>Declare</v>
      </c>
      <c r="R67" s="116" t="e">
        <f t="shared" si="53"/>
        <v>#N/A</v>
      </c>
      <c r="S67" s="116" t="e">
        <f t="shared" si="53"/>
        <v>#N/A</v>
      </c>
      <c r="T67" s="116" t="e">
        <f t="shared" si="53"/>
        <v>#N/A</v>
      </c>
      <c r="U67" s="116" t="e">
        <f t="shared" si="53"/>
        <v>#N/A</v>
      </c>
      <c r="V67" s="116" t="e">
        <f t="shared" si="53"/>
        <v>#N/A</v>
      </c>
      <c r="W67" s="116" t="e">
        <f t="shared" si="53"/>
        <v>#N/A</v>
      </c>
      <c r="X67" s="116" t="e">
        <f t="shared" si="53"/>
        <v>#N/A</v>
      </c>
      <c r="Y67" s="116" t="e">
        <f t="shared" si="53"/>
        <v>#N/A</v>
      </c>
      <c r="Z67" s="116" t="e">
        <f t="shared" si="53"/>
        <v>#N/A</v>
      </c>
      <c r="AA67" s="116" t="e">
        <f t="shared" si="53"/>
        <v>#N/A</v>
      </c>
      <c r="AB67" s="116" t="e">
        <f t="shared" si="53"/>
        <v>#N/A</v>
      </c>
      <c r="AC67" s="116" t="e">
        <f t="shared" si="53"/>
        <v>#N/A</v>
      </c>
      <c r="AD67" s="116" t="e">
        <f t="shared" si="53"/>
        <v>#N/A</v>
      </c>
      <c r="AE67" s="116" t="e">
        <f t="shared" si="53"/>
        <v>#N/A</v>
      </c>
      <c r="AF67" s="116" t="e">
        <f t="shared" si="53"/>
        <v>#N/A</v>
      </c>
      <c r="AG67" s="116" t="e">
        <f t="shared" si="53"/>
        <v>#N/A</v>
      </c>
      <c r="AH67" s="116" t="e">
        <f t="shared" si="53"/>
        <v>#N/A</v>
      </c>
      <c r="AI67" s="116" t="e">
        <f t="shared" si="53"/>
        <v>#N/A</v>
      </c>
      <c r="AJ67" s="116" t="e">
        <f t="shared" si="53"/>
        <v>#N/A</v>
      </c>
      <c r="AK67" s="116" t="e">
        <f t="shared" si="53"/>
        <v>#N/A</v>
      </c>
      <c r="AL67" s="116" t="e">
        <f t="shared" si="53"/>
        <v>#N/A</v>
      </c>
      <c r="AM67" s="116" t="e">
        <f t="shared" si="53"/>
        <v>#N/A</v>
      </c>
      <c r="AN67" s="116" t="e">
        <f t="shared" si="53"/>
        <v>#N/A</v>
      </c>
      <c r="AO67" s="116" t="e">
        <f t="shared" si="53"/>
        <v>#N/A</v>
      </c>
      <c r="AP67" s="116" t="e">
        <f t="shared" si="53"/>
        <v>#N/A</v>
      </c>
      <c r="AQ67" s="116" t="e">
        <f t="shared" si="53"/>
        <v>#N/A</v>
      </c>
      <c r="AR67" s="116" t="e">
        <f t="shared" si="53"/>
        <v>#N/A</v>
      </c>
      <c r="AS67" s="116" t="e">
        <f t="shared" si="53"/>
        <v>#N/A</v>
      </c>
      <c r="AT67" s="116" t="e">
        <f t="shared" si="53"/>
        <v>#N/A</v>
      </c>
      <c r="AU67" s="120"/>
      <c r="AV67" s="120"/>
      <c r="AW67" s="120"/>
      <c r="AX67" s="120"/>
      <c r="AY67" s="120"/>
      <c r="AZ67" s="120"/>
      <c r="BA67" s="120"/>
      <c r="BB67" s="120"/>
      <c r="BC67" s="120"/>
      <c r="BD67" s="120"/>
      <c r="BE67" s="120"/>
      <c r="BF67" s="120"/>
      <c r="BG67" s="120"/>
      <c r="BH67" s="87"/>
      <c r="BI67" s="87"/>
      <c r="BJ67" s="88"/>
      <c r="BK67" s="88"/>
    </row>
    <row r="68" spans="1:63" s="82" customFormat="1" x14ac:dyDescent="0.2">
      <c r="A68" s="99"/>
      <c r="B68" s="83"/>
      <c r="C68" s="101" t="s">
        <v>694</v>
      </c>
      <c r="D68" s="102" t="s">
        <v>402</v>
      </c>
      <c r="E68" s="103" t="s">
        <v>677</v>
      </c>
      <c r="L68" s="100"/>
      <c r="M68" s="84"/>
      <c r="N68" s="116"/>
      <c r="O68" s="116"/>
      <c r="P68" s="116"/>
      <c r="Q68" s="116" t="str">
        <f t="shared" ref="Q68:AT68" si="54">HLOOKUP(Q$59,$N$1:$Y$17,10,FALSE)</f>
        <v>CEMARS product certification</v>
      </c>
      <c r="R68" s="116" t="e">
        <f t="shared" si="54"/>
        <v>#N/A</v>
      </c>
      <c r="S68" s="116" t="e">
        <f t="shared" si="54"/>
        <v>#N/A</v>
      </c>
      <c r="T68" s="116" t="e">
        <f t="shared" si="54"/>
        <v>#N/A</v>
      </c>
      <c r="U68" s="116" t="e">
        <f t="shared" si="54"/>
        <v>#N/A</v>
      </c>
      <c r="V68" s="116" t="e">
        <f t="shared" si="54"/>
        <v>#N/A</v>
      </c>
      <c r="W68" s="116" t="e">
        <f t="shared" si="54"/>
        <v>#N/A</v>
      </c>
      <c r="X68" s="116" t="e">
        <f t="shared" si="54"/>
        <v>#N/A</v>
      </c>
      <c r="Y68" s="116" t="e">
        <f t="shared" si="54"/>
        <v>#N/A</v>
      </c>
      <c r="Z68" s="116" t="e">
        <f t="shared" si="54"/>
        <v>#N/A</v>
      </c>
      <c r="AA68" s="116" t="e">
        <f t="shared" si="54"/>
        <v>#N/A</v>
      </c>
      <c r="AB68" s="116" t="e">
        <f t="shared" si="54"/>
        <v>#N/A</v>
      </c>
      <c r="AC68" s="116" t="e">
        <f t="shared" si="54"/>
        <v>#N/A</v>
      </c>
      <c r="AD68" s="116" t="e">
        <f t="shared" si="54"/>
        <v>#N/A</v>
      </c>
      <c r="AE68" s="116" t="e">
        <f t="shared" si="54"/>
        <v>#N/A</v>
      </c>
      <c r="AF68" s="116" t="e">
        <f t="shared" si="54"/>
        <v>#N/A</v>
      </c>
      <c r="AG68" s="116" t="e">
        <f t="shared" si="54"/>
        <v>#N/A</v>
      </c>
      <c r="AH68" s="116" t="e">
        <f t="shared" si="54"/>
        <v>#N/A</v>
      </c>
      <c r="AI68" s="116" t="e">
        <f t="shared" si="54"/>
        <v>#N/A</v>
      </c>
      <c r="AJ68" s="116" t="e">
        <f t="shared" si="54"/>
        <v>#N/A</v>
      </c>
      <c r="AK68" s="116" t="e">
        <f t="shared" si="54"/>
        <v>#N/A</v>
      </c>
      <c r="AL68" s="116" t="e">
        <f t="shared" si="54"/>
        <v>#N/A</v>
      </c>
      <c r="AM68" s="116" t="e">
        <f t="shared" si="54"/>
        <v>#N/A</v>
      </c>
      <c r="AN68" s="116" t="e">
        <f t="shared" si="54"/>
        <v>#N/A</v>
      </c>
      <c r="AO68" s="116" t="e">
        <f t="shared" si="54"/>
        <v>#N/A</v>
      </c>
      <c r="AP68" s="116" t="e">
        <f t="shared" si="54"/>
        <v>#N/A</v>
      </c>
      <c r="AQ68" s="116" t="e">
        <f t="shared" si="54"/>
        <v>#N/A</v>
      </c>
      <c r="AR68" s="116" t="e">
        <f t="shared" si="54"/>
        <v>#N/A</v>
      </c>
      <c r="AS68" s="116" t="e">
        <f t="shared" si="54"/>
        <v>#N/A</v>
      </c>
      <c r="AT68" s="116" t="e">
        <f t="shared" si="54"/>
        <v>#N/A</v>
      </c>
      <c r="AU68" s="120"/>
      <c r="AV68" s="120"/>
      <c r="AW68" s="120"/>
      <c r="AX68" s="120"/>
      <c r="AY68" s="120"/>
      <c r="AZ68" s="120"/>
      <c r="BA68" s="120"/>
      <c r="BB68" s="120"/>
      <c r="BC68" s="120"/>
      <c r="BD68" s="120"/>
      <c r="BE68" s="120"/>
      <c r="BF68" s="120"/>
      <c r="BG68" s="120"/>
      <c r="BH68" s="87"/>
      <c r="BI68" s="87"/>
      <c r="BJ68" s="88"/>
      <c r="BK68" s="88"/>
    </row>
    <row r="69" spans="1:63" s="82" customFormat="1" x14ac:dyDescent="0.2">
      <c r="A69" s="99"/>
      <c r="B69" s="83"/>
      <c r="C69" s="126" t="str" cm="1">
        <f t="array" ref="C69">IFERROR(INDEX($C$79:$C$93, MATCH(0,COUNTIF($C$68:C68,$C$79:$C$93), 0)),"")</f>
        <v>Floor Coverings</v>
      </c>
      <c r="D69" s="127">
        <f>IF(OR(C69="-",C69=""),"",VALUE(IF(CONCATENATE(IF(AND(C69=$AG$20,E69=1),1,""),IF(AND(C69=$AG$21,E69&gt;=0.8),1,""),IF(AND(C69=$AG$22,E69&gt;=0.8),0.5,""),IF(AND(C69=$AG$23,E69&gt;=0.8),1,""))="",0,CONCATENATE(IF(AND(C69=$AG$20,E69=1),1,""),IF(AND(C69=$AG$21,E69&gt;=0.8),1,""),IF(AND(C69=$AG$22,E69&gt;=0.8),1,""),IF(AND(C69=$AG$23,E69&gt;=0.8),1,"")))))</f>
        <v>0</v>
      </c>
      <c r="E69" s="128">
        <f>IFERROR(IF(OR(C69="",C69="-"),"",SUMIFS($F$79:$F$93,$I$79:$I$93,"&gt;0",$C$79:$C$93,C69)/SUMIFS($F$79:$F$93,$C$79:$C$93,C69)),0)</f>
        <v>0</v>
      </c>
      <c r="F69" s="129"/>
      <c r="G69" s="130"/>
      <c r="L69" s="100"/>
      <c r="M69" s="84"/>
      <c r="N69" s="116"/>
      <c r="O69" s="116"/>
      <c r="P69" s="116"/>
      <c r="Q69" s="116" t="str">
        <f t="shared" ref="Q69:AT69" si="55">HLOOKUP(Q$59,$N$1:$Y$17,11,FALSE)</f>
        <v>End-of-Life Stewardship Programme</v>
      </c>
      <c r="R69" s="116" t="e">
        <f t="shared" si="55"/>
        <v>#N/A</v>
      </c>
      <c r="S69" s="116" t="e">
        <f t="shared" si="55"/>
        <v>#N/A</v>
      </c>
      <c r="T69" s="116" t="e">
        <f t="shared" si="55"/>
        <v>#N/A</v>
      </c>
      <c r="U69" s="116" t="e">
        <f t="shared" si="55"/>
        <v>#N/A</v>
      </c>
      <c r="V69" s="116" t="e">
        <f t="shared" si="55"/>
        <v>#N/A</v>
      </c>
      <c r="W69" s="116" t="e">
        <f t="shared" si="55"/>
        <v>#N/A</v>
      </c>
      <c r="X69" s="116" t="e">
        <f t="shared" si="55"/>
        <v>#N/A</v>
      </c>
      <c r="Y69" s="116" t="e">
        <f t="shared" si="55"/>
        <v>#N/A</v>
      </c>
      <c r="Z69" s="116" t="e">
        <f t="shared" si="55"/>
        <v>#N/A</v>
      </c>
      <c r="AA69" s="116" t="e">
        <f t="shared" si="55"/>
        <v>#N/A</v>
      </c>
      <c r="AB69" s="116" t="e">
        <f t="shared" si="55"/>
        <v>#N/A</v>
      </c>
      <c r="AC69" s="116" t="e">
        <f t="shared" si="55"/>
        <v>#N/A</v>
      </c>
      <c r="AD69" s="116" t="e">
        <f t="shared" si="55"/>
        <v>#N/A</v>
      </c>
      <c r="AE69" s="116" t="e">
        <f t="shared" si="55"/>
        <v>#N/A</v>
      </c>
      <c r="AF69" s="116" t="e">
        <f t="shared" si="55"/>
        <v>#N/A</v>
      </c>
      <c r="AG69" s="116" t="e">
        <f t="shared" si="55"/>
        <v>#N/A</v>
      </c>
      <c r="AH69" s="116" t="e">
        <f t="shared" si="55"/>
        <v>#N/A</v>
      </c>
      <c r="AI69" s="116" t="e">
        <f t="shared" si="55"/>
        <v>#N/A</v>
      </c>
      <c r="AJ69" s="116" t="e">
        <f t="shared" si="55"/>
        <v>#N/A</v>
      </c>
      <c r="AK69" s="116" t="e">
        <f t="shared" si="55"/>
        <v>#N/A</v>
      </c>
      <c r="AL69" s="116" t="e">
        <f t="shared" si="55"/>
        <v>#N/A</v>
      </c>
      <c r="AM69" s="116" t="e">
        <f t="shared" si="55"/>
        <v>#N/A</v>
      </c>
      <c r="AN69" s="116" t="e">
        <f t="shared" si="55"/>
        <v>#N/A</v>
      </c>
      <c r="AO69" s="116" t="e">
        <f t="shared" si="55"/>
        <v>#N/A</v>
      </c>
      <c r="AP69" s="116" t="e">
        <f t="shared" si="55"/>
        <v>#N/A</v>
      </c>
      <c r="AQ69" s="116" t="e">
        <f t="shared" si="55"/>
        <v>#N/A</v>
      </c>
      <c r="AR69" s="116" t="e">
        <f t="shared" si="55"/>
        <v>#N/A</v>
      </c>
      <c r="AS69" s="116" t="e">
        <f t="shared" si="55"/>
        <v>#N/A</v>
      </c>
      <c r="AT69" s="116" t="e">
        <f t="shared" si="55"/>
        <v>#N/A</v>
      </c>
      <c r="AU69" s="120"/>
      <c r="AV69" s="120"/>
      <c r="AW69" s="120"/>
      <c r="AX69" s="120"/>
      <c r="AY69" s="120"/>
      <c r="AZ69" s="120"/>
      <c r="BA69" s="120"/>
      <c r="BB69" s="120"/>
      <c r="BC69" s="120"/>
      <c r="BD69" s="120"/>
      <c r="BE69" s="120"/>
      <c r="BF69" s="120"/>
      <c r="BG69" s="120"/>
      <c r="BH69" s="87"/>
      <c r="BI69" s="87"/>
      <c r="BJ69" s="88"/>
      <c r="BK69" s="88"/>
    </row>
    <row r="70" spans="1:63" s="82" customFormat="1" x14ac:dyDescent="0.2">
      <c r="A70" s="99"/>
      <c r="B70" s="83"/>
      <c r="C70" s="126" t="str" cm="1">
        <f t="array" ref="C70">IFERROR(INDEX($C$79:$C$93, MATCH(0,COUNTIF($C$68:C69,$C$79:$C$93), 0)),"")</f>
        <v>-</v>
      </c>
      <c r="D70" s="127" t="str">
        <f>IF(OR(C70="-",C70=""),"",VALUE(IF(CONCATENATE(IF(AND(C70=$AG$20,E70=1),1,""),IF(AND(C70=$AG$21,E70&gt;=0.8),1,""),IF(AND(C70=$AG$22,E70&gt;=0.8),1,""),IF(AND(C70=$AG$23,E70&gt;=0.8),1,""))="",0,CONCATENATE(IF(AND(C70=$AG$20,E70=1),1,""),IF(AND(C70=$AG$21,E70&gt;=0.8),1,""),IF(AND(C70=$AG$22,E70&gt;=0.8),1,""),IF(AND(C70=$AG$23,E70&gt;=0.8),1,"")))))</f>
        <v/>
      </c>
      <c r="E70" s="128" t="str">
        <f t="shared" ref="E70:E72" si="56">IFERROR(IF(OR(C70="",C70="-"),"",SUMIFS($F$79:$F$93,$I$79:$I$93,"&gt;0",$C$79:$C$93,C70)/SUMIFS($F$79:$F$93,$C$79:$C$93,C70)),0)</f>
        <v/>
      </c>
      <c r="G70" s="130"/>
      <c r="H70" s="129"/>
      <c r="L70" s="100"/>
      <c r="M70" s="84"/>
      <c r="N70" s="116"/>
      <c r="O70" s="116"/>
      <c r="P70" s="116"/>
      <c r="Q70" s="116" t="str">
        <f t="shared" ref="Q70:AT70" si="57">HLOOKUP(Q$59,$N$1:$Y$17,12,FALSE)</f>
        <v>Product specific EPD</v>
      </c>
      <c r="R70" s="116" t="e">
        <f t="shared" si="57"/>
        <v>#N/A</v>
      </c>
      <c r="S70" s="116" t="e">
        <f t="shared" si="57"/>
        <v>#N/A</v>
      </c>
      <c r="T70" s="116" t="e">
        <f t="shared" si="57"/>
        <v>#N/A</v>
      </c>
      <c r="U70" s="116" t="e">
        <f t="shared" si="57"/>
        <v>#N/A</v>
      </c>
      <c r="V70" s="116" t="e">
        <f t="shared" si="57"/>
        <v>#N/A</v>
      </c>
      <c r="W70" s="116" t="e">
        <f t="shared" si="57"/>
        <v>#N/A</v>
      </c>
      <c r="X70" s="116" t="e">
        <f t="shared" si="57"/>
        <v>#N/A</v>
      </c>
      <c r="Y70" s="116" t="e">
        <f t="shared" si="57"/>
        <v>#N/A</v>
      </c>
      <c r="Z70" s="116" t="e">
        <f t="shared" si="57"/>
        <v>#N/A</v>
      </c>
      <c r="AA70" s="116" t="e">
        <f t="shared" si="57"/>
        <v>#N/A</v>
      </c>
      <c r="AB70" s="116" t="e">
        <f t="shared" si="57"/>
        <v>#N/A</v>
      </c>
      <c r="AC70" s="116" t="e">
        <f t="shared" si="57"/>
        <v>#N/A</v>
      </c>
      <c r="AD70" s="116" t="e">
        <f t="shared" si="57"/>
        <v>#N/A</v>
      </c>
      <c r="AE70" s="116" t="e">
        <f t="shared" si="57"/>
        <v>#N/A</v>
      </c>
      <c r="AF70" s="116" t="e">
        <f t="shared" si="57"/>
        <v>#N/A</v>
      </c>
      <c r="AG70" s="116" t="e">
        <f t="shared" si="57"/>
        <v>#N/A</v>
      </c>
      <c r="AH70" s="116" t="e">
        <f t="shared" si="57"/>
        <v>#N/A</v>
      </c>
      <c r="AI70" s="116" t="e">
        <f t="shared" si="57"/>
        <v>#N/A</v>
      </c>
      <c r="AJ70" s="116" t="e">
        <f t="shared" si="57"/>
        <v>#N/A</v>
      </c>
      <c r="AK70" s="116" t="e">
        <f t="shared" si="57"/>
        <v>#N/A</v>
      </c>
      <c r="AL70" s="116" t="e">
        <f t="shared" si="57"/>
        <v>#N/A</v>
      </c>
      <c r="AM70" s="116" t="e">
        <f t="shared" si="57"/>
        <v>#N/A</v>
      </c>
      <c r="AN70" s="116" t="e">
        <f t="shared" si="57"/>
        <v>#N/A</v>
      </c>
      <c r="AO70" s="116" t="e">
        <f t="shared" si="57"/>
        <v>#N/A</v>
      </c>
      <c r="AP70" s="116" t="e">
        <f t="shared" si="57"/>
        <v>#N/A</v>
      </c>
      <c r="AQ70" s="116" t="e">
        <f t="shared" si="57"/>
        <v>#N/A</v>
      </c>
      <c r="AR70" s="116" t="e">
        <f t="shared" si="57"/>
        <v>#N/A</v>
      </c>
      <c r="AS70" s="116" t="e">
        <f t="shared" si="57"/>
        <v>#N/A</v>
      </c>
      <c r="AT70" s="116" t="e">
        <f t="shared" si="57"/>
        <v>#N/A</v>
      </c>
      <c r="AU70" s="120"/>
      <c r="AV70" s="120"/>
      <c r="AW70" s="120"/>
      <c r="AX70" s="120"/>
      <c r="AY70" s="120"/>
      <c r="AZ70" s="120"/>
      <c r="BA70" s="120"/>
      <c r="BB70" s="120"/>
      <c r="BC70" s="120"/>
      <c r="BD70" s="120"/>
      <c r="BE70" s="120"/>
      <c r="BF70" s="120"/>
      <c r="BG70" s="120"/>
      <c r="BH70" s="87"/>
      <c r="BI70" s="87"/>
      <c r="BJ70" s="88"/>
      <c r="BK70" s="88"/>
    </row>
    <row r="71" spans="1:63" s="82" customFormat="1" x14ac:dyDescent="0.2">
      <c r="A71" s="99"/>
      <c r="B71" s="83"/>
      <c r="C71" s="126" t="str" cm="1">
        <f t="array" ref="C71">IFERROR(INDEX($C$79:$C$93, MATCH(0,COUNTIF($C$68:C70,$C$79:$C$93), 0)),"")</f>
        <v/>
      </c>
      <c r="D71" s="127" t="str">
        <f>IF(OR(C71="-",C71=""),"",VALUE(IF(CONCATENATE(IF(AND(C71=$AG$20,E71=1),1,""),IF(AND(C71=$AG$21,E71&gt;=0.8),1,""),IF(AND(C71=$AG$22,E71&gt;=0.8),1,""),IF(AND(C71=$AG$23,E71&gt;=0.8),1,""))="",0,CONCATENATE(IF(AND(C71=$AG$20,E71=1),1,""),IF(AND(C71=$AG$21,E71&gt;=0.8),1,""),IF(AND(C71=$AG$22,E71&gt;=0.8),1,""),IF(AND(C71=$AG$23,E71&gt;=0.8),1,"")))))</f>
        <v/>
      </c>
      <c r="E71" s="128" t="str">
        <f t="shared" si="56"/>
        <v/>
      </c>
      <c r="G71" s="130"/>
      <c r="L71" s="100"/>
      <c r="M71" s="84"/>
      <c r="N71" s="116"/>
      <c r="O71" s="116"/>
      <c r="P71" s="116"/>
      <c r="Q71" s="116" t="str">
        <f t="shared" ref="Q71:AT71" si="58">IF(HLOOKUP(Q$59,$N$1:$Y$17,13,FALSE)=0,"",HLOOKUP(Q$59,$N$1:$Y$17,13,FALSE))</f>
        <v>Industry wide EPD</v>
      </c>
      <c r="R71" s="116" t="e">
        <f t="shared" si="58"/>
        <v>#N/A</v>
      </c>
      <c r="S71" s="116" t="e">
        <f t="shared" si="58"/>
        <v>#N/A</v>
      </c>
      <c r="T71" s="116" t="e">
        <f t="shared" si="58"/>
        <v>#N/A</v>
      </c>
      <c r="U71" s="116" t="e">
        <f t="shared" si="58"/>
        <v>#N/A</v>
      </c>
      <c r="V71" s="116" t="e">
        <f t="shared" si="58"/>
        <v>#N/A</v>
      </c>
      <c r="W71" s="116" t="e">
        <f t="shared" si="58"/>
        <v>#N/A</v>
      </c>
      <c r="X71" s="116" t="e">
        <f t="shared" si="58"/>
        <v>#N/A</v>
      </c>
      <c r="Y71" s="116" t="e">
        <f t="shared" si="58"/>
        <v>#N/A</v>
      </c>
      <c r="Z71" s="116" t="e">
        <f t="shared" si="58"/>
        <v>#N/A</v>
      </c>
      <c r="AA71" s="116" t="e">
        <f t="shared" si="58"/>
        <v>#N/A</v>
      </c>
      <c r="AB71" s="116" t="e">
        <f t="shared" si="58"/>
        <v>#N/A</v>
      </c>
      <c r="AC71" s="116" t="e">
        <f t="shared" si="58"/>
        <v>#N/A</v>
      </c>
      <c r="AD71" s="116" t="e">
        <f t="shared" si="58"/>
        <v>#N/A</v>
      </c>
      <c r="AE71" s="116" t="e">
        <f t="shared" si="58"/>
        <v>#N/A</v>
      </c>
      <c r="AF71" s="116" t="e">
        <f t="shared" si="58"/>
        <v>#N/A</v>
      </c>
      <c r="AG71" s="116" t="e">
        <f t="shared" si="58"/>
        <v>#N/A</v>
      </c>
      <c r="AH71" s="116" t="e">
        <f t="shared" si="58"/>
        <v>#N/A</v>
      </c>
      <c r="AI71" s="116" t="e">
        <f t="shared" si="58"/>
        <v>#N/A</v>
      </c>
      <c r="AJ71" s="116" t="e">
        <f t="shared" si="58"/>
        <v>#N/A</v>
      </c>
      <c r="AK71" s="116" t="e">
        <f t="shared" si="58"/>
        <v>#N/A</v>
      </c>
      <c r="AL71" s="116" t="e">
        <f t="shared" si="58"/>
        <v>#N/A</v>
      </c>
      <c r="AM71" s="116" t="e">
        <f t="shared" si="58"/>
        <v>#N/A</v>
      </c>
      <c r="AN71" s="116" t="e">
        <f t="shared" si="58"/>
        <v>#N/A</v>
      </c>
      <c r="AO71" s="116" t="e">
        <f t="shared" si="58"/>
        <v>#N/A</v>
      </c>
      <c r="AP71" s="116" t="e">
        <f t="shared" si="58"/>
        <v>#N/A</v>
      </c>
      <c r="AQ71" s="116" t="e">
        <f t="shared" si="58"/>
        <v>#N/A</v>
      </c>
      <c r="AR71" s="116" t="e">
        <f t="shared" si="58"/>
        <v>#N/A</v>
      </c>
      <c r="AS71" s="116" t="e">
        <f t="shared" si="58"/>
        <v>#N/A</v>
      </c>
      <c r="AT71" s="116" t="e">
        <f t="shared" si="58"/>
        <v>#N/A</v>
      </c>
      <c r="AU71" s="120"/>
      <c r="AV71" s="120"/>
      <c r="AW71" s="120"/>
      <c r="AX71" s="120"/>
      <c r="AY71" s="120"/>
      <c r="AZ71" s="120"/>
      <c r="BA71" s="120"/>
      <c r="BB71" s="120"/>
      <c r="BC71" s="120"/>
      <c r="BD71" s="120"/>
      <c r="BE71" s="120"/>
      <c r="BF71" s="120"/>
      <c r="BG71" s="120"/>
      <c r="BH71" s="87"/>
      <c r="BI71" s="87"/>
      <c r="BJ71" s="88"/>
      <c r="BK71" s="88"/>
    </row>
    <row r="72" spans="1:63" s="82" customFormat="1" ht="15" thickBot="1" x14ac:dyDescent="0.25">
      <c r="A72" s="99"/>
      <c r="B72" s="83"/>
      <c r="C72" s="78" t="str" cm="1">
        <f t="array" ref="C72">IFERROR(INDEX($C$79:$C$93, MATCH(0,COUNTIF($C$68:C71,$C$79:$C$93), 0)),"")</f>
        <v/>
      </c>
      <c r="D72" s="75" t="str">
        <f>IF(OR(C72="-",C72=""),"",VALUE(IF(CONCATENATE(IF(AND(C72=$AG$20,E72=1),1,""),IF(AND(C72=$AG$21,E72&gt;=0.8),1,""),IF(AND(C72=$AG$22,E72&gt;=0.8),1,""),IF(AND(C72=$AG$23,E72&gt;=0.8),1,""))="",0,CONCATENATE(IF(AND(C72=$AG$20,E72=1),1,""),IF(AND(C72=$AG$21,E72&gt;=0.8),1,""),IF(AND(C72=$AG$22,E72&gt;=0.8),1,""),IF(AND(C72=$AG$23,E72&gt;=0.8),1,"")))))</f>
        <v/>
      </c>
      <c r="E72" s="79" t="str">
        <f t="shared" si="56"/>
        <v/>
      </c>
      <c r="G72" s="130"/>
      <c r="L72" s="100"/>
      <c r="M72" s="84"/>
      <c r="N72" s="116"/>
      <c r="O72" s="116"/>
      <c r="P72" s="116"/>
      <c r="Q72" s="116" t="str">
        <f t="shared" ref="Q72:AT72" si="59">IF(HLOOKUP(Q$59,$N$1:$Y$17,14,FALSE)=0,"",HLOOKUP(Q$59,$N$1:$Y$17,14,FALSE))</f>
        <v/>
      </c>
      <c r="R72" s="116" t="e">
        <f t="shared" si="59"/>
        <v>#N/A</v>
      </c>
      <c r="S72" s="116" t="e">
        <f t="shared" si="59"/>
        <v>#N/A</v>
      </c>
      <c r="T72" s="116" t="e">
        <f t="shared" si="59"/>
        <v>#N/A</v>
      </c>
      <c r="U72" s="116" t="e">
        <f t="shared" si="59"/>
        <v>#N/A</v>
      </c>
      <c r="V72" s="116" t="e">
        <f t="shared" si="59"/>
        <v>#N/A</v>
      </c>
      <c r="W72" s="116" t="e">
        <f t="shared" si="59"/>
        <v>#N/A</v>
      </c>
      <c r="X72" s="116" t="e">
        <f t="shared" si="59"/>
        <v>#N/A</v>
      </c>
      <c r="Y72" s="116" t="e">
        <f t="shared" si="59"/>
        <v>#N/A</v>
      </c>
      <c r="Z72" s="116" t="e">
        <f t="shared" si="59"/>
        <v>#N/A</v>
      </c>
      <c r="AA72" s="116" t="e">
        <f t="shared" si="59"/>
        <v>#N/A</v>
      </c>
      <c r="AB72" s="116" t="e">
        <f t="shared" si="59"/>
        <v>#N/A</v>
      </c>
      <c r="AC72" s="116" t="e">
        <f t="shared" si="59"/>
        <v>#N/A</v>
      </c>
      <c r="AD72" s="116" t="e">
        <f t="shared" si="59"/>
        <v>#N/A</v>
      </c>
      <c r="AE72" s="116" t="e">
        <f t="shared" si="59"/>
        <v>#N/A</v>
      </c>
      <c r="AF72" s="116" t="e">
        <f t="shared" si="59"/>
        <v>#N/A</v>
      </c>
      <c r="AG72" s="116" t="e">
        <f t="shared" si="59"/>
        <v>#N/A</v>
      </c>
      <c r="AH72" s="116" t="e">
        <f t="shared" si="59"/>
        <v>#N/A</v>
      </c>
      <c r="AI72" s="116" t="e">
        <f t="shared" si="59"/>
        <v>#N/A</v>
      </c>
      <c r="AJ72" s="116" t="e">
        <f t="shared" si="59"/>
        <v>#N/A</v>
      </c>
      <c r="AK72" s="116" t="e">
        <f t="shared" si="59"/>
        <v>#N/A</v>
      </c>
      <c r="AL72" s="116" t="e">
        <f t="shared" si="59"/>
        <v>#N/A</v>
      </c>
      <c r="AM72" s="116" t="e">
        <f t="shared" si="59"/>
        <v>#N/A</v>
      </c>
      <c r="AN72" s="116" t="e">
        <f t="shared" si="59"/>
        <v>#N/A</v>
      </c>
      <c r="AO72" s="116" t="e">
        <f t="shared" si="59"/>
        <v>#N/A</v>
      </c>
      <c r="AP72" s="116" t="e">
        <f t="shared" si="59"/>
        <v>#N/A</v>
      </c>
      <c r="AQ72" s="116" t="e">
        <f t="shared" si="59"/>
        <v>#N/A</v>
      </c>
      <c r="AR72" s="116" t="e">
        <f t="shared" si="59"/>
        <v>#N/A</v>
      </c>
      <c r="AS72" s="116" t="e">
        <f t="shared" si="59"/>
        <v>#N/A</v>
      </c>
      <c r="AT72" s="116" t="e">
        <f t="shared" si="59"/>
        <v>#N/A</v>
      </c>
      <c r="AU72" s="120"/>
      <c r="AV72" s="120"/>
      <c r="AW72" s="120"/>
      <c r="AX72" s="120"/>
      <c r="AY72" s="120"/>
      <c r="AZ72" s="120"/>
      <c r="BA72" s="120"/>
      <c r="BB72" s="120"/>
      <c r="BC72" s="120"/>
      <c r="BD72" s="120"/>
      <c r="BE72" s="120"/>
      <c r="BF72" s="120"/>
      <c r="BG72" s="120"/>
      <c r="BH72" s="87"/>
      <c r="BI72" s="87"/>
      <c r="BJ72" s="88"/>
      <c r="BK72" s="88"/>
    </row>
    <row r="73" spans="1:63" s="82" customFormat="1" x14ac:dyDescent="0.2">
      <c r="A73" s="99"/>
      <c r="B73" s="83"/>
      <c r="D73" s="131"/>
      <c r="E73" s="111"/>
      <c r="L73" s="100"/>
      <c r="M73" s="84"/>
      <c r="N73" s="116"/>
      <c r="O73" s="116"/>
      <c r="P73" s="116"/>
      <c r="Q73" s="116" t="str">
        <f t="shared" ref="Q73:AT73" si="60">IF(HLOOKUP(Q$59,$N$1:$Y$17,15,FALSE)=0,"",HLOOKUP(Q$59,$N$1:$Y$17,15,FALSE))</f>
        <v/>
      </c>
      <c r="R73" s="116" t="e">
        <f t="shared" si="60"/>
        <v>#N/A</v>
      </c>
      <c r="S73" s="116" t="e">
        <f t="shared" si="60"/>
        <v>#N/A</v>
      </c>
      <c r="T73" s="116" t="e">
        <f t="shared" si="60"/>
        <v>#N/A</v>
      </c>
      <c r="U73" s="116" t="e">
        <f t="shared" si="60"/>
        <v>#N/A</v>
      </c>
      <c r="V73" s="116" t="e">
        <f t="shared" si="60"/>
        <v>#N/A</v>
      </c>
      <c r="W73" s="116" t="e">
        <f t="shared" si="60"/>
        <v>#N/A</v>
      </c>
      <c r="X73" s="116" t="e">
        <f t="shared" si="60"/>
        <v>#N/A</v>
      </c>
      <c r="Y73" s="116" t="e">
        <f t="shared" si="60"/>
        <v>#N/A</v>
      </c>
      <c r="Z73" s="116" t="e">
        <f t="shared" si="60"/>
        <v>#N/A</v>
      </c>
      <c r="AA73" s="116" t="e">
        <f t="shared" si="60"/>
        <v>#N/A</v>
      </c>
      <c r="AB73" s="116" t="e">
        <f t="shared" si="60"/>
        <v>#N/A</v>
      </c>
      <c r="AC73" s="116" t="e">
        <f t="shared" si="60"/>
        <v>#N/A</v>
      </c>
      <c r="AD73" s="116" t="e">
        <f t="shared" si="60"/>
        <v>#N/A</v>
      </c>
      <c r="AE73" s="116" t="e">
        <f t="shared" si="60"/>
        <v>#N/A</v>
      </c>
      <c r="AF73" s="116" t="e">
        <f t="shared" si="60"/>
        <v>#N/A</v>
      </c>
      <c r="AG73" s="116" t="e">
        <f t="shared" si="60"/>
        <v>#N/A</v>
      </c>
      <c r="AH73" s="116" t="e">
        <f t="shared" si="60"/>
        <v>#N/A</v>
      </c>
      <c r="AI73" s="116" t="e">
        <f t="shared" si="60"/>
        <v>#N/A</v>
      </c>
      <c r="AJ73" s="116" t="e">
        <f t="shared" si="60"/>
        <v>#N/A</v>
      </c>
      <c r="AK73" s="116" t="e">
        <f t="shared" si="60"/>
        <v>#N/A</v>
      </c>
      <c r="AL73" s="116" t="e">
        <f t="shared" si="60"/>
        <v>#N/A</v>
      </c>
      <c r="AM73" s="116" t="e">
        <f t="shared" si="60"/>
        <v>#N/A</v>
      </c>
      <c r="AN73" s="116" t="e">
        <f t="shared" si="60"/>
        <v>#N/A</v>
      </c>
      <c r="AO73" s="116" t="e">
        <f t="shared" si="60"/>
        <v>#N/A</v>
      </c>
      <c r="AP73" s="116" t="e">
        <f t="shared" si="60"/>
        <v>#N/A</v>
      </c>
      <c r="AQ73" s="116" t="e">
        <f t="shared" si="60"/>
        <v>#N/A</v>
      </c>
      <c r="AR73" s="116" t="e">
        <f t="shared" si="60"/>
        <v>#N/A</v>
      </c>
      <c r="AS73" s="116" t="e">
        <f t="shared" si="60"/>
        <v>#N/A</v>
      </c>
      <c r="AT73" s="116" t="e">
        <f t="shared" si="60"/>
        <v>#N/A</v>
      </c>
      <c r="AU73" s="120"/>
      <c r="AV73" s="120"/>
      <c r="AW73" s="120"/>
      <c r="AX73" s="120"/>
      <c r="AY73" s="120"/>
      <c r="AZ73" s="120"/>
      <c r="BA73" s="120"/>
      <c r="BB73" s="120"/>
      <c r="BC73" s="120"/>
      <c r="BD73" s="120"/>
      <c r="BE73" s="120"/>
      <c r="BF73" s="120"/>
      <c r="BG73" s="120"/>
      <c r="BH73" s="87"/>
      <c r="BI73" s="87"/>
      <c r="BJ73" s="88"/>
      <c r="BK73" s="88"/>
    </row>
    <row r="74" spans="1:63" s="82" customFormat="1" x14ac:dyDescent="0.2">
      <c r="A74" s="99"/>
      <c r="B74" s="83"/>
      <c r="C74" s="791" t="s">
        <v>695</v>
      </c>
      <c r="D74" s="791"/>
      <c r="E74" s="791"/>
      <c r="L74" s="100"/>
      <c r="M74" s="84"/>
      <c r="N74" s="116"/>
      <c r="O74" s="116"/>
      <c r="P74" s="116"/>
      <c r="Q74" s="116" t="str">
        <f t="shared" ref="Q74:AT74" si="61">IF(HLOOKUP(Q$59,$N$1:$Y$17,16,FALSE)=0,"",HLOOKUP(Q$59,$N$1:$Y$17,16,FALSE))</f>
        <v/>
      </c>
      <c r="R74" s="116" t="e">
        <f t="shared" si="61"/>
        <v>#N/A</v>
      </c>
      <c r="S74" s="116" t="e">
        <f t="shared" si="61"/>
        <v>#N/A</v>
      </c>
      <c r="T74" s="116" t="e">
        <f t="shared" si="61"/>
        <v>#N/A</v>
      </c>
      <c r="U74" s="116" t="e">
        <f t="shared" si="61"/>
        <v>#N/A</v>
      </c>
      <c r="V74" s="116" t="e">
        <f t="shared" si="61"/>
        <v>#N/A</v>
      </c>
      <c r="W74" s="116" t="e">
        <f t="shared" si="61"/>
        <v>#N/A</v>
      </c>
      <c r="X74" s="116" t="e">
        <f t="shared" si="61"/>
        <v>#N/A</v>
      </c>
      <c r="Y74" s="116" t="e">
        <f t="shared" si="61"/>
        <v>#N/A</v>
      </c>
      <c r="Z74" s="116" t="e">
        <f t="shared" si="61"/>
        <v>#N/A</v>
      </c>
      <c r="AA74" s="116" t="e">
        <f t="shared" si="61"/>
        <v>#N/A</v>
      </c>
      <c r="AB74" s="116" t="e">
        <f t="shared" si="61"/>
        <v>#N/A</v>
      </c>
      <c r="AC74" s="116" t="e">
        <f t="shared" si="61"/>
        <v>#N/A</v>
      </c>
      <c r="AD74" s="116" t="e">
        <f t="shared" si="61"/>
        <v>#N/A</v>
      </c>
      <c r="AE74" s="116" t="e">
        <f t="shared" si="61"/>
        <v>#N/A</v>
      </c>
      <c r="AF74" s="116" t="e">
        <f t="shared" si="61"/>
        <v>#N/A</v>
      </c>
      <c r="AG74" s="116" t="e">
        <f t="shared" si="61"/>
        <v>#N/A</v>
      </c>
      <c r="AH74" s="116" t="e">
        <f t="shared" si="61"/>
        <v>#N/A</v>
      </c>
      <c r="AI74" s="116" t="e">
        <f t="shared" si="61"/>
        <v>#N/A</v>
      </c>
      <c r="AJ74" s="116" t="e">
        <f t="shared" si="61"/>
        <v>#N/A</v>
      </c>
      <c r="AK74" s="116" t="e">
        <f t="shared" si="61"/>
        <v>#N/A</v>
      </c>
      <c r="AL74" s="116" t="e">
        <f t="shared" si="61"/>
        <v>#N/A</v>
      </c>
      <c r="AM74" s="116" t="e">
        <f t="shared" si="61"/>
        <v>#N/A</v>
      </c>
      <c r="AN74" s="116" t="e">
        <f t="shared" si="61"/>
        <v>#N/A</v>
      </c>
      <c r="AO74" s="116" t="e">
        <f t="shared" si="61"/>
        <v>#N/A</v>
      </c>
      <c r="AP74" s="116" t="e">
        <f t="shared" si="61"/>
        <v>#N/A</v>
      </c>
      <c r="AQ74" s="116" t="e">
        <f t="shared" si="61"/>
        <v>#N/A</v>
      </c>
      <c r="AR74" s="116" t="e">
        <f t="shared" si="61"/>
        <v>#N/A</v>
      </c>
      <c r="AS74" s="116" t="e">
        <f t="shared" si="61"/>
        <v>#N/A</v>
      </c>
      <c r="AT74" s="116" t="e">
        <f t="shared" si="61"/>
        <v>#N/A</v>
      </c>
      <c r="AU74" s="120"/>
      <c r="AV74" s="120"/>
      <c r="AW74" s="120"/>
      <c r="AX74" s="120"/>
      <c r="AY74" s="120"/>
      <c r="AZ74" s="120"/>
      <c r="BA74" s="120"/>
      <c r="BB74" s="120"/>
      <c r="BC74" s="120"/>
      <c r="BD74" s="120"/>
      <c r="BE74" s="120"/>
      <c r="BF74" s="120"/>
      <c r="BG74" s="120"/>
      <c r="BH74" s="87"/>
      <c r="BI74" s="87"/>
      <c r="BJ74" s="88"/>
      <c r="BK74" s="88"/>
    </row>
    <row r="75" spans="1:63" s="82" customFormat="1" x14ac:dyDescent="0.2">
      <c r="A75" s="99"/>
      <c r="B75" s="83"/>
      <c r="C75" s="791"/>
      <c r="D75" s="791"/>
      <c r="E75" s="791"/>
      <c r="L75" s="100"/>
      <c r="M75" s="84"/>
      <c r="N75" s="116"/>
      <c r="O75" s="116"/>
      <c r="P75" s="116"/>
      <c r="Q75" s="116" t="str">
        <f t="shared" ref="Q75:AT75" si="62">IF(HLOOKUP(Q$59,$N$1:$Y$17,17,FALSE)=0,"",HLOOKUP(Q$59,$N$1:$Y$17,17,FALSE))</f>
        <v/>
      </c>
      <c r="R75" s="116" t="e">
        <f t="shared" si="62"/>
        <v>#N/A</v>
      </c>
      <c r="S75" s="116" t="e">
        <f t="shared" si="62"/>
        <v>#N/A</v>
      </c>
      <c r="T75" s="116" t="e">
        <f t="shared" si="62"/>
        <v>#N/A</v>
      </c>
      <c r="U75" s="116" t="e">
        <f t="shared" si="62"/>
        <v>#N/A</v>
      </c>
      <c r="V75" s="116" t="e">
        <f t="shared" si="62"/>
        <v>#N/A</v>
      </c>
      <c r="W75" s="116" t="e">
        <f t="shared" si="62"/>
        <v>#N/A</v>
      </c>
      <c r="X75" s="116" t="e">
        <f t="shared" si="62"/>
        <v>#N/A</v>
      </c>
      <c r="Y75" s="116" t="e">
        <f t="shared" si="62"/>
        <v>#N/A</v>
      </c>
      <c r="Z75" s="116" t="e">
        <f t="shared" si="62"/>
        <v>#N/A</v>
      </c>
      <c r="AA75" s="116" t="e">
        <f t="shared" si="62"/>
        <v>#N/A</v>
      </c>
      <c r="AB75" s="116" t="e">
        <f t="shared" si="62"/>
        <v>#N/A</v>
      </c>
      <c r="AC75" s="116" t="e">
        <f t="shared" si="62"/>
        <v>#N/A</v>
      </c>
      <c r="AD75" s="116" t="e">
        <f t="shared" si="62"/>
        <v>#N/A</v>
      </c>
      <c r="AE75" s="116" t="e">
        <f t="shared" si="62"/>
        <v>#N/A</v>
      </c>
      <c r="AF75" s="116" t="e">
        <f t="shared" si="62"/>
        <v>#N/A</v>
      </c>
      <c r="AG75" s="116" t="e">
        <f t="shared" si="62"/>
        <v>#N/A</v>
      </c>
      <c r="AH75" s="116" t="e">
        <f t="shared" si="62"/>
        <v>#N/A</v>
      </c>
      <c r="AI75" s="116" t="e">
        <f t="shared" si="62"/>
        <v>#N/A</v>
      </c>
      <c r="AJ75" s="116" t="e">
        <f t="shared" si="62"/>
        <v>#N/A</v>
      </c>
      <c r="AK75" s="116" t="e">
        <f t="shared" si="62"/>
        <v>#N/A</v>
      </c>
      <c r="AL75" s="116" t="e">
        <f t="shared" si="62"/>
        <v>#N/A</v>
      </c>
      <c r="AM75" s="116" t="e">
        <f t="shared" si="62"/>
        <v>#N/A</v>
      </c>
      <c r="AN75" s="116" t="e">
        <f t="shared" si="62"/>
        <v>#N/A</v>
      </c>
      <c r="AO75" s="116" t="e">
        <f t="shared" si="62"/>
        <v>#N/A</v>
      </c>
      <c r="AP75" s="116" t="e">
        <f t="shared" si="62"/>
        <v>#N/A</v>
      </c>
      <c r="AQ75" s="116" t="e">
        <f t="shared" si="62"/>
        <v>#N/A</v>
      </c>
      <c r="AR75" s="116" t="e">
        <f t="shared" si="62"/>
        <v>#N/A</v>
      </c>
      <c r="AS75" s="116" t="e">
        <f t="shared" si="62"/>
        <v>#N/A</v>
      </c>
      <c r="AT75" s="116" t="e">
        <f t="shared" si="62"/>
        <v>#N/A</v>
      </c>
      <c r="AU75" s="120"/>
      <c r="AV75" s="120"/>
      <c r="AW75" s="120"/>
      <c r="AX75" s="120"/>
      <c r="AY75" s="120"/>
      <c r="AZ75" s="120"/>
      <c r="BA75" s="120"/>
      <c r="BB75" s="120"/>
      <c r="BC75" s="120"/>
      <c r="BD75" s="120"/>
      <c r="BE75" s="120"/>
      <c r="BF75" s="120"/>
      <c r="BG75" s="120"/>
      <c r="BH75" s="87"/>
      <c r="BI75" s="87"/>
      <c r="BJ75" s="88"/>
      <c r="BK75" s="88"/>
    </row>
    <row r="76" spans="1:63" s="82" customFormat="1" ht="15" x14ac:dyDescent="0.25">
      <c r="A76" s="99"/>
      <c r="B76" s="83"/>
      <c r="C76" s="784" t="s">
        <v>696</v>
      </c>
      <c r="D76" s="784"/>
      <c r="E76" s="784"/>
      <c r="F76" s="784"/>
      <c r="G76" s="784"/>
      <c r="H76" s="784"/>
      <c r="I76" s="784"/>
      <c r="L76" s="100"/>
      <c r="M76" s="84"/>
      <c r="N76" s="116"/>
      <c r="O76" s="118"/>
      <c r="P76" s="118"/>
      <c r="Q76" s="118"/>
      <c r="R76" s="118"/>
      <c r="S76" s="118"/>
      <c r="T76" s="118"/>
      <c r="U76" s="118"/>
      <c r="V76" s="118"/>
      <c r="W76" s="118"/>
      <c r="X76" s="118"/>
      <c r="Y76" s="118"/>
      <c r="Z76" s="118"/>
      <c r="AA76" s="118"/>
      <c r="AB76" s="118"/>
      <c r="AC76" s="118"/>
      <c r="AD76" s="118"/>
      <c r="AE76" s="118"/>
      <c r="AF76" s="118"/>
      <c r="AG76" s="118"/>
      <c r="AH76" s="118"/>
      <c r="AI76" s="118"/>
      <c r="AJ76" s="118"/>
      <c r="AK76" s="118"/>
      <c r="AL76" s="118"/>
      <c r="AM76" s="118"/>
      <c r="AN76" s="118"/>
      <c r="AO76" s="118"/>
      <c r="AP76" s="118"/>
      <c r="AQ76" s="118"/>
      <c r="AR76" s="118"/>
      <c r="AS76" s="118"/>
      <c r="AT76" s="118"/>
      <c r="AU76" s="120"/>
      <c r="AV76" s="120"/>
      <c r="AW76" s="120"/>
      <c r="AX76" s="120"/>
      <c r="AY76" s="120"/>
      <c r="AZ76" s="120"/>
      <c r="BA76" s="120"/>
      <c r="BB76" s="120"/>
      <c r="BC76" s="120"/>
      <c r="BD76" s="120"/>
      <c r="BE76" s="120"/>
      <c r="BF76" s="120"/>
      <c r="BG76" s="120"/>
      <c r="BH76" s="87"/>
      <c r="BI76" s="87"/>
      <c r="BJ76" s="88"/>
      <c r="BK76" s="88"/>
    </row>
    <row r="77" spans="1:63" s="82" customFormat="1" ht="15" x14ac:dyDescent="0.25">
      <c r="A77" s="99"/>
      <c r="B77" s="83"/>
      <c r="C77" s="785"/>
      <c r="D77" s="785"/>
      <c r="E77" s="785"/>
      <c r="F77" s="785"/>
      <c r="G77" s="785"/>
      <c r="H77" s="785"/>
      <c r="I77" s="785"/>
      <c r="L77" s="100"/>
      <c r="M77" s="84"/>
      <c r="N77" s="116"/>
      <c r="O77" s="118"/>
      <c r="P77" s="118"/>
      <c r="Q77" s="118"/>
      <c r="R77" s="118"/>
      <c r="S77" s="118"/>
      <c r="T77" s="118"/>
      <c r="U77" s="118"/>
      <c r="V77" s="118"/>
      <c r="W77" s="118"/>
      <c r="X77" s="118"/>
      <c r="Y77" s="118"/>
      <c r="Z77" s="116"/>
      <c r="AA77" s="116"/>
      <c r="AB77" s="116"/>
      <c r="AC77" s="116"/>
      <c r="AD77" s="116"/>
      <c r="AE77" s="116"/>
      <c r="AF77" s="116"/>
      <c r="AG77" s="116"/>
      <c r="AH77" s="116"/>
      <c r="AI77" s="116"/>
      <c r="AJ77" s="116"/>
      <c r="AK77" s="116"/>
      <c r="AL77" s="116"/>
      <c r="AM77" s="116"/>
      <c r="AN77" s="116"/>
      <c r="AO77" s="116"/>
      <c r="AP77" s="116"/>
      <c r="AQ77" s="116"/>
      <c r="AR77" s="116"/>
      <c r="AS77" s="116"/>
      <c r="AT77" s="116"/>
      <c r="AU77" s="120"/>
      <c r="AV77" s="120"/>
      <c r="AW77" s="120"/>
      <c r="AX77" s="120"/>
      <c r="AY77" s="120"/>
      <c r="AZ77" s="120"/>
      <c r="BA77" s="120"/>
      <c r="BB77" s="120"/>
      <c r="BC77" s="120"/>
      <c r="BD77" s="120"/>
      <c r="BE77" s="120"/>
      <c r="BF77" s="120"/>
      <c r="BG77" s="120"/>
      <c r="BH77" s="87"/>
      <c r="BI77" s="87"/>
      <c r="BJ77" s="88"/>
      <c r="BK77" s="88"/>
    </row>
    <row r="78" spans="1:63" s="82" customFormat="1" ht="15.75" thickBot="1" x14ac:dyDescent="0.3">
      <c r="A78" s="99"/>
      <c r="B78" s="83"/>
      <c r="C78" s="112" t="s">
        <v>694</v>
      </c>
      <c r="D78" s="112" t="s">
        <v>688</v>
      </c>
      <c r="E78" s="112" t="s">
        <v>689</v>
      </c>
      <c r="F78" s="113" t="s">
        <v>690</v>
      </c>
      <c r="G78" s="112"/>
      <c r="H78" s="112" t="s">
        <v>639</v>
      </c>
      <c r="I78" s="113" t="s">
        <v>402</v>
      </c>
      <c r="L78" s="100"/>
      <c r="M78" s="84"/>
      <c r="N78" s="116"/>
      <c r="O78" s="118"/>
      <c r="P78" s="118"/>
      <c r="Q78" s="118"/>
      <c r="R78" s="118"/>
      <c r="S78" s="118"/>
      <c r="T78" s="118"/>
      <c r="U78" s="118"/>
      <c r="V78" s="118"/>
      <c r="W78" s="118"/>
      <c r="X78" s="118"/>
      <c r="Y78" s="118"/>
      <c r="Z78" s="116"/>
      <c r="AA78" s="116"/>
      <c r="AB78" s="116"/>
      <c r="AC78" s="116"/>
      <c r="AD78" s="116"/>
      <c r="AE78" s="116"/>
      <c r="AF78" s="116"/>
      <c r="AG78" s="116"/>
      <c r="AH78" s="116"/>
      <c r="AI78" s="116"/>
      <c r="AJ78" s="116"/>
      <c r="AK78" s="116"/>
      <c r="AL78" s="116"/>
      <c r="AM78" s="116"/>
      <c r="AN78" s="116"/>
      <c r="AO78" s="116"/>
      <c r="AP78" s="116"/>
      <c r="AQ78" s="116"/>
      <c r="AR78" s="116"/>
      <c r="AS78" s="116"/>
      <c r="AT78" s="116"/>
      <c r="AU78" s="120"/>
      <c r="AV78" s="120"/>
      <c r="AW78" s="120"/>
      <c r="AX78" s="120"/>
      <c r="AY78" s="120"/>
      <c r="AZ78" s="120"/>
      <c r="BA78" s="120"/>
      <c r="BB78" s="120"/>
      <c r="BC78" s="120"/>
      <c r="BD78" s="120"/>
      <c r="BE78" s="120"/>
      <c r="BF78" s="120"/>
      <c r="BG78" s="120"/>
      <c r="BH78" s="87"/>
      <c r="BI78" s="87"/>
      <c r="BJ78" s="88"/>
      <c r="BK78" s="88"/>
    </row>
    <row r="79" spans="1:63" s="82" customFormat="1" ht="15" x14ac:dyDescent="0.25">
      <c r="A79" s="99"/>
      <c r="B79" s="83">
        <v>1</v>
      </c>
      <c r="C79" s="57" t="s">
        <v>672</v>
      </c>
      <c r="D79" s="58"/>
      <c r="E79" s="58"/>
      <c r="F79" s="335"/>
      <c r="G79" s="80" t="str">
        <f t="shared" ref="G79:G92" si="63">IF(OR(C79="-",C79=""),"",VLOOKUP(C79,$AG$3:$AH$16,2,FALSE))</f>
        <v>m2</v>
      </c>
      <c r="H79" s="59"/>
      <c r="I79" s="132">
        <f>IF(C79="-","",IF(OR(ISBLANK(H79),H79="Not compliant"),0,1))</f>
        <v>0</v>
      </c>
      <c r="L79" s="100"/>
      <c r="M79" s="84"/>
      <c r="N79" s="116"/>
      <c r="O79" s="118"/>
      <c r="P79" s="118"/>
      <c r="Q79" s="118"/>
      <c r="R79" s="118"/>
      <c r="S79" s="118"/>
      <c r="T79" s="118"/>
      <c r="U79" s="118"/>
      <c r="V79" s="118"/>
      <c r="W79" s="118"/>
      <c r="X79" s="118"/>
      <c r="Y79" s="118"/>
      <c r="Z79" s="116"/>
      <c r="AA79" s="116"/>
      <c r="AB79" s="116"/>
      <c r="AC79" s="116"/>
      <c r="AD79" s="116"/>
      <c r="AE79" s="116"/>
      <c r="AF79" s="116"/>
      <c r="AG79" s="116"/>
      <c r="AH79" s="116"/>
      <c r="AI79" s="116"/>
      <c r="AJ79" s="116"/>
      <c r="AK79" s="116"/>
      <c r="AL79" s="116"/>
      <c r="AM79" s="116"/>
      <c r="AN79" s="116"/>
      <c r="AO79" s="116"/>
      <c r="AP79" s="116"/>
      <c r="AQ79" s="116"/>
      <c r="AR79" s="116"/>
      <c r="AS79" s="116"/>
      <c r="AT79" s="116"/>
      <c r="AU79" s="120"/>
      <c r="AV79" s="120"/>
      <c r="AW79" s="120"/>
      <c r="AX79" s="120"/>
      <c r="AY79" s="120"/>
      <c r="AZ79" s="120"/>
      <c r="BA79" s="120"/>
      <c r="BB79" s="120"/>
      <c r="BC79" s="120"/>
      <c r="BD79" s="120"/>
      <c r="BE79" s="120"/>
      <c r="BF79" s="120"/>
      <c r="BG79" s="120"/>
      <c r="BH79" s="87"/>
      <c r="BI79" s="87"/>
      <c r="BJ79" s="88"/>
      <c r="BK79" s="88"/>
    </row>
    <row r="80" spans="1:63" s="82" customFormat="1" ht="15" x14ac:dyDescent="0.25">
      <c r="A80" s="99"/>
      <c r="B80" s="83">
        <v>2</v>
      </c>
      <c r="C80" s="59" t="s">
        <v>39</v>
      </c>
      <c r="D80" s="59"/>
      <c r="E80" s="59"/>
      <c r="F80" s="51"/>
      <c r="G80" s="80" t="str">
        <f t="shared" si="63"/>
        <v/>
      </c>
      <c r="H80" s="59"/>
      <c r="I80" s="115" t="str">
        <f>IF(C80="-","",IF(OR(ISBLANK(H80),H80="Not compliant"),0,1))</f>
        <v/>
      </c>
      <c r="L80" s="100"/>
      <c r="M80" s="84"/>
      <c r="N80" s="116"/>
      <c r="O80" s="118"/>
      <c r="P80" s="118"/>
      <c r="Q80" s="118"/>
      <c r="R80" s="118"/>
      <c r="S80" s="118"/>
      <c r="T80" s="118"/>
      <c r="U80" s="118"/>
      <c r="V80" s="118"/>
      <c r="W80" s="118"/>
      <c r="X80" s="118"/>
      <c r="Y80" s="118"/>
      <c r="Z80" s="116"/>
      <c r="AA80" s="116"/>
      <c r="AB80" s="116"/>
      <c r="AC80" s="116"/>
      <c r="AD80" s="116"/>
      <c r="AE80" s="116"/>
      <c r="AF80" s="116"/>
      <c r="AG80" s="116"/>
      <c r="AH80" s="116"/>
      <c r="AI80" s="116"/>
      <c r="AJ80" s="116"/>
      <c r="AK80" s="116"/>
      <c r="AL80" s="116"/>
      <c r="AM80" s="116"/>
      <c r="AN80" s="116"/>
      <c r="AO80" s="116"/>
      <c r="AP80" s="116"/>
      <c r="AQ80" s="116"/>
      <c r="AR80" s="116"/>
      <c r="AS80" s="116"/>
      <c r="AT80" s="116"/>
      <c r="AU80" s="120"/>
      <c r="AV80" s="120"/>
      <c r="AW80" s="120"/>
      <c r="AX80" s="120"/>
      <c r="AY80" s="120"/>
      <c r="AZ80" s="120"/>
      <c r="BA80" s="120"/>
      <c r="BB80" s="120"/>
      <c r="BC80" s="120"/>
      <c r="BD80" s="120"/>
      <c r="BE80" s="120"/>
      <c r="BF80" s="120"/>
      <c r="BG80" s="120"/>
      <c r="BH80" s="87"/>
      <c r="BI80" s="87"/>
      <c r="BJ80" s="88"/>
      <c r="BK80" s="88"/>
    </row>
    <row r="81" spans="1:102" s="84" customFormat="1" ht="15" x14ac:dyDescent="0.25">
      <c r="A81" s="99"/>
      <c r="B81" s="83">
        <v>3</v>
      </c>
      <c r="C81" s="59" t="s">
        <v>39</v>
      </c>
      <c r="D81" s="59"/>
      <c r="E81" s="59"/>
      <c r="F81" s="51"/>
      <c r="G81" s="80" t="str">
        <f t="shared" si="63"/>
        <v/>
      </c>
      <c r="H81" s="59"/>
      <c r="I81" s="115" t="str">
        <f t="shared" ref="I81:I92" si="64">IF(C81="-","",IF(OR(ISBLANK(H81),H81="Not compliant"),0,1))</f>
        <v/>
      </c>
      <c r="J81" s="82"/>
      <c r="K81" s="82"/>
      <c r="L81" s="100"/>
      <c r="N81" s="116"/>
      <c r="O81" s="118"/>
      <c r="P81" s="118"/>
      <c r="Q81" s="118"/>
      <c r="R81" s="118"/>
      <c r="S81" s="118"/>
      <c r="T81" s="118"/>
      <c r="U81" s="118"/>
      <c r="V81" s="118"/>
      <c r="W81" s="118"/>
      <c r="X81" s="118"/>
      <c r="Y81" s="118"/>
      <c r="Z81" s="116"/>
      <c r="AA81" s="116"/>
      <c r="AB81" s="116"/>
      <c r="AC81" s="116"/>
      <c r="AD81" s="116"/>
      <c r="AE81" s="116"/>
      <c r="AF81" s="116"/>
      <c r="AG81" s="116"/>
      <c r="AH81" s="116"/>
      <c r="AI81" s="116"/>
      <c r="AJ81" s="116"/>
      <c r="AK81" s="116"/>
      <c r="AL81" s="116"/>
      <c r="AM81" s="116"/>
      <c r="AN81" s="116"/>
      <c r="AO81" s="116"/>
      <c r="AP81" s="116"/>
      <c r="AQ81" s="116"/>
      <c r="AR81" s="116"/>
      <c r="AS81" s="116"/>
      <c r="AT81" s="116"/>
      <c r="AU81" s="120"/>
      <c r="AV81" s="120"/>
      <c r="AW81" s="120"/>
      <c r="AX81" s="120"/>
      <c r="AY81" s="120"/>
      <c r="AZ81" s="120"/>
      <c r="BA81" s="120"/>
      <c r="BB81" s="120"/>
      <c r="BC81" s="120"/>
      <c r="BD81" s="120"/>
      <c r="BE81" s="120"/>
      <c r="BF81" s="120"/>
      <c r="BG81" s="120"/>
      <c r="BH81" s="87"/>
      <c r="BI81" s="87"/>
      <c r="BJ81" s="88"/>
      <c r="BK81" s="88"/>
      <c r="BL81" s="82"/>
      <c r="BM81" s="82"/>
      <c r="BN81" s="82"/>
      <c r="BO81" s="82"/>
      <c r="BP81" s="82"/>
      <c r="BQ81" s="82"/>
      <c r="BR81" s="82"/>
      <c r="BS81" s="82"/>
      <c r="BT81" s="82"/>
      <c r="BU81" s="82"/>
      <c r="BV81" s="82"/>
      <c r="BW81" s="82"/>
      <c r="BX81" s="82"/>
      <c r="BY81" s="82"/>
      <c r="BZ81" s="82"/>
      <c r="CA81" s="82"/>
      <c r="CB81" s="82"/>
      <c r="CC81" s="82"/>
      <c r="CD81" s="82"/>
      <c r="CE81" s="82"/>
      <c r="CF81" s="82"/>
      <c r="CG81" s="82"/>
      <c r="CH81" s="82"/>
      <c r="CI81" s="82"/>
      <c r="CJ81" s="82"/>
      <c r="CK81" s="82"/>
      <c r="CL81" s="82"/>
      <c r="CM81" s="82"/>
      <c r="CN81" s="82"/>
      <c r="CO81" s="82"/>
      <c r="CP81" s="82"/>
      <c r="CQ81" s="82"/>
      <c r="CR81" s="82"/>
      <c r="CS81" s="82"/>
      <c r="CT81" s="82"/>
      <c r="CU81" s="82"/>
      <c r="CV81" s="82"/>
      <c r="CW81" s="82"/>
      <c r="CX81" s="82"/>
    </row>
    <row r="82" spans="1:102" s="84" customFormat="1" ht="15" x14ac:dyDescent="0.25">
      <c r="A82" s="99"/>
      <c r="B82" s="83">
        <v>4</v>
      </c>
      <c r="C82" s="59" t="s">
        <v>39</v>
      </c>
      <c r="D82" s="59"/>
      <c r="E82" s="59"/>
      <c r="F82" s="51"/>
      <c r="G82" s="80" t="str">
        <f t="shared" si="63"/>
        <v/>
      </c>
      <c r="H82" s="59"/>
      <c r="I82" s="115" t="str">
        <f t="shared" si="64"/>
        <v/>
      </c>
      <c r="J82" s="82"/>
      <c r="K82" s="82"/>
      <c r="L82" s="100"/>
      <c r="N82" s="116"/>
      <c r="O82" s="118"/>
      <c r="P82" s="118"/>
      <c r="Q82" s="118"/>
      <c r="R82" s="118"/>
      <c r="S82" s="118"/>
      <c r="T82" s="118"/>
      <c r="U82" s="118"/>
      <c r="V82" s="118"/>
      <c r="W82" s="118"/>
      <c r="X82" s="118"/>
      <c r="Y82" s="118"/>
      <c r="Z82" s="116"/>
      <c r="AA82" s="116"/>
      <c r="AB82" s="116"/>
      <c r="AC82" s="116"/>
      <c r="AD82" s="116"/>
      <c r="AE82" s="116"/>
      <c r="AF82" s="116"/>
      <c r="AG82" s="116"/>
      <c r="AH82" s="116"/>
      <c r="AI82" s="116"/>
      <c r="AJ82" s="116"/>
      <c r="AK82" s="116"/>
      <c r="AL82" s="116"/>
      <c r="AM82" s="116"/>
      <c r="AN82" s="116"/>
      <c r="AO82" s="116"/>
      <c r="AP82" s="116"/>
      <c r="AQ82" s="116"/>
      <c r="AR82" s="116"/>
      <c r="AS82" s="116"/>
      <c r="AT82" s="116"/>
      <c r="AU82" s="120"/>
      <c r="AV82" s="120"/>
      <c r="AW82" s="120"/>
      <c r="AX82" s="120"/>
      <c r="AY82" s="120"/>
      <c r="AZ82" s="120"/>
      <c r="BA82" s="120"/>
      <c r="BB82" s="120"/>
      <c r="BC82" s="120"/>
      <c r="BD82" s="120"/>
      <c r="BE82" s="120"/>
      <c r="BF82" s="120"/>
      <c r="BG82" s="120"/>
      <c r="BH82" s="87"/>
      <c r="BI82" s="87"/>
      <c r="BJ82" s="88"/>
      <c r="BK82" s="88"/>
      <c r="BL82" s="82"/>
      <c r="BM82" s="82"/>
      <c r="BN82" s="82"/>
      <c r="BO82" s="82"/>
      <c r="BP82" s="82"/>
      <c r="BQ82" s="82"/>
      <c r="BR82" s="82"/>
      <c r="BS82" s="82"/>
      <c r="BT82" s="82"/>
      <c r="BU82" s="82"/>
      <c r="BV82" s="82"/>
      <c r="BW82" s="82"/>
      <c r="BX82" s="82"/>
      <c r="BY82" s="82"/>
      <c r="BZ82" s="82"/>
      <c r="CA82" s="82"/>
      <c r="CB82" s="82"/>
      <c r="CC82" s="82"/>
      <c r="CD82" s="82"/>
      <c r="CE82" s="82"/>
      <c r="CF82" s="82"/>
      <c r="CG82" s="82"/>
      <c r="CH82" s="82"/>
      <c r="CI82" s="82"/>
      <c r="CJ82" s="82"/>
      <c r="CK82" s="82"/>
      <c r="CL82" s="82"/>
      <c r="CM82" s="82"/>
      <c r="CN82" s="82"/>
      <c r="CO82" s="82"/>
      <c r="CP82" s="82"/>
      <c r="CQ82" s="82"/>
      <c r="CR82" s="82"/>
      <c r="CS82" s="82"/>
      <c r="CT82" s="82"/>
      <c r="CU82" s="82"/>
      <c r="CV82" s="82"/>
      <c r="CW82" s="82"/>
      <c r="CX82" s="82"/>
    </row>
    <row r="83" spans="1:102" s="84" customFormat="1" ht="15" x14ac:dyDescent="0.25">
      <c r="A83" s="99"/>
      <c r="B83" s="83">
        <v>5</v>
      </c>
      <c r="C83" s="59" t="s">
        <v>39</v>
      </c>
      <c r="D83" s="59"/>
      <c r="E83" s="59"/>
      <c r="F83" s="51"/>
      <c r="G83" s="80" t="str">
        <f t="shared" si="63"/>
        <v/>
      </c>
      <c r="H83" s="59"/>
      <c r="I83" s="115" t="str">
        <f t="shared" si="64"/>
        <v/>
      </c>
      <c r="J83" s="82"/>
      <c r="K83" s="82"/>
      <c r="L83" s="100"/>
      <c r="N83" s="116"/>
      <c r="O83" s="118"/>
      <c r="P83" s="118"/>
      <c r="Q83" s="118"/>
      <c r="R83" s="118"/>
      <c r="S83" s="118"/>
      <c r="T83" s="118"/>
      <c r="U83" s="118"/>
      <c r="V83" s="118"/>
      <c r="W83" s="118"/>
      <c r="X83" s="118"/>
      <c r="Y83" s="118"/>
      <c r="Z83" s="116"/>
      <c r="AA83" s="116"/>
      <c r="AB83" s="116"/>
      <c r="AC83" s="116"/>
      <c r="AD83" s="116"/>
      <c r="AE83" s="116"/>
      <c r="AF83" s="116"/>
      <c r="AG83" s="116"/>
      <c r="AH83" s="116"/>
      <c r="AI83" s="116"/>
      <c r="AJ83" s="116"/>
      <c r="AK83" s="116"/>
      <c r="AL83" s="116"/>
      <c r="AM83" s="116"/>
      <c r="AN83" s="116"/>
      <c r="AO83" s="116"/>
      <c r="AP83" s="116"/>
      <c r="AQ83" s="116"/>
      <c r="AR83" s="116"/>
      <c r="AS83" s="116"/>
      <c r="AT83" s="116"/>
      <c r="AU83" s="120"/>
      <c r="AV83" s="120"/>
      <c r="AW83" s="120"/>
      <c r="AX83" s="120"/>
      <c r="AY83" s="120"/>
      <c r="AZ83" s="120"/>
      <c r="BA83" s="120"/>
      <c r="BB83" s="120"/>
      <c r="BC83" s="120"/>
      <c r="BD83" s="120"/>
      <c r="BE83" s="120"/>
      <c r="BF83" s="120"/>
      <c r="BG83" s="120"/>
      <c r="BH83" s="87"/>
      <c r="BI83" s="87"/>
      <c r="BJ83" s="88"/>
      <c r="BK83" s="88"/>
      <c r="BL83" s="82"/>
      <c r="BM83" s="82"/>
      <c r="BN83" s="82"/>
      <c r="BO83" s="82"/>
      <c r="BP83" s="82"/>
      <c r="BQ83" s="82"/>
      <c r="BR83" s="82"/>
      <c r="BS83" s="82"/>
      <c r="BT83" s="82"/>
      <c r="BU83" s="82"/>
      <c r="BV83" s="82"/>
      <c r="BW83" s="82"/>
      <c r="BX83" s="82"/>
      <c r="BY83" s="82"/>
      <c r="BZ83" s="82"/>
      <c r="CA83" s="82"/>
      <c r="CB83" s="82"/>
      <c r="CC83" s="82"/>
      <c r="CD83" s="82"/>
      <c r="CE83" s="82"/>
      <c r="CF83" s="82"/>
      <c r="CG83" s="82"/>
      <c r="CH83" s="82"/>
      <c r="CI83" s="82"/>
      <c r="CJ83" s="82"/>
      <c r="CK83" s="82"/>
      <c r="CL83" s="82"/>
      <c r="CM83" s="82"/>
      <c r="CN83" s="82"/>
      <c r="CO83" s="82"/>
      <c r="CP83" s="82"/>
      <c r="CQ83" s="82"/>
      <c r="CR83" s="82"/>
      <c r="CS83" s="82"/>
      <c r="CT83" s="82"/>
      <c r="CU83" s="82"/>
      <c r="CV83" s="82"/>
      <c r="CW83" s="82"/>
      <c r="CX83" s="82"/>
    </row>
    <row r="84" spans="1:102" s="84" customFormat="1" ht="15" x14ac:dyDescent="0.25">
      <c r="A84" s="99"/>
      <c r="B84" s="83">
        <v>6</v>
      </c>
      <c r="C84" s="59" t="s">
        <v>39</v>
      </c>
      <c r="D84" s="59"/>
      <c r="E84" s="59"/>
      <c r="F84" s="51"/>
      <c r="G84" s="80" t="str">
        <f t="shared" si="63"/>
        <v/>
      </c>
      <c r="H84" s="59"/>
      <c r="I84" s="115" t="str">
        <f t="shared" si="64"/>
        <v/>
      </c>
      <c r="J84" s="82"/>
      <c r="K84" s="82"/>
      <c r="L84" s="100"/>
      <c r="N84" s="116"/>
      <c r="O84" s="118"/>
      <c r="P84" s="118"/>
      <c r="Q84" s="118"/>
      <c r="R84" s="118"/>
      <c r="S84" s="118"/>
      <c r="T84" s="118"/>
      <c r="U84" s="118"/>
      <c r="V84" s="118"/>
      <c r="W84" s="118"/>
      <c r="X84" s="118"/>
      <c r="Y84" s="118"/>
      <c r="Z84" s="116"/>
      <c r="AA84" s="116"/>
      <c r="AB84" s="116"/>
      <c r="AC84" s="116"/>
      <c r="AD84" s="116"/>
      <c r="AE84" s="116"/>
      <c r="AF84" s="116"/>
      <c r="AG84" s="116"/>
      <c r="AH84" s="116"/>
      <c r="AI84" s="116"/>
      <c r="AJ84" s="116"/>
      <c r="AK84" s="116"/>
      <c r="AL84" s="116"/>
      <c r="AM84" s="116"/>
      <c r="AN84" s="116"/>
      <c r="AO84" s="116"/>
      <c r="AP84" s="116"/>
      <c r="AQ84" s="116"/>
      <c r="AR84" s="116"/>
      <c r="AS84" s="116"/>
      <c r="AT84" s="116"/>
      <c r="AU84" s="120"/>
      <c r="AV84" s="120"/>
      <c r="AW84" s="120"/>
      <c r="AX84" s="120"/>
      <c r="AY84" s="120"/>
      <c r="AZ84" s="120"/>
      <c r="BA84" s="120"/>
      <c r="BB84" s="120"/>
      <c r="BC84" s="120"/>
      <c r="BD84" s="120"/>
      <c r="BE84" s="120"/>
      <c r="BF84" s="120"/>
      <c r="BG84" s="120"/>
      <c r="BH84" s="87"/>
      <c r="BI84" s="87"/>
      <c r="BJ84" s="88"/>
      <c r="BK84" s="88"/>
      <c r="BL84" s="82"/>
      <c r="BM84" s="82"/>
      <c r="BN84" s="82"/>
      <c r="BO84" s="82"/>
      <c r="BP84" s="82"/>
      <c r="BQ84" s="82"/>
      <c r="BR84" s="82"/>
      <c r="BS84" s="82"/>
      <c r="BT84" s="82"/>
      <c r="BU84" s="82"/>
      <c r="BV84" s="82"/>
      <c r="BW84" s="82"/>
      <c r="BX84" s="82"/>
      <c r="BY84" s="82"/>
      <c r="BZ84" s="82"/>
      <c r="CA84" s="82"/>
      <c r="CB84" s="82"/>
      <c r="CC84" s="82"/>
      <c r="CD84" s="82"/>
      <c r="CE84" s="82"/>
      <c r="CF84" s="82"/>
      <c r="CG84" s="82"/>
      <c r="CH84" s="82"/>
      <c r="CI84" s="82"/>
      <c r="CJ84" s="82"/>
      <c r="CK84" s="82"/>
      <c r="CL84" s="82"/>
      <c r="CM84" s="82"/>
      <c r="CN84" s="82"/>
      <c r="CO84" s="82"/>
      <c r="CP84" s="82"/>
      <c r="CQ84" s="82"/>
      <c r="CR84" s="82"/>
      <c r="CS84" s="82"/>
      <c r="CT84" s="82"/>
      <c r="CU84" s="82"/>
      <c r="CV84" s="82"/>
      <c r="CW84" s="82"/>
      <c r="CX84" s="82"/>
    </row>
    <row r="85" spans="1:102" s="84" customFormat="1" ht="15" x14ac:dyDescent="0.25">
      <c r="A85" s="99"/>
      <c r="B85" s="83">
        <v>7</v>
      </c>
      <c r="C85" s="59" t="s">
        <v>39</v>
      </c>
      <c r="D85" s="59"/>
      <c r="E85" s="59"/>
      <c r="F85" s="51"/>
      <c r="G85" s="80" t="str">
        <f t="shared" si="63"/>
        <v/>
      </c>
      <c r="H85" s="59"/>
      <c r="I85" s="115" t="str">
        <f t="shared" si="64"/>
        <v/>
      </c>
      <c r="J85" s="82"/>
      <c r="K85" s="82"/>
      <c r="L85" s="100"/>
      <c r="N85" s="116"/>
      <c r="O85" s="118"/>
      <c r="P85" s="118"/>
      <c r="Q85" s="118"/>
      <c r="R85" s="118"/>
      <c r="S85" s="118"/>
      <c r="T85" s="118"/>
      <c r="U85" s="118"/>
      <c r="V85" s="118"/>
      <c r="W85" s="118"/>
      <c r="X85" s="118"/>
      <c r="Y85" s="118"/>
      <c r="Z85" s="116"/>
      <c r="AA85" s="116"/>
      <c r="AB85" s="116"/>
      <c r="AC85" s="116"/>
      <c r="AD85" s="116"/>
      <c r="AE85" s="116"/>
      <c r="AF85" s="116"/>
      <c r="AG85" s="116"/>
      <c r="AH85" s="116"/>
      <c r="AI85" s="116"/>
      <c r="AJ85" s="116"/>
      <c r="AK85" s="116"/>
      <c r="AL85" s="116"/>
      <c r="AM85" s="116"/>
      <c r="AN85" s="116"/>
      <c r="AO85" s="116"/>
      <c r="AP85" s="116"/>
      <c r="AQ85" s="116"/>
      <c r="AR85" s="116"/>
      <c r="AS85" s="116"/>
      <c r="AT85" s="116"/>
      <c r="AU85" s="120"/>
      <c r="AV85" s="120"/>
      <c r="AW85" s="120"/>
      <c r="AX85" s="120"/>
      <c r="AY85" s="120"/>
      <c r="AZ85" s="120"/>
      <c r="BA85" s="120"/>
      <c r="BB85" s="120"/>
      <c r="BC85" s="120"/>
      <c r="BD85" s="120"/>
      <c r="BE85" s="120"/>
      <c r="BF85" s="120"/>
      <c r="BG85" s="120"/>
      <c r="BH85" s="87"/>
      <c r="BI85" s="87"/>
      <c r="BJ85" s="88"/>
      <c r="BK85" s="88"/>
      <c r="BL85" s="82"/>
      <c r="BM85" s="82"/>
      <c r="BN85" s="82"/>
      <c r="BO85" s="82"/>
      <c r="BP85" s="82"/>
      <c r="BQ85" s="82"/>
      <c r="BR85" s="82"/>
      <c r="BS85" s="82"/>
      <c r="BT85" s="82"/>
      <c r="BU85" s="82"/>
      <c r="BV85" s="82"/>
      <c r="BW85" s="82"/>
      <c r="BX85" s="82"/>
      <c r="BY85" s="82"/>
      <c r="BZ85" s="82"/>
      <c r="CA85" s="82"/>
      <c r="CB85" s="82"/>
      <c r="CC85" s="82"/>
      <c r="CD85" s="82"/>
      <c r="CE85" s="82"/>
      <c r="CF85" s="82"/>
      <c r="CG85" s="82"/>
      <c r="CH85" s="82"/>
      <c r="CI85" s="82"/>
      <c r="CJ85" s="82"/>
      <c r="CK85" s="82"/>
      <c r="CL85" s="82"/>
      <c r="CM85" s="82"/>
      <c r="CN85" s="82"/>
      <c r="CO85" s="82"/>
      <c r="CP85" s="82"/>
      <c r="CQ85" s="82"/>
      <c r="CR85" s="82"/>
      <c r="CS85" s="82"/>
      <c r="CT85" s="82"/>
      <c r="CU85" s="82"/>
      <c r="CV85" s="82"/>
      <c r="CW85" s="82"/>
      <c r="CX85" s="82"/>
    </row>
    <row r="86" spans="1:102" s="84" customFormat="1" ht="15" x14ac:dyDescent="0.25">
      <c r="A86" s="99"/>
      <c r="B86" s="83">
        <v>8</v>
      </c>
      <c r="C86" s="59" t="s">
        <v>39</v>
      </c>
      <c r="D86" s="59"/>
      <c r="E86" s="59"/>
      <c r="F86" s="51"/>
      <c r="G86" s="80" t="str">
        <f t="shared" si="63"/>
        <v/>
      </c>
      <c r="H86" s="59"/>
      <c r="I86" s="115" t="str">
        <f t="shared" si="64"/>
        <v/>
      </c>
      <c r="J86" s="82"/>
      <c r="K86" s="82"/>
      <c r="L86" s="100"/>
      <c r="N86" s="116"/>
      <c r="O86" s="118"/>
      <c r="P86" s="118"/>
      <c r="Q86" s="118"/>
      <c r="R86" s="118"/>
      <c r="S86" s="118"/>
      <c r="T86" s="118"/>
      <c r="U86" s="118"/>
      <c r="V86" s="118"/>
      <c r="W86" s="118"/>
      <c r="X86" s="118"/>
      <c r="Y86" s="118"/>
      <c r="Z86" s="116"/>
      <c r="AA86" s="116"/>
      <c r="AB86" s="116"/>
      <c r="AC86" s="116"/>
      <c r="AD86" s="116"/>
      <c r="AE86" s="116"/>
      <c r="AF86" s="116"/>
      <c r="AG86" s="116"/>
      <c r="AH86" s="116"/>
      <c r="AI86" s="116"/>
      <c r="AJ86" s="116"/>
      <c r="AK86" s="116"/>
      <c r="AL86" s="116"/>
      <c r="AM86" s="116"/>
      <c r="AN86" s="116"/>
      <c r="AO86" s="116"/>
      <c r="AP86" s="116"/>
      <c r="AQ86" s="116"/>
      <c r="AR86" s="116"/>
      <c r="AS86" s="116"/>
      <c r="AT86" s="116"/>
      <c r="AU86" s="120"/>
      <c r="AV86" s="120"/>
      <c r="AW86" s="120"/>
      <c r="AX86" s="120"/>
      <c r="AY86" s="120"/>
      <c r="AZ86" s="120"/>
      <c r="BA86" s="120"/>
      <c r="BB86" s="120"/>
      <c r="BC86" s="120"/>
      <c r="BD86" s="120"/>
      <c r="BE86" s="120"/>
      <c r="BF86" s="120"/>
      <c r="BG86" s="120"/>
      <c r="BH86" s="87"/>
      <c r="BI86" s="87"/>
      <c r="BJ86" s="88"/>
      <c r="BK86" s="88"/>
      <c r="BL86" s="82"/>
      <c r="BM86" s="82"/>
      <c r="BN86" s="82"/>
      <c r="BO86" s="82"/>
      <c r="BP86" s="82"/>
      <c r="BQ86" s="82"/>
      <c r="BR86" s="82"/>
      <c r="BS86" s="82"/>
      <c r="BT86" s="82"/>
      <c r="BU86" s="82"/>
      <c r="BV86" s="82"/>
      <c r="BW86" s="82"/>
      <c r="BX86" s="82"/>
      <c r="BY86" s="82"/>
      <c r="BZ86" s="82"/>
      <c r="CA86" s="82"/>
      <c r="CB86" s="82"/>
      <c r="CC86" s="82"/>
      <c r="CD86" s="82"/>
      <c r="CE86" s="82"/>
      <c r="CF86" s="82"/>
      <c r="CG86" s="82"/>
      <c r="CH86" s="82"/>
      <c r="CI86" s="82"/>
      <c r="CJ86" s="82"/>
      <c r="CK86" s="82"/>
      <c r="CL86" s="82"/>
      <c r="CM86" s="82"/>
      <c r="CN86" s="82"/>
      <c r="CO86" s="82"/>
      <c r="CP86" s="82"/>
      <c r="CQ86" s="82"/>
      <c r="CR86" s="82"/>
      <c r="CS86" s="82"/>
      <c r="CT86" s="82"/>
      <c r="CU86" s="82"/>
      <c r="CV86" s="82"/>
      <c r="CW86" s="82"/>
      <c r="CX86" s="82"/>
    </row>
    <row r="87" spans="1:102" s="84" customFormat="1" ht="15" x14ac:dyDescent="0.25">
      <c r="A87" s="99"/>
      <c r="B87" s="83">
        <v>9</v>
      </c>
      <c r="C87" s="59" t="s">
        <v>39</v>
      </c>
      <c r="D87" s="59"/>
      <c r="E87" s="59"/>
      <c r="F87" s="51"/>
      <c r="G87" s="80" t="str">
        <f t="shared" si="63"/>
        <v/>
      </c>
      <c r="H87" s="59"/>
      <c r="I87" s="115" t="str">
        <f t="shared" si="64"/>
        <v/>
      </c>
      <c r="J87" s="82"/>
      <c r="K87" s="82"/>
      <c r="L87" s="100"/>
      <c r="N87" s="116"/>
      <c r="O87" s="118"/>
      <c r="P87" s="118"/>
      <c r="Q87" s="118"/>
      <c r="R87" s="118"/>
      <c r="S87" s="118"/>
      <c r="T87" s="118"/>
      <c r="U87" s="118"/>
      <c r="V87" s="118"/>
      <c r="W87" s="118"/>
      <c r="X87" s="118"/>
      <c r="Y87" s="118"/>
      <c r="Z87" s="116"/>
      <c r="AA87" s="116"/>
      <c r="AB87" s="116"/>
      <c r="AC87" s="116"/>
      <c r="AD87" s="116"/>
      <c r="AE87" s="116"/>
      <c r="AF87" s="116"/>
      <c r="AG87" s="116"/>
      <c r="AH87" s="116"/>
      <c r="AI87" s="116"/>
      <c r="AJ87" s="116"/>
      <c r="AK87" s="116"/>
      <c r="AL87" s="116"/>
      <c r="AM87" s="116"/>
      <c r="AN87" s="116"/>
      <c r="AO87" s="116"/>
      <c r="AP87" s="116"/>
      <c r="AQ87" s="116"/>
      <c r="AR87" s="116"/>
      <c r="AS87" s="116"/>
      <c r="AT87" s="116"/>
      <c r="AU87" s="120"/>
      <c r="AV87" s="120"/>
      <c r="AW87" s="120"/>
      <c r="AX87" s="120"/>
      <c r="AY87" s="120"/>
      <c r="AZ87" s="120"/>
      <c r="BA87" s="120"/>
      <c r="BB87" s="120"/>
      <c r="BC87" s="120"/>
      <c r="BD87" s="120"/>
      <c r="BE87" s="120"/>
      <c r="BF87" s="120"/>
      <c r="BG87" s="120"/>
      <c r="BH87" s="87"/>
      <c r="BI87" s="87"/>
      <c r="BJ87" s="88"/>
      <c r="BK87" s="88"/>
      <c r="BL87" s="82"/>
      <c r="BM87" s="82"/>
      <c r="BN87" s="82"/>
      <c r="BO87" s="82"/>
      <c r="BP87" s="82"/>
      <c r="BQ87" s="82"/>
      <c r="BR87" s="82"/>
      <c r="BS87" s="82"/>
      <c r="BT87" s="82"/>
      <c r="BU87" s="82"/>
      <c r="BV87" s="82"/>
      <c r="BW87" s="82"/>
      <c r="BX87" s="82"/>
      <c r="BY87" s="82"/>
      <c r="BZ87" s="82"/>
      <c r="CA87" s="82"/>
      <c r="CB87" s="82"/>
      <c r="CC87" s="82"/>
      <c r="CD87" s="82"/>
      <c r="CE87" s="82"/>
      <c r="CF87" s="82"/>
      <c r="CG87" s="82"/>
      <c r="CH87" s="82"/>
      <c r="CI87" s="82"/>
      <c r="CJ87" s="82"/>
      <c r="CK87" s="82"/>
      <c r="CL87" s="82"/>
      <c r="CM87" s="82"/>
      <c r="CN87" s="82"/>
      <c r="CO87" s="82"/>
      <c r="CP87" s="82"/>
      <c r="CQ87" s="82"/>
      <c r="CR87" s="82"/>
      <c r="CS87" s="82"/>
      <c r="CT87" s="82"/>
      <c r="CU87" s="82"/>
      <c r="CV87" s="82"/>
      <c r="CW87" s="82"/>
      <c r="CX87" s="82"/>
    </row>
    <row r="88" spans="1:102" s="84" customFormat="1" ht="15" x14ac:dyDescent="0.25">
      <c r="A88" s="99"/>
      <c r="B88" s="83">
        <v>10</v>
      </c>
      <c r="C88" s="59" t="s">
        <v>39</v>
      </c>
      <c r="D88" s="59"/>
      <c r="E88" s="59"/>
      <c r="F88" s="51"/>
      <c r="G88" s="80" t="str">
        <f t="shared" si="63"/>
        <v/>
      </c>
      <c r="H88" s="59"/>
      <c r="I88" s="115" t="str">
        <f t="shared" si="64"/>
        <v/>
      </c>
      <c r="J88" s="82"/>
      <c r="K88" s="82"/>
      <c r="L88" s="100"/>
      <c r="N88" s="116"/>
      <c r="O88" s="118"/>
      <c r="P88" s="118"/>
      <c r="Q88" s="118"/>
      <c r="R88" s="118"/>
      <c r="S88" s="118"/>
      <c r="T88" s="118"/>
      <c r="U88" s="118"/>
      <c r="V88" s="118"/>
      <c r="W88" s="118"/>
      <c r="X88" s="118"/>
      <c r="Y88" s="118"/>
      <c r="Z88" s="116"/>
      <c r="AA88" s="116"/>
      <c r="AB88" s="116"/>
      <c r="AC88" s="116"/>
      <c r="AD88" s="116"/>
      <c r="AE88" s="116"/>
      <c r="AF88" s="116"/>
      <c r="AG88" s="116"/>
      <c r="AH88" s="116"/>
      <c r="AI88" s="116"/>
      <c r="AJ88" s="116"/>
      <c r="AK88" s="116"/>
      <c r="AL88" s="116"/>
      <c r="AM88" s="116"/>
      <c r="AN88" s="116"/>
      <c r="AO88" s="116"/>
      <c r="AP88" s="116"/>
      <c r="AQ88" s="116"/>
      <c r="AR88" s="116"/>
      <c r="AS88" s="116"/>
      <c r="AT88" s="116"/>
      <c r="AU88" s="120"/>
      <c r="AV88" s="120"/>
      <c r="AW88" s="120"/>
      <c r="AX88" s="120"/>
      <c r="AY88" s="120"/>
      <c r="AZ88" s="120"/>
      <c r="BA88" s="120"/>
      <c r="BB88" s="120"/>
      <c r="BC88" s="120"/>
      <c r="BD88" s="120"/>
      <c r="BE88" s="120"/>
      <c r="BF88" s="120"/>
      <c r="BG88" s="120"/>
      <c r="BH88" s="87"/>
      <c r="BI88" s="87"/>
      <c r="BJ88" s="88"/>
      <c r="BK88" s="88"/>
      <c r="BL88" s="82"/>
      <c r="BM88" s="82"/>
      <c r="BN88" s="82"/>
      <c r="BO88" s="82"/>
      <c r="BP88" s="82"/>
      <c r="BQ88" s="82"/>
      <c r="BR88" s="82"/>
      <c r="BS88" s="82"/>
      <c r="BT88" s="82"/>
      <c r="BU88" s="82"/>
      <c r="BV88" s="82"/>
      <c r="BW88" s="82"/>
      <c r="BX88" s="82"/>
      <c r="BY88" s="82"/>
      <c r="BZ88" s="82"/>
      <c r="CA88" s="82"/>
      <c r="CB88" s="82"/>
      <c r="CC88" s="82"/>
      <c r="CD88" s="82"/>
      <c r="CE88" s="82"/>
      <c r="CF88" s="82"/>
      <c r="CG88" s="82"/>
      <c r="CH88" s="82"/>
      <c r="CI88" s="82"/>
      <c r="CJ88" s="82"/>
      <c r="CK88" s="82"/>
      <c r="CL88" s="82"/>
      <c r="CM88" s="82"/>
      <c r="CN88" s="82"/>
      <c r="CO88" s="82"/>
      <c r="CP88" s="82"/>
      <c r="CQ88" s="82"/>
      <c r="CR88" s="82"/>
      <c r="CS88" s="82"/>
      <c r="CT88" s="82"/>
      <c r="CU88" s="82"/>
      <c r="CV88" s="82"/>
      <c r="CW88" s="82"/>
      <c r="CX88" s="82"/>
    </row>
    <row r="89" spans="1:102" s="84" customFormat="1" ht="15" x14ac:dyDescent="0.25">
      <c r="A89" s="99"/>
      <c r="B89" s="83">
        <v>11</v>
      </c>
      <c r="C89" s="59" t="s">
        <v>39</v>
      </c>
      <c r="D89" s="60"/>
      <c r="E89" s="59"/>
      <c r="F89" s="63"/>
      <c r="G89" s="80" t="str">
        <f t="shared" si="63"/>
        <v/>
      </c>
      <c r="H89" s="60"/>
      <c r="I89" s="115" t="str">
        <f t="shared" si="64"/>
        <v/>
      </c>
      <c r="J89" s="82"/>
      <c r="K89" s="82"/>
      <c r="L89" s="100"/>
      <c r="N89" s="116"/>
      <c r="O89" s="118"/>
      <c r="P89" s="118"/>
      <c r="Q89" s="118"/>
      <c r="R89" s="118"/>
      <c r="S89" s="118"/>
      <c r="T89" s="118"/>
      <c r="U89" s="118"/>
      <c r="V89" s="118"/>
      <c r="W89" s="118"/>
      <c r="X89" s="118"/>
      <c r="Y89" s="118"/>
      <c r="Z89" s="116"/>
      <c r="AA89" s="116"/>
      <c r="AB89" s="116"/>
      <c r="AC89" s="116"/>
      <c r="AD89" s="116"/>
      <c r="AE89" s="116"/>
      <c r="AF89" s="116"/>
      <c r="AG89" s="116"/>
      <c r="AH89" s="116"/>
      <c r="AI89" s="116"/>
      <c r="AJ89" s="116"/>
      <c r="AK89" s="116"/>
      <c r="AL89" s="116"/>
      <c r="AM89" s="116"/>
      <c r="AN89" s="116"/>
      <c r="AO89" s="116"/>
      <c r="AP89" s="116"/>
      <c r="AQ89" s="116"/>
      <c r="AR89" s="116"/>
      <c r="AS89" s="116"/>
      <c r="AT89" s="116"/>
      <c r="AU89" s="120"/>
      <c r="AV89" s="120"/>
      <c r="AW89" s="120"/>
      <c r="AX89" s="120"/>
      <c r="AY89" s="120"/>
      <c r="AZ89" s="120"/>
      <c r="BA89" s="120"/>
      <c r="BB89" s="120"/>
      <c r="BC89" s="120"/>
      <c r="BD89" s="120"/>
      <c r="BE89" s="120"/>
      <c r="BF89" s="120"/>
      <c r="BG89" s="120"/>
      <c r="BH89" s="87"/>
      <c r="BI89" s="87"/>
      <c r="BJ89" s="88"/>
      <c r="BK89" s="88"/>
      <c r="BL89" s="82"/>
      <c r="BM89" s="82"/>
      <c r="BN89" s="82"/>
      <c r="BO89" s="82"/>
      <c r="BP89" s="82"/>
      <c r="BQ89" s="82"/>
      <c r="BR89" s="82"/>
      <c r="BS89" s="82"/>
      <c r="BT89" s="82"/>
      <c r="BU89" s="82"/>
      <c r="BV89" s="82"/>
      <c r="BW89" s="82"/>
      <c r="BX89" s="82"/>
      <c r="BY89" s="82"/>
      <c r="BZ89" s="82"/>
      <c r="CA89" s="82"/>
      <c r="CB89" s="82"/>
      <c r="CC89" s="82"/>
      <c r="CD89" s="82"/>
      <c r="CE89" s="82"/>
      <c r="CF89" s="82"/>
      <c r="CG89" s="82"/>
      <c r="CH89" s="82"/>
      <c r="CI89" s="82"/>
      <c r="CJ89" s="82"/>
      <c r="CK89" s="82"/>
      <c r="CL89" s="82"/>
      <c r="CM89" s="82"/>
      <c r="CN89" s="82"/>
      <c r="CO89" s="82"/>
      <c r="CP89" s="82"/>
      <c r="CQ89" s="82"/>
      <c r="CR89" s="82"/>
      <c r="CS89" s="82"/>
      <c r="CT89" s="82"/>
      <c r="CU89" s="82"/>
      <c r="CV89" s="82"/>
      <c r="CW89" s="82"/>
      <c r="CX89" s="82"/>
    </row>
    <row r="90" spans="1:102" s="84" customFormat="1" ht="15" x14ac:dyDescent="0.25">
      <c r="A90" s="99"/>
      <c r="B90" s="83">
        <v>12</v>
      </c>
      <c r="C90" s="59" t="s">
        <v>39</v>
      </c>
      <c r="D90" s="59"/>
      <c r="E90" s="59"/>
      <c r="F90" s="51"/>
      <c r="G90" s="80" t="str">
        <f t="shared" si="63"/>
        <v/>
      </c>
      <c r="H90" s="59"/>
      <c r="I90" s="115" t="str">
        <f t="shared" si="64"/>
        <v/>
      </c>
      <c r="J90" s="82"/>
      <c r="K90" s="82"/>
      <c r="L90" s="100"/>
      <c r="N90" s="116"/>
      <c r="O90" s="118"/>
      <c r="P90" s="118"/>
      <c r="Q90" s="118"/>
      <c r="R90" s="118"/>
      <c r="S90" s="118"/>
      <c r="T90" s="118"/>
      <c r="U90" s="118"/>
      <c r="V90" s="118"/>
      <c r="W90" s="118"/>
      <c r="X90" s="118"/>
      <c r="Y90" s="118"/>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20"/>
      <c r="AV90" s="120"/>
      <c r="AW90" s="120"/>
      <c r="AX90" s="120"/>
      <c r="AY90" s="120"/>
      <c r="AZ90" s="120"/>
      <c r="BA90" s="120"/>
      <c r="BB90" s="120"/>
      <c r="BC90" s="120"/>
      <c r="BD90" s="120"/>
      <c r="BE90" s="120"/>
      <c r="BF90" s="120"/>
      <c r="BG90" s="120"/>
      <c r="BH90" s="87"/>
      <c r="BI90" s="87"/>
      <c r="BJ90" s="88"/>
      <c r="BK90" s="88"/>
      <c r="BL90" s="82"/>
      <c r="BM90" s="82"/>
      <c r="BN90" s="82"/>
      <c r="BO90" s="82"/>
      <c r="BP90" s="82"/>
      <c r="BQ90" s="82"/>
      <c r="BR90" s="82"/>
      <c r="BS90" s="82"/>
      <c r="BT90" s="82"/>
      <c r="BU90" s="82"/>
      <c r="BV90" s="82"/>
      <c r="BW90" s="82"/>
      <c r="BX90" s="82"/>
      <c r="BY90" s="82"/>
      <c r="BZ90" s="82"/>
      <c r="CA90" s="82"/>
      <c r="CB90" s="82"/>
      <c r="CC90" s="82"/>
      <c r="CD90" s="82"/>
      <c r="CE90" s="82"/>
      <c r="CF90" s="82"/>
      <c r="CG90" s="82"/>
      <c r="CH90" s="82"/>
      <c r="CI90" s="82"/>
      <c r="CJ90" s="82"/>
      <c r="CK90" s="82"/>
      <c r="CL90" s="82"/>
      <c r="CM90" s="82"/>
      <c r="CN90" s="82"/>
      <c r="CO90" s="82"/>
      <c r="CP90" s="82"/>
      <c r="CQ90" s="82"/>
      <c r="CR90" s="82"/>
      <c r="CS90" s="82"/>
      <c r="CT90" s="82"/>
      <c r="CU90" s="82"/>
      <c r="CV90" s="82"/>
      <c r="CW90" s="82"/>
      <c r="CX90" s="82"/>
    </row>
    <row r="91" spans="1:102" s="84" customFormat="1" ht="15" x14ac:dyDescent="0.25">
      <c r="A91" s="99"/>
      <c r="B91" s="83">
        <v>13</v>
      </c>
      <c r="C91" s="59" t="s">
        <v>39</v>
      </c>
      <c r="D91" s="59"/>
      <c r="E91" s="59"/>
      <c r="F91" s="63"/>
      <c r="G91" s="80" t="str">
        <f t="shared" si="63"/>
        <v/>
      </c>
      <c r="H91" s="60"/>
      <c r="I91" s="115" t="str">
        <f t="shared" si="64"/>
        <v/>
      </c>
      <c r="J91" s="82"/>
      <c r="K91" s="82"/>
      <c r="L91" s="100"/>
      <c r="N91" s="116"/>
      <c r="O91" s="118"/>
      <c r="P91" s="118"/>
      <c r="Q91" s="118"/>
      <c r="R91" s="118"/>
      <c r="S91" s="118"/>
      <c r="T91" s="118"/>
      <c r="U91" s="118"/>
      <c r="V91" s="118"/>
      <c r="W91" s="118"/>
      <c r="X91" s="118"/>
      <c r="Y91" s="118"/>
      <c r="Z91" s="116"/>
      <c r="AA91" s="116"/>
      <c r="AB91" s="116"/>
      <c r="AC91" s="116"/>
      <c r="AD91" s="116"/>
      <c r="AE91" s="116"/>
      <c r="AF91" s="116"/>
      <c r="AG91" s="116"/>
      <c r="AH91" s="116"/>
      <c r="AI91" s="116"/>
      <c r="AJ91" s="116"/>
      <c r="AK91" s="116"/>
      <c r="AL91" s="116"/>
      <c r="AM91" s="116"/>
      <c r="AN91" s="116"/>
      <c r="AO91" s="116"/>
      <c r="AP91" s="116"/>
      <c r="AQ91" s="116"/>
      <c r="AR91" s="116"/>
      <c r="AS91" s="116"/>
      <c r="AT91" s="116"/>
      <c r="AU91" s="120"/>
      <c r="AV91" s="120"/>
      <c r="AW91" s="120"/>
      <c r="AX91" s="120"/>
      <c r="AY91" s="120"/>
      <c r="AZ91" s="120"/>
      <c r="BA91" s="120"/>
      <c r="BB91" s="120"/>
      <c r="BC91" s="120"/>
      <c r="BD91" s="120"/>
      <c r="BE91" s="120"/>
      <c r="BF91" s="120"/>
      <c r="BG91" s="120"/>
      <c r="BH91" s="87"/>
      <c r="BI91" s="87"/>
      <c r="BJ91" s="88"/>
      <c r="BK91" s="88"/>
      <c r="BL91" s="82"/>
      <c r="BM91" s="82"/>
      <c r="BN91" s="82"/>
      <c r="BO91" s="82"/>
      <c r="BP91" s="82"/>
      <c r="BQ91" s="82"/>
      <c r="BR91" s="82"/>
      <c r="BS91" s="82"/>
      <c r="BT91" s="82"/>
      <c r="BU91" s="82"/>
      <c r="BV91" s="82"/>
      <c r="BW91" s="82"/>
      <c r="BX91" s="82"/>
      <c r="BY91" s="82"/>
      <c r="BZ91" s="82"/>
      <c r="CA91" s="82"/>
      <c r="CB91" s="82"/>
      <c r="CC91" s="82"/>
      <c r="CD91" s="82"/>
      <c r="CE91" s="82"/>
      <c r="CF91" s="82"/>
      <c r="CG91" s="82"/>
      <c r="CH91" s="82"/>
      <c r="CI91" s="82"/>
      <c r="CJ91" s="82"/>
      <c r="CK91" s="82"/>
      <c r="CL91" s="82"/>
      <c r="CM91" s="82"/>
      <c r="CN91" s="82"/>
      <c r="CO91" s="82"/>
      <c r="CP91" s="82"/>
      <c r="CQ91" s="82"/>
      <c r="CR91" s="82"/>
      <c r="CS91" s="82"/>
      <c r="CT91" s="82"/>
      <c r="CU91" s="82"/>
      <c r="CV91" s="82"/>
      <c r="CW91" s="82"/>
      <c r="CX91" s="82"/>
    </row>
    <row r="92" spans="1:102" s="84" customFormat="1" ht="15" x14ac:dyDescent="0.25">
      <c r="A92" s="99"/>
      <c r="B92" s="83">
        <v>14</v>
      </c>
      <c r="C92" s="59" t="s">
        <v>39</v>
      </c>
      <c r="D92" s="59"/>
      <c r="E92" s="59"/>
      <c r="F92" s="51"/>
      <c r="G92" s="80" t="str">
        <f t="shared" si="63"/>
        <v/>
      </c>
      <c r="H92" s="59"/>
      <c r="I92" s="115" t="str">
        <f t="shared" si="64"/>
        <v/>
      </c>
      <c r="J92" s="82"/>
      <c r="K92" s="82"/>
      <c r="L92" s="100"/>
      <c r="N92" s="116"/>
      <c r="O92" s="118"/>
      <c r="P92" s="118"/>
      <c r="Q92" s="118"/>
      <c r="R92" s="118"/>
      <c r="S92" s="118"/>
      <c r="T92" s="118"/>
      <c r="U92" s="118"/>
      <c r="V92" s="118"/>
      <c r="W92" s="118"/>
      <c r="X92" s="118"/>
      <c r="Y92" s="118"/>
      <c r="Z92" s="116"/>
      <c r="AA92" s="116"/>
      <c r="AB92" s="116"/>
      <c r="AC92" s="116"/>
      <c r="AD92" s="116"/>
      <c r="AE92" s="116"/>
      <c r="AF92" s="116"/>
      <c r="AG92" s="116"/>
      <c r="AH92" s="116"/>
      <c r="AI92" s="116"/>
      <c r="AJ92" s="116"/>
      <c r="AK92" s="116"/>
      <c r="AL92" s="116"/>
      <c r="AM92" s="116"/>
      <c r="AN92" s="116"/>
      <c r="AO92" s="116"/>
      <c r="AP92" s="116"/>
      <c r="AQ92" s="116"/>
      <c r="AR92" s="116"/>
      <c r="AS92" s="116"/>
      <c r="AT92" s="116"/>
      <c r="AU92" s="120"/>
      <c r="AV92" s="120"/>
      <c r="AW92" s="120"/>
      <c r="AX92" s="120"/>
      <c r="AY92" s="120"/>
      <c r="AZ92" s="120"/>
      <c r="BA92" s="120"/>
      <c r="BB92" s="120"/>
      <c r="BC92" s="120"/>
      <c r="BD92" s="120"/>
      <c r="BE92" s="120"/>
      <c r="BF92" s="120"/>
      <c r="BG92" s="120"/>
      <c r="BH92" s="87"/>
      <c r="BI92" s="87"/>
      <c r="BJ92" s="88"/>
      <c r="BK92" s="88"/>
      <c r="BL92" s="82"/>
      <c r="BM92" s="82"/>
      <c r="BN92" s="82"/>
      <c r="BO92" s="82"/>
      <c r="BP92" s="82"/>
      <c r="BQ92" s="82"/>
      <c r="BR92" s="82"/>
      <c r="BS92" s="82"/>
      <c r="BT92" s="82"/>
      <c r="BU92" s="82"/>
      <c r="BV92" s="82"/>
      <c r="BW92" s="82"/>
      <c r="BX92" s="82"/>
      <c r="BY92" s="82"/>
      <c r="BZ92" s="82"/>
      <c r="CA92" s="82"/>
      <c r="CB92" s="82"/>
      <c r="CC92" s="82"/>
      <c r="CD92" s="82"/>
      <c r="CE92" s="82"/>
      <c r="CF92" s="82"/>
      <c r="CG92" s="82"/>
      <c r="CH92" s="82"/>
      <c r="CI92" s="82"/>
      <c r="CJ92" s="82"/>
      <c r="CK92" s="82"/>
      <c r="CL92" s="82"/>
      <c r="CM92" s="82"/>
      <c r="CN92" s="82"/>
      <c r="CO92" s="82"/>
      <c r="CP92" s="82"/>
      <c r="CQ92" s="82"/>
      <c r="CR92" s="82"/>
      <c r="CS92" s="82"/>
      <c r="CT92" s="82"/>
      <c r="CU92" s="82"/>
      <c r="CV92" s="82"/>
      <c r="CW92" s="82"/>
      <c r="CX92" s="82"/>
    </row>
    <row r="93" spans="1:102" s="84" customFormat="1" ht="15.75" thickBot="1" x14ac:dyDescent="0.3">
      <c r="A93" s="99"/>
      <c r="B93" s="83">
        <v>15</v>
      </c>
      <c r="C93" s="55" t="s">
        <v>39</v>
      </c>
      <c r="D93" s="55"/>
      <c r="E93" s="55"/>
      <c r="F93" s="336"/>
      <c r="G93" s="81" t="str">
        <f>IF(OR(C93="-",C93=""),"",VLOOKUP(C93,$AG$20:$AH$22,2,FALSE))</f>
        <v/>
      </c>
      <c r="H93" s="55"/>
      <c r="I93" s="119" t="str">
        <f>IF(C93="-","",IF(OR(ISBLANK(H93),H93="Not compliant"),0,1))</f>
        <v/>
      </c>
      <c r="J93" s="82"/>
      <c r="K93" s="82"/>
      <c r="L93" s="100"/>
      <c r="N93" s="116"/>
      <c r="O93" s="118"/>
      <c r="P93" s="118"/>
      <c r="Q93" s="118"/>
      <c r="R93" s="118"/>
      <c r="S93" s="118"/>
      <c r="T93" s="118"/>
      <c r="U93" s="118"/>
      <c r="V93" s="118"/>
      <c r="W93" s="118"/>
      <c r="X93" s="118"/>
      <c r="Y93" s="118"/>
      <c r="Z93" s="116"/>
      <c r="AA93" s="116"/>
      <c r="AB93" s="116"/>
      <c r="AC93" s="116"/>
      <c r="AD93" s="116"/>
      <c r="AE93" s="116"/>
      <c r="AF93" s="116"/>
      <c r="AG93" s="116"/>
      <c r="AH93" s="116"/>
      <c r="AI93" s="116"/>
      <c r="AJ93" s="116"/>
      <c r="AK93" s="116"/>
      <c r="AL93" s="116"/>
      <c r="AM93" s="116"/>
      <c r="AN93" s="116"/>
      <c r="AO93" s="116"/>
      <c r="AP93" s="116"/>
      <c r="AQ93" s="116"/>
      <c r="AR93" s="116"/>
      <c r="AS93" s="116"/>
      <c r="AT93" s="116"/>
      <c r="AU93" s="120"/>
      <c r="AV93" s="120"/>
      <c r="AW93" s="120"/>
      <c r="AX93" s="120"/>
      <c r="AY93" s="120"/>
      <c r="AZ93" s="120"/>
      <c r="BA93" s="120"/>
      <c r="BB93" s="120"/>
      <c r="BC93" s="120"/>
      <c r="BD93" s="120"/>
      <c r="BE93" s="120"/>
      <c r="BF93" s="120"/>
      <c r="BG93" s="120"/>
      <c r="BH93" s="87"/>
      <c r="BI93" s="87"/>
      <c r="BJ93" s="88"/>
      <c r="BK93" s="88"/>
      <c r="BL93" s="82"/>
      <c r="BM93" s="82"/>
      <c r="BN93" s="82"/>
      <c r="BO93" s="82"/>
      <c r="BP93" s="82"/>
      <c r="BQ93" s="82"/>
      <c r="BR93" s="82"/>
      <c r="BS93" s="82"/>
      <c r="BT93" s="82"/>
      <c r="BU93" s="82"/>
      <c r="BV93" s="82"/>
      <c r="BW93" s="82"/>
      <c r="BX93" s="82"/>
      <c r="BY93" s="82"/>
      <c r="BZ93" s="82"/>
      <c r="CA93" s="82"/>
      <c r="CB93" s="82"/>
      <c r="CC93" s="82"/>
      <c r="CD93" s="82"/>
      <c r="CE93" s="82"/>
      <c r="CF93" s="82"/>
      <c r="CG93" s="82"/>
      <c r="CH93" s="82"/>
      <c r="CI93" s="82"/>
      <c r="CJ93" s="82"/>
      <c r="CK93" s="82"/>
      <c r="CL93" s="82"/>
      <c r="CM93" s="82"/>
      <c r="CN93" s="82"/>
      <c r="CO93" s="82"/>
      <c r="CP93" s="82"/>
      <c r="CQ93" s="82"/>
      <c r="CR93" s="82"/>
      <c r="CS93" s="82"/>
      <c r="CT93" s="82"/>
      <c r="CU93" s="82"/>
      <c r="CV93" s="82"/>
      <c r="CW93" s="82"/>
      <c r="CX93" s="82"/>
    </row>
    <row r="94" spans="1:102" s="84" customFormat="1" ht="15.75" thickBot="1" x14ac:dyDescent="0.3">
      <c r="A94" s="99"/>
      <c r="B94" s="83"/>
      <c r="C94" s="82"/>
      <c r="D94" s="82"/>
      <c r="E94" s="82"/>
      <c r="F94" s="82"/>
      <c r="G94" s="82"/>
      <c r="H94" s="82"/>
      <c r="I94" s="82"/>
      <c r="J94" s="82"/>
      <c r="K94" s="82"/>
      <c r="L94" s="100"/>
      <c r="N94" s="116"/>
      <c r="O94" s="118"/>
      <c r="P94" s="118"/>
      <c r="Q94" s="118"/>
      <c r="R94" s="118"/>
      <c r="S94" s="118"/>
      <c r="T94" s="118"/>
      <c r="U94" s="118"/>
      <c r="V94" s="118"/>
      <c r="W94" s="118"/>
      <c r="X94" s="118"/>
      <c r="Y94" s="118"/>
      <c r="Z94" s="116"/>
      <c r="AA94" s="116"/>
      <c r="AB94" s="116"/>
      <c r="AC94" s="116"/>
      <c r="AD94" s="116"/>
      <c r="AE94" s="116"/>
      <c r="AF94" s="116"/>
      <c r="AG94" s="116"/>
      <c r="AH94" s="116"/>
      <c r="AI94" s="116"/>
      <c r="AJ94" s="116"/>
      <c r="AK94" s="116"/>
      <c r="AL94" s="116"/>
      <c r="AM94" s="116"/>
      <c r="AN94" s="116"/>
      <c r="AO94" s="116"/>
      <c r="AP94" s="116"/>
      <c r="AQ94" s="116"/>
      <c r="AR94" s="116"/>
      <c r="AS94" s="116"/>
      <c r="AT94" s="116"/>
      <c r="AU94" s="120"/>
      <c r="AV94" s="120"/>
      <c r="AW94" s="120"/>
      <c r="AX94" s="120"/>
      <c r="AY94" s="120"/>
      <c r="AZ94" s="120"/>
      <c r="BA94" s="120"/>
      <c r="BB94" s="120"/>
      <c r="BC94" s="120"/>
      <c r="BD94" s="120"/>
      <c r="BE94" s="120"/>
      <c r="BF94" s="120"/>
      <c r="BG94" s="120"/>
      <c r="BH94" s="87"/>
      <c r="BI94" s="87"/>
      <c r="BJ94" s="88"/>
      <c r="BK94" s="88"/>
      <c r="BL94" s="82"/>
      <c r="BM94" s="82"/>
      <c r="BN94" s="82"/>
      <c r="BO94" s="82"/>
      <c r="BP94" s="82"/>
      <c r="BQ94" s="82"/>
      <c r="BR94" s="82"/>
      <c r="BS94" s="82"/>
      <c r="BT94" s="82"/>
      <c r="BU94" s="82"/>
      <c r="BV94" s="82"/>
      <c r="BW94" s="82"/>
      <c r="BX94" s="82"/>
      <c r="BY94" s="82"/>
      <c r="BZ94" s="82"/>
      <c r="CA94" s="82"/>
      <c r="CB94" s="82"/>
      <c r="CC94" s="82"/>
      <c r="CD94" s="82"/>
      <c r="CE94" s="82"/>
      <c r="CF94" s="82"/>
      <c r="CG94" s="82"/>
      <c r="CH94" s="82"/>
      <c r="CI94" s="82"/>
      <c r="CJ94" s="82"/>
      <c r="CK94" s="82"/>
      <c r="CL94" s="82"/>
      <c r="CM94" s="82"/>
      <c r="CN94" s="82"/>
      <c r="CO94" s="82"/>
      <c r="CP94" s="82"/>
      <c r="CQ94" s="82"/>
      <c r="CR94" s="82"/>
      <c r="CS94" s="82"/>
      <c r="CT94" s="82"/>
      <c r="CU94" s="82"/>
      <c r="CV94" s="82"/>
      <c r="CW94" s="82"/>
      <c r="CX94" s="82"/>
    </row>
    <row r="95" spans="1:102" s="84" customFormat="1" ht="15" x14ac:dyDescent="0.25">
      <c r="A95" s="82"/>
      <c r="B95" s="133"/>
      <c r="C95" s="123"/>
      <c r="D95" s="123"/>
      <c r="E95" s="123"/>
      <c r="F95" s="123"/>
      <c r="G95" s="123"/>
      <c r="H95" s="123"/>
      <c r="I95" s="123"/>
      <c r="J95" s="123"/>
      <c r="K95" s="123"/>
      <c r="L95" s="82"/>
      <c r="N95" s="116"/>
      <c r="O95" s="118"/>
      <c r="P95" s="118"/>
      <c r="Q95" s="118"/>
      <c r="R95" s="118"/>
      <c r="S95" s="118"/>
      <c r="T95" s="118"/>
      <c r="U95" s="118"/>
      <c r="V95" s="118"/>
      <c r="W95" s="118"/>
      <c r="X95" s="118"/>
      <c r="Y95" s="118"/>
      <c r="Z95" s="116"/>
      <c r="AA95" s="116"/>
      <c r="AB95" s="116"/>
      <c r="AC95" s="116"/>
      <c r="AD95" s="116"/>
      <c r="AE95" s="116"/>
      <c r="AF95" s="116"/>
      <c r="AG95" s="116"/>
      <c r="AH95" s="116"/>
      <c r="AI95" s="116"/>
      <c r="AJ95" s="116"/>
      <c r="AK95" s="116"/>
      <c r="AL95" s="116"/>
      <c r="AM95" s="116"/>
      <c r="AN95" s="116"/>
      <c r="AO95" s="116"/>
      <c r="AP95" s="116"/>
      <c r="AQ95" s="116"/>
      <c r="AR95" s="116"/>
      <c r="AS95" s="116"/>
      <c r="AT95" s="116"/>
      <c r="AU95" s="120"/>
      <c r="AV95" s="120"/>
      <c r="AW95" s="120"/>
      <c r="AX95" s="120"/>
      <c r="AY95" s="120"/>
      <c r="AZ95" s="120"/>
      <c r="BA95" s="120"/>
      <c r="BB95" s="120"/>
      <c r="BC95" s="120"/>
      <c r="BD95" s="120"/>
      <c r="BE95" s="120"/>
      <c r="BF95" s="120"/>
      <c r="BG95" s="120"/>
      <c r="BH95" s="87"/>
      <c r="BI95" s="87"/>
      <c r="BJ95" s="88"/>
      <c r="BK95" s="88"/>
      <c r="BL95" s="82"/>
      <c r="BM95" s="82"/>
      <c r="BN95" s="82"/>
      <c r="BO95" s="82"/>
      <c r="BP95" s="82"/>
      <c r="BQ95" s="82"/>
      <c r="BR95" s="82"/>
      <c r="BS95" s="82"/>
      <c r="BT95" s="82"/>
      <c r="BU95" s="82"/>
      <c r="BV95" s="82"/>
      <c r="BW95" s="82"/>
      <c r="BX95" s="82"/>
      <c r="BY95" s="82"/>
      <c r="BZ95" s="82"/>
      <c r="CA95" s="82"/>
      <c r="CB95" s="82"/>
      <c r="CC95" s="82"/>
      <c r="CD95" s="82"/>
      <c r="CE95" s="82"/>
      <c r="CF95" s="82"/>
      <c r="CG95" s="82"/>
      <c r="CH95" s="82"/>
      <c r="CI95" s="82"/>
      <c r="CJ95" s="82"/>
      <c r="CK95" s="82"/>
      <c r="CL95" s="82"/>
      <c r="CM95" s="82"/>
      <c r="CN95" s="82"/>
      <c r="CO95" s="82"/>
      <c r="CP95" s="82"/>
      <c r="CQ95" s="82"/>
      <c r="CR95" s="82"/>
      <c r="CS95" s="82"/>
      <c r="CT95" s="82"/>
      <c r="CU95" s="82"/>
      <c r="CV95" s="82"/>
      <c r="CW95" s="82"/>
      <c r="CX95" s="82"/>
    </row>
    <row r="96" spans="1:102" s="84" customFormat="1" ht="15" x14ac:dyDescent="0.25">
      <c r="A96" s="82"/>
      <c r="B96" s="83"/>
      <c r="C96" s="82"/>
      <c r="D96" s="82"/>
      <c r="E96" s="82"/>
      <c r="F96" s="82"/>
      <c r="G96" s="82"/>
      <c r="H96" s="82"/>
      <c r="I96" s="82"/>
      <c r="J96" s="82"/>
      <c r="K96" s="82"/>
      <c r="L96" s="82"/>
      <c r="N96" s="116"/>
      <c r="O96" s="118"/>
      <c r="P96" s="118"/>
      <c r="Q96" s="118"/>
      <c r="R96" s="118"/>
      <c r="S96" s="118"/>
      <c r="T96" s="118"/>
      <c r="U96" s="118"/>
      <c r="V96" s="118"/>
      <c r="W96" s="118"/>
      <c r="X96" s="118"/>
      <c r="Y96" s="118"/>
      <c r="Z96" s="116"/>
      <c r="AA96" s="116"/>
      <c r="AB96" s="116"/>
      <c r="AC96" s="116"/>
      <c r="AD96" s="116"/>
      <c r="AE96" s="116"/>
      <c r="AF96" s="116"/>
      <c r="AG96" s="116"/>
      <c r="AH96" s="116"/>
      <c r="AI96" s="116"/>
      <c r="AJ96" s="116"/>
      <c r="AK96" s="116"/>
      <c r="AL96" s="116"/>
      <c r="AM96" s="116"/>
      <c r="AN96" s="116"/>
      <c r="AO96" s="116"/>
      <c r="AP96" s="116"/>
      <c r="AQ96" s="116"/>
      <c r="AR96" s="116"/>
      <c r="AS96" s="116"/>
      <c r="AT96" s="116"/>
      <c r="AU96" s="120"/>
      <c r="AV96" s="120"/>
      <c r="AW96" s="120"/>
      <c r="AX96" s="120"/>
      <c r="AY96" s="120"/>
      <c r="AZ96" s="120"/>
      <c r="BA96" s="120"/>
      <c r="BB96" s="120"/>
      <c r="BC96" s="120"/>
      <c r="BD96" s="120"/>
      <c r="BE96" s="120"/>
      <c r="BF96" s="120"/>
      <c r="BG96" s="120"/>
      <c r="BH96" s="87"/>
      <c r="BI96" s="87"/>
      <c r="BJ96" s="88"/>
      <c r="BK96" s="88"/>
      <c r="BL96" s="82"/>
      <c r="BM96" s="82"/>
      <c r="BN96" s="82"/>
      <c r="BO96" s="82"/>
      <c r="BP96" s="82"/>
      <c r="BQ96" s="82"/>
      <c r="BR96" s="82"/>
      <c r="BS96" s="82"/>
      <c r="BT96" s="82"/>
      <c r="BU96" s="82"/>
      <c r="BV96" s="82"/>
      <c r="BW96" s="82"/>
      <c r="BX96" s="82"/>
      <c r="BY96" s="82"/>
      <c r="BZ96" s="82"/>
      <c r="CA96" s="82"/>
      <c r="CB96" s="82"/>
      <c r="CC96" s="82"/>
      <c r="CD96" s="82"/>
      <c r="CE96" s="82"/>
      <c r="CF96" s="82"/>
      <c r="CG96" s="82"/>
      <c r="CH96" s="82"/>
      <c r="CI96" s="82"/>
      <c r="CJ96" s="82"/>
      <c r="CK96" s="82"/>
      <c r="CL96" s="82"/>
      <c r="CM96" s="82"/>
      <c r="CN96" s="82"/>
      <c r="CO96" s="82"/>
      <c r="CP96" s="82"/>
      <c r="CQ96" s="82"/>
      <c r="CR96" s="82"/>
      <c r="CS96" s="82"/>
      <c r="CT96" s="82"/>
      <c r="CU96" s="82"/>
      <c r="CV96" s="82"/>
      <c r="CW96" s="82"/>
      <c r="CX96" s="82"/>
    </row>
    <row r="97" spans="2:63" s="82" customFormat="1" x14ac:dyDescent="0.2">
      <c r="B97" s="83"/>
      <c r="M97" s="84"/>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c r="AO97" s="116"/>
      <c r="AP97" s="116"/>
      <c r="AQ97" s="116"/>
      <c r="AR97" s="116"/>
      <c r="AS97" s="116"/>
      <c r="AT97" s="116"/>
      <c r="AU97" s="120"/>
      <c r="AV97" s="120"/>
      <c r="AW97" s="120"/>
      <c r="AX97" s="120"/>
      <c r="AY97" s="120"/>
      <c r="AZ97" s="120"/>
      <c r="BA97" s="120"/>
      <c r="BB97" s="120"/>
      <c r="BC97" s="120"/>
      <c r="BD97" s="120"/>
      <c r="BE97" s="120"/>
      <c r="BF97" s="120"/>
      <c r="BG97" s="120"/>
      <c r="BH97" s="87"/>
      <c r="BI97" s="87"/>
      <c r="BJ97" s="88"/>
      <c r="BK97" s="88"/>
    </row>
    <row r="98" spans="2:63" s="82" customFormat="1" x14ac:dyDescent="0.2">
      <c r="B98" s="83"/>
      <c r="M98" s="84"/>
      <c r="N98" s="116"/>
      <c r="O98" s="116"/>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c r="AO98" s="116"/>
      <c r="AP98" s="116"/>
      <c r="AQ98" s="116"/>
      <c r="AR98" s="116"/>
      <c r="AS98" s="116"/>
      <c r="AT98" s="116"/>
      <c r="AU98" s="120"/>
      <c r="AV98" s="120"/>
      <c r="AW98" s="120"/>
      <c r="AX98" s="120"/>
      <c r="AY98" s="120"/>
      <c r="AZ98" s="120"/>
      <c r="BA98" s="120"/>
      <c r="BB98" s="120"/>
      <c r="BC98" s="120"/>
      <c r="BD98" s="120"/>
      <c r="BE98" s="120"/>
      <c r="BF98" s="120"/>
      <c r="BG98" s="120"/>
      <c r="BH98" s="87"/>
      <c r="BI98" s="87"/>
      <c r="BJ98" s="88"/>
      <c r="BK98" s="88"/>
    </row>
    <row r="99" spans="2:63" s="82" customFormat="1" x14ac:dyDescent="0.2">
      <c r="B99" s="83"/>
      <c r="M99" s="84"/>
      <c r="N99" s="116"/>
      <c r="O99" s="116"/>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c r="AO99" s="116"/>
      <c r="AP99" s="116"/>
      <c r="AQ99" s="116"/>
      <c r="AR99" s="116"/>
      <c r="AS99" s="116"/>
      <c r="AT99" s="116"/>
      <c r="AU99" s="120"/>
      <c r="AV99" s="120"/>
      <c r="AW99" s="120"/>
      <c r="AX99" s="120"/>
      <c r="AY99" s="120"/>
      <c r="AZ99" s="120"/>
      <c r="BA99" s="120"/>
      <c r="BB99" s="120"/>
      <c r="BC99" s="120"/>
      <c r="BD99" s="120"/>
      <c r="BE99" s="120"/>
      <c r="BF99" s="120"/>
      <c r="BG99" s="120"/>
      <c r="BH99" s="87"/>
      <c r="BI99" s="87"/>
      <c r="BJ99" s="88"/>
      <c r="BK99" s="88"/>
    </row>
    <row r="100" spans="2:63" s="82" customFormat="1" x14ac:dyDescent="0.2">
      <c r="B100" s="83"/>
      <c r="M100" s="84"/>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c r="AO100" s="116"/>
      <c r="AP100" s="116"/>
      <c r="AQ100" s="116"/>
      <c r="AR100" s="116"/>
      <c r="AS100" s="116"/>
      <c r="AT100" s="116"/>
      <c r="AU100" s="120"/>
      <c r="AV100" s="120"/>
      <c r="AW100" s="120"/>
      <c r="AX100" s="120"/>
      <c r="AY100" s="120"/>
      <c r="AZ100" s="120"/>
      <c r="BA100" s="120"/>
      <c r="BB100" s="120"/>
      <c r="BC100" s="120"/>
      <c r="BD100" s="120"/>
      <c r="BE100" s="120"/>
      <c r="BF100" s="120"/>
      <c r="BG100" s="120"/>
      <c r="BH100" s="87"/>
      <c r="BI100" s="87"/>
      <c r="BJ100" s="88"/>
      <c r="BK100" s="88"/>
    </row>
    <row r="101" spans="2:63" s="82" customFormat="1" x14ac:dyDescent="0.2">
      <c r="B101" s="83"/>
      <c r="M101" s="84"/>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c r="AO101" s="116"/>
      <c r="AP101" s="116"/>
      <c r="AQ101" s="116"/>
      <c r="AR101" s="116"/>
      <c r="AS101" s="116"/>
      <c r="AT101" s="116"/>
      <c r="AU101" s="120"/>
      <c r="AV101" s="120"/>
      <c r="AW101" s="120"/>
      <c r="AX101" s="120"/>
      <c r="AY101" s="120"/>
      <c r="AZ101" s="120"/>
      <c r="BA101" s="120"/>
      <c r="BB101" s="120"/>
      <c r="BC101" s="120"/>
      <c r="BD101" s="120"/>
      <c r="BE101" s="120"/>
      <c r="BF101" s="120"/>
      <c r="BG101" s="120"/>
      <c r="BH101" s="87"/>
      <c r="BI101" s="87"/>
      <c r="BJ101" s="88"/>
      <c r="BK101" s="88"/>
    </row>
    <row r="102" spans="2:63" s="82" customFormat="1" x14ac:dyDescent="0.2">
      <c r="B102" s="83"/>
      <c r="M102" s="84"/>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c r="AO102" s="116"/>
      <c r="AP102" s="116"/>
      <c r="AQ102" s="116"/>
      <c r="AR102" s="116"/>
      <c r="AS102" s="116"/>
      <c r="AT102" s="116"/>
      <c r="AU102" s="120"/>
      <c r="AV102" s="120"/>
      <c r="AW102" s="120"/>
      <c r="AX102" s="120"/>
      <c r="AY102" s="120"/>
      <c r="AZ102" s="120"/>
      <c r="BA102" s="120"/>
      <c r="BB102" s="120"/>
      <c r="BC102" s="120"/>
      <c r="BD102" s="120"/>
      <c r="BE102" s="120"/>
      <c r="BF102" s="120"/>
      <c r="BG102" s="120"/>
      <c r="BH102" s="87"/>
      <c r="BI102" s="87"/>
      <c r="BJ102" s="88"/>
      <c r="BK102" s="88"/>
    </row>
    <row r="103" spans="2:63" s="82" customFormat="1" x14ac:dyDescent="0.2">
      <c r="B103" s="83"/>
      <c r="M103" s="84"/>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c r="AO103" s="116"/>
      <c r="AP103" s="116"/>
      <c r="AQ103" s="116"/>
      <c r="AR103" s="116"/>
      <c r="AS103" s="116"/>
      <c r="AT103" s="116"/>
      <c r="AU103" s="120"/>
      <c r="AV103" s="120"/>
      <c r="AW103" s="120"/>
      <c r="AX103" s="120"/>
      <c r="AY103" s="120"/>
      <c r="AZ103" s="120"/>
      <c r="BA103" s="120"/>
      <c r="BB103" s="120"/>
      <c r="BC103" s="120"/>
      <c r="BD103" s="120"/>
      <c r="BE103" s="120"/>
      <c r="BF103" s="120"/>
      <c r="BG103" s="120"/>
      <c r="BH103" s="87"/>
      <c r="BI103" s="87"/>
      <c r="BJ103" s="88"/>
      <c r="BK103" s="88"/>
    </row>
    <row r="104" spans="2:63" s="82" customFormat="1" x14ac:dyDescent="0.2">
      <c r="B104" s="83"/>
      <c r="M104" s="84"/>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6"/>
      <c r="AT104" s="116"/>
      <c r="AU104" s="120"/>
      <c r="AV104" s="120"/>
      <c r="AW104" s="120"/>
      <c r="AX104" s="120"/>
      <c r="AY104" s="120"/>
      <c r="AZ104" s="120"/>
      <c r="BA104" s="120"/>
      <c r="BB104" s="120"/>
      <c r="BC104" s="120"/>
      <c r="BD104" s="120"/>
      <c r="BE104" s="120"/>
      <c r="BF104" s="120"/>
      <c r="BG104" s="120"/>
      <c r="BH104" s="87"/>
      <c r="BI104" s="87"/>
      <c r="BJ104" s="88"/>
      <c r="BK104" s="88"/>
    </row>
    <row r="105" spans="2:63" s="82" customFormat="1" x14ac:dyDescent="0.2">
      <c r="B105" s="83"/>
      <c r="M105" s="84"/>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c r="AO105" s="116"/>
      <c r="AP105" s="116"/>
      <c r="AQ105" s="116"/>
      <c r="AR105" s="116"/>
      <c r="AS105" s="116"/>
      <c r="AT105" s="116"/>
      <c r="AU105" s="120"/>
      <c r="AV105" s="120"/>
      <c r="AW105" s="120"/>
      <c r="AX105" s="120"/>
      <c r="AY105" s="120"/>
      <c r="AZ105" s="120"/>
      <c r="BA105" s="120"/>
      <c r="BB105" s="120"/>
      <c r="BC105" s="120"/>
      <c r="BD105" s="120"/>
      <c r="BE105" s="120"/>
      <c r="BF105" s="120"/>
      <c r="BG105" s="120"/>
      <c r="BH105" s="87"/>
      <c r="BI105" s="87"/>
      <c r="BJ105" s="88"/>
      <c r="BK105" s="88"/>
    </row>
    <row r="106" spans="2:63" s="82" customFormat="1" x14ac:dyDescent="0.2">
      <c r="B106" s="83"/>
      <c r="M106" s="84"/>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20"/>
      <c r="AV106" s="120"/>
      <c r="AW106" s="120"/>
      <c r="AX106" s="120"/>
      <c r="AY106" s="120"/>
      <c r="AZ106" s="120"/>
      <c r="BA106" s="120"/>
      <c r="BB106" s="120"/>
      <c r="BC106" s="120"/>
      <c r="BD106" s="120"/>
      <c r="BE106" s="120"/>
      <c r="BF106" s="120"/>
      <c r="BG106" s="120"/>
      <c r="BH106" s="87"/>
      <c r="BI106" s="87"/>
      <c r="BJ106" s="88"/>
      <c r="BK106" s="88"/>
    </row>
    <row r="107" spans="2:63" s="82" customFormat="1" x14ac:dyDescent="0.2">
      <c r="B107" s="83"/>
      <c r="M107" s="84"/>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c r="AO107" s="116"/>
      <c r="AP107" s="116"/>
      <c r="AQ107" s="116"/>
      <c r="AR107" s="116"/>
      <c r="AS107" s="116"/>
      <c r="AT107" s="116"/>
      <c r="AU107" s="120"/>
      <c r="AV107" s="120"/>
      <c r="AW107" s="120"/>
      <c r="AX107" s="120"/>
      <c r="AY107" s="120"/>
      <c r="AZ107" s="120"/>
      <c r="BA107" s="120"/>
      <c r="BB107" s="120"/>
      <c r="BC107" s="120"/>
      <c r="BD107" s="120"/>
      <c r="BE107" s="120"/>
      <c r="BF107" s="120"/>
      <c r="BG107" s="120"/>
      <c r="BH107" s="87"/>
      <c r="BI107" s="87"/>
      <c r="BJ107" s="88"/>
      <c r="BK107" s="88"/>
    </row>
    <row r="108" spans="2:63" s="82" customFormat="1" x14ac:dyDescent="0.2">
      <c r="B108" s="83"/>
      <c r="M108" s="84"/>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20"/>
      <c r="AV108" s="120"/>
      <c r="AW108" s="120"/>
      <c r="AX108" s="120"/>
      <c r="AY108" s="120"/>
      <c r="AZ108" s="120"/>
      <c r="BA108" s="120"/>
      <c r="BB108" s="120"/>
      <c r="BC108" s="120"/>
      <c r="BD108" s="120"/>
      <c r="BE108" s="120"/>
      <c r="BF108" s="120"/>
      <c r="BG108" s="120"/>
      <c r="BH108" s="87"/>
      <c r="BI108" s="87"/>
      <c r="BJ108" s="88"/>
      <c r="BK108" s="88"/>
    </row>
    <row r="109" spans="2:63" s="82" customFormat="1" x14ac:dyDescent="0.2">
      <c r="B109" s="83"/>
      <c r="M109" s="84"/>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c r="AO109" s="116"/>
      <c r="AP109" s="116"/>
      <c r="AQ109" s="116"/>
      <c r="AR109" s="116"/>
      <c r="AS109" s="116"/>
      <c r="AT109" s="116"/>
      <c r="AU109" s="120"/>
      <c r="AV109" s="120"/>
      <c r="AW109" s="120"/>
      <c r="AX109" s="120"/>
      <c r="AY109" s="120"/>
      <c r="AZ109" s="120"/>
      <c r="BA109" s="120"/>
      <c r="BB109" s="120"/>
      <c r="BC109" s="120"/>
      <c r="BD109" s="120"/>
      <c r="BE109" s="120"/>
      <c r="BF109" s="120"/>
      <c r="BG109" s="120"/>
      <c r="BH109" s="87"/>
      <c r="BI109" s="87"/>
      <c r="BJ109" s="88"/>
      <c r="BK109" s="88"/>
    </row>
    <row r="110" spans="2:63" s="82" customFormat="1" x14ac:dyDescent="0.2">
      <c r="B110" s="83"/>
      <c r="M110" s="84"/>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c r="AO110" s="116"/>
      <c r="AP110" s="116"/>
      <c r="AQ110" s="116"/>
      <c r="AR110" s="116"/>
      <c r="AS110" s="116"/>
      <c r="AT110" s="116"/>
      <c r="AU110" s="120"/>
      <c r="AV110" s="120"/>
      <c r="AW110" s="120"/>
      <c r="AX110" s="120"/>
      <c r="AY110" s="120"/>
      <c r="AZ110" s="120"/>
      <c r="BA110" s="120"/>
      <c r="BB110" s="120"/>
      <c r="BC110" s="120"/>
      <c r="BD110" s="120"/>
      <c r="BE110" s="120"/>
      <c r="BF110" s="120"/>
      <c r="BG110" s="120"/>
      <c r="BH110" s="87"/>
      <c r="BI110" s="87"/>
      <c r="BJ110" s="88"/>
      <c r="BK110" s="88"/>
    </row>
    <row r="111" spans="2:63" s="82" customFormat="1" x14ac:dyDescent="0.2">
      <c r="B111" s="83"/>
      <c r="M111" s="84"/>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c r="AO111" s="116"/>
      <c r="AP111" s="116"/>
      <c r="AQ111" s="116"/>
      <c r="AR111" s="116"/>
      <c r="AS111" s="116"/>
      <c r="AT111" s="116"/>
      <c r="AU111" s="120"/>
      <c r="AV111" s="120"/>
      <c r="AW111" s="120"/>
      <c r="AX111" s="120"/>
      <c r="AY111" s="120"/>
      <c r="AZ111" s="120"/>
      <c r="BA111" s="120"/>
      <c r="BB111" s="120"/>
      <c r="BC111" s="120"/>
      <c r="BD111" s="120"/>
      <c r="BE111" s="120"/>
      <c r="BF111" s="120"/>
      <c r="BG111" s="120"/>
      <c r="BH111" s="87"/>
      <c r="BI111" s="87"/>
      <c r="BJ111" s="88"/>
      <c r="BK111" s="88"/>
    </row>
    <row r="112" spans="2:63" s="82" customFormat="1" x14ac:dyDescent="0.2">
      <c r="B112" s="83"/>
      <c r="M112" s="84"/>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c r="AO112" s="116"/>
      <c r="AP112" s="116"/>
      <c r="AQ112" s="116"/>
      <c r="AR112" s="116"/>
      <c r="AS112" s="116"/>
      <c r="AT112" s="116"/>
      <c r="AU112" s="120"/>
      <c r="AV112" s="120"/>
      <c r="AW112" s="120"/>
      <c r="AX112" s="120"/>
      <c r="AY112" s="120"/>
      <c r="AZ112" s="120"/>
      <c r="BA112" s="120"/>
      <c r="BB112" s="120"/>
      <c r="BC112" s="120"/>
      <c r="BD112" s="120"/>
      <c r="BE112" s="120"/>
      <c r="BF112" s="120"/>
      <c r="BG112" s="120"/>
      <c r="BH112" s="87"/>
      <c r="BI112" s="87"/>
      <c r="BJ112" s="88"/>
      <c r="BK112" s="88"/>
    </row>
    <row r="113" spans="2:63" s="82" customFormat="1" x14ac:dyDescent="0.2">
      <c r="B113" s="83"/>
      <c r="M113" s="84"/>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c r="AO113" s="116"/>
      <c r="AP113" s="116"/>
      <c r="AQ113" s="116"/>
      <c r="AR113" s="116"/>
      <c r="AS113" s="116"/>
      <c r="AT113" s="116"/>
      <c r="AU113" s="120"/>
      <c r="AV113" s="120"/>
      <c r="AW113" s="120"/>
      <c r="AX113" s="120"/>
      <c r="AY113" s="120"/>
      <c r="AZ113" s="120"/>
      <c r="BA113" s="120"/>
      <c r="BB113" s="120"/>
      <c r="BC113" s="120"/>
      <c r="BD113" s="120"/>
      <c r="BE113" s="120"/>
      <c r="BF113" s="120"/>
      <c r="BG113" s="120"/>
      <c r="BH113" s="87"/>
      <c r="BI113" s="87"/>
      <c r="BJ113" s="88"/>
      <c r="BK113" s="88"/>
    </row>
    <row r="114" spans="2:63" s="82" customFormat="1" x14ac:dyDescent="0.2">
      <c r="B114" s="83"/>
      <c r="M114" s="84"/>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c r="AO114" s="116"/>
      <c r="AP114" s="116"/>
      <c r="AQ114" s="116"/>
      <c r="AR114" s="116"/>
      <c r="AS114" s="116"/>
      <c r="AT114" s="116"/>
      <c r="AU114" s="120"/>
      <c r="AV114" s="120"/>
      <c r="AW114" s="120"/>
      <c r="AX114" s="120"/>
      <c r="AY114" s="120"/>
      <c r="AZ114" s="120"/>
      <c r="BA114" s="120"/>
      <c r="BB114" s="120"/>
      <c r="BC114" s="120"/>
      <c r="BD114" s="120"/>
      <c r="BE114" s="120"/>
      <c r="BF114" s="120"/>
      <c r="BG114" s="120"/>
      <c r="BH114" s="87"/>
      <c r="BI114" s="87"/>
      <c r="BJ114" s="88"/>
      <c r="BK114" s="88"/>
    </row>
    <row r="115" spans="2:63" s="82" customFormat="1" x14ac:dyDescent="0.2">
      <c r="B115" s="83"/>
      <c r="M115" s="84"/>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c r="AO115" s="116"/>
      <c r="AP115" s="116"/>
      <c r="AQ115" s="116"/>
      <c r="AR115" s="116"/>
      <c r="AS115" s="116"/>
      <c r="AT115" s="116"/>
      <c r="AU115" s="120"/>
      <c r="AV115" s="120"/>
      <c r="AW115" s="120"/>
      <c r="AX115" s="120"/>
      <c r="AY115" s="120"/>
      <c r="AZ115" s="120"/>
      <c r="BA115" s="120"/>
      <c r="BB115" s="120"/>
      <c r="BC115" s="120"/>
      <c r="BD115" s="120"/>
      <c r="BE115" s="120"/>
      <c r="BF115" s="120"/>
      <c r="BG115" s="120"/>
      <c r="BH115" s="87"/>
      <c r="BI115" s="87"/>
      <c r="BJ115" s="88"/>
      <c r="BK115" s="88"/>
    </row>
    <row r="116" spans="2:63" s="82" customFormat="1" x14ac:dyDescent="0.2">
      <c r="B116" s="83"/>
      <c r="M116" s="84"/>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c r="AO116" s="116"/>
      <c r="AP116" s="116"/>
      <c r="AQ116" s="116"/>
      <c r="AR116" s="116"/>
      <c r="AS116" s="116"/>
      <c r="AT116" s="116"/>
      <c r="AU116" s="120"/>
      <c r="AV116" s="120"/>
      <c r="AW116" s="120"/>
      <c r="AX116" s="120"/>
      <c r="AY116" s="120"/>
      <c r="AZ116" s="120"/>
      <c r="BA116" s="120"/>
      <c r="BB116" s="120"/>
      <c r="BC116" s="120"/>
      <c r="BD116" s="120"/>
      <c r="BE116" s="120"/>
      <c r="BF116" s="120"/>
      <c r="BG116" s="120"/>
      <c r="BH116" s="87"/>
      <c r="BI116" s="87"/>
      <c r="BJ116" s="88"/>
      <c r="BK116" s="88"/>
    </row>
    <row r="117" spans="2:63" s="82" customFormat="1" x14ac:dyDescent="0.2">
      <c r="B117" s="83"/>
      <c r="M117" s="84"/>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c r="AO117" s="116"/>
      <c r="AP117" s="116"/>
      <c r="AQ117" s="116"/>
      <c r="AR117" s="116"/>
      <c r="AS117" s="116"/>
      <c r="AT117" s="116"/>
      <c r="AU117" s="120"/>
      <c r="AV117" s="120"/>
      <c r="AW117" s="120"/>
      <c r="AX117" s="120"/>
      <c r="AY117" s="120"/>
      <c r="AZ117" s="120"/>
      <c r="BA117" s="120"/>
      <c r="BB117" s="120"/>
      <c r="BC117" s="120"/>
      <c r="BD117" s="120"/>
      <c r="BE117" s="120"/>
      <c r="BF117" s="120"/>
      <c r="BG117" s="120"/>
      <c r="BH117" s="87"/>
      <c r="BI117" s="87"/>
      <c r="BJ117" s="88"/>
      <c r="BK117" s="88"/>
    </row>
    <row r="118" spans="2:63" s="82" customFormat="1" x14ac:dyDescent="0.2">
      <c r="B118" s="83"/>
      <c r="M118" s="84"/>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c r="AO118" s="116"/>
      <c r="AP118" s="116"/>
      <c r="AQ118" s="116"/>
      <c r="AR118" s="116"/>
      <c r="AS118" s="116"/>
      <c r="AT118" s="116"/>
      <c r="AU118" s="120"/>
      <c r="AV118" s="120"/>
      <c r="AW118" s="120"/>
      <c r="AX118" s="120"/>
      <c r="AY118" s="120"/>
      <c r="AZ118" s="120"/>
      <c r="BA118" s="120"/>
      <c r="BB118" s="120"/>
      <c r="BC118" s="120"/>
      <c r="BD118" s="120"/>
      <c r="BE118" s="120"/>
      <c r="BF118" s="120"/>
      <c r="BG118" s="120"/>
      <c r="BH118" s="87"/>
      <c r="BI118" s="87"/>
      <c r="BJ118" s="88"/>
      <c r="BK118" s="88"/>
    </row>
    <row r="119" spans="2:63" s="82" customFormat="1" x14ac:dyDescent="0.2">
      <c r="B119" s="83"/>
      <c r="M119" s="84"/>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c r="AO119" s="116"/>
      <c r="AP119" s="116"/>
      <c r="AQ119" s="116"/>
      <c r="AR119" s="116"/>
      <c r="AS119" s="116"/>
      <c r="AT119" s="116"/>
      <c r="AU119" s="120"/>
      <c r="AV119" s="120"/>
      <c r="AW119" s="120"/>
      <c r="AX119" s="120"/>
      <c r="AY119" s="120"/>
      <c r="AZ119" s="120"/>
      <c r="BA119" s="120"/>
      <c r="BB119" s="120"/>
      <c r="BC119" s="120"/>
      <c r="BD119" s="120"/>
      <c r="BE119" s="120"/>
      <c r="BF119" s="120"/>
      <c r="BG119" s="120"/>
      <c r="BH119" s="87"/>
      <c r="BI119" s="87"/>
      <c r="BJ119" s="88"/>
      <c r="BK119" s="88"/>
    </row>
    <row r="120" spans="2:63" s="82" customFormat="1" x14ac:dyDescent="0.2">
      <c r="B120" s="83"/>
      <c r="M120" s="84"/>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c r="AO120" s="116"/>
      <c r="AP120" s="116"/>
      <c r="AQ120" s="116"/>
      <c r="AR120" s="116"/>
      <c r="AS120" s="116"/>
      <c r="AT120" s="116"/>
      <c r="AU120" s="120"/>
      <c r="AV120" s="120"/>
      <c r="AW120" s="120"/>
      <c r="AX120" s="120"/>
      <c r="AY120" s="120"/>
      <c r="AZ120" s="120"/>
      <c r="BA120" s="120"/>
      <c r="BB120" s="120"/>
      <c r="BC120" s="120"/>
      <c r="BD120" s="120"/>
      <c r="BE120" s="120"/>
      <c r="BF120" s="120"/>
      <c r="BG120" s="120"/>
      <c r="BH120" s="87"/>
      <c r="BI120" s="87"/>
      <c r="BJ120" s="88"/>
      <c r="BK120" s="88"/>
    </row>
    <row r="121" spans="2:63" s="82" customFormat="1" x14ac:dyDescent="0.2">
      <c r="B121" s="83"/>
      <c r="M121" s="84"/>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c r="AO121" s="116"/>
      <c r="AP121" s="116"/>
      <c r="AQ121" s="116"/>
      <c r="AR121" s="116"/>
      <c r="AS121" s="116"/>
      <c r="AT121" s="116"/>
      <c r="AU121" s="120"/>
      <c r="AV121" s="120"/>
      <c r="AW121" s="120"/>
      <c r="AX121" s="120"/>
      <c r="AY121" s="120"/>
      <c r="AZ121" s="120"/>
      <c r="BA121" s="120"/>
      <c r="BB121" s="120"/>
      <c r="BC121" s="120"/>
      <c r="BD121" s="120"/>
      <c r="BE121" s="120"/>
      <c r="BF121" s="120"/>
      <c r="BG121" s="120"/>
      <c r="BH121" s="87"/>
      <c r="BI121" s="87"/>
      <c r="BJ121" s="88"/>
      <c r="BK121" s="88"/>
    </row>
    <row r="122" spans="2:63" s="82" customFormat="1" x14ac:dyDescent="0.2">
      <c r="B122" s="83"/>
      <c r="M122" s="84"/>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c r="AO122" s="116"/>
      <c r="AP122" s="116"/>
      <c r="AQ122" s="116"/>
      <c r="AR122" s="116"/>
      <c r="AS122" s="116"/>
      <c r="AT122" s="116"/>
      <c r="AU122" s="120"/>
      <c r="AV122" s="120"/>
      <c r="AW122" s="120"/>
      <c r="AX122" s="120"/>
      <c r="AY122" s="120"/>
      <c r="AZ122" s="120"/>
      <c r="BA122" s="120"/>
      <c r="BB122" s="120"/>
      <c r="BC122" s="120"/>
      <c r="BD122" s="120"/>
      <c r="BE122" s="120"/>
      <c r="BF122" s="120"/>
      <c r="BG122" s="120"/>
      <c r="BH122" s="87"/>
      <c r="BI122" s="87"/>
      <c r="BJ122" s="88"/>
      <c r="BK122" s="88"/>
    </row>
    <row r="123" spans="2:63" s="82" customFormat="1" x14ac:dyDescent="0.2">
      <c r="B123" s="83"/>
      <c r="M123" s="84"/>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c r="AO123" s="116"/>
      <c r="AP123" s="116"/>
      <c r="AQ123" s="116"/>
      <c r="AR123" s="116"/>
      <c r="AS123" s="116"/>
      <c r="AT123" s="116"/>
      <c r="AU123" s="120"/>
      <c r="AV123" s="120"/>
      <c r="AW123" s="120"/>
      <c r="AX123" s="120"/>
      <c r="AY123" s="120"/>
      <c r="AZ123" s="120"/>
      <c r="BA123" s="120"/>
      <c r="BB123" s="120"/>
      <c r="BC123" s="120"/>
      <c r="BD123" s="120"/>
      <c r="BE123" s="120"/>
      <c r="BF123" s="120"/>
      <c r="BG123" s="120"/>
      <c r="BH123" s="87"/>
      <c r="BI123" s="87"/>
      <c r="BJ123" s="88"/>
      <c r="BK123" s="88"/>
    </row>
    <row r="124" spans="2:63" s="82" customFormat="1" x14ac:dyDescent="0.2">
      <c r="B124" s="83"/>
      <c r="M124" s="84"/>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c r="AO124" s="116"/>
      <c r="AP124" s="116"/>
      <c r="AQ124" s="116"/>
      <c r="AR124" s="116"/>
      <c r="AS124" s="116"/>
      <c r="AT124" s="116"/>
      <c r="AU124" s="120"/>
      <c r="AV124" s="120"/>
      <c r="AW124" s="120"/>
      <c r="AX124" s="120"/>
      <c r="AY124" s="120"/>
      <c r="AZ124" s="120"/>
      <c r="BA124" s="120"/>
      <c r="BB124" s="120"/>
      <c r="BC124" s="120"/>
      <c r="BD124" s="120"/>
      <c r="BE124" s="120"/>
      <c r="BF124" s="120"/>
      <c r="BG124" s="120"/>
      <c r="BH124" s="87"/>
      <c r="BI124" s="87"/>
      <c r="BJ124" s="88"/>
      <c r="BK124" s="88"/>
    </row>
    <row r="125" spans="2:63" s="82" customFormat="1" x14ac:dyDescent="0.2">
      <c r="B125" s="83"/>
      <c r="M125" s="84"/>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c r="AO125" s="116"/>
      <c r="AP125" s="116"/>
      <c r="AQ125" s="116"/>
      <c r="AR125" s="116"/>
      <c r="AS125" s="116"/>
      <c r="AT125" s="116"/>
      <c r="AU125" s="120"/>
      <c r="AV125" s="120"/>
      <c r="AW125" s="120"/>
      <c r="AX125" s="120"/>
      <c r="AY125" s="120"/>
      <c r="AZ125" s="120"/>
      <c r="BA125" s="120"/>
      <c r="BB125" s="120"/>
      <c r="BC125" s="120"/>
      <c r="BD125" s="120"/>
      <c r="BE125" s="120"/>
      <c r="BF125" s="120"/>
      <c r="BG125" s="120"/>
      <c r="BH125" s="87"/>
      <c r="BI125" s="87"/>
      <c r="BJ125" s="88"/>
      <c r="BK125" s="88"/>
    </row>
    <row r="126" spans="2:63" s="82" customFormat="1" x14ac:dyDescent="0.2">
      <c r="B126" s="83"/>
      <c r="M126" s="84"/>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c r="AO126" s="116"/>
      <c r="AP126" s="116"/>
      <c r="AQ126" s="116"/>
      <c r="AR126" s="116"/>
      <c r="AS126" s="116"/>
      <c r="AT126" s="116"/>
      <c r="AU126" s="120"/>
      <c r="AV126" s="120"/>
      <c r="AW126" s="120"/>
      <c r="AX126" s="120"/>
      <c r="AY126" s="120"/>
      <c r="AZ126" s="120"/>
      <c r="BA126" s="120"/>
      <c r="BB126" s="120"/>
      <c r="BC126" s="120"/>
      <c r="BD126" s="120"/>
      <c r="BE126" s="120"/>
      <c r="BF126" s="120"/>
      <c r="BG126" s="120"/>
      <c r="BH126" s="87"/>
      <c r="BI126" s="87"/>
      <c r="BJ126" s="88"/>
      <c r="BK126" s="88"/>
    </row>
    <row r="127" spans="2:63" s="82" customFormat="1" x14ac:dyDescent="0.2">
      <c r="B127" s="83"/>
      <c r="M127" s="84"/>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c r="AO127" s="116"/>
      <c r="AP127" s="116"/>
      <c r="AQ127" s="116"/>
      <c r="AR127" s="116"/>
      <c r="AS127" s="116"/>
      <c r="AT127" s="116"/>
      <c r="AU127" s="120"/>
      <c r="AV127" s="120"/>
      <c r="AW127" s="120"/>
      <c r="AX127" s="120"/>
      <c r="AY127" s="120"/>
      <c r="AZ127" s="120"/>
      <c r="BA127" s="120"/>
      <c r="BB127" s="120"/>
      <c r="BC127" s="120"/>
      <c r="BD127" s="120"/>
      <c r="BE127" s="120"/>
      <c r="BF127" s="120"/>
      <c r="BG127" s="120"/>
      <c r="BH127" s="87"/>
      <c r="BI127" s="87"/>
      <c r="BJ127" s="88"/>
      <c r="BK127" s="88"/>
    </row>
    <row r="128" spans="2:63" s="82" customFormat="1" x14ac:dyDescent="0.2">
      <c r="B128" s="83"/>
      <c r="M128" s="84"/>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c r="AO128" s="116"/>
      <c r="AP128" s="116"/>
      <c r="AQ128" s="116"/>
      <c r="AR128" s="116"/>
      <c r="AS128" s="116"/>
      <c r="AT128" s="116"/>
      <c r="AU128" s="120"/>
      <c r="AV128" s="120"/>
      <c r="AW128" s="120"/>
      <c r="AX128" s="120"/>
      <c r="AY128" s="120"/>
      <c r="AZ128" s="120"/>
      <c r="BA128" s="120"/>
      <c r="BB128" s="120"/>
      <c r="BC128" s="120"/>
      <c r="BD128" s="120"/>
      <c r="BE128" s="120"/>
      <c r="BF128" s="120"/>
      <c r="BG128" s="120"/>
      <c r="BH128" s="87"/>
      <c r="BI128" s="87"/>
      <c r="BJ128" s="88"/>
      <c r="BK128" s="88"/>
    </row>
    <row r="129" spans="2:63" s="82" customFormat="1" x14ac:dyDescent="0.2">
      <c r="B129" s="83"/>
      <c r="M129" s="84"/>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c r="AO129" s="116"/>
      <c r="AP129" s="116"/>
      <c r="AQ129" s="116"/>
      <c r="AR129" s="116"/>
      <c r="AS129" s="116"/>
      <c r="AT129" s="116"/>
      <c r="AU129" s="120"/>
      <c r="AV129" s="120"/>
      <c r="AW129" s="120"/>
      <c r="AX129" s="120"/>
      <c r="AY129" s="120"/>
      <c r="AZ129" s="120"/>
      <c r="BA129" s="120"/>
      <c r="BB129" s="120"/>
      <c r="BC129" s="120"/>
      <c r="BD129" s="120"/>
      <c r="BE129" s="120"/>
      <c r="BF129" s="120"/>
      <c r="BG129" s="120"/>
      <c r="BH129" s="87"/>
      <c r="BI129" s="87"/>
      <c r="BJ129" s="88"/>
      <c r="BK129" s="88"/>
    </row>
    <row r="130" spans="2:63" s="82" customFormat="1" x14ac:dyDescent="0.2">
      <c r="B130" s="83"/>
      <c r="M130" s="84"/>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c r="AO130" s="116"/>
      <c r="AP130" s="116"/>
      <c r="AQ130" s="116"/>
      <c r="AR130" s="116"/>
      <c r="AS130" s="116"/>
      <c r="AT130" s="116"/>
      <c r="AU130" s="120"/>
      <c r="AV130" s="120"/>
      <c r="AW130" s="120"/>
      <c r="AX130" s="120"/>
      <c r="AY130" s="120"/>
      <c r="AZ130" s="120"/>
      <c r="BA130" s="120"/>
      <c r="BB130" s="120"/>
      <c r="BC130" s="120"/>
      <c r="BD130" s="120"/>
      <c r="BE130" s="120"/>
      <c r="BF130" s="120"/>
      <c r="BG130" s="120"/>
      <c r="BH130" s="87"/>
      <c r="BI130" s="87"/>
      <c r="BJ130" s="88"/>
      <c r="BK130" s="88"/>
    </row>
    <row r="131" spans="2:63" s="82" customFormat="1" x14ac:dyDescent="0.2">
      <c r="B131" s="83"/>
      <c r="M131" s="84"/>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c r="AO131" s="116"/>
      <c r="AP131" s="116"/>
      <c r="AQ131" s="116"/>
      <c r="AR131" s="116"/>
      <c r="AS131" s="116"/>
      <c r="AT131" s="116"/>
      <c r="AU131" s="120"/>
      <c r="AV131" s="120"/>
      <c r="AW131" s="120"/>
      <c r="AX131" s="120"/>
      <c r="AY131" s="120"/>
      <c r="AZ131" s="120"/>
      <c r="BA131" s="120"/>
      <c r="BB131" s="120"/>
      <c r="BC131" s="120"/>
      <c r="BD131" s="120"/>
      <c r="BE131" s="120"/>
      <c r="BF131" s="120"/>
      <c r="BG131" s="120"/>
      <c r="BH131" s="87"/>
      <c r="BI131" s="87"/>
      <c r="BJ131" s="88"/>
      <c r="BK131" s="88"/>
    </row>
    <row r="132" spans="2:63" s="82" customFormat="1" x14ac:dyDescent="0.2">
      <c r="B132" s="83"/>
      <c r="M132" s="84"/>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c r="AO132" s="116"/>
      <c r="AP132" s="116"/>
      <c r="AQ132" s="116"/>
      <c r="AR132" s="116"/>
      <c r="AS132" s="116"/>
      <c r="AT132" s="116"/>
      <c r="AU132" s="120"/>
      <c r="AV132" s="120"/>
      <c r="AW132" s="120"/>
      <c r="AX132" s="120"/>
      <c r="AY132" s="120"/>
      <c r="AZ132" s="120"/>
      <c r="BA132" s="120"/>
      <c r="BB132" s="120"/>
      <c r="BC132" s="120"/>
      <c r="BD132" s="120"/>
      <c r="BE132" s="120"/>
      <c r="BF132" s="120"/>
      <c r="BG132" s="120"/>
      <c r="BH132" s="87"/>
      <c r="BI132" s="87"/>
      <c r="BJ132" s="88"/>
      <c r="BK132" s="88"/>
    </row>
    <row r="133" spans="2:63" s="82" customFormat="1" x14ac:dyDescent="0.2">
      <c r="B133" s="83"/>
      <c r="M133" s="84"/>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c r="AO133" s="116"/>
      <c r="AP133" s="116"/>
      <c r="AQ133" s="116"/>
      <c r="AR133" s="116"/>
      <c r="AS133" s="116"/>
      <c r="AT133" s="116"/>
      <c r="AU133" s="120"/>
      <c r="AV133" s="120"/>
      <c r="AW133" s="120"/>
      <c r="AX133" s="120"/>
      <c r="AY133" s="120"/>
      <c r="AZ133" s="120"/>
      <c r="BA133" s="120"/>
      <c r="BB133" s="120"/>
      <c r="BC133" s="120"/>
      <c r="BD133" s="120"/>
      <c r="BE133" s="120"/>
      <c r="BF133" s="120"/>
      <c r="BG133" s="120"/>
      <c r="BH133" s="87"/>
      <c r="BI133" s="87"/>
      <c r="BJ133" s="88"/>
      <c r="BK133" s="88"/>
    </row>
    <row r="134" spans="2:63" s="82" customFormat="1" x14ac:dyDescent="0.2">
      <c r="B134" s="83"/>
      <c r="M134" s="84"/>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c r="AO134" s="116"/>
      <c r="AP134" s="116"/>
      <c r="AQ134" s="116"/>
      <c r="AR134" s="116"/>
      <c r="AS134" s="116"/>
      <c r="AT134" s="116"/>
      <c r="AU134" s="120"/>
      <c r="AV134" s="120"/>
      <c r="AW134" s="120"/>
      <c r="AX134" s="120"/>
      <c r="AY134" s="120"/>
      <c r="AZ134" s="120"/>
      <c r="BA134" s="120"/>
      <c r="BB134" s="120"/>
      <c r="BC134" s="120"/>
      <c r="BD134" s="120"/>
      <c r="BE134" s="120"/>
      <c r="BF134" s="120"/>
      <c r="BG134" s="120"/>
      <c r="BH134" s="87"/>
      <c r="BI134" s="87"/>
      <c r="BJ134" s="88"/>
      <c r="BK134" s="88"/>
    </row>
    <row r="135" spans="2:63" s="82" customFormat="1" x14ac:dyDescent="0.2">
      <c r="B135" s="83"/>
      <c r="M135" s="84"/>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c r="AO135" s="116"/>
      <c r="AP135" s="116"/>
      <c r="AQ135" s="116"/>
      <c r="AR135" s="116"/>
      <c r="AS135" s="116"/>
      <c r="AT135" s="116"/>
      <c r="AU135" s="120"/>
      <c r="AV135" s="120"/>
      <c r="AW135" s="120"/>
      <c r="AX135" s="120"/>
      <c r="AY135" s="120"/>
      <c r="AZ135" s="120"/>
      <c r="BA135" s="120"/>
      <c r="BB135" s="120"/>
      <c r="BC135" s="120"/>
      <c r="BD135" s="120"/>
      <c r="BE135" s="120"/>
      <c r="BF135" s="120"/>
      <c r="BG135" s="120"/>
      <c r="BH135" s="87"/>
      <c r="BI135" s="87"/>
      <c r="BJ135" s="88"/>
      <c r="BK135" s="88"/>
    </row>
    <row r="136" spans="2:63" s="82" customFormat="1" x14ac:dyDescent="0.2">
      <c r="B136" s="83"/>
      <c r="M136" s="84"/>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c r="AO136" s="116"/>
      <c r="AP136" s="116"/>
      <c r="AQ136" s="116"/>
      <c r="AR136" s="116"/>
      <c r="AS136" s="116"/>
      <c r="AT136" s="116"/>
      <c r="AU136" s="120"/>
      <c r="AV136" s="120"/>
      <c r="AW136" s="120"/>
      <c r="AX136" s="120"/>
      <c r="AY136" s="120"/>
      <c r="AZ136" s="120"/>
      <c r="BA136" s="120"/>
      <c r="BB136" s="120"/>
      <c r="BC136" s="120"/>
      <c r="BD136" s="120"/>
      <c r="BE136" s="120"/>
      <c r="BF136" s="120"/>
      <c r="BG136" s="120"/>
      <c r="BH136" s="87"/>
      <c r="BI136" s="87"/>
      <c r="BJ136" s="88"/>
      <c r="BK136" s="88"/>
    </row>
    <row r="137" spans="2:63" s="82" customFormat="1" x14ac:dyDescent="0.2">
      <c r="B137" s="83"/>
      <c r="M137" s="84"/>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16"/>
      <c r="AU137" s="120"/>
      <c r="AV137" s="120"/>
      <c r="AW137" s="120"/>
      <c r="AX137" s="120"/>
      <c r="AY137" s="120"/>
      <c r="AZ137" s="120"/>
      <c r="BA137" s="120"/>
      <c r="BB137" s="120"/>
      <c r="BC137" s="120"/>
      <c r="BD137" s="120"/>
      <c r="BE137" s="120"/>
      <c r="BF137" s="120"/>
      <c r="BG137" s="120"/>
      <c r="BH137" s="87"/>
      <c r="BI137" s="87"/>
      <c r="BJ137" s="88"/>
      <c r="BK137" s="88"/>
    </row>
    <row r="138" spans="2:63" s="82" customFormat="1" x14ac:dyDescent="0.2">
      <c r="B138" s="83"/>
      <c r="M138" s="84"/>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16"/>
      <c r="AU138" s="120"/>
      <c r="AV138" s="120"/>
      <c r="AW138" s="120"/>
      <c r="AX138" s="120"/>
      <c r="AY138" s="120"/>
      <c r="AZ138" s="120"/>
      <c r="BA138" s="120"/>
      <c r="BB138" s="120"/>
      <c r="BC138" s="120"/>
      <c r="BD138" s="120"/>
      <c r="BE138" s="120"/>
      <c r="BF138" s="120"/>
      <c r="BG138" s="120"/>
      <c r="BH138" s="87"/>
      <c r="BI138" s="87"/>
      <c r="BJ138" s="88"/>
      <c r="BK138" s="88"/>
    </row>
    <row r="139" spans="2:63" s="82" customFormat="1" x14ac:dyDescent="0.2">
      <c r="B139" s="83"/>
      <c r="M139" s="84"/>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16"/>
      <c r="AU139" s="120"/>
      <c r="AV139" s="120"/>
      <c r="AW139" s="120"/>
      <c r="AX139" s="120"/>
      <c r="AY139" s="120"/>
      <c r="AZ139" s="120"/>
      <c r="BA139" s="120"/>
      <c r="BB139" s="120"/>
      <c r="BC139" s="120"/>
      <c r="BD139" s="120"/>
      <c r="BE139" s="120"/>
      <c r="BF139" s="120"/>
      <c r="BG139" s="120"/>
      <c r="BH139" s="87"/>
      <c r="BI139" s="87"/>
      <c r="BJ139" s="88"/>
      <c r="BK139" s="88"/>
    </row>
    <row r="140" spans="2:63" s="82" customFormat="1" x14ac:dyDescent="0.2">
      <c r="B140" s="83"/>
      <c r="M140" s="84"/>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16"/>
      <c r="AU140" s="120"/>
      <c r="AV140" s="120"/>
      <c r="AW140" s="120"/>
      <c r="AX140" s="120"/>
      <c r="AY140" s="120"/>
      <c r="AZ140" s="120"/>
      <c r="BA140" s="120"/>
      <c r="BB140" s="120"/>
      <c r="BC140" s="120"/>
      <c r="BD140" s="120"/>
      <c r="BE140" s="120"/>
      <c r="BF140" s="120"/>
      <c r="BG140" s="120"/>
      <c r="BH140" s="87"/>
      <c r="BI140" s="87"/>
      <c r="BJ140" s="88"/>
      <c r="BK140" s="88"/>
    </row>
    <row r="141" spans="2:63" s="82" customFormat="1" x14ac:dyDescent="0.2">
      <c r="B141" s="83"/>
      <c r="M141" s="84"/>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16"/>
      <c r="AU141" s="120"/>
      <c r="AV141" s="120"/>
      <c r="AW141" s="120"/>
      <c r="AX141" s="120"/>
      <c r="AY141" s="120"/>
      <c r="AZ141" s="120"/>
      <c r="BA141" s="120"/>
      <c r="BB141" s="120"/>
      <c r="BC141" s="120"/>
      <c r="BD141" s="120"/>
      <c r="BE141" s="120"/>
      <c r="BF141" s="120"/>
      <c r="BG141" s="120"/>
      <c r="BH141" s="87"/>
      <c r="BI141" s="87"/>
      <c r="BJ141" s="88"/>
      <c r="BK141" s="88"/>
    </row>
    <row r="142" spans="2:63" s="82" customFormat="1" x14ac:dyDescent="0.2">
      <c r="B142" s="83"/>
      <c r="M142" s="84"/>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c r="AQ142" s="116"/>
      <c r="AR142" s="116"/>
      <c r="AS142" s="116"/>
      <c r="AT142" s="116"/>
      <c r="AU142" s="120"/>
      <c r="AV142" s="120"/>
      <c r="AW142" s="120"/>
      <c r="AX142" s="120"/>
      <c r="AY142" s="120"/>
      <c r="AZ142" s="120"/>
      <c r="BA142" s="120"/>
      <c r="BB142" s="120"/>
      <c r="BC142" s="120"/>
      <c r="BD142" s="120"/>
      <c r="BE142" s="120"/>
      <c r="BF142" s="120"/>
      <c r="BG142" s="120"/>
      <c r="BH142" s="87"/>
      <c r="BI142" s="87"/>
      <c r="BJ142" s="88"/>
      <c r="BK142" s="88"/>
    </row>
    <row r="143" spans="2:63" s="82" customFormat="1" x14ac:dyDescent="0.2">
      <c r="B143" s="83"/>
      <c r="M143" s="84"/>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20"/>
      <c r="AV143" s="120"/>
      <c r="AW143" s="120"/>
      <c r="AX143" s="120"/>
      <c r="AY143" s="120"/>
      <c r="AZ143" s="120"/>
      <c r="BA143" s="120"/>
      <c r="BB143" s="120"/>
      <c r="BC143" s="120"/>
      <c r="BD143" s="120"/>
      <c r="BE143" s="120"/>
      <c r="BF143" s="120"/>
      <c r="BG143" s="120"/>
      <c r="BH143" s="87"/>
      <c r="BI143" s="87"/>
      <c r="BJ143" s="88"/>
      <c r="BK143" s="88"/>
    </row>
    <row r="144" spans="2:63" s="82" customFormat="1" x14ac:dyDescent="0.2">
      <c r="B144" s="83"/>
      <c r="M144" s="84"/>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20"/>
      <c r="AV144" s="120"/>
      <c r="AW144" s="120"/>
      <c r="AX144" s="120"/>
      <c r="AY144" s="120"/>
      <c r="AZ144" s="120"/>
      <c r="BA144" s="120"/>
      <c r="BB144" s="120"/>
      <c r="BC144" s="120"/>
      <c r="BD144" s="120"/>
      <c r="BE144" s="120"/>
      <c r="BF144" s="120"/>
      <c r="BG144" s="120"/>
      <c r="BH144" s="87"/>
      <c r="BI144" s="87"/>
      <c r="BJ144" s="88"/>
      <c r="BK144" s="88"/>
    </row>
    <row r="145" spans="2:63" s="82" customFormat="1" x14ac:dyDescent="0.2">
      <c r="B145" s="83"/>
      <c r="M145" s="84"/>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20"/>
      <c r="AV145" s="120"/>
      <c r="AW145" s="120"/>
      <c r="AX145" s="120"/>
      <c r="AY145" s="120"/>
      <c r="AZ145" s="120"/>
      <c r="BA145" s="120"/>
      <c r="BB145" s="120"/>
      <c r="BC145" s="120"/>
      <c r="BD145" s="120"/>
      <c r="BE145" s="120"/>
      <c r="BF145" s="120"/>
      <c r="BG145" s="120"/>
      <c r="BH145" s="87"/>
      <c r="BI145" s="87"/>
      <c r="BJ145" s="88"/>
      <c r="BK145" s="88"/>
    </row>
    <row r="146" spans="2:63" s="82" customFormat="1" x14ac:dyDescent="0.2">
      <c r="B146" s="83"/>
      <c r="M146" s="84"/>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20"/>
      <c r="AV146" s="120"/>
      <c r="AW146" s="120"/>
      <c r="AX146" s="120"/>
      <c r="AY146" s="120"/>
      <c r="AZ146" s="120"/>
      <c r="BA146" s="120"/>
      <c r="BB146" s="120"/>
      <c r="BC146" s="120"/>
      <c r="BD146" s="120"/>
      <c r="BE146" s="120"/>
      <c r="BF146" s="120"/>
      <c r="BG146" s="120"/>
      <c r="BH146" s="87"/>
      <c r="BI146" s="87"/>
      <c r="BJ146" s="88"/>
      <c r="BK146" s="88"/>
    </row>
    <row r="147" spans="2:63" s="82" customFormat="1" x14ac:dyDescent="0.2">
      <c r="B147" s="83"/>
      <c r="M147" s="84"/>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20"/>
      <c r="AV147" s="120"/>
      <c r="AW147" s="120"/>
      <c r="AX147" s="120"/>
      <c r="AY147" s="120"/>
      <c r="AZ147" s="120"/>
      <c r="BA147" s="120"/>
      <c r="BB147" s="120"/>
      <c r="BC147" s="120"/>
      <c r="BD147" s="120"/>
      <c r="BE147" s="120"/>
      <c r="BF147" s="120"/>
      <c r="BG147" s="120"/>
      <c r="BH147" s="87"/>
      <c r="BI147" s="87"/>
      <c r="BJ147" s="88"/>
      <c r="BK147" s="88"/>
    </row>
    <row r="148" spans="2:63" s="82" customFormat="1" x14ac:dyDescent="0.2">
      <c r="B148" s="83"/>
      <c r="M148" s="84"/>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20"/>
      <c r="AV148" s="120"/>
      <c r="AW148" s="120"/>
      <c r="AX148" s="120"/>
      <c r="AY148" s="120"/>
      <c r="AZ148" s="120"/>
      <c r="BA148" s="120"/>
      <c r="BB148" s="120"/>
      <c r="BC148" s="120"/>
      <c r="BD148" s="120"/>
      <c r="BE148" s="120"/>
      <c r="BF148" s="120"/>
      <c r="BG148" s="120"/>
      <c r="BH148" s="87"/>
      <c r="BI148" s="87"/>
      <c r="BJ148" s="88"/>
      <c r="BK148" s="88"/>
    </row>
    <row r="149" spans="2:63" s="82" customFormat="1" x14ac:dyDescent="0.2">
      <c r="B149" s="83"/>
      <c r="M149" s="84"/>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20"/>
      <c r="AV149" s="120"/>
      <c r="AW149" s="120"/>
      <c r="AX149" s="120"/>
      <c r="AY149" s="120"/>
      <c r="AZ149" s="120"/>
      <c r="BA149" s="120"/>
      <c r="BB149" s="120"/>
      <c r="BC149" s="120"/>
      <c r="BD149" s="120"/>
      <c r="BE149" s="120"/>
      <c r="BF149" s="120"/>
      <c r="BG149" s="120"/>
      <c r="BH149" s="87"/>
      <c r="BI149" s="87"/>
      <c r="BJ149" s="88"/>
      <c r="BK149" s="88"/>
    </row>
    <row r="150" spans="2:63" s="82" customFormat="1" x14ac:dyDescent="0.2">
      <c r="B150" s="83"/>
      <c r="M150" s="84"/>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20"/>
      <c r="AV150" s="120"/>
      <c r="AW150" s="120"/>
      <c r="AX150" s="120"/>
      <c r="AY150" s="120"/>
      <c r="AZ150" s="120"/>
      <c r="BA150" s="120"/>
      <c r="BB150" s="120"/>
      <c r="BC150" s="120"/>
      <c r="BD150" s="120"/>
      <c r="BE150" s="120"/>
      <c r="BF150" s="120"/>
      <c r="BG150" s="120"/>
      <c r="BH150" s="87"/>
      <c r="BI150" s="87"/>
      <c r="BJ150" s="88"/>
      <c r="BK150" s="88"/>
    </row>
    <row r="151" spans="2:63" s="82" customFormat="1" x14ac:dyDescent="0.2">
      <c r="B151" s="83"/>
      <c r="M151" s="84"/>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20"/>
      <c r="AV151" s="120"/>
      <c r="AW151" s="120"/>
      <c r="AX151" s="120"/>
      <c r="AY151" s="120"/>
      <c r="AZ151" s="120"/>
      <c r="BA151" s="120"/>
      <c r="BB151" s="120"/>
      <c r="BC151" s="120"/>
      <c r="BD151" s="120"/>
      <c r="BE151" s="120"/>
      <c r="BF151" s="120"/>
      <c r="BG151" s="120"/>
      <c r="BH151" s="87"/>
      <c r="BI151" s="87"/>
      <c r="BJ151" s="88"/>
      <c r="BK151" s="88"/>
    </row>
    <row r="152" spans="2:63" s="82" customFormat="1" x14ac:dyDescent="0.2">
      <c r="B152" s="83"/>
      <c r="M152" s="84"/>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20"/>
      <c r="AV152" s="120"/>
      <c r="AW152" s="120"/>
      <c r="AX152" s="120"/>
      <c r="AY152" s="120"/>
      <c r="AZ152" s="120"/>
      <c r="BA152" s="120"/>
      <c r="BB152" s="120"/>
      <c r="BC152" s="120"/>
      <c r="BD152" s="120"/>
      <c r="BE152" s="120"/>
      <c r="BF152" s="120"/>
      <c r="BG152" s="120"/>
      <c r="BH152" s="87"/>
      <c r="BI152" s="87"/>
      <c r="BJ152" s="88"/>
      <c r="BK152" s="88"/>
    </row>
    <row r="153" spans="2:63" s="82" customFormat="1" x14ac:dyDescent="0.2">
      <c r="B153" s="83"/>
      <c r="M153" s="84"/>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c r="AQ153" s="116"/>
      <c r="AR153" s="116"/>
      <c r="AS153" s="116"/>
      <c r="AT153" s="116"/>
      <c r="AU153" s="120"/>
      <c r="AV153" s="120"/>
      <c r="AW153" s="120"/>
      <c r="AX153" s="120"/>
      <c r="AY153" s="120"/>
      <c r="AZ153" s="120"/>
      <c r="BA153" s="120"/>
      <c r="BB153" s="120"/>
      <c r="BC153" s="120"/>
      <c r="BD153" s="120"/>
      <c r="BE153" s="120"/>
      <c r="BF153" s="120"/>
      <c r="BG153" s="120"/>
      <c r="BH153" s="87"/>
      <c r="BI153" s="87"/>
      <c r="BJ153" s="88"/>
      <c r="BK153" s="88"/>
    </row>
    <row r="154" spans="2:63" s="82" customFormat="1" x14ac:dyDescent="0.2">
      <c r="B154" s="83"/>
      <c r="M154" s="84"/>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c r="AQ154" s="116"/>
      <c r="AR154" s="116"/>
      <c r="AS154" s="116"/>
      <c r="AT154" s="116"/>
      <c r="AU154" s="120"/>
      <c r="AV154" s="120"/>
      <c r="AW154" s="120"/>
      <c r="AX154" s="120"/>
      <c r="AY154" s="120"/>
      <c r="AZ154" s="120"/>
      <c r="BA154" s="120"/>
      <c r="BB154" s="120"/>
      <c r="BC154" s="120"/>
      <c r="BD154" s="120"/>
      <c r="BE154" s="120"/>
      <c r="BF154" s="120"/>
      <c r="BG154" s="120"/>
      <c r="BH154" s="87"/>
      <c r="BI154" s="87"/>
      <c r="BJ154" s="88"/>
      <c r="BK154" s="88"/>
    </row>
    <row r="155" spans="2:63" s="82" customFormat="1" x14ac:dyDescent="0.2">
      <c r="B155" s="83"/>
      <c r="M155" s="84"/>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c r="AQ155" s="116"/>
      <c r="AR155" s="116"/>
      <c r="AS155" s="116"/>
      <c r="AT155" s="116"/>
      <c r="AU155" s="120"/>
      <c r="AV155" s="120"/>
      <c r="AW155" s="120"/>
      <c r="AX155" s="120"/>
      <c r="AY155" s="120"/>
      <c r="AZ155" s="120"/>
      <c r="BA155" s="120"/>
      <c r="BB155" s="120"/>
      <c r="BC155" s="120"/>
      <c r="BD155" s="120"/>
      <c r="BE155" s="120"/>
      <c r="BF155" s="120"/>
      <c r="BG155" s="120"/>
      <c r="BH155" s="87"/>
      <c r="BI155" s="87"/>
      <c r="BJ155" s="88"/>
      <c r="BK155" s="88"/>
    </row>
    <row r="156" spans="2:63" s="82" customFormat="1" x14ac:dyDescent="0.2">
      <c r="B156" s="83"/>
      <c r="M156" s="84"/>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c r="AQ156" s="116"/>
      <c r="AR156" s="116"/>
      <c r="AS156" s="116"/>
      <c r="AT156" s="116"/>
      <c r="AU156" s="120"/>
      <c r="AV156" s="120"/>
      <c r="AW156" s="120"/>
      <c r="AX156" s="120"/>
      <c r="AY156" s="120"/>
      <c r="AZ156" s="120"/>
      <c r="BA156" s="120"/>
      <c r="BB156" s="120"/>
      <c r="BC156" s="120"/>
      <c r="BD156" s="120"/>
      <c r="BE156" s="120"/>
      <c r="BF156" s="120"/>
      <c r="BG156" s="120"/>
      <c r="BH156" s="87"/>
      <c r="BI156" s="87"/>
      <c r="BJ156" s="88"/>
      <c r="BK156" s="88"/>
    </row>
    <row r="157" spans="2:63" s="82" customFormat="1" x14ac:dyDescent="0.2">
      <c r="B157" s="83"/>
      <c r="M157" s="84"/>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c r="AO157" s="116"/>
      <c r="AP157" s="116"/>
      <c r="AQ157" s="116"/>
      <c r="AR157" s="116"/>
      <c r="AS157" s="116"/>
      <c r="AT157" s="116"/>
      <c r="AU157" s="120"/>
      <c r="AV157" s="120"/>
      <c r="AW157" s="120"/>
      <c r="AX157" s="120"/>
      <c r="AY157" s="120"/>
      <c r="AZ157" s="120"/>
      <c r="BA157" s="120"/>
      <c r="BB157" s="120"/>
      <c r="BC157" s="120"/>
      <c r="BD157" s="120"/>
      <c r="BE157" s="120"/>
      <c r="BF157" s="120"/>
      <c r="BG157" s="120"/>
      <c r="BH157" s="87"/>
      <c r="BI157" s="87"/>
      <c r="BJ157" s="88"/>
      <c r="BK157" s="88"/>
    </row>
    <row r="158" spans="2:63" s="82" customFormat="1" x14ac:dyDescent="0.2">
      <c r="B158" s="83"/>
      <c r="M158" s="84"/>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c r="AO158" s="116"/>
      <c r="AP158" s="116"/>
      <c r="AQ158" s="116"/>
      <c r="AR158" s="116"/>
      <c r="AS158" s="116"/>
      <c r="AT158" s="116"/>
      <c r="AU158" s="120"/>
      <c r="AV158" s="120"/>
      <c r="AW158" s="120"/>
      <c r="AX158" s="120"/>
      <c r="AY158" s="120"/>
      <c r="AZ158" s="120"/>
      <c r="BA158" s="120"/>
      <c r="BB158" s="120"/>
      <c r="BC158" s="120"/>
      <c r="BD158" s="120"/>
      <c r="BE158" s="120"/>
      <c r="BF158" s="120"/>
      <c r="BG158" s="120"/>
      <c r="BH158" s="87"/>
      <c r="BI158" s="87"/>
      <c r="BJ158" s="88"/>
      <c r="BK158" s="88"/>
    </row>
    <row r="159" spans="2:63" s="82" customFormat="1" x14ac:dyDescent="0.2">
      <c r="B159" s="83"/>
      <c r="M159" s="84"/>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c r="AO159" s="116"/>
      <c r="AP159" s="116"/>
      <c r="AQ159" s="116"/>
      <c r="AR159" s="116"/>
      <c r="AS159" s="116"/>
      <c r="AT159" s="116"/>
      <c r="AU159" s="120"/>
      <c r="AV159" s="120"/>
      <c r="AW159" s="120"/>
      <c r="AX159" s="120"/>
      <c r="AY159" s="120"/>
      <c r="AZ159" s="120"/>
      <c r="BA159" s="120"/>
      <c r="BB159" s="120"/>
      <c r="BC159" s="120"/>
      <c r="BD159" s="120"/>
      <c r="BE159" s="120"/>
      <c r="BF159" s="120"/>
      <c r="BG159" s="120"/>
      <c r="BH159" s="87"/>
      <c r="BI159" s="87"/>
      <c r="BJ159" s="88"/>
      <c r="BK159" s="88"/>
    </row>
    <row r="160" spans="2:63" s="82" customFormat="1" x14ac:dyDescent="0.2">
      <c r="B160" s="83"/>
      <c r="M160" s="84"/>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c r="AO160" s="116"/>
      <c r="AP160" s="116"/>
      <c r="AQ160" s="116"/>
      <c r="AR160" s="116"/>
      <c r="AS160" s="116"/>
      <c r="AT160" s="116"/>
      <c r="AU160" s="120"/>
      <c r="AV160" s="120"/>
      <c r="AW160" s="120"/>
      <c r="AX160" s="120"/>
      <c r="AY160" s="120"/>
      <c r="AZ160" s="120"/>
      <c r="BA160" s="120"/>
      <c r="BB160" s="120"/>
      <c r="BC160" s="120"/>
      <c r="BD160" s="120"/>
      <c r="BE160" s="120"/>
      <c r="BF160" s="120"/>
      <c r="BG160" s="120"/>
      <c r="BH160" s="87"/>
      <c r="BI160" s="87"/>
      <c r="BJ160" s="88"/>
      <c r="BK160" s="88"/>
    </row>
    <row r="161" spans="2:63" s="82" customFormat="1" x14ac:dyDescent="0.2">
      <c r="B161" s="83"/>
      <c r="M161" s="84"/>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c r="AO161" s="116"/>
      <c r="AP161" s="116"/>
      <c r="AQ161" s="116"/>
      <c r="AR161" s="116"/>
      <c r="AS161" s="116"/>
      <c r="AT161" s="116"/>
      <c r="AU161" s="120"/>
      <c r="AV161" s="120"/>
      <c r="AW161" s="120"/>
      <c r="AX161" s="120"/>
      <c r="AY161" s="120"/>
      <c r="AZ161" s="120"/>
      <c r="BA161" s="120"/>
      <c r="BB161" s="120"/>
      <c r="BC161" s="120"/>
      <c r="BD161" s="120"/>
      <c r="BE161" s="120"/>
      <c r="BF161" s="120"/>
      <c r="BG161" s="120"/>
      <c r="BH161" s="87"/>
      <c r="BI161" s="87"/>
      <c r="BJ161" s="88"/>
      <c r="BK161" s="88"/>
    </row>
    <row r="162" spans="2:63" s="82" customFormat="1" x14ac:dyDescent="0.2">
      <c r="B162" s="83"/>
      <c r="M162" s="84"/>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c r="AQ162" s="116"/>
      <c r="AR162" s="116"/>
      <c r="AS162" s="116"/>
      <c r="AT162" s="116"/>
      <c r="AU162" s="120"/>
      <c r="AV162" s="120"/>
      <c r="AW162" s="120"/>
      <c r="AX162" s="120"/>
      <c r="AY162" s="120"/>
      <c r="AZ162" s="120"/>
      <c r="BA162" s="120"/>
      <c r="BB162" s="120"/>
      <c r="BC162" s="120"/>
      <c r="BD162" s="120"/>
      <c r="BE162" s="120"/>
      <c r="BF162" s="120"/>
      <c r="BG162" s="120"/>
      <c r="BH162" s="87"/>
      <c r="BI162" s="87"/>
      <c r="BJ162" s="88"/>
      <c r="BK162" s="88"/>
    </row>
    <row r="163" spans="2:63" s="82" customFormat="1" x14ac:dyDescent="0.2">
      <c r="B163" s="83"/>
      <c r="M163" s="84"/>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c r="AQ163" s="116"/>
      <c r="AR163" s="116"/>
      <c r="AS163" s="116"/>
      <c r="AT163" s="116"/>
      <c r="AU163" s="120"/>
      <c r="AV163" s="120"/>
      <c r="AW163" s="120"/>
      <c r="AX163" s="120"/>
      <c r="AY163" s="120"/>
      <c r="AZ163" s="120"/>
      <c r="BA163" s="120"/>
      <c r="BB163" s="120"/>
      <c r="BC163" s="120"/>
      <c r="BD163" s="120"/>
      <c r="BE163" s="120"/>
      <c r="BF163" s="120"/>
      <c r="BG163" s="120"/>
      <c r="BH163" s="87"/>
      <c r="BI163" s="87"/>
      <c r="BJ163" s="88"/>
      <c r="BK163" s="88"/>
    </row>
    <row r="164" spans="2:63" s="82" customFormat="1" x14ac:dyDescent="0.2">
      <c r="B164" s="83"/>
      <c r="M164" s="84"/>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c r="AQ164" s="116"/>
      <c r="AR164" s="116"/>
      <c r="AS164" s="116"/>
      <c r="AT164" s="116"/>
      <c r="AU164" s="120"/>
      <c r="AV164" s="120"/>
      <c r="AW164" s="120"/>
      <c r="AX164" s="120"/>
      <c r="AY164" s="120"/>
      <c r="AZ164" s="120"/>
      <c r="BA164" s="120"/>
      <c r="BB164" s="120"/>
      <c r="BC164" s="120"/>
      <c r="BD164" s="120"/>
      <c r="BE164" s="120"/>
      <c r="BF164" s="120"/>
      <c r="BG164" s="120"/>
      <c r="BH164" s="87"/>
      <c r="BI164" s="87"/>
      <c r="BJ164" s="88"/>
      <c r="BK164" s="88"/>
    </row>
    <row r="165" spans="2:63" s="82" customFormat="1" x14ac:dyDescent="0.2">
      <c r="B165" s="83"/>
      <c r="M165" s="84"/>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c r="AQ165" s="116"/>
      <c r="AR165" s="116"/>
      <c r="AS165" s="116"/>
      <c r="AT165" s="116"/>
      <c r="AU165" s="120"/>
      <c r="AV165" s="120"/>
      <c r="AW165" s="120"/>
      <c r="AX165" s="120"/>
      <c r="AY165" s="120"/>
      <c r="AZ165" s="120"/>
      <c r="BA165" s="120"/>
      <c r="BB165" s="120"/>
      <c r="BC165" s="120"/>
      <c r="BD165" s="120"/>
      <c r="BE165" s="120"/>
      <c r="BF165" s="120"/>
      <c r="BG165" s="120"/>
      <c r="BH165" s="87"/>
      <c r="BI165" s="87"/>
      <c r="BJ165" s="88"/>
      <c r="BK165" s="88"/>
    </row>
    <row r="166" spans="2:63" s="82" customFormat="1" x14ac:dyDescent="0.2">
      <c r="B166" s="83"/>
      <c r="M166" s="84"/>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c r="AQ166" s="116"/>
      <c r="AR166" s="116"/>
      <c r="AS166" s="116"/>
      <c r="AT166" s="116"/>
      <c r="AU166" s="120"/>
      <c r="AV166" s="120"/>
      <c r="AW166" s="120"/>
      <c r="AX166" s="120"/>
      <c r="AY166" s="120"/>
      <c r="AZ166" s="120"/>
      <c r="BA166" s="120"/>
      <c r="BB166" s="120"/>
      <c r="BC166" s="120"/>
      <c r="BD166" s="120"/>
      <c r="BE166" s="120"/>
      <c r="BF166" s="120"/>
      <c r="BG166" s="120"/>
      <c r="BH166" s="87"/>
      <c r="BI166" s="87"/>
      <c r="BJ166" s="88"/>
      <c r="BK166" s="88"/>
    </row>
    <row r="167" spans="2:63" s="82" customFormat="1" x14ac:dyDescent="0.2">
      <c r="B167" s="83"/>
      <c r="M167" s="84"/>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c r="AO167" s="116"/>
      <c r="AP167" s="116"/>
      <c r="AQ167" s="116"/>
      <c r="AR167" s="116"/>
      <c r="AS167" s="116"/>
      <c r="AT167" s="116"/>
      <c r="AU167" s="120"/>
      <c r="AV167" s="120"/>
      <c r="AW167" s="120"/>
      <c r="AX167" s="120"/>
      <c r="AY167" s="120"/>
      <c r="AZ167" s="120"/>
      <c r="BA167" s="120"/>
      <c r="BB167" s="120"/>
      <c r="BC167" s="120"/>
      <c r="BD167" s="120"/>
      <c r="BE167" s="120"/>
      <c r="BF167" s="120"/>
      <c r="BG167" s="120"/>
      <c r="BH167" s="87"/>
      <c r="BI167" s="87"/>
      <c r="BJ167" s="88"/>
      <c r="BK167" s="88"/>
    </row>
    <row r="168" spans="2:63" s="82" customFormat="1" x14ac:dyDescent="0.2">
      <c r="B168" s="83"/>
      <c r="M168" s="84"/>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c r="AO168" s="116"/>
      <c r="AP168" s="116"/>
      <c r="AQ168" s="116"/>
      <c r="AR168" s="116"/>
      <c r="AS168" s="116"/>
      <c r="AT168" s="116"/>
      <c r="AU168" s="120"/>
      <c r="AV168" s="120"/>
      <c r="AW168" s="120"/>
      <c r="AX168" s="120"/>
      <c r="AY168" s="120"/>
      <c r="AZ168" s="120"/>
      <c r="BA168" s="120"/>
      <c r="BB168" s="120"/>
      <c r="BC168" s="120"/>
      <c r="BD168" s="120"/>
      <c r="BE168" s="120"/>
      <c r="BF168" s="120"/>
      <c r="BG168" s="120"/>
      <c r="BH168" s="87"/>
      <c r="BI168" s="87"/>
      <c r="BJ168" s="88"/>
      <c r="BK168" s="88"/>
    </row>
    <row r="169" spans="2:63" s="82" customFormat="1" x14ac:dyDescent="0.2">
      <c r="B169" s="83"/>
      <c r="M169" s="84"/>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c r="AO169" s="116"/>
      <c r="AP169" s="116"/>
      <c r="AQ169" s="116"/>
      <c r="AR169" s="116"/>
      <c r="AS169" s="116"/>
      <c r="AT169" s="116"/>
      <c r="AU169" s="120"/>
      <c r="AV169" s="120"/>
      <c r="AW169" s="120"/>
      <c r="AX169" s="120"/>
      <c r="AY169" s="120"/>
      <c r="AZ169" s="120"/>
      <c r="BA169" s="120"/>
      <c r="BB169" s="120"/>
      <c r="BC169" s="120"/>
      <c r="BD169" s="120"/>
      <c r="BE169" s="120"/>
      <c r="BF169" s="120"/>
      <c r="BG169" s="120"/>
      <c r="BH169" s="87"/>
      <c r="BI169" s="87"/>
      <c r="BJ169" s="88"/>
      <c r="BK169" s="88"/>
    </row>
    <row r="170" spans="2:63" s="82" customFormat="1" x14ac:dyDescent="0.2">
      <c r="B170" s="83"/>
      <c r="M170" s="84"/>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c r="AO170" s="116"/>
      <c r="AP170" s="116"/>
      <c r="AQ170" s="116"/>
      <c r="AR170" s="116"/>
      <c r="AS170" s="116"/>
      <c r="AT170" s="116"/>
      <c r="AU170" s="120"/>
      <c r="AV170" s="120"/>
      <c r="AW170" s="120"/>
      <c r="AX170" s="120"/>
      <c r="AY170" s="120"/>
      <c r="AZ170" s="120"/>
      <c r="BA170" s="120"/>
      <c r="BB170" s="120"/>
      <c r="BC170" s="120"/>
      <c r="BD170" s="120"/>
      <c r="BE170" s="120"/>
      <c r="BF170" s="120"/>
      <c r="BG170" s="120"/>
      <c r="BH170" s="87"/>
      <c r="BI170" s="87"/>
      <c r="BJ170" s="88"/>
      <c r="BK170" s="88"/>
    </row>
    <row r="171" spans="2:63" s="82" customFormat="1" x14ac:dyDescent="0.2">
      <c r="B171" s="83"/>
      <c r="M171" s="84"/>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c r="AO171" s="116"/>
      <c r="AP171" s="116"/>
      <c r="AQ171" s="116"/>
      <c r="AR171" s="116"/>
      <c r="AS171" s="116"/>
      <c r="AT171" s="116"/>
      <c r="AU171" s="120"/>
      <c r="AV171" s="120"/>
      <c r="AW171" s="120"/>
      <c r="AX171" s="120"/>
      <c r="AY171" s="120"/>
      <c r="AZ171" s="120"/>
      <c r="BA171" s="120"/>
      <c r="BB171" s="120"/>
      <c r="BC171" s="120"/>
      <c r="BD171" s="120"/>
      <c r="BE171" s="120"/>
      <c r="BF171" s="120"/>
      <c r="BG171" s="120"/>
      <c r="BH171" s="87"/>
      <c r="BI171" s="87"/>
      <c r="BJ171" s="88"/>
      <c r="BK171" s="88"/>
    </row>
    <row r="172" spans="2:63" s="82" customFormat="1" x14ac:dyDescent="0.2">
      <c r="B172" s="83"/>
      <c r="M172" s="84"/>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c r="AO172" s="116"/>
      <c r="AP172" s="116"/>
      <c r="AQ172" s="116"/>
      <c r="AR172" s="116"/>
      <c r="AS172" s="116"/>
      <c r="AT172" s="116"/>
      <c r="AU172" s="120"/>
      <c r="AV172" s="120"/>
      <c r="AW172" s="120"/>
      <c r="AX172" s="120"/>
      <c r="AY172" s="120"/>
      <c r="AZ172" s="120"/>
      <c r="BA172" s="120"/>
      <c r="BB172" s="120"/>
      <c r="BC172" s="120"/>
      <c r="BD172" s="120"/>
      <c r="BE172" s="120"/>
      <c r="BF172" s="120"/>
      <c r="BG172" s="120"/>
      <c r="BH172" s="87"/>
      <c r="BI172" s="87"/>
      <c r="BJ172" s="88"/>
      <c r="BK172" s="88"/>
    </row>
    <row r="173" spans="2:63" s="82" customFormat="1" x14ac:dyDescent="0.2">
      <c r="B173" s="83"/>
      <c r="M173" s="84"/>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c r="AO173" s="116"/>
      <c r="AP173" s="116"/>
      <c r="AQ173" s="116"/>
      <c r="AR173" s="116"/>
      <c r="AS173" s="116"/>
      <c r="AT173" s="116"/>
      <c r="AU173" s="120"/>
      <c r="AV173" s="120"/>
      <c r="AW173" s="120"/>
      <c r="AX173" s="120"/>
      <c r="AY173" s="120"/>
      <c r="AZ173" s="120"/>
      <c r="BA173" s="120"/>
      <c r="BB173" s="120"/>
      <c r="BC173" s="120"/>
      <c r="BD173" s="120"/>
      <c r="BE173" s="120"/>
      <c r="BF173" s="120"/>
      <c r="BG173" s="120"/>
      <c r="BH173" s="87"/>
      <c r="BI173" s="87"/>
      <c r="BJ173" s="88"/>
      <c r="BK173" s="88"/>
    </row>
    <row r="174" spans="2:63" s="82" customFormat="1" x14ac:dyDescent="0.2">
      <c r="B174" s="83"/>
      <c r="M174" s="84"/>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c r="AO174" s="116"/>
      <c r="AP174" s="116"/>
      <c r="AQ174" s="116"/>
      <c r="AR174" s="116"/>
      <c r="AS174" s="116"/>
      <c r="AT174" s="116"/>
      <c r="AU174" s="120"/>
      <c r="AV174" s="120"/>
      <c r="AW174" s="120"/>
      <c r="AX174" s="120"/>
      <c r="AY174" s="120"/>
      <c r="AZ174" s="120"/>
      <c r="BA174" s="120"/>
      <c r="BB174" s="120"/>
      <c r="BC174" s="120"/>
      <c r="BD174" s="120"/>
      <c r="BE174" s="120"/>
      <c r="BF174" s="120"/>
      <c r="BG174" s="120"/>
      <c r="BH174" s="87"/>
      <c r="BI174" s="87"/>
      <c r="BJ174" s="88"/>
      <c r="BK174" s="88"/>
    </row>
    <row r="175" spans="2:63" s="82" customFormat="1" x14ac:dyDescent="0.2">
      <c r="B175" s="83"/>
      <c r="M175" s="84"/>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c r="AO175" s="116"/>
      <c r="AP175" s="116"/>
      <c r="AQ175" s="116"/>
      <c r="AR175" s="116"/>
      <c r="AS175" s="116"/>
      <c r="AT175" s="116"/>
      <c r="AU175" s="120"/>
      <c r="AV175" s="120"/>
      <c r="AW175" s="120"/>
      <c r="AX175" s="120"/>
      <c r="AY175" s="120"/>
      <c r="AZ175" s="120"/>
      <c r="BA175" s="120"/>
      <c r="BB175" s="120"/>
      <c r="BC175" s="120"/>
      <c r="BD175" s="120"/>
      <c r="BE175" s="120"/>
      <c r="BF175" s="120"/>
      <c r="BG175" s="120"/>
      <c r="BH175" s="87"/>
      <c r="BI175" s="87"/>
      <c r="BJ175" s="88"/>
      <c r="BK175" s="88"/>
    </row>
    <row r="176" spans="2:63" s="82" customFormat="1" x14ac:dyDescent="0.2">
      <c r="B176" s="83"/>
      <c r="M176" s="84"/>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c r="AO176" s="116"/>
      <c r="AP176" s="116"/>
      <c r="AQ176" s="116"/>
      <c r="AR176" s="116"/>
      <c r="AS176" s="116"/>
      <c r="AT176" s="116"/>
      <c r="AU176" s="120"/>
      <c r="AV176" s="120"/>
      <c r="AW176" s="120"/>
      <c r="AX176" s="120"/>
      <c r="AY176" s="120"/>
      <c r="AZ176" s="120"/>
      <c r="BA176" s="120"/>
      <c r="BB176" s="120"/>
      <c r="BC176" s="120"/>
      <c r="BD176" s="120"/>
      <c r="BE176" s="120"/>
      <c r="BF176" s="120"/>
      <c r="BG176" s="120"/>
      <c r="BH176" s="87"/>
      <c r="BI176" s="87"/>
      <c r="BJ176" s="88"/>
      <c r="BK176" s="88"/>
    </row>
    <row r="177" spans="2:63" s="82" customFormat="1" x14ac:dyDescent="0.2">
      <c r="B177" s="83"/>
      <c r="M177" s="84"/>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20"/>
      <c r="AV177" s="120"/>
      <c r="AW177" s="120"/>
      <c r="AX177" s="120"/>
      <c r="AY177" s="120"/>
      <c r="AZ177" s="120"/>
      <c r="BA177" s="120"/>
      <c r="BB177" s="120"/>
      <c r="BC177" s="120"/>
      <c r="BD177" s="120"/>
      <c r="BE177" s="120"/>
      <c r="BF177" s="120"/>
      <c r="BG177" s="120"/>
      <c r="BH177" s="87"/>
      <c r="BI177" s="87"/>
      <c r="BJ177" s="88"/>
      <c r="BK177" s="88"/>
    </row>
    <row r="178" spans="2:63" s="82" customFormat="1" x14ac:dyDescent="0.2">
      <c r="B178" s="83"/>
      <c r="M178" s="84"/>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c r="AO178" s="116"/>
      <c r="AP178" s="116"/>
      <c r="AQ178" s="116"/>
      <c r="AR178" s="116"/>
      <c r="AS178" s="116"/>
      <c r="AT178" s="116"/>
      <c r="AU178" s="120"/>
      <c r="AV178" s="120"/>
      <c r="AW178" s="120"/>
      <c r="AX178" s="120"/>
      <c r="AY178" s="120"/>
      <c r="AZ178" s="120"/>
      <c r="BA178" s="120"/>
      <c r="BB178" s="120"/>
      <c r="BC178" s="120"/>
      <c r="BD178" s="120"/>
      <c r="BE178" s="120"/>
      <c r="BF178" s="120"/>
      <c r="BG178" s="120"/>
      <c r="BH178" s="87"/>
      <c r="BI178" s="87"/>
      <c r="BJ178" s="88"/>
      <c r="BK178" s="88"/>
    </row>
    <row r="179" spans="2:63" s="82" customFormat="1" x14ac:dyDescent="0.2">
      <c r="B179" s="83"/>
      <c r="M179" s="84"/>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c r="AQ179" s="116"/>
      <c r="AR179" s="116"/>
      <c r="AS179" s="116"/>
      <c r="AT179" s="116"/>
      <c r="AU179" s="120"/>
      <c r="AV179" s="120"/>
      <c r="AW179" s="120"/>
      <c r="AX179" s="120"/>
      <c r="AY179" s="120"/>
      <c r="AZ179" s="120"/>
      <c r="BA179" s="120"/>
      <c r="BB179" s="120"/>
      <c r="BC179" s="120"/>
      <c r="BD179" s="120"/>
      <c r="BE179" s="120"/>
      <c r="BF179" s="120"/>
      <c r="BG179" s="120"/>
      <c r="BH179" s="87"/>
      <c r="BI179" s="87"/>
      <c r="BJ179" s="88"/>
      <c r="BK179" s="88"/>
    </row>
    <row r="180" spans="2:63" s="82" customFormat="1" x14ac:dyDescent="0.2">
      <c r="B180" s="83"/>
      <c r="M180" s="84"/>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20"/>
      <c r="AV180" s="120"/>
      <c r="AW180" s="120"/>
      <c r="AX180" s="120"/>
      <c r="AY180" s="120"/>
      <c r="AZ180" s="120"/>
      <c r="BA180" s="120"/>
      <c r="BB180" s="120"/>
      <c r="BC180" s="120"/>
      <c r="BD180" s="120"/>
      <c r="BE180" s="120"/>
      <c r="BF180" s="120"/>
      <c r="BG180" s="120"/>
      <c r="BH180" s="87"/>
      <c r="BI180" s="87"/>
      <c r="BJ180" s="88"/>
      <c r="BK180" s="88"/>
    </row>
    <row r="181" spans="2:63" s="82" customFormat="1" x14ac:dyDescent="0.2">
      <c r="B181" s="83"/>
      <c r="M181" s="84"/>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c r="AQ181" s="116"/>
      <c r="AR181" s="116"/>
      <c r="AS181" s="116"/>
      <c r="AT181" s="116"/>
      <c r="AU181" s="120"/>
      <c r="AV181" s="120"/>
      <c r="AW181" s="120"/>
      <c r="AX181" s="120"/>
      <c r="AY181" s="120"/>
      <c r="AZ181" s="120"/>
      <c r="BA181" s="120"/>
      <c r="BB181" s="120"/>
      <c r="BC181" s="120"/>
      <c r="BD181" s="120"/>
      <c r="BE181" s="120"/>
      <c r="BF181" s="120"/>
      <c r="BG181" s="120"/>
      <c r="BH181" s="87"/>
      <c r="BI181" s="87"/>
      <c r="BJ181" s="88"/>
      <c r="BK181" s="88"/>
    </row>
    <row r="182" spans="2:63" s="82" customFormat="1" x14ac:dyDescent="0.2">
      <c r="B182" s="83"/>
      <c r="M182" s="84"/>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c r="AQ182" s="116"/>
      <c r="AR182" s="116"/>
      <c r="AS182" s="116"/>
      <c r="AT182" s="116"/>
      <c r="AU182" s="120"/>
      <c r="AV182" s="120"/>
      <c r="AW182" s="120"/>
      <c r="AX182" s="120"/>
      <c r="AY182" s="120"/>
      <c r="AZ182" s="120"/>
      <c r="BA182" s="120"/>
      <c r="BB182" s="120"/>
      <c r="BC182" s="120"/>
      <c r="BD182" s="120"/>
      <c r="BE182" s="120"/>
      <c r="BF182" s="120"/>
      <c r="BG182" s="120"/>
      <c r="BH182" s="87"/>
      <c r="BI182" s="87"/>
      <c r="BJ182" s="88"/>
      <c r="BK182" s="88"/>
    </row>
    <row r="183" spans="2:63" s="82" customFormat="1" x14ac:dyDescent="0.2">
      <c r="B183" s="83"/>
      <c r="M183" s="84"/>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c r="AO183" s="116"/>
      <c r="AP183" s="116"/>
      <c r="AQ183" s="116"/>
      <c r="AR183" s="116"/>
      <c r="AS183" s="116"/>
      <c r="AT183" s="116"/>
      <c r="AU183" s="120"/>
      <c r="AV183" s="120"/>
      <c r="AW183" s="120"/>
      <c r="AX183" s="120"/>
      <c r="AY183" s="120"/>
      <c r="AZ183" s="120"/>
      <c r="BA183" s="120"/>
      <c r="BB183" s="120"/>
      <c r="BC183" s="120"/>
      <c r="BD183" s="120"/>
      <c r="BE183" s="120"/>
      <c r="BF183" s="120"/>
      <c r="BG183" s="120"/>
      <c r="BH183" s="87"/>
      <c r="BI183" s="87"/>
      <c r="BJ183" s="88"/>
      <c r="BK183" s="88"/>
    </row>
    <row r="184" spans="2:63" s="82" customFormat="1" x14ac:dyDescent="0.2">
      <c r="B184" s="83"/>
      <c r="M184" s="84"/>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c r="AO184" s="116"/>
      <c r="AP184" s="116"/>
      <c r="AQ184" s="116"/>
      <c r="AR184" s="116"/>
      <c r="AS184" s="116"/>
      <c r="AT184" s="116"/>
      <c r="AU184" s="120"/>
      <c r="AV184" s="120"/>
      <c r="AW184" s="120"/>
      <c r="AX184" s="120"/>
      <c r="AY184" s="120"/>
      <c r="AZ184" s="120"/>
      <c r="BA184" s="120"/>
      <c r="BB184" s="120"/>
      <c r="BC184" s="120"/>
      <c r="BD184" s="120"/>
      <c r="BE184" s="120"/>
      <c r="BF184" s="120"/>
      <c r="BG184" s="120"/>
      <c r="BH184" s="87"/>
      <c r="BI184" s="87"/>
      <c r="BJ184" s="88"/>
      <c r="BK184" s="88"/>
    </row>
    <row r="185" spans="2:63" s="82" customFormat="1" x14ac:dyDescent="0.2">
      <c r="B185" s="83"/>
      <c r="M185" s="84"/>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c r="AO185" s="116"/>
      <c r="AP185" s="116"/>
      <c r="AQ185" s="116"/>
      <c r="AR185" s="116"/>
      <c r="AS185" s="116"/>
      <c r="AT185" s="116"/>
      <c r="AU185" s="120"/>
      <c r="AV185" s="120"/>
      <c r="AW185" s="120"/>
      <c r="AX185" s="120"/>
      <c r="AY185" s="120"/>
      <c r="AZ185" s="120"/>
      <c r="BA185" s="120"/>
      <c r="BB185" s="120"/>
      <c r="BC185" s="120"/>
      <c r="BD185" s="120"/>
      <c r="BE185" s="120"/>
      <c r="BF185" s="120"/>
      <c r="BG185" s="120"/>
      <c r="BH185" s="87"/>
      <c r="BI185" s="87"/>
      <c r="BJ185" s="88"/>
      <c r="BK185" s="88"/>
    </row>
    <row r="186" spans="2:63" s="82" customFormat="1" x14ac:dyDescent="0.2">
      <c r="B186" s="83"/>
      <c r="M186" s="84"/>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c r="AO186" s="116"/>
      <c r="AP186" s="116"/>
      <c r="AQ186" s="116"/>
      <c r="AR186" s="116"/>
      <c r="AS186" s="116"/>
      <c r="AT186" s="116"/>
      <c r="AU186" s="120"/>
      <c r="AV186" s="120"/>
      <c r="AW186" s="120"/>
      <c r="AX186" s="120"/>
      <c r="AY186" s="120"/>
      <c r="AZ186" s="120"/>
      <c r="BA186" s="120"/>
      <c r="BB186" s="120"/>
      <c r="BC186" s="120"/>
      <c r="BD186" s="120"/>
      <c r="BE186" s="120"/>
      <c r="BF186" s="120"/>
      <c r="BG186" s="120"/>
      <c r="BH186" s="87"/>
      <c r="BI186" s="87"/>
      <c r="BJ186" s="88"/>
      <c r="BK186" s="88"/>
    </row>
    <row r="187" spans="2:63" s="82" customFormat="1" x14ac:dyDescent="0.2">
      <c r="B187" s="83"/>
      <c r="M187" s="84"/>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c r="AO187" s="116"/>
      <c r="AP187" s="116"/>
      <c r="AQ187" s="116"/>
      <c r="AR187" s="116"/>
      <c r="AS187" s="116"/>
      <c r="AT187" s="116"/>
      <c r="AU187" s="120"/>
      <c r="AV187" s="120"/>
      <c r="AW187" s="120"/>
      <c r="AX187" s="120"/>
      <c r="AY187" s="120"/>
      <c r="AZ187" s="120"/>
      <c r="BA187" s="120"/>
      <c r="BB187" s="120"/>
      <c r="BC187" s="120"/>
      <c r="BD187" s="120"/>
      <c r="BE187" s="120"/>
      <c r="BF187" s="120"/>
      <c r="BG187" s="120"/>
      <c r="BH187" s="87"/>
      <c r="BI187" s="87"/>
      <c r="BJ187" s="88"/>
      <c r="BK187" s="88"/>
    </row>
    <row r="188" spans="2:63" s="82" customFormat="1" x14ac:dyDescent="0.2">
      <c r="B188" s="83"/>
      <c r="M188" s="84"/>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c r="AO188" s="116"/>
      <c r="AP188" s="116"/>
      <c r="AQ188" s="116"/>
      <c r="AR188" s="116"/>
      <c r="AS188" s="116"/>
      <c r="AT188" s="116"/>
      <c r="AU188" s="120"/>
      <c r="AV188" s="120"/>
      <c r="AW188" s="120"/>
      <c r="AX188" s="120"/>
      <c r="AY188" s="120"/>
      <c r="AZ188" s="120"/>
      <c r="BA188" s="120"/>
      <c r="BB188" s="120"/>
      <c r="BC188" s="120"/>
      <c r="BD188" s="120"/>
      <c r="BE188" s="120"/>
      <c r="BF188" s="120"/>
      <c r="BG188" s="120"/>
      <c r="BH188" s="87"/>
      <c r="BI188" s="87"/>
      <c r="BJ188" s="88"/>
      <c r="BK188" s="88"/>
    </row>
    <row r="189" spans="2:63" s="82" customFormat="1" x14ac:dyDescent="0.2">
      <c r="B189" s="83"/>
      <c r="M189" s="84"/>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c r="AO189" s="116"/>
      <c r="AP189" s="116"/>
      <c r="AQ189" s="116"/>
      <c r="AR189" s="116"/>
      <c r="AS189" s="116"/>
      <c r="AT189" s="116"/>
      <c r="AU189" s="120"/>
      <c r="AV189" s="120"/>
      <c r="AW189" s="120"/>
      <c r="AX189" s="120"/>
      <c r="AY189" s="120"/>
      <c r="AZ189" s="120"/>
      <c r="BA189" s="120"/>
      <c r="BB189" s="120"/>
      <c r="BC189" s="120"/>
      <c r="BD189" s="120"/>
      <c r="BE189" s="120"/>
      <c r="BF189" s="120"/>
      <c r="BG189" s="120"/>
      <c r="BH189" s="87"/>
      <c r="BI189" s="87"/>
      <c r="BJ189" s="88"/>
      <c r="BK189" s="88"/>
    </row>
    <row r="190" spans="2:63" s="82" customFormat="1" x14ac:dyDescent="0.2">
      <c r="B190" s="83"/>
      <c r="M190" s="84"/>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c r="AO190" s="116"/>
      <c r="AP190" s="116"/>
      <c r="AQ190" s="116"/>
      <c r="AR190" s="116"/>
      <c r="AS190" s="116"/>
      <c r="AT190" s="116"/>
      <c r="AU190" s="120"/>
      <c r="AV190" s="120"/>
      <c r="AW190" s="120"/>
      <c r="AX190" s="120"/>
      <c r="AY190" s="120"/>
      <c r="AZ190" s="120"/>
      <c r="BA190" s="120"/>
      <c r="BB190" s="120"/>
      <c r="BC190" s="120"/>
      <c r="BD190" s="120"/>
      <c r="BE190" s="120"/>
      <c r="BF190" s="120"/>
      <c r="BG190" s="120"/>
      <c r="BH190" s="87"/>
      <c r="BI190" s="87"/>
      <c r="BJ190" s="88"/>
      <c r="BK190" s="88"/>
    </row>
    <row r="191" spans="2:63" s="82" customFormat="1" x14ac:dyDescent="0.2">
      <c r="B191" s="83"/>
      <c r="M191" s="84"/>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c r="AO191" s="116"/>
      <c r="AP191" s="116"/>
      <c r="AQ191" s="116"/>
      <c r="AR191" s="116"/>
      <c r="AS191" s="116"/>
      <c r="AT191" s="116"/>
      <c r="AU191" s="120"/>
      <c r="AV191" s="120"/>
      <c r="AW191" s="120"/>
      <c r="AX191" s="120"/>
      <c r="AY191" s="120"/>
      <c r="AZ191" s="120"/>
      <c r="BA191" s="120"/>
      <c r="BB191" s="120"/>
      <c r="BC191" s="120"/>
      <c r="BD191" s="120"/>
      <c r="BE191" s="120"/>
      <c r="BF191" s="120"/>
      <c r="BG191" s="120"/>
      <c r="BH191" s="87"/>
      <c r="BI191" s="87"/>
      <c r="BJ191" s="88"/>
      <c r="BK191" s="88"/>
    </row>
    <row r="192" spans="2:63" s="82" customFormat="1" x14ac:dyDescent="0.2">
      <c r="B192" s="83"/>
      <c r="M192" s="84"/>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c r="AO192" s="116"/>
      <c r="AP192" s="116"/>
      <c r="AQ192" s="116"/>
      <c r="AR192" s="116"/>
      <c r="AS192" s="116"/>
      <c r="AT192" s="116"/>
      <c r="AU192" s="120"/>
      <c r="AV192" s="120"/>
      <c r="AW192" s="120"/>
      <c r="AX192" s="120"/>
      <c r="AY192" s="120"/>
      <c r="AZ192" s="120"/>
      <c r="BA192" s="120"/>
      <c r="BB192" s="120"/>
      <c r="BC192" s="120"/>
      <c r="BD192" s="120"/>
      <c r="BE192" s="120"/>
      <c r="BF192" s="120"/>
      <c r="BG192" s="120"/>
      <c r="BH192" s="87"/>
      <c r="BI192" s="87"/>
      <c r="BJ192" s="88"/>
      <c r="BK192" s="88"/>
    </row>
    <row r="193" spans="2:63" s="82" customFormat="1" x14ac:dyDescent="0.2">
      <c r="B193" s="83"/>
      <c r="M193" s="84"/>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c r="AO193" s="116"/>
      <c r="AP193" s="116"/>
      <c r="AQ193" s="116"/>
      <c r="AR193" s="116"/>
      <c r="AS193" s="116"/>
      <c r="AT193" s="116"/>
      <c r="AU193" s="120"/>
      <c r="AV193" s="120"/>
      <c r="AW193" s="120"/>
      <c r="AX193" s="120"/>
      <c r="AY193" s="120"/>
      <c r="AZ193" s="120"/>
      <c r="BA193" s="120"/>
      <c r="BB193" s="120"/>
      <c r="BC193" s="120"/>
      <c r="BD193" s="120"/>
      <c r="BE193" s="120"/>
      <c r="BF193" s="120"/>
      <c r="BG193" s="120"/>
      <c r="BH193" s="87"/>
      <c r="BI193" s="87"/>
      <c r="BJ193" s="88"/>
      <c r="BK193" s="88"/>
    </row>
    <row r="194" spans="2:63" s="82" customFormat="1" x14ac:dyDescent="0.2">
      <c r="B194" s="83"/>
      <c r="M194" s="84"/>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c r="AO194" s="116"/>
      <c r="AP194" s="116"/>
      <c r="AQ194" s="116"/>
      <c r="AR194" s="116"/>
      <c r="AS194" s="116"/>
      <c r="AT194" s="116"/>
      <c r="AU194" s="120"/>
      <c r="AV194" s="120"/>
      <c r="AW194" s="120"/>
      <c r="AX194" s="120"/>
      <c r="AY194" s="120"/>
      <c r="AZ194" s="120"/>
      <c r="BA194" s="120"/>
      <c r="BB194" s="120"/>
      <c r="BC194" s="120"/>
      <c r="BD194" s="120"/>
      <c r="BE194" s="120"/>
      <c r="BF194" s="120"/>
      <c r="BG194" s="120"/>
      <c r="BH194" s="87"/>
      <c r="BI194" s="87"/>
      <c r="BJ194" s="88"/>
      <c r="BK194" s="88"/>
    </row>
    <row r="195" spans="2:63" s="82" customFormat="1" x14ac:dyDescent="0.2">
      <c r="B195" s="83"/>
      <c r="M195" s="84"/>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c r="AO195" s="116"/>
      <c r="AP195" s="116"/>
      <c r="AQ195" s="116"/>
      <c r="AR195" s="116"/>
      <c r="AS195" s="116"/>
      <c r="AT195" s="116"/>
      <c r="AU195" s="120"/>
      <c r="AV195" s="120"/>
      <c r="AW195" s="120"/>
      <c r="AX195" s="120"/>
      <c r="AY195" s="120"/>
      <c r="AZ195" s="120"/>
      <c r="BA195" s="120"/>
      <c r="BB195" s="120"/>
      <c r="BC195" s="120"/>
      <c r="BD195" s="120"/>
      <c r="BE195" s="120"/>
      <c r="BF195" s="120"/>
      <c r="BG195" s="120"/>
      <c r="BH195" s="87"/>
      <c r="BI195" s="87"/>
      <c r="BJ195" s="88"/>
      <c r="BK195" s="88"/>
    </row>
    <row r="196" spans="2:63" s="82" customFormat="1" x14ac:dyDescent="0.2">
      <c r="B196" s="83"/>
      <c r="M196" s="84"/>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c r="AO196" s="116"/>
      <c r="AP196" s="116"/>
      <c r="AQ196" s="116"/>
      <c r="AR196" s="116"/>
      <c r="AS196" s="116"/>
      <c r="AT196" s="116"/>
      <c r="AU196" s="120"/>
      <c r="AV196" s="120"/>
      <c r="AW196" s="120"/>
      <c r="AX196" s="120"/>
      <c r="AY196" s="120"/>
      <c r="AZ196" s="120"/>
      <c r="BA196" s="120"/>
      <c r="BB196" s="120"/>
      <c r="BC196" s="120"/>
      <c r="BD196" s="120"/>
      <c r="BE196" s="120"/>
      <c r="BF196" s="120"/>
      <c r="BG196" s="120"/>
      <c r="BH196" s="87"/>
      <c r="BI196" s="87"/>
      <c r="BJ196" s="88"/>
      <c r="BK196" s="88"/>
    </row>
    <row r="197" spans="2:63" s="82" customFormat="1" x14ac:dyDescent="0.2">
      <c r="B197" s="83"/>
      <c r="M197" s="84"/>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c r="AO197" s="116"/>
      <c r="AP197" s="116"/>
      <c r="AQ197" s="116"/>
      <c r="AR197" s="116"/>
      <c r="AS197" s="116"/>
      <c r="AT197" s="116"/>
      <c r="AU197" s="120"/>
      <c r="AV197" s="120"/>
      <c r="AW197" s="120"/>
      <c r="AX197" s="120"/>
      <c r="AY197" s="120"/>
      <c r="AZ197" s="120"/>
      <c r="BA197" s="120"/>
      <c r="BB197" s="120"/>
      <c r="BC197" s="120"/>
      <c r="BD197" s="120"/>
      <c r="BE197" s="120"/>
      <c r="BF197" s="120"/>
      <c r="BG197" s="120"/>
      <c r="BH197" s="87"/>
      <c r="BI197" s="87"/>
      <c r="BJ197" s="88"/>
      <c r="BK197" s="88"/>
    </row>
    <row r="198" spans="2:63" s="82" customFormat="1" x14ac:dyDescent="0.2">
      <c r="B198" s="83"/>
      <c r="M198" s="84"/>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20"/>
      <c r="AV198" s="120"/>
      <c r="AW198" s="120"/>
      <c r="AX198" s="120"/>
      <c r="AY198" s="120"/>
      <c r="AZ198" s="120"/>
      <c r="BA198" s="120"/>
      <c r="BB198" s="120"/>
      <c r="BC198" s="120"/>
      <c r="BD198" s="120"/>
      <c r="BE198" s="120"/>
      <c r="BF198" s="120"/>
      <c r="BG198" s="120"/>
      <c r="BH198" s="87"/>
      <c r="BI198" s="87"/>
      <c r="BJ198" s="88"/>
      <c r="BK198" s="88"/>
    </row>
    <row r="199" spans="2:63" s="82" customFormat="1" x14ac:dyDescent="0.2">
      <c r="B199" s="83"/>
      <c r="M199" s="84"/>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c r="AO199" s="116"/>
      <c r="AP199" s="116"/>
      <c r="AQ199" s="116"/>
      <c r="AR199" s="116"/>
      <c r="AS199" s="116"/>
      <c r="AT199" s="116"/>
      <c r="AU199" s="120"/>
      <c r="AV199" s="120"/>
      <c r="AW199" s="120"/>
      <c r="AX199" s="120"/>
      <c r="AY199" s="120"/>
      <c r="AZ199" s="120"/>
      <c r="BA199" s="120"/>
      <c r="BB199" s="120"/>
      <c r="BC199" s="120"/>
      <c r="BD199" s="120"/>
      <c r="BE199" s="120"/>
      <c r="BF199" s="120"/>
      <c r="BG199" s="120"/>
      <c r="BH199" s="87"/>
      <c r="BI199" s="87"/>
      <c r="BJ199" s="88"/>
      <c r="BK199" s="88"/>
    </row>
    <row r="200" spans="2:63" s="82" customFormat="1" x14ac:dyDescent="0.2">
      <c r="B200" s="83"/>
      <c r="M200" s="84"/>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c r="AO200" s="116"/>
      <c r="AP200" s="116"/>
      <c r="AQ200" s="116"/>
      <c r="AR200" s="116"/>
      <c r="AS200" s="116"/>
      <c r="AT200" s="116"/>
      <c r="AU200" s="120"/>
      <c r="AV200" s="120"/>
      <c r="AW200" s="120"/>
      <c r="AX200" s="120"/>
      <c r="AY200" s="120"/>
      <c r="AZ200" s="120"/>
      <c r="BA200" s="120"/>
      <c r="BB200" s="120"/>
      <c r="BC200" s="120"/>
      <c r="BD200" s="120"/>
      <c r="BE200" s="120"/>
      <c r="BF200" s="120"/>
      <c r="BG200" s="120"/>
      <c r="BH200" s="87"/>
      <c r="BI200" s="87"/>
      <c r="BJ200" s="88"/>
      <c r="BK200" s="88"/>
    </row>
    <row r="201" spans="2:63" s="82" customFormat="1" x14ac:dyDescent="0.2">
      <c r="B201" s="83"/>
      <c r="M201" s="84"/>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c r="AO201" s="116"/>
      <c r="AP201" s="116"/>
      <c r="AQ201" s="116"/>
      <c r="AR201" s="116"/>
      <c r="AS201" s="116"/>
      <c r="AT201" s="116"/>
      <c r="AU201" s="120"/>
      <c r="AV201" s="120"/>
      <c r="AW201" s="120"/>
      <c r="AX201" s="120"/>
      <c r="AY201" s="120"/>
      <c r="AZ201" s="120"/>
      <c r="BA201" s="120"/>
      <c r="BB201" s="120"/>
      <c r="BC201" s="120"/>
      <c r="BD201" s="120"/>
      <c r="BE201" s="120"/>
      <c r="BF201" s="120"/>
      <c r="BG201" s="120"/>
      <c r="BH201" s="87"/>
      <c r="BI201" s="87"/>
      <c r="BJ201" s="88"/>
      <c r="BK201" s="88"/>
    </row>
    <row r="202" spans="2:63" s="82" customFormat="1" x14ac:dyDescent="0.2">
      <c r="B202" s="83"/>
      <c r="M202" s="84"/>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c r="AO202" s="116"/>
      <c r="AP202" s="116"/>
      <c r="AQ202" s="116"/>
      <c r="AR202" s="116"/>
      <c r="AS202" s="116"/>
      <c r="AT202" s="116"/>
      <c r="AU202" s="120"/>
      <c r="AV202" s="120"/>
      <c r="AW202" s="120"/>
      <c r="AX202" s="120"/>
      <c r="AY202" s="120"/>
      <c r="AZ202" s="120"/>
      <c r="BA202" s="120"/>
      <c r="BB202" s="120"/>
      <c r="BC202" s="120"/>
      <c r="BD202" s="120"/>
      <c r="BE202" s="120"/>
      <c r="BF202" s="120"/>
      <c r="BG202" s="120"/>
      <c r="BH202" s="87"/>
      <c r="BI202" s="87"/>
      <c r="BJ202" s="88"/>
      <c r="BK202" s="88"/>
    </row>
    <row r="203" spans="2:63" s="82" customFormat="1" x14ac:dyDescent="0.2">
      <c r="B203" s="83"/>
      <c r="M203" s="84"/>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c r="AO203" s="116"/>
      <c r="AP203" s="116"/>
      <c r="AQ203" s="116"/>
      <c r="AR203" s="116"/>
      <c r="AS203" s="116"/>
      <c r="AT203" s="116"/>
      <c r="AU203" s="120"/>
      <c r="AV203" s="120"/>
      <c r="AW203" s="120"/>
      <c r="AX203" s="120"/>
      <c r="AY203" s="120"/>
      <c r="AZ203" s="120"/>
      <c r="BA203" s="120"/>
      <c r="BB203" s="120"/>
      <c r="BC203" s="120"/>
      <c r="BD203" s="120"/>
      <c r="BE203" s="120"/>
      <c r="BF203" s="120"/>
      <c r="BG203" s="120"/>
      <c r="BH203" s="87"/>
      <c r="BI203" s="87"/>
      <c r="BJ203" s="88"/>
      <c r="BK203" s="88"/>
    </row>
    <row r="204" spans="2:63" s="82" customFormat="1" x14ac:dyDescent="0.2">
      <c r="B204" s="83"/>
      <c r="M204" s="84"/>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c r="AO204" s="116"/>
      <c r="AP204" s="116"/>
      <c r="AQ204" s="116"/>
      <c r="AR204" s="116"/>
      <c r="AS204" s="116"/>
      <c r="AT204" s="116"/>
      <c r="AU204" s="120"/>
      <c r="AV204" s="120"/>
      <c r="AW204" s="120"/>
      <c r="AX204" s="120"/>
      <c r="AY204" s="120"/>
      <c r="AZ204" s="120"/>
      <c r="BA204" s="120"/>
      <c r="BB204" s="120"/>
      <c r="BC204" s="120"/>
      <c r="BD204" s="120"/>
      <c r="BE204" s="120"/>
      <c r="BF204" s="120"/>
      <c r="BG204" s="120"/>
      <c r="BH204" s="87"/>
      <c r="BI204" s="87"/>
      <c r="BJ204" s="88"/>
      <c r="BK204" s="88"/>
    </row>
    <row r="205" spans="2:63" s="82" customFormat="1" x14ac:dyDescent="0.2">
      <c r="B205" s="83"/>
      <c r="M205" s="84"/>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c r="AO205" s="116"/>
      <c r="AP205" s="116"/>
      <c r="AQ205" s="116"/>
      <c r="AR205" s="116"/>
      <c r="AS205" s="116"/>
      <c r="AT205" s="116"/>
      <c r="AU205" s="120"/>
      <c r="AV205" s="120"/>
      <c r="AW205" s="120"/>
      <c r="AX205" s="120"/>
      <c r="AY205" s="120"/>
      <c r="AZ205" s="120"/>
      <c r="BA205" s="120"/>
      <c r="BB205" s="120"/>
      <c r="BC205" s="120"/>
      <c r="BD205" s="120"/>
      <c r="BE205" s="120"/>
      <c r="BF205" s="120"/>
      <c r="BG205" s="120"/>
      <c r="BH205" s="87"/>
      <c r="BI205" s="87"/>
      <c r="BJ205" s="88"/>
      <c r="BK205" s="88"/>
    </row>
    <row r="206" spans="2:63" s="82" customFormat="1" x14ac:dyDescent="0.2">
      <c r="B206" s="83"/>
      <c r="M206" s="84"/>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c r="AO206" s="116"/>
      <c r="AP206" s="116"/>
      <c r="AQ206" s="116"/>
      <c r="AR206" s="116"/>
      <c r="AS206" s="116"/>
      <c r="AT206" s="116"/>
      <c r="AU206" s="120"/>
      <c r="AV206" s="120"/>
      <c r="AW206" s="120"/>
      <c r="AX206" s="120"/>
      <c r="AY206" s="120"/>
      <c r="AZ206" s="120"/>
      <c r="BA206" s="120"/>
      <c r="BB206" s="120"/>
      <c r="BC206" s="120"/>
      <c r="BD206" s="120"/>
      <c r="BE206" s="120"/>
      <c r="BF206" s="120"/>
      <c r="BG206" s="120"/>
      <c r="BH206" s="87"/>
      <c r="BI206" s="87"/>
      <c r="BJ206" s="88"/>
      <c r="BK206" s="88"/>
    </row>
    <row r="207" spans="2:63" s="82" customFormat="1" x14ac:dyDescent="0.2">
      <c r="B207" s="83"/>
      <c r="M207" s="84"/>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c r="AO207" s="116"/>
      <c r="AP207" s="116"/>
      <c r="AQ207" s="116"/>
      <c r="AR207" s="116"/>
      <c r="AS207" s="116"/>
      <c r="AT207" s="116"/>
      <c r="AU207" s="120"/>
      <c r="AV207" s="120"/>
      <c r="AW207" s="120"/>
      <c r="AX207" s="120"/>
      <c r="AY207" s="120"/>
      <c r="AZ207" s="120"/>
      <c r="BA207" s="120"/>
      <c r="BB207" s="120"/>
      <c r="BC207" s="120"/>
      <c r="BD207" s="120"/>
      <c r="BE207" s="120"/>
      <c r="BF207" s="120"/>
      <c r="BG207" s="120"/>
      <c r="BH207" s="87"/>
      <c r="BI207" s="87"/>
      <c r="BJ207" s="88"/>
      <c r="BK207" s="88"/>
    </row>
    <row r="208" spans="2:63" s="82" customFormat="1" x14ac:dyDescent="0.2">
      <c r="B208" s="83"/>
      <c r="M208" s="84"/>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c r="AO208" s="116"/>
      <c r="AP208" s="116"/>
      <c r="AQ208" s="116"/>
      <c r="AR208" s="116"/>
      <c r="AS208" s="116"/>
      <c r="AT208" s="116"/>
      <c r="AU208" s="120"/>
      <c r="AV208" s="120"/>
      <c r="AW208" s="120"/>
      <c r="AX208" s="120"/>
      <c r="AY208" s="120"/>
      <c r="AZ208" s="120"/>
      <c r="BA208" s="120"/>
      <c r="BB208" s="120"/>
      <c r="BC208" s="120"/>
      <c r="BD208" s="120"/>
      <c r="BE208" s="120"/>
      <c r="BF208" s="120"/>
      <c r="BG208" s="120"/>
      <c r="BH208" s="87"/>
      <c r="BI208" s="87"/>
      <c r="BJ208" s="88"/>
      <c r="BK208" s="88"/>
    </row>
    <row r="209" spans="2:63" s="82" customFormat="1" x14ac:dyDescent="0.2">
      <c r="B209" s="83"/>
      <c r="M209" s="84"/>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c r="AO209" s="116"/>
      <c r="AP209" s="116"/>
      <c r="AQ209" s="116"/>
      <c r="AR209" s="116"/>
      <c r="AS209" s="116"/>
      <c r="AT209" s="116"/>
      <c r="AU209" s="120"/>
      <c r="AV209" s="120"/>
      <c r="AW209" s="120"/>
      <c r="AX209" s="120"/>
      <c r="AY209" s="120"/>
      <c r="AZ209" s="120"/>
      <c r="BA209" s="120"/>
      <c r="BB209" s="120"/>
      <c r="BC209" s="120"/>
      <c r="BD209" s="120"/>
      <c r="BE209" s="120"/>
      <c r="BF209" s="120"/>
      <c r="BG209" s="120"/>
      <c r="BH209" s="87"/>
      <c r="BI209" s="87"/>
      <c r="BJ209" s="88"/>
      <c r="BK209" s="88"/>
    </row>
    <row r="210" spans="2:63" s="82" customFormat="1" x14ac:dyDescent="0.2">
      <c r="B210" s="83"/>
      <c r="M210" s="84"/>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c r="AO210" s="116"/>
      <c r="AP210" s="116"/>
      <c r="AQ210" s="116"/>
      <c r="AR210" s="116"/>
      <c r="AS210" s="116"/>
      <c r="AT210" s="116"/>
      <c r="AU210" s="120"/>
      <c r="AV210" s="120"/>
      <c r="AW210" s="120"/>
      <c r="AX210" s="120"/>
      <c r="AY210" s="120"/>
      <c r="AZ210" s="120"/>
      <c r="BA210" s="120"/>
      <c r="BB210" s="120"/>
      <c r="BC210" s="120"/>
      <c r="BD210" s="120"/>
      <c r="BE210" s="120"/>
      <c r="BF210" s="120"/>
      <c r="BG210" s="120"/>
      <c r="BH210" s="87"/>
      <c r="BI210" s="87"/>
      <c r="BJ210" s="88"/>
      <c r="BK210" s="88"/>
    </row>
    <row r="211" spans="2:63" s="82" customFormat="1" x14ac:dyDescent="0.2">
      <c r="B211" s="83"/>
      <c r="M211" s="84"/>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c r="AO211" s="116"/>
      <c r="AP211" s="116"/>
      <c r="AQ211" s="116"/>
      <c r="AR211" s="116"/>
      <c r="AS211" s="116"/>
      <c r="AT211" s="116"/>
      <c r="AU211" s="120"/>
      <c r="AV211" s="120"/>
      <c r="AW211" s="120"/>
      <c r="AX211" s="120"/>
      <c r="AY211" s="120"/>
      <c r="AZ211" s="120"/>
      <c r="BA211" s="120"/>
      <c r="BB211" s="120"/>
      <c r="BC211" s="120"/>
      <c r="BD211" s="120"/>
      <c r="BE211" s="120"/>
      <c r="BF211" s="120"/>
      <c r="BG211" s="120"/>
      <c r="BH211" s="87"/>
      <c r="BI211" s="87"/>
      <c r="BJ211" s="88"/>
      <c r="BK211" s="88"/>
    </row>
    <row r="212" spans="2:63" s="82" customFormat="1" x14ac:dyDescent="0.2">
      <c r="B212" s="83"/>
      <c r="M212" s="84"/>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c r="AO212" s="116"/>
      <c r="AP212" s="116"/>
      <c r="AQ212" s="116"/>
      <c r="AR212" s="116"/>
      <c r="AS212" s="116"/>
      <c r="AT212" s="116"/>
      <c r="AU212" s="120"/>
      <c r="AV212" s="120"/>
      <c r="AW212" s="120"/>
      <c r="AX212" s="120"/>
      <c r="AY212" s="120"/>
      <c r="AZ212" s="120"/>
      <c r="BA212" s="120"/>
      <c r="BB212" s="120"/>
      <c r="BC212" s="120"/>
      <c r="BD212" s="120"/>
      <c r="BE212" s="120"/>
      <c r="BF212" s="120"/>
      <c r="BG212" s="120"/>
      <c r="BH212" s="87"/>
      <c r="BI212" s="87"/>
      <c r="BJ212" s="88"/>
      <c r="BK212" s="88"/>
    </row>
    <row r="213" spans="2:63" s="82" customFormat="1" x14ac:dyDescent="0.2">
      <c r="B213" s="83"/>
      <c r="M213" s="84"/>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c r="AO213" s="116"/>
      <c r="AP213" s="116"/>
      <c r="AQ213" s="116"/>
      <c r="AR213" s="116"/>
      <c r="AS213" s="116"/>
      <c r="AT213" s="116"/>
      <c r="AU213" s="120"/>
      <c r="AV213" s="120"/>
      <c r="AW213" s="120"/>
      <c r="AX213" s="120"/>
      <c r="AY213" s="120"/>
      <c r="AZ213" s="120"/>
      <c r="BA213" s="120"/>
      <c r="BB213" s="120"/>
      <c r="BC213" s="120"/>
      <c r="BD213" s="120"/>
      <c r="BE213" s="120"/>
      <c r="BF213" s="120"/>
      <c r="BG213" s="120"/>
      <c r="BH213" s="87"/>
      <c r="BI213" s="87"/>
      <c r="BJ213" s="88"/>
      <c r="BK213" s="88"/>
    </row>
    <row r="214" spans="2:63" s="82" customFormat="1" x14ac:dyDescent="0.2">
      <c r="B214" s="83"/>
      <c r="M214" s="84"/>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c r="AO214" s="116"/>
      <c r="AP214" s="116"/>
      <c r="AQ214" s="116"/>
      <c r="AR214" s="116"/>
      <c r="AS214" s="116"/>
      <c r="AT214" s="116"/>
      <c r="AU214" s="120"/>
      <c r="AV214" s="120"/>
      <c r="AW214" s="120"/>
      <c r="AX214" s="120"/>
      <c r="AY214" s="120"/>
      <c r="AZ214" s="120"/>
      <c r="BA214" s="120"/>
      <c r="BB214" s="120"/>
      <c r="BC214" s="120"/>
      <c r="BD214" s="120"/>
      <c r="BE214" s="120"/>
      <c r="BF214" s="120"/>
      <c r="BG214" s="120"/>
      <c r="BH214" s="87"/>
      <c r="BI214" s="87"/>
      <c r="BJ214" s="88"/>
      <c r="BK214" s="88"/>
    </row>
    <row r="215" spans="2:63" s="82" customFormat="1" x14ac:dyDescent="0.2">
      <c r="B215" s="83"/>
      <c r="M215" s="84"/>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c r="AO215" s="116"/>
      <c r="AP215" s="116"/>
      <c r="AQ215" s="116"/>
      <c r="AR215" s="116"/>
      <c r="AS215" s="116"/>
      <c r="AT215" s="116"/>
      <c r="AU215" s="120"/>
      <c r="AV215" s="120"/>
      <c r="AW215" s="120"/>
      <c r="AX215" s="120"/>
      <c r="AY215" s="120"/>
      <c r="AZ215" s="120"/>
      <c r="BA215" s="120"/>
      <c r="BB215" s="120"/>
      <c r="BC215" s="120"/>
      <c r="BD215" s="120"/>
      <c r="BE215" s="120"/>
      <c r="BF215" s="120"/>
      <c r="BG215" s="120"/>
      <c r="BH215" s="87"/>
      <c r="BI215" s="87"/>
      <c r="BJ215" s="88"/>
      <c r="BK215" s="88"/>
    </row>
    <row r="216" spans="2:63" s="82" customFormat="1" x14ac:dyDescent="0.2">
      <c r="B216" s="83"/>
      <c r="M216" s="84"/>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c r="AO216" s="116"/>
      <c r="AP216" s="116"/>
      <c r="AQ216" s="116"/>
      <c r="AR216" s="116"/>
      <c r="AS216" s="116"/>
      <c r="AT216" s="116"/>
      <c r="AU216" s="120"/>
      <c r="AV216" s="120"/>
      <c r="AW216" s="120"/>
      <c r="AX216" s="120"/>
      <c r="AY216" s="120"/>
      <c r="AZ216" s="120"/>
      <c r="BA216" s="120"/>
      <c r="BB216" s="120"/>
      <c r="BC216" s="120"/>
      <c r="BD216" s="120"/>
      <c r="BE216" s="120"/>
      <c r="BF216" s="120"/>
      <c r="BG216" s="120"/>
      <c r="BH216" s="87"/>
      <c r="BI216" s="87"/>
      <c r="BJ216" s="88"/>
      <c r="BK216" s="88"/>
    </row>
    <row r="217" spans="2:63" s="82" customFormat="1" x14ac:dyDescent="0.2">
      <c r="B217" s="83"/>
      <c r="M217" s="84"/>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c r="AO217" s="116"/>
      <c r="AP217" s="116"/>
      <c r="AQ217" s="116"/>
      <c r="AR217" s="116"/>
      <c r="AS217" s="116"/>
      <c r="AT217" s="116"/>
      <c r="AU217" s="120"/>
      <c r="AV217" s="120"/>
      <c r="AW217" s="120"/>
      <c r="AX217" s="120"/>
      <c r="AY217" s="120"/>
      <c r="AZ217" s="120"/>
      <c r="BA217" s="120"/>
      <c r="BB217" s="120"/>
      <c r="BC217" s="120"/>
      <c r="BD217" s="120"/>
      <c r="BE217" s="120"/>
      <c r="BF217" s="120"/>
      <c r="BG217" s="120"/>
      <c r="BH217" s="87"/>
      <c r="BI217" s="87"/>
      <c r="BJ217" s="88"/>
      <c r="BK217" s="88"/>
    </row>
    <row r="218" spans="2:63" s="82" customFormat="1" x14ac:dyDescent="0.2">
      <c r="B218" s="83"/>
      <c r="M218" s="84"/>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c r="AO218" s="116"/>
      <c r="AP218" s="116"/>
      <c r="AQ218" s="116"/>
      <c r="AR218" s="116"/>
      <c r="AS218" s="116"/>
      <c r="AT218" s="116"/>
      <c r="AU218" s="120"/>
      <c r="AV218" s="120"/>
      <c r="AW218" s="120"/>
      <c r="AX218" s="120"/>
      <c r="AY218" s="120"/>
      <c r="AZ218" s="120"/>
      <c r="BA218" s="120"/>
      <c r="BB218" s="120"/>
      <c r="BC218" s="120"/>
      <c r="BD218" s="120"/>
      <c r="BE218" s="120"/>
      <c r="BF218" s="120"/>
      <c r="BG218" s="120"/>
      <c r="BH218" s="87"/>
      <c r="BI218" s="87"/>
      <c r="BJ218" s="88"/>
      <c r="BK218" s="88"/>
    </row>
    <row r="219" spans="2:63" s="82" customFormat="1" x14ac:dyDescent="0.2">
      <c r="B219" s="83"/>
      <c r="M219" s="84"/>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c r="AO219" s="116"/>
      <c r="AP219" s="116"/>
      <c r="AQ219" s="116"/>
      <c r="AR219" s="116"/>
      <c r="AS219" s="116"/>
      <c r="AT219" s="116"/>
      <c r="AU219" s="120"/>
      <c r="AV219" s="120"/>
      <c r="AW219" s="120"/>
      <c r="AX219" s="120"/>
      <c r="AY219" s="120"/>
      <c r="AZ219" s="120"/>
      <c r="BA219" s="120"/>
      <c r="BB219" s="120"/>
      <c r="BC219" s="120"/>
      <c r="BD219" s="120"/>
      <c r="BE219" s="120"/>
      <c r="BF219" s="120"/>
      <c r="BG219" s="120"/>
      <c r="BH219" s="87"/>
      <c r="BI219" s="87"/>
      <c r="BJ219" s="88"/>
      <c r="BK219" s="88"/>
    </row>
    <row r="220" spans="2:63" s="82" customFormat="1" x14ac:dyDescent="0.2">
      <c r="B220" s="83"/>
      <c r="M220" s="84"/>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c r="AO220" s="116"/>
      <c r="AP220" s="116"/>
      <c r="AQ220" s="116"/>
      <c r="AR220" s="116"/>
      <c r="AS220" s="116"/>
      <c r="AT220" s="116"/>
      <c r="AU220" s="120"/>
      <c r="AV220" s="120"/>
      <c r="AW220" s="120"/>
      <c r="AX220" s="120"/>
      <c r="AY220" s="120"/>
      <c r="AZ220" s="120"/>
      <c r="BA220" s="120"/>
      <c r="BB220" s="120"/>
      <c r="BC220" s="120"/>
      <c r="BD220" s="120"/>
      <c r="BE220" s="120"/>
      <c r="BF220" s="120"/>
      <c r="BG220" s="120"/>
      <c r="BH220" s="87"/>
      <c r="BI220" s="87"/>
      <c r="BJ220" s="88"/>
      <c r="BK220" s="88"/>
    </row>
    <row r="221" spans="2:63" s="82" customFormat="1" x14ac:dyDescent="0.2">
      <c r="B221" s="83"/>
      <c r="M221" s="84"/>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c r="AO221" s="116"/>
      <c r="AP221" s="116"/>
      <c r="AQ221" s="116"/>
      <c r="AR221" s="116"/>
      <c r="AS221" s="116"/>
      <c r="AT221" s="116"/>
      <c r="AU221" s="120"/>
      <c r="AV221" s="120"/>
      <c r="AW221" s="120"/>
      <c r="AX221" s="120"/>
      <c r="AY221" s="120"/>
      <c r="AZ221" s="120"/>
      <c r="BA221" s="120"/>
      <c r="BB221" s="120"/>
      <c r="BC221" s="120"/>
      <c r="BD221" s="120"/>
      <c r="BE221" s="120"/>
      <c r="BF221" s="120"/>
      <c r="BG221" s="120"/>
      <c r="BH221" s="87"/>
      <c r="BI221" s="87"/>
      <c r="BJ221" s="88"/>
      <c r="BK221" s="88"/>
    </row>
    <row r="222" spans="2:63" s="82" customFormat="1" x14ac:dyDescent="0.2">
      <c r="B222" s="83"/>
      <c r="M222" s="84"/>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c r="AO222" s="116"/>
      <c r="AP222" s="116"/>
      <c r="AQ222" s="116"/>
      <c r="AR222" s="116"/>
      <c r="AS222" s="116"/>
      <c r="AT222" s="116"/>
      <c r="AU222" s="120"/>
      <c r="AV222" s="120"/>
      <c r="AW222" s="120"/>
      <c r="AX222" s="120"/>
      <c r="AY222" s="120"/>
      <c r="AZ222" s="120"/>
      <c r="BA222" s="120"/>
      <c r="BB222" s="120"/>
      <c r="BC222" s="120"/>
      <c r="BD222" s="120"/>
      <c r="BE222" s="120"/>
      <c r="BF222" s="120"/>
      <c r="BG222" s="120"/>
      <c r="BH222" s="87"/>
      <c r="BI222" s="87"/>
      <c r="BJ222" s="88"/>
      <c r="BK222" s="88"/>
    </row>
    <row r="223" spans="2:63" s="82" customFormat="1" x14ac:dyDescent="0.2">
      <c r="B223" s="83"/>
      <c r="M223" s="84"/>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c r="AO223" s="116"/>
      <c r="AP223" s="116"/>
      <c r="AQ223" s="116"/>
      <c r="AR223" s="116"/>
      <c r="AS223" s="116"/>
      <c r="AT223" s="116"/>
      <c r="AU223" s="120"/>
      <c r="AV223" s="120"/>
      <c r="AW223" s="120"/>
      <c r="AX223" s="120"/>
      <c r="AY223" s="120"/>
      <c r="AZ223" s="120"/>
      <c r="BA223" s="120"/>
      <c r="BB223" s="120"/>
      <c r="BC223" s="120"/>
      <c r="BD223" s="120"/>
      <c r="BE223" s="120"/>
      <c r="BF223" s="120"/>
      <c r="BG223" s="120"/>
      <c r="BH223" s="87"/>
      <c r="BI223" s="87"/>
      <c r="BJ223" s="88"/>
      <c r="BK223" s="88"/>
    </row>
    <row r="224" spans="2:63" s="82" customFormat="1" x14ac:dyDescent="0.2">
      <c r="B224" s="83"/>
      <c r="M224" s="84"/>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c r="AO224" s="116"/>
      <c r="AP224" s="116"/>
      <c r="AQ224" s="116"/>
      <c r="AR224" s="116"/>
      <c r="AS224" s="116"/>
      <c r="AT224" s="116"/>
      <c r="AU224" s="120"/>
      <c r="AV224" s="120"/>
      <c r="AW224" s="120"/>
      <c r="AX224" s="120"/>
      <c r="AY224" s="120"/>
      <c r="AZ224" s="120"/>
      <c r="BA224" s="120"/>
      <c r="BB224" s="120"/>
      <c r="BC224" s="120"/>
      <c r="BD224" s="120"/>
      <c r="BE224" s="120"/>
      <c r="BF224" s="120"/>
      <c r="BG224" s="120"/>
      <c r="BH224" s="87"/>
      <c r="BI224" s="87"/>
      <c r="BJ224" s="88"/>
      <c r="BK224" s="88"/>
    </row>
    <row r="225" spans="2:63" s="82" customFormat="1" x14ac:dyDescent="0.2">
      <c r="B225" s="83"/>
      <c r="M225" s="84"/>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c r="AO225" s="116"/>
      <c r="AP225" s="116"/>
      <c r="AQ225" s="116"/>
      <c r="AR225" s="116"/>
      <c r="AS225" s="116"/>
      <c r="AT225" s="116"/>
      <c r="AU225" s="120"/>
      <c r="AV225" s="120"/>
      <c r="AW225" s="120"/>
      <c r="AX225" s="120"/>
      <c r="AY225" s="120"/>
      <c r="AZ225" s="120"/>
      <c r="BA225" s="120"/>
      <c r="BB225" s="120"/>
      <c r="BC225" s="120"/>
      <c r="BD225" s="120"/>
      <c r="BE225" s="120"/>
      <c r="BF225" s="120"/>
      <c r="BG225" s="120"/>
      <c r="BH225" s="87"/>
      <c r="BI225" s="87"/>
      <c r="BJ225" s="88"/>
      <c r="BK225" s="88"/>
    </row>
    <row r="226" spans="2:63" s="82" customFormat="1" x14ac:dyDescent="0.2">
      <c r="B226" s="83"/>
      <c r="M226" s="84"/>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c r="AO226" s="116"/>
      <c r="AP226" s="116"/>
      <c r="AQ226" s="116"/>
      <c r="AR226" s="116"/>
      <c r="AS226" s="116"/>
      <c r="AT226" s="116"/>
      <c r="AU226" s="120"/>
      <c r="AV226" s="120"/>
      <c r="AW226" s="120"/>
      <c r="AX226" s="120"/>
      <c r="AY226" s="120"/>
      <c r="AZ226" s="120"/>
      <c r="BA226" s="120"/>
      <c r="BB226" s="120"/>
      <c r="BC226" s="120"/>
      <c r="BD226" s="120"/>
      <c r="BE226" s="120"/>
      <c r="BF226" s="120"/>
      <c r="BG226" s="120"/>
      <c r="BH226" s="87"/>
      <c r="BI226" s="87"/>
      <c r="BJ226" s="88"/>
      <c r="BK226" s="88"/>
    </row>
    <row r="227" spans="2:63" s="82" customFormat="1" x14ac:dyDescent="0.2">
      <c r="B227" s="83"/>
      <c r="M227" s="84"/>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c r="AO227" s="116"/>
      <c r="AP227" s="116"/>
      <c r="AQ227" s="116"/>
      <c r="AR227" s="116"/>
      <c r="AS227" s="116"/>
      <c r="AT227" s="116"/>
      <c r="AU227" s="120"/>
      <c r="AV227" s="120"/>
      <c r="AW227" s="120"/>
      <c r="AX227" s="120"/>
      <c r="AY227" s="120"/>
      <c r="AZ227" s="120"/>
      <c r="BA227" s="120"/>
      <c r="BB227" s="120"/>
      <c r="BC227" s="120"/>
      <c r="BD227" s="120"/>
      <c r="BE227" s="120"/>
      <c r="BF227" s="120"/>
      <c r="BG227" s="120"/>
      <c r="BH227" s="87"/>
      <c r="BI227" s="87"/>
      <c r="BJ227" s="88"/>
      <c r="BK227" s="88"/>
    </row>
    <row r="228" spans="2:63" s="82" customFormat="1" x14ac:dyDescent="0.2">
      <c r="B228" s="83"/>
      <c r="M228" s="84"/>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c r="AO228" s="116"/>
      <c r="AP228" s="116"/>
      <c r="AQ228" s="116"/>
      <c r="AR228" s="116"/>
      <c r="AS228" s="116"/>
      <c r="AT228" s="116"/>
      <c r="AU228" s="120"/>
      <c r="AV228" s="120"/>
      <c r="AW228" s="120"/>
      <c r="AX228" s="120"/>
      <c r="AY228" s="120"/>
      <c r="AZ228" s="120"/>
      <c r="BA228" s="120"/>
      <c r="BB228" s="120"/>
      <c r="BC228" s="120"/>
      <c r="BD228" s="120"/>
      <c r="BE228" s="120"/>
      <c r="BF228" s="120"/>
      <c r="BG228" s="120"/>
      <c r="BH228" s="87"/>
      <c r="BI228" s="87"/>
      <c r="BJ228" s="88"/>
      <c r="BK228" s="88"/>
    </row>
    <row r="229" spans="2:63" s="82" customFormat="1" x14ac:dyDescent="0.2">
      <c r="B229" s="83"/>
      <c r="M229" s="84"/>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c r="AO229" s="116"/>
      <c r="AP229" s="116"/>
      <c r="AQ229" s="116"/>
      <c r="AR229" s="116"/>
      <c r="AS229" s="116"/>
      <c r="AT229" s="116"/>
      <c r="AU229" s="120"/>
      <c r="AV229" s="120"/>
      <c r="AW229" s="120"/>
      <c r="AX229" s="120"/>
      <c r="AY229" s="120"/>
      <c r="AZ229" s="120"/>
      <c r="BA229" s="120"/>
      <c r="BB229" s="120"/>
      <c r="BC229" s="120"/>
      <c r="BD229" s="120"/>
      <c r="BE229" s="120"/>
      <c r="BF229" s="120"/>
      <c r="BG229" s="120"/>
      <c r="BH229" s="87"/>
      <c r="BI229" s="87"/>
      <c r="BJ229" s="88"/>
      <c r="BK229" s="88"/>
    </row>
    <row r="230" spans="2:63" s="82" customFormat="1" x14ac:dyDescent="0.2">
      <c r="B230" s="83"/>
      <c r="M230" s="84"/>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c r="AO230" s="116"/>
      <c r="AP230" s="116"/>
      <c r="AQ230" s="116"/>
      <c r="AR230" s="116"/>
      <c r="AS230" s="116"/>
      <c r="AT230" s="116"/>
      <c r="AU230" s="120"/>
      <c r="AV230" s="120"/>
      <c r="AW230" s="120"/>
      <c r="AX230" s="120"/>
      <c r="AY230" s="120"/>
      <c r="AZ230" s="120"/>
      <c r="BA230" s="120"/>
      <c r="BB230" s="120"/>
      <c r="BC230" s="120"/>
      <c r="BD230" s="120"/>
      <c r="BE230" s="120"/>
      <c r="BF230" s="120"/>
      <c r="BG230" s="120"/>
      <c r="BH230" s="87"/>
      <c r="BI230" s="87"/>
      <c r="BJ230" s="88"/>
      <c r="BK230" s="88"/>
    </row>
    <row r="231" spans="2:63" s="82" customFormat="1" x14ac:dyDescent="0.2">
      <c r="B231" s="83"/>
      <c r="M231" s="84"/>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c r="AO231" s="116"/>
      <c r="AP231" s="116"/>
      <c r="AQ231" s="116"/>
      <c r="AR231" s="116"/>
      <c r="AS231" s="116"/>
      <c r="AT231" s="116"/>
      <c r="AU231" s="120"/>
      <c r="AV231" s="120"/>
      <c r="AW231" s="120"/>
      <c r="AX231" s="120"/>
      <c r="AY231" s="120"/>
      <c r="AZ231" s="120"/>
      <c r="BA231" s="120"/>
      <c r="BB231" s="120"/>
      <c r="BC231" s="120"/>
      <c r="BD231" s="120"/>
      <c r="BE231" s="120"/>
      <c r="BF231" s="120"/>
      <c r="BG231" s="120"/>
      <c r="BH231" s="87"/>
      <c r="BI231" s="87"/>
      <c r="BJ231" s="88"/>
      <c r="BK231" s="88"/>
    </row>
    <row r="232" spans="2:63" s="82" customFormat="1" x14ac:dyDescent="0.2">
      <c r="B232" s="83"/>
      <c r="M232" s="84"/>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c r="AO232" s="116"/>
      <c r="AP232" s="116"/>
      <c r="AQ232" s="116"/>
      <c r="AR232" s="116"/>
      <c r="AS232" s="116"/>
      <c r="AT232" s="116"/>
      <c r="AU232" s="120"/>
      <c r="AV232" s="120"/>
      <c r="AW232" s="120"/>
      <c r="AX232" s="120"/>
      <c r="AY232" s="120"/>
      <c r="AZ232" s="120"/>
      <c r="BA232" s="120"/>
      <c r="BB232" s="120"/>
      <c r="BC232" s="120"/>
      <c r="BD232" s="120"/>
      <c r="BE232" s="120"/>
      <c r="BF232" s="120"/>
      <c r="BG232" s="120"/>
      <c r="BH232" s="87"/>
      <c r="BI232" s="87"/>
      <c r="BJ232" s="88"/>
      <c r="BK232" s="88"/>
    </row>
    <row r="233" spans="2:63" s="82" customFormat="1" x14ac:dyDescent="0.2">
      <c r="B233" s="83"/>
      <c r="M233" s="84"/>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c r="AO233" s="116"/>
      <c r="AP233" s="116"/>
      <c r="AQ233" s="116"/>
      <c r="AR233" s="116"/>
      <c r="AS233" s="116"/>
      <c r="AT233" s="116"/>
      <c r="AU233" s="120"/>
      <c r="AV233" s="120"/>
      <c r="AW233" s="120"/>
      <c r="AX233" s="120"/>
      <c r="AY233" s="120"/>
      <c r="AZ233" s="120"/>
      <c r="BA233" s="120"/>
      <c r="BB233" s="120"/>
      <c r="BC233" s="120"/>
      <c r="BD233" s="120"/>
      <c r="BE233" s="120"/>
      <c r="BF233" s="120"/>
      <c r="BG233" s="120"/>
      <c r="BH233" s="87"/>
      <c r="BI233" s="87"/>
      <c r="BJ233" s="88"/>
      <c r="BK233" s="88"/>
    </row>
    <row r="234" spans="2:63" s="82" customFormat="1" x14ac:dyDescent="0.2">
      <c r="B234" s="83"/>
      <c r="M234" s="84"/>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c r="AO234" s="116"/>
      <c r="AP234" s="116"/>
      <c r="AQ234" s="116"/>
      <c r="AR234" s="116"/>
      <c r="AS234" s="116"/>
      <c r="AT234" s="116"/>
      <c r="AU234" s="120"/>
      <c r="AV234" s="120"/>
      <c r="AW234" s="120"/>
      <c r="AX234" s="120"/>
      <c r="AY234" s="120"/>
      <c r="AZ234" s="120"/>
      <c r="BA234" s="120"/>
      <c r="BB234" s="120"/>
      <c r="BC234" s="120"/>
      <c r="BD234" s="120"/>
      <c r="BE234" s="120"/>
      <c r="BF234" s="120"/>
      <c r="BG234" s="120"/>
      <c r="BH234" s="87"/>
      <c r="BI234" s="87"/>
      <c r="BJ234" s="88"/>
      <c r="BK234" s="88"/>
    </row>
    <row r="235" spans="2:63" s="82" customFormat="1" x14ac:dyDescent="0.2">
      <c r="B235" s="83"/>
      <c r="M235" s="84"/>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c r="AO235" s="116"/>
      <c r="AP235" s="116"/>
      <c r="AQ235" s="116"/>
      <c r="AR235" s="116"/>
      <c r="AS235" s="116"/>
      <c r="AT235" s="116"/>
      <c r="AU235" s="120"/>
      <c r="AV235" s="120"/>
      <c r="AW235" s="120"/>
      <c r="AX235" s="120"/>
      <c r="AY235" s="120"/>
      <c r="AZ235" s="120"/>
      <c r="BA235" s="120"/>
      <c r="BB235" s="120"/>
      <c r="BC235" s="120"/>
      <c r="BD235" s="120"/>
      <c r="BE235" s="120"/>
      <c r="BF235" s="120"/>
      <c r="BG235" s="120"/>
      <c r="BH235" s="87"/>
      <c r="BI235" s="87"/>
      <c r="BJ235" s="88"/>
      <c r="BK235" s="88"/>
    </row>
    <row r="236" spans="2:63" s="82" customFormat="1" x14ac:dyDescent="0.2">
      <c r="B236" s="83"/>
      <c r="M236" s="84"/>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c r="AO236" s="116"/>
      <c r="AP236" s="116"/>
      <c r="AQ236" s="116"/>
      <c r="AR236" s="116"/>
      <c r="AS236" s="116"/>
      <c r="AT236" s="116"/>
      <c r="AU236" s="120"/>
      <c r="AV236" s="120"/>
      <c r="AW236" s="120"/>
      <c r="AX236" s="120"/>
      <c r="AY236" s="120"/>
      <c r="AZ236" s="120"/>
      <c r="BA236" s="120"/>
      <c r="BB236" s="120"/>
      <c r="BC236" s="120"/>
      <c r="BD236" s="120"/>
      <c r="BE236" s="120"/>
      <c r="BF236" s="120"/>
      <c r="BG236" s="120"/>
      <c r="BH236" s="87"/>
      <c r="BI236" s="87"/>
      <c r="BJ236" s="88"/>
      <c r="BK236" s="88"/>
    </row>
    <row r="237" spans="2:63" s="82" customFormat="1" x14ac:dyDescent="0.2">
      <c r="B237" s="83"/>
      <c r="M237" s="84"/>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c r="AO237" s="116"/>
      <c r="AP237" s="116"/>
      <c r="AQ237" s="116"/>
      <c r="AR237" s="116"/>
      <c r="AS237" s="116"/>
      <c r="AT237" s="116"/>
      <c r="AU237" s="120"/>
      <c r="AV237" s="120"/>
      <c r="AW237" s="120"/>
      <c r="AX237" s="120"/>
      <c r="AY237" s="120"/>
      <c r="AZ237" s="120"/>
      <c r="BA237" s="120"/>
      <c r="BB237" s="120"/>
      <c r="BC237" s="120"/>
      <c r="BD237" s="120"/>
      <c r="BE237" s="120"/>
      <c r="BF237" s="120"/>
      <c r="BG237" s="120"/>
      <c r="BH237" s="87"/>
      <c r="BI237" s="87"/>
      <c r="BJ237" s="88"/>
      <c r="BK237" s="88"/>
    </row>
    <row r="238" spans="2:63" s="82" customFormat="1" x14ac:dyDescent="0.2">
      <c r="B238" s="83"/>
      <c r="M238" s="84"/>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c r="AO238" s="116"/>
      <c r="AP238" s="116"/>
      <c r="AQ238" s="116"/>
      <c r="AR238" s="116"/>
      <c r="AS238" s="116"/>
      <c r="AT238" s="116"/>
      <c r="AU238" s="120"/>
      <c r="AV238" s="120"/>
      <c r="AW238" s="120"/>
      <c r="AX238" s="120"/>
      <c r="AY238" s="120"/>
      <c r="AZ238" s="120"/>
      <c r="BA238" s="120"/>
      <c r="BB238" s="120"/>
      <c r="BC238" s="120"/>
      <c r="BD238" s="120"/>
      <c r="BE238" s="120"/>
      <c r="BF238" s="120"/>
      <c r="BG238" s="120"/>
      <c r="BH238" s="87"/>
      <c r="BI238" s="87"/>
      <c r="BJ238" s="88"/>
      <c r="BK238" s="88"/>
    </row>
    <row r="239" spans="2:63" s="82" customFormat="1" x14ac:dyDescent="0.2">
      <c r="B239" s="83"/>
      <c r="M239" s="84"/>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c r="AO239" s="116"/>
      <c r="AP239" s="116"/>
      <c r="AQ239" s="116"/>
      <c r="AR239" s="116"/>
      <c r="AS239" s="116"/>
      <c r="AT239" s="116"/>
      <c r="AU239" s="120"/>
      <c r="AV239" s="120"/>
      <c r="AW239" s="120"/>
      <c r="AX239" s="120"/>
      <c r="AY239" s="120"/>
      <c r="AZ239" s="120"/>
      <c r="BA239" s="120"/>
      <c r="BB239" s="120"/>
      <c r="BC239" s="120"/>
      <c r="BD239" s="120"/>
      <c r="BE239" s="120"/>
      <c r="BF239" s="120"/>
      <c r="BG239" s="120"/>
      <c r="BH239" s="87"/>
      <c r="BI239" s="87"/>
      <c r="BJ239" s="88"/>
      <c r="BK239" s="88"/>
    </row>
    <row r="240" spans="2:63" s="82" customFormat="1" x14ac:dyDescent="0.2">
      <c r="B240" s="83"/>
      <c r="M240" s="84"/>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c r="AO240" s="116"/>
      <c r="AP240" s="116"/>
      <c r="AQ240" s="116"/>
      <c r="AR240" s="116"/>
      <c r="AS240" s="116"/>
      <c r="AT240" s="116"/>
      <c r="AU240" s="120"/>
      <c r="AV240" s="120"/>
      <c r="AW240" s="120"/>
      <c r="AX240" s="120"/>
      <c r="AY240" s="120"/>
      <c r="AZ240" s="120"/>
      <c r="BA240" s="120"/>
      <c r="BB240" s="120"/>
      <c r="BC240" s="120"/>
      <c r="BD240" s="120"/>
      <c r="BE240" s="120"/>
      <c r="BF240" s="120"/>
      <c r="BG240" s="120"/>
      <c r="BH240" s="87"/>
      <c r="BI240" s="87"/>
      <c r="BJ240" s="88"/>
      <c r="BK240" s="88"/>
    </row>
    <row r="241" spans="2:63" s="82" customFormat="1" x14ac:dyDescent="0.2">
      <c r="B241" s="83"/>
      <c r="M241" s="84"/>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c r="AO241" s="116"/>
      <c r="AP241" s="116"/>
      <c r="AQ241" s="116"/>
      <c r="AR241" s="116"/>
      <c r="AS241" s="116"/>
      <c r="AT241" s="116"/>
      <c r="AU241" s="120"/>
      <c r="AV241" s="120"/>
      <c r="AW241" s="120"/>
      <c r="AX241" s="120"/>
      <c r="AY241" s="120"/>
      <c r="AZ241" s="120"/>
      <c r="BA241" s="120"/>
      <c r="BB241" s="120"/>
      <c r="BC241" s="120"/>
      <c r="BD241" s="120"/>
      <c r="BE241" s="120"/>
      <c r="BF241" s="120"/>
      <c r="BG241" s="120"/>
      <c r="BH241" s="87"/>
      <c r="BI241" s="87"/>
      <c r="BJ241" s="88"/>
      <c r="BK241" s="88"/>
    </row>
    <row r="242" spans="2:63" s="82" customFormat="1" x14ac:dyDescent="0.2">
      <c r="B242" s="83"/>
      <c r="M242" s="84"/>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c r="AO242" s="116"/>
      <c r="AP242" s="116"/>
      <c r="AQ242" s="116"/>
      <c r="AR242" s="116"/>
      <c r="AS242" s="116"/>
      <c r="AT242" s="116"/>
      <c r="AU242" s="120"/>
      <c r="AV242" s="120"/>
      <c r="AW242" s="120"/>
      <c r="AX242" s="120"/>
      <c r="AY242" s="120"/>
      <c r="AZ242" s="120"/>
      <c r="BA242" s="120"/>
      <c r="BB242" s="120"/>
      <c r="BC242" s="120"/>
      <c r="BD242" s="120"/>
      <c r="BE242" s="120"/>
      <c r="BF242" s="120"/>
      <c r="BG242" s="120"/>
      <c r="BH242" s="87"/>
      <c r="BI242" s="87"/>
      <c r="BJ242" s="88"/>
      <c r="BK242" s="88"/>
    </row>
    <row r="243" spans="2:63" s="82" customFormat="1" x14ac:dyDescent="0.2">
      <c r="B243" s="83"/>
      <c r="M243" s="84"/>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c r="AO243" s="116"/>
      <c r="AP243" s="116"/>
      <c r="AQ243" s="116"/>
      <c r="AR243" s="116"/>
      <c r="AS243" s="116"/>
      <c r="AT243" s="116"/>
      <c r="AU243" s="120"/>
      <c r="AV243" s="120"/>
      <c r="AW243" s="120"/>
      <c r="AX243" s="120"/>
      <c r="AY243" s="120"/>
      <c r="AZ243" s="120"/>
      <c r="BA243" s="120"/>
      <c r="BB243" s="120"/>
      <c r="BC243" s="120"/>
      <c r="BD243" s="120"/>
      <c r="BE243" s="120"/>
      <c r="BF243" s="120"/>
      <c r="BG243" s="120"/>
      <c r="BH243" s="87"/>
      <c r="BI243" s="87"/>
      <c r="BJ243" s="88"/>
      <c r="BK243" s="88"/>
    </row>
    <row r="244" spans="2:63" s="82" customFormat="1" x14ac:dyDescent="0.2">
      <c r="B244" s="83"/>
      <c r="M244" s="84"/>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c r="AO244" s="116"/>
      <c r="AP244" s="116"/>
      <c r="AQ244" s="116"/>
      <c r="AR244" s="116"/>
      <c r="AS244" s="116"/>
      <c r="AT244" s="116"/>
      <c r="AU244" s="120"/>
      <c r="AV244" s="120"/>
      <c r="AW244" s="120"/>
      <c r="AX244" s="120"/>
      <c r="AY244" s="120"/>
      <c r="AZ244" s="120"/>
      <c r="BA244" s="120"/>
      <c r="BB244" s="120"/>
      <c r="BC244" s="120"/>
      <c r="BD244" s="120"/>
      <c r="BE244" s="120"/>
      <c r="BF244" s="120"/>
      <c r="BG244" s="120"/>
      <c r="BH244" s="87"/>
      <c r="BI244" s="87"/>
      <c r="BJ244" s="88"/>
      <c r="BK244" s="88"/>
    </row>
    <row r="245" spans="2:63" s="82" customFormat="1" x14ac:dyDescent="0.2">
      <c r="B245" s="83"/>
      <c r="M245" s="84"/>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c r="AO245" s="116"/>
      <c r="AP245" s="116"/>
      <c r="AQ245" s="116"/>
      <c r="AR245" s="116"/>
      <c r="AS245" s="116"/>
      <c r="AT245" s="116"/>
      <c r="AU245" s="120"/>
      <c r="AV245" s="120"/>
      <c r="AW245" s="120"/>
      <c r="AX245" s="120"/>
      <c r="AY245" s="120"/>
      <c r="AZ245" s="120"/>
      <c r="BA245" s="120"/>
      <c r="BB245" s="120"/>
      <c r="BC245" s="120"/>
      <c r="BD245" s="120"/>
      <c r="BE245" s="120"/>
      <c r="BF245" s="120"/>
      <c r="BG245" s="120"/>
      <c r="BH245" s="87"/>
      <c r="BI245" s="87"/>
      <c r="BJ245" s="88"/>
      <c r="BK245" s="88"/>
    </row>
    <row r="246" spans="2:63" s="82" customFormat="1" x14ac:dyDescent="0.2">
      <c r="B246" s="83"/>
      <c r="M246" s="84"/>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c r="AO246" s="116"/>
      <c r="AP246" s="116"/>
      <c r="AQ246" s="116"/>
      <c r="AR246" s="116"/>
      <c r="AS246" s="116"/>
      <c r="AT246" s="116"/>
      <c r="AU246" s="120"/>
      <c r="AV246" s="120"/>
      <c r="AW246" s="120"/>
      <c r="AX246" s="120"/>
      <c r="AY246" s="120"/>
      <c r="AZ246" s="120"/>
      <c r="BA246" s="120"/>
      <c r="BB246" s="120"/>
      <c r="BC246" s="120"/>
      <c r="BD246" s="120"/>
      <c r="BE246" s="120"/>
      <c r="BF246" s="120"/>
      <c r="BG246" s="120"/>
      <c r="BH246" s="87"/>
      <c r="BI246" s="87"/>
      <c r="BJ246" s="88"/>
      <c r="BK246" s="88"/>
    </row>
    <row r="247" spans="2:63" s="82" customFormat="1" x14ac:dyDescent="0.2">
      <c r="B247" s="83"/>
      <c r="M247" s="84"/>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c r="AO247" s="116"/>
      <c r="AP247" s="116"/>
      <c r="AQ247" s="116"/>
      <c r="AR247" s="116"/>
      <c r="AS247" s="116"/>
      <c r="AT247" s="116"/>
      <c r="AU247" s="120"/>
      <c r="AV247" s="120"/>
      <c r="AW247" s="120"/>
      <c r="AX247" s="120"/>
      <c r="AY247" s="120"/>
      <c r="AZ247" s="120"/>
      <c r="BA247" s="120"/>
      <c r="BB247" s="120"/>
      <c r="BC247" s="120"/>
      <c r="BD247" s="120"/>
      <c r="BE247" s="120"/>
      <c r="BF247" s="120"/>
      <c r="BG247" s="120"/>
      <c r="BH247" s="87"/>
      <c r="BI247" s="87"/>
      <c r="BJ247" s="88"/>
      <c r="BK247" s="88"/>
    </row>
    <row r="248" spans="2:63" s="82" customFormat="1" x14ac:dyDescent="0.2">
      <c r="B248" s="83"/>
      <c r="M248" s="84"/>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c r="AO248" s="116"/>
      <c r="AP248" s="116"/>
      <c r="AQ248" s="116"/>
      <c r="AR248" s="116"/>
      <c r="AS248" s="116"/>
      <c r="AT248" s="116"/>
      <c r="AU248" s="120"/>
      <c r="AV248" s="120"/>
      <c r="AW248" s="120"/>
      <c r="AX248" s="120"/>
      <c r="AY248" s="120"/>
      <c r="AZ248" s="120"/>
      <c r="BA248" s="120"/>
      <c r="BB248" s="120"/>
      <c r="BC248" s="120"/>
      <c r="BD248" s="120"/>
      <c r="BE248" s="120"/>
      <c r="BF248" s="120"/>
      <c r="BG248" s="120"/>
      <c r="BH248" s="87"/>
      <c r="BI248" s="87"/>
      <c r="BJ248" s="88"/>
      <c r="BK248" s="88"/>
    </row>
    <row r="249" spans="2:63" s="82" customFormat="1" x14ac:dyDescent="0.2">
      <c r="B249" s="83"/>
      <c r="M249" s="84"/>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c r="AO249" s="116"/>
      <c r="AP249" s="116"/>
      <c r="AQ249" s="116"/>
      <c r="AR249" s="116"/>
      <c r="AS249" s="116"/>
      <c r="AT249" s="116"/>
      <c r="AU249" s="120"/>
      <c r="AV249" s="120"/>
      <c r="AW249" s="120"/>
      <c r="AX249" s="120"/>
      <c r="AY249" s="120"/>
      <c r="AZ249" s="120"/>
      <c r="BA249" s="120"/>
      <c r="BB249" s="120"/>
      <c r="BC249" s="120"/>
      <c r="BD249" s="120"/>
      <c r="BE249" s="120"/>
      <c r="BF249" s="120"/>
      <c r="BG249" s="120"/>
      <c r="BH249" s="87"/>
      <c r="BI249" s="87"/>
      <c r="BJ249" s="88"/>
      <c r="BK249" s="88"/>
    </row>
    <row r="250" spans="2:63" s="82" customFormat="1" x14ac:dyDescent="0.2">
      <c r="B250" s="83"/>
      <c r="M250" s="84"/>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20"/>
      <c r="AV250" s="120"/>
      <c r="AW250" s="120"/>
      <c r="AX250" s="120"/>
      <c r="AY250" s="120"/>
      <c r="AZ250" s="120"/>
      <c r="BA250" s="120"/>
      <c r="BB250" s="120"/>
      <c r="BC250" s="120"/>
      <c r="BD250" s="120"/>
      <c r="BE250" s="120"/>
      <c r="BF250" s="120"/>
      <c r="BG250" s="120"/>
      <c r="BH250" s="87"/>
      <c r="BI250" s="87"/>
      <c r="BJ250" s="88"/>
      <c r="BK250" s="88"/>
    </row>
    <row r="251" spans="2:63" s="82" customFormat="1" x14ac:dyDescent="0.2">
      <c r="B251" s="83"/>
      <c r="M251" s="84"/>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c r="AO251" s="116"/>
      <c r="AP251" s="116"/>
      <c r="AQ251" s="116"/>
      <c r="AR251" s="116"/>
      <c r="AS251" s="116"/>
      <c r="AT251" s="116"/>
      <c r="AU251" s="120"/>
      <c r="AV251" s="120"/>
      <c r="AW251" s="120"/>
      <c r="AX251" s="120"/>
      <c r="AY251" s="120"/>
      <c r="AZ251" s="120"/>
      <c r="BA251" s="120"/>
      <c r="BB251" s="120"/>
      <c r="BC251" s="120"/>
      <c r="BD251" s="120"/>
      <c r="BE251" s="120"/>
      <c r="BF251" s="120"/>
      <c r="BG251" s="120"/>
      <c r="BH251" s="87"/>
      <c r="BI251" s="87"/>
      <c r="BJ251" s="88"/>
      <c r="BK251" s="88"/>
    </row>
    <row r="252" spans="2:63" s="82" customFormat="1" x14ac:dyDescent="0.2">
      <c r="B252" s="83"/>
      <c r="M252" s="84"/>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c r="AO252" s="116"/>
      <c r="AP252" s="116"/>
      <c r="AQ252" s="116"/>
      <c r="AR252" s="116"/>
      <c r="AS252" s="116"/>
      <c r="AT252" s="116"/>
      <c r="AU252" s="120"/>
      <c r="AV252" s="120"/>
      <c r="AW252" s="120"/>
      <c r="AX252" s="120"/>
      <c r="AY252" s="120"/>
      <c r="AZ252" s="120"/>
      <c r="BA252" s="120"/>
      <c r="BB252" s="120"/>
      <c r="BC252" s="120"/>
      <c r="BD252" s="120"/>
      <c r="BE252" s="120"/>
      <c r="BF252" s="120"/>
      <c r="BG252" s="120"/>
      <c r="BH252" s="87"/>
      <c r="BI252" s="87"/>
      <c r="BJ252" s="88"/>
      <c r="BK252" s="88"/>
    </row>
    <row r="253" spans="2:63" s="82" customFormat="1" x14ac:dyDescent="0.2">
      <c r="B253" s="83"/>
      <c r="M253" s="84"/>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c r="AO253" s="116"/>
      <c r="AP253" s="116"/>
      <c r="AQ253" s="116"/>
      <c r="AR253" s="116"/>
      <c r="AS253" s="116"/>
      <c r="AT253" s="116"/>
      <c r="AU253" s="120"/>
      <c r="AV253" s="120"/>
      <c r="AW253" s="120"/>
      <c r="AX253" s="120"/>
      <c r="AY253" s="120"/>
      <c r="AZ253" s="120"/>
      <c r="BA253" s="120"/>
      <c r="BB253" s="120"/>
      <c r="BC253" s="120"/>
      <c r="BD253" s="120"/>
      <c r="BE253" s="120"/>
      <c r="BF253" s="120"/>
      <c r="BG253" s="120"/>
      <c r="BH253" s="87"/>
      <c r="BI253" s="87"/>
      <c r="BJ253" s="88"/>
      <c r="BK253" s="88"/>
    </row>
    <row r="254" spans="2:63" s="82" customFormat="1" x14ac:dyDescent="0.2">
      <c r="B254" s="83"/>
      <c r="M254" s="84"/>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c r="AO254" s="116"/>
      <c r="AP254" s="116"/>
      <c r="AQ254" s="116"/>
      <c r="AR254" s="116"/>
      <c r="AS254" s="116"/>
      <c r="AT254" s="116"/>
      <c r="AU254" s="120"/>
      <c r="AV254" s="120"/>
      <c r="AW254" s="120"/>
      <c r="AX254" s="120"/>
      <c r="AY254" s="120"/>
      <c r="AZ254" s="120"/>
      <c r="BA254" s="120"/>
      <c r="BB254" s="120"/>
      <c r="BC254" s="120"/>
      <c r="BD254" s="120"/>
      <c r="BE254" s="120"/>
      <c r="BF254" s="120"/>
      <c r="BG254" s="120"/>
      <c r="BH254" s="87"/>
      <c r="BI254" s="87"/>
      <c r="BJ254" s="88"/>
      <c r="BK254" s="88"/>
    </row>
    <row r="255" spans="2:63" s="82" customFormat="1" x14ac:dyDescent="0.2">
      <c r="B255" s="83"/>
      <c r="M255" s="84"/>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c r="AO255" s="116"/>
      <c r="AP255" s="116"/>
      <c r="AQ255" s="116"/>
      <c r="AR255" s="116"/>
      <c r="AS255" s="116"/>
      <c r="AT255" s="116"/>
      <c r="AU255" s="120"/>
      <c r="AV255" s="120"/>
      <c r="AW255" s="120"/>
      <c r="AX255" s="120"/>
      <c r="AY255" s="120"/>
      <c r="AZ255" s="120"/>
      <c r="BA255" s="120"/>
      <c r="BB255" s="120"/>
      <c r="BC255" s="120"/>
      <c r="BD255" s="120"/>
      <c r="BE255" s="120"/>
      <c r="BF255" s="120"/>
      <c r="BG255" s="120"/>
      <c r="BH255" s="87"/>
      <c r="BI255" s="87"/>
      <c r="BJ255" s="88"/>
      <c r="BK255" s="88"/>
    </row>
    <row r="256" spans="2:63" s="82" customFormat="1" x14ac:dyDescent="0.2">
      <c r="B256" s="83"/>
      <c r="M256" s="84"/>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c r="AO256" s="116"/>
      <c r="AP256" s="116"/>
      <c r="AQ256" s="116"/>
      <c r="AR256" s="116"/>
      <c r="AS256" s="116"/>
      <c r="AT256" s="116"/>
      <c r="AU256" s="120"/>
      <c r="AV256" s="120"/>
      <c r="AW256" s="120"/>
      <c r="AX256" s="120"/>
      <c r="AY256" s="120"/>
      <c r="AZ256" s="120"/>
      <c r="BA256" s="120"/>
      <c r="BB256" s="120"/>
      <c r="BC256" s="120"/>
      <c r="BD256" s="120"/>
      <c r="BE256" s="120"/>
      <c r="BF256" s="120"/>
      <c r="BG256" s="120"/>
      <c r="BH256" s="87"/>
      <c r="BI256" s="87"/>
      <c r="BJ256" s="88"/>
      <c r="BK256" s="88"/>
    </row>
    <row r="257" spans="2:63" s="82" customFormat="1" x14ac:dyDescent="0.2">
      <c r="B257" s="83"/>
      <c r="M257" s="84"/>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c r="AO257" s="116"/>
      <c r="AP257" s="116"/>
      <c r="AQ257" s="116"/>
      <c r="AR257" s="116"/>
      <c r="AS257" s="116"/>
      <c r="AT257" s="116"/>
      <c r="AU257" s="120"/>
      <c r="AV257" s="120"/>
      <c r="AW257" s="120"/>
      <c r="AX257" s="120"/>
      <c r="AY257" s="120"/>
      <c r="AZ257" s="120"/>
      <c r="BA257" s="120"/>
      <c r="BB257" s="120"/>
      <c r="BC257" s="120"/>
      <c r="BD257" s="120"/>
      <c r="BE257" s="120"/>
      <c r="BF257" s="120"/>
      <c r="BG257" s="120"/>
      <c r="BH257" s="87"/>
      <c r="BI257" s="87"/>
      <c r="BJ257" s="88"/>
      <c r="BK257" s="88"/>
    </row>
    <row r="258" spans="2:63" s="82" customFormat="1" x14ac:dyDescent="0.2">
      <c r="B258" s="83"/>
      <c r="M258" s="84"/>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c r="AO258" s="116"/>
      <c r="AP258" s="116"/>
      <c r="AQ258" s="116"/>
      <c r="AR258" s="116"/>
      <c r="AS258" s="116"/>
      <c r="AT258" s="116"/>
      <c r="AU258" s="120"/>
      <c r="AV258" s="120"/>
      <c r="AW258" s="120"/>
      <c r="AX258" s="120"/>
      <c r="AY258" s="120"/>
      <c r="AZ258" s="120"/>
      <c r="BA258" s="120"/>
      <c r="BB258" s="120"/>
      <c r="BC258" s="120"/>
      <c r="BD258" s="120"/>
      <c r="BE258" s="120"/>
      <c r="BF258" s="120"/>
      <c r="BG258" s="120"/>
      <c r="BH258" s="87"/>
      <c r="BI258" s="87"/>
      <c r="BJ258" s="88"/>
      <c r="BK258" s="88"/>
    </row>
    <row r="259" spans="2:63" s="82" customFormat="1" x14ac:dyDescent="0.2">
      <c r="B259" s="83"/>
      <c r="M259" s="84"/>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c r="AO259" s="116"/>
      <c r="AP259" s="116"/>
      <c r="AQ259" s="116"/>
      <c r="AR259" s="116"/>
      <c r="AS259" s="116"/>
      <c r="AT259" s="116"/>
      <c r="AU259" s="120"/>
      <c r="AV259" s="120"/>
      <c r="AW259" s="120"/>
      <c r="AX259" s="120"/>
      <c r="AY259" s="120"/>
      <c r="AZ259" s="120"/>
      <c r="BA259" s="120"/>
      <c r="BB259" s="120"/>
      <c r="BC259" s="120"/>
      <c r="BD259" s="120"/>
      <c r="BE259" s="120"/>
      <c r="BF259" s="120"/>
      <c r="BG259" s="120"/>
      <c r="BH259" s="87"/>
      <c r="BI259" s="87"/>
      <c r="BJ259" s="88"/>
      <c r="BK259" s="88"/>
    </row>
    <row r="260" spans="2:63" s="82" customFormat="1" x14ac:dyDescent="0.2">
      <c r="B260" s="83"/>
      <c r="M260" s="84"/>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c r="AO260" s="116"/>
      <c r="AP260" s="116"/>
      <c r="AQ260" s="116"/>
      <c r="AR260" s="116"/>
      <c r="AS260" s="116"/>
      <c r="AT260" s="116"/>
      <c r="AU260" s="120"/>
      <c r="AV260" s="120"/>
      <c r="AW260" s="120"/>
      <c r="AX260" s="120"/>
      <c r="AY260" s="120"/>
      <c r="AZ260" s="120"/>
      <c r="BA260" s="120"/>
      <c r="BB260" s="120"/>
      <c r="BC260" s="120"/>
      <c r="BD260" s="120"/>
      <c r="BE260" s="120"/>
      <c r="BF260" s="120"/>
      <c r="BG260" s="120"/>
      <c r="BH260" s="87"/>
      <c r="BI260" s="87"/>
      <c r="BJ260" s="88"/>
      <c r="BK260" s="88"/>
    </row>
    <row r="261" spans="2:63" s="82" customFormat="1" x14ac:dyDescent="0.2">
      <c r="B261" s="83"/>
      <c r="M261" s="84"/>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c r="AO261" s="116"/>
      <c r="AP261" s="116"/>
      <c r="AQ261" s="116"/>
      <c r="AR261" s="116"/>
      <c r="AS261" s="116"/>
      <c r="AT261" s="116"/>
      <c r="AU261" s="120"/>
      <c r="AV261" s="120"/>
      <c r="AW261" s="120"/>
      <c r="AX261" s="120"/>
      <c r="AY261" s="120"/>
      <c r="AZ261" s="120"/>
      <c r="BA261" s="120"/>
      <c r="BB261" s="120"/>
      <c r="BC261" s="120"/>
      <c r="BD261" s="120"/>
      <c r="BE261" s="120"/>
      <c r="BF261" s="120"/>
      <c r="BG261" s="120"/>
      <c r="BH261" s="87"/>
      <c r="BI261" s="87"/>
      <c r="BJ261" s="88"/>
      <c r="BK261" s="88"/>
    </row>
    <row r="262" spans="2:63" s="82" customFormat="1" x14ac:dyDescent="0.2">
      <c r="B262" s="83"/>
      <c r="M262" s="84"/>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c r="AO262" s="116"/>
      <c r="AP262" s="116"/>
      <c r="AQ262" s="116"/>
      <c r="AR262" s="116"/>
      <c r="AS262" s="116"/>
      <c r="AT262" s="116"/>
      <c r="AU262" s="120"/>
      <c r="AV262" s="120"/>
      <c r="AW262" s="120"/>
      <c r="AX262" s="120"/>
      <c r="AY262" s="120"/>
      <c r="AZ262" s="120"/>
      <c r="BA262" s="120"/>
      <c r="BB262" s="120"/>
      <c r="BC262" s="120"/>
      <c r="BD262" s="120"/>
      <c r="BE262" s="120"/>
      <c r="BF262" s="120"/>
      <c r="BG262" s="120"/>
      <c r="BH262" s="87"/>
      <c r="BI262" s="87"/>
      <c r="BJ262" s="88"/>
      <c r="BK262" s="88"/>
    </row>
    <row r="263" spans="2:63" s="82" customFormat="1" x14ac:dyDescent="0.2">
      <c r="B263" s="83"/>
      <c r="M263" s="84"/>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c r="AO263" s="116"/>
      <c r="AP263" s="116"/>
      <c r="AQ263" s="116"/>
      <c r="AR263" s="116"/>
      <c r="AS263" s="116"/>
      <c r="AT263" s="116"/>
      <c r="AU263" s="120"/>
      <c r="AV263" s="120"/>
      <c r="AW263" s="120"/>
      <c r="AX263" s="120"/>
      <c r="AY263" s="120"/>
      <c r="AZ263" s="120"/>
      <c r="BA263" s="120"/>
      <c r="BB263" s="120"/>
      <c r="BC263" s="120"/>
      <c r="BD263" s="120"/>
      <c r="BE263" s="120"/>
      <c r="BF263" s="120"/>
      <c r="BG263" s="120"/>
      <c r="BH263" s="87"/>
      <c r="BI263" s="87"/>
      <c r="BJ263" s="88"/>
      <c r="BK263" s="88"/>
    </row>
    <row r="264" spans="2:63" s="82" customFormat="1" x14ac:dyDescent="0.2">
      <c r="B264" s="83"/>
      <c r="M264" s="84"/>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c r="AO264" s="116"/>
      <c r="AP264" s="116"/>
      <c r="AQ264" s="116"/>
      <c r="AR264" s="116"/>
      <c r="AS264" s="116"/>
      <c r="AT264" s="116"/>
      <c r="AU264" s="120"/>
      <c r="AV264" s="120"/>
      <c r="AW264" s="120"/>
      <c r="AX264" s="120"/>
      <c r="AY264" s="120"/>
      <c r="AZ264" s="120"/>
      <c r="BA264" s="120"/>
      <c r="BB264" s="120"/>
      <c r="BC264" s="120"/>
      <c r="BD264" s="120"/>
      <c r="BE264" s="120"/>
      <c r="BF264" s="120"/>
      <c r="BG264" s="120"/>
      <c r="BH264" s="87"/>
      <c r="BI264" s="87"/>
      <c r="BJ264" s="88"/>
      <c r="BK264" s="88"/>
    </row>
    <row r="265" spans="2:63" s="82" customFormat="1" x14ac:dyDescent="0.2">
      <c r="B265" s="83"/>
      <c r="M265" s="84"/>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c r="AO265" s="116"/>
      <c r="AP265" s="116"/>
      <c r="AQ265" s="116"/>
      <c r="AR265" s="116"/>
      <c r="AS265" s="116"/>
      <c r="AT265" s="116"/>
      <c r="AU265" s="120"/>
      <c r="AV265" s="120"/>
      <c r="AW265" s="120"/>
      <c r="AX265" s="120"/>
      <c r="AY265" s="120"/>
      <c r="AZ265" s="120"/>
      <c r="BA265" s="120"/>
      <c r="BB265" s="120"/>
      <c r="BC265" s="120"/>
      <c r="BD265" s="120"/>
      <c r="BE265" s="120"/>
      <c r="BF265" s="120"/>
      <c r="BG265" s="120"/>
      <c r="BH265" s="87"/>
      <c r="BI265" s="87"/>
      <c r="BJ265" s="88"/>
      <c r="BK265" s="88"/>
    </row>
    <row r="266" spans="2:63" s="82" customFormat="1" x14ac:dyDescent="0.2">
      <c r="B266" s="83"/>
      <c r="M266" s="84"/>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c r="AO266" s="116"/>
      <c r="AP266" s="116"/>
      <c r="AQ266" s="116"/>
      <c r="AR266" s="116"/>
      <c r="AS266" s="116"/>
      <c r="AT266" s="116"/>
      <c r="AU266" s="120"/>
      <c r="AV266" s="120"/>
      <c r="AW266" s="120"/>
      <c r="AX266" s="120"/>
      <c r="AY266" s="120"/>
      <c r="AZ266" s="120"/>
      <c r="BA266" s="120"/>
      <c r="BB266" s="120"/>
      <c r="BC266" s="120"/>
      <c r="BD266" s="120"/>
      <c r="BE266" s="120"/>
      <c r="BF266" s="120"/>
      <c r="BG266" s="120"/>
      <c r="BH266" s="87"/>
      <c r="BI266" s="87"/>
      <c r="BJ266" s="88"/>
      <c r="BK266" s="88"/>
    </row>
    <row r="267" spans="2:63" s="82" customFormat="1" x14ac:dyDescent="0.2">
      <c r="B267" s="83"/>
      <c r="M267" s="84"/>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c r="AO267" s="116"/>
      <c r="AP267" s="116"/>
      <c r="AQ267" s="116"/>
      <c r="AR267" s="116"/>
      <c r="AS267" s="116"/>
      <c r="AT267" s="116"/>
      <c r="AU267" s="120"/>
      <c r="AV267" s="120"/>
      <c r="AW267" s="120"/>
      <c r="AX267" s="120"/>
      <c r="AY267" s="120"/>
      <c r="AZ267" s="120"/>
      <c r="BA267" s="120"/>
      <c r="BB267" s="120"/>
      <c r="BC267" s="120"/>
      <c r="BD267" s="120"/>
      <c r="BE267" s="120"/>
      <c r="BF267" s="120"/>
      <c r="BG267" s="120"/>
      <c r="BH267" s="87"/>
      <c r="BI267" s="87"/>
      <c r="BJ267" s="88"/>
      <c r="BK267" s="88"/>
    </row>
    <row r="268" spans="2:63" s="82" customFormat="1" x14ac:dyDescent="0.2">
      <c r="B268" s="83"/>
      <c r="M268" s="84"/>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20"/>
      <c r="AV268" s="120"/>
      <c r="AW268" s="120"/>
      <c r="AX268" s="120"/>
      <c r="AY268" s="120"/>
      <c r="AZ268" s="120"/>
      <c r="BA268" s="120"/>
      <c r="BB268" s="120"/>
      <c r="BC268" s="120"/>
      <c r="BD268" s="120"/>
      <c r="BE268" s="120"/>
      <c r="BF268" s="120"/>
      <c r="BG268" s="120"/>
      <c r="BH268" s="87"/>
      <c r="BI268" s="87"/>
      <c r="BJ268" s="88"/>
      <c r="BK268" s="88"/>
    </row>
    <row r="269" spans="2:63" s="82" customFormat="1" x14ac:dyDescent="0.2">
      <c r="B269" s="83"/>
      <c r="M269" s="84"/>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c r="AO269" s="116"/>
      <c r="AP269" s="116"/>
      <c r="AQ269" s="116"/>
      <c r="AR269" s="116"/>
      <c r="AS269" s="116"/>
      <c r="AT269" s="116"/>
      <c r="AU269" s="120"/>
      <c r="AV269" s="120"/>
      <c r="AW269" s="120"/>
      <c r="AX269" s="120"/>
      <c r="AY269" s="120"/>
      <c r="AZ269" s="120"/>
      <c r="BA269" s="120"/>
      <c r="BB269" s="120"/>
      <c r="BC269" s="120"/>
      <c r="BD269" s="120"/>
      <c r="BE269" s="120"/>
      <c r="BF269" s="120"/>
      <c r="BG269" s="120"/>
      <c r="BH269" s="87"/>
      <c r="BI269" s="87"/>
      <c r="BJ269" s="88"/>
      <c r="BK269" s="88"/>
    </row>
    <row r="270" spans="2:63" s="82" customFormat="1" x14ac:dyDescent="0.2">
      <c r="B270" s="83"/>
      <c r="M270" s="84"/>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c r="AO270" s="116"/>
      <c r="AP270" s="116"/>
      <c r="AQ270" s="116"/>
      <c r="AR270" s="116"/>
      <c r="AS270" s="116"/>
      <c r="AT270" s="116"/>
      <c r="AU270" s="120"/>
      <c r="AV270" s="120"/>
      <c r="AW270" s="120"/>
      <c r="AX270" s="120"/>
      <c r="AY270" s="120"/>
      <c r="AZ270" s="120"/>
      <c r="BA270" s="120"/>
      <c r="BB270" s="120"/>
      <c r="BC270" s="120"/>
      <c r="BD270" s="120"/>
      <c r="BE270" s="120"/>
      <c r="BF270" s="120"/>
      <c r="BG270" s="120"/>
      <c r="BH270" s="87"/>
      <c r="BI270" s="87"/>
      <c r="BJ270" s="88"/>
      <c r="BK270" s="88"/>
    </row>
    <row r="271" spans="2:63" s="82" customFormat="1" x14ac:dyDescent="0.2">
      <c r="B271" s="83"/>
      <c r="M271" s="84"/>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c r="AO271" s="116"/>
      <c r="AP271" s="116"/>
      <c r="AQ271" s="116"/>
      <c r="AR271" s="116"/>
      <c r="AS271" s="116"/>
      <c r="AT271" s="116"/>
      <c r="AU271" s="120"/>
      <c r="AV271" s="120"/>
      <c r="AW271" s="120"/>
      <c r="AX271" s="120"/>
      <c r="AY271" s="120"/>
      <c r="AZ271" s="120"/>
      <c r="BA271" s="120"/>
      <c r="BB271" s="120"/>
      <c r="BC271" s="120"/>
      <c r="BD271" s="120"/>
      <c r="BE271" s="120"/>
      <c r="BF271" s="120"/>
      <c r="BG271" s="120"/>
      <c r="BH271" s="87"/>
      <c r="BI271" s="87"/>
      <c r="BJ271" s="88"/>
      <c r="BK271" s="88"/>
    </row>
    <row r="272" spans="2:63" s="82" customFormat="1" x14ac:dyDescent="0.2">
      <c r="B272" s="83"/>
      <c r="M272" s="84"/>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c r="AO272" s="116"/>
      <c r="AP272" s="116"/>
      <c r="AQ272" s="116"/>
      <c r="AR272" s="116"/>
      <c r="AS272" s="116"/>
      <c r="AT272" s="116"/>
      <c r="AU272" s="120"/>
      <c r="AV272" s="120"/>
      <c r="AW272" s="120"/>
      <c r="AX272" s="120"/>
      <c r="AY272" s="120"/>
      <c r="AZ272" s="120"/>
      <c r="BA272" s="120"/>
      <c r="BB272" s="120"/>
      <c r="BC272" s="120"/>
      <c r="BD272" s="120"/>
      <c r="BE272" s="120"/>
      <c r="BF272" s="120"/>
      <c r="BG272" s="120"/>
      <c r="BH272" s="87"/>
      <c r="BI272" s="87"/>
      <c r="BJ272" s="88"/>
      <c r="BK272" s="88"/>
    </row>
    <row r="273" spans="2:63" s="82" customFormat="1" x14ac:dyDescent="0.2">
      <c r="B273" s="83"/>
      <c r="M273" s="84"/>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c r="AO273" s="116"/>
      <c r="AP273" s="116"/>
      <c r="AQ273" s="116"/>
      <c r="AR273" s="116"/>
      <c r="AS273" s="116"/>
      <c r="AT273" s="116"/>
      <c r="AU273" s="120"/>
      <c r="AV273" s="120"/>
      <c r="AW273" s="120"/>
      <c r="AX273" s="120"/>
      <c r="AY273" s="120"/>
      <c r="AZ273" s="120"/>
      <c r="BA273" s="120"/>
      <c r="BB273" s="120"/>
      <c r="BC273" s="120"/>
      <c r="BD273" s="120"/>
      <c r="BE273" s="120"/>
      <c r="BF273" s="120"/>
      <c r="BG273" s="120"/>
      <c r="BH273" s="87"/>
      <c r="BI273" s="87"/>
      <c r="BJ273" s="88"/>
      <c r="BK273" s="88"/>
    </row>
    <row r="274" spans="2:63" s="82" customFormat="1" x14ac:dyDescent="0.2">
      <c r="B274" s="83"/>
      <c r="M274" s="84"/>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c r="AO274" s="116"/>
      <c r="AP274" s="116"/>
      <c r="AQ274" s="116"/>
      <c r="AR274" s="116"/>
      <c r="AS274" s="116"/>
      <c r="AT274" s="116"/>
      <c r="AU274" s="120"/>
      <c r="AV274" s="120"/>
      <c r="AW274" s="120"/>
      <c r="AX274" s="120"/>
      <c r="AY274" s="120"/>
      <c r="AZ274" s="120"/>
      <c r="BA274" s="120"/>
      <c r="BB274" s="120"/>
      <c r="BC274" s="120"/>
      <c r="BD274" s="120"/>
      <c r="BE274" s="120"/>
      <c r="BF274" s="120"/>
      <c r="BG274" s="120"/>
      <c r="BH274" s="87"/>
      <c r="BI274" s="87"/>
      <c r="BJ274" s="88"/>
      <c r="BK274" s="88"/>
    </row>
    <row r="275" spans="2:63" s="82" customFormat="1" x14ac:dyDescent="0.2">
      <c r="B275" s="83"/>
      <c r="M275" s="84"/>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c r="AO275" s="116"/>
      <c r="AP275" s="116"/>
      <c r="AQ275" s="116"/>
      <c r="AR275" s="116"/>
      <c r="AS275" s="116"/>
      <c r="AT275" s="116"/>
      <c r="AU275" s="120"/>
      <c r="AV275" s="120"/>
      <c r="AW275" s="120"/>
      <c r="AX275" s="120"/>
      <c r="AY275" s="120"/>
      <c r="AZ275" s="120"/>
      <c r="BA275" s="120"/>
      <c r="BB275" s="120"/>
      <c r="BC275" s="120"/>
      <c r="BD275" s="120"/>
      <c r="BE275" s="120"/>
      <c r="BF275" s="120"/>
      <c r="BG275" s="120"/>
      <c r="BH275" s="87"/>
      <c r="BI275" s="87"/>
      <c r="BJ275" s="88"/>
      <c r="BK275" s="88"/>
    </row>
    <row r="276" spans="2:63" s="82" customFormat="1" x14ac:dyDescent="0.2">
      <c r="B276" s="83"/>
      <c r="M276" s="84"/>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c r="AO276" s="116"/>
      <c r="AP276" s="116"/>
      <c r="AQ276" s="116"/>
      <c r="AR276" s="116"/>
      <c r="AS276" s="116"/>
      <c r="AT276" s="116"/>
      <c r="AU276" s="120"/>
      <c r="AV276" s="120"/>
      <c r="AW276" s="120"/>
      <c r="AX276" s="120"/>
      <c r="AY276" s="120"/>
      <c r="AZ276" s="120"/>
      <c r="BA276" s="120"/>
      <c r="BB276" s="120"/>
      <c r="BC276" s="120"/>
      <c r="BD276" s="120"/>
      <c r="BE276" s="120"/>
      <c r="BF276" s="120"/>
      <c r="BG276" s="120"/>
      <c r="BH276" s="87"/>
      <c r="BI276" s="87"/>
      <c r="BJ276" s="88"/>
      <c r="BK276" s="88"/>
    </row>
    <row r="277" spans="2:63" s="82" customFormat="1" x14ac:dyDescent="0.2">
      <c r="B277" s="83"/>
      <c r="M277" s="84"/>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c r="AO277" s="116"/>
      <c r="AP277" s="116"/>
      <c r="AQ277" s="116"/>
      <c r="AR277" s="116"/>
      <c r="AS277" s="116"/>
      <c r="AT277" s="116"/>
      <c r="AU277" s="120"/>
      <c r="AV277" s="120"/>
      <c r="AW277" s="120"/>
      <c r="AX277" s="120"/>
      <c r="AY277" s="120"/>
      <c r="AZ277" s="120"/>
      <c r="BA277" s="120"/>
      <c r="BB277" s="120"/>
      <c r="BC277" s="120"/>
      <c r="BD277" s="120"/>
      <c r="BE277" s="120"/>
      <c r="BF277" s="120"/>
      <c r="BG277" s="120"/>
      <c r="BH277" s="87"/>
      <c r="BI277" s="87"/>
      <c r="BJ277" s="88"/>
      <c r="BK277" s="88"/>
    </row>
    <row r="278" spans="2:63" s="82" customFormat="1" x14ac:dyDescent="0.2">
      <c r="B278" s="83"/>
      <c r="M278" s="84"/>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c r="AO278" s="116"/>
      <c r="AP278" s="116"/>
      <c r="AQ278" s="116"/>
      <c r="AR278" s="116"/>
      <c r="AS278" s="116"/>
      <c r="AT278" s="116"/>
      <c r="AU278" s="120"/>
      <c r="AV278" s="120"/>
      <c r="AW278" s="120"/>
      <c r="AX278" s="120"/>
      <c r="AY278" s="120"/>
      <c r="AZ278" s="120"/>
      <c r="BA278" s="120"/>
      <c r="BB278" s="120"/>
      <c r="BC278" s="120"/>
      <c r="BD278" s="120"/>
      <c r="BE278" s="120"/>
      <c r="BF278" s="120"/>
      <c r="BG278" s="120"/>
      <c r="BH278" s="87"/>
      <c r="BI278" s="87"/>
      <c r="BJ278" s="88"/>
      <c r="BK278" s="88"/>
    </row>
    <row r="279" spans="2:63" s="82" customFormat="1" x14ac:dyDescent="0.2">
      <c r="B279" s="83"/>
      <c r="M279" s="84"/>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c r="AO279" s="116"/>
      <c r="AP279" s="116"/>
      <c r="AQ279" s="116"/>
      <c r="AR279" s="116"/>
      <c r="AS279" s="116"/>
      <c r="AT279" s="116"/>
      <c r="AU279" s="120"/>
      <c r="AV279" s="120"/>
      <c r="AW279" s="120"/>
      <c r="AX279" s="120"/>
      <c r="AY279" s="120"/>
      <c r="AZ279" s="120"/>
      <c r="BA279" s="120"/>
      <c r="BB279" s="120"/>
      <c r="BC279" s="120"/>
      <c r="BD279" s="120"/>
      <c r="BE279" s="120"/>
      <c r="BF279" s="120"/>
      <c r="BG279" s="120"/>
      <c r="BH279" s="87"/>
      <c r="BI279" s="87"/>
      <c r="BJ279" s="88"/>
      <c r="BK279" s="88"/>
    </row>
    <row r="280" spans="2:63" s="82" customFormat="1" x14ac:dyDescent="0.2">
      <c r="B280" s="83"/>
      <c r="M280" s="84"/>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c r="AO280" s="116"/>
      <c r="AP280" s="116"/>
      <c r="AQ280" s="116"/>
      <c r="AR280" s="116"/>
      <c r="AS280" s="116"/>
      <c r="AT280" s="116"/>
      <c r="AU280" s="120"/>
      <c r="AV280" s="120"/>
      <c r="AW280" s="120"/>
      <c r="AX280" s="120"/>
      <c r="AY280" s="120"/>
      <c r="AZ280" s="120"/>
      <c r="BA280" s="120"/>
      <c r="BB280" s="120"/>
      <c r="BC280" s="120"/>
      <c r="BD280" s="120"/>
      <c r="BE280" s="120"/>
      <c r="BF280" s="120"/>
      <c r="BG280" s="120"/>
      <c r="BH280" s="87"/>
      <c r="BI280" s="87"/>
      <c r="BJ280" s="88"/>
      <c r="BK280" s="88"/>
    </row>
    <row r="281" spans="2:63" s="82" customFormat="1" x14ac:dyDescent="0.2">
      <c r="B281" s="83"/>
      <c r="M281" s="84"/>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c r="AO281" s="116"/>
      <c r="AP281" s="116"/>
      <c r="AQ281" s="116"/>
      <c r="AR281" s="116"/>
      <c r="AS281" s="116"/>
      <c r="AT281" s="116"/>
      <c r="AU281" s="120"/>
      <c r="AV281" s="120"/>
      <c r="AW281" s="120"/>
      <c r="AX281" s="120"/>
      <c r="AY281" s="120"/>
      <c r="AZ281" s="120"/>
      <c r="BA281" s="120"/>
      <c r="BB281" s="120"/>
      <c r="BC281" s="120"/>
      <c r="BD281" s="120"/>
      <c r="BE281" s="120"/>
      <c r="BF281" s="120"/>
      <c r="BG281" s="120"/>
      <c r="BH281" s="87"/>
      <c r="BI281" s="87"/>
      <c r="BJ281" s="88"/>
      <c r="BK281" s="88"/>
    </row>
    <row r="282" spans="2:63" s="82" customFormat="1" x14ac:dyDescent="0.2">
      <c r="B282" s="83"/>
      <c r="M282" s="84"/>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c r="AO282" s="116"/>
      <c r="AP282" s="116"/>
      <c r="AQ282" s="116"/>
      <c r="AR282" s="116"/>
      <c r="AS282" s="116"/>
      <c r="AT282" s="116"/>
      <c r="AU282" s="120"/>
      <c r="AV282" s="120"/>
      <c r="AW282" s="120"/>
      <c r="AX282" s="120"/>
      <c r="AY282" s="120"/>
      <c r="AZ282" s="120"/>
      <c r="BA282" s="120"/>
      <c r="BB282" s="120"/>
      <c r="BC282" s="120"/>
      <c r="BD282" s="120"/>
      <c r="BE282" s="120"/>
      <c r="BF282" s="120"/>
      <c r="BG282" s="120"/>
      <c r="BH282" s="87"/>
      <c r="BI282" s="87"/>
      <c r="BJ282" s="88"/>
      <c r="BK282" s="88"/>
    </row>
    <row r="283" spans="2:63" s="82" customFormat="1" x14ac:dyDescent="0.2">
      <c r="B283" s="83"/>
      <c r="M283" s="84"/>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c r="AO283" s="116"/>
      <c r="AP283" s="116"/>
      <c r="AQ283" s="116"/>
      <c r="AR283" s="116"/>
      <c r="AS283" s="116"/>
      <c r="AT283" s="116"/>
      <c r="AU283" s="120"/>
      <c r="AV283" s="120"/>
      <c r="AW283" s="120"/>
      <c r="AX283" s="120"/>
      <c r="AY283" s="120"/>
      <c r="AZ283" s="120"/>
      <c r="BA283" s="120"/>
      <c r="BB283" s="120"/>
      <c r="BC283" s="120"/>
      <c r="BD283" s="120"/>
      <c r="BE283" s="120"/>
      <c r="BF283" s="120"/>
      <c r="BG283" s="120"/>
      <c r="BH283" s="87"/>
      <c r="BI283" s="87"/>
      <c r="BJ283" s="88"/>
      <c r="BK283" s="88"/>
    </row>
    <row r="284" spans="2:63" s="82" customFormat="1" x14ac:dyDescent="0.2">
      <c r="B284" s="83"/>
      <c r="M284" s="84"/>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c r="AO284" s="116"/>
      <c r="AP284" s="116"/>
      <c r="AQ284" s="116"/>
      <c r="AR284" s="116"/>
      <c r="AS284" s="116"/>
      <c r="AT284" s="116"/>
      <c r="AU284" s="120"/>
      <c r="AV284" s="120"/>
      <c r="AW284" s="120"/>
      <c r="AX284" s="120"/>
      <c r="AY284" s="120"/>
      <c r="AZ284" s="120"/>
      <c r="BA284" s="120"/>
      <c r="BB284" s="120"/>
      <c r="BC284" s="120"/>
      <c r="BD284" s="120"/>
      <c r="BE284" s="120"/>
      <c r="BF284" s="120"/>
      <c r="BG284" s="120"/>
      <c r="BH284" s="87"/>
      <c r="BI284" s="87"/>
      <c r="BJ284" s="88"/>
      <c r="BK284" s="88"/>
    </row>
    <row r="285" spans="2:63" s="82" customFormat="1" x14ac:dyDescent="0.2">
      <c r="B285" s="83"/>
      <c r="M285" s="84"/>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c r="AO285" s="116"/>
      <c r="AP285" s="116"/>
      <c r="AQ285" s="116"/>
      <c r="AR285" s="116"/>
      <c r="AS285" s="116"/>
      <c r="AT285" s="116"/>
      <c r="AU285" s="120"/>
      <c r="AV285" s="120"/>
      <c r="AW285" s="120"/>
      <c r="AX285" s="120"/>
      <c r="AY285" s="120"/>
      <c r="AZ285" s="120"/>
      <c r="BA285" s="120"/>
      <c r="BB285" s="120"/>
      <c r="BC285" s="120"/>
      <c r="BD285" s="120"/>
      <c r="BE285" s="120"/>
      <c r="BF285" s="120"/>
      <c r="BG285" s="120"/>
      <c r="BH285" s="87"/>
      <c r="BI285" s="87"/>
      <c r="BJ285" s="88"/>
      <c r="BK285" s="88"/>
    </row>
    <row r="286" spans="2:63" s="82" customFormat="1" x14ac:dyDescent="0.2">
      <c r="B286" s="83"/>
      <c r="M286" s="84"/>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c r="AO286" s="116"/>
      <c r="AP286" s="116"/>
      <c r="AQ286" s="116"/>
      <c r="AR286" s="116"/>
      <c r="AS286" s="116"/>
      <c r="AT286" s="116"/>
      <c r="AU286" s="120"/>
      <c r="AV286" s="120"/>
      <c r="AW286" s="120"/>
      <c r="AX286" s="120"/>
      <c r="AY286" s="120"/>
      <c r="AZ286" s="120"/>
      <c r="BA286" s="120"/>
      <c r="BB286" s="120"/>
      <c r="BC286" s="120"/>
      <c r="BD286" s="120"/>
      <c r="BE286" s="120"/>
      <c r="BF286" s="120"/>
      <c r="BG286" s="120"/>
      <c r="BH286" s="87"/>
      <c r="BI286" s="87"/>
      <c r="BJ286" s="88"/>
      <c r="BK286" s="88"/>
    </row>
    <row r="287" spans="2:63" s="82" customFormat="1" x14ac:dyDescent="0.2">
      <c r="B287" s="83"/>
      <c r="M287" s="84"/>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c r="AO287" s="116"/>
      <c r="AP287" s="116"/>
      <c r="AQ287" s="116"/>
      <c r="AR287" s="116"/>
      <c r="AS287" s="116"/>
      <c r="AT287" s="116"/>
      <c r="AU287" s="120"/>
      <c r="AV287" s="120"/>
      <c r="AW287" s="120"/>
      <c r="AX287" s="120"/>
      <c r="AY287" s="120"/>
      <c r="AZ287" s="120"/>
      <c r="BA287" s="120"/>
      <c r="BB287" s="120"/>
      <c r="BC287" s="120"/>
      <c r="BD287" s="120"/>
      <c r="BE287" s="120"/>
      <c r="BF287" s="120"/>
      <c r="BG287" s="120"/>
      <c r="BH287" s="87"/>
      <c r="BI287" s="87"/>
      <c r="BJ287" s="88"/>
      <c r="BK287" s="88"/>
    </row>
    <row r="288" spans="2:63" s="82" customFormat="1" x14ac:dyDescent="0.2">
      <c r="B288" s="83"/>
      <c r="M288" s="84"/>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c r="AO288" s="116"/>
      <c r="AP288" s="116"/>
      <c r="AQ288" s="116"/>
      <c r="AR288" s="116"/>
      <c r="AS288" s="116"/>
      <c r="AT288" s="116"/>
      <c r="AU288" s="120"/>
      <c r="AV288" s="120"/>
      <c r="AW288" s="120"/>
      <c r="AX288" s="120"/>
      <c r="AY288" s="120"/>
      <c r="AZ288" s="120"/>
      <c r="BA288" s="120"/>
      <c r="BB288" s="120"/>
      <c r="BC288" s="120"/>
      <c r="BD288" s="120"/>
      <c r="BE288" s="120"/>
      <c r="BF288" s="120"/>
      <c r="BG288" s="120"/>
      <c r="BH288" s="87"/>
      <c r="BI288" s="87"/>
      <c r="BJ288" s="88"/>
      <c r="BK288" s="88"/>
    </row>
    <row r="289" spans="2:63" s="82" customFormat="1" x14ac:dyDescent="0.2">
      <c r="B289" s="83"/>
      <c r="M289" s="84"/>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c r="AO289" s="116"/>
      <c r="AP289" s="116"/>
      <c r="AQ289" s="116"/>
      <c r="AR289" s="116"/>
      <c r="AS289" s="116"/>
      <c r="AT289" s="116"/>
      <c r="AU289" s="120"/>
      <c r="AV289" s="120"/>
      <c r="AW289" s="120"/>
      <c r="AX289" s="120"/>
      <c r="AY289" s="120"/>
      <c r="AZ289" s="120"/>
      <c r="BA289" s="120"/>
      <c r="BB289" s="120"/>
      <c r="BC289" s="120"/>
      <c r="BD289" s="120"/>
      <c r="BE289" s="120"/>
      <c r="BF289" s="120"/>
      <c r="BG289" s="120"/>
      <c r="BH289" s="87"/>
      <c r="BI289" s="87"/>
      <c r="BJ289" s="88"/>
      <c r="BK289" s="88"/>
    </row>
    <row r="290" spans="2:63" s="82" customFormat="1" x14ac:dyDescent="0.2">
      <c r="B290" s="83"/>
      <c r="M290" s="84"/>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c r="AO290" s="116"/>
      <c r="AP290" s="116"/>
      <c r="AQ290" s="116"/>
      <c r="AR290" s="116"/>
      <c r="AS290" s="116"/>
      <c r="AT290" s="116"/>
      <c r="AU290" s="120"/>
      <c r="AV290" s="120"/>
      <c r="AW290" s="120"/>
      <c r="AX290" s="120"/>
      <c r="AY290" s="120"/>
      <c r="AZ290" s="120"/>
      <c r="BA290" s="120"/>
      <c r="BB290" s="120"/>
      <c r="BC290" s="120"/>
      <c r="BD290" s="120"/>
      <c r="BE290" s="120"/>
      <c r="BF290" s="120"/>
      <c r="BG290" s="120"/>
      <c r="BH290" s="87"/>
      <c r="BI290" s="87"/>
      <c r="BJ290" s="88"/>
      <c r="BK290" s="88"/>
    </row>
    <row r="291" spans="2:63" s="82" customFormat="1" x14ac:dyDescent="0.2">
      <c r="B291" s="83"/>
      <c r="M291" s="84"/>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c r="AO291" s="116"/>
      <c r="AP291" s="116"/>
      <c r="AQ291" s="116"/>
      <c r="AR291" s="116"/>
      <c r="AS291" s="116"/>
      <c r="AT291" s="116"/>
      <c r="AU291" s="120"/>
      <c r="AV291" s="120"/>
      <c r="AW291" s="120"/>
      <c r="AX291" s="120"/>
      <c r="AY291" s="120"/>
      <c r="AZ291" s="120"/>
      <c r="BA291" s="120"/>
      <c r="BB291" s="120"/>
      <c r="BC291" s="120"/>
      <c r="BD291" s="120"/>
      <c r="BE291" s="120"/>
      <c r="BF291" s="120"/>
      <c r="BG291" s="120"/>
      <c r="BH291" s="87"/>
      <c r="BI291" s="87"/>
      <c r="BJ291" s="88"/>
      <c r="BK291" s="88"/>
    </row>
    <row r="292" spans="2:63" s="82" customFormat="1" x14ac:dyDescent="0.2">
      <c r="B292" s="83"/>
      <c r="M292" s="84"/>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c r="AO292" s="116"/>
      <c r="AP292" s="116"/>
      <c r="AQ292" s="116"/>
      <c r="AR292" s="116"/>
      <c r="AS292" s="116"/>
      <c r="AT292" s="116"/>
      <c r="AU292" s="120"/>
      <c r="AV292" s="120"/>
      <c r="AW292" s="120"/>
      <c r="AX292" s="120"/>
      <c r="AY292" s="120"/>
      <c r="AZ292" s="120"/>
      <c r="BA292" s="120"/>
      <c r="BB292" s="120"/>
      <c r="BC292" s="120"/>
      <c r="BD292" s="120"/>
      <c r="BE292" s="120"/>
      <c r="BF292" s="120"/>
      <c r="BG292" s="120"/>
      <c r="BH292" s="87"/>
      <c r="BI292" s="87"/>
      <c r="BJ292" s="88"/>
      <c r="BK292" s="88"/>
    </row>
    <row r="293" spans="2:63" s="82" customFormat="1" x14ac:dyDescent="0.2">
      <c r="B293" s="83"/>
      <c r="M293" s="84"/>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c r="AO293" s="116"/>
      <c r="AP293" s="116"/>
      <c r="AQ293" s="116"/>
      <c r="AR293" s="116"/>
      <c r="AS293" s="116"/>
      <c r="AT293" s="116"/>
      <c r="AU293" s="120"/>
      <c r="AV293" s="120"/>
      <c r="AW293" s="120"/>
      <c r="AX293" s="120"/>
      <c r="AY293" s="120"/>
      <c r="AZ293" s="120"/>
      <c r="BA293" s="120"/>
      <c r="BB293" s="120"/>
      <c r="BC293" s="120"/>
      <c r="BD293" s="120"/>
      <c r="BE293" s="120"/>
      <c r="BF293" s="120"/>
      <c r="BG293" s="120"/>
      <c r="BH293" s="87"/>
      <c r="BI293" s="87"/>
      <c r="BJ293" s="88"/>
      <c r="BK293" s="88"/>
    </row>
    <row r="294" spans="2:63" s="82" customFormat="1" x14ac:dyDescent="0.2">
      <c r="B294" s="83"/>
      <c r="M294" s="84"/>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c r="AO294" s="116"/>
      <c r="AP294" s="116"/>
      <c r="AQ294" s="116"/>
      <c r="AR294" s="116"/>
      <c r="AS294" s="116"/>
      <c r="AT294" s="116"/>
      <c r="AU294" s="120"/>
      <c r="AV294" s="120"/>
      <c r="AW294" s="120"/>
      <c r="AX294" s="120"/>
      <c r="AY294" s="120"/>
      <c r="AZ294" s="120"/>
      <c r="BA294" s="120"/>
      <c r="BB294" s="120"/>
      <c r="BC294" s="120"/>
      <c r="BD294" s="120"/>
      <c r="BE294" s="120"/>
      <c r="BF294" s="120"/>
      <c r="BG294" s="120"/>
      <c r="BH294" s="87"/>
      <c r="BI294" s="87"/>
      <c r="BJ294" s="88"/>
      <c r="BK294" s="88"/>
    </row>
    <row r="295" spans="2:63" s="82" customFormat="1" x14ac:dyDescent="0.2">
      <c r="B295" s="83"/>
      <c r="M295" s="84"/>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c r="AO295" s="116"/>
      <c r="AP295" s="116"/>
      <c r="AQ295" s="116"/>
      <c r="AR295" s="116"/>
      <c r="AS295" s="116"/>
      <c r="AT295" s="116"/>
      <c r="AU295" s="120"/>
      <c r="AV295" s="120"/>
      <c r="AW295" s="120"/>
      <c r="AX295" s="120"/>
      <c r="AY295" s="120"/>
      <c r="AZ295" s="120"/>
      <c r="BA295" s="120"/>
      <c r="BB295" s="120"/>
      <c r="BC295" s="120"/>
      <c r="BD295" s="120"/>
      <c r="BE295" s="120"/>
      <c r="BF295" s="120"/>
      <c r="BG295" s="120"/>
      <c r="BH295" s="87"/>
      <c r="BI295" s="87"/>
      <c r="BJ295" s="88"/>
      <c r="BK295" s="88"/>
    </row>
    <row r="296" spans="2:63" s="82" customFormat="1" x14ac:dyDescent="0.2">
      <c r="B296" s="83"/>
      <c r="M296" s="84"/>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c r="AO296" s="116"/>
      <c r="AP296" s="116"/>
      <c r="AQ296" s="116"/>
      <c r="AR296" s="116"/>
      <c r="AS296" s="116"/>
      <c r="AT296" s="116"/>
      <c r="AU296" s="120"/>
      <c r="AV296" s="120"/>
      <c r="AW296" s="120"/>
      <c r="AX296" s="120"/>
      <c r="AY296" s="120"/>
      <c r="AZ296" s="120"/>
      <c r="BA296" s="120"/>
      <c r="BB296" s="120"/>
      <c r="BC296" s="120"/>
      <c r="BD296" s="120"/>
      <c r="BE296" s="120"/>
      <c r="BF296" s="120"/>
      <c r="BG296" s="120"/>
      <c r="BH296" s="87"/>
      <c r="BI296" s="87"/>
      <c r="BJ296" s="88"/>
      <c r="BK296" s="88"/>
    </row>
    <row r="297" spans="2:63" s="82" customFormat="1" x14ac:dyDescent="0.2">
      <c r="B297" s="83"/>
      <c r="M297" s="84"/>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c r="AO297" s="116"/>
      <c r="AP297" s="116"/>
      <c r="AQ297" s="116"/>
      <c r="AR297" s="116"/>
      <c r="AS297" s="116"/>
      <c r="AT297" s="116"/>
      <c r="AU297" s="120"/>
      <c r="AV297" s="120"/>
      <c r="AW297" s="120"/>
      <c r="AX297" s="120"/>
      <c r="AY297" s="120"/>
      <c r="AZ297" s="120"/>
      <c r="BA297" s="120"/>
      <c r="BB297" s="120"/>
      <c r="BC297" s="120"/>
      <c r="BD297" s="120"/>
      <c r="BE297" s="120"/>
      <c r="BF297" s="120"/>
      <c r="BG297" s="120"/>
      <c r="BH297" s="87"/>
      <c r="BI297" s="87"/>
      <c r="BJ297" s="88"/>
      <c r="BK297" s="88"/>
    </row>
    <row r="298" spans="2:63" s="82" customFormat="1" x14ac:dyDescent="0.2">
      <c r="B298" s="83"/>
      <c r="M298" s="84"/>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c r="AO298" s="116"/>
      <c r="AP298" s="116"/>
      <c r="AQ298" s="116"/>
      <c r="AR298" s="116"/>
      <c r="AS298" s="116"/>
      <c r="AT298" s="116"/>
      <c r="AU298" s="120"/>
      <c r="AV298" s="120"/>
      <c r="AW298" s="120"/>
      <c r="AX298" s="120"/>
      <c r="AY298" s="120"/>
      <c r="AZ298" s="120"/>
      <c r="BA298" s="120"/>
      <c r="BB298" s="120"/>
      <c r="BC298" s="120"/>
      <c r="BD298" s="120"/>
      <c r="BE298" s="120"/>
      <c r="BF298" s="120"/>
      <c r="BG298" s="120"/>
      <c r="BH298" s="87"/>
      <c r="BI298" s="87"/>
      <c r="BJ298" s="88"/>
      <c r="BK298" s="88"/>
    </row>
    <row r="299" spans="2:63" s="82" customFormat="1" x14ac:dyDescent="0.2">
      <c r="B299" s="83"/>
      <c r="M299" s="84"/>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c r="AO299" s="116"/>
      <c r="AP299" s="116"/>
      <c r="AQ299" s="116"/>
      <c r="AR299" s="116"/>
      <c r="AS299" s="116"/>
      <c r="AT299" s="116"/>
      <c r="AU299" s="120"/>
      <c r="AV299" s="120"/>
      <c r="AW299" s="120"/>
      <c r="AX299" s="120"/>
      <c r="AY299" s="120"/>
      <c r="AZ299" s="120"/>
      <c r="BA299" s="120"/>
      <c r="BB299" s="120"/>
      <c r="BC299" s="120"/>
      <c r="BD299" s="120"/>
      <c r="BE299" s="120"/>
      <c r="BF299" s="120"/>
      <c r="BG299" s="120"/>
      <c r="BH299" s="87"/>
      <c r="BI299" s="87"/>
      <c r="BJ299" s="88"/>
      <c r="BK299" s="88"/>
    </row>
    <row r="300" spans="2:63" s="82" customFormat="1" x14ac:dyDescent="0.2">
      <c r="B300" s="83"/>
      <c r="M300" s="84"/>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c r="AO300" s="116"/>
      <c r="AP300" s="116"/>
      <c r="AQ300" s="116"/>
      <c r="AR300" s="116"/>
      <c r="AS300" s="116"/>
      <c r="AT300" s="116"/>
      <c r="AU300" s="120"/>
      <c r="AV300" s="120"/>
      <c r="AW300" s="120"/>
      <c r="AX300" s="120"/>
      <c r="AY300" s="120"/>
      <c r="AZ300" s="120"/>
      <c r="BA300" s="120"/>
      <c r="BB300" s="120"/>
      <c r="BC300" s="120"/>
      <c r="BD300" s="120"/>
      <c r="BE300" s="120"/>
      <c r="BF300" s="120"/>
      <c r="BG300" s="120"/>
      <c r="BH300" s="87"/>
      <c r="BI300" s="87"/>
      <c r="BJ300" s="88"/>
      <c r="BK300" s="88"/>
    </row>
    <row r="301" spans="2:63" s="82" customFormat="1" x14ac:dyDescent="0.2">
      <c r="B301" s="83"/>
      <c r="M301" s="84"/>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c r="AO301" s="116"/>
      <c r="AP301" s="116"/>
      <c r="AQ301" s="116"/>
      <c r="AR301" s="116"/>
      <c r="AS301" s="116"/>
      <c r="AT301" s="116"/>
      <c r="AU301" s="120"/>
      <c r="AV301" s="120"/>
      <c r="AW301" s="120"/>
      <c r="AX301" s="120"/>
      <c r="AY301" s="120"/>
      <c r="AZ301" s="120"/>
      <c r="BA301" s="120"/>
      <c r="BB301" s="120"/>
      <c r="BC301" s="120"/>
      <c r="BD301" s="120"/>
      <c r="BE301" s="120"/>
      <c r="BF301" s="120"/>
      <c r="BG301" s="120"/>
      <c r="BH301" s="87"/>
      <c r="BI301" s="87"/>
      <c r="BJ301" s="88"/>
      <c r="BK301" s="88"/>
    </row>
    <row r="302" spans="2:63" s="82" customFormat="1" x14ac:dyDescent="0.2">
      <c r="B302" s="83"/>
      <c r="M302" s="84"/>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c r="AO302" s="116"/>
      <c r="AP302" s="116"/>
      <c r="AQ302" s="116"/>
      <c r="AR302" s="116"/>
      <c r="AS302" s="116"/>
      <c r="AT302" s="116"/>
      <c r="AU302" s="120"/>
      <c r="AV302" s="120"/>
      <c r="AW302" s="120"/>
      <c r="AX302" s="120"/>
      <c r="AY302" s="120"/>
      <c r="AZ302" s="120"/>
      <c r="BA302" s="120"/>
      <c r="BB302" s="120"/>
      <c r="BC302" s="120"/>
      <c r="BD302" s="120"/>
      <c r="BE302" s="120"/>
      <c r="BF302" s="120"/>
      <c r="BG302" s="120"/>
      <c r="BH302" s="87"/>
      <c r="BI302" s="87"/>
      <c r="BJ302" s="88"/>
      <c r="BK302" s="88"/>
    </row>
    <row r="303" spans="2:63" s="82" customFormat="1" x14ac:dyDescent="0.2">
      <c r="B303" s="83"/>
      <c r="M303" s="84"/>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c r="AO303" s="116"/>
      <c r="AP303" s="116"/>
      <c r="AQ303" s="116"/>
      <c r="AR303" s="116"/>
      <c r="AS303" s="116"/>
      <c r="AT303" s="116"/>
      <c r="AU303" s="120"/>
      <c r="AV303" s="120"/>
      <c r="AW303" s="120"/>
      <c r="AX303" s="120"/>
      <c r="AY303" s="120"/>
      <c r="AZ303" s="120"/>
      <c r="BA303" s="120"/>
      <c r="BB303" s="120"/>
      <c r="BC303" s="120"/>
      <c r="BD303" s="120"/>
      <c r="BE303" s="120"/>
      <c r="BF303" s="120"/>
      <c r="BG303" s="120"/>
      <c r="BH303" s="87"/>
      <c r="BI303" s="87"/>
      <c r="BJ303" s="88"/>
      <c r="BK303" s="88"/>
    </row>
    <row r="304" spans="2:63" s="82" customFormat="1" x14ac:dyDescent="0.2">
      <c r="B304" s="83"/>
      <c r="M304" s="84"/>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c r="AO304" s="116"/>
      <c r="AP304" s="116"/>
      <c r="AQ304" s="116"/>
      <c r="AR304" s="116"/>
      <c r="AS304" s="116"/>
      <c r="AT304" s="116"/>
      <c r="AU304" s="120"/>
      <c r="AV304" s="120"/>
      <c r="AW304" s="120"/>
      <c r="AX304" s="120"/>
      <c r="AY304" s="120"/>
      <c r="AZ304" s="120"/>
      <c r="BA304" s="120"/>
      <c r="BB304" s="120"/>
      <c r="BC304" s="120"/>
      <c r="BD304" s="120"/>
      <c r="BE304" s="120"/>
      <c r="BF304" s="120"/>
      <c r="BG304" s="120"/>
      <c r="BH304" s="87"/>
      <c r="BI304" s="87"/>
      <c r="BJ304" s="88"/>
      <c r="BK304" s="88"/>
    </row>
    <row r="305" spans="2:63" s="82" customFormat="1" x14ac:dyDescent="0.2">
      <c r="B305" s="83"/>
      <c r="M305" s="84"/>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c r="AO305" s="116"/>
      <c r="AP305" s="116"/>
      <c r="AQ305" s="116"/>
      <c r="AR305" s="116"/>
      <c r="AS305" s="116"/>
      <c r="AT305" s="116"/>
      <c r="AU305" s="120"/>
      <c r="AV305" s="120"/>
      <c r="AW305" s="120"/>
      <c r="AX305" s="120"/>
      <c r="AY305" s="120"/>
      <c r="AZ305" s="120"/>
      <c r="BA305" s="120"/>
      <c r="BB305" s="120"/>
      <c r="BC305" s="120"/>
      <c r="BD305" s="120"/>
      <c r="BE305" s="120"/>
      <c r="BF305" s="120"/>
      <c r="BG305" s="120"/>
      <c r="BH305" s="87"/>
      <c r="BI305" s="87"/>
      <c r="BJ305" s="88"/>
      <c r="BK305" s="88"/>
    </row>
    <row r="306" spans="2:63" s="82" customFormat="1" x14ac:dyDescent="0.2">
      <c r="B306" s="83"/>
      <c r="M306" s="84"/>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c r="AO306" s="116"/>
      <c r="AP306" s="116"/>
      <c r="AQ306" s="116"/>
      <c r="AR306" s="116"/>
      <c r="AS306" s="116"/>
      <c r="AT306" s="116"/>
      <c r="AU306" s="120"/>
      <c r="AV306" s="120"/>
      <c r="AW306" s="120"/>
      <c r="AX306" s="120"/>
      <c r="AY306" s="120"/>
      <c r="AZ306" s="120"/>
      <c r="BA306" s="120"/>
      <c r="BB306" s="120"/>
      <c r="BC306" s="120"/>
      <c r="BD306" s="120"/>
      <c r="BE306" s="120"/>
      <c r="BF306" s="120"/>
      <c r="BG306" s="120"/>
      <c r="BH306" s="87"/>
      <c r="BI306" s="87"/>
      <c r="BJ306" s="88"/>
      <c r="BK306" s="88"/>
    </row>
    <row r="307" spans="2:63" s="82" customFormat="1" x14ac:dyDescent="0.2">
      <c r="B307" s="83"/>
      <c r="M307" s="84"/>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c r="AO307" s="116"/>
      <c r="AP307" s="116"/>
      <c r="AQ307" s="116"/>
      <c r="AR307" s="116"/>
      <c r="AS307" s="116"/>
      <c r="AT307" s="116"/>
      <c r="AU307" s="120"/>
      <c r="AV307" s="120"/>
      <c r="AW307" s="120"/>
      <c r="AX307" s="120"/>
      <c r="AY307" s="120"/>
      <c r="AZ307" s="120"/>
      <c r="BA307" s="120"/>
      <c r="BB307" s="120"/>
      <c r="BC307" s="120"/>
      <c r="BD307" s="120"/>
      <c r="BE307" s="120"/>
      <c r="BF307" s="120"/>
      <c r="BG307" s="120"/>
      <c r="BH307" s="87"/>
      <c r="BI307" s="87"/>
      <c r="BJ307" s="88"/>
      <c r="BK307" s="88"/>
    </row>
    <row r="308" spans="2:63" s="82" customFormat="1" x14ac:dyDescent="0.2">
      <c r="B308" s="83"/>
      <c r="M308" s="84"/>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c r="AO308" s="116"/>
      <c r="AP308" s="116"/>
      <c r="AQ308" s="116"/>
      <c r="AR308" s="116"/>
      <c r="AS308" s="116"/>
      <c r="AT308" s="116"/>
      <c r="AU308" s="120"/>
      <c r="AV308" s="120"/>
      <c r="AW308" s="120"/>
      <c r="AX308" s="120"/>
      <c r="AY308" s="120"/>
      <c r="AZ308" s="120"/>
      <c r="BA308" s="120"/>
      <c r="BB308" s="120"/>
      <c r="BC308" s="120"/>
      <c r="BD308" s="120"/>
      <c r="BE308" s="120"/>
      <c r="BF308" s="120"/>
      <c r="BG308" s="120"/>
      <c r="BH308" s="87"/>
      <c r="BI308" s="87"/>
      <c r="BJ308" s="88"/>
      <c r="BK308" s="88"/>
    </row>
    <row r="309" spans="2:63" s="82" customFormat="1" x14ac:dyDescent="0.2">
      <c r="B309" s="83"/>
      <c r="M309" s="84"/>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c r="AO309" s="116"/>
      <c r="AP309" s="116"/>
      <c r="AQ309" s="116"/>
      <c r="AR309" s="116"/>
      <c r="AS309" s="116"/>
      <c r="AT309" s="116"/>
      <c r="AU309" s="120"/>
      <c r="AV309" s="120"/>
      <c r="AW309" s="120"/>
      <c r="AX309" s="120"/>
      <c r="AY309" s="120"/>
      <c r="AZ309" s="120"/>
      <c r="BA309" s="120"/>
      <c r="BB309" s="120"/>
      <c r="BC309" s="120"/>
      <c r="BD309" s="120"/>
      <c r="BE309" s="120"/>
      <c r="BF309" s="120"/>
      <c r="BG309" s="120"/>
      <c r="BH309" s="87"/>
      <c r="BI309" s="87"/>
      <c r="BJ309" s="88"/>
      <c r="BK309" s="88"/>
    </row>
    <row r="310" spans="2:63" s="82" customFormat="1" x14ac:dyDescent="0.2">
      <c r="B310" s="83"/>
      <c r="M310" s="84"/>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c r="AO310" s="116"/>
      <c r="AP310" s="116"/>
      <c r="AQ310" s="116"/>
      <c r="AR310" s="116"/>
      <c r="AS310" s="116"/>
      <c r="AT310" s="116"/>
      <c r="AU310" s="120"/>
      <c r="AV310" s="120"/>
      <c r="AW310" s="120"/>
      <c r="AX310" s="120"/>
      <c r="AY310" s="120"/>
      <c r="AZ310" s="120"/>
      <c r="BA310" s="120"/>
      <c r="BB310" s="120"/>
      <c r="BC310" s="120"/>
      <c r="BD310" s="120"/>
      <c r="BE310" s="120"/>
      <c r="BF310" s="120"/>
      <c r="BG310" s="120"/>
      <c r="BH310" s="87"/>
      <c r="BI310" s="87"/>
      <c r="BJ310" s="88"/>
      <c r="BK310" s="88"/>
    </row>
    <row r="311" spans="2:63" s="82" customFormat="1" x14ac:dyDescent="0.2">
      <c r="B311" s="83"/>
      <c r="M311" s="84"/>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c r="AO311" s="116"/>
      <c r="AP311" s="116"/>
      <c r="AQ311" s="116"/>
      <c r="AR311" s="116"/>
      <c r="AS311" s="116"/>
      <c r="AT311" s="116"/>
      <c r="AU311" s="120"/>
      <c r="AV311" s="120"/>
      <c r="AW311" s="120"/>
      <c r="AX311" s="120"/>
      <c r="AY311" s="120"/>
      <c r="AZ311" s="120"/>
      <c r="BA311" s="120"/>
      <c r="BB311" s="120"/>
      <c r="BC311" s="120"/>
      <c r="BD311" s="120"/>
      <c r="BE311" s="120"/>
      <c r="BF311" s="120"/>
      <c r="BG311" s="120"/>
      <c r="BH311" s="87"/>
      <c r="BI311" s="87"/>
      <c r="BJ311" s="88"/>
      <c r="BK311" s="88"/>
    </row>
    <row r="312" spans="2:63" s="82" customFormat="1" x14ac:dyDescent="0.2">
      <c r="B312" s="83"/>
      <c r="M312" s="84"/>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c r="AO312" s="116"/>
      <c r="AP312" s="116"/>
      <c r="AQ312" s="116"/>
      <c r="AR312" s="116"/>
      <c r="AS312" s="116"/>
      <c r="AT312" s="116"/>
      <c r="AU312" s="120"/>
      <c r="AV312" s="120"/>
      <c r="AW312" s="120"/>
      <c r="AX312" s="120"/>
      <c r="AY312" s="120"/>
      <c r="AZ312" s="120"/>
      <c r="BA312" s="120"/>
      <c r="BB312" s="120"/>
      <c r="BC312" s="120"/>
      <c r="BD312" s="120"/>
      <c r="BE312" s="120"/>
      <c r="BF312" s="120"/>
      <c r="BG312" s="120"/>
      <c r="BH312" s="87"/>
      <c r="BI312" s="87"/>
      <c r="BJ312" s="88"/>
      <c r="BK312" s="88"/>
    </row>
    <row r="313" spans="2:63" s="82" customFormat="1" x14ac:dyDescent="0.2">
      <c r="B313" s="83"/>
      <c r="M313" s="84"/>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c r="AO313" s="116"/>
      <c r="AP313" s="116"/>
      <c r="AQ313" s="116"/>
      <c r="AR313" s="116"/>
      <c r="AS313" s="116"/>
      <c r="AT313" s="116"/>
      <c r="AU313" s="120"/>
      <c r="AV313" s="120"/>
      <c r="AW313" s="120"/>
      <c r="AX313" s="120"/>
      <c r="AY313" s="120"/>
      <c r="AZ313" s="120"/>
      <c r="BA313" s="120"/>
      <c r="BB313" s="120"/>
      <c r="BC313" s="120"/>
      <c r="BD313" s="120"/>
      <c r="BE313" s="120"/>
      <c r="BF313" s="120"/>
      <c r="BG313" s="120"/>
      <c r="BH313" s="87"/>
      <c r="BI313" s="87"/>
      <c r="BJ313" s="88"/>
      <c r="BK313" s="88"/>
    </row>
    <row r="314" spans="2:63" s="82" customFormat="1" x14ac:dyDescent="0.2">
      <c r="B314" s="83"/>
      <c r="M314" s="84"/>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c r="AO314" s="116"/>
      <c r="AP314" s="116"/>
      <c r="AQ314" s="116"/>
      <c r="AR314" s="116"/>
      <c r="AS314" s="116"/>
      <c r="AT314" s="116"/>
      <c r="AU314" s="120"/>
      <c r="AV314" s="120"/>
      <c r="AW314" s="120"/>
      <c r="AX314" s="120"/>
      <c r="AY314" s="120"/>
      <c r="AZ314" s="120"/>
      <c r="BA314" s="120"/>
      <c r="BB314" s="120"/>
      <c r="BC314" s="120"/>
      <c r="BD314" s="120"/>
      <c r="BE314" s="120"/>
      <c r="BF314" s="120"/>
      <c r="BG314" s="120"/>
      <c r="BH314" s="87"/>
      <c r="BI314" s="87"/>
      <c r="BJ314" s="88"/>
      <c r="BK314" s="88"/>
    </row>
    <row r="315" spans="2:63" s="82" customFormat="1" x14ac:dyDescent="0.2">
      <c r="B315" s="83"/>
      <c r="M315" s="84"/>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c r="AO315" s="116"/>
      <c r="AP315" s="116"/>
      <c r="AQ315" s="116"/>
      <c r="AR315" s="116"/>
      <c r="AS315" s="116"/>
      <c r="AT315" s="116"/>
      <c r="AU315" s="120"/>
      <c r="AV315" s="120"/>
      <c r="AW315" s="120"/>
      <c r="AX315" s="120"/>
      <c r="AY315" s="120"/>
      <c r="AZ315" s="120"/>
      <c r="BA315" s="120"/>
      <c r="BB315" s="120"/>
      <c r="BC315" s="120"/>
      <c r="BD315" s="120"/>
      <c r="BE315" s="120"/>
      <c r="BF315" s="120"/>
      <c r="BG315" s="120"/>
      <c r="BH315" s="87"/>
      <c r="BI315" s="87"/>
      <c r="BJ315" s="88"/>
      <c r="BK315" s="88"/>
    </row>
    <row r="316" spans="2:63" s="82" customFormat="1" x14ac:dyDescent="0.2">
      <c r="B316" s="83"/>
      <c r="M316" s="84"/>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c r="AO316" s="116"/>
      <c r="AP316" s="116"/>
      <c r="AQ316" s="116"/>
      <c r="AR316" s="116"/>
      <c r="AS316" s="116"/>
      <c r="AT316" s="116"/>
      <c r="AU316" s="120"/>
      <c r="AV316" s="120"/>
      <c r="AW316" s="120"/>
      <c r="AX316" s="120"/>
      <c r="AY316" s="120"/>
      <c r="AZ316" s="120"/>
      <c r="BA316" s="120"/>
      <c r="BB316" s="120"/>
      <c r="BC316" s="120"/>
      <c r="BD316" s="120"/>
      <c r="BE316" s="120"/>
      <c r="BF316" s="120"/>
      <c r="BG316" s="120"/>
      <c r="BH316" s="87"/>
      <c r="BI316" s="87"/>
      <c r="BJ316" s="88"/>
      <c r="BK316" s="88"/>
    </row>
    <row r="317" spans="2:63" s="82" customFormat="1" x14ac:dyDescent="0.2">
      <c r="B317" s="83"/>
      <c r="M317" s="84"/>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c r="AO317" s="116"/>
      <c r="AP317" s="116"/>
      <c r="AQ317" s="116"/>
      <c r="AR317" s="116"/>
      <c r="AS317" s="116"/>
      <c r="AT317" s="116"/>
      <c r="AU317" s="120"/>
      <c r="AV317" s="120"/>
      <c r="AW317" s="120"/>
      <c r="AX317" s="120"/>
      <c r="AY317" s="120"/>
      <c r="AZ317" s="120"/>
      <c r="BA317" s="120"/>
      <c r="BB317" s="120"/>
      <c r="BC317" s="120"/>
      <c r="BD317" s="120"/>
      <c r="BE317" s="120"/>
      <c r="BF317" s="120"/>
      <c r="BG317" s="120"/>
      <c r="BH317" s="87"/>
      <c r="BI317" s="87"/>
      <c r="BJ317" s="88"/>
      <c r="BK317" s="88"/>
    </row>
    <row r="318" spans="2:63" s="82" customFormat="1" x14ac:dyDescent="0.2">
      <c r="B318" s="83"/>
      <c r="M318" s="84"/>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c r="AO318" s="116"/>
      <c r="AP318" s="116"/>
      <c r="AQ318" s="116"/>
      <c r="AR318" s="116"/>
      <c r="AS318" s="116"/>
      <c r="AT318" s="116"/>
      <c r="AU318" s="120"/>
      <c r="AV318" s="120"/>
      <c r="AW318" s="120"/>
      <c r="AX318" s="120"/>
      <c r="AY318" s="120"/>
      <c r="AZ318" s="120"/>
      <c r="BA318" s="120"/>
      <c r="BB318" s="120"/>
      <c r="BC318" s="120"/>
      <c r="BD318" s="120"/>
      <c r="BE318" s="120"/>
      <c r="BF318" s="120"/>
      <c r="BG318" s="120"/>
      <c r="BH318" s="87"/>
      <c r="BI318" s="87"/>
      <c r="BJ318" s="88"/>
      <c r="BK318" s="88"/>
    </row>
    <row r="319" spans="2:63" s="82" customFormat="1" x14ac:dyDescent="0.2">
      <c r="B319" s="83"/>
      <c r="M319" s="84"/>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c r="AO319" s="116"/>
      <c r="AP319" s="116"/>
      <c r="AQ319" s="116"/>
      <c r="AR319" s="116"/>
      <c r="AS319" s="116"/>
      <c r="AT319" s="116"/>
      <c r="AU319" s="120"/>
      <c r="AV319" s="120"/>
      <c r="AW319" s="120"/>
      <c r="AX319" s="120"/>
      <c r="AY319" s="120"/>
      <c r="AZ319" s="120"/>
      <c r="BA319" s="120"/>
      <c r="BB319" s="120"/>
      <c r="BC319" s="120"/>
      <c r="BD319" s="120"/>
      <c r="BE319" s="120"/>
      <c r="BF319" s="120"/>
      <c r="BG319" s="120"/>
      <c r="BH319" s="87"/>
      <c r="BI319" s="87"/>
      <c r="BJ319" s="88"/>
      <c r="BK319" s="88"/>
    </row>
    <row r="320" spans="2:63" s="82" customFormat="1" x14ac:dyDescent="0.2">
      <c r="B320" s="83"/>
      <c r="M320" s="84"/>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c r="AO320" s="116"/>
      <c r="AP320" s="116"/>
      <c r="AQ320" s="116"/>
      <c r="AR320" s="116"/>
      <c r="AS320" s="116"/>
      <c r="AT320" s="116"/>
      <c r="AU320" s="120"/>
      <c r="AV320" s="120"/>
      <c r="AW320" s="120"/>
      <c r="AX320" s="120"/>
      <c r="AY320" s="120"/>
      <c r="AZ320" s="120"/>
      <c r="BA320" s="120"/>
      <c r="BB320" s="120"/>
      <c r="BC320" s="120"/>
      <c r="BD320" s="120"/>
      <c r="BE320" s="120"/>
      <c r="BF320" s="120"/>
      <c r="BG320" s="120"/>
      <c r="BH320" s="87"/>
      <c r="BI320" s="87"/>
      <c r="BJ320" s="88"/>
      <c r="BK320" s="88"/>
    </row>
    <row r="321" spans="2:63" s="82" customFormat="1" x14ac:dyDescent="0.2">
      <c r="B321" s="83"/>
      <c r="M321" s="84"/>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c r="AO321" s="116"/>
      <c r="AP321" s="116"/>
      <c r="AQ321" s="116"/>
      <c r="AR321" s="116"/>
      <c r="AS321" s="116"/>
      <c r="AT321" s="116"/>
      <c r="AU321" s="120"/>
      <c r="AV321" s="120"/>
      <c r="AW321" s="120"/>
      <c r="AX321" s="120"/>
      <c r="AY321" s="120"/>
      <c r="AZ321" s="120"/>
      <c r="BA321" s="120"/>
      <c r="BB321" s="120"/>
      <c r="BC321" s="120"/>
      <c r="BD321" s="120"/>
      <c r="BE321" s="120"/>
      <c r="BF321" s="120"/>
      <c r="BG321" s="120"/>
      <c r="BH321" s="87"/>
      <c r="BI321" s="87"/>
      <c r="BJ321" s="88"/>
      <c r="BK321" s="88"/>
    </row>
    <row r="322" spans="2:63" s="82" customFormat="1" x14ac:dyDescent="0.2">
      <c r="B322" s="83"/>
      <c r="M322" s="84"/>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c r="AO322" s="116"/>
      <c r="AP322" s="116"/>
      <c r="AQ322" s="116"/>
      <c r="AR322" s="116"/>
      <c r="AS322" s="116"/>
      <c r="AT322" s="116"/>
      <c r="AU322" s="120"/>
      <c r="AV322" s="120"/>
      <c r="AW322" s="120"/>
      <c r="AX322" s="120"/>
      <c r="AY322" s="120"/>
      <c r="AZ322" s="120"/>
      <c r="BA322" s="120"/>
      <c r="BB322" s="120"/>
      <c r="BC322" s="120"/>
      <c r="BD322" s="120"/>
      <c r="BE322" s="120"/>
      <c r="BF322" s="120"/>
      <c r="BG322" s="120"/>
      <c r="BH322" s="87"/>
      <c r="BI322" s="87"/>
      <c r="BJ322" s="88"/>
      <c r="BK322" s="88"/>
    </row>
    <row r="323" spans="2:63" s="82" customFormat="1" x14ac:dyDescent="0.2">
      <c r="B323" s="83"/>
      <c r="M323" s="84"/>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c r="AO323" s="116"/>
      <c r="AP323" s="116"/>
      <c r="AQ323" s="116"/>
      <c r="AR323" s="116"/>
      <c r="AS323" s="116"/>
      <c r="AT323" s="116"/>
      <c r="AU323" s="120"/>
      <c r="AV323" s="120"/>
      <c r="AW323" s="120"/>
      <c r="AX323" s="120"/>
      <c r="AY323" s="120"/>
      <c r="AZ323" s="120"/>
      <c r="BA323" s="120"/>
      <c r="BB323" s="120"/>
      <c r="BC323" s="120"/>
      <c r="BD323" s="120"/>
      <c r="BE323" s="120"/>
      <c r="BF323" s="120"/>
      <c r="BG323" s="120"/>
      <c r="BH323" s="87"/>
      <c r="BI323" s="87"/>
      <c r="BJ323" s="88"/>
      <c r="BK323" s="88"/>
    </row>
    <row r="324" spans="2:63" s="82" customFormat="1" x14ac:dyDescent="0.2">
      <c r="B324" s="83"/>
      <c r="M324" s="84"/>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c r="AO324" s="116"/>
      <c r="AP324" s="116"/>
      <c r="AQ324" s="116"/>
      <c r="AR324" s="116"/>
      <c r="AS324" s="116"/>
      <c r="AT324" s="116"/>
      <c r="AU324" s="120"/>
      <c r="AV324" s="120"/>
      <c r="AW324" s="120"/>
      <c r="AX324" s="120"/>
      <c r="AY324" s="120"/>
      <c r="AZ324" s="120"/>
      <c r="BA324" s="120"/>
      <c r="BB324" s="120"/>
      <c r="BC324" s="120"/>
      <c r="BD324" s="120"/>
      <c r="BE324" s="120"/>
      <c r="BF324" s="120"/>
      <c r="BG324" s="120"/>
      <c r="BH324" s="87"/>
      <c r="BI324" s="87"/>
      <c r="BJ324" s="88"/>
      <c r="BK324" s="88"/>
    </row>
    <row r="325" spans="2:63" s="82" customFormat="1" x14ac:dyDescent="0.2">
      <c r="B325" s="83"/>
      <c r="M325" s="84"/>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c r="AO325" s="116"/>
      <c r="AP325" s="116"/>
      <c r="AQ325" s="116"/>
      <c r="AR325" s="116"/>
      <c r="AS325" s="116"/>
      <c r="AT325" s="116"/>
      <c r="AU325" s="120"/>
      <c r="AV325" s="120"/>
      <c r="AW325" s="120"/>
      <c r="AX325" s="120"/>
      <c r="AY325" s="120"/>
      <c r="AZ325" s="120"/>
      <c r="BA325" s="120"/>
      <c r="BB325" s="120"/>
      <c r="BC325" s="120"/>
      <c r="BD325" s="120"/>
      <c r="BE325" s="120"/>
      <c r="BF325" s="120"/>
      <c r="BG325" s="120"/>
      <c r="BH325" s="87"/>
      <c r="BI325" s="87"/>
      <c r="BJ325" s="88"/>
      <c r="BK325" s="88"/>
    </row>
    <row r="326" spans="2:63" s="82" customFormat="1" x14ac:dyDescent="0.2">
      <c r="B326" s="83"/>
      <c r="M326" s="84"/>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c r="AO326" s="116"/>
      <c r="AP326" s="116"/>
      <c r="AQ326" s="116"/>
      <c r="AR326" s="116"/>
      <c r="AS326" s="116"/>
      <c r="AT326" s="116"/>
      <c r="AU326" s="120"/>
      <c r="AV326" s="120"/>
      <c r="AW326" s="120"/>
      <c r="AX326" s="120"/>
      <c r="AY326" s="120"/>
      <c r="AZ326" s="120"/>
      <c r="BA326" s="120"/>
      <c r="BB326" s="120"/>
      <c r="BC326" s="120"/>
      <c r="BD326" s="120"/>
      <c r="BE326" s="120"/>
      <c r="BF326" s="120"/>
      <c r="BG326" s="120"/>
      <c r="BH326" s="87"/>
      <c r="BI326" s="87"/>
      <c r="BJ326" s="88"/>
      <c r="BK326" s="88"/>
    </row>
    <row r="327" spans="2:63" s="82" customFormat="1" x14ac:dyDescent="0.2">
      <c r="B327" s="83"/>
      <c r="M327" s="84"/>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c r="AO327" s="116"/>
      <c r="AP327" s="116"/>
      <c r="AQ327" s="116"/>
      <c r="AR327" s="116"/>
      <c r="AS327" s="116"/>
      <c r="AT327" s="116"/>
      <c r="AU327" s="120"/>
      <c r="AV327" s="120"/>
      <c r="AW327" s="120"/>
      <c r="AX327" s="120"/>
      <c r="AY327" s="120"/>
      <c r="AZ327" s="120"/>
      <c r="BA327" s="120"/>
      <c r="BB327" s="120"/>
      <c r="BC327" s="120"/>
      <c r="BD327" s="120"/>
      <c r="BE327" s="120"/>
      <c r="BF327" s="120"/>
      <c r="BG327" s="120"/>
      <c r="BH327" s="87"/>
      <c r="BI327" s="87"/>
      <c r="BJ327" s="88"/>
      <c r="BK327" s="88"/>
    </row>
    <row r="328" spans="2:63" s="82" customFormat="1" x14ac:dyDescent="0.2">
      <c r="B328" s="83"/>
      <c r="M328" s="84"/>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c r="AO328" s="116"/>
      <c r="AP328" s="116"/>
      <c r="AQ328" s="116"/>
      <c r="AR328" s="116"/>
      <c r="AS328" s="116"/>
      <c r="AT328" s="116"/>
      <c r="AU328" s="120"/>
      <c r="AV328" s="120"/>
      <c r="AW328" s="120"/>
      <c r="AX328" s="120"/>
      <c r="AY328" s="120"/>
      <c r="AZ328" s="120"/>
      <c r="BA328" s="120"/>
      <c r="BB328" s="120"/>
      <c r="BC328" s="120"/>
      <c r="BD328" s="120"/>
      <c r="BE328" s="120"/>
      <c r="BF328" s="120"/>
      <c r="BG328" s="120"/>
      <c r="BH328" s="87"/>
      <c r="BI328" s="87"/>
      <c r="BJ328" s="88"/>
      <c r="BK328" s="88"/>
    </row>
    <row r="329" spans="2:63" s="82" customFormat="1" x14ac:dyDescent="0.2">
      <c r="B329" s="83"/>
      <c r="M329" s="84"/>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c r="AO329" s="116"/>
      <c r="AP329" s="116"/>
      <c r="AQ329" s="116"/>
      <c r="AR329" s="116"/>
      <c r="AS329" s="116"/>
      <c r="AT329" s="116"/>
      <c r="AU329" s="120"/>
      <c r="AV329" s="120"/>
      <c r="AW329" s="120"/>
      <c r="AX329" s="120"/>
      <c r="AY329" s="120"/>
      <c r="AZ329" s="120"/>
      <c r="BA329" s="120"/>
      <c r="BB329" s="120"/>
      <c r="BC329" s="120"/>
      <c r="BD329" s="120"/>
      <c r="BE329" s="120"/>
      <c r="BF329" s="120"/>
      <c r="BG329" s="120"/>
      <c r="BH329" s="87"/>
      <c r="BI329" s="87"/>
      <c r="BJ329" s="88"/>
      <c r="BK329" s="88"/>
    </row>
    <row r="330" spans="2:63" s="82" customFormat="1" x14ac:dyDescent="0.2">
      <c r="B330" s="83"/>
      <c r="M330" s="84"/>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c r="AO330" s="116"/>
      <c r="AP330" s="116"/>
      <c r="AQ330" s="116"/>
      <c r="AR330" s="116"/>
      <c r="AS330" s="116"/>
      <c r="AT330" s="116"/>
      <c r="AU330" s="120"/>
      <c r="AV330" s="120"/>
      <c r="AW330" s="120"/>
      <c r="AX330" s="120"/>
      <c r="AY330" s="120"/>
      <c r="AZ330" s="120"/>
      <c r="BA330" s="120"/>
      <c r="BB330" s="120"/>
      <c r="BC330" s="120"/>
      <c r="BD330" s="120"/>
      <c r="BE330" s="120"/>
      <c r="BF330" s="120"/>
      <c r="BG330" s="120"/>
      <c r="BH330" s="87"/>
      <c r="BI330" s="87"/>
      <c r="BJ330" s="88"/>
      <c r="BK330" s="88"/>
    </row>
    <row r="331" spans="2:63" s="82" customFormat="1" x14ac:dyDescent="0.2">
      <c r="B331" s="83"/>
      <c r="M331" s="84"/>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c r="AO331" s="116"/>
      <c r="AP331" s="116"/>
      <c r="AQ331" s="116"/>
      <c r="AR331" s="116"/>
      <c r="AS331" s="116"/>
      <c r="AT331" s="116"/>
      <c r="AU331" s="120"/>
      <c r="AV331" s="120"/>
      <c r="AW331" s="120"/>
      <c r="AX331" s="120"/>
      <c r="AY331" s="120"/>
      <c r="AZ331" s="120"/>
      <c r="BA331" s="120"/>
      <c r="BB331" s="120"/>
      <c r="BC331" s="120"/>
      <c r="BD331" s="120"/>
      <c r="BE331" s="120"/>
      <c r="BF331" s="120"/>
      <c r="BG331" s="120"/>
      <c r="BH331" s="87"/>
      <c r="BI331" s="87"/>
      <c r="BJ331" s="88"/>
      <c r="BK331" s="88"/>
    </row>
    <row r="332" spans="2:63" s="82" customFormat="1" x14ac:dyDescent="0.2">
      <c r="B332" s="83"/>
      <c r="M332" s="84"/>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c r="AO332" s="116"/>
      <c r="AP332" s="116"/>
      <c r="AQ332" s="116"/>
      <c r="AR332" s="116"/>
      <c r="AS332" s="116"/>
      <c r="AT332" s="116"/>
      <c r="AU332" s="120"/>
      <c r="AV332" s="120"/>
      <c r="AW332" s="120"/>
      <c r="AX332" s="120"/>
      <c r="AY332" s="120"/>
      <c r="AZ332" s="120"/>
      <c r="BA332" s="120"/>
      <c r="BB332" s="120"/>
      <c r="BC332" s="120"/>
      <c r="BD332" s="120"/>
      <c r="BE332" s="120"/>
      <c r="BF332" s="120"/>
      <c r="BG332" s="120"/>
      <c r="BH332" s="87"/>
      <c r="BI332" s="87"/>
      <c r="BJ332" s="88"/>
      <c r="BK332" s="88"/>
    </row>
    <row r="333" spans="2:63" s="82" customFormat="1" x14ac:dyDescent="0.2">
      <c r="B333" s="83"/>
      <c r="M333" s="84"/>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c r="AO333" s="116"/>
      <c r="AP333" s="116"/>
      <c r="AQ333" s="116"/>
      <c r="AR333" s="116"/>
      <c r="AS333" s="116"/>
      <c r="AT333" s="116"/>
      <c r="AU333" s="120"/>
      <c r="AV333" s="120"/>
      <c r="AW333" s="120"/>
      <c r="AX333" s="120"/>
      <c r="AY333" s="120"/>
      <c r="AZ333" s="120"/>
      <c r="BA333" s="120"/>
      <c r="BB333" s="120"/>
      <c r="BC333" s="120"/>
      <c r="BD333" s="120"/>
      <c r="BE333" s="120"/>
      <c r="BF333" s="120"/>
      <c r="BG333" s="120"/>
      <c r="BH333" s="87"/>
      <c r="BI333" s="87"/>
      <c r="BJ333" s="88"/>
      <c r="BK333" s="88"/>
    </row>
    <row r="334" spans="2:63" s="82" customFormat="1" x14ac:dyDescent="0.2">
      <c r="B334" s="83"/>
      <c r="M334" s="84"/>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c r="AO334" s="116"/>
      <c r="AP334" s="116"/>
      <c r="AQ334" s="116"/>
      <c r="AR334" s="116"/>
      <c r="AS334" s="116"/>
      <c r="AT334" s="116"/>
      <c r="AU334" s="120"/>
      <c r="AV334" s="120"/>
      <c r="AW334" s="120"/>
      <c r="AX334" s="120"/>
      <c r="AY334" s="120"/>
      <c r="AZ334" s="120"/>
      <c r="BA334" s="120"/>
      <c r="BB334" s="120"/>
      <c r="BC334" s="120"/>
      <c r="BD334" s="120"/>
      <c r="BE334" s="120"/>
      <c r="BF334" s="120"/>
      <c r="BG334" s="120"/>
      <c r="BH334" s="87"/>
      <c r="BI334" s="87"/>
      <c r="BJ334" s="88"/>
      <c r="BK334" s="88"/>
    </row>
    <row r="335" spans="2:63" s="82" customFormat="1" x14ac:dyDescent="0.2">
      <c r="B335" s="83"/>
      <c r="M335" s="84"/>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c r="AO335" s="116"/>
      <c r="AP335" s="116"/>
      <c r="AQ335" s="116"/>
      <c r="AR335" s="116"/>
      <c r="AS335" s="116"/>
      <c r="AT335" s="116"/>
      <c r="AU335" s="120"/>
      <c r="AV335" s="120"/>
      <c r="AW335" s="120"/>
      <c r="AX335" s="120"/>
      <c r="AY335" s="120"/>
      <c r="AZ335" s="120"/>
      <c r="BA335" s="120"/>
      <c r="BB335" s="120"/>
      <c r="BC335" s="120"/>
      <c r="BD335" s="120"/>
      <c r="BE335" s="120"/>
      <c r="BF335" s="120"/>
      <c r="BG335" s="120"/>
      <c r="BH335" s="87"/>
      <c r="BI335" s="87"/>
      <c r="BJ335" s="88"/>
      <c r="BK335" s="88"/>
    </row>
    <row r="336" spans="2:63" s="82" customFormat="1" x14ac:dyDescent="0.2">
      <c r="B336" s="83"/>
      <c r="M336" s="84"/>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c r="AO336" s="116"/>
      <c r="AP336" s="116"/>
      <c r="AQ336" s="116"/>
      <c r="AR336" s="116"/>
      <c r="AS336" s="116"/>
      <c r="AT336" s="116"/>
      <c r="AU336" s="120"/>
      <c r="AV336" s="120"/>
      <c r="AW336" s="120"/>
      <c r="AX336" s="120"/>
      <c r="AY336" s="120"/>
      <c r="AZ336" s="120"/>
      <c r="BA336" s="120"/>
      <c r="BB336" s="120"/>
      <c r="BC336" s="120"/>
      <c r="BD336" s="120"/>
      <c r="BE336" s="120"/>
      <c r="BF336" s="120"/>
      <c r="BG336" s="120"/>
      <c r="BH336" s="87"/>
      <c r="BI336" s="87"/>
      <c r="BJ336" s="88"/>
      <c r="BK336" s="88"/>
    </row>
    <row r="337" spans="2:63" s="82" customFormat="1" x14ac:dyDescent="0.2">
      <c r="B337" s="83"/>
      <c r="M337" s="84"/>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c r="AO337" s="116"/>
      <c r="AP337" s="116"/>
      <c r="AQ337" s="116"/>
      <c r="AR337" s="116"/>
      <c r="AS337" s="116"/>
      <c r="AT337" s="116"/>
      <c r="AU337" s="120"/>
      <c r="AV337" s="120"/>
      <c r="AW337" s="120"/>
      <c r="AX337" s="120"/>
      <c r="AY337" s="120"/>
      <c r="AZ337" s="120"/>
      <c r="BA337" s="120"/>
      <c r="BB337" s="120"/>
      <c r="BC337" s="120"/>
      <c r="BD337" s="120"/>
      <c r="BE337" s="120"/>
      <c r="BF337" s="120"/>
      <c r="BG337" s="120"/>
      <c r="BH337" s="87"/>
      <c r="BI337" s="87"/>
      <c r="BJ337" s="88"/>
      <c r="BK337" s="88"/>
    </row>
    <row r="338" spans="2:63" s="82" customFormat="1" x14ac:dyDescent="0.2">
      <c r="B338" s="83"/>
      <c r="M338" s="84"/>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c r="AO338" s="116"/>
      <c r="AP338" s="116"/>
      <c r="AQ338" s="116"/>
      <c r="AR338" s="116"/>
      <c r="AS338" s="116"/>
      <c r="AT338" s="116"/>
      <c r="AU338" s="120"/>
      <c r="AV338" s="120"/>
      <c r="AW338" s="120"/>
      <c r="AX338" s="120"/>
      <c r="AY338" s="120"/>
      <c r="AZ338" s="120"/>
      <c r="BA338" s="120"/>
      <c r="BB338" s="120"/>
      <c r="BC338" s="120"/>
      <c r="BD338" s="120"/>
      <c r="BE338" s="120"/>
      <c r="BF338" s="120"/>
      <c r="BG338" s="120"/>
      <c r="BH338" s="87"/>
      <c r="BI338" s="87"/>
      <c r="BJ338" s="88"/>
      <c r="BK338" s="88"/>
    </row>
    <row r="339" spans="2:63" s="82" customFormat="1" x14ac:dyDescent="0.2">
      <c r="B339" s="83"/>
      <c r="M339" s="84"/>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c r="AO339" s="116"/>
      <c r="AP339" s="116"/>
      <c r="AQ339" s="116"/>
      <c r="AR339" s="116"/>
      <c r="AS339" s="116"/>
      <c r="AT339" s="116"/>
      <c r="AU339" s="120"/>
      <c r="AV339" s="120"/>
      <c r="AW339" s="120"/>
      <c r="AX339" s="120"/>
      <c r="AY339" s="120"/>
      <c r="AZ339" s="120"/>
      <c r="BA339" s="120"/>
      <c r="BB339" s="120"/>
      <c r="BC339" s="120"/>
      <c r="BD339" s="120"/>
      <c r="BE339" s="120"/>
      <c r="BF339" s="120"/>
      <c r="BG339" s="120"/>
      <c r="BH339" s="87"/>
      <c r="BI339" s="87"/>
      <c r="BJ339" s="88"/>
      <c r="BK339" s="88"/>
    </row>
    <row r="340" spans="2:63" s="82" customFormat="1" x14ac:dyDescent="0.2">
      <c r="B340" s="83"/>
      <c r="M340" s="84"/>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c r="AO340" s="116"/>
      <c r="AP340" s="116"/>
      <c r="AQ340" s="116"/>
      <c r="AR340" s="116"/>
      <c r="AS340" s="116"/>
      <c r="AT340" s="116"/>
      <c r="AU340" s="120"/>
      <c r="AV340" s="120"/>
      <c r="AW340" s="120"/>
      <c r="AX340" s="120"/>
      <c r="AY340" s="120"/>
      <c r="AZ340" s="120"/>
      <c r="BA340" s="120"/>
      <c r="BB340" s="120"/>
      <c r="BC340" s="120"/>
      <c r="BD340" s="120"/>
      <c r="BE340" s="120"/>
      <c r="BF340" s="120"/>
      <c r="BG340" s="120"/>
      <c r="BH340" s="87"/>
      <c r="BI340" s="87"/>
      <c r="BJ340" s="88"/>
      <c r="BK340" s="88"/>
    </row>
    <row r="341" spans="2:63" s="82" customFormat="1" x14ac:dyDescent="0.2">
      <c r="B341" s="83"/>
      <c r="M341" s="84"/>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c r="AO341" s="116"/>
      <c r="AP341" s="116"/>
      <c r="AQ341" s="116"/>
      <c r="AR341" s="116"/>
      <c r="AS341" s="116"/>
      <c r="AT341" s="116"/>
      <c r="AU341" s="120"/>
      <c r="AV341" s="120"/>
      <c r="AW341" s="120"/>
      <c r="AX341" s="120"/>
      <c r="AY341" s="120"/>
      <c r="AZ341" s="120"/>
      <c r="BA341" s="120"/>
      <c r="BB341" s="120"/>
      <c r="BC341" s="120"/>
      <c r="BD341" s="120"/>
      <c r="BE341" s="120"/>
      <c r="BF341" s="120"/>
      <c r="BG341" s="120"/>
      <c r="BH341" s="87"/>
      <c r="BI341" s="87"/>
      <c r="BJ341" s="88"/>
      <c r="BK341" s="88"/>
    </row>
    <row r="342" spans="2:63" s="82" customFormat="1" x14ac:dyDescent="0.2">
      <c r="B342" s="83"/>
      <c r="M342" s="84"/>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c r="AO342" s="116"/>
      <c r="AP342" s="116"/>
      <c r="AQ342" s="116"/>
      <c r="AR342" s="116"/>
      <c r="AS342" s="116"/>
      <c r="AT342" s="116"/>
      <c r="AU342" s="120"/>
      <c r="AV342" s="120"/>
      <c r="AW342" s="120"/>
      <c r="AX342" s="120"/>
      <c r="AY342" s="120"/>
      <c r="AZ342" s="120"/>
      <c r="BA342" s="120"/>
      <c r="BB342" s="120"/>
      <c r="BC342" s="120"/>
      <c r="BD342" s="120"/>
      <c r="BE342" s="120"/>
      <c r="BF342" s="120"/>
      <c r="BG342" s="120"/>
      <c r="BH342" s="87"/>
      <c r="BI342" s="87"/>
      <c r="BJ342" s="88"/>
      <c r="BK342" s="88"/>
    </row>
    <row r="343" spans="2:63" s="82" customFormat="1" x14ac:dyDescent="0.2">
      <c r="B343" s="83"/>
      <c r="M343" s="84"/>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c r="AO343" s="116"/>
      <c r="AP343" s="116"/>
      <c r="AQ343" s="116"/>
      <c r="AR343" s="116"/>
      <c r="AS343" s="116"/>
      <c r="AT343" s="116"/>
      <c r="AU343" s="120"/>
      <c r="AV343" s="120"/>
      <c r="AW343" s="120"/>
      <c r="AX343" s="120"/>
      <c r="AY343" s="120"/>
      <c r="AZ343" s="120"/>
      <c r="BA343" s="120"/>
      <c r="BB343" s="120"/>
      <c r="BC343" s="120"/>
      <c r="BD343" s="120"/>
      <c r="BE343" s="120"/>
      <c r="BF343" s="120"/>
      <c r="BG343" s="120"/>
      <c r="BH343" s="87"/>
      <c r="BI343" s="87"/>
      <c r="BJ343" s="88"/>
      <c r="BK343" s="88"/>
    </row>
    <row r="344" spans="2:63" s="82" customFormat="1" x14ac:dyDescent="0.2">
      <c r="B344" s="83"/>
      <c r="M344" s="84"/>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c r="AO344" s="116"/>
      <c r="AP344" s="116"/>
      <c r="AQ344" s="116"/>
      <c r="AR344" s="116"/>
      <c r="AS344" s="116"/>
      <c r="AT344" s="116"/>
      <c r="AU344" s="120"/>
      <c r="AV344" s="120"/>
      <c r="AW344" s="120"/>
      <c r="AX344" s="120"/>
      <c r="AY344" s="120"/>
      <c r="AZ344" s="120"/>
      <c r="BA344" s="120"/>
      <c r="BB344" s="120"/>
      <c r="BC344" s="120"/>
      <c r="BD344" s="120"/>
      <c r="BE344" s="120"/>
      <c r="BF344" s="120"/>
      <c r="BG344" s="120"/>
      <c r="BH344" s="87"/>
      <c r="BI344" s="87"/>
      <c r="BJ344" s="88"/>
      <c r="BK344" s="88"/>
    </row>
    <row r="345" spans="2:63" s="82" customFormat="1" x14ac:dyDescent="0.2">
      <c r="B345" s="83"/>
      <c r="M345" s="84"/>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c r="AO345" s="116"/>
      <c r="AP345" s="116"/>
      <c r="AQ345" s="116"/>
      <c r="AR345" s="116"/>
      <c r="AS345" s="116"/>
      <c r="AT345" s="116"/>
      <c r="AU345" s="120"/>
      <c r="AV345" s="120"/>
      <c r="AW345" s="120"/>
      <c r="AX345" s="120"/>
      <c r="AY345" s="120"/>
      <c r="AZ345" s="120"/>
      <c r="BA345" s="120"/>
      <c r="BB345" s="120"/>
      <c r="BC345" s="120"/>
      <c r="BD345" s="120"/>
      <c r="BE345" s="120"/>
      <c r="BF345" s="120"/>
      <c r="BG345" s="120"/>
      <c r="BH345" s="87"/>
      <c r="BI345" s="87"/>
      <c r="BJ345" s="88"/>
      <c r="BK345" s="88"/>
    </row>
    <row r="346" spans="2:63" s="82" customFormat="1" x14ac:dyDescent="0.2">
      <c r="B346" s="83"/>
      <c r="M346" s="84"/>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c r="AO346" s="116"/>
      <c r="AP346" s="116"/>
      <c r="AQ346" s="116"/>
      <c r="AR346" s="116"/>
      <c r="AS346" s="116"/>
      <c r="AT346" s="116"/>
      <c r="AU346" s="120"/>
      <c r="AV346" s="120"/>
      <c r="AW346" s="120"/>
      <c r="AX346" s="120"/>
      <c r="AY346" s="120"/>
      <c r="AZ346" s="120"/>
      <c r="BA346" s="120"/>
      <c r="BB346" s="120"/>
      <c r="BC346" s="120"/>
      <c r="BD346" s="120"/>
      <c r="BE346" s="120"/>
      <c r="BF346" s="120"/>
      <c r="BG346" s="120"/>
      <c r="BH346" s="87"/>
      <c r="BI346" s="87"/>
      <c r="BJ346" s="88"/>
      <c r="BK346" s="88"/>
    </row>
    <row r="347" spans="2:63" s="82" customFormat="1" x14ac:dyDescent="0.2">
      <c r="B347" s="83"/>
      <c r="M347" s="84"/>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c r="AO347" s="116"/>
      <c r="AP347" s="116"/>
      <c r="AQ347" s="116"/>
      <c r="AR347" s="116"/>
      <c r="AS347" s="116"/>
      <c r="AT347" s="116"/>
      <c r="AU347" s="120"/>
      <c r="AV347" s="120"/>
      <c r="AW347" s="120"/>
      <c r="AX347" s="120"/>
      <c r="AY347" s="120"/>
      <c r="AZ347" s="120"/>
      <c r="BA347" s="120"/>
      <c r="BB347" s="120"/>
      <c r="BC347" s="120"/>
      <c r="BD347" s="120"/>
      <c r="BE347" s="120"/>
      <c r="BF347" s="120"/>
      <c r="BG347" s="120"/>
      <c r="BH347" s="87"/>
      <c r="BI347" s="87"/>
      <c r="BJ347" s="88"/>
      <c r="BK347" s="88"/>
    </row>
    <row r="348" spans="2:63" s="82" customFormat="1" x14ac:dyDescent="0.2">
      <c r="B348" s="83"/>
      <c r="M348" s="84"/>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c r="AO348" s="116"/>
      <c r="AP348" s="116"/>
      <c r="AQ348" s="116"/>
      <c r="AR348" s="116"/>
      <c r="AS348" s="116"/>
      <c r="AT348" s="116"/>
      <c r="AU348" s="120"/>
      <c r="AV348" s="120"/>
      <c r="AW348" s="120"/>
      <c r="AX348" s="120"/>
      <c r="AY348" s="120"/>
      <c r="AZ348" s="120"/>
      <c r="BA348" s="120"/>
      <c r="BB348" s="120"/>
      <c r="BC348" s="120"/>
      <c r="BD348" s="120"/>
      <c r="BE348" s="120"/>
      <c r="BF348" s="120"/>
      <c r="BG348" s="120"/>
      <c r="BH348" s="87"/>
      <c r="BI348" s="87"/>
      <c r="BJ348" s="88"/>
      <c r="BK348" s="88"/>
    </row>
    <row r="349" spans="2:63" s="82" customFormat="1" x14ac:dyDescent="0.2">
      <c r="B349" s="83"/>
      <c r="M349" s="84"/>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c r="AO349" s="116"/>
      <c r="AP349" s="116"/>
      <c r="AQ349" s="116"/>
      <c r="AR349" s="116"/>
      <c r="AS349" s="116"/>
      <c r="AT349" s="116"/>
      <c r="AU349" s="120"/>
      <c r="AV349" s="120"/>
      <c r="AW349" s="120"/>
      <c r="AX349" s="120"/>
      <c r="AY349" s="120"/>
      <c r="AZ349" s="120"/>
      <c r="BA349" s="120"/>
      <c r="BB349" s="120"/>
      <c r="BC349" s="120"/>
      <c r="BD349" s="120"/>
      <c r="BE349" s="120"/>
      <c r="BF349" s="120"/>
      <c r="BG349" s="120"/>
      <c r="BH349" s="87"/>
      <c r="BI349" s="87"/>
      <c r="BJ349" s="88"/>
      <c r="BK349" s="88"/>
    </row>
    <row r="350" spans="2:63" s="82" customFormat="1" x14ac:dyDescent="0.2">
      <c r="B350" s="83"/>
      <c r="M350" s="84"/>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c r="AO350" s="116"/>
      <c r="AP350" s="116"/>
      <c r="AQ350" s="116"/>
      <c r="AR350" s="116"/>
      <c r="AS350" s="116"/>
      <c r="AT350" s="116"/>
      <c r="AU350" s="120"/>
      <c r="AV350" s="120"/>
      <c r="AW350" s="120"/>
      <c r="AX350" s="120"/>
      <c r="AY350" s="120"/>
      <c r="AZ350" s="120"/>
      <c r="BA350" s="120"/>
      <c r="BB350" s="120"/>
      <c r="BC350" s="120"/>
      <c r="BD350" s="120"/>
      <c r="BE350" s="120"/>
      <c r="BF350" s="120"/>
      <c r="BG350" s="120"/>
      <c r="BH350" s="87"/>
      <c r="BI350" s="87"/>
      <c r="BJ350" s="88"/>
      <c r="BK350" s="88"/>
    </row>
    <row r="351" spans="2:63" s="82" customFormat="1" x14ac:dyDescent="0.2">
      <c r="B351" s="83"/>
      <c r="M351" s="84"/>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c r="AO351" s="116"/>
      <c r="AP351" s="116"/>
      <c r="AQ351" s="116"/>
      <c r="AR351" s="116"/>
      <c r="AS351" s="116"/>
      <c r="AT351" s="116"/>
      <c r="AU351" s="120"/>
      <c r="AV351" s="120"/>
      <c r="AW351" s="120"/>
      <c r="AX351" s="120"/>
      <c r="AY351" s="120"/>
      <c r="AZ351" s="120"/>
      <c r="BA351" s="120"/>
      <c r="BB351" s="120"/>
      <c r="BC351" s="120"/>
      <c r="BD351" s="120"/>
      <c r="BE351" s="120"/>
      <c r="BF351" s="120"/>
      <c r="BG351" s="120"/>
      <c r="BH351" s="87"/>
      <c r="BI351" s="87"/>
      <c r="BJ351" s="88"/>
      <c r="BK351" s="88"/>
    </row>
    <row r="352" spans="2:63" s="82" customFormat="1" x14ac:dyDescent="0.2">
      <c r="B352" s="83"/>
      <c r="M352" s="84"/>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c r="AO352" s="116"/>
      <c r="AP352" s="116"/>
      <c r="AQ352" s="116"/>
      <c r="AR352" s="116"/>
      <c r="AS352" s="116"/>
      <c r="AT352" s="116"/>
      <c r="AU352" s="120"/>
      <c r="AV352" s="120"/>
      <c r="AW352" s="120"/>
      <c r="AX352" s="120"/>
      <c r="AY352" s="120"/>
      <c r="AZ352" s="120"/>
      <c r="BA352" s="120"/>
      <c r="BB352" s="120"/>
      <c r="BC352" s="120"/>
      <c r="BD352" s="120"/>
      <c r="BE352" s="120"/>
      <c r="BF352" s="120"/>
      <c r="BG352" s="120"/>
      <c r="BH352" s="87"/>
      <c r="BI352" s="87"/>
      <c r="BJ352" s="88"/>
      <c r="BK352" s="88"/>
    </row>
    <row r="353" spans="2:63" s="82" customFormat="1" x14ac:dyDescent="0.2">
      <c r="B353" s="83"/>
      <c r="M353" s="84"/>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c r="AO353" s="116"/>
      <c r="AP353" s="116"/>
      <c r="AQ353" s="116"/>
      <c r="AR353" s="116"/>
      <c r="AS353" s="116"/>
      <c r="AT353" s="116"/>
      <c r="AU353" s="120"/>
      <c r="AV353" s="120"/>
      <c r="AW353" s="120"/>
      <c r="AX353" s="120"/>
      <c r="AY353" s="120"/>
      <c r="AZ353" s="120"/>
      <c r="BA353" s="120"/>
      <c r="BB353" s="120"/>
      <c r="BC353" s="120"/>
      <c r="BD353" s="120"/>
      <c r="BE353" s="120"/>
      <c r="BF353" s="120"/>
      <c r="BG353" s="120"/>
      <c r="BH353" s="87"/>
      <c r="BI353" s="87"/>
      <c r="BJ353" s="88"/>
      <c r="BK353" s="88"/>
    </row>
    <row r="354" spans="2:63" s="82" customFormat="1" x14ac:dyDescent="0.2">
      <c r="B354" s="83"/>
      <c r="M354" s="84"/>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c r="AO354" s="116"/>
      <c r="AP354" s="116"/>
      <c r="AQ354" s="116"/>
      <c r="AR354" s="116"/>
      <c r="AS354" s="116"/>
      <c r="AT354" s="116"/>
      <c r="AU354" s="120"/>
      <c r="AV354" s="120"/>
      <c r="AW354" s="120"/>
      <c r="AX354" s="120"/>
      <c r="AY354" s="120"/>
      <c r="AZ354" s="120"/>
      <c r="BA354" s="120"/>
      <c r="BB354" s="120"/>
      <c r="BC354" s="120"/>
      <c r="BD354" s="120"/>
      <c r="BE354" s="120"/>
      <c r="BF354" s="120"/>
      <c r="BG354" s="120"/>
      <c r="BH354" s="87"/>
      <c r="BI354" s="87"/>
      <c r="BJ354" s="88"/>
      <c r="BK354" s="88"/>
    </row>
    <row r="355" spans="2:63" s="82" customFormat="1" x14ac:dyDescent="0.2">
      <c r="B355" s="83"/>
      <c r="M355" s="84"/>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c r="AO355" s="116"/>
      <c r="AP355" s="116"/>
      <c r="AQ355" s="116"/>
      <c r="AR355" s="116"/>
      <c r="AS355" s="116"/>
      <c r="AT355" s="116"/>
      <c r="AU355" s="120"/>
      <c r="AV355" s="120"/>
      <c r="AW355" s="120"/>
      <c r="AX355" s="120"/>
      <c r="AY355" s="120"/>
      <c r="AZ355" s="120"/>
      <c r="BA355" s="120"/>
      <c r="BB355" s="120"/>
      <c r="BC355" s="120"/>
      <c r="BD355" s="120"/>
      <c r="BE355" s="120"/>
      <c r="BF355" s="120"/>
      <c r="BG355" s="120"/>
      <c r="BH355" s="87"/>
      <c r="BI355" s="87"/>
      <c r="BJ355" s="88"/>
      <c r="BK355" s="88"/>
    </row>
    <row r="356" spans="2:63" s="82" customFormat="1" x14ac:dyDescent="0.2">
      <c r="B356" s="83"/>
      <c r="M356" s="84"/>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c r="AO356" s="116"/>
      <c r="AP356" s="116"/>
      <c r="AQ356" s="116"/>
      <c r="AR356" s="116"/>
      <c r="AS356" s="116"/>
      <c r="AT356" s="116"/>
      <c r="AU356" s="120"/>
      <c r="AV356" s="120"/>
      <c r="AW356" s="120"/>
      <c r="AX356" s="120"/>
      <c r="AY356" s="120"/>
      <c r="AZ356" s="120"/>
      <c r="BA356" s="120"/>
      <c r="BB356" s="120"/>
      <c r="BC356" s="120"/>
      <c r="BD356" s="120"/>
      <c r="BE356" s="120"/>
      <c r="BF356" s="120"/>
      <c r="BG356" s="120"/>
      <c r="BH356" s="87"/>
      <c r="BI356" s="87"/>
      <c r="BJ356" s="88"/>
      <c r="BK356" s="88"/>
    </row>
    <row r="357" spans="2:63" s="82" customFormat="1" x14ac:dyDescent="0.2">
      <c r="B357" s="83"/>
      <c r="M357" s="84"/>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c r="AO357" s="116"/>
      <c r="AP357" s="116"/>
      <c r="AQ357" s="116"/>
      <c r="AR357" s="116"/>
      <c r="AS357" s="116"/>
      <c r="AT357" s="116"/>
      <c r="AU357" s="120"/>
      <c r="AV357" s="120"/>
      <c r="AW357" s="120"/>
      <c r="AX357" s="120"/>
      <c r="AY357" s="120"/>
      <c r="AZ357" s="120"/>
      <c r="BA357" s="120"/>
      <c r="BB357" s="120"/>
      <c r="BC357" s="120"/>
      <c r="BD357" s="120"/>
      <c r="BE357" s="120"/>
      <c r="BF357" s="120"/>
      <c r="BG357" s="120"/>
      <c r="BH357" s="87"/>
      <c r="BI357" s="87"/>
      <c r="BJ357" s="88"/>
      <c r="BK357" s="88"/>
    </row>
    <row r="358" spans="2:63" s="82" customFormat="1" x14ac:dyDescent="0.2">
      <c r="B358" s="83"/>
      <c r="M358" s="84"/>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c r="AO358" s="116"/>
      <c r="AP358" s="116"/>
      <c r="AQ358" s="116"/>
      <c r="AR358" s="116"/>
      <c r="AS358" s="116"/>
      <c r="AT358" s="116"/>
      <c r="AU358" s="120"/>
      <c r="AV358" s="120"/>
      <c r="AW358" s="120"/>
      <c r="AX358" s="120"/>
      <c r="AY358" s="120"/>
      <c r="AZ358" s="120"/>
      <c r="BA358" s="120"/>
      <c r="BB358" s="120"/>
      <c r="BC358" s="120"/>
      <c r="BD358" s="120"/>
      <c r="BE358" s="120"/>
      <c r="BF358" s="120"/>
      <c r="BG358" s="120"/>
      <c r="BH358" s="87"/>
      <c r="BI358" s="87"/>
      <c r="BJ358" s="88"/>
      <c r="BK358" s="88"/>
    </row>
    <row r="359" spans="2:63" s="82" customFormat="1" x14ac:dyDescent="0.2">
      <c r="B359" s="83"/>
      <c r="M359" s="84"/>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c r="AO359" s="116"/>
      <c r="AP359" s="116"/>
      <c r="AQ359" s="116"/>
      <c r="AR359" s="116"/>
      <c r="AS359" s="116"/>
      <c r="AT359" s="116"/>
      <c r="AU359" s="120"/>
      <c r="AV359" s="120"/>
      <c r="AW359" s="120"/>
      <c r="AX359" s="120"/>
      <c r="AY359" s="120"/>
      <c r="AZ359" s="120"/>
      <c r="BA359" s="120"/>
      <c r="BB359" s="120"/>
      <c r="BC359" s="120"/>
      <c r="BD359" s="120"/>
      <c r="BE359" s="120"/>
      <c r="BF359" s="120"/>
      <c r="BG359" s="120"/>
      <c r="BH359" s="87"/>
      <c r="BI359" s="87"/>
      <c r="BJ359" s="88"/>
      <c r="BK359" s="88"/>
    </row>
    <row r="360" spans="2:63" s="82" customFormat="1" x14ac:dyDescent="0.2">
      <c r="B360" s="83"/>
      <c r="M360" s="84"/>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20"/>
      <c r="AV360" s="120"/>
      <c r="AW360" s="120"/>
      <c r="AX360" s="120"/>
      <c r="AY360" s="120"/>
      <c r="AZ360" s="120"/>
      <c r="BA360" s="120"/>
      <c r="BB360" s="120"/>
      <c r="BC360" s="120"/>
      <c r="BD360" s="120"/>
      <c r="BE360" s="120"/>
      <c r="BF360" s="120"/>
      <c r="BG360" s="120"/>
      <c r="BH360" s="87"/>
      <c r="BI360" s="87"/>
      <c r="BJ360" s="88"/>
      <c r="BK360" s="88"/>
    </row>
    <row r="361" spans="2:63" s="82" customFormat="1" x14ac:dyDescent="0.2">
      <c r="B361" s="83"/>
      <c r="M361" s="84"/>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c r="AO361" s="116"/>
      <c r="AP361" s="116"/>
      <c r="AQ361" s="116"/>
      <c r="AR361" s="116"/>
      <c r="AS361" s="116"/>
      <c r="AT361" s="116"/>
      <c r="AU361" s="120"/>
      <c r="AV361" s="120"/>
      <c r="AW361" s="120"/>
      <c r="AX361" s="120"/>
      <c r="AY361" s="120"/>
      <c r="AZ361" s="120"/>
      <c r="BA361" s="120"/>
      <c r="BB361" s="120"/>
      <c r="BC361" s="120"/>
      <c r="BD361" s="120"/>
      <c r="BE361" s="120"/>
      <c r="BF361" s="120"/>
      <c r="BG361" s="120"/>
      <c r="BH361" s="87"/>
      <c r="BI361" s="87"/>
      <c r="BJ361" s="88"/>
      <c r="BK361" s="88"/>
    </row>
    <row r="362" spans="2:63" s="82" customFormat="1" x14ac:dyDescent="0.2">
      <c r="B362" s="83"/>
      <c r="M362" s="84"/>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c r="AO362" s="116"/>
      <c r="AP362" s="116"/>
      <c r="AQ362" s="116"/>
      <c r="AR362" s="116"/>
      <c r="AS362" s="116"/>
      <c r="AT362" s="116"/>
      <c r="AU362" s="120"/>
      <c r="AV362" s="120"/>
      <c r="AW362" s="120"/>
      <c r="AX362" s="120"/>
      <c r="AY362" s="120"/>
      <c r="AZ362" s="120"/>
      <c r="BA362" s="120"/>
      <c r="BB362" s="120"/>
      <c r="BC362" s="120"/>
      <c r="BD362" s="120"/>
      <c r="BE362" s="120"/>
      <c r="BF362" s="120"/>
      <c r="BG362" s="120"/>
      <c r="BH362" s="87"/>
      <c r="BI362" s="87"/>
      <c r="BJ362" s="88"/>
      <c r="BK362" s="88"/>
    </row>
    <row r="363" spans="2:63" s="82" customFormat="1" x14ac:dyDescent="0.2">
      <c r="B363" s="83"/>
      <c r="M363" s="84"/>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c r="AO363" s="116"/>
      <c r="AP363" s="116"/>
      <c r="AQ363" s="116"/>
      <c r="AR363" s="116"/>
      <c r="AS363" s="116"/>
      <c r="AT363" s="116"/>
      <c r="AU363" s="120"/>
      <c r="AV363" s="120"/>
      <c r="AW363" s="120"/>
      <c r="AX363" s="120"/>
      <c r="AY363" s="120"/>
      <c r="AZ363" s="120"/>
      <c r="BA363" s="120"/>
      <c r="BB363" s="120"/>
      <c r="BC363" s="120"/>
      <c r="BD363" s="120"/>
      <c r="BE363" s="120"/>
      <c r="BF363" s="120"/>
      <c r="BG363" s="120"/>
      <c r="BH363" s="87"/>
      <c r="BI363" s="87"/>
      <c r="BJ363" s="88"/>
      <c r="BK363" s="88"/>
    </row>
    <row r="364" spans="2:63" s="82" customFormat="1" x14ac:dyDescent="0.2">
      <c r="B364" s="83"/>
      <c r="M364" s="84"/>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c r="AO364" s="116"/>
      <c r="AP364" s="116"/>
      <c r="AQ364" s="116"/>
      <c r="AR364" s="116"/>
      <c r="AS364" s="116"/>
      <c r="AT364" s="116"/>
      <c r="AU364" s="120"/>
      <c r="AV364" s="120"/>
      <c r="AW364" s="120"/>
      <c r="AX364" s="120"/>
      <c r="AY364" s="120"/>
      <c r="AZ364" s="120"/>
      <c r="BA364" s="120"/>
      <c r="BB364" s="120"/>
      <c r="BC364" s="120"/>
      <c r="BD364" s="120"/>
      <c r="BE364" s="120"/>
      <c r="BF364" s="120"/>
      <c r="BG364" s="120"/>
      <c r="BH364" s="87"/>
      <c r="BI364" s="87"/>
      <c r="BJ364" s="88"/>
      <c r="BK364" s="88"/>
    </row>
    <row r="365" spans="2:63" s="82" customFormat="1" x14ac:dyDescent="0.2">
      <c r="B365" s="83"/>
      <c r="M365" s="84"/>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c r="AO365" s="116"/>
      <c r="AP365" s="116"/>
      <c r="AQ365" s="116"/>
      <c r="AR365" s="116"/>
      <c r="AS365" s="116"/>
      <c r="AT365" s="116"/>
      <c r="AU365" s="120"/>
      <c r="AV365" s="120"/>
      <c r="AW365" s="120"/>
      <c r="AX365" s="120"/>
      <c r="AY365" s="120"/>
      <c r="AZ365" s="120"/>
      <c r="BA365" s="120"/>
      <c r="BB365" s="120"/>
      <c r="BC365" s="120"/>
      <c r="BD365" s="120"/>
      <c r="BE365" s="120"/>
      <c r="BF365" s="120"/>
      <c r="BG365" s="120"/>
      <c r="BH365" s="87"/>
      <c r="BI365" s="87"/>
      <c r="BJ365" s="88"/>
      <c r="BK365" s="88"/>
    </row>
    <row r="366" spans="2:63" s="82" customFormat="1" x14ac:dyDescent="0.2">
      <c r="B366" s="83"/>
      <c r="M366" s="84"/>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c r="AO366" s="116"/>
      <c r="AP366" s="116"/>
      <c r="AQ366" s="116"/>
      <c r="AR366" s="116"/>
      <c r="AS366" s="116"/>
      <c r="AT366" s="116"/>
      <c r="AU366" s="120"/>
      <c r="AV366" s="120"/>
      <c r="AW366" s="120"/>
      <c r="AX366" s="120"/>
      <c r="AY366" s="120"/>
      <c r="AZ366" s="120"/>
      <c r="BA366" s="120"/>
      <c r="BB366" s="120"/>
      <c r="BC366" s="120"/>
      <c r="BD366" s="120"/>
      <c r="BE366" s="120"/>
      <c r="BF366" s="120"/>
      <c r="BG366" s="120"/>
      <c r="BH366" s="87"/>
      <c r="BI366" s="87"/>
      <c r="BJ366" s="88"/>
      <c r="BK366" s="88"/>
    </row>
    <row r="367" spans="2:63" s="82" customFormat="1" x14ac:dyDescent="0.2">
      <c r="B367" s="83"/>
      <c r="M367" s="84"/>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c r="AO367" s="116"/>
      <c r="AP367" s="116"/>
      <c r="AQ367" s="116"/>
      <c r="AR367" s="116"/>
      <c r="AS367" s="116"/>
      <c r="AT367" s="116"/>
      <c r="AU367" s="120"/>
      <c r="AV367" s="120"/>
      <c r="AW367" s="120"/>
      <c r="AX367" s="120"/>
      <c r="AY367" s="120"/>
      <c r="AZ367" s="120"/>
      <c r="BA367" s="120"/>
      <c r="BB367" s="120"/>
      <c r="BC367" s="120"/>
      <c r="BD367" s="120"/>
      <c r="BE367" s="120"/>
      <c r="BF367" s="120"/>
      <c r="BG367" s="120"/>
      <c r="BH367" s="87"/>
      <c r="BI367" s="87"/>
      <c r="BJ367" s="88"/>
      <c r="BK367" s="88"/>
    </row>
    <row r="368" spans="2:63" s="82" customFormat="1" x14ac:dyDescent="0.2">
      <c r="B368" s="83"/>
      <c r="M368" s="84"/>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c r="AO368" s="116"/>
      <c r="AP368" s="116"/>
      <c r="AQ368" s="116"/>
      <c r="AR368" s="116"/>
      <c r="AS368" s="116"/>
      <c r="AT368" s="116"/>
      <c r="AU368" s="120"/>
      <c r="AV368" s="120"/>
      <c r="AW368" s="120"/>
      <c r="AX368" s="120"/>
      <c r="AY368" s="120"/>
      <c r="AZ368" s="120"/>
      <c r="BA368" s="120"/>
      <c r="BB368" s="120"/>
      <c r="BC368" s="120"/>
      <c r="BD368" s="120"/>
      <c r="BE368" s="120"/>
      <c r="BF368" s="120"/>
      <c r="BG368" s="120"/>
      <c r="BH368" s="87"/>
      <c r="BI368" s="87"/>
      <c r="BJ368" s="88"/>
      <c r="BK368" s="88"/>
    </row>
    <row r="369" spans="2:63" s="82" customFormat="1" x14ac:dyDescent="0.2">
      <c r="B369" s="83"/>
      <c r="M369" s="84"/>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c r="AO369" s="116"/>
      <c r="AP369" s="116"/>
      <c r="AQ369" s="116"/>
      <c r="AR369" s="116"/>
      <c r="AS369" s="116"/>
      <c r="AT369" s="116"/>
      <c r="AU369" s="120"/>
      <c r="AV369" s="120"/>
      <c r="AW369" s="120"/>
      <c r="AX369" s="120"/>
      <c r="AY369" s="120"/>
      <c r="AZ369" s="120"/>
      <c r="BA369" s="120"/>
      <c r="BB369" s="120"/>
      <c r="BC369" s="120"/>
      <c r="BD369" s="120"/>
      <c r="BE369" s="120"/>
      <c r="BF369" s="120"/>
      <c r="BG369" s="120"/>
      <c r="BH369" s="87"/>
      <c r="BI369" s="87"/>
      <c r="BJ369" s="88"/>
      <c r="BK369" s="88"/>
    </row>
    <row r="370" spans="2:63" s="82" customFormat="1" x14ac:dyDescent="0.2">
      <c r="B370" s="83"/>
      <c r="M370" s="84"/>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c r="AO370" s="116"/>
      <c r="AP370" s="116"/>
      <c r="AQ370" s="116"/>
      <c r="AR370" s="116"/>
      <c r="AS370" s="116"/>
      <c r="AT370" s="116"/>
      <c r="AU370" s="120"/>
      <c r="AV370" s="120"/>
      <c r="AW370" s="120"/>
      <c r="AX370" s="120"/>
      <c r="AY370" s="120"/>
      <c r="AZ370" s="120"/>
      <c r="BA370" s="120"/>
      <c r="BB370" s="120"/>
      <c r="BC370" s="120"/>
      <c r="BD370" s="120"/>
      <c r="BE370" s="120"/>
      <c r="BF370" s="120"/>
      <c r="BG370" s="120"/>
      <c r="BH370" s="87"/>
      <c r="BI370" s="87"/>
      <c r="BJ370" s="88"/>
      <c r="BK370" s="88"/>
    </row>
    <row r="371" spans="2:63" s="82" customFormat="1" x14ac:dyDescent="0.2">
      <c r="B371" s="83"/>
      <c r="M371" s="84"/>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c r="AO371" s="116"/>
      <c r="AP371" s="116"/>
      <c r="AQ371" s="116"/>
      <c r="AR371" s="116"/>
      <c r="AS371" s="116"/>
      <c r="AT371" s="116"/>
      <c r="AU371" s="120"/>
      <c r="AV371" s="120"/>
      <c r="AW371" s="120"/>
      <c r="AX371" s="120"/>
      <c r="AY371" s="120"/>
      <c r="AZ371" s="120"/>
      <c r="BA371" s="120"/>
      <c r="BB371" s="120"/>
      <c r="BC371" s="120"/>
      <c r="BD371" s="120"/>
      <c r="BE371" s="120"/>
      <c r="BF371" s="120"/>
      <c r="BG371" s="120"/>
      <c r="BH371" s="87"/>
      <c r="BI371" s="87"/>
      <c r="BJ371" s="88"/>
      <c r="BK371" s="88"/>
    </row>
    <row r="372" spans="2:63" s="82" customFormat="1" x14ac:dyDescent="0.2">
      <c r="B372" s="83"/>
      <c r="M372" s="84"/>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c r="AO372" s="116"/>
      <c r="AP372" s="116"/>
      <c r="AQ372" s="116"/>
      <c r="AR372" s="116"/>
      <c r="AS372" s="116"/>
      <c r="AT372" s="116"/>
      <c r="AU372" s="120"/>
      <c r="AV372" s="120"/>
      <c r="AW372" s="120"/>
      <c r="AX372" s="120"/>
      <c r="AY372" s="120"/>
      <c r="AZ372" s="120"/>
      <c r="BA372" s="120"/>
      <c r="BB372" s="120"/>
      <c r="BC372" s="120"/>
      <c r="BD372" s="120"/>
      <c r="BE372" s="120"/>
      <c r="BF372" s="120"/>
      <c r="BG372" s="120"/>
      <c r="BH372" s="87"/>
      <c r="BI372" s="87"/>
      <c r="BJ372" s="88"/>
      <c r="BK372" s="88"/>
    </row>
    <row r="373" spans="2:63" s="82" customFormat="1" x14ac:dyDescent="0.2">
      <c r="B373" s="83"/>
      <c r="M373" s="84"/>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c r="AO373" s="116"/>
      <c r="AP373" s="116"/>
      <c r="AQ373" s="116"/>
      <c r="AR373" s="116"/>
      <c r="AS373" s="116"/>
      <c r="AT373" s="116"/>
      <c r="AU373" s="120"/>
      <c r="AV373" s="120"/>
      <c r="AW373" s="120"/>
      <c r="AX373" s="120"/>
      <c r="AY373" s="120"/>
      <c r="AZ373" s="120"/>
      <c r="BA373" s="120"/>
      <c r="BB373" s="120"/>
      <c r="BC373" s="120"/>
      <c r="BD373" s="120"/>
      <c r="BE373" s="120"/>
      <c r="BF373" s="120"/>
      <c r="BG373" s="120"/>
      <c r="BH373" s="87"/>
      <c r="BI373" s="87"/>
      <c r="BJ373" s="88"/>
      <c r="BK373" s="88"/>
    </row>
    <row r="374" spans="2:63" s="82" customFormat="1" x14ac:dyDescent="0.2">
      <c r="B374" s="83"/>
      <c r="M374" s="84"/>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c r="AO374" s="116"/>
      <c r="AP374" s="116"/>
      <c r="AQ374" s="116"/>
      <c r="AR374" s="116"/>
      <c r="AS374" s="116"/>
      <c r="AT374" s="116"/>
      <c r="AU374" s="120"/>
      <c r="AV374" s="120"/>
      <c r="AW374" s="120"/>
      <c r="AX374" s="120"/>
      <c r="AY374" s="120"/>
      <c r="AZ374" s="120"/>
      <c r="BA374" s="120"/>
      <c r="BB374" s="120"/>
      <c r="BC374" s="120"/>
      <c r="BD374" s="120"/>
      <c r="BE374" s="120"/>
      <c r="BF374" s="120"/>
      <c r="BG374" s="120"/>
      <c r="BH374" s="87"/>
      <c r="BI374" s="87"/>
      <c r="BJ374" s="88"/>
      <c r="BK374" s="88"/>
    </row>
    <row r="375" spans="2:63" s="82" customFormat="1" x14ac:dyDescent="0.2">
      <c r="B375" s="83"/>
      <c r="M375" s="84"/>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c r="AO375" s="116"/>
      <c r="AP375" s="116"/>
      <c r="AQ375" s="116"/>
      <c r="AR375" s="116"/>
      <c r="AS375" s="116"/>
      <c r="AT375" s="116"/>
      <c r="AU375" s="120"/>
      <c r="AV375" s="120"/>
      <c r="AW375" s="120"/>
      <c r="AX375" s="120"/>
      <c r="AY375" s="120"/>
      <c r="AZ375" s="120"/>
      <c r="BA375" s="120"/>
      <c r="BB375" s="120"/>
      <c r="BC375" s="120"/>
      <c r="BD375" s="120"/>
      <c r="BE375" s="120"/>
      <c r="BF375" s="120"/>
      <c r="BG375" s="120"/>
      <c r="BH375" s="87"/>
      <c r="BI375" s="87"/>
      <c r="BJ375" s="88"/>
      <c r="BK375" s="88"/>
    </row>
    <row r="376" spans="2:63" s="82" customFormat="1" x14ac:dyDescent="0.2">
      <c r="B376" s="83"/>
      <c r="M376" s="84"/>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c r="AO376" s="116"/>
      <c r="AP376" s="116"/>
      <c r="AQ376" s="116"/>
      <c r="AR376" s="116"/>
      <c r="AS376" s="116"/>
      <c r="AT376" s="116"/>
      <c r="AU376" s="120"/>
      <c r="AV376" s="120"/>
      <c r="AW376" s="120"/>
      <c r="AX376" s="120"/>
      <c r="AY376" s="120"/>
      <c r="AZ376" s="120"/>
      <c r="BA376" s="120"/>
      <c r="BB376" s="120"/>
      <c r="BC376" s="120"/>
      <c r="BD376" s="120"/>
      <c r="BE376" s="120"/>
      <c r="BF376" s="120"/>
      <c r="BG376" s="120"/>
      <c r="BH376" s="87"/>
      <c r="BI376" s="87"/>
      <c r="BJ376" s="88"/>
      <c r="BK376" s="88"/>
    </row>
    <row r="377" spans="2:63" s="82" customFormat="1" x14ac:dyDescent="0.2">
      <c r="B377" s="83"/>
      <c r="M377" s="84"/>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c r="AO377" s="116"/>
      <c r="AP377" s="116"/>
      <c r="AQ377" s="116"/>
      <c r="AR377" s="116"/>
      <c r="AS377" s="116"/>
      <c r="AT377" s="116"/>
      <c r="AU377" s="120"/>
      <c r="AV377" s="120"/>
      <c r="AW377" s="120"/>
      <c r="AX377" s="120"/>
      <c r="AY377" s="120"/>
      <c r="AZ377" s="120"/>
      <c r="BA377" s="120"/>
      <c r="BB377" s="120"/>
      <c r="BC377" s="120"/>
      <c r="BD377" s="120"/>
      <c r="BE377" s="120"/>
      <c r="BF377" s="120"/>
      <c r="BG377" s="120"/>
      <c r="BH377" s="87"/>
      <c r="BI377" s="87"/>
      <c r="BJ377" s="88"/>
      <c r="BK377" s="88"/>
    </row>
    <row r="378" spans="2:63" s="82" customFormat="1" x14ac:dyDescent="0.2">
      <c r="B378" s="83"/>
      <c r="M378" s="84"/>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c r="AO378" s="116"/>
      <c r="AP378" s="116"/>
      <c r="AQ378" s="116"/>
      <c r="AR378" s="116"/>
      <c r="AS378" s="116"/>
      <c r="AT378" s="116"/>
      <c r="AU378" s="120"/>
      <c r="AV378" s="120"/>
      <c r="AW378" s="120"/>
      <c r="AX378" s="120"/>
      <c r="AY378" s="120"/>
      <c r="AZ378" s="120"/>
      <c r="BA378" s="120"/>
      <c r="BB378" s="120"/>
      <c r="BC378" s="120"/>
      <c r="BD378" s="120"/>
      <c r="BE378" s="120"/>
      <c r="BF378" s="120"/>
      <c r="BG378" s="120"/>
      <c r="BH378" s="87"/>
      <c r="BI378" s="87"/>
      <c r="BJ378" s="88"/>
      <c r="BK378" s="88"/>
    </row>
    <row r="379" spans="2:63" s="82" customFormat="1" x14ac:dyDescent="0.2">
      <c r="B379" s="83"/>
      <c r="M379" s="84"/>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c r="AO379" s="116"/>
      <c r="AP379" s="116"/>
      <c r="AQ379" s="116"/>
      <c r="AR379" s="116"/>
      <c r="AS379" s="116"/>
      <c r="AT379" s="116"/>
      <c r="AU379" s="120"/>
      <c r="AV379" s="120"/>
      <c r="AW379" s="120"/>
      <c r="AX379" s="120"/>
      <c r="AY379" s="120"/>
      <c r="AZ379" s="120"/>
      <c r="BA379" s="120"/>
      <c r="BB379" s="120"/>
      <c r="BC379" s="120"/>
      <c r="BD379" s="120"/>
      <c r="BE379" s="120"/>
      <c r="BF379" s="120"/>
      <c r="BG379" s="120"/>
      <c r="BH379" s="87"/>
      <c r="BI379" s="87"/>
      <c r="BJ379" s="88"/>
      <c r="BK379" s="88"/>
    </row>
    <row r="380" spans="2:63" s="82" customFormat="1" x14ac:dyDescent="0.2">
      <c r="B380" s="83"/>
      <c r="M380" s="84"/>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c r="AO380" s="116"/>
      <c r="AP380" s="116"/>
      <c r="AQ380" s="116"/>
      <c r="AR380" s="116"/>
      <c r="AS380" s="116"/>
      <c r="AT380" s="116"/>
      <c r="AU380" s="120"/>
      <c r="AV380" s="120"/>
      <c r="AW380" s="120"/>
      <c r="AX380" s="120"/>
      <c r="AY380" s="120"/>
      <c r="AZ380" s="120"/>
      <c r="BA380" s="120"/>
      <c r="BB380" s="120"/>
      <c r="BC380" s="120"/>
      <c r="BD380" s="120"/>
      <c r="BE380" s="120"/>
      <c r="BF380" s="120"/>
      <c r="BG380" s="120"/>
      <c r="BH380" s="87"/>
      <c r="BI380" s="87"/>
      <c r="BJ380" s="88"/>
      <c r="BK380" s="88"/>
    </row>
    <row r="381" spans="2:63" s="82" customFormat="1" x14ac:dyDescent="0.2">
      <c r="B381" s="83"/>
      <c r="M381" s="84"/>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c r="AO381" s="116"/>
      <c r="AP381" s="116"/>
      <c r="AQ381" s="116"/>
      <c r="AR381" s="116"/>
      <c r="AS381" s="116"/>
      <c r="AT381" s="116"/>
      <c r="AU381" s="120"/>
      <c r="AV381" s="120"/>
      <c r="AW381" s="120"/>
      <c r="AX381" s="120"/>
      <c r="AY381" s="120"/>
      <c r="AZ381" s="120"/>
      <c r="BA381" s="120"/>
      <c r="BB381" s="120"/>
      <c r="BC381" s="120"/>
      <c r="BD381" s="120"/>
      <c r="BE381" s="120"/>
      <c r="BF381" s="120"/>
      <c r="BG381" s="120"/>
      <c r="BH381" s="87"/>
      <c r="BI381" s="87"/>
      <c r="BJ381" s="88"/>
      <c r="BK381" s="88"/>
    </row>
    <row r="382" spans="2:63" s="82" customFormat="1" x14ac:dyDescent="0.2">
      <c r="B382" s="83"/>
      <c r="M382" s="84"/>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c r="AO382" s="116"/>
      <c r="AP382" s="116"/>
      <c r="AQ382" s="116"/>
      <c r="AR382" s="116"/>
      <c r="AS382" s="116"/>
      <c r="AT382" s="116"/>
      <c r="AU382" s="120"/>
      <c r="AV382" s="120"/>
      <c r="AW382" s="120"/>
      <c r="AX382" s="120"/>
      <c r="AY382" s="120"/>
      <c r="AZ382" s="120"/>
      <c r="BA382" s="120"/>
      <c r="BB382" s="120"/>
      <c r="BC382" s="120"/>
      <c r="BD382" s="120"/>
      <c r="BE382" s="120"/>
      <c r="BF382" s="120"/>
      <c r="BG382" s="120"/>
      <c r="BH382" s="87"/>
      <c r="BI382" s="87"/>
      <c r="BJ382" s="88"/>
      <c r="BK382" s="88"/>
    </row>
    <row r="383" spans="2:63" s="82" customFormat="1" x14ac:dyDescent="0.2">
      <c r="B383" s="83"/>
      <c r="M383" s="84"/>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c r="AO383" s="116"/>
      <c r="AP383" s="116"/>
      <c r="AQ383" s="116"/>
      <c r="AR383" s="116"/>
      <c r="AS383" s="116"/>
      <c r="AT383" s="116"/>
      <c r="AU383" s="120"/>
      <c r="AV383" s="120"/>
      <c r="AW383" s="120"/>
      <c r="AX383" s="120"/>
      <c r="AY383" s="120"/>
      <c r="AZ383" s="120"/>
      <c r="BA383" s="120"/>
      <c r="BB383" s="120"/>
      <c r="BC383" s="120"/>
      <c r="BD383" s="120"/>
      <c r="BE383" s="120"/>
      <c r="BF383" s="120"/>
      <c r="BG383" s="120"/>
      <c r="BH383" s="87"/>
      <c r="BI383" s="87"/>
      <c r="BJ383" s="88"/>
      <c r="BK383" s="88"/>
    </row>
    <row r="384" spans="2:63" s="82" customFormat="1" x14ac:dyDescent="0.2">
      <c r="B384" s="83"/>
      <c r="M384" s="84"/>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c r="AO384" s="116"/>
      <c r="AP384" s="116"/>
      <c r="AQ384" s="116"/>
      <c r="AR384" s="116"/>
      <c r="AS384" s="116"/>
      <c r="AT384" s="116"/>
      <c r="AU384" s="120"/>
      <c r="AV384" s="120"/>
      <c r="AW384" s="120"/>
      <c r="AX384" s="120"/>
      <c r="AY384" s="120"/>
      <c r="AZ384" s="120"/>
      <c r="BA384" s="120"/>
      <c r="BB384" s="120"/>
      <c r="BC384" s="120"/>
      <c r="BD384" s="120"/>
      <c r="BE384" s="120"/>
      <c r="BF384" s="120"/>
      <c r="BG384" s="120"/>
      <c r="BH384" s="87"/>
      <c r="BI384" s="87"/>
      <c r="BJ384" s="88"/>
      <c r="BK384" s="88"/>
    </row>
    <row r="385" spans="2:63" s="82" customFormat="1" x14ac:dyDescent="0.2">
      <c r="B385" s="83"/>
      <c r="M385" s="84"/>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c r="AO385" s="116"/>
      <c r="AP385" s="116"/>
      <c r="AQ385" s="116"/>
      <c r="AR385" s="116"/>
      <c r="AS385" s="116"/>
      <c r="AT385" s="116"/>
      <c r="AU385" s="120"/>
      <c r="AV385" s="120"/>
      <c r="AW385" s="120"/>
      <c r="AX385" s="120"/>
      <c r="AY385" s="120"/>
      <c r="AZ385" s="120"/>
      <c r="BA385" s="120"/>
      <c r="BB385" s="120"/>
      <c r="BC385" s="120"/>
      <c r="BD385" s="120"/>
      <c r="BE385" s="120"/>
      <c r="BF385" s="120"/>
      <c r="BG385" s="120"/>
      <c r="BH385" s="87"/>
      <c r="BI385" s="87"/>
      <c r="BJ385" s="88"/>
      <c r="BK385" s="88"/>
    </row>
    <row r="386" spans="2:63" s="82" customFormat="1" x14ac:dyDescent="0.2">
      <c r="B386" s="83"/>
      <c r="M386" s="84"/>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c r="AO386" s="116"/>
      <c r="AP386" s="116"/>
      <c r="AQ386" s="116"/>
      <c r="AR386" s="116"/>
      <c r="AS386" s="116"/>
      <c r="AT386" s="116"/>
      <c r="AU386" s="120"/>
      <c r="AV386" s="120"/>
      <c r="AW386" s="120"/>
      <c r="AX386" s="120"/>
      <c r="AY386" s="120"/>
      <c r="AZ386" s="120"/>
      <c r="BA386" s="120"/>
      <c r="BB386" s="120"/>
      <c r="BC386" s="120"/>
      <c r="BD386" s="120"/>
      <c r="BE386" s="120"/>
      <c r="BF386" s="120"/>
      <c r="BG386" s="120"/>
      <c r="BH386" s="87"/>
      <c r="BI386" s="87"/>
      <c r="BJ386" s="88"/>
      <c r="BK386" s="88"/>
    </row>
    <row r="387" spans="2:63" s="82" customFormat="1" x14ac:dyDescent="0.2">
      <c r="B387" s="83"/>
      <c r="M387" s="84"/>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c r="AO387" s="116"/>
      <c r="AP387" s="116"/>
      <c r="AQ387" s="116"/>
      <c r="AR387" s="116"/>
      <c r="AS387" s="116"/>
      <c r="AT387" s="116"/>
      <c r="AU387" s="120"/>
      <c r="AV387" s="120"/>
      <c r="AW387" s="120"/>
      <c r="AX387" s="120"/>
      <c r="AY387" s="120"/>
      <c r="AZ387" s="120"/>
      <c r="BA387" s="120"/>
      <c r="BB387" s="120"/>
      <c r="BC387" s="120"/>
      <c r="BD387" s="120"/>
      <c r="BE387" s="120"/>
      <c r="BF387" s="120"/>
      <c r="BG387" s="120"/>
      <c r="BH387" s="87"/>
      <c r="BI387" s="87"/>
      <c r="BJ387" s="88"/>
      <c r="BK387" s="88"/>
    </row>
    <row r="388" spans="2:63" s="82" customFormat="1" x14ac:dyDescent="0.2">
      <c r="B388" s="83"/>
      <c r="M388" s="84"/>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c r="AO388" s="116"/>
      <c r="AP388" s="116"/>
      <c r="AQ388" s="116"/>
      <c r="AR388" s="116"/>
      <c r="AS388" s="116"/>
      <c r="AT388" s="116"/>
      <c r="AU388" s="120"/>
      <c r="AV388" s="120"/>
      <c r="AW388" s="120"/>
      <c r="AX388" s="120"/>
      <c r="AY388" s="120"/>
      <c r="AZ388" s="120"/>
      <c r="BA388" s="120"/>
      <c r="BB388" s="120"/>
      <c r="BC388" s="120"/>
      <c r="BD388" s="120"/>
      <c r="BE388" s="120"/>
      <c r="BF388" s="120"/>
      <c r="BG388" s="120"/>
      <c r="BH388" s="87"/>
      <c r="BI388" s="87"/>
      <c r="BJ388" s="88"/>
      <c r="BK388" s="88"/>
    </row>
    <row r="389" spans="2:63" s="82" customFormat="1" x14ac:dyDescent="0.2">
      <c r="B389" s="83"/>
      <c r="M389" s="84"/>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c r="AO389" s="116"/>
      <c r="AP389" s="116"/>
      <c r="AQ389" s="116"/>
      <c r="AR389" s="116"/>
      <c r="AS389" s="116"/>
      <c r="AT389" s="116"/>
      <c r="AU389" s="120"/>
      <c r="AV389" s="120"/>
      <c r="AW389" s="120"/>
      <c r="AX389" s="120"/>
      <c r="AY389" s="120"/>
      <c r="AZ389" s="120"/>
      <c r="BA389" s="120"/>
      <c r="BB389" s="120"/>
      <c r="BC389" s="120"/>
      <c r="BD389" s="120"/>
      <c r="BE389" s="120"/>
      <c r="BF389" s="120"/>
      <c r="BG389" s="120"/>
      <c r="BH389" s="87"/>
      <c r="BI389" s="87"/>
      <c r="BJ389" s="88"/>
      <c r="BK389" s="88"/>
    </row>
    <row r="390" spans="2:63" s="82" customFormat="1" x14ac:dyDescent="0.2">
      <c r="B390" s="83"/>
      <c r="M390" s="84"/>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c r="AO390" s="116"/>
      <c r="AP390" s="116"/>
      <c r="AQ390" s="116"/>
      <c r="AR390" s="116"/>
      <c r="AS390" s="116"/>
      <c r="AT390" s="116"/>
      <c r="AU390" s="120"/>
      <c r="AV390" s="120"/>
      <c r="AW390" s="120"/>
      <c r="AX390" s="120"/>
      <c r="AY390" s="120"/>
      <c r="AZ390" s="120"/>
      <c r="BA390" s="120"/>
      <c r="BB390" s="120"/>
      <c r="BC390" s="120"/>
      <c r="BD390" s="120"/>
      <c r="BE390" s="120"/>
      <c r="BF390" s="120"/>
      <c r="BG390" s="120"/>
      <c r="BH390" s="87"/>
      <c r="BI390" s="87"/>
      <c r="BJ390" s="88"/>
      <c r="BK390" s="88"/>
    </row>
    <row r="391" spans="2:63" s="82" customFormat="1" x14ac:dyDescent="0.2">
      <c r="B391" s="83"/>
      <c r="M391" s="84"/>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c r="AO391" s="116"/>
      <c r="AP391" s="116"/>
      <c r="AQ391" s="116"/>
      <c r="AR391" s="116"/>
      <c r="AS391" s="116"/>
      <c r="AT391" s="116"/>
      <c r="AU391" s="120"/>
      <c r="AV391" s="120"/>
      <c r="AW391" s="120"/>
      <c r="AX391" s="120"/>
      <c r="AY391" s="120"/>
      <c r="AZ391" s="120"/>
      <c r="BA391" s="120"/>
      <c r="BB391" s="120"/>
      <c r="BC391" s="120"/>
      <c r="BD391" s="120"/>
      <c r="BE391" s="120"/>
      <c r="BF391" s="120"/>
      <c r="BG391" s="120"/>
      <c r="BH391" s="87"/>
      <c r="BI391" s="87"/>
      <c r="BJ391" s="88"/>
      <c r="BK391" s="88"/>
    </row>
    <row r="392" spans="2:63" s="82" customFormat="1" x14ac:dyDescent="0.2">
      <c r="B392" s="83"/>
      <c r="M392" s="84"/>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c r="AO392" s="116"/>
      <c r="AP392" s="116"/>
      <c r="AQ392" s="116"/>
      <c r="AR392" s="116"/>
      <c r="AS392" s="116"/>
      <c r="AT392" s="116"/>
      <c r="AU392" s="120"/>
      <c r="AV392" s="120"/>
      <c r="AW392" s="120"/>
      <c r="AX392" s="120"/>
      <c r="AY392" s="120"/>
      <c r="AZ392" s="120"/>
      <c r="BA392" s="120"/>
      <c r="BB392" s="120"/>
      <c r="BC392" s="120"/>
      <c r="BD392" s="120"/>
      <c r="BE392" s="120"/>
      <c r="BF392" s="120"/>
      <c r="BG392" s="120"/>
      <c r="BH392" s="87"/>
      <c r="BI392" s="87"/>
      <c r="BJ392" s="88"/>
      <c r="BK392" s="88"/>
    </row>
    <row r="393" spans="2:63" s="82" customFormat="1" x14ac:dyDescent="0.2">
      <c r="B393" s="83"/>
      <c r="M393" s="84"/>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c r="AO393" s="116"/>
      <c r="AP393" s="116"/>
      <c r="AQ393" s="116"/>
      <c r="AR393" s="116"/>
      <c r="AS393" s="116"/>
      <c r="AT393" s="116"/>
      <c r="AU393" s="120"/>
      <c r="AV393" s="120"/>
      <c r="AW393" s="120"/>
      <c r="AX393" s="120"/>
      <c r="AY393" s="120"/>
      <c r="AZ393" s="120"/>
      <c r="BA393" s="120"/>
      <c r="BB393" s="120"/>
      <c r="BC393" s="120"/>
      <c r="BD393" s="120"/>
      <c r="BE393" s="120"/>
      <c r="BF393" s="120"/>
      <c r="BG393" s="120"/>
      <c r="BH393" s="87"/>
      <c r="BI393" s="87"/>
      <c r="BJ393" s="88"/>
      <c r="BK393" s="88"/>
    </row>
    <row r="394" spans="2:63" s="82" customFormat="1" x14ac:dyDescent="0.2">
      <c r="B394" s="83"/>
      <c r="M394" s="84"/>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c r="AO394" s="116"/>
      <c r="AP394" s="116"/>
      <c r="AQ394" s="116"/>
      <c r="AR394" s="116"/>
      <c r="AS394" s="116"/>
      <c r="AT394" s="116"/>
      <c r="AU394" s="120"/>
      <c r="AV394" s="120"/>
      <c r="AW394" s="120"/>
      <c r="AX394" s="120"/>
      <c r="AY394" s="120"/>
      <c r="AZ394" s="120"/>
      <c r="BA394" s="120"/>
      <c r="BB394" s="120"/>
      <c r="BC394" s="120"/>
      <c r="BD394" s="120"/>
      <c r="BE394" s="120"/>
      <c r="BF394" s="120"/>
      <c r="BG394" s="120"/>
      <c r="BH394" s="87"/>
      <c r="BI394" s="87"/>
      <c r="BJ394" s="88"/>
      <c r="BK394" s="88"/>
    </row>
    <row r="395" spans="2:63" s="82" customFormat="1" x14ac:dyDescent="0.2">
      <c r="B395" s="83"/>
      <c r="M395" s="84"/>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c r="AO395" s="116"/>
      <c r="AP395" s="116"/>
      <c r="AQ395" s="116"/>
      <c r="AR395" s="116"/>
      <c r="AS395" s="116"/>
      <c r="AT395" s="116"/>
      <c r="AU395" s="120"/>
      <c r="AV395" s="120"/>
      <c r="AW395" s="120"/>
      <c r="AX395" s="120"/>
      <c r="AY395" s="120"/>
      <c r="AZ395" s="120"/>
      <c r="BA395" s="120"/>
      <c r="BB395" s="120"/>
      <c r="BC395" s="120"/>
      <c r="BD395" s="120"/>
      <c r="BE395" s="120"/>
      <c r="BF395" s="120"/>
      <c r="BG395" s="120"/>
      <c r="BH395" s="87"/>
      <c r="BI395" s="87"/>
      <c r="BJ395" s="88"/>
      <c r="BK395" s="88"/>
    </row>
    <row r="396" spans="2:63" s="82" customFormat="1" x14ac:dyDescent="0.2">
      <c r="B396" s="83"/>
      <c r="M396" s="84"/>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c r="AO396" s="116"/>
      <c r="AP396" s="116"/>
      <c r="AQ396" s="116"/>
      <c r="AR396" s="116"/>
      <c r="AS396" s="116"/>
      <c r="AT396" s="116"/>
      <c r="AU396" s="120"/>
      <c r="AV396" s="120"/>
      <c r="AW396" s="120"/>
      <c r="AX396" s="120"/>
      <c r="AY396" s="120"/>
      <c r="AZ396" s="120"/>
      <c r="BA396" s="120"/>
      <c r="BB396" s="120"/>
      <c r="BC396" s="120"/>
      <c r="BD396" s="120"/>
      <c r="BE396" s="120"/>
      <c r="BF396" s="120"/>
      <c r="BG396" s="120"/>
      <c r="BH396" s="87"/>
      <c r="BI396" s="87"/>
      <c r="BJ396" s="88"/>
      <c r="BK396" s="88"/>
    </row>
    <row r="397" spans="2:63" s="82" customFormat="1" x14ac:dyDescent="0.2">
      <c r="B397" s="83"/>
      <c r="M397" s="84"/>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c r="AO397" s="116"/>
      <c r="AP397" s="116"/>
      <c r="AQ397" s="116"/>
      <c r="AR397" s="116"/>
      <c r="AS397" s="116"/>
      <c r="AT397" s="116"/>
      <c r="AU397" s="120"/>
      <c r="AV397" s="120"/>
      <c r="AW397" s="120"/>
      <c r="AX397" s="120"/>
      <c r="AY397" s="120"/>
      <c r="AZ397" s="120"/>
      <c r="BA397" s="120"/>
      <c r="BB397" s="120"/>
      <c r="BC397" s="120"/>
      <c r="BD397" s="120"/>
      <c r="BE397" s="120"/>
      <c r="BF397" s="120"/>
      <c r="BG397" s="120"/>
      <c r="BH397" s="87"/>
      <c r="BI397" s="87"/>
      <c r="BJ397" s="88"/>
      <c r="BK397" s="88"/>
    </row>
    <row r="398" spans="2:63" s="82" customFormat="1" x14ac:dyDescent="0.2">
      <c r="B398" s="83"/>
      <c r="M398" s="84"/>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c r="AO398" s="116"/>
      <c r="AP398" s="116"/>
      <c r="AQ398" s="116"/>
      <c r="AR398" s="116"/>
      <c r="AS398" s="116"/>
      <c r="AT398" s="116"/>
      <c r="AU398" s="120"/>
      <c r="AV398" s="120"/>
      <c r="AW398" s="120"/>
      <c r="AX398" s="120"/>
      <c r="AY398" s="120"/>
      <c r="AZ398" s="120"/>
      <c r="BA398" s="120"/>
      <c r="BB398" s="120"/>
      <c r="BC398" s="120"/>
      <c r="BD398" s="120"/>
      <c r="BE398" s="120"/>
      <c r="BF398" s="120"/>
      <c r="BG398" s="120"/>
      <c r="BH398" s="87"/>
      <c r="BI398" s="87"/>
      <c r="BJ398" s="88"/>
      <c r="BK398" s="88"/>
    </row>
    <row r="399" spans="2:63" s="82" customFormat="1" x14ac:dyDescent="0.2">
      <c r="B399" s="83"/>
      <c r="M399" s="84"/>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c r="AR399" s="116"/>
      <c r="AS399" s="116"/>
      <c r="AT399" s="116"/>
      <c r="AU399" s="120"/>
      <c r="AV399" s="120"/>
      <c r="AW399" s="120"/>
      <c r="AX399" s="120"/>
      <c r="AY399" s="120"/>
      <c r="AZ399" s="120"/>
      <c r="BA399" s="120"/>
      <c r="BB399" s="120"/>
      <c r="BC399" s="120"/>
      <c r="BD399" s="120"/>
      <c r="BE399" s="120"/>
      <c r="BF399" s="120"/>
      <c r="BG399" s="120"/>
      <c r="BH399" s="87"/>
      <c r="BI399" s="87"/>
      <c r="BJ399" s="88"/>
      <c r="BK399" s="88"/>
    </row>
    <row r="400" spans="2:63" s="82" customFormat="1" x14ac:dyDescent="0.2">
      <c r="B400" s="83"/>
      <c r="M400" s="84"/>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c r="AO400" s="116"/>
      <c r="AP400" s="116"/>
      <c r="AQ400" s="116"/>
      <c r="AR400" s="116"/>
      <c r="AS400" s="116"/>
      <c r="AT400" s="116"/>
      <c r="AU400" s="120"/>
      <c r="AV400" s="120"/>
      <c r="AW400" s="120"/>
      <c r="AX400" s="120"/>
      <c r="AY400" s="120"/>
      <c r="AZ400" s="120"/>
      <c r="BA400" s="120"/>
      <c r="BB400" s="120"/>
      <c r="BC400" s="120"/>
      <c r="BD400" s="120"/>
      <c r="BE400" s="120"/>
      <c r="BF400" s="120"/>
      <c r="BG400" s="120"/>
      <c r="BH400" s="87"/>
      <c r="BI400" s="87"/>
      <c r="BJ400" s="88"/>
      <c r="BK400" s="88"/>
    </row>
    <row r="401" spans="2:63" s="82" customFormat="1" x14ac:dyDescent="0.2">
      <c r="B401" s="83"/>
      <c r="M401" s="84"/>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c r="AO401" s="116"/>
      <c r="AP401" s="116"/>
      <c r="AQ401" s="116"/>
      <c r="AR401" s="116"/>
      <c r="AS401" s="116"/>
      <c r="AT401" s="116"/>
      <c r="AU401" s="120"/>
      <c r="AV401" s="120"/>
      <c r="AW401" s="120"/>
      <c r="AX401" s="120"/>
      <c r="AY401" s="120"/>
      <c r="AZ401" s="120"/>
      <c r="BA401" s="120"/>
      <c r="BB401" s="120"/>
      <c r="BC401" s="120"/>
      <c r="BD401" s="120"/>
      <c r="BE401" s="120"/>
      <c r="BF401" s="120"/>
      <c r="BG401" s="120"/>
      <c r="BH401" s="87"/>
      <c r="BI401" s="87"/>
      <c r="BJ401" s="88"/>
      <c r="BK401" s="88"/>
    </row>
    <row r="402" spans="2:63" s="82" customFormat="1" x14ac:dyDescent="0.2">
      <c r="B402" s="83"/>
      <c r="M402" s="84"/>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c r="AO402" s="116"/>
      <c r="AP402" s="116"/>
      <c r="AQ402" s="116"/>
      <c r="AR402" s="116"/>
      <c r="AS402" s="116"/>
      <c r="AT402" s="116"/>
      <c r="AU402" s="120"/>
      <c r="AV402" s="120"/>
      <c r="AW402" s="120"/>
      <c r="AX402" s="120"/>
      <c r="AY402" s="120"/>
      <c r="AZ402" s="120"/>
      <c r="BA402" s="120"/>
      <c r="BB402" s="120"/>
      <c r="BC402" s="120"/>
      <c r="BD402" s="120"/>
      <c r="BE402" s="120"/>
      <c r="BF402" s="120"/>
      <c r="BG402" s="120"/>
      <c r="BH402" s="87"/>
      <c r="BI402" s="87"/>
      <c r="BJ402" s="88"/>
      <c r="BK402" s="88"/>
    </row>
    <row r="403" spans="2:63" s="82" customFormat="1" x14ac:dyDescent="0.2">
      <c r="B403" s="83"/>
      <c r="M403" s="84"/>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c r="AO403" s="116"/>
      <c r="AP403" s="116"/>
      <c r="AQ403" s="116"/>
      <c r="AR403" s="116"/>
      <c r="AS403" s="116"/>
      <c r="AT403" s="116"/>
      <c r="AU403" s="120"/>
      <c r="AV403" s="120"/>
      <c r="AW403" s="120"/>
      <c r="AX403" s="120"/>
      <c r="AY403" s="120"/>
      <c r="AZ403" s="120"/>
      <c r="BA403" s="120"/>
      <c r="BB403" s="120"/>
      <c r="BC403" s="120"/>
      <c r="BD403" s="120"/>
      <c r="BE403" s="120"/>
      <c r="BF403" s="120"/>
      <c r="BG403" s="120"/>
      <c r="BH403" s="87"/>
      <c r="BI403" s="87"/>
      <c r="BJ403" s="88"/>
      <c r="BK403" s="88"/>
    </row>
    <row r="404" spans="2:63" s="82" customFormat="1" x14ac:dyDescent="0.2">
      <c r="B404" s="83"/>
      <c r="M404" s="84"/>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c r="AO404" s="116"/>
      <c r="AP404" s="116"/>
      <c r="AQ404" s="116"/>
      <c r="AR404" s="116"/>
      <c r="AS404" s="116"/>
      <c r="AT404" s="116"/>
      <c r="AU404" s="120"/>
      <c r="AV404" s="120"/>
      <c r="AW404" s="120"/>
      <c r="AX404" s="120"/>
      <c r="AY404" s="120"/>
      <c r="AZ404" s="120"/>
      <c r="BA404" s="120"/>
      <c r="BB404" s="120"/>
      <c r="BC404" s="120"/>
      <c r="BD404" s="120"/>
      <c r="BE404" s="120"/>
      <c r="BF404" s="120"/>
      <c r="BG404" s="120"/>
      <c r="BH404" s="87"/>
      <c r="BI404" s="87"/>
      <c r="BJ404" s="88"/>
      <c r="BK404" s="88"/>
    </row>
    <row r="405" spans="2:63" s="82" customFormat="1" x14ac:dyDescent="0.2">
      <c r="B405" s="83"/>
      <c r="M405" s="84"/>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c r="AO405" s="116"/>
      <c r="AP405" s="116"/>
      <c r="AQ405" s="116"/>
      <c r="AR405" s="116"/>
      <c r="AS405" s="116"/>
      <c r="AT405" s="116"/>
      <c r="AU405" s="120"/>
      <c r="AV405" s="120"/>
      <c r="AW405" s="120"/>
      <c r="AX405" s="120"/>
      <c r="AY405" s="120"/>
      <c r="AZ405" s="120"/>
      <c r="BA405" s="120"/>
      <c r="BB405" s="120"/>
      <c r="BC405" s="120"/>
      <c r="BD405" s="120"/>
      <c r="BE405" s="120"/>
      <c r="BF405" s="120"/>
      <c r="BG405" s="120"/>
      <c r="BH405" s="87"/>
      <c r="BI405" s="87"/>
      <c r="BJ405" s="88"/>
      <c r="BK405" s="88"/>
    </row>
    <row r="406" spans="2:63" s="82" customFormat="1" x14ac:dyDescent="0.2">
      <c r="B406" s="83"/>
      <c r="M406" s="84"/>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c r="AO406" s="116"/>
      <c r="AP406" s="116"/>
      <c r="AQ406" s="116"/>
      <c r="AR406" s="116"/>
      <c r="AS406" s="116"/>
      <c r="AT406" s="116"/>
      <c r="AU406" s="120"/>
      <c r="AV406" s="120"/>
      <c r="AW406" s="120"/>
      <c r="AX406" s="120"/>
      <c r="AY406" s="120"/>
      <c r="AZ406" s="120"/>
      <c r="BA406" s="120"/>
      <c r="BB406" s="120"/>
      <c r="BC406" s="120"/>
      <c r="BD406" s="120"/>
      <c r="BE406" s="120"/>
      <c r="BF406" s="120"/>
      <c r="BG406" s="120"/>
      <c r="BH406" s="87"/>
      <c r="BI406" s="87"/>
      <c r="BJ406" s="88"/>
      <c r="BK406" s="88"/>
    </row>
    <row r="407" spans="2:63" s="82" customFormat="1" x14ac:dyDescent="0.2">
      <c r="B407" s="83"/>
      <c r="M407" s="84"/>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c r="AO407" s="116"/>
      <c r="AP407" s="116"/>
      <c r="AQ407" s="116"/>
      <c r="AR407" s="116"/>
      <c r="AS407" s="116"/>
      <c r="AT407" s="116"/>
      <c r="AU407" s="120"/>
      <c r="AV407" s="120"/>
      <c r="AW407" s="120"/>
      <c r="AX407" s="120"/>
      <c r="AY407" s="120"/>
      <c r="AZ407" s="120"/>
      <c r="BA407" s="120"/>
      <c r="BB407" s="120"/>
      <c r="BC407" s="120"/>
      <c r="BD407" s="120"/>
      <c r="BE407" s="120"/>
      <c r="BF407" s="120"/>
      <c r="BG407" s="120"/>
      <c r="BH407" s="87"/>
      <c r="BI407" s="87"/>
      <c r="BJ407" s="88"/>
      <c r="BK407" s="88"/>
    </row>
    <row r="408" spans="2:63" s="82" customFormat="1" x14ac:dyDescent="0.2">
      <c r="B408" s="83"/>
      <c r="M408" s="84"/>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c r="AO408" s="116"/>
      <c r="AP408" s="116"/>
      <c r="AQ408" s="116"/>
      <c r="AR408" s="116"/>
      <c r="AS408" s="116"/>
      <c r="AT408" s="116"/>
      <c r="AU408" s="120"/>
      <c r="AV408" s="120"/>
      <c r="AW408" s="120"/>
      <c r="AX408" s="120"/>
      <c r="AY408" s="120"/>
      <c r="AZ408" s="120"/>
      <c r="BA408" s="120"/>
      <c r="BB408" s="120"/>
      <c r="BC408" s="120"/>
      <c r="BD408" s="120"/>
      <c r="BE408" s="120"/>
      <c r="BF408" s="120"/>
      <c r="BG408" s="120"/>
      <c r="BH408" s="87"/>
      <c r="BI408" s="87"/>
      <c r="BJ408" s="88"/>
      <c r="BK408" s="88"/>
    </row>
    <row r="409" spans="2:63" s="82" customFormat="1" x14ac:dyDescent="0.2">
      <c r="B409" s="83"/>
      <c r="M409" s="84"/>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c r="AO409" s="116"/>
      <c r="AP409" s="116"/>
      <c r="AQ409" s="116"/>
      <c r="AR409" s="116"/>
      <c r="AS409" s="116"/>
      <c r="AT409" s="116"/>
      <c r="AU409" s="120"/>
      <c r="AV409" s="120"/>
      <c r="AW409" s="120"/>
      <c r="AX409" s="120"/>
      <c r="AY409" s="120"/>
      <c r="AZ409" s="120"/>
      <c r="BA409" s="120"/>
      <c r="BB409" s="120"/>
      <c r="BC409" s="120"/>
      <c r="BD409" s="120"/>
      <c r="BE409" s="120"/>
      <c r="BF409" s="120"/>
      <c r="BG409" s="120"/>
      <c r="BH409" s="87"/>
      <c r="BI409" s="87"/>
      <c r="BJ409" s="88"/>
      <c r="BK409" s="88"/>
    </row>
    <row r="410" spans="2:63" s="82" customFormat="1" x14ac:dyDescent="0.2">
      <c r="B410" s="83"/>
      <c r="M410" s="84"/>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c r="AO410" s="116"/>
      <c r="AP410" s="116"/>
      <c r="AQ410" s="116"/>
      <c r="AR410" s="116"/>
      <c r="AS410" s="116"/>
      <c r="AT410" s="116"/>
      <c r="AU410" s="120"/>
      <c r="AV410" s="120"/>
      <c r="AW410" s="120"/>
      <c r="AX410" s="120"/>
      <c r="AY410" s="120"/>
      <c r="AZ410" s="120"/>
      <c r="BA410" s="120"/>
      <c r="BB410" s="120"/>
      <c r="BC410" s="120"/>
      <c r="BD410" s="120"/>
      <c r="BE410" s="120"/>
      <c r="BF410" s="120"/>
      <c r="BG410" s="120"/>
      <c r="BH410" s="87"/>
      <c r="BI410" s="87"/>
      <c r="BJ410" s="88"/>
      <c r="BK410" s="88"/>
    </row>
    <row r="411" spans="2:63" s="82" customFormat="1" x14ac:dyDescent="0.2">
      <c r="B411" s="83"/>
      <c r="M411" s="84"/>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c r="AO411" s="116"/>
      <c r="AP411" s="116"/>
      <c r="AQ411" s="116"/>
      <c r="AR411" s="116"/>
      <c r="AS411" s="116"/>
      <c r="AT411" s="116"/>
      <c r="AU411" s="120"/>
      <c r="AV411" s="120"/>
      <c r="AW411" s="120"/>
      <c r="AX411" s="120"/>
      <c r="AY411" s="120"/>
      <c r="AZ411" s="120"/>
      <c r="BA411" s="120"/>
      <c r="BB411" s="120"/>
      <c r="BC411" s="120"/>
      <c r="BD411" s="120"/>
      <c r="BE411" s="120"/>
      <c r="BF411" s="120"/>
      <c r="BG411" s="120"/>
      <c r="BH411" s="87"/>
      <c r="BI411" s="87"/>
      <c r="BJ411" s="88"/>
      <c r="BK411" s="88"/>
    </row>
    <row r="412" spans="2:63" s="82" customFormat="1" x14ac:dyDescent="0.2">
      <c r="B412" s="83"/>
      <c r="M412" s="84"/>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c r="AO412" s="116"/>
      <c r="AP412" s="116"/>
      <c r="AQ412" s="116"/>
      <c r="AR412" s="116"/>
      <c r="AS412" s="116"/>
      <c r="AT412" s="116"/>
      <c r="AU412" s="120"/>
      <c r="AV412" s="120"/>
      <c r="AW412" s="120"/>
      <c r="AX412" s="120"/>
      <c r="AY412" s="120"/>
      <c r="AZ412" s="120"/>
      <c r="BA412" s="120"/>
      <c r="BB412" s="120"/>
      <c r="BC412" s="120"/>
      <c r="BD412" s="120"/>
      <c r="BE412" s="120"/>
      <c r="BF412" s="120"/>
      <c r="BG412" s="120"/>
      <c r="BH412" s="87"/>
      <c r="BI412" s="87"/>
      <c r="BJ412" s="88"/>
      <c r="BK412" s="88"/>
    </row>
    <row r="413" spans="2:63" s="82" customFormat="1" x14ac:dyDescent="0.2">
      <c r="B413" s="83"/>
      <c r="M413" s="84"/>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c r="AO413" s="116"/>
      <c r="AP413" s="116"/>
      <c r="AQ413" s="116"/>
      <c r="AR413" s="116"/>
      <c r="AS413" s="116"/>
      <c r="AT413" s="116"/>
      <c r="AU413" s="120"/>
      <c r="AV413" s="120"/>
      <c r="AW413" s="120"/>
      <c r="AX413" s="120"/>
      <c r="AY413" s="120"/>
      <c r="AZ413" s="120"/>
      <c r="BA413" s="120"/>
      <c r="BB413" s="120"/>
      <c r="BC413" s="120"/>
      <c r="BD413" s="120"/>
      <c r="BE413" s="120"/>
      <c r="BF413" s="120"/>
      <c r="BG413" s="120"/>
      <c r="BH413" s="87"/>
      <c r="BI413" s="87"/>
      <c r="BJ413" s="88"/>
      <c r="BK413" s="88"/>
    </row>
    <row r="414" spans="2:63" s="82" customFormat="1" x14ac:dyDescent="0.2">
      <c r="B414" s="83"/>
      <c r="M414" s="84"/>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c r="AO414" s="116"/>
      <c r="AP414" s="116"/>
      <c r="AQ414" s="116"/>
      <c r="AR414" s="116"/>
      <c r="AS414" s="116"/>
      <c r="AT414" s="116"/>
      <c r="AU414" s="120"/>
      <c r="AV414" s="120"/>
      <c r="AW414" s="120"/>
      <c r="AX414" s="120"/>
      <c r="AY414" s="120"/>
      <c r="AZ414" s="120"/>
      <c r="BA414" s="120"/>
      <c r="BB414" s="120"/>
      <c r="BC414" s="120"/>
      <c r="BD414" s="120"/>
      <c r="BE414" s="120"/>
      <c r="BF414" s="120"/>
      <c r="BG414" s="120"/>
      <c r="BH414" s="87"/>
      <c r="BI414" s="87"/>
      <c r="BJ414" s="88"/>
      <c r="BK414" s="88"/>
    </row>
    <row r="415" spans="2:63" s="82" customFormat="1" x14ac:dyDescent="0.2">
      <c r="B415" s="83"/>
      <c r="M415" s="84"/>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c r="AO415" s="116"/>
      <c r="AP415" s="116"/>
      <c r="AQ415" s="116"/>
      <c r="AR415" s="116"/>
      <c r="AS415" s="116"/>
      <c r="AT415" s="116"/>
      <c r="AU415" s="120"/>
      <c r="AV415" s="120"/>
      <c r="AW415" s="120"/>
      <c r="AX415" s="120"/>
      <c r="AY415" s="120"/>
      <c r="AZ415" s="120"/>
      <c r="BA415" s="120"/>
      <c r="BB415" s="120"/>
      <c r="BC415" s="120"/>
      <c r="BD415" s="120"/>
      <c r="BE415" s="120"/>
      <c r="BF415" s="120"/>
      <c r="BG415" s="120"/>
      <c r="BH415" s="87"/>
      <c r="BI415" s="87"/>
      <c r="BJ415" s="88"/>
      <c r="BK415" s="88"/>
    </row>
    <row r="416" spans="2:63" s="82" customFormat="1" x14ac:dyDescent="0.2">
      <c r="B416" s="83"/>
      <c r="M416" s="84"/>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20"/>
      <c r="AV416" s="120"/>
      <c r="AW416" s="120"/>
      <c r="AX416" s="120"/>
      <c r="AY416" s="120"/>
      <c r="AZ416" s="120"/>
      <c r="BA416" s="120"/>
      <c r="BB416" s="120"/>
      <c r="BC416" s="120"/>
      <c r="BD416" s="120"/>
      <c r="BE416" s="120"/>
      <c r="BF416" s="120"/>
      <c r="BG416" s="120"/>
      <c r="BH416" s="87"/>
      <c r="BI416" s="87"/>
      <c r="BJ416" s="88"/>
      <c r="BK416" s="88"/>
    </row>
    <row r="417" spans="2:63" s="82" customFormat="1" x14ac:dyDescent="0.2">
      <c r="B417" s="83"/>
      <c r="M417" s="84"/>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c r="AO417" s="116"/>
      <c r="AP417" s="116"/>
      <c r="AQ417" s="116"/>
      <c r="AR417" s="116"/>
      <c r="AS417" s="116"/>
      <c r="AT417" s="116"/>
      <c r="AU417" s="120"/>
      <c r="AV417" s="120"/>
      <c r="AW417" s="120"/>
      <c r="AX417" s="120"/>
      <c r="AY417" s="120"/>
      <c r="AZ417" s="120"/>
      <c r="BA417" s="120"/>
      <c r="BB417" s="120"/>
      <c r="BC417" s="120"/>
      <c r="BD417" s="120"/>
      <c r="BE417" s="120"/>
      <c r="BF417" s="120"/>
      <c r="BG417" s="120"/>
      <c r="BH417" s="87"/>
      <c r="BI417" s="87"/>
      <c r="BJ417" s="88"/>
      <c r="BK417" s="88"/>
    </row>
    <row r="418" spans="2:63" s="82" customFormat="1" x14ac:dyDescent="0.2">
      <c r="B418" s="83"/>
      <c r="M418" s="84"/>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c r="AO418" s="116"/>
      <c r="AP418" s="116"/>
      <c r="AQ418" s="116"/>
      <c r="AR418" s="116"/>
      <c r="AS418" s="116"/>
      <c r="AT418" s="116"/>
      <c r="AU418" s="120"/>
      <c r="AV418" s="120"/>
      <c r="AW418" s="120"/>
      <c r="AX418" s="120"/>
      <c r="AY418" s="120"/>
      <c r="AZ418" s="120"/>
      <c r="BA418" s="120"/>
      <c r="BB418" s="120"/>
      <c r="BC418" s="120"/>
      <c r="BD418" s="120"/>
      <c r="BE418" s="120"/>
      <c r="BF418" s="120"/>
      <c r="BG418" s="120"/>
      <c r="BH418" s="87"/>
      <c r="BI418" s="87"/>
      <c r="BJ418" s="88"/>
      <c r="BK418" s="88"/>
    </row>
    <row r="419" spans="2:63" s="82" customFormat="1" x14ac:dyDescent="0.2">
      <c r="B419" s="83"/>
      <c r="M419" s="84"/>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c r="AO419" s="116"/>
      <c r="AP419" s="116"/>
      <c r="AQ419" s="116"/>
      <c r="AR419" s="116"/>
      <c r="AS419" s="116"/>
      <c r="AT419" s="116"/>
      <c r="AU419" s="120"/>
      <c r="AV419" s="120"/>
      <c r="AW419" s="120"/>
      <c r="AX419" s="120"/>
      <c r="AY419" s="120"/>
      <c r="AZ419" s="120"/>
      <c r="BA419" s="120"/>
      <c r="BB419" s="120"/>
      <c r="BC419" s="120"/>
      <c r="BD419" s="120"/>
      <c r="BE419" s="120"/>
      <c r="BF419" s="120"/>
      <c r="BG419" s="120"/>
      <c r="BH419" s="87"/>
      <c r="BI419" s="87"/>
      <c r="BJ419" s="88"/>
      <c r="BK419" s="88"/>
    </row>
    <row r="420" spans="2:63" s="82" customFormat="1" x14ac:dyDescent="0.2">
      <c r="B420" s="83"/>
      <c r="M420" s="84"/>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c r="AO420" s="116"/>
      <c r="AP420" s="116"/>
      <c r="AQ420" s="116"/>
      <c r="AR420" s="116"/>
      <c r="AS420" s="116"/>
      <c r="AT420" s="116"/>
      <c r="AU420" s="120"/>
      <c r="AV420" s="120"/>
      <c r="AW420" s="120"/>
      <c r="AX420" s="120"/>
      <c r="AY420" s="120"/>
      <c r="AZ420" s="120"/>
      <c r="BA420" s="120"/>
      <c r="BB420" s="120"/>
      <c r="BC420" s="120"/>
      <c r="BD420" s="120"/>
      <c r="BE420" s="120"/>
      <c r="BF420" s="120"/>
      <c r="BG420" s="120"/>
      <c r="BH420" s="87"/>
      <c r="BI420" s="87"/>
      <c r="BJ420" s="88"/>
      <c r="BK420" s="88"/>
    </row>
    <row r="421" spans="2:63" s="82" customFormat="1" x14ac:dyDescent="0.2">
      <c r="B421" s="83"/>
      <c r="M421" s="84"/>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c r="AO421" s="116"/>
      <c r="AP421" s="116"/>
      <c r="AQ421" s="116"/>
      <c r="AR421" s="116"/>
      <c r="AS421" s="116"/>
      <c r="AT421" s="116"/>
      <c r="AU421" s="120"/>
      <c r="AV421" s="120"/>
      <c r="AW421" s="120"/>
      <c r="AX421" s="120"/>
      <c r="AY421" s="120"/>
      <c r="AZ421" s="120"/>
      <c r="BA421" s="120"/>
      <c r="BB421" s="120"/>
      <c r="BC421" s="120"/>
      <c r="BD421" s="120"/>
      <c r="BE421" s="120"/>
      <c r="BF421" s="120"/>
      <c r="BG421" s="120"/>
      <c r="BH421" s="87"/>
      <c r="BI421" s="87"/>
      <c r="BJ421" s="88"/>
      <c r="BK421" s="88"/>
    </row>
    <row r="422" spans="2:63" s="82" customFormat="1" x14ac:dyDescent="0.2">
      <c r="B422" s="83"/>
      <c r="M422" s="84"/>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20"/>
      <c r="AV422" s="120"/>
      <c r="AW422" s="120"/>
      <c r="AX422" s="120"/>
      <c r="AY422" s="120"/>
      <c r="AZ422" s="120"/>
      <c r="BA422" s="120"/>
      <c r="BB422" s="120"/>
      <c r="BC422" s="120"/>
      <c r="BD422" s="120"/>
      <c r="BE422" s="120"/>
      <c r="BF422" s="120"/>
      <c r="BG422" s="120"/>
      <c r="BH422" s="87"/>
      <c r="BI422" s="87"/>
      <c r="BJ422" s="88"/>
      <c r="BK422" s="88"/>
    </row>
    <row r="423" spans="2:63" s="82" customFormat="1" x14ac:dyDescent="0.2">
      <c r="B423" s="83"/>
      <c r="M423" s="84"/>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c r="AO423" s="116"/>
      <c r="AP423" s="116"/>
      <c r="AQ423" s="116"/>
      <c r="AR423" s="116"/>
      <c r="AS423" s="116"/>
      <c r="AT423" s="116"/>
      <c r="AU423" s="120"/>
      <c r="AV423" s="120"/>
      <c r="AW423" s="120"/>
      <c r="AX423" s="120"/>
      <c r="AY423" s="120"/>
      <c r="AZ423" s="120"/>
      <c r="BA423" s="120"/>
      <c r="BB423" s="120"/>
      <c r="BC423" s="120"/>
      <c r="BD423" s="120"/>
      <c r="BE423" s="120"/>
      <c r="BF423" s="120"/>
      <c r="BG423" s="120"/>
      <c r="BH423" s="87"/>
      <c r="BI423" s="87"/>
      <c r="BJ423" s="88"/>
      <c r="BK423" s="88"/>
    </row>
    <row r="424" spans="2:63" s="82" customFormat="1" x14ac:dyDescent="0.2">
      <c r="B424" s="83"/>
      <c r="M424" s="84"/>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c r="AO424" s="116"/>
      <c r="AP424" s="116"/>
      <c r="AQ424" s="116"/>
      <c r="AR424" s="116"/>
      <c r="AS424" s="116"/>
      <c r="AT424" s="116"/>
      <c r="AU424" s="120"/>
      <c r="AV424" s="120"/>
      <c r="AW424" s="120"/>
      <c r="AX424" s="120"/>
      <c r="AY424" s="120"/>
      <c r="AZ424" s="120"/>
      <c r="BA424" s="120"/>
      <c r="BB424" s="120"/>
      <c r="BC424" s="120"/>
      <c r="BD424" s="120"/>
      <c r="BE424" s="120"/>
      <c r="BF424" s="120"/>
      <c r="BG424" s="120"/>
      <c r="BH424" s="87"/>
      <c r="BI424" s="87"/>
      <c r="BJ424" s="88"/>
      <c r="BK424" s="88"/>
    </row>
    <row r="425" spans="2:63" s="82" customFormat="1" x14ac:dyDescent="0.2">
      <c r="B425" s="83"/>
      <c r="M425" s="84"/>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c r="AO425" s="116"/>
      <c r="AP425" s="116"/>
      <c r="AQ425" s="116"/>
      <c r="AR425" s="116"/>
      <c r="AS425" s="116"/>
      <c r="AT425" s="116"/>
      <c r="AU425" s="120"/>
      <c r="AV425" s="120"/>
      <c r="AW425" s="120"/>
      <c r="AX425" s="120"/>
      <c r="AY425" s="120"/>
      <c r="AZ425" s="120"/>
      <c r="BA425" s="120"/>
      <c r="BB425" s="120"/>
      <c r="BC425" s="120"/>
      <c r="BD425" s="120"/>
      <c r="BE425" s="120"/>
      <c r="BF425" s="120"/>
      <c r="BG425" s="120"/>
      <c r="BH425" s="87"/>
      <c r="BI425" s="87"/>
      <c r="BJ425" s="88"/>
      <c r="BK425" s="88"/>
    </row>
    <row r="426" spans="2:63" s="82" customFormat="1" x14ac:dyDescent="0.2">
      <c r="B426" s="83"/>
      <c r="M426" s="84"/>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c r="AO426" s="116"/>
      <c r="AP426" s="116"/>
      <c r="AQ426" s="116"/>
      <c r="AR426" s="116"/>
      <c r="AS426" s="116"/>
      <c r="AT426" s="116"/>
      <c r="AU426" s="120"/>
      <c r="AV426" s="120"/>
      <c r="AW426" s="120"/>
      <c r="AX426" s="120"/>
      <c r="AY426" s="120"/>
      <c r="AZ426" s="120"/>
      <c r="BA426" s="120"/>
      <c r="BB426" s="120"/>
      <c r="BC426" s="120"/>
      <c r="BD426" s="120"/>
      <c r="BE426" s="120"/>
      <c r="BF426" s="120"/>
      <c r="BG426" s="120"/>
      <c r="BH426" s="87"/>
      <c r="BI426" s="87"/>
      <c r="BJ426" s="88"/>
      <c r="BK426" s="88"/>
    </row>
    <row r="427" spans="2:63" s="82" customFormat="1" x14ac:dyDescent="0.2">
      <c r="B427" s="83"/>
      <c r="M427" s="84"/>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c r="AO427" s="116"/>
      <c r="AP427" s="116"/>
      <c r="AQ427" s="116"/>
      <c r="AR427" s="116"/>
      <c r="AS427" s="116"/>
      <c r="AT427" s="116"/>
      <c r="AU427" s="120"/>
      <c r="AV427" s="120"/>
      <c r="AW427" s="120"/>
      <c r="AX427" s="120"/>
      <c r="AY427" s="120"/>
      <c r="AZ427" s="120"/>
      <c r="BA427" s="120"/>
      <c r="BB427" s="120"/>
      <c r="BC427" s="120"/>
      <c r="BD427" s="120"/>
      <c r="BE427" s="120"/>
      <c r="BF427" s="120"/>
      <c r="BG427" s="120"/>
      <c r="BH427" s="87"/>
      <c r="BI427" s="87"/>
      <c r="BJ427" s="88"/>
      <c r="BK427" s="88"/>
    </row>
    <row r="428" spans="2:63" s="82" customFormat="1" x14ac:dyDescent="0.2">
      <c r="B428" s="83"/>
      <c r="M428" s="84"/>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c r="AO428" s="116"/>
      <c r="AP428" s="116"/>
      <c r="AQ428" s="116"/>
      <c r="AR428" s="116"/>
      <c r="AS428" s="116"/>
      <c r="AT428" s="116"/>
      <c r="AU428" s="120"/>
      <c r="AV428" s="120"/>
      <c r="AW428" s="120"/>
      <c r="AX428" s="120"/>
      <c r="AY428" s="120"/>
      <c r="AZ428" s="120"/>
      <c r="BA428" s="120"/>
      <c r="BB428" s="120"/>
      <c r="BC428" s="120"/>
      <c r="BD428" s="120"/>
      <c r="BE428" s="120"/>
      <c r="BF428" s="120"/>
      <c r="BG428" s="120"/>
      <c r="BH428" s="87"/>
      <c r="BI428" s="87"/>
      <c r="BJ428" s="88"/>
      <c r="BK428" s="88"/>
    </row>
    <row r="429" spans="2:63" s="82" customFormat="1" x14ac:dyDescent="0.2">
      <c r="B429" s="83"/>
      <c r="M429" s="84"/>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c r="AO429" s="116"/>
      <c r="AP429" s="116"/>
      <c r="AQ429" s="116"/>
      <c r="AR429" s="116"/>
      <c r="AS429" s="116"/>
      <c r="AT429" s="116"/>
      <c r="AU429" s="120"/>
      <c r="AV429" s="120"/>
      <c r="AW429" s="120"/>
      <c r="AX429" s="120"/>
      <c r="AY429" s="120"/>
      <c r="AZ429" s="120"/>
      <c r="BA429" s="120"/>
      <c r="BB429" s="120"/>
      <c r="BC429" s="120"/>
      <c r="BD429" s="120"/>
      <c r="BE429" s="120"/>
      <c r="BF429" s="120"/>
      <c r="BG429" s="120"/>
      <c r="BH429" s="87"/>
      <c r="BI429" s="87"/>
      <c r="BJ429" s="88"/>
      <c r="BK429" s="88"/>
    </row>
    <row r="430" spans="2:63" s="82" customFormat="1" x14ac:dyDescent="0.2">
      <c r="B430" s="83"/>
      <c r="M430" s="84"/>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c r="AO430" s="116"/>
      <c r="AP430" s="116"/>
      <c r="AQ430" s="116"/>
      <c r="AR430" s="116"/>
      <c r="AS430" s="116"/>
      <c r="AT430" s="116"/>
      <c r="AU430" s="120"/>
      <c r="AV430" s="120"/>
      <c r="AW430" s="120"/>
      <c r="AX430" s="120"/>
      <c r="AY430" s="120"/>
      <c r="AZ430" s="120"/>
      <c r="BA430" s="120"/>
      <c r="BB430" s="120"/>
      <c r="BC430" s="120"/>
      <c r="BD430" s="120"/>
      <c r="BE430" s="120"/>
      <c r="BF430" s="120"/>
      <c r="BG430" s="120"/>
      <c r="BH430" s="87"/>
      <c r="BI430" s="87"/>
      <c r="BJ430" s="88"/>
      <c r="BK430" s="88"/>
    </row>
    <row r="431" spans="2:63" s="82" customFormat="1" x14ac:dyDescent="0.2">
      <c r="B431" s="83"/>
      <c r="M431" s="84"/>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c r="AO431" s="116"/>
      <c r="AP431" s="116"/>
      <c r="AQ431" s="116"/>
      <c r="AR431" s="116"/>
      <c r="AS431" s="116"/>
      <c r="AT431" s="116"/>
      <c r="AU431" s="120"/>
      <c r="AV431" s="120"/>
      <c r="AW431" s="120"/>
      <c r="AX431" s="120"/>
      <c r="AY431" s="120"/>
      <c r="AZ431" s="120"/>
      <c r="BA431" s="120"/>
      <c r="BB431" s="120"/>
      <c r="BC431" s="120"/>
      <c r="BD431" s="120"/>
      <c r="BE431" s="120"/>
      <c r="BF431" s="120"/>
      <c r="BG431" s="120"/>
      <c r="BH431" s="87"/>
      <c r="BI431" s="87"/>
      <c r="BJ431" s="88"/>
      <c r="BK431" s="88"/>
    </row>
    <row r="432" spans="2:63" s="82" customFormat="1" x14ac:dyDescent="0.2">
      <c r="B432" s="83"/>
      <c r="M432" s="84"/>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c r="AO432" s="116"/>
      <c r="AP432" s="116"/>
      <c r="AQ432" s="116"/>
      <c r="AR432" s="116"/>
      <c r="AS432" s="116"/>
      <c r="AT432" s="116"/>
      <c r="AU432" s="120"/>
      <c r="AV432" s="120"/>
      <c r="AW432" s="120"/>
      <c r="AX432" s="120"/>
      <c r="AY432" s="120"/>
      <c r="AZ432" s="120"/>
      <c r="BA432" s="120"/>
      <c r="BB432" s="120"/>
      <c r="BC432" s="120"/>
      <c r="BD432" s="120"/>
      <c r="BE432" s="120"/>
      <c r="BF432" s="120"/>
      <c r="BG432" s="120"/>
      <c r="BH432" s="87"/>
      <c r="BI432" s="87"/>
      <c r="BJ432" s="88"/>
      <c r="BK432" s="88"/>
    </row>
    <row r="433" spans="2:63" s="82" customFormat="1" x14ac:dyDescent="0.2">
      <c r="B433" s="83"/>
      <c r="M433" s="84"/>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c r="AO433" s="116"/>
      <c r="AP433" s="116"/>
      <c r="AQ433" s="116"/>
      <c r="AR433" s="116"/>
      <c r="AS433" s="116"/>
      <c r="AT433" s="116"/>
      <c r="AU433" s="120"/>
      <c r="AV433" s="120"/>
      <c r="AW433" s="120"/>
      <c r="AX433" s="120"/>
      <c r="AY433" s="120"/>
      <c r="AZ433" s="120"/>
      <c r="BA433" s="120"/>
      <c r="BB433" s="120"/>
      <c r="BC433" s="120"/>
      <c r="BD433" s="120"/>
      <c r="BE433" s="120"/>
      <c r="BF433" s="120"/>
      <c r="BG433" s="120"/>
      <c r="BH433" s="87"/>
      <c r="BI433" s="87"/>
      <c r="BJ433" s="88"/>
      <c r="BK433" s="88"/>
    </row>
    <row r="434" spans="2:63" s="82" customFormat="1" x14ac:dyDescent="0.2">
      <c r="B434" s="83"/>
      <c r="M434" s="84"/>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c r="AO434" s="116"/>
      <c r="AP434" s="116"/>
      <c r="AQ434" s="116"/>
      <c r="AR434" s="116"/>
      <c r="AS434" s="116"/>
      <c r="AT434" s="116"/>
      <c r="AU434" s="120"/>
      <c r="AV434" s="120"/>
      <c r="AW434" s="120"/>
      <c r="AX434" s="120"/>
      <c r="AY434" s="120"/>
      <c r="AZ434" s="120"/>
      <c r="BA434" s="120"/>
      <c r="BB434" s="120"/>
      <c r="BC434" s="120"/>
      <c r="BD434" s="120"/>
      <c r="BE434" s="120"/>
      <c r="BF434" s="120"/>
      <c r="BG434" s="120"/>
      <c r="BH434" s="87"/>
      <c r="BI434" s="87"/>
      <c r="BJ434" s="88"/>
      <c r="BK434" s="88"/>
    </row>
    <row r="435" spans="2:63" s="82" customFormat="1" x14ac:dyDescent="0.2">
      <c r="B435" s="83"/>
      <c r="M435" s="84"/>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c r="AO435" s="116"/>
      <c r="AP435" s="116"/>
      <c r="AQ435" s="116"/>
      <c r="AR435" s="116"/>
      <c r="AS435" s="116"/>
      <c r="AT435" s="116"/>
      <c r="AU435" s="120"/>
      <c r="AV435" s="120"/>
      <c r="AW435" s="120"/>
      <c r="AX435" s="120"/>
      <c r="AY435" s="120"/>
      <c r="AZ435" s="120"/>
      <c r="BA435" s="120"/>
      <c r="BB435" s="120"/>
      <c r="BC435" s="120"/>
      <c r="BD435" s="120"/>
      <c r="BE435" s="120"/>
      <c r="BF435" s="120"/>
      <c r="BG435" s="120"/>
      <c r="BH435" s="87"/>
      <c r="BI435" s="87"/>
      <c r="BJ435" s="88"/>
      <c r="BK435" s="88"/>
    </row>
    <row r="436" spans="2:63" s="82" customFormat="1" x14ac:dyDescent="0.2">
      <c r="B436" s="83"/>
      <c r="M436" s="84"/>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c r="AO436" s="116"/>
      <c r="AP436" s="116"/>
      <c r="AQ436" s="116"/>
      <c r="AR436" s="116"/>
      <c r="AS436" s="116"/>
      <c r="AT436" s="116"/>
      <c r="AU436" s="120"/>
      <c r="AV436" s="120"/>
      <c r="AW436" s="120"/>
      <c r="AX436" s="120"/>
      <c r="AY436" s="120"/>
      <c r="AZ436" s="120"/>
      <c r="BA436" s="120"/>
      <c r="BB436" s="120"/>
      <c r="BC436" s="120"/>
      <c r="BD436" s="120"/>
      <c r="BE436" s="120"/>
      <c r="BF436" s="120"/>
      <c r="BG436" s="120"/>
      <c r="BH436" s="87"/>
      <c r="BI436" s="87"/>
      <c r="BJ436" s="88"/>
      <c r="BK436" s="88"/>
    </row>
    <row r="437" spans="2:63" s="82" customFormat="1" x14ac:dyDescent="0.2">
      <c r="B437" s="83"/>
      <c r="M437" s="84"/>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c r="AO437" s="116"/>
      <c r="AP437" s="116"/>
      <c r="AQ437" s="116"/>
      <c r="AR437" s="116"/>
      <c r="AS437" s="116"/>
      <c r="AT437" s="116"/>
      <c r="AU437" s="120"/>
      <c r="AV437" s="120"/>
      <c r="AW437" s="120"/>
      <c r="AX437" s="120"/>
      <c r="AY437" s="120"/>
      <c r="AZ437" s="120"/>
      <c r="BA437" s="120"/>
      <c r="BB437" s="120"/>
      <c r="BC437" s="120"/>
      <c r="BD437" s="120"/>
      <c r="BE437" s="120"/>
      <c r="BF437" s="120"/>
      <c r="BG437" s="120"/>
      <c r="BH437" s="87"/>
      <c r="BI437" s="87"/>
      <c r="BJ437" s="88"/>
      <c r="BK437" s="88"/>
    </row>
    <row r="438" spans="2:63" s="82" customFormat="1" x14ac:dyDescent="0.2">
      <c r="B438" s="83"/>
      <c r="M438" s="84"/>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c r="AO438" s="116"/>
      <c r="AP438" s="116"/>
      <c r="AQ438" s="116"/>
      <c r="AR438" s="116"/>
      <c r="AS438" s="116"/>
      <c r="AT438" s="116"/>
      <c r="AU438" s="120"/>
      <c r="AV438" s="120"/>
      <c r="AW438" s="120"/>
      <c r="AX438" s="120"/>
      <c r="AY438" s="120"/>
      <c r="AZ438" s="120"/>
      <c r="BA438" s="120"/>
      <c r="BB438" s="120"/>
      <c r="BC438" s="120"/>
      <c r="BD438" s="120"/>
      <c r="BE438" s="120"/>
      <c r="BF438" s="120"/>
      <c r="BG438" s="120"/>
      <c r="BH438" s="87"/>
      <c r="BI438" s="87"/>
      <c r="BJ438" s="88"/>
      <c r="BK438" s="88"/>
    </row>
    <row r="439" spans="2:63" s="82" customFormat="1" x14ac:dyDescent="0.2">
      <c r="B439" s="83"/>
      <c r="M439" s="84"/>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c r="AO439" s="116"/>
      <c r="AP439" s="116"/>
      <c r="AQ439" s="116"/>
      <c r="AR439" s="116"/>
      <c r="AS439" s="116"/>
      <c r="AT439" s="116"/>
      <c r="AU439" s="120"/>
      <c r="AV439" s="120"/>
      <c r="AW439" s="120"/>
      <c r="AX439" s="120"/>
      <c r="AY439" s="120"/>
      <c r="AZ439" s="120"/>
      <c r="BA439" s="120"/>
      <c r="BB439" s="120"/>
      <c r="BC439" s="120"/>
      <c r="BD439" s="120"/>
      <c r="BE439" s="120"/>
      <c r="BF439" s="120"/>
      <c r="BG439" s="120"/>
      <c r="BH439" s="87"/>
      <c r="BI439" s="87"/>
      <c r="BJ439" s="88"/>
      <c r="BK439" s="88"/>
    </row>
    <row r="440" spans="2:63" s="82" customFormat="1" x14ac:dyDescent="0.2">
      <c r="B440" s="83"/>
      <c r="M440" s="84"/>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c r="AO440" s="116"/>
      <c r="AP440" s="116"/>
      <c r="AQ440" s="116"/>
      <c r="AR440" s="116"/>
      <c r="AS440" s="116"/>
      <c r="AT440" s="116"/>
      <c r="AU440" s="120"/>
      <c r="AV440" s="120"/>
      <c r="AW440" s="120"/>
      <c r="AX440" s="120"/>
      <c r="AY440" s="120"/>
      <c r="AZ440" s="120"/>
      <c r="BA440" s="120"/>
      <c r="BB440" s="120"/>
      <c r="BC440" s="120"/>
      <c r="BD440" s="120"/>
      <c r="BE440" s="120"/>
      <c r="BF440" s="120"/>
      <c r="BG440" s="120"/>
      <c r="BH440" s="87"/>
      <c r="BI440" s="87"/>
      <c r="BJ440" s="88"/>
      <c r="BK440" s="88"/>
    </row>
    <row r="441" spans="2:63" s="82" customFormat="1" x14ac:dyDescent="0.2">
      <c r="B441" s="83"/>
      <c r="M441" s="84"/>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c r="AO441" s="116"/>
      <c r="AP441" s="116"/>
      <c r="AQ441" s="116"/>
      <c r="AR441" s="116"/>
      <c r="AS441" s="116"/>
      <c r="AT441" s="116"/>
      <c r="AU441" s="120"/>
      <c r="AV441" s="120"/>
      <c r="AW441" s="120"/>
      <c r="AX441" s="120"/>
      <c r="AY441" s="120"/>
      <c r="AZ441" s="120"/>
      <c r="BA441" s="120"/>
      <c r="BB441" s="120"/>
      <c r="BC441" s="120"/>
      <c r="BD441" s="120"/>
      <c r="BE441" s="120"/>
      <c r="BF441" s="120"/>
      <c r="BG441" s="120"/>
      <c r="BH441" s="87"/>
      <c r="BI441" s="87"/>
      <c r="BJ441" s="88"/>
      <c r="BK441" s="88"/>
    </row>
    <row r="442" spans="2:63" s="82" customFormat="1" x14ac:dyDescent="0.2">
      <c r="B442" s="83"/>
      <c r="M442" s="84"/>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c r="AO442" s="116"/>
      <c r="AP442" s="116"/>
      <c r="AQ442" s="116"/>
      <c r="AR442" s="116"/>
      <c r="AS442" s="116"/>
      <c r="AT442" s="116"/>
      <c r="AU442" s="120"/>
      <c r="AV442" s="120"/>
      <c r="AW442" s="120"/>
      <c r="AX442" s="120"/>
      <c r="AY442" s="120"/>
      <c r="AZ442" s="120"/>
      <c r="BA442" s="120"/>
      <c r="BB442" s="120"/>
      <c r="BC442" s="120"/>
      <c r="BD442" s="120"/>
      <c r="BE442" s="120"/>
      <c r="BF442" s="120"/>
      <c r="BG442" s="120"/>
      <c r="BH442" s="87"/>
      <c r="BI442" s="87"/>
      <c r="BJ442" s="88"/>
      <c r="BK442" s="88"/>
    </row>
    <row r="443" spans="2:63" s="82" customFormat="1" x14ac:dyDescent="0.2">
      <c r="B443" s="83"/>
      <c r="M443" s="84"/>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c r="AO443" s="116"/>
      <c r="AP443" s="116"/>
      <c r="AQ443" s="116"/>
      <c r="AR443" s="116"/>
      <c r="AS443" s="116"/>
      <c r="AT443" s="116"/>
      <c r="AU443" s="120"/>
      <c r="AV443" s="120"/>
      <c r="AW443" s="120"/>
      <c r="AX443" s="120"/>
      <c r="AY443" s="120"/>
      <c r="AZ443" s="120"/>
      <c r="BA443" s="120"/>
      <c r="BB443" s="120"/>
      <c r="BC443" s="120"/>
      <c r="BD443" s="120"/>
      <c r="BE443" s="120"/>
      <c r="BF443" s="120"/>
      <c r="BG443" s="120"/>
      <c r="BH443" s="87"/>
      <c r="BI443" s="87"/>
      <c r="BJ443" s="88"/>
      <c r="BK443" s="88"/>
    </row>
    <row r="444" spans="2:63" s="82" customFormat="1" x14ac:dyDescent="0.2">
      <c r="B444" s="83"/>
      <c r="M444" s="84"/>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c r="AO444" s="116"/>
      <c r="AP444" s="116"/>
      <c r="AQ444" s="116"/>
      <c r="AR444" s="116"/>
      <c r="AS444" s="116"/>
      <c r="AT444" s="116"/>
      <c r="AU444" s="120"/>
      <c r="AV444" s="120"/>
      <c r="AW444" s="120"/>
      <c r="AX444" s="120"/>
      <c r="AY444" s="120"/>
      <c r="AZ444" s="120"/>
      <c r="BA444" s="120"/>
      <c r="BB444" s="120"/>
      <c r="BC444" s="120"/>
      <c r="BD444" s="120"/>
      <c r="BE444" s="120"/>
      <c r="BF444" s="120"/>
      <c r="BG444" s="120"/>
      <c r="BH444" s="87"/>
      <c r="BI444" s="87"/>
      <c r="BJ444" s="88"/>
      <c r="BK444" s="88"/>
    </row>
    <row r="445" spans="2:63" s="82" customFormat="1" x14ac:dyDescent="0.2">
      <c r="B445" s="83"/>
      <c r="M445" s="84"/>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c r="AO445" s="116"/>
      <c r="AP445" s="116"/>
      <c r="AQ445" s="116"/>
      <c r="AR445" s="116"/>
      <c r="AS445" s="116"/>
      <c r="AT445" s="116"/>
      <c r="AU445" s="120"/>
      <c r="AV445" s="120"/>
      <c r="AW445" s="120"/>
      <c r="AX445" s="120"/>
      <c r="AY445" s="120"/>
      <c r="AZ445" s="120"/>
      <c r="BA445" s="120"/>
      <c r="BB445" s="120"/>
      <c r="BC445" s="120"/>
      <c r="BD445" s="120"/>
      <c r="BE445" s="120"/>
      <c r="BF445" s="120"/>
      <c r="BG445" s="120"/>
      <c r="BH445" s="87"/>
      <c r="BI445" s="87"/>
      <c r="BJ445" s="88"/>
      <c r="BK445" s="88"/>
    </row>
    <row r="446" spans="2:63" s="82" customFormat="1" x14ac:dyDescent="0.2">
      <c r="B446" s="83"/>
      <c r="M446" s="84"/>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c r="AO446" s="116"/>
      <c r="AP446" s="116"/>
      <c r="AQ446" s="116"/>
      <c r="AR446" s="116"/>
      <c r="AS446" s="116"/>
      <c r="AT446" s="116"/>
      <c r="AU446" s="120"/>
      <c r="AV446" s="120"/>
      <c r="AW446" s="120"/>
      <c r="AX446" s="120"/>
      <c r="AY446" s="120"/>
      <c r="AZ446" s="120"/>
      <c r="BA446" s="120"/>
      <c r="BB446" s="120"/>
      <c r="BC446" s="120"/>
      <c r="BD446" s="120"/>
      <c r="BE446" s="120"/>
      <c r="BF446" s="120"/>
      <c r="BG446" s="120"/>
      <c r="BH446" s="87"/>
      <c r="BI446" s="87"/>
      <c r="BJ446" s="88"/>
      <c r="BK446" s="88"/>
    </row>
    <row r="447" spans="2:63" s="82" customFormat="1" x14ac:dyDescent="0.2">
      <c r="B447" s="83"/>
      <c r="M447" s="84"/>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c r="AO447" s="116"/>
      <c r="AP447" s="116"/>
      <c r="AQ447" s="116"/>
      <c r="AR447" s="116"/>
      <c r="AS447" s="116"/>
      <c r="AT447" s="116"/>
      <c r="AU447" s="120"/>
      <c r="AV447" s="120"/>
      <c r="AW447" s="120"/>
      <c r="AX447" s="120"/>
      <c r="AY447" s="120"/>
      <c r="AZ447" s="120"/>
      <c r="BA447" s="120"/>
      <c r="BB447" s="120"/>
      <c r="BC447" s="120"/>
      <c r="BD447" s="120"/>
      <c r="BE447" s="120"/>
      <c r="BF447" s="120"/>
      <c r="BG447" s="120"/>
      <c r="BH447" s="87"/>
      <c r="BI447" s="87"/>
      <c r="BJ447" s="88"/>
      <c r="BK447" s="88"/>
    </row>
    <row r="448" spans="2:63" s="82" customFormat="1" x14ac:dyDescent="0.2">
      <c r="B448" s="83"/>
      <c r="M448" s="84"/>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c r="AO448" s="116"/>
      <c r="AP448" s="116"/>
      <c r="AQ448" s="116"/>
      <c r="AR448" s="116"/>
      <c r="AS448" s="116"/>
      <c r="AT448" s="116"/>
      <c r="AU448" s="120"/>
      <c r="AV448" s="120"/>
      <c r="AW448" s="120"/>
      <c r="AX448" s="120"/>
      <c r="AY448" s="120"/>
      <c r="AZ448" s="120"/>
      <c r="BA448" s="120"/>
      <c r="BB448" s="120"/>
      <c r="BC448" s="120"/>
      <c r="BD448" s="120"/>
      <c r="BE448" s="120"/>
      <c r="BF448" s="120"/>
      <c r="BG448" s="120"/>
      <c r="BH448" s="87"/>
      <c r="BI448" s="87"/>
      <c r="BJ448" s="88"/>
      <c r="BK448" s="88"/>
    </row>
    <row r="449" spans="2:63" s="82" customFormat="1" x14ac:dyDescent="0.2">
      <c r="B449" s="83"/>
      <c r="M449" s="84"/>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c r="AO449" s="116"/>
      <c r="AP449" s="116"/>
      <c r="AQ449" s="116"/>
      <c r="AR449" s="116"/>
      <c r="AS449" s="116"/>
      <c r="AT449" s="116"/>
      <c r="AU449" s="120"/>
      <c r="AV449" s="120"/>
      <c r="AW449" s="120"/>
      <c r="AX449" s="120"/>
      <c r="AY449" s="120"/>
      <c r="AZ449" s="120"/>
      <c r="BA449" s="120"/>
      <c r="BB449" s="120"/>
      <c r="BC449" s="120"/>
      <c r="BD449" s="120"/>
      <c r="BE449" s="120"/>
      <c r="BF449" s="120"/>
      <c r="BG449" s="120"/>
      <c r="BH449" s="87"/>
      <c r="BI449" s="87"/>
      <c r="BJ449" s="88"/>
      <c r="BK449" s="88"/>
    </row>
    <row r="450" spans="2:63" s="82" customFormat="1" x14ac:dyDescent="0.2">
      <c r="B450" s="83"/>
      <c r="M450" s="84"/>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c r="AO450" s="116"/>
      <c r="AP450" s="116"/>
      <c r="AQ450" s="116"/>
      <c r="AR450" s="116"/>
      <c r="AS450" s="116"/>
      <c r="AT450" s="116"/>
      <c r="AU450" s="120"/>
      <c r="AV450" s="120"/>
      <c r="AW450" s="120"/>
      <c r="AX450" s="120"/>
      <c r="AY450" s="120"/>
      <c r="AZ450" s="120"/>
      <c r="BA450" s="120"/>
      <c r="BB450" s="120"/>
      <c r="BC450" s="120"/>
      <c r="BD450" s="120"/>
      <c r="BE450" s="120"/>
      <c r="BF450" s="120"/>
      <c r="BG450" s="120"/>
      <c r="BH450" s="87"/>
      <c r="BI450" s="87"/>
      <c r="BJ450" s="88"/>
      <c r="BK450" s="88"/>
    </row>
    <row r="451" spans="2:63" s="82" customFormat="1" x14ac:dyDescent="0.2">
      <c r="B451" s="83"/>
      <c r="M451" s="84"/>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c r="AO451" s="116"/>
      <c r="AP451" s="116"/>
      <c r="AQ451" s="116"/>
      <c r="AR451" s="116"/>
      <c r="AS451" s="116"/>
      <c r="AT451" s="116"/>
      <c r="AU451" s="120"/>
      <c r="AV451" s="120"/>
      <c r="AW451" s="120"/>
      <c r="AX451" s="120"/>
      <c r="AY451" s="120"/>
      <c r="AZ451" s="120"/>
      <c r="BA451" s="120"/>
      <c r="BB451" s="120"/>
      <c r="BC451" s="120"/>
      <c r="BD451" s="120"/>
      <c r="BE451" s="120"/>
      <c r="BF451" s="120"/>
      <c r="BG451" s="120"/>
      <c r="BH451" s="87"/>
      <c r="BI451" s="87"/>
      <c r="BJ451" s="88"/>
      <c r="BK451" s="88"/>
    </row>
    <row r="452" spans="2:63" s="82" customFormat="1" x14ac:dyDescent="0.2">
      <c r="B452" s="83"/>
      <c r="M452" s="84"/>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c r="AO452" s="116"/>
      <c r="AP452" s="116"/>
      <c r="AQ452" s="116"/>
      <c r="AR452" s="116"/>
      <c r="AS452" s="116"/>
      <c r="AT452" s="116"/>
      <c r="AU452" s="120"/>
      <c r="AV452" s="120"/>
      <c r="AW452" s="120"/>
      <c r="AX452" s="120"/>
      <c r="AY452" s="120"/>
      <c r="AZ452" s="120"/>
      <c r="BA452" s="120"/>
      <c r="BB452" s="120"/>
      <c r="BC452" s="120"/>
      <c r="BD452" s="120"/>
      <c r="BE452" s="120"/>
      <c r="BF452" s="120"/>
      <c r="BG452" s="120"/>
      <c r="BH452" s="87"/>
      <c r="BI452" s="87"/>
      <c r="BJ452" s="88"/>
      <c r="BK452" s="88"/>
    </row>
    <row r="453" spans="2:63" s="82" customFormat="1" x14ac:dyDescent="0.2">
      <c r="B453" s="83"/>
      <c r="M453" s="84"/>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c r="AO453" s="116"/>
      <c r="AP453" s="116"/>
      <c r="AQ453" s="116"/>
      <c r="AR453" s="116"/>
      <c r="AS453" s="116"/>
      <c r="AT453" s="116"/>
      <c r="AU453" s="120"/>
      <c r="AV453" s="120"/>
      <c r="AW453" s="120"/>
      <c r="AX453" s="120"/>
      <c r="AY453" s="120"/>
      <c r="AZ453" s="120"/>
      <c r="BA453" s="120"/>
      <c r="BB453" s="120"/>
      <c r="BC453" s="120"/>
      <c r="BD453" s="120"/>
      <c r="BE453" s="120"/>
      <c r="BF453" s="120"/>
      <c r="BG453" s="120"/>
      <c r="BH453" s="87"/>
      <c r="BI453" s="87"/>
      <c r="BJ453" s="88"/>
      <c r="BK453" s="88"/>
    </row>
    <row r="454" spans="2:63" s="82" customFormat="1" x14ac:dyDescent="0.2">
      <c r="B454" s="83"/>
      <c r="M454" s="84"/>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c r="AO454" s="116"/>
      <c r="AP454" s="116"/>
      <c r="AQ454" s="116"/>
      <c r="AR454" s="116"/>
      <c r="AS454" s="116"/>
      <c r="AT454" s="116"/>
      <c r="AU454" s="120"/>
      <c r="AV454" s="120"/>
      <c r="AW454" s="120"/>
      <c r="AX454" s="120"/>
      <c r="AY454" s="120"/>
      <c r="AZ454" s="120"/>
      <c r="BA454" s="120"/>
      <c r="BB454" s="120"/>
      <c r="BC454" s="120"/>
      <c r="BD454" s="120"/>
      <c r="BE454" s="120"/>
      <c r="BF454" s="120"/>
      <c r="BG454" s="120"/>
      <c r="BH454" s="87"/>
      <c r="BI454" s="87"/>
      <c r="BJ454" s="88"/>
      <c r="BK454" s="88"/>
    </row>
    <row r="455" spans="2:63" s="82" customFormat="1" x14ac:dyDescent="0.2">
      <c r="B455" s="83"/>
      <c r="M455" s="84"/>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c r="AO455" s="116"/>
      <c r="AP455" s="116"/>
      <c r="AQ455" s="116"/>
      <c r="AR455" s="116"/>
      <c r="AS455" s="116"/>
      <c r="AT455" s="116"/>
      <c r="AU455" s="120"/>
      <c r="AV455" s="120"/>
      <c r="AW455" s="120"/>
      <c r="AX455" s="120"/>
      <c r="AY455" s="120"/>
      <c r="AZ455" s="120"/>
      <c r="BA455" s="120"/>
      <c r="BB455" s="120"/>
      <c r="BC455" s="120"/>
      <c r="BD455" s="120"/>
      <c r="BE455" s="120"/>
      <c r="BF455" s="120"/>
      <c r="BG455" s="120"/>
      <c r="BH455" s="87"/>
      <c r="BI455" s="87"/>
      <c r="BJ455" s="88"/>
      <c r="BK455" s="88"/>
    </row>
    <row r="456" spans="2:63" s="82" customFormat="1" x14ac:dyDescent="0.2">
      <c r="B456" s="83"/>
      <c r="M456" s="84"/>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c r="AO456" s="116"/>
      <c r="AP456" s="116"/>
      <c r="AQ456" s="116"/>
      <c r="AR456" s="116"/>
      <c r="AS456" s="116"/>
      <c r="AT456" s="116"/>
      <c r="AU456" s="120"/>
      <c r="AV456" s="120"/>
      <c r="AW456" s="120"/>
      <c r="AX456" s="120"/>
      <c r="AY456" s="120"/>
      <c r="AZ456" s="120"/>
      <c r="BA456" s="120"/>
      <c r="BB456" s="120"/>
      <c r="BC456" s="120"/>
      <c r="BD456" s="120"/>
      <c r="BE456" s="120"/>
      <c r="BF456" s="120"/>
      <c r="BG456" s="120"/>
      <c r="BH456" s="87"/>
      <c r="BI456" s="87"/>
      <c r="BJ456" s="88"/>
      <c r="BK456" s="88"/>
    </row>
    <row r="457" spans="2:63" s="82" customFormat="1" x14ac:dyDescent="0.2">
      <c r="B457" s="83"/>
      <c r="M457" s="84"/>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c r="AO457" s="116"/>
      <c r="AP457" s="116"/>
      <c r="AQ457" s="116"/>
      <c r="AR457" s="116"/>
      <c r="AS457" s="116"/>
      <c r="AT457" s="116"/>
      <c r="AU457" s="120"/>
      <c r="AV457" s="120"/>
      <c r="AW457" s="120"/>
      <c r="AX457" s="120"/>
      <c r="AY457" s="120"/>
      <c r="AZ457" s="120"/>
      <c r="BA457" s="120"/>
      <c r="BB457" s="120"/>
      <c r="BC457" s="120"/>
      <c r="BD457" s="120"/>
      <c r="BE457" s="120"/>
      <c r="BF457" s="120"/>
      <c r="BG457" s="120"/>
      <c r="BH457" s="87"/>
      <c r="BI457" s="87"/>
      <c r="BJ457" s="88"/>
      <c r="BK457" s="88"/>
    </row>
    <row r="458" spans="2:63" s="82" customFormat="1" x14ac:dyDescent="0.2">
      <c r="B458" s="83"/>
      <c r="M458" s="84"/>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c r="AO458" s="116"/>
      <c r="AP458" s="116"/>
      <c r="AQ458" s="116"/>
      <c r="AR458" s="116"/>
      <c r="AS458" s="116"/>
      <c r="AT458" s="116"/>
      <c r="AU458" s="120"/>
      <c r="AV458" s="120"/>
      <c r="AW458" s="120"/>
      <c r="AX458" s="120"/>
      <c r="AY458" s="120"/>
      <c r="AZ458" s="120"/>
      <c r="BA458" s="120"/>
      <c r="BB458" s="120"/>
      <c r="BC458" s="120"/>
      <c r="BD458" s="120"/>
      <c r="BE458" s="120"/>
      <c r="BF458" s="120"/>
      <c r="BG458" s="120"/>
      <c r="BH458" s="87"/>
      <c r="BI458" s="87"/>
      <c r="BJ458" s="88"/>
      <c r="BK458" s="88"/>
    </row>
    <row r="459" spans="2:63" s="82" customFormat="1" x14ac:dyDescent="0.2">
      <c r="B459" s="83"/>
      <c r="M459" s="84"/>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c r="AO459" s="116"/>
      <c r="AP459" s="116"/>
      <c r="AQ459" s="116"/>
      <c r="AR459" s="116"/>
      <c r="AS459" s="116"/>
      <c r="AT459" s="116"/>
      <c r="AU459" s="120"/>
      <c r="AV459" s="120"/>
      <c r="AW459" s="120"/>
      <c r="AX459" s="120"/>
      <c r="AY459" s="120"/>
      <c r="AZ459" s="120"/>
      <c r="BA459" s="120"/>
      <c r="BB459" s="120"/>
      <c r="BC459" s="120"/>
      <c r="BD459" s="120"/>
      <c r="BE459" s="120"/>
      <c r="BF459" s="120"/>
      <c r="BG459" s="120"/>
      <c r="BH459" s="87"/>
      <c r="BI459" s="87"/>
      <c r="BJ459" s="88"/>
      <c r="BK459" s="88"/>
    </row>
    <row r="460" spans="2:63" s="82" customFormat="1" x14ac:dyDescent="0.2">
      <c r="B460" s="83"/>
      <c r="M460" s="84"/>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c r="AO460" s="116"/>
      <c r="AP460" s="116"/>
      <c r="AQ460" s="116"/>
      <c r="AR460" s="116"/>
      <c r="AS460" s="116"/>
      <c r="AT460" s="116"/>
      <c r="AU460" s="120"/>
      <c r="AV460" s="120"/>
      <c r="AW460" s="120"/>
      <c r="AX460" s="120"/>
      <c r="AY460" s="120"/>
      <c r="AZ460" s="120"/>
      <c r="BA460" s="120"/>
      <c r="BB460" s="120"/>
      <c r="BC460" s="120"/>
      <c r="BD460" s="120"/>
      <c r="BE460" s="120"/>
      <c r="BF460" s="120"/>
      <c r="BG460" s="120"/>
      <c r="BH460" s="87"/>
      <c r="BI460" s="87"/>
      <c r="BJ460" s="88"/>
      <c r="BK460" s="88"/>
    </row>
    <row r="461" spans="2:63" s="82" customFormat="1" x14ac:dyDescent="0.2">
      <c r="B461" s="83"/>
      <c r="M461" s="84"/>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c r="AO461" s="116"/>
      <c r="AP461" s="116"/>
      <c r="AQ461" s="116"/>
      <c r="AR461" s="116"/>
      <c r="AS461" s="116"/>
      <c r="AT461" s="116"/>
      <c r="AU461" s="120"/>
      <c r="AV461" s="120"/>
      <c r="AW461" s="120"/>
      <c r="AX461" s="120"/>
      <c r="AY461" s="120"/>
      <c r="AZ461" s="120"/>
      <c r="BA461" s="120"/>
      <c r="BB461" s="120"/>
      <c r="BC461" s="120"/>
      <c r="BD461" s="120"/>
      <c r="BE461" s="120"/>
      <c r="BF461" s="120"/>
      <c r="BG461" s="120"/>
      <c r="BH461" s="87"/>
      <c r="BI461" s="87"/>
      <c r="BJ461" s="88"/>
      <c r="BK461" s="88"/>
    </row>
    <row r="462" spans="2:63" s="82" customFormat="1" x14ac:dyDescent="0.2">
      <c r="B462" s="83"/>
      <c r="M462" s="84"/>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c r="AO462" s="116"/>
      <c r="AP462" s="116"/>
      <c r="AQ462" s="116"/>
      <c r="AR462" s="116"/>
      <c r="AS462" s="116"/>
      <c r="AT462" s="116"/>
      <c r="AU462" s="120"/>
      <c r="AV462" s="120"/>
      <c r="AW462" s="120"/>
      <c r="AX462" s="120"/>
      <c r="AY462" s="120"/>
      <c r="AZ462" s="120"/>
      <c r="BA462" s="120"/>
      <c r="BB462" s="120"/>
      <c r="BC462" s="120"/>
      <c r="BD462" s="120"/>
      <c r="BE462" s="120"/>
      <c r="BF462" s="120"/>
      <c r="BG462" s="120"/>
      <c r="BH462" s="87"/>
      <c r="BI462" s="87"/>
      <c r="BJ462" s="88"/>
      <c r="BK462" s="88"/>
    </row>
    <row r="463" spans="2:63" s="82" customFormat="1" x14ac:dyDescent="0.2">
      <c r="B463" s="83"/>
      <c r="M463" s="84"/>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c r="AO463" s="116"/>
      <c r="AP463" s="116"/>
      <c r="AQ463" s="116"/>
      <c r="AR463" s="116"/>
      <c r="AS463" s="116"/>
      <c r="AT463" s="116"/>
      <c r="AU463" s="120"/>
      <c r="AV463" s="120"/>
      <c r="AW463" s="120"/>
      <c r="AX463" s="120"/>
      <c r="AY463" s="120"/>
      <c r="AZ463" s="120"/>
      <c r="BA463" s="120"/>
      <c r="BB463" s="120"/>
      <c r="BC463" s="120"/>
      <c r="BD463" s="120"/>
      <c r="BE463" s="120"/>
      <c r="BF463" s="120"/>
      <c r="BG463" s="120"/>
      <c r="BH463" s="87"/>
      <c r="BI463" s="87"/>
      <c r="BJ463" s="88"/>
      <c r="BK463" s="88"/>
    </row>
    <row r="464" spans="2:63" s="82" customFormat="1" x14ac:dyDescent="0.2">
      <c r="B464" s="83"/>
      <c r="M464" s="84"/>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c r="AO464" s="116"/>
      <c r="AP464" s="116"/>
      <c r="AQ464" s="116"/>
      <c r="AR464" s="116"/>
      <c r="AS464" s="116"/>
      <c r="AT464" s="116"/>
      <c r="AU464" s="120"/>
      <c r="AV464" s="120"/>
      <c r="AW464" s="120"/>
      <c r="AX464" s="120"/>
      <c r="AY464" s="120"/>
      <c r="AZ464" s="120"/>
      <c r="BA464" s="120"/>
      <c r="BB464" s="120"/>
      <c r="BC464" s="120"/>
      <c r="BD464" s="120"/>
      <c r="BE464" s="120"/>
      <c r="BF464" s="120"/>
      <c r="BG464" s="120"/>
      <c r="BH464" s="87"/>
      <c r="BI464" s="87"/>
      <c r="BJ464" s="88"/>
      <c r="BK464" s="88"/>
    </row>
    <row r="465" spans="2:63" s="82" customFormat="1" x14ac:dyDescent="0.2">
      <c r="B465" s="83"/>
      <c r="M465" s="84"/>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c r="AO465" s="116"/>
      <c r="AP465" s="116"/>
      <c r="AQ465" s="116"/>
      <c r="AR465" s="116"/>
      <c r="AS465" s="116"/>
      <c r="AT465" s="116"/>
      <c r="AU465" s="120"/>
      <c r="AV465" s="120"/>
      <c r="AW465" s="120"/>
      <c r="AX465" s="120"/>
      <c r="AY465" s="120"/>
      <c r="AZ465" s="120"/>
      <c r="BA465" s="120"/>
      <c r="BB465" s="120"/>
      <c r="BC465" s="120"/>
      <c r="BD465" s="120"/>
      <c r="BE465" s="120"/>
      <c r="BF465" s="120"/>
      <c r="BG465" s="120"/>
      <c r="BH465" s="87"/>
      <c r="BI465" s="87"/>
      <c r="BJ465" s="88"/>
      <c r="BK465" s="88"/>
    </row>
    <row r="466" spans="2:63" s="82" customFormat="1" x14ac:dyDescent="0.2">
      <c r="B466" s="83"/>
      <c r="M466" s="84"/>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c r="AO466" s="116"/>
      <c r="AP466" s="116"/>
      <c r="AQ466" s="116"/>
      <c r="AR466" s="116"/>
      <c r="AS466" s="116"/>
      <c r="AT466" s="116"/>
      <c r="AU466" s="120"/>
      <c r="AV466" s="120"/>
      <c r="AW466" s="120"/>
      <c r="AX466" s="120"/>
      <c r="AY466" s="120"/>
      <c r="AZ466" s="120"/>
      <c r="BA466" s="120"/>
      <c r="BB466" s="120"/>
      <c r="BC466" s="120"/>
      <c r="BD466" s="120"/>
      <c r="BE466" s="120"/>
      <c r="BF466" s="120"/>
      <c r="BG466" s="120"/>
      <c r="BH466" s="87"/>
      <c r="BI466" s="87"/>
      <c r="BJ466" s="88"/>
      <c r="BK466" s="88"/>
    </row>
    <row r="467" spans="2:63" s="82" customFormat="1" x14ac:dyDescent="0.2">
      <c r="B467" s="83"/>
      <c r="M467" s="84"/>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c r="AO467" s="116"/>
      <c r="AP467" s="116"/>
      <c r="AQ467" s="116"/>
      <c r="AR467" s="116"/>
      <c r="AS467" s="116"/>
      <c r="AT467" s="116"/>
      <c r="AU467" s="120"/>
      <c r="AV467" s="120"/>
      <c r="AW467" s="120"/>
      <c r="AX467" s="120"/>
      <c r="AY467" s="120"/>
      <c r="AZ467" s="120"/>
      <c r="BA467" s="120"/>
      <c r="BB467" s="120"/>
      <c r="BC467" s="120"/>
      <c r="BD467" s="120"/>
      <c r="BE467" s="120"/>
      <c r="BF467" s="120"/>
      <c r="BG467" s="120"/>
      <c r="BH467" s="87"/>
      <c r="BI467" s="87"/>
      <c r="BJ467" s="88"/>
      <c r="BK467" s="88"/>
    </row>
    <row r="468" spans="2:63" s="82" customFormat="1" x14ac:dyDescent="0.2">
      <c r="B468" s="83"/>
      <c r="M468" s="84"/>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c r="AO468" s="116"/>
      <c r="AP468" s="116"/>
      <c r="AQ468" s="116"/>
      <c r="AR468" s="116"/>
      <c r="AS468" s="116"/>
      <c r="AT468" s="116"/>
      <c r="AU468" s="120"/>
      <c r="AV468" s="120"/>
      <c r="AW468" s="120"/>
      <c r="AX468" s="120"/>
      <c r="AY468" s="120"/>
      <c r="AZ468" s="120"/>
      <c r="BA468" s="120"/>
      <c r="BB468" s="120"/>
      <c r="BC468" s="120"/>
      <c r="BD468" s="120"/>
      <c r="BE468" s="120"/>
      <c r="BF468" s="120"/>
      <c r="BG468" s="120"/>
      <c r="BH468" s="87"/>
      <c r="BI468" s="87"/>
      <c r="BJ468" s="88"/>
      <c r="BK468" s="88"/>
    </row>
    <row r="469" spans="2:63" s="82" customFormat="1" x14ac:dyDescent="0.2">
      <c r="B469" s="83"/>
      <c r="M469" s="84"/>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c r="AO469" s="116"/>
      <c r="AP469" s="116"/>
      <c r="AQ469" s="116"/>
      <c r="AR469" s="116"/>
      <c r="AS469" s="116"/>
      <c r="AT469" s="116"/>
      <c r="AU469" s="120"/>
      <c r="AV469" s="120"/>
      <c r="AW469" s="120"/>
      <c r="AX469" s="120"/>
      <c r="AY469" s="120"/>
      <c r="AZ469" s="120"/>
      <c r="BA469" s="120"/>
      <c r="BB469" s="120"/>
      <c r="BC469" s="120"/>
      <c r="BD469" s="120"/>
      <c r="BE469" s="120"/>
      <c r="BF469" s="120"/>
      <c r="BG469" s="120"/>
      <c r="BH469" s="87"/>
      <c r="BI469" s="87"/>
      <c r="BJ469" s="88"/>
      <c r="BK469" s="88"/>
    </row>
    <row r="470" spans="2:63" s="82" customFormat="1" x14ac:dyDescent="0.2">
      <c r="B470" s="83"/>
      <c r="M470" s="84"/>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c r="AO470" s="116"/>
      <c r="AP470" s="116"/>
      <c r="AQ470" s="116"/>
      <c r="AR470" s="116"/>
      <c r="AS470" s="116"/>
      <c r="AT470" s="116"/>
      <c r="AU470" s="120"/>
      <c r="AV470" s="120"/>
      <c r="AW470" s="120"/>
      <c r="AX470" s="120"/>
      <c r="AY470" s="120"/>
      <c r="AZ470" s="120"/>
      <c r="BA470" s="120"/>
      <c r="BB470" s="120"/>
      <c r="BC470" s="120"/>
      <c r="BD470" s="120"/>
      <c r="BE470" s="120"/>
      <c r="BF470" s="120"/>
      <c r="BG470" s="120"/>
      <c r="BH470" s="87"/>
      <c r="BI470" s="87"/>
      <c r="BJ470" s="88"/>
      <c r="BK470" s="88"/>
    </row>
    <row r="471" spans="2:63" s="82" customFormat="1" x14ac:dyDescent="0.2">
      <c r="B471" s="83"/>
      <c r="M471" s="84"/>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c r="AO471" s="116"/>
      <c r="AP471" s="116"/>
      <c r="AQ471" s="116"/>
      <c r="AR471" s="116"/>
      <c r="AS471" s="116"/>
      <c r="AT471" s="116"/>
      <c r="AU471" s="120"/>
      <c r="AV471" s="120"/>
      <c r="AW471" s="120"/>
      <c r="AX471" s="120"/>
      <c r="AY471" s="120"/>
      <c r="AZ471" s="120"/>
      <c r="BA471" s="120"/>
      <c r="BB471" s="120"/>
      <c r="BC471" s="120"/>
      <c r="BD471" s="120"/>
      <c r="BE471" s="120"/>
      <c r="BF471" s="120"/>
      <c r="BG471" s="120"/>
      <c r="BH471" s="87"/>
      <c r="BI471" s="87"/>
      <c r="BJ471" s="88"/>
      <c r="BK471" s="88"/>
    </row>
    <row r="472" spans="2:63" s="82" customFormat="1" x14ac:dyDescent="0.2">
      <c r="B472" s="83"/>
      <c r="M472" s="84"/>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c r="AO472" s="116"/>
      <c r="AP472" s="116"/>
      <c r="AQ472" s="116"/>
      <c r="AR472" s="116"/>
      <c r="AS472" s="116"/>
      <c r="AT472" s="116"/>
      <c r="AU472" s="120"/>
      <c r="AV472" s="120"/>
      <c r="AW472" s="120"/>
      <c r="AX472" s="120"/>
      <c r="AY472" s="120"/>
      <c r="AZ472" s="120"/>
      <c r="BA472" s="120"/>
      <c r="BB472" s="120"/>
      <c r="BC472" s="120"/>
      <c r="BD472" s="120"/>
      <c r="BE472" s="120"/>
      <c r="BF472" s="120"/>
      <c r="BG472" s="120"/>
      <c r="BH472" s="87"/>
      <c r="BI472" s="87"/>
      <c r="BJ472" s="88"/>
      <c r="BK472" s="88"/>
    </row>
    <row r="473" spans="2:63" s="82" customFormat="1" x14ac:dyDescent="0.2">
      <c r="B473" s="83"/>
      <c r="M473" s="84"/>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c r="AO473" s="116"/>
      <c r="AP473" s="116"/>
      <c r="AQ473" s="116"/>
      <c r="AR473" s="116"/>
      <c r="AS473" s="116"/>
      <c r="AT473" s="116"/>
      <c r="AU473" s="120"/>
      <c r="AV473" s="120"/>
      <c r="AW473" s="120"/>
      <c r="AX473" s="120"/>
      <c r="AY473" s="120"/>
      <c r="AZ473" s="120"/>
      <c r="BA473" s="120"/>
      <c r="BB473" s="120"/>
      <c r="BC473" s="120"/>
      <c r="BD473" s="120"/>
      <c r="BE473" s="120"/>
      <c r="BF473" s="120"/>
      <c r="BG473" s="120"/>
      <c r="BH473" s="87"/>
      <c r="BI473" s="87"/>
      <c r="BJ473" s="88"/>
      <c r="BK473" s="88"/>
    </row>
    <row r="474" spans="2:63" s="82" customFormat="1" x14ac:dyDescent="0.2">
      <c r="B474" s="83"/>
      <c r="M474" s="84"/>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c r="AO474" s="116"/>
      <c r="AP474" s="116"/>
      <c r="AQ474" s="116"/>
      <c r="AR474" s="116"/>
      <c r="AS474" s="116"/>
      <c r="AT474" s="116"/>
      <c r="AU474" s="120"/>
      <c r="AV474" s="120"/>
      <c r="AW474" s="120"/>
      <c r="AX474" s="120"/>
      <c r="AY474" s="120"/>
      <c r="AZ474" s="120"/>
      <c r="BA474" s="120"/>
      <c r="BB474" s="120"/>
      <c r="BC474" s="120"/>
      <c r="BD474" s="120"/>
      <c r="BE474" s="120"/>
      <c r="BF474" s="120"/>
      <c r="BG474" s="120"/>
      <c r="BH474" s="87"/>
      <c r="BI474" s="87"/>
      <c r="BJ474" s="88"/>
      <c r="BK474" s="88"/>
    </row>
    <row r="475" spans="2:63" s="82" customFormat="1" x14ac:dyDescent="0.2">
      <c r="B475" s="83"/>
      <c r="M475" s="84"/>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c r="AO475" s="116"/>
      <c r="AP475" s="116"/>
      <c r="AQ475" s="116"/>
      <c r="AR475" s="116"/>
      <c r="AS475" s="116"/>
      <c r="AT475" s="116"/>
      <c r="AU475" s="120"/>
      <c r="AV475" s="120"/>
      <c r="AW475" s="120"/>
      <c r="AX475" s="120"/>
      <c r="AY475" s="120"/>
      <c r="AZ475" s="120"/>
      <c r="BA475" s="120"/>
      <c r="BB475" s="120"/>
      <c r="BC475" s="120"/>
      <c r="BD475" s="120"/>
      <c r="BE475" s="120"/>
      <c r="BF475" s="120"/>
      <c r="BG475" s="120"/>
      <c r="BH475" s="87"/>
      <c r="BI475" s="87"/>
      <c r="BJ475" s="88"/>
      <c r="BK475" s="88"/>
    </row>
    <row r="476" spans="2:63" s="82" customFormat="1" x14ac:dyDescent="0.2">
      <c r="B476" s="83"/>
      <c r="M476" s="84"/>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c r="AO476" s="116"/>
      <c r="AP476" s="116"/>
      <c r="AQ476" s="116"/>
      <c r="AR476" s="116"/>
      <c r="AS476" s="116"/>
      <c r="AT476" s="116"/>
      <c r="AU476" s="120"/>
      <c r="AV476" s="120"/>
      <c r="AW476" s="120"/>
      <c r="AX476" s="120"/>
      <c r="AY476" s="120"/>
      <c r="AZ476" s="120"/>
      <c r="BA476" s="120"/>
      <c r="BB476" s="120"/>
      <c r="BC476" s="120"/>
      <c r="BD476" s="120"/>
      <c r="BE476" s="120"/>
      <c r="BF476" s="120"/>
      <c r="BG476" s="120"/>
      <c r="BH476" s="87"/>
      <c r="BI476" s="87"/>
      <c r="BJ476" s="88"/>
      <c r="BK476" s="88"/>
    </row>
    <row r="477" spans="2:63" s="82" customFormat="1" x14ac:dyDescent="0.2">
      <c r="B477" s="83"/>
      <c r="M477" s="84"/>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c r="AO477" s="116"/>
      <c r="AP477" s="116"/>
      <c r="AQ477" s="116"/>
      <c r="AR477" s="116"/>
      <c r="AS477" s="116"/>
      <c r="AT477" s="116"/>
      <c r="AU477" s="120"/>
      <c r="AV477" s="120"/>
      <c r="AW477" s="120"/>
      <c r="AX477" s="120"/>
      <c r="AY477" s="120"/>
      <c r="AZ477" s="120"/>
      <c r="BA477" s="120"/>
      <c r="BB477" s="120"/>
      <c r="BC477" s="120"/>
      <c r="BD477" s="120"/>
      <c r="BE477" s="120"/>
      <c r="BF477" s="120"/>
      <c r="BG477" s="120"/>
      <c r="BH477" s="87"/>
      <c r="BI477" s="87"/>
      <c r="BJ477" s="88"/>
      <c r="BK477" s="88"/>
    </row>
    <row r="478" spans="2:63" s="82" customFormat="1" x14ac:dyDescent="0.2">
      <c r="B478" s="83"/>
      <c r="M478" s="84"/>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c r="AO478" s="116"/>
      <c r="AP478" s="116"/>
      <c r="AQ478" s="116"/>
      <c r="AR478" s="116"/>
      <c r="AS478" s="116"/>
      <c r="AT478" s="116"/>
      <c r="AU478" s="120"/>
      <c r="AV478" s="120"/>
      <c r="AW478" s="120"/>
      <c r="AX478" s="120"/>
      <c r="AY478" s="120"/>
      <c r="AZ478" s="120"/>
      <c r="BA478" s="120"/>
      <c r="BB478" s="120"/>
      <c r="BC478" s="120"/>
      <c r="BD478" s="120"/>
      <c r="BE478" s="120"/>
      <c r="BF478" s="120"/>
      <c r="BG478" s="120"/>
      <c r="BH478" s="87"/>
      <c r="BI478" s="87"/>
      <c r="BJ478" s="88"/>
      <c r="BK478" s="88"/>
    </row>
    <row r="479" spans="2:63" s="82" customFormat="1" x14ac:dyDescent="0.2">
      <c r="B479" s="83"/>
      <c r="M479" s="84"/>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c r="AO479" s="116"/>
      <c r="AP479" s="116"/>
      <c r="AQ479" s="116"/>
      <c r="AR479" s="116"/>
      <c r="AS479" s="116"/>
      <c r="AT479" s="116"/>
      <c r="AU479" s="120"/>
      <c r="AV479" s="120"/>
      <c r="AW479" s="120"/>
      <c r="AX479" s="120"/>
      <c r="AY479" s="120"/>
      <c r="AZ479" s="120"/>
      <c r="BA479" s="120"/>
      <c r="BB479" s="120"/>
      <c r="BC479" s="120"/>
      <c r="BD479" s="120"/>
      <c r="BE479" s="120"/>
      <c r="BF479" s="120"/>
      <c r="BG479" s="120"/>
      <c r="BH479" s="87"/>
      <c r="BI479" s="87"/>
      <c r="BJ479" s="88"/>
      <c r="BK479" s="88"/>
    </row>
    <row r="480" spans="2:63" s="82" customFormat="1" x14ac:dyDescent="0.2">
      <c r="B480" s="83"/>
      <c r="M480" s="84"/>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c r="AO480" s="116"/>
      <c r="AP480" s="116"/>
      <c r="AQ480" s="116"/>
      <c r="AR480" s="116"/>
      <c r="AS480" s="116"/>
      <c r="AT480" s="116"/>
      <c r="AU480" s="120"/>
      <c r="AV480" s="120"/>
      <c r="AW480" s="120"/>
      <c r="AX480" s="120"/>
      <c r="AY480" s="120"/>
      <c r="AZ480" s="120"/>
      <c r="BA480" s="120"/>
      <c r="BB480" s="120"/>
      <c r="BC480" s="120"/>
      <c r="BD480" s="120"/>
      <c r="BE480" s="120"/>
      <c r="BF480" s="120"/>
      <c r="BG480" s="120"/>
      <c r="BH480" s="87"/>
      <c r="BI480" s="87"/>
      <c r="BJ480" s="88"/>
      <c r="BK480" s="88"/>
    </row>
    <row r="481" spans="2:63" s="82" customFormat="1" x14ac:dyDescent="0.2">
      <c r="B481" s="83"/>
      <c r="M481" s="84"/>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c r="AO481" s="116"/>
      <c r="AP481" s="116"/>
      <c r="AQ481" s="116"/>
      <c r="AR481" s="116"/>
      <c r="AS481" s="116"/>
      <c r="AT481" s="116"/>
      <c r="AU481" s="120"/>
      <c r="AV481" s="120"/>
      <c r="AW481" s="120"/>
      <c r="AX481" s="120"/>
      <c r="AY481" s="120"/>
      <c r="AZ481" s="120"/>
      <c r="BA481" s="120"/>
      <c r="BB481" s="120"/>
      <c r="BC481" s="120"/>
      <c r="BD481" s="120"/>
      <c r="BE481" s="120"/>
      <c r="BF481" s="120"/>
      <c r="BG481" s="120"/>
      <c r="BH481" s="87"/>
      <c r="BI481" s="87"/>
      <c r="BJ481" s="88"/>
      <c r="BK481" s="88"/>
    </row>
    <row r="482" spans="2:63" s="82" customFormat="1" x14ac:dyDescent="0.2">
      <c r="B482" s="83"/>
      <c r="M482" s="84"/>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c r="AO482" s="116"/>
      <c r="AP482" s="116"/>
      <c r="AQ482" s="116"/>
      <c r="AR482" s="116"/>
      <c r="AS482" s="116"/>
      <c r="AT482" s="116"/>
      <c r="AU482" s="120"/>
      <c r="AV482" s="120"/>
      <c r="AW482" s="120"/>
      <c r="AX482" s="120"/>
      <c r="AY482" s="120"/>
      <c r="AZ482" s="120"/>
      <c r="BA482" s="120"/>
      <c r="BB482" s="120"/>
      <c r="BC482" s="120"/>
      <c r="BD482" s="120"/>
      <c r="BE482" s="120"/>
      <c r="BF482" s="120"/>
      <c r="BG482" s="120"/>
      <c r="BH482" s="87"/>
      <c r="BI482" s="87"/>
      <c r="BJ482" s="88"/>
      <c r="BK482" s="88"/>
    </row>
    <row r="483" spans="2:63" s="82" customFormat="1" x14ac:dyDescent="0.2">
      <c r="B483" s="83"/>
      <c r="M483" s="84"/>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c r="AO483" s="116"/>
      <c r="AP483" s="116"/>
      <c r="AQ483" s="116"/>
      <c r="AR483" s="116"/>
      <c r="AS483" s="116"/>
      <c r="AT483" s="116"/>
      <c r="AU483" s="120"/>
      <c r="AV483" s="120"/>
      <c r="AW483" s="120"/>
      <c r="AX483" s="120"/>
      <c r="AY483" s="120"/>
      <c r="AZ483" s="120"/>
      <c r="BA483" s="120"/>
      <c r="BB483" s="120"/>
      <c r="BC483" s="120"/>
      <c r="BD483" s="120"/>
      <c r="BE483" s="120"/>
      <c r="BF483" s="120"/>
      <c r="BG483" s="120"/>
      <c r="BH483" s="87"/>
      <c r="BI483" s="87"/>
      <c r="BJ483" s="88"/>
      <c r="BK483" s="88"/>
    </row>
    <row r="484" spans="2:63" s="82" customFormat="1" x14ac:dyDescent="0.2">
      <c r="B484" s="83"/>
      <c r="M484" s="84"/>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c r="AO484" s="116"/>
      <c r="AP484" s="116"/>
      <c r="AQ484" s="116"/>
      <c r="AR484" s="116"/>
      <c r="AS484" s="116"/>
      <c r="AT484" s="116"/>
      <c r="AU484" s="120"/>
      <c r="AV484" s="120"/>
      <c r="AW484" s="120"/>
      <c r="AX484" s="120"/>
      <c r="AY484" s="120"/>
      <c r="AZ484" s="120"/>
      <c r="BA484" s="120"/>
      <c r="BB484" s="120"/>
      <c r="BC484" s="120"/>
      <c r="BD484" s="120"/>
      <c r="BE484" s="120"/>
      <c r="BF484" s="120"/>
      <c r="BG484" s="120"/>
      <c r="BH484" s="87"/>
      <c r="BI484" s="87"/>
      <c r="BJ484" s="88"/>
      <c r="BK484" s="88"/>
    </row>
    <row r="485" spans="2:63" s="82" customFormat="1" x14ac:dyDescent="0.2">
      <c r="B485" s="83"/>
      <c r="M485" s="84"/>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c r="AO485" s="116"/>
      <c r="AP485" s="116"/>
      <c r="AQ485" s="116"/>
      <c r="AR485" s="116"/>
      <c r="AS485" s="116"/>
      <c r="AT485" s="116"/>
      <c r="AU485" s="120"/>
      <c r="AV485" s="120"/>
      <c r="AW485" s="120"/>
      <c r="AX485" s="120"/>
      <c r="AY485" s="120"/>
      <c r="AZ485" s="120"/>
      <c r="BA485" s="120"/>
      <c r="BB485" s="120"/>
      <c r="BC485" s="120"/>
      <c r="BD485" s="120"/>
      <c r="BE485" s="120"/>
      <c r="BF485" s="120"/>
      <c r="BG485" s="120"/>
      <c r="BH485" s="87"/>
      <c r="BI485" s="87"/>
      <c r="BJ485" s="88"/>
      <c r="BK485" s="88"/>
    </row>
    <row r="486" spans="2:63" s="82" customFormat="1" x14ac:dyDescent="0.2">
      <c r="B486" s="83"/>
      <c r="M486" s="84"/>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c r="AO486" s="116"/>
      <c r="AP486" s="116"/>
      <c r="AQ486" s="116"/>
      <c r="AR486" s="116"/>
      <c r="AS486" s="116"/>
      <c r="AT486" s="116"/>
      <c r="AU486" s="120"/>
      <c r="AV486" s="120"/>
      <c r="AW486" s="120"/>
      <c r="AX486" s="120"/>
      <c r="AY486" s="120"/>
      <c r="AZ486" s="120"/>
      <c r="BA486" s="120"/>
      <c r="BB486" s="120"/>
      <c r="BC486" s="120"/>
      <c r="BD486" s="120"/>
      <c r="BE486" s="120"/>
      <c r="BF486" s="120"/>
      <c r="BG486" s="120"/>
      <c r="BH486" s="87"/>
      <c r="BI486" s="87"/>
      <c r="BJ486" s="88"/>
      <c r="BK486" s="88"/>
    </row>
    <row r="487" spans="2:63" s="82" customFormat="1" x14ac:dyDescent="0.2">
      <c r="B487" s="83"/>
      <c r="M487" s="84"/>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c r="AO487" s="116"/>
      <c r="AP487" s="116"/>
      <c r="AQ487" s="116"/>
      <c r="AR487" s="116"/>
      <c r="AS487" s="116"/>
      <c r="AT487" s="116"/>
      <c r="AU487" s="120"/>
      <c r="AV487" s="120"/>
      <c r="AW487" s="120"/>
      <c r="AX487" s="120"/>
      <c r="AY487" s="120"/>
      <c r="AZ487" s="120"/>
      <c r="BA487" s="120"/>
      <c r="BB487" s="120"/>
      <c r="BC487" s="120"/>
      <c r="BD487" s="120"/>
      <c r="BE487" s="120"/>
      <c r="BF487" s="120"/>
      <c r="BG487" s="120"/>
      <c r="BH487" s="87"/>
      <c r="BI487" s="87"/>
      <c r="BJ487" s="88"/>
      <c r="BK487" s="88"/>
    </row>
    <row r="488" spans="2:63" s="82" customFormat="1" x14ac:dyDescent="0.2">
      <c r="B488" s="83"/>
      <c r="M488" s="84"/>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c r="AO488" s="116"/>
      <c r="AP488" s="116"/>
      <c r="AQ488" s="116"/>
      <c r="AR488" s="116"/>
      <c r="AS488" s="116"/>
      <c r="AT488" s="116"/>
      <c r="AU488" s="120"/>
      <c r="AV488" s="120"/>
      <c r="AW488" s="120"/>
      <c r="AX488" s="120"/>
      <c r="AY488" s="120"/>
      <c r="AZ488" s="120"/>
      <c r="BA488" s="120"/>
      <c r="BB488" s="120"/>
      <c r="BC488" s="120"/>
      <c r="BD488" s="120"/>
      <c r="BE488" s="120"/>
      <c r="BF488" s="120"/>
      <c r="BG488" s="120"/>
      <c r="BH488" s="87"/>
      <c r="BI488" s="87"/>
      <c r="BJ488" s="88"/>
      <c r="BK488" s="88"/>
    </row>
    <row r="489" spans="2:63" s="82" customFormat="1" x14ac:dyDescent="0.2">
      <c r="B489" s="83"/>
      <c r="M489" s="84"/>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c r="AO489" s="116"/>
      <c r="AP489" s="116"/>
      <c r="AQ489" s="116"/>
      <c r="AR489" s="116"/>
      <c r="AS489" s="116"/>
      <c r="AT489" s="116"/>
      <c r="AU489" s="120"/>
      <c r="AV489" s="120"/>
      <c r="AW489" s="120"/>
      <c r="AX489" s="120"/>
      <c r="AY489" s="120"/>
      <c r="AZ489" s="120"/>
      <c r="BA489" s="120"/>
      <c r="BB489" s="120"/>
      <c r="BC489" s="120"/>
      <c r="BD489" s="120"/>
      <c r="BE489" s="120"/>
      <c r="BF489" s="120"/>
      <c r="BG489" s="120"/>
      <c r="BH489" s="87"/>
      <c r="BI489" s="87"/>
      <c r="BJ489" s="88"/>
      <c r="BK489" s="88"/>
    </row>
    <row r="490" spans="2:63" s="82" customFormat="1" x14ac:dyDescent="0.2">
      <c r="B490" s="83"/>
      <c r="M490" s="84"/>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c r="AO490" s="116"/>
      <c r="AP490" s="116"/>
      <c r="AQ490" s="116"/>
      <c r="AR490" s="116"/>
      <c r="AS490" s="116"/>
      <c r="AT490" s="116"/>
      <c r="AU490" s="120"/>
      <c r="AV490" s="120"/>
      <c r="AW490" s="120"/>
      <c r="AX490" s="120"/>
      <c r="AY490" s="120"/>
      <c r="AZ490" s="120"/>
      <c r="BA490" s="120"/>
      <c r="BB490" s="120"/>
      <c r="BC490" s="120"/>
      <c r="BD490" s="120"/>
      <c r="BE490" s="120"/>
      <c r="BF490" s="120"/>
      <c r="BG490" s="120"/>
      <c r="BH490" s="87"/>
      <c r="BI490" s="87"/>
      <c r="BJ490" s="88"/>
      <c r="BK490" s="88"/>
    </row>
    <row r="491" spans="2:63" s="82" customFormat="1" x14ac:dyDescent="0.2">
      <c r="B491" s="83"/>
      <c r="M491" s="84"/>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c r="AO491" s="116"/>
      <c r="AP491" s="116"/>
      <c r="AQ491" s="116"/>
      <c r="AR491" s="116"/>
      <c r="AS491" s="116"/>
      <c r="AT491" s="116"/>
      <c r="AU491" s="120"/>
      <c r="AV491" s="120"/>
      <c r="AW491" s="120"/>
      <c r="AX491" s="120"/>
      <c r="AY491" s="120"/>
      <c r="AZ491" s="120"/>
      <c r="BA491" s="120"/>
      <c r="BB491" s="120"/>
      <c r="BC491" s="120"/>
      <c r="BD491" s="120"/>
      <c r="BE491" s="120"/>
      <c r="BF491" s="120"/>
      <c r="BG491" s="120"/>
      <c r="BH491" s="87"/>
      <c r="BI491" s="87"/>
      <c r="BJ491" s="88"/>
      <c r="BK491" s="88"/>
    </row>
    <row r="492" spans="2:63" s="82" customFormat="1" x14ac:dyDescent="0.2">
      <c r="B492" s="83"/>
      <c r="M492" s="84"/>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c r="AO492" s="116"/>
      <c r="AP492" s="116"/>
      <c r="AQ492" s="116"/>
      <c r="AR492" s="116"/>
      <c r="AS492" s="116"/>
      <c r="AT492" s="116"/>
      <c r="AU492" s="120"/>
      <c r="AV492" s="120"/>
      <c r="AW492" s="120"/>
      <c r="AX492" s="120"/>
      <c r="AY492" s="120"/>
      <c r="AZ492" s="120"/>
      <c r="BA492" s="120"/>
      <c r="BB492" s="120"/>
      <c r="BC492" s="120"/>
      <c r="BD492" s="120"/>
      <c r="BE492" s="120"/>
      <c r="BF492" s="120"/>
      <c r="BG492" s="120"/>
      <c r="BH492" s="87"/>
      <c r="BI492" s="87"/>
      <c r="BJ492" s="88"/>
      <c r="BK492" s="88"/>
    </row>
    <row r="493" spans="2:63" s="82" customFormat="1" x14ac:dyDescent="0.2">
      <c r="B493" s="83"/>
      <c r="M493" s="84"/>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c r="AO493" s="116"/>
      <c r="AP493" s="116"/>
      <c r="AQ493" s="116"/>
      <c r="AR493" s="116"/>
      <c r="AS493" s="116"/>
      <c r="AT493" s="116"/>
      <c r="AU493" s="120"/>
      <c r="AV493" s="120"/>
      <c r="AW493" s="120"/>
      <c r="AX493" s="120"/>
      <c r="AY493" s="120"/>
      <c r="AZ493" s="120"/>
      <c r="BA493" s="120"/>
      <c r="BB493" s="120"/>
      <c r="BC493" s="120"/>
      <c r="BD493" s="120"/>
      <c r="BE493" s="120"/>
      <c r="BF493" s="120"/>
      <c r="BG493" s="120"/>
      <c r="BH493" s="87"/>
      <c r="BI493" s="87"/>
      <c r="BJ493" s="88"/>
      <c r="BK493" s="88"/>
    </row>
    <row r="494" spans="2:63" s="82" customFormat="1" x14ac:dyDescent="0.2">
      <c r="B494" s="83"/>
      <c r="M494" s="84"/>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c r="AO494" s="116"/>
      <c r="AP494" s="116"/>
      <c r="AQ494" s="116"/>
      <c r="AR494" s="116"/>
      <c r="AS494" s="116"/>
      <c r="AT494" s="116"/>
      <c r="AU494" s="120"/>
      <c r="AV494" s="120"/>
      <c r="AW494" s="120"/>
      <c r="AX494" s="120"/>
      <c r="AY494" s="120"/>
      <c r="AZ494" s="120"/>
      <c r="BA494" s="120"/>
      <c r="BB494" s="120"/>
      <c r="BC494" s="120"/>
      <c r="BD494" s="120"/>
      <c r="BE494" s="120"/>
      <c r="BF494" s="120"/>
      <c r="BG494" s="120"/>
      <c r="BH494" s="87"/>
      <c r="BI494" s="87"/>
      <c r="BJ494" s="88"/>
      <c r="BK494" s="88"/>
    </row>
    <row r="495" spans="2:63" s="82" customFormat="1" x14ac:dyDescent="0.2">
      <c r="B495" s="83"/>
      <c r="M495" s="84"/>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c r="AO495" s="116"/>
      <c r="AP495" s="116"/>
      <c r="AQ495" s="116"/>
      <c r="AR495" s="116"/>
      <c r="AS495" s="116"/>
      <c r="AT495" s="116"/>
      <c r="AU495" s="120"/>
      <c r="AV495" s="120"/>
      <c r="AW495" s="120"/>
      <c r="AX495" s="120"/>
      <c r="AY495" s="120"/>
      <c r="AZ495" s="120"/>
      <c r="BA495" s="120"/>
      <c r="BB495" s="120"/>
      <c r="BC495" s="120"/>
      <c r="BD495" s="120"/>
      <c r="BE495" s="120"/>
      <c r="BF495" s="120"/>
      <c r="BG495" s="120"/>
      <c r="BH495" s="87"/>
      <c r="BI495" s="87"/>
      <c r="BJ495" s="88"/>
      <c r="BK495" s="88"/>
    </row>
    <row r="496" spans="2:63" s="82" customFormat="1" x14ac:dyDescent="0.2">
      <c r="B496" s="83"/>
      <c r="M496" s="84"/>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c r="AO496" s="116"/>
      <c r="AP496" s="116"/>
      <c r="AQ496" s="116"/>
      <c r="AR496" s="116"/>
      <c r="AS496" s="116"/>
      <c r="AT496" s="116"/>
      <c r="AU496" s="120"/>
      <c r="AV496" s="120"/>
      <c r="AW496" s="120"/>
      <c r="AX496" s="120"/>
      <c r="AY496" s="120"/>
      <c r="AZ496" s="120"/>
      <c r="BA496" s="120"/>
      <c r="BB496" s="120"/>
      <c r="BC496" s="120"/>
      <c r="BD496" s="120"/>
      <c r="BE496" s="120"/>
      <c r="BF496" s="120"/>
      <c r="BG496" s="120"/>
      <c r="BH496" s="87"/>
      <c r="BI496" s="87"/>
      <c r="BJ496" s="88"/>
      <c r="BK496" s="88"/>
    </row>
    <row r="497" spans="2:63" s="82" customFormat="1" x14ac:dyDescent="0.2">
      <c r="B497" s="83"/>
      <c r="M497" s="84"/>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c r="AO497" s="116"/>
      <c r="AP497" s="116"/>
      <c r="AQ497" s="116"/>
      <c r="AR497" s="116"/>
      <c r="AS497" s="116"/>
      <c r="AT497" s="116"/>
      <c r="AU497" s="120"/>
      <c r="AV497" s="120"/>
      <c r="AW497" s="120"/>
      <c r="AX497" s="120"/>
      <c r="AY497" s="120"/>
      <c r="AZ497" s="120"/>
      <c r="BA497" s="120"/>
      <c r="BB497" s="120"/>
      <c r="BC497" s="120"/>
      <c r="BD497" s="120"/>
      <c r="BE497" s="120"/>
      <c r="BF497" s="120"/>
      <c r="BG497" s="120"/>
      <c r="BH497" s="87"/>
      <c r="BI497" s="87"/>
      <c r="BJ497" s="88"/>
      <c r="BK497" s="88"/>
    </row>
    <row r="498" spans="2:63" s="82" customFormat="1" x14ac:dyDescent="0.2">
      <c r="B498" s="83"/>
      <c r="M498" s="84"/>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c r="AO498" s="116"/>
      <c r="AP498" s="116"/>
      <c r="AQ498" s="116"/>
      <c r="AR498" s="116"/>
      <c r="AS498" s="116"/>
      <c r="AT498" s="116"/>
      <c r="AU498" s="120"/>
      <c r="AV498" s="120"/>
      <c r="AW498" s="120"/>
      <c r="AX498" s="120"/>
      <c r="AY498" s="120"/>
      <c r="AZ498" s="120"/>
      <c r="BA498" s="120"/>
      <c r="BB498" s="120"/>
      <c r="BC498" s="120"/>
      <c r="BD498" s="120"/>
      <c r="BE498" s="120"/>
      <c r="BF498" s="120"/>
      <c r="BG498" s="120"/>
      <c r="BH498" s="87"/>
      <c r="BI498" s="87"/>
      <c r="BJ498" s="88"/>
      <c r="BK498" s="88"/>
    </row>
    <row r="499" spans="2:63" s="82" customFormat="1" x14ac:dyDescent="0.2">
      <c r="B499" s="83"/>
      <c r="M499" s="84"/>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c r="AO499" s="116"/>
      <c r="AP499" s="116"/>
      <c r="AQ499" s="116"/>
      <c r="AR499" s="116"/>
      <c r="AS499" s="116"/>
      <c r="AT499" s="116"/>
      <c r="AU499" s="120"/>
      <c r="AV499" s="120"/>
      <c r="AW499" s="120"/>
      <c r="AX499" s="120"/>
      <c r="AY499" s="120"/>
      <c r="AZ499" s="120"/>
      <c r="BA499" s="120"/>
      <c r="BB499" s="120"/>
      <c r="BC499" s="120"/>
      <c r="BD499" s="120"/>
      <c r="BE499" s="120"/>
      <c r="BF499" s="120"/>
      <c r="BG499" s="120"/>
      <c r="BH499" s="87"/>
      <c r="BI499" s="87"/>
      <c r="BJ499" s="88"/>
      <c r="BK499" s="88"/>
    </row>
    <row r="500" spans="2:63" s="82" customFormat="1" x14ac:dyDescent="0.2">
      <c r="B500" s="83"/>
      <c r="M500" s="84"/>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c r="AO500" s="116"/>
      <c r="AP500" s="116"/>
      <c r="AQ500" s="116"/>
      <c r="AR500" s="116"/>
      <c r="AS500" s="116"/>
      <c r="AT500" s="116"/>
      <c r="AU500" s="120"/>
      <c r="AV500" s="120"/>
      <c r="AW500" s="120"/>
      <c r="AX500" s="120"/>
      <c r="AY500" s="120"/>
      <c r="AZ500" s="120"/>
      <c r="BA500" s="120"/>
      <c r="BB500" s="120"/>
      <c r="BC500" s="120"/>
      <c r="BD500" s="120"/>
      <c r="BE500" s="120"/>
      <c r="BF500" s="120"/>
      <c r="BG500" s="120"/>
      <c r="BH500" s="87"/>
      <c r="BI500" s="87"/>
      <c r="BJ500" s="88"/>
      <c r="BK500" s="88"/>
    </row>
    <row r="501" spans="2:63" s="82" customFormat="1" x14ac:dyDescent="0.2">
      <c r="B501" s="83"/>
      <c r="M501" s="84"/>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c r="AO501" s="116"/>
      <c r="AP501" s="116"/>
      <c r="AQ501" s="116"/>
      <c r="AR501" s="116"/>
      <c r="AS501" s="116"/>
      <c r="AT501" s="116"/>
      <c r="AU501" s="120"/>
      <c r="AV501" s="120"/>
      <c r="AW501" s="120"/>
      <c r="AX501" s="120"/>
      <c r="AY501" s="120"/>
      <c r="AZ501" s="120"/>
      <c r="BA501" s="120"/>
      <c r="BB501" s="120"/>
      <c r="BC501" s="120"/>
      <c r="BD501" s="120"/>
      <c r="BE501" s="120"/>
      <c r="BF501" s="120"/>
      <c r="BG501" s="120"/>
      <c r="BH501" s="87"/>
      <c r="BI501" s="87"/>
      <c r="BJ501" s="88"/>
      <c r="BK501" s="88"/>
    </row>
    <row r="502" spans="2:63" s="82" customFormat="1" x14ac:dyDescent="0.2">
      <c r="B502" s="83"/>
      <c r="M502" s="84"/>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c r="AO502" s="116"/>
      <c r="AP502" s="116"/>
      <c r="AQ502" s="116"/>
      <c r="AR502" s="116"/>
      <c r="AS502" s="116"/>
      <c r="AT502" s="116"/>
      <c r="AU502" s="120"/>
      <c r="AV502" s="120"/>
      <c r="AW502" s="120"/>
      <c r="AX502" s="120"/>
      <c r="AY502" s="120"/>
      <c r="AZ502" s="120"/>
      <c r="BA502" s="120"/>
      <c r="BB502" s="120"/>
      <c r="BC502" s="120"/>
      <c r="BD502" s="120"/>
      <c r="BE502" s="120"/>
      <c r="BF502" s="120"/>
      <c r="BG502" s="120"/>
      <c r="BH502" s="87"/>
      <c r="BI502" s="87"/>
      <c r="BJ502" s="88"/>
      <c r="BK502" s="88"/>
    </row>
    <row r="503" spans="2:63" s="82" customFormat="1" x14ac:dyDescent="0.2">
      <c r="B503" s="83"/>
      <c r="M503" s="84"/>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c r="AO503" s="116"/>
      <c r="AP503" s="116"/>
      <c r="AQ503" s="116"/>
      <c r="AR503" s="116"/>
      <c r="AS503" s="116"/>
      <c r="AT503" s="116"/>
      <c r="AU503" s="120"/>
      <c r="AV503" s="120"/>
      <c r="AW503" s="120"/>
      <c r="AX503" s="120"/>
      <c r="AY503" s="120"/>
      <c r="AZ503" s="120"/>
      <c r="BA503" s="120"/>
      <c r="BB503" s="120"/>
      <c r="BC503" s="120"/>
      <c r="BD503" s="120"/>
      <c r="BE503" s="120"/>
      <c r="BF503" s="120"/>
      <c r="BG503" s="120"/>
      <c r="BH503" s="87"/>
      <c r="BI503" s="87"/>
      <c r="BJ503" s="88"/>
      <c r="BK503" s="88"/>
    </row>
    <row r="504" spans="2:63" s="82" customFormat="1" x14ac:dyDescent="0.2">
      <c r="B504" s="83"/>
      <c r="M504" s="84"/>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c r="AO504" s="116"/>
      <c r="AP504" s="116"/>
      <c r="AQ504" s="116"/>
      <c r="AR504" s="116"/>
      <c r="AS504" s="116"/>
      <c r="AT504" s="116"/>
      <c r="AU504" s="120"/>
      <c r="AV504" s="120"/>
      <c r="AW504" s="120"/>
      <c r="AX504" s="120"/>
      <c r="AY504" s="120"/>
      <c r="AZ504" s="120"/>
      <c r="BA504" s="120"/>
      <c r="BB504" s="120"/>
      <c r="BC504" s="120"/>
      <c r="BD504" s="120"/>
      <c r="BE504" s="120"/>
      <c r="BF504" s="120"/>
      <c r="BG504" s="120"/>
      <c r="BH504" s="87"/>
      <c r="BI504" s="87"/>
      <c r="BJ504" s="88"/>
      <c r="BK504" s="88"/>
    </row>
    <row r="505" spans="2:63" s="82" customFormat="1" x14ac:dyDescent="0.2">
      <c r="B505" s="83"/>
      <c r="M505" s="84"/>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c r="AO505" s="116"/>
      <c r="AP505" s="116"/>
      <c r="AQ505" s="116"/>
      <c r="AR505" s="116"/>
      <c r="AS505" s="116"/>
      <c r="AT505" s="116"/>
      <c r="AU505" s="120"/>
      <c r="AV505" s="120"/>
      <c r="AW505" s="120"/>
      <c r="AX505" s="120"/>
      <c r="AY505" s="120"/>
      <c r="AZ505" s="120"/>
      <c r="BA505" s="120"/>
      <c r="BB505" s="120"/>
      <c r="BC505" s="120"/>
      <c r="BD505" s="120"/>
      <c r="BE505" s="120"/>
      <c r="BF505" s="120"/>
      <c r="BG505" s="120"/>
      <c r="BH505" s="87"/>
      <c r="BI505" s="87"/>
      <c r="BJ505" s="88"/>
      <c r="BK505" s="88"/>
    </row>
    <row r="506" spans="2:63" s="82" customFormat="1" x14ac:dyDescent="0.2">
      <c r="B506" s="83"/>
      <c r="M506" s="84"/>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c r="AO506" s="116"/>
      <c r="AP506" s="116"/>
      <c r="AQ506" s="116"/>
      <c r="AR506" s="116"/>
      <c r="AS506" s="116"/>
      <c r="AT506" s="116"/>
      <c r="AU506" s="120"/>
      <c r="AV506" s="120"/>
      <c r="AW506" s="120"/>
      <c r="AX506" s="120"/>
      <c r="AY506" s="120"/>
      <c r="AZ506" s="120"/>
      <c r="BA506" s="120"/>
      <c r="BB506" s="120"/>
      <c r="BC506" s="120"/>
      <c r="BD506" s="120"/>
      <c r="BE506" s="120"/>
      <c r="BF506" s="120"/>
      <c r="BG506" s="120"/>
      <c r="BH506" s="87"/>
      <c r="BI506" s="87"/>
      <c r="BJ506" s="88"/>
      <c r="BK506" s="88"/>
    </row>
    <row r="507" spans="2:63" s="82" customFormat="1" x14ac:dyDescent="0.2">
      <c r="B507" s="83"/>
      <c r="M507" s="84"/>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c r="AO507" s="116"/>
      <c r="AP507" s="116"/>
      <c r="AQ507" s="116"/>
      <c r="AR507" s="116"/>
      <c r="AS507" s="116"/>
      <c r="AT507" s="116"/>
      <c r="AU507" s="120"/>
      <c r="AV507" s="120"/>
      <c r="AW507" s="120"/>
      <c r="AX507" s="120"/>
      <c r="AY507" s="120"/>
      <c r="AZ507" s="120"/>
      <c r="BA507" s="120"/>
      <c r="BB507" s="120"/>
      <c r="BC507" s="120"/>
      <c r="BD507" s="120"/>
      <c r="BE507" s="120"/>
      <c r="BF507" s="120"/>
      <c r="BG507" s="120"/>
      <c r="BH507" s="87"/>
      <c r="BI507" s="87"/>
      <c r="BJ507" s="88"/>
      <c r="BK507" s="88"/>
    </row>
    <row r="508" spans="2:63" s="82" customFormat="1" x14ac:dyDescent="0.2">
      <c r="B508" s="83"/>
      <c r="M508" s="84"/>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c r="AO508" s="116"/>
      <c r="AP508" s="116"/>
      <c r="AQ508" s="116"/>
      <c r="AR508" s="116"/>
      <c r="AS508" s="116"/>
      <c r="AT508" s="116"/>
      <c r="AU508" s="120"/>
      <c r="AV508" s="120"/>
      <c r="AW508" s="120"/>
      <c r="AX508" s="120"/>
      <c r="AY508" s="120"/>
      <c r="AZ508" s="120"/>
      <c r="BA508" s="120"/>
      <c r="BB508" s="120"/>
      <c r="BC508" s="120"/>
      <c r="BD508" s="120"/>
      <c r="BE508" s="120"/>
      <c r="BF508" s="120"/>
      <c r="BG508" s="120"/>
      <c r="BH508" s="87"/>
      <c r="BI508" s="87"/>
      <c r="BJ508" s="88"/>
      <c r="BK508" s="88"/>
    </row>
    <row r="509" spans="2:63" s="82" customFormat="1" x14ac:dyDescent="0.2">
      <c r="B509" s="83"/>
      <c r="M509" s="84"/>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c r="AO509" s="116"/>
      <c r="AP509" s="116"/>
      <c r="AQ509" s="116"/>
      <c r="AR509" s="116"/>
      <c r="AS509" s="116"/>
      <c r="AT509" s="116"/>
      <c r="AU509" s="120"/>
      <c r="AV509" s="120"/>
      <c r="AW509" s="120"/>
      <c r="AX509" s="120"/>
      <c r="AY509" s="120"/>
      <c r="AZ509" s="120"/>
      <c r="BA509" s="120"/>
      <c r="BB509" s="120"/>
      <c r="BC509" s="120"/>
      <c r="BD509" s="120"/>
      <c r="BE509" s="120"/>
      <c r="BF509" s="120"/>
      <c r="BG509" s="120"/>
      <c r="BH509" s="87"/>
      <c r="BI509" s="87"/>
      <c r="BJ509" s="88"/>
      <c r="BK509" s="88"/>
    </row>
    <row r="510" spans="2:63" s="82" customFormat="1" x14ac:dyDescent="0.2">
      <c r="B510" s="83"/>
      <c r="M510" s="84"/>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c r="AO510" s="116"/>
      <c r="AP510" s="116"/>
      <c r="AQ510" s="116"/>
      <c r="AR510" s="116"/>
      <c r="AS510" s="116"/>
      <c r="AT510" s="116"/>
      <c r="AU510" s="120"/>
      <c r="AV510" s="120"/>
      <c r="AW510" s="120"/>
      <c r="AX510" s="120"/>
      <c r="AY510" s="120"/>
      <c r="AZ510" s="120"/>
      <c r="BA510" s="120"/>
      <c r="BB510" s="120"/>
      <c r="BC510" s="120"/>
      <c r="BD510" s="120"/>
      <c r="BE510" s="120"/>
      <c r="BF510" s="120"/>
      <c r="BG510" s="120"/>
      <c r="BH510" s="87"/>
      <c r="BI510" s="87"/>
      <c r="BJ510" s="88"/>
      <c r="BK510" s="88"/>
    </row>
    <row r="511" spans="2:63" s="82" customFormat="1" x14ac:dyDescent="0.2">
      <c r="B511" s="83"/>
      <c r="M511" s="84"/>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c r="AO511" s="116"/>
      <c r="AP511" s="116"/>
      <c r="AQ511" s="116"/>
      <c r="AR511" s="116"/>
      <c r="AS511" s="116"/>
      <c r="AT511" s="116"/>
      <c r="AU511" s="120"/>
      <c r="AV511" s="120"/>
      <c r="AW511" s="120"/>
      <c r="AX511" s="120"/>
      <c r="AY511" s="120"/>
      <c r="AZ511" s="120"/>
      <c r="BA511" s="120"/>
      <c r="BB511" s="120"/>
      <c r="BC511" s="120"/>
      <c r="BD511" s="120"/>
      <c r="BE511" s="120"/>
      <c r="BF511" s="120"/>
      <c r="BG511" s="120"/>
      <c r="BH511" s="87"/>
      <c r="BI511" s="87"/>
      <c r="BJ511" s="88"/>
      <c r="BK511" s="88"/>
    </row>
    <row r="512" spans="2:63" s="82" customFormat="1" x14ac:dyDescent="0.2">
      <c r="B512" s="83"/>
      <c r="M512" s="84"/>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c r="AO512" s="116"/>
      <c r="AP512" s="116"/>
      <c r="AQ512" s="116"/>
      <c r="AR512" s="116"/>
      <c r="AS512" s="116"/>
      <c r="AT512" s="116"/>
      <c r="AU512" s="120"/>
      <c r="AV512" s="120"/>
      <c r="AW512" s="120"/>
      <c r="AX512" s="120"/>
      <c r="AY512" s="120"/>
      <c r="AZ512" s="120"/>
      <c r="BA512" s="120"/>
      <c r="BB512" s="120"/>
      <c r="BC512" s="120"/>
      <c r="BD512" s="120"/>
      <c r="BE512" s="120"/>
      <c r="BF512" s="120"/>
      <c r="BG512" s="120"/>
      <c r="BH512" s="87"/>
      <c r="BI512" s="87"/>
      <c r="BJ512" s="88"/>
      <c r="BK512" s="88"/>
    </row>
    <row r="513" spans="2:63" s="82" customFormat="1" x14ac:dyDescent="0.2">
      <c r="B513" s="83"/>
      <c r="M513" s="84"/>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c r="AO513" s="116"/>
      <c r="AP513" s="116"/>
      <c r="AQ513" s="116"/>
      <c r="AR513" s="116"/>
      <c r="AS513" s="116"/>
      <c r="AT513" s="116"/>
      <c r="AU513" s="120"/>
      <c r="AV513" s="120"/>
      <c r="AW513" s="120"/>
      <c r="AX513" s="120"/>
      <c r="AY513" s="120"/>
      <c r="AZ513" s="120"/>
      <c r="BA513" s="120"/>
      <c r="BB513" s="120"/>
      <c r="BC513" s="120"/>
      <c r="BD513" s="120"/>
      <c r="BE513" s="120"/>
      <c r="BF513" s="120"/>
      <c r="BG513" s="120"/>
      <c r="BH513" s="87"/>
      <c r="BI513" s="87"/>
      <c r="BJ513" s="88"/>
      <c r="BK513" s="88"/>
    </row>
    <row r="514" spans="2:63" s="82" customFormat="1" x14ac:dyDescent="0.2">
      <c r="B514" s="83"/>
      <c r="M514" s="84"/>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c r="AO514" s="116"/>
      <c r="AP514" s="116"/>
      <c r="AQ514" s="116"/>
      <c r="AR514" s="116"/>
      <c r="AS514" s="116"/>
      <c r="AT514" s="116"/>
      <c r="AU514" s="120"/>
      <c r="AV514" s="120"/>
      <c r="AW514" s="120"/>
      <c r="AX514" s="120"/>
      <c r="AY514" s="120"/>
      <c r="AZ514" s="120"/>
      <c r="BA514" s="120"/>
      <c r="BB514" s="120"/>
      <c r="BC514" s="120"/>
      <c r="BD514" s="120"/>
      <c r="BE514" s="120"/>
      <c r="BF514" s="120"/>
      <c r="BG514" s="120"/>
      <c r="BH514" s="87"/>
      <c r="BI514" s="87"/>
      <c r="BJ514" s="88"/>
      <c r="BK514" s="88"/>
    </row>
    <row r="515" spans="2:63" s="82" customFormat="1" x14ac:dyDescent="0.2">
      <c r="B515" s="83"/>
      <c r="M515" s="84"/>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c r="AO515" s="116"/>
      <c r="AP515" s="116"/>
      <c r="AQ515" s="116"/>
      <c r="AR515" s="116"/>
      <c r="AS515" s="116"/>
      <c r="AT515" s="116"/>
      <c r="AU515" s="120"/>
      <c r="AV515" s="120"/>
      <c r="AW515" s="120"/>
      <c r="AX515" s="120"/>
      <c r="AY515" s="120"/>
      <c r="AZ515" s="120"/>
      <c r="BA515" s="120"/>
      <c r="BB515" s="120"/>
      <c r="BC515" s="120"/>
      <c r="BD515" s="120"/>
      <c r="BE515" s="120"/>
      <c r="BF515" s="120"/>
      <c r="BG515" s="120"/>
      <c r="BH515" s="87"/>
      <c r="BI515" s="87"/>
      <c r="BJ515" s="88"/>
      <c r="BK515" s="88"/>
    </row>
    <row r="516" spans="2:63" s="82" customFormat="1" x14ac:dyDescent="0.2">
      <c r="B516" s="83"/>
      <c r="M516" s="84"/>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c r="AO516" s="116"/>
      <c r="AP516" s="116"/>
      <c r="AQ516" s="116"/>
      <c r="AR516" s="116"/>
      <c r="AS516" s="116"/>
      <c r="AT516" s="116"/>
      <c r="AU516" s="120"/>
      <c r="AV516" s="120"/>
      <c r="AW516" s="120"/>
      <c r="AX516" s="120"/>
      <c r="AY516" s="120"/>
      <c r="AZ516" s="120"/>
      <c r="BA516" s="120"/>
      <c r="BB516" s="120"/>
      <c r="BC516" s="120"/>
      <c r="BD516" s="120"/>
      <c r="BE516" s="120"/>
      <c r="BF516" s="120"/>
      <c r="BG516" s="120"/>
      <c r="BH516" s="87"/>
      <c r="BI516" s="87"/>
      <c r="BJ516" s="88"/>
      <c r="BK516" s="88"/>
    </row>
    <row r="517" spans="2:63" s="82" customFormat="1" x14ac:dyDescent="0.2">
      <c r="B517" s="83"/>
      <c r="M517" s="84"/>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c r="AO517" s="116"/>
      <c r="AP517" s="116"/>
      <c r="AQ517" s="116"/>
      <c r="AR517" s="116"/>
      <c r="AS517" s="116"/>
      <c r="AT517" s="116"/>
      <c r="AU517" s="120"/>
      <c r="AV517" s="120"/>
      <c r="AW517" s="120"/>
      <c r="AX517" s="120"/>
      <c r="AY517" s="120"/>
      <c r="AZ517" s="120"/>
      <c r="BA517" s="120"/>
      <c r="BB517" s="120"/>
      <c r="BC517" s="120"/>
      <c r="BD517" s="120"/>
      <c r="BE517" s="120"/>
      <c r="BF517" s="120"/>
      <c r="BG517" s="120"/>
      <c r="BH517" s="87"/>
      <c r="BI517" s="87"/>
      <c r="BJ517" s="88"/>
      <c r="BK517" s="88"/>
    </row>
    <row r="518" spans="2:63" s="82" customFormat="1" x14ac:dyDescent="0.2">
      <c r="B518" s="83"/>
      <c r="M518" s="84"/>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c r="AO518" s="116"/>
      <c r="AP518" s="116"/>
      <c r="AQ518" s="116"/>
      <c r="AR518" s="116"/>
      <c r="AS518" s="116"/>
      <c r="AT518" s="116"/>
      <c r="AU518" s="120"/>
      <c r="AV518" s="120"/>
      <c r="AW518" s="120"/>
      <c r="AX518" s="120"/>
      <c r="AY518" s="120"/>
      <c r="AZ518" s="120"/>
      <c r="BA518" s="120"/>
      <c r="BB518" s="120"/>
      <c r="BC518" s="120"/>
      <c r="BD518" s="120"/>
      <c r="BE518" s="120"/>
      <c r="BF518" s="120"/>
      <c r="BG518" s="120"/>
      <c r="BH518" s="87"/>
      <c r="BI518" s="87"/>
      <c r="BJ518" s="88"/>
      <c r="BK518" s="88"/>
    </row>
    <row r="519" spans="2:63" s="82" customFormat="1" x14ac:dyDescent="0.2">
      <c r="B519" s="83"/>
      <c r="M519" s="84"/>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c r="AO519" s="116"/>
      <c r="AP519" s="116"/>
      <c r="AQ519" s="116"/>
      <c r="AR519" s="116"/>
      <c r="AS519" s="116"/>
      <c r="AT519" s="116"/>
      <c r="AU519" s="120"/>
      <c r="AV519" s="120"/>
      <c r="AW519" s="120"/>
      <c r="AX519" s="120"/>
      <c r="AY519" s="120"/>
      <c r="AZ519" s="120"/>
      <c r="BA519" s="120"/>
      <c r="BB519" s="120"/>
      <c r="BC519" s="120"/>
      <c r="BD519" s="120"/>
      <c r="BE519" s="120"/>
      <c r="BF519" s="120"/>
      <c r="BG519" s="120"/>
      <c r="BH519" s="87"/>
      <c r="BI519" s="87"/>
      <c r="BJ519" s="88"/>
      <c r="BK519" s="88"/>
    </row>
    <row r="520" spans="2:63" s="82" customFormat="1" x14ac:dyDescent="0.2">
      <c r="B520" s="83"/>
      <c r="M520" s="84"/>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c r="AO520" s="116"/>
      <c r="AP520" s="116"/>
      <c r="AQ520" s="116"/>
      <c r="AR520" s="116"/>
      <c r="AS520" s="116"/>
      <c r="AT520" s="116"/>
      <c r="AU520" s="120"/>
      <c r="AV520" s="120"/>
      <c r="AW520" s="120"/>
      <c r="AX520" s="120"/>
      <c r="AY520" s="120"/>
      <c r="AZ520" s="120"/>
      <c r="BA520" s="120"/>
      <c r="BB520" s="120"/>
      <c r="BC520" s="120"/>
      <c r="BD520" s="120"/>
      <c r="BE520" s="120"/>
      <c r="BF520" s="120"/>
      <c r="BG520" s="120"/>
      <c r="BH520" s="87"/>
      <c r="BI520" s="87"/>
      <c r="BJ520" s="88"/>
      <c r="BK520" s="88"/>
    </row>
    <row r="521" spans="2:63" s="82" customFormat="1" x14ac:dyDescent="0.2">
      <c r="B521" s="83"/>
      <c r="M521" s="84"/>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c r="AO521" s="116"/>
      <c r="AP521" s="116"/>
      <c r="AQ521" s="116"/>
      <c r="AR521" s="116"/>
      <c r="AS521" s="116"/>
      <c r="AT521" s="116"/>
      <c r="AU521" s="120"/>
      <c r="AV521" s="120"/>
      <c r="AW521" s="120"/>
      <c r="AX521" s="120"/>
      <c r="AY521" s="120"/>
      <c r="AZ521" s="120"/>
      <c r="BA521" s="120"/>
      <c r="BB521" s="120"/>
      <c r="BC521" s="120"/>
      <c r="BD521" s="120"/>
      <c r="BE521" s="120"/>
      <c r="BF521" s="120"/>
      <c r="BG521" s="120"/>
      <c r="BH521" s="87"/>
      <c r="BI521" s="87"/>
      <c r="BJ521" s="88"/>
      <c r="BK521" s="88"/>
    </row>
    <row r="522" spans="2:63" s="82" customFormat="1" x14ac:dyDescent="0.2">
      <c r="B522" s="83"/>
      <c r="M522" s="84"/>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c r="AO522" s="116"/>
      <c r="AP522" s="116"/>
      <c r="AQ522" s="116"/>
      <c r="AR522" s="116"/>
      <c r="AS522" s="116"/>
      <c r="AT522" s="116"/>
      <c r="AU522" s="120"/>
      <c r="AV522" s="120"/>
      <c r="AW522" s="120"/>
      <c r="AX522" s="120"/>
      <c r="AY522" s="120"/>
      <c r="AZ522" s="120"/>
      <c r="BA522" s="120"/>
      <c r="BB522" s="120"/>
      <c r="BC522" s="120"/>
      <c r="BD522" s="120"/>
      <c r="BE522" s="120"/>
      <c r="BF522" s="120"/>
      <c r="BG522" s="120"/>
      <c r="BH522" s="87"/>
      <c r="BI522" s="87"/>
      <c r="BJ522" s="88"/>
      <c r="BK522" s="88"/>
    </row>
    <row r="523" spans="2:63" s="82" customFormat="1" x14ac:dyDescent="0.2">
      <c r="B523" s="83"/>
      <c r="M523" s="84"/>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c r="AO523" s="116"/>
      <c r="AP523" s="116"/>
      <c r="AQ523" s="116"/>
      <c r="AR523" s="116"/>
      <c r="AS523" s="116"/>
      <c r="AT523" s="116"/>
      <c r="AU523" s="120"/>
      <c r="AV523" s="120"/>
      <c r="AW523" s="120"/>
      <c r="AX523" s="120"/>
      <c r="AY523" s="120"/>
      <c r="AZ523" s="120"/>
      <c r="BA523" s="120"/>
      <c r="BB523" s="120"/>
      <c r="BC523" s="120"/>
      <c r="BD523" s="120"/>
      <c r="BE523" s="120"/>
      <c r="BF523" s="120"/>
      <c r="BG523" s="120"/>
      <c r="BH523" s="87"/>
      <c r="BI523" s="87"/>
      <c r="BJ523" s="88"/>
      <c r="BK523" s="88"/>
    </row>
    <row r="524" spans="2:63" s="82" customFormat="1" x14ac:dyDescent="0.2">
      <c r="B524" s="83"/>
      <c r="M524" s="84"/>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c r="AO524" s="116"/>
      <c r="AP524" s="116"/>
      <c r="AQ524" s="116"/>
      <c r="AR524" s="116"/>
      <c r="AS524" s="116"/>
      <c r="AT524" s="116"/>
      <c r="AU524" s="120"/>
      <c r="AV524" s="120"/>
      <c r="AW524" s="120"/>
      <c r="AX524" s="120"/>
      <c r="AY524" s="120"/>
      <c r="AZ524" s="120"/>
      <c r="BA524" s="120"/>
      <c r="BB524" s="120"/>
      <c r="BC524" s="120"/>
      <c r="BD524" s="120"/>
      <c r="BE524" s="120"/>
      <c r="BF524" s="120"/>
      <c r="BG524" s="120"/>
      <c r="BH524" s="87"/>
      <c r="BI524" s="87"/>
      <c r="BJ524" s="88"/>
      <c r="BK524" s="88"/>
    </row>
    <row r="525" spans="2:63" s="82" customFormat="1" x14ac:dyDescent="0.2">
      <c r="B525" s="83"/>
      <c r="M525" s="84"/>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c r="AO525" s="116"/>
      <c r="AP525" s="116"/>
      <c r="AQ525" s="116"/>
      <c r="AR525" s="116"/>
      <c r="AS525" s="116"/>
      <c r="AT525" s="116"/>
      <c r="AU525" s="120"/>
      <c r="AV525" s="120"/>
      <c r="AW525" s="120"/>
      <c r="AX525" s="120"/>
      <c r="AY525" s="120"/>
      <c r="AZ525" s="120"/>
      <c r="BA525" s="120"/>
      <c r="BB525" s="120"/>
      <c r="BC525" s="120"/>
      <c r="BD525" s="120"/>
      <c r="BE525" s="120"/>
      <c r="BF525" s="120"/>
      <c r="BG525" s="120"/>
      <c r="BH525" s="87"/>
      <c r="BI525" s="87"/>
      <c r="BJ525" s="88"/>
      <c r="BK525" s="88"/>
    </row>
    <row r="526" spans="2:63" s="82" customFormat="1" x14ac:dyDescent="0.2">
      <c r="B526" s="83"/>
      <c r="M526" s="84"/>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c r="AO526" s="116"/>
      <c r="AP526" s="116"/>
      <c r="AQ526" s="116"/>
      <c r="AR526" s="116"/>
      <c r="AS526" s="116"/>
      <c r="AT526" s="116"/>
      <c r="AU526" s="120"/>
      <c r="AV526" s="120"/>
      <c r="AW526" s="120"/>
      <c r="AX526" s="120"/>
      <c r="AY526" s="120"/>
      <c r="AZ526" s="120"/>
      <c r="BA526" s="120"/>
      <c r="BB526" s="120"/>
      <c r="BC526" s="120"/>
      <c r="BD526" s="120"/>
      <c r="BE526" s="120"/>
      <c r="BF526" s="120"/>
      <c r="BG526" s="120"/>
      <c r="BH526" s="87"/>
      <c r="BI526" s="87"/>
      <c r="BJ526" s="88"/>
      <c r="BK526" s="88"/>
    </row>
    <row r="527" spans="2:63" s="82" customFormat="1" x14ac:dyDescent="0.2">
      <c r="B527" s="83"/>
      <c r="M527" s="84"/>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c r="AO527" s="116"/>
      <c r="AP527" s="116"/>
      <c r="AQ527" s="116"/>
      <c r="AR527" s="116"/>
      <c r="AS527" s="116"/>
      <c r="AT527" s="116"/>
      <c r="AU527" s="120"/>
      <c r="AV527" s="120"/>
      <c r="AW527" s="120"/>
      <c r="AX527" s="120"/>
      <c r="AY527" s="120"/>
      <c r="AZ527" s="120"/>
      <c r="BA527" s="120"/>
      <c r="BB527" s="120"/>
      <c r="BC527" s="120"/>
      <c r="BD527" s="120"/>
      <c r="BE527" s="120"/>
      <c r="BF527" s="120"/>
      <c r="BG527" s="120"/>
      <c r="BH527" s="87"/>
      <c r="BI527" s="87"/>
      <c r="BJ527" s="88"/>
      <c r="BK527" s="88"/>
    </row>
    <row r="528" spans="2:63" s="82" customFormat="1" x14ac:dyDescent="0.2">
      <c r="B528" s="83"/>
      <c r="M528" s="84"/>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c r="AO528" s="116"/>
      <c r="AP528" s="116"/>
      <c r="AQ528" s="116"/>
      <c r="AR528" s="116"/>
      <c r="AS528" s="116"/>
      <c r="AT528" s="116"/>
      <c r="AU528" s="120"/>
      <c r="AV528" s="120"/>
      <c r="AW528" s="120"/>
      <c r="AX528" s="120"/>
      <c r="AY528" s="120"/>
      <c r="AZ528" s="120"/>
      <c r="BA528" s="120"/>
      <c r="BB528" s="120"/>
      <c r="BC528" s="120"/>
      <c r="BD528" s="120"/>
      <c r="BE528" s="120"/>
      <c r="BF528" s="120"/>
      <c r="BG528" s="120"/>
      <c r="BH528" s="87"/>
      <c r="BI528" s="87"/>
      <c r="BJ528" s="88"/>
      <c r="BK528" s="88"/>
    </row>
    <row r="529" spans="2:63" s="82" customFormat="1" x14ac:dyDescent="0.2">
      <c r="B529" s="83"/>
      <c r="M529" s="84"/>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c r="AO529" s="116"/>
      <c r="AP529" s="116"/>
      <c r="AQ529" s="116"/>
      <c r="AR529" s="116"/>
      <c r="AS529" s="116"/>
      <c r="AT529" s="116"/>
      <c r="AU529" s="120"/>
      <c r="AV529" s="120"/>
      <c r="AW529" s="120"/>
      <c r="AX529" s="120"/>
      <c r="AY529" s="120"/>
      <c r="AZ529" s="120"/>
      <c r="BA529" s="120"/>
      <c r="BB529" s="120"/>
      <c r="BC529" s="120"/>
      <c r="BD529" s="120"/>
      <c r="BE529" s="120"/>
      <c r="BF529" s="120"/>
      <c r="BG529" s="120"/>
      <c r="BH529" s="87"/>
      <c r="BI529" s="87"/>
      <c r="BJ529" s="88"/>
      <c r="BK529" s="88"/>
    </row>
    <row r="530" spans="2:63" s="82" customFormat="1" x14ac:dyDescent="0.2">
      <c r="B530" s="83"/>
      <c r="M530" s="84"/>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c r="AO530" s="116"/>
      <c r="AP530" s="116"/>
      <c r="AQ530" s="116"/>
      <c r="AR530" s="116"/>
      <c r="AS530" s="116"/>
      <c r="AT530" s="116"/>
      <c r="AU530" s="120"/>
      <c r="AV530" s="120"/>
      <c r="AW530" s="120"/>
      <c r="AX530" s="120"/>
      <c r="AY530" s="120"/>
      <c r="AZ530" s="120"/>
      <c r="BA530" s="120"/>
      <c r="BB530" s="120"/>
      <c r="BC530" s="120"/>
      <c r="BD530" s="120"/>
      <c r="BE530" s="120"/>
      <c r="BF530" s="120"/>
      <c r="BG530" s="120"/>
      <c r="BH530" s="87"/>
      <c r="BI530" s="87"/>
      <c r="BJ530" s="88"/>
      <c r="BK530" s="88"/>
    </row>
    <row r="531" spans="2:63" s="82" customFormat="1" x14ac:dyDescent="0.2">
      <c r="B531" s="83"/>
      <c r="M531" s="84"/>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c r="AO531" s="116"/>
      <c r="AP531" s="116"/>
      <c r="AQ531" s="116"/>
      <c r="AR531" s="116"/>
      <c r="AS531" s="116"/>
      <c r="AT531" s="116"/>
      <c r="AU531" s="120"/>
      <c r="AV531" s="120"/>
      <c r="AW531" s="120"/>
      <c r="AX531" s="120"/>
      <c r="AY531" s="120"/>
      <c r="AZ531" s="120"/>
      <c r="BA531" s="120"/>
      <c r="BB531" s="120"/>
      <c r="BC531" s="120"/>
      <c r="BD531" s="120"/>
      <c r="BE531" s="120"/>
      <c r="BF531" s="120"/>
      <c r="BG531" s="120"/>
      <c r="BH531" s="87"/>
      <c r="BI531" s="87"/>
      <c r="BJ531" s="88"/>
      <c r="BK531" s="88"/>
    </row>
    <row r="532" spans="2:63" s="82" customFormat="1" x14ac:dyDescent="0.2">
      <c r="B532" s="83"/>
      <c r="M532" s="84"/>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c r="AO532" s="116"/>
      <c r="AP532" s="116"/>
      <c r="AQ532" s="116"/>
      <c r="AR532" s="116"/>
      <c r="AS532" s="116"/>
      <c r="AT532" s="116"/>
      <c r="AU532" s="120"/>
      <c r="AV532" s="120"/>
      <c r="AW532" s="120"/>
      <c r="AX532" s="120"/>
      <c r="AY532" s="120"/>
      <c r="AZ532" s="120"/>
      <c r="BA532" s="120"/>
      <c r="BB532" s="120"/>
      <c r="BC532" s="120"/>
      <c r="BD532" s="120"/>
      <c r="BE532" s="120"/>
      <c r="BF532" s="120"/>
      <c r="BG532" s="120"/>
      <c r="BH532" s="87"/>
      <c r="BI532" s="87"/>
      <c r="BJ532" s="88"/>
      <c r="BK532" s="88"/>
    </row>
    <row r="533" spans="2:63" s="82" customFormat="1" x14ac:dyDescent="0.2">
      <c r="B533" s="83"/>
      <c r="M533" s="84"/>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c r="AO533" s="116"/>
      <c r="AP533" s="116"/>
      <c r="AQ533" s="116"/>
      <c r="AR533" s="116"/>
      <c r="AS533" s="116"/>
      <c r="AT533" s="116"/>
      <c r="AU533" s="120"/>
      <c r="AV533" s="120"/>
      <c r="AW533" s="120"/>
      <c r="AX533" s="120"/>
      <c r="AY533" s="120"/>
      <c r="AZ533" s="120"/>
      <c r="BA533" s="120"/>
      <c r="BB533" s="120"/>
      <c r="BC533" s="120"/>
      <c r="BD533" s="120"/>
      <c r="BE533" s="120"/>
      <c r="BF533" s="120"/>
      <c r="BG533" s="120"/>
      <c r="BH533" s="87"/>
      <c r="BI533" s="87"/>
      <c r="BJ533" s="88"/>
      <c r="BK533" s="88"/>
    </row>
    <row r="534" spans="2:63" s="82" customFormat="1" x14ac:dyDescent="0.2">
      <c r="B534" s="83"/>
      <c r="M534" s="84"/>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c r="AO534" s="116"/>
      <c r="AP534" s="116"/>
      <c r="AQ534" s="116"/>
      <c r="AR534" s="116"/>
      <c r="AS534" s="116"/>
      <c r="AT534" s="116"/>
      <c r="AU534" s="120"/>
      <c r="AV534" s="120"/>
      <c r="AW534" s="120"/>
      <c r="AX534" s="120"/>
      <c r="AY534" s="120"/>
      <c r="AZ534" s="120"/>
      <c r="BA534" s="120"/>
      <c r="BB534" s="120"/>
      <c r="BC534" s="120"/>
      <c r="BD534" s="120"/>
      <c r="BE534" s="120"/>
      <c r="BF534" s="120"/>
      <c r="BG534" s="120"/>
      <c r="BH534" s="87"/>
      <c r="BI534" s="87"/>
      <c r="BJ534" s="88"/>
      <c r="BK534" s="88"/>
    </row>
    <row r="535" spans="2:63" s="82" customFormat="1" x14ac:dyDescent="0.2">
      <c r="B535" s="83"/>
      <c r="M535" s="84"/>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c r="AO535" s="116"/>
      <c r="AP535" s="116"/>
      <c r="AQ535" s="116"/>
      <c r="AR535" s="116"/>
      <c r="AS535" s="116"/>
      <c r="AT535" s="116"/>
      <c r="AU535" s="120"/>
      <c r="AV535" s="120"/>
      <c r="AW535" s="120"/>
      <c r="AX535" s="120"/>
      <c r="AY535" s="120"/>
      <c r="AZ535" s="120"/>
      <c r="BA535" s="120"/>
      <c r="BB535" s="120"/>
      <c r="BC535" s="120"/>
      <c r="BD535" s="120"/>
      <c r="BE535" s="120"/>
      <c r="BF535" s="120"/>
      <c r="BG535" s="120"/>
      <c r="BH535" s="87"/>
      <c r="BI535" s="87"/>
      <c r="BJ535" s="88"/>
      <c r="BK535" s="88"/>
    </row>
    <row r="536" spans="2:63" s="82" customFormat="1" x14ac:dyDescent="0.2">
      <c r="B536" s="83"/>
      <c r="M536" s="84"/>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c r="AO536" s="116"/>
      <c r="AP536" s="116"/>
      <c r="AQ536" s="116"/>
      <c r="AR536" s="116"/>
      <c r="AS536" s="116"/>
      <c r="AT536" s="116"/>
      <c r="AU536" s="120"/>
      <c r="AV536" s="120"/>
      <c r="AW536" s="120"/>
      <c r="AX536" s="120"/>
      <c r="AY536" s="120"/>
      <c r="AZ536" s="120"/>
      <c r="BA536" s="120"/>
      <c r="BB536" s="120"/>
      <c r="BC536" s="120"/>
      <c r="BD536" s="120"/>
      <c r="BE536" s="120"/>
      <c r="BF536" s="120"/>
      <c r="BG536" s="120"/>
      <c r="BH536" s="87"/>
      <c r="BI536" s="87"/>
      <c r="BJ536" s="88"/>
      <c r="BK536" s="88"/>
    </row>
    <row r="537" spans="2:63" s="82" customFormat="1" x14ac:dyDescent="0.2">
      <c r="B537" s="83"/>
      <c r="M537" s="84"/>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c r="AO537" s="116"/>
      <c r="AP537" s="116"/>
      <c r="AQ537" s="116"/>
      <c r="AR537" s="116"/>
      <c r="AS537" s="116"/>
      <c r="AT537" s="116"/>
      <c r="AU537" s="120"/>
      <c r="AV537" s="120"/>
      <c r="AW537" s="120"/>
      <c r="AX537" s="120"/>
      <c r="AY537" s="120"/>
      <c r="AZ537" s="120"/>
      <c r="BA537" s="120"/>
      <c r="BB537" s="120"/>
      <c r="BC537" s="120"/>
      <c r="BD537" s="120"/>
      <c r="BE537" s="120"/>
      <c r="BF537" s="120"/>
      <c r="BG537" s="120"/>
      <c r="BH537" s="87"/>
      <c r="BI537" s="87"/>
      <c r="BJ537" s="88"/>
      <c r="BK537" s="88"/>
    </row>
    <row r="538" spans="2:63" s="82" customFormat="1" x14ac:dyDescent="0.2">
      <c r="B538" s="83"/>
      <c r="M538" s="84"/>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c r="AO538" s="116"/>
      <c r="AP538" s="116"/>
      <c r="AQ538" s="116"/>
      <c r="AR538" s="116"/>
      <c r="AS538" s="116"/>
      <c r="AT538" s="116"/>
      <c r="AU538" s="120"/>
      <c r="AV538" s="120"/>
      <c r="AW538" s="120"/>
      <c r="AX538" s="120"/>
      <c r="AY538" s="120"/>
      <c r="AZ538" s="120"/>
      <c r="BA538" s="120"/>
      <c r="BB538" s="120"/>
      <c r="BC538" s="120"/>
      <c r="BD538" s="120"/>
      <c r="BE538" s="120"/>
      <c r="BF538" s="120"/>
      <c r="BG538" s="120"/>
      <c r="BH538" s="87"/>
      <c r="BI538" s="87"/>
      <c r="BJ538" s="88"/>
      <c r="BK538" s="88"/>
    </row>
    <row r="539" spans="2:63" s="82" customFormat="1" x14ac:dyDescent="0.2">
      <c r="B539" s="83"/>
      <c r="M539" s="84"/>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c r="AO539" s="116"/>
      <c r="AP539" s="116"/>
      <c r="AQ539" s="116"/>
      <c r="AR539" s="116"/>
      <c r="AS539" s="116"/>
      <c r="AT539" s="116"/>
      <c r="AU539" s="120"/>
      <c r="AV539" s="120"/>
      <c r="AW539" s="120"/>
      <c r="AX539" s="120"/>
      <c r="AY539" s="120"/>
      <c r="AZ539" s="120"/>
      <c r="BA539" s="120"/>
      <c r="BB539" s="120"/>
      <c r="BC539" s="120"/>
      <c r="BD539" s="120"/>
      <c r="BE539" s="120"/>
      <c r="BF539" s="120"/>
      <c r="BG539" s="120"/>
      <c r="BH539" s="87"/>
      <c r="BI539" s="87"/>
      <c r="BJ539" s="88"/>
      <c r="BK539" s="88"/>
    </row>
    <row r="540" spans="2:63" s="82" customFormat="1" x14ac:dyDescent="0.2">
      <c r="B540" s="83"/>
      <c r="M540" s="84"/>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c r="AO540" s="116"/>
      <c r="AP540" s="116"/>
      <c r="AQ540" s="116"/>
      <c r="AR540" s="116"/>
      <c r="AS540" s="116"/>
      <c r="AT540" s="116"/>
      <c r="AU540" s="120"/>
      <c r="AV540" s="120"/>
      <c r="AW540" s="120"/>
      <c r="AX540" s="120"/>
      <c r="AY540" s="120"/>
      <c r="AZ540" s="120"/>
      <c r="BA540" s="120"/>
      <c r="BB540" s="120"/>
      <c r="BC540" s="120"/>
      <c r="BD540" s="120"/>
      <c r="BE540" s="120"/>
      <c r="BF540" s="120"/>
      <c r="BG540" s="120"/>
      <c r="BH540" s="87"/>
      <c r="BI540" s="87"/>
      <c r="BJ540" s="88"/>
      <c r="BK540" s="88"/>
    </row>
    <row r="541" spans="2:63" s="82" customFormat="1" x14ac:dyDescent="0.2">
      <c r="B541" s="83"/>
      <c r="M541" s="84"/>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c r="AO541" s="116"/>
      <c r="AP541" s="116"/>
      <c r="AQ541" s="116"/>
      <c r="AR541" s="116"/>
      <c r="AS541" s="116"/>
      <c r="AT541" s="116"/>
      <c r="AU541" s="120"/>
      <c r="AV541" s="120"/>
      <c r="AW541" s="120"/>
      <c r="AX541" s="120"/>
      <c r="AY541" s="120"/>
      <c r="AZ541" s="120"/>
      <c r="BA541" s="120"/>
      <c r="BB541" s="120"/>
      <c r="BC541" s="120"/>
      <c r="BD541" s="120"/>
      <c r="BE541" s="120"/>
      <c r="BF541" s="120"/>
      <c r="BG541" s="120"/>
      <c r="BH541" s="87"/>
      <c r="BI541" s="87"/>
      <c r="BJ541" s="88"/>
      <c r="BK541" s="88"/>
    </row>
    <row r="542" spans="2:63" s="82" customFormat="1" x14ac:dyDescent="0.2">
      <c r="B542" s="83"/>
      <c r="M542" s="84"/>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c r="AO542" s="116"/>
      <c r="AP542" s="116"/>
      <c r="AQ542" s="116"/>
      <c r="AR542" s="116"/>
      <c r="AS542" s="116"/>
      <c r="AT542" s="116"/>
      <c r="AU542" s="120"/>
      <c r="AV542" s="120"/>
      <c r="AW542" s="120"/>
      <c r="AX542" s="120"/>
      <c r="AY542" s="120"/>
      <c r="AZ542" s="120"/>
      <c r="BA542" s="120"/>
      <c r="BB542" s="120"/>
      <c r="BC542" s="120"/>
      <c r="BD542" s="120"/>
      <c r="BE542" s="120"/>
      <c r="BF542" s="120"/>
      <c r="BG542" s="120"/>
      <c r="BH542" s="87"/>
      <c r="BI542" s="87"/>
      <c r="BJ542" s="88"/>
      <c r="BK542" s="88"/>
    </row>
    <row r="543" spans="2:63" s="82" customFormat="1" x14ac:dyDescent="0.2">
      <c r="B543" s="83"/>
      <c r="M543" s="84"/>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c r="AO543" s="116"/>
      <c r="AP543" s="116"/>
      <c r="AQ543" s="116"/>
      <c r="AR543" s="116"/>
      <c r="AS543" s="116"/>
      <c r="AT543" s="116"/>
      <c r="AU543" s="120"/>
      <c r="AV543" s="120"/>
      <c r="AW543" s="120"/>
      <c r="AX543" s="120"/>
      <c r="AY543" s="120"/>
      <c r="AZ543" s="120"/>
      <c r="BA543" s="120"/>
      <c r="BB543" s="120"/>
      <c r="BC543" s="120"/>
      <c r="BD543" s="120"/>
      <c r="BE543" s="120"/>
      <c r="BF543" s="120"/>
      <c r="BG543" s="120"/>
      <c r="BH543" s="87"/>
      <c r="BI543" s="87"/>
      <c r="BJ543" s="88"/>
      <c r="BK543" s="88"/>
    </row>
    <row r="544" spans="2:63" s="82" customFormat="1" x14ac:dyDescent="0.2">
      <c r="B544" s="83"/>
      <c r="M544" s="84"/>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c r="AO544" s="116"/>
      <c r="AP544" s="116"/>
      <c r="AQ544" s="116"/>
      <c r="AR544" s="116"/>
      <c r="AS544" s="116"/>
      <c r="AT544" s="116"/>
      <c r="AU544" s="120"/>
      <c r="AV544" s="120"/>
      <c r="AW544" s="120"/>
      <c r="AX544" s="120"/>
      <c r="AY544" s="120"/>
      <c r="AZ544" s="120"/>
      <c r="BA544" s="120"/>
      <c r="BB544" s="120"/>
      <c r="BC544" s="120"/>
      <c r="BD544" s="120"/>
      <c r="BE544" s="120"/>
      <c r="BF544" s="120"/>
      <c r="BG544" s="120"/>
      <c r="BH544" s="87"/>
      <c r="BI544" s="87"/>
      <c r="BJ544" s="88"/>
      <c r="BK544" s="88"/>
    </row>
    <row r="545" spans="2:63" s="82" customFormat="1" x14ac:dyDescent="0.2">
      <c r="B545" s="83"/>
      <c r="M545" s="84"/>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c r="AO545" s="116"/>
      <c r="AP545" s="116"/>
      <c r="AQ545" s="116"/>
      <c r="AR545" s="116"/>
      <c r="AS545" s="116"/>
      <c r="AT545" s="116"/>
      <c r="AU545" s="120"/>
      <c r="AV545" s="120"/>
      <c r="AW545" s="120"/>
      <c r="AX545" s="120"/>
      <c r="AY545" s="120"/>
      <c r="AZ545" s="120"/>
      <c r="BA545" s="120"/>
      <c r="BB545" s="120"/>
      <c r="BC545" s="120"/>
      <c r="BD545" s="120"/>
      <c r="BE545" s="120"/>
      <c r="BF545" s="120"/>
      <c r="BG545" s="120"/>
      <c r="BH545" s="87"/>
      <c r="BI545" s="87"/>
      <c r="BJ545" s="88"/>
      <c r="BK545" s="88"/>
    </row>
    <row r="546" spans="2:63" s="82" customFormat="1" x14ac:dyDescent="0.2">
      <c r="B546" s="83"/>
      <c r="M546" s="84"/>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c r="AO546" s="116"/>
      <c r="AP546" s="116"/>
      <c r="AQ546" s="116"/>
      <c r="AR546" s="116"/>
      <c r="AS546" s="116"/>
      <c r="AT546" s="116"/>
      <c r="AU546" s="120"/>
      <c r="AV546" s="120"/>
      <c r="AW546" s="120"/>
      <c r="AX546" s="120"/>
      <c r="AY546" s="120"/>
      <c r="AZ546" s="120"/>
      <c r="BA546" s="120"/>
      <c r="BB546" s="120"/>
      <c r="BC546" s="120"/>
      <c r="BD546" s="120"/>
      <c r="BE546" s="120"/>
      <c r="BF546" s="120"/>
      <c r="BG546" s="120"/>
      <c r="BH546" s="87"/>
      <c r="BI546" s="87"/>
      <c r="BJ546" s="88"/>
      <c r="BK546" s="88"/>
    </row>
    <row r="547" spans="2:63" s="82" customFormat="1" x14ac:dyDescent="0.2">
      <c r="B547" s="83"/>
      <c r="M547" s="84"/>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c r="AO547" s="116"/>
      <c r="AP547" s="116"/>
      <c r="AQ547" s="116"/>
      <c r="AR547" s="116"/>
      <c r="AS547" s="116"/>
      <c r="AT547" s="116"/>
      <c r="AU547" s="120"/>
      <c r="AV547" s="120"/>
      <c r="AW547" s="120"/>
      <c r="AX547" s="120"/>
      <c r="AY547" s="120"/>
      <c r="AZ547" s="120"/>
      <c r="BA547" s="120"/>
      <c r="BB547" s="120"/>
      <c r="BC547" s="120"/>
      <c r="BD547" s="120"/>
      <c r="BE547" s="120"/>
      <c r="BF547" s="120"/>
      <c r="BG547" s="120"/>
      <c r="BH547" s="87"/>
      <c r="BI547" s="87"/>
      <c r="BJ547" s="88"/>
      <c r="BK547" s="88"/>
    </row>
    <row r="548" spans="2:63" s="82" customFormat="1" x14ac:dyDescent="0.2">
      <c r="B548" s="83"/>
      <c r="M548" s="84"/>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c r="AO548" s="116"/>
      <c r="AP548" s="116"/>
      <c r="AQ548" s="116"/>
      <c r="AR548" s="116"/>
      <c r="AS548" s="116"/>
      <c r="AT548" s="116"/>
      <c r="AU548" s="120"/>
      <c r="AV548" s="120"/>
      <c r="AW548" s="120"/>
      <c r="AX548" s="120"/>
      <c r="AY548" s="120"/>
      <c r="AZ548" s="120"/>
      <c r="BA548" s="120"/>
      <c r="BB548" s="120"/>
      <c r="BC548" s="120"/>
      <c r="BD548" s="120"/>
      <c r="BE548" s="120"/>
      <c r="BF548" s="120"/>
      <c r="BG548" s="120"/>
      <c r="BH548" s="87"/>
      <c r="BI548" s="87"/>
      <c r="BJ548" s="88"/>
      <c r="BK548" s="88"/>
    </row>
    <row r="549" spans="2:63" s="82" customFormat="1" x14ac:dyDescent="0.2">
      <c r="B549" s="83"/>
      <c r="M549" s="84"/>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c r="AO549" s="116"/>
      <c r="AP549" s="116"/>
      <c r="AQ549" s="116"/>
      <c r="AR549" s="116"/>
      <c r="AS549" s="116"/>
      <c r="AT549" s="116"/>
      <c r="AU549" s="120"/>
      <c r="AV549" s="120"/>
      <c r="AW549" s="120"/>
      <c r="AX549" s="120"/>
      <c r="AY549" s="120"/>
      <c r="AZ549" s="120"/>
      <c r="BA549" s="120"/>
      <c r="BB549" s="120"/>
      <c r="BC549" s="120"/>
      <c r="BD549" s="120"/>
      <c r="BE549" s="120"/>
      <c r="BF549" s="120"/>
      <c r="BG549" s="120"/>
      <c r="BH549" s="87"/>
      <c r="BI549" s="87"/>
      <c r="BJ549" s="88"/>
      <c r="BK549" s="88"/>
    </row>
    <row r="550" spans="2:63" s="82" customFormat="1" x14ac:dyDescent="0.2">
      <c r="B550" s="83"/>
      <c r="M550" s="84"/>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c r="AO550" s="116"/>
      <c r="AP550" s="116"/>
      <c r="AQ550" s="116"/>
      <c r="AR550" s="116"/>
      <c r="AS550" s="116"/>
      <c r="AT550" s="116"/>
      <c r="AU550" s="120"/>
      <c r="AV550" s="120"/>
      <c r="AW550" s="120"/>
      <c r="AX550" s="120"/>
      <c r="AY550" s="120"/>
      <c r="AZ550" s="120"/>
      <c r="BA550" s="120"/>
      <c r="BB550" s="120"/>
      <c r="BC550" s="120"/>
      <c r="BD550" s="120"/>
      <c r="BE550" s="120"/>
      <c r="BF550" s="120"/>
      <c r="BG550" s="120"/>
      <c r="BH550" s="87"/>
      <c r="BI550" s="87"/>
      <c r="BJ550" s="88"/>
      <c r="BK550" s="88"/>
    </row>
    <row r="551" spans="2:63" s="82" customFormat="1" x14ac:dyDescent="0.2">
      <c r="B551" s="83"/>
      <c r="M551" s="84"/>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c r="AO551" s="116"/>
      <c r="AP551" s="116"/>
      <c r="AQ551" s="116"/>
      <c r="AR551" s="116"/>
      <c r="AS551" s="116"/>
      <c r="AT551" s="116"/>
      <c r="AU551" s="120"/>
      <c r="AV551" s="120"/>
      <c r="AW551" s="120"/>
      <c r="AX551" s="120"/>
      <c r="AY551" s="120"/>
      <c r="AZ551" s="120"/>
      <c r="BA551" s="120"/>
      <c r="BB551" s="120"/>
      <c r="BC551" s="120"/>
      <c r="BD551" s="120"/>
      <c r="BE551" s="120"/>
      <c r="BF551" s="120"/>
      <c r="BG551" s="120"/>
      <c r="BH551" s="87"/>
      <c r="BI551" s="87"/>
      <c r="BJ551" s="88"/>
      <c r="BK551" s="88"/>
    </row>
    <row r="552" spans="2:63" s="82" customFormat="1" x14ac:dyDescent="0.2">
      <c r="B552" s="83"/>
      <c r="M552" s="84"/>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c r="AO552" s="116"/>
      <c r="AP552" s="116"/>
      <c r="AQ552" s="116"/>
      <c r="AR552" s="116"/>
      <c r="AS552" s="116"/>
      <c r="AT552" s="116"/>
      <c r="AU552" s="120"/>
      <c r="AV552" s="120"/>
      <c r="AW552" s="120"/>
      <c r="AX552" s="120"/>
      <c r="AY552" s="120"/>
      <c r="AZ552" s="120"/>
      <c r="BA552" s="120"/>
      <c r="BB552" s="120"/>
      <c r="BC552" s="120"/>
      <c r="BD552" s="120"/>
      <c r="BE552" s="120"/>
      <c r="BF552" s="120"/>
      <c r="BG552" s="120"/>
      <c r="BH552" s="87"/>
      <c r="BI552" s="87"/>
      <c r="BJ552" s="88"/>
      <c r="BK552" s="88"/>
    </row>
    <row r="553" spans="2:63" s="82" customFormat="1" x14ac:dyDescent="0.2">
      <c r="B553" s="83"/>
      <c r="M553" s="84"/>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c r="AO553" s="116"/>
      <c r="AP553" s="116"/>
      <c r="AQ553" s="116"/>
      <c r="AR553" s="116"/>
      <c r="AS553" s="116"/>
      <c r="AT553" s="116"/>
      <c r="AU553" s="120"/>
      <c r="AV553" s="120"/>
      <c r="AW553" s="120"/>
      <c r="AX553" s="120"/>
      <c r="AY553" s="120"/>
      <c r="AZ553" s="120"/>
      <c r="BA553" s="120"/>
      <c r="BB553" s="120"/>
      <c r="BC553" s="120"/>
      <c r="BD553" s="120"/>
      <c r="BE553" s="120"/>
      <c r="BF553" s="120"/>
      <c r="BG553" s="120"/>
      <c r="BH553" s="87"/>
      <c r="BI553" s="87"/>
      <c r="BJ553" s="88"/>
      <c r="BK553" s="88"/>
    </row>
    <row r="554" spans="2:63" s="82" customFormat="1" x14ac:dyDescent="0.2">
      <c r="B554" s="83"/>
      <c r="M554" s="84"/>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c r="AO554" s="116"/>
      <c r="AP554" s="116"/>
      <c r="AQ554" s="116"/>
      <c r="AR554" s="116"/>
      <c r="AS554" s="116"/>
      <c r="AT554" s="116"/>
      <c r="AU554" s="120"/>
      <c r="AV554" s="120"/>
      <c r="AW554" s="120"/>
      <c r="AX554" s="120"/>
      <c r="AY554" s="120"/>
      <c r="AZ554" s="120"/>
      <c r="BA554" s="120"/>
      <c r="BB554" s="120"/>
      <c r="BC554" s="120"/>
      <c r="BD554" s="120"/>
      <c r="BE554" s="120"/>
      <c r="BF554" s="120"/>
      <c r="BG554" s="120"/>
      <c r="BH554" s="87"/>
      <c r="BI554" s="87"/>
      <c r="BJ554" s="88"/>
      <c r="BK554" s="88"/>
    </row>
    <row r="555" spans="2:63" s="82" customFormat="1" x14ac:dyDescent="0.2">
      <c r="B555" s="83"/>
      <c r="M555" s="84"/>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c r="AO555" s="116"/>
      <c r="AP555" s="116"/>
      <c r="AQ555" s="116"/>
      <c r="AR555" s="116"/>
      <c r="AS555" s="116"/>
      <c r="AT555" s="116"/>
      <c r="AU555" s="120"/>
      <c r="AV555" s="120"/>
      <c r="AW555" s="120"/>
      <c r="AX555" s="120"/>
      <c r="AY555" s="120"/>
      <c r="AZ555" s="120"/>
      <c r="BA555" s="120"/>
      <c r="BB555" s="120"/>
      <c r="BC555" s="120"/>
      <c r="BD555" s="120"/>
      <c r="BE555" s="120"/>
      <c r="BF555" s="120"/>
      <c r="BG555" s="120"/>
      <c r="BH555" s="87"/>
      <c r="BI555" s="87"/>
      <c r="BJ555" s="88"/>
      <c r="BK555" s="88"/>
    </row>
    <row r="556" spans="2:63" s="82" customFormat="1" x14ac:dyDescent="0.2">
      <c r="B556" s="83"/>
      <c r="M556" s="84"/>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c r="AO556" s="116"/>
      <c r="AP556" s="116"/>
      <c r="AQ556" s="116"/>
      <c r="AR556" s="116"/>
      <c r="AS556" s="116"/>
      <c r="AT556" s="116"/>
      <c r="AU556" s="120"/>
      <c r="AV556" s="120"/>
      <c r="AW556" s="120"/>
      <c r="AX556" s="120"/>
      <c r="AY556" s="120"/>
      <c r="AZ556" s="120"/>
      <c r="BA556" s="120"/>
      <c r="BB556" s="120"/>
      <c r="BC556" s="120"/>
      <c r="BD556" s="120"/>
      <c r="BE556" s="120"/>
      <c r="BF556" s="120"/>
      <c r="BG556" s="120"/>
      <c r="BH556" s="87"/>
      <c r="BI556" s="87"/>
      <c r="BJ556" s="88"/>
      <c r="BK556" s="88"/>
    </row>
    <row r="557" spans="2:63" s="82" customFormat="1" x14ac:dyDescent="0.2">
      <c r="B557" s="83"/>
      <c r="M557" s="84"/>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c r="AO557" s="116"/>
      <c r="AP557" s="116"/>
      <c r="AQ557" s="116"/>
      <c r="AR557" s="116"/>
      <c r="AS557" s="116"/>
      <c r="AT557" s="116"/>
      <c r="AU557" s="120"/>
      <c r="AV557" s="120"/>
      <c r="AW557" s="120"/>
      <c r="AX557" s="120"/>
      <c r="AY557" s="120"/>
      <c r="AZ557" s="120"/>
      <c r="BA557" s="120"/>
      <c r="BB557" s="120"/>
      <c r="BC557" s="120"/>
      <c r="BD557" s="120"/>
      <c r="BE557" s="120"/>
      <c r="BF557" s="120"/>
      <c r="BG557" s="120"/>
      <c r="BH557" s="87"/>
      <c r="BI557" s="87"/>
      <c r="BJ557" s="88"/>
      <c r="BK557" s="88"/>
    </row>
    <row r="558" spans="2:63" s="82" customFormat="1" x14ac:dyDescent="0.2">
      <c r="B558" s="83"/>
      <c r="M558" s="84"/>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c r="AO558" s="116"/>
      <c r="AP558" s="116"/>
      <c r="AQ558" s="116"/>
      <c r="AR558" s="116"/>
      <c r="AS558" s="116"/>
      <c r="AT558" s="116"/>
      <c r="AU558" s="120"/>
      <c r="AV558" s="120"/>
      <c r="AW558" s="120"/>
      <c r="AX558" s="120"/>
      <c r="AY558" s="120"/>
      <c r="AZ558" s="120"/>
      <c r="BA558" s="120"/>
      <c r="BB558" s="120"/>
      <c r="BC558" s="120"/>
      <c r="BD558" s="120"/>
      <c r="BE558" s="120"/>
      <c r="BF558" s="120"/>
      <c r="BG558" s="120"/>
      <c r="BH558" s="87"/>
      <c r="BI558" s="87"/>
      <c r="BJ558" s="88"/>
      <c r="BK558" s="88"/>
    </row>
    <row r="559" spans="2:63" s="82" customFormat="1" x14ac:dyDescent="0.2">
      <c r="B559" s="83"/>
      <c r="M559" s="84"/>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c r="AO559" s="116"/>
      <c r="AP559" s="116"/>
      <c r="AQ559" s="116"/>
      <c r="AR559" s="116"/>
      <c r="AS559" s="116"/>
      <c r="AT559" s="116"/>
      <c r="AU559" s="120"/>
      <c r="AV559" s="120"/>
      <c r="AW559" s="120"/>
      <c r="AX559" s="120"/>
      <c r="AY559" s="120"/>
      <c r="AZ559" s="120"/>
      <c r="BA559" s="120"/>
      <c r="BB559" s="120"/>
      <c r="BC559" s="120"/>
      <c r="BD559" s="120"/>
      <c r="BE559" s="120"/>
      <c r="BF559" s="120"/>
      <c r="BG559" s="120"/>
      <c r="BH559" s="87"/>
      <c r="BI559" s="87"/>
      <c r="BJ559" s="88"/>
      <c r="BK559" s="88"/>
    </row>
    <row r="560" spans="2:63" s="82" customFormat="1" x14ac:dyDescent="0.2">
      <c r="B560" s="83"/>
      <c r="M560" s="84"/>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c r="AO560" s="116"/>
      <c r="AP560" s="116"/>
      <c r="AQ560" s="116"/>
      <c r="AR560" s="116"/>
      <c r="AS560" s="116"/>
      <c r="AT560" s="116"/>
      <c r="AU560" s="120"/>
      <c r="AV560" s="120"/>
      <c r="AW560" s="120"/>
      <c r="AX560" s="120"/>
      <c r="AY560" s="120"/>
      <c r="AZ560" s="120"/>
      <c r="BA560" s="120"/>
      <c r="BB560" s="120"/>
      <c r="BC560" s="120"/>
      <c r="BD560" s="120"/>
      <c r="BE560" s="120"/>
      <c r="BF560" s="120"/>
      <c r="BG560" s="120"/>
      <c r="BH560" s="87"/>
      <c r="BI560" s="87"/>
      <c r="BJ560" s="88"/>
      <c r="BK560" s="88"/>
    </row>
    <row r="561" spans="2:63" s="82" customFormat="1" x14ac:dyDescent="0.2">
      <c r="B561" s="83"/>
      <c r="M561" s="84"/>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c r="AO561" s="116"/>
      <c r="AP561" s="116"/>
      <c r="AQ561" s="116"/>
      <c r="AR561" s="116"/>
      <c r="AS561" s="116"/>
      <c r="AT561" s="116"/>
      <c r="AU561" s="120"/>
      <c r="AV561" s="120"/>
      <c r="AW561" s="120"/>
      <c r="AX561" s="120"/>
      <c r="AY561" s="120"/>
      <c r="AZ561" s="120"/>
      <c r="BA561" s="120"/>
      <c r="BB561" s="120"/>
      <c r="BC561" s="120"/>
      <c r="BD561" s="120"/>
      <c r="BE561" s="120"/>
      <c r="BF561" s="120"/>
      <c r="BG561" s="120"/>
      <c r="BH561" s="87"/>
      <c r="BI561" s="87"/>
      <c r="BJ561" s="88"/>
      <c r="BK561" s="88"/>
    </row>
    <row r="562" spans="2:63" s="82" customFormat="1" x14ac:dyDescent="0.2">
      <c r="B562" s="83"/>
      <c r="M562" s="84"/>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c r="AO562" s="116"/>
      <c r="AP562" s="116"/>
      <c r="AQ562" s="116"/>
      <c r="AR562" s="116"/>
      <c r="AS562" s="116"/>
      <c r="AT562" s="116"/>
      <c r="AU562" s="120"/>
      <c r="AV562" s="120"/>
      <c r="AW562" s="120"/>
      <c r="AX562" s="120"/>
      <c r="AY562" s="120"/>
      <c r="AZ562" s="120"/>
      <c r="BA562" s="120"/>
      <c r="BB562" s="120"/>
      <c r="BC562" s="120"/>
      <c r="BD562" s="120"/>
      <c r="BE562" s="120"/>
      <c r="BF562" s="120"/>
      <c r="BG562" s="120"/>
      <c r="BH562" s="87"/>
      <c r="BI562" s="87"/>
      <c r="BJ562" s="88"/>
      <c r="BK562" s="88"/>
    </row>
    <row r="563" spans="2:63" s="82" customFormat="1" x14ac:dyDescent="0.2">
      <c r="B563" s="83"/>
      <c r="M563" s="84"/>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c r="AO563" s="116"/>
      <c r="AP563" s="116"/>
      <c r="AQ563" s="116"/>
      <c r="AR563" s="116"/>
      <c r="AS563" s="116"/>
      <c r="AT563" s="116"/>
      <c r="AU563" s="120"/>
      <c r="AV563" s="120"/>
      <c r="AW563" s="120"/>
      <c r="AX563" s="120"/>
      <c r="AY563" s="120"/>
      <c r="AZ563" s="120"/>
      <c r="BA563" s="120"/>
      <c r="BB563" s="120"/>
      <c r="BC563" s="120"/>
      <c r="BD563" s="120"/>
      <c r="BE563" s="120"/>
      <c r="BF563" s="120"/>
      <c r="BG563" s="120"/>
      <c r="BH563" s="87"/>
      <c r="BI563" s="87"/>
      <c r="BJ563" s="88"/>
      <c r="BK563" s="88"/>
    </row>
    <row r="564" spans="2:63" s="82" customFormat="1" x14ac:dyDescent="0.2">
      <c r="B564" s="83"/>
      <c r="M564" s="84"/>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c r="AO564" s="116"/>
      <c r="AP564" s="116"/>
      <c r="AQ564" s="116"/>
      <c r="AR564" s="116"/>
      <c r="AS564" s="116"/>
      <c r="AT564" s="116"/>
      <c r="AU564" s="120"/>
      <c r="AV564" s="120"/>
      <c r="AW564" s="120"/>
      <c r="AX564" s="120"/>
      <c r="AY564" s="120"/>
      <c r="AZ564" s="120"/>
      <c r="BA564" s="120"/>
      <c r="BB564" s="120"/>
      <c r="BC564" s="120"/>
      <c r="BD564" s="120"/>
      <c r="BE564" s="120"/>
      <c r="BF564" s="120"/>
      <c r="BG564" s="120"/>
      <c r="BH564" s="87"/>
      <c r="BI564" s="87"/>
      <c r="BJ564" s="88"/>
      <c r="BK564" s="88"/>
    </row>
    <row r="565" spans="2:63" s="82" customFormat="1" x14ac:dyDescent="0.2">
      <c r="B565" s="83"/>
      <c r="M565" s="84"/>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c r="AO565" s="116"/>
      <c r="AP565" s="116"/>
      <c r="AQ565" s="116"/>
      <c r="AR565" s="116"/>
      <c r="AS565" s="116"/>
      <c r="AT565" s="116"/>
      <c r="AU565" s="120"/>
      <c r="AV565" s="120"/>
      <c r="AW565" s="120"/>
      <c r="AX565" s="120"/>
      <c r="AY565" s="120"/>
      <c r="AZ565" s="120"/>
      <c r="BA565" s="120"/>
      <c r="BB565" s="120"/>
      <c r="BC565" s="120"/>
      <c r="BD565" s="120"/>
      <c r="BE565" s="120"/>
      <c r="BF565" s="120"/>
      <c r="BG565" s="120"/>
      <c r="BH565" s="87"/>
      <c r="BI565" s="87"/>
      <c r="BJ565" s="88"/>
      <c r="BK565" s="88"/>
    </row>
    <row r="566" spans="2:63" s="82" customFormat="1" x14ac:dyDescent="0.2">
      <c r="B566" s="83"/>
      <c r="M566" s="84"/>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c r="AO566" s="116"/>
      <c r="AP566" s="116"/>
      <c r="AQ566" s="116"/>
      <c r="AR566" s="116"/>
      <c r="AS566" s="116"/>
      <c r="AT566" s="116"/>
      <c r="AU566" s="120"/>
      <c r="AV566" s="120"/>
      <c r="AW566" s="120"/>
      <c r="AX566" s="120"/>
      <c r="AY566" s="120"/>
      <c r="AZ566" s="120"/>
      <c r="BA566" s="120"/>
      <c r="BB566" s="120"/>
      <c r="BC566" s="120"/>
      <c r="BD566" s="120"/>
      <c r="BE566" s="120"/>
      <c r="BF566" s="120"/>
      <c r="BG566" s="120"/>
      <c r="BH566" s="87"/>
      <c r="BI566" s="87"/>
      <c r="BJ566" s="88"/>
      <c r="BK566" s="88"/>
    </row>
    <row r="567" spans="2:63" s="82" customFormat="1" x14ac:dyDescent="0.2">
      <c r="B567" s="83"/>
      <c r="M567" s="84"/>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c r="AO567" s="116"/>
      <c r="AP567" s="116"/>
      <c r="AQ567" s="116"/>
      <c r="AR567" s="116"/>
      <c r="AS567" s="116"/>
      <c r="AT567" s="116"/>
      <c r="AU567" s="120"/>
      <c r="AV567" s="120"/>
      <c r="AW567" s="120"/>
      <c r="AX567" s="120"/>
      <c r="AY567" s="120"/>
      <c r="AZ567" s="120"/>
      <c r="BA567" s="120"/>
      <c r="BB567" s="120"/>
      <c r="BC567" s="120"/>
      <c r="BD567" s="120"/>
      <c r="BE567" s="120"/>
      <c r="BF567" s="120"/>
      <c r="BG567" s="120"/>
      <c r="BH567" s="87"/>
      <c r="BI567" s="87"/>
      <c r="BJ567" s="88"/>
      <c r="BK567" s="88"/>
    </row>
    <row r="568" spans="2:63" s="82" customFormat="1" x14ac:dyDescent="0.2">
      <c r="B568" s="83"/>
      <c r="M568" s="84"/>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c r="AO568" s="116"/>
      <c r="AP568" s="116"/>
      <c r="AQ568" s="116"/>
      <c r="AR568" s="116"/>
      <c r="AS568" s="116"/>
      <c r="AT568" s="116"/>
      <c r="AU568" s="120"/>
      <c r="AV568" s="120"/>
      <c r="AW568" s="120"/>
      <c r="AX568" s="120"/>
      <c r="AY568" s="120"/>
      <c r="AZ568" s="120"/>
      <c r="BA568" s="120"/>
      <c r="BB568" s="120"/>
      <c r="BC568" s="120"/>
      <c r="BD568" s="120"/>
      <c r="BE568" s="120"/>
      <c r="BF568" s="120"/>
      <c r="BG568" s="120"/>
      <c r="BH568" s="87"/>
      <c r="BI568" s="87"/>
      <c r="BJ568" s="88"/>
      <c r="BK568" s="88"/>
    </row>
    <row r="569" spans="2:63" s="82" customFormat="1" x14ac:dyDescent="0.2">
      <c r="B569" s="83"/>
      <c r="M569" s="84"/>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c r="AO569" s="116"/>
      <c r="AP569" s="116"/>
      <c r="AQ569" s="116"/>
      <c r="AR569" s="116"/>
      <c r="AS569" s="116"/>
      <c r="AT569" s="116"/>
      <c r="AU569" s="120"/>
      <c r="AV569" s="120"/>
      <c r="AW569" s="120"/>
      <c r="AX569" s="120"/>
      <c r="AY569" s="120"/>
      <c r="AZ569" s="120"/>
      <c r="BA569" s="120"/>
      <c r="BB569" s="120"/>
      <c r="BC569" s="120"/>
      <c r="BD569" s="120"/>
      <c r="BE569" s="120"/>
      <c r="BF569" s="120"/>
      <c r="BG569" s="120"/>
      <c r="BH569" s="87"/>
      <c r="BI569" s="87"/>
      <c r="BJ569" s="88"/>
      <c r="BK569" s="88"/>
    </row>
    <row r="570" spans="2:63" s="82" customFormat="1" x14ac:dyDescent="0.2">
      <c r="B570" s="83"/>
      <c r="M570" s="84"/>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c r="AO570" s="116"/>
      <c r="AP570" s="116"/>
      <c r="AQ570" s="116"/>
      <c r="AR570" s="116"/>
      <c r="AS570" s="116"/>
      <c r="AT570" s="116"/>
      <c r="AU570" s="120"/>
      <c r="AV570" s="120"/>
      <c r="AW570" s="120"/>
      <c r="AX570" s="120"/>
      <c r="AY570" s="120"/>
      <c r="AZ570" s="120"/>
      <c r="BA570" s="120"/>
      <c r="BB570" s="120"/>
      <c r="BC570" s="120"/>
      <c r="BD570" s="120"/>
      <c r="BE570" s="120"/>
      <c r="BF570" s="120"/>
      <c r="BG570" s="120"/>
      <c r="BH570" s="87"/>
      <c r="BI570" s="87"/>
      <c r="BJ570" s="88"/>
      <c r="BK570" s="88"/>
    </row>
    <row r="571" spans="2:63" s="82" customFormat="1" x14ac:dyDescent="0.2">
      <c r="B571" s="83"/>
      <c r="M571" s="84"/>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c r="AO571" s="116"/>
      <c r="AP571" s="116"/>
      <c r="AQ571" s="116"/>
      <c r="AR571" s="116"/>
      <c r="AS571" s="116"/>
      <c r="AT571" s="116"/>
      <c r="AU571" s="120"/>
      <c r="AV571" s="120"/>
      <c r="AW571" s="120"/>
      <c r="AX571" s="120"/>
      <c r="AY571" s="120"/>
      <c r="AZ571" s="120"/>
      <c r="BA571" s="120"/>
      <c r="BB571" s="120"/>
      <c r="BC571" s="120"/>
      <c r="BD571" s="120"/>
      <c r="BE571" s="120"/>
      <c r="BF571" s="120"/>
      <c r="BG571" s="120"/>
      <c r="BH571" s="87"/>
      <c r="BI571" s="87"/>
      <c r="BJ571" s="88"/>
      <c r="BK571" s="88"/>
    </row>
    <row r="572" spans="2:63" s="82" customFormat="1" x14ac:dyDescent="0.2">
      <c r="B572" s="83"/>
      <c r="M572" s="84"/>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c r="AO572" s="116"/>
      <c r="AP572" s="116"/>
      <c r="AQ572" s="116"/>
      <c r="AR572" s="116"/>
      <c r="AS572" s="116"/>
      <c r="AT572" s="116"/>
      <c r="AU572" s="120"/>
      <c r="AV572" s="120"/>
      <c r="AW572" s="120"/>
      <c r="AX572" s="120"/>
      <c r="AY572" s="120"/>
      <c r="AZ572" s="120"/>
      <c r="BA572" s="120"/>
      <c r="BB572" s="120"/>
      <c r="BC572" s="120"/>
      <c r="BD572" s="120"/>
      <c r="BE572" s="120"/>
      <c r="BF572" s="120"/>
      <c r="BG572" s="120"/>
      <c r="BH572" s="87"/>
      <c r="BI572" s="87"/>
      <c r="BJ572" s="88"/>
      <c r="BK572" s="88"/>
    </row>
    <row r="573" spans="2:63" s="82" customFormat="1" x14ac:dyDescent="0.2">
      <c r="B573" s="83"/>
      <c r="M573" s="84"/>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c r="AO573" s="116"/>
      <c r="AP573" s="116"/>
      <c r="AQ573" s="116"/>
      <c r="AR573" s="116"/>
      <c r="AS573" s="116"/>
      <c r="AT573" s="116"/>
      <c r="AU573" s="120"/>
      <c r="AV573" s="120"/>
      <c r="AW573" s="120"/>
      <c r="AX573" s="120"/>
      <c r="AY573" s="120"/>
      <c r="AZ573" s="120"/>
      <c r="BA573" s="120"/>
      <c r="BB573" s="120"/>
      <c r="BC573" s="120"/>
      <c r="BD573" s="120"/>
      <c r="BE573" s="120"/>
      <c r="BF573" s="120"/>
      <c r="BG573" s="120"/>
      <c r="BH573" s="87"/>
      <c r="BI573" s="87"/>
      <c r="BJ573" s="88"/>
      <c r="BK573" s="88"/>
    </row>
    <row r="574" spans="2:63" s="82" customFormat="1" x14ac:dyDescent="0.2">
      <c r="B574" s="83"/>
      <c r="M574" s="84"/>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c r="AO574" s="116"/>
      <c r="AP574" s="116"/>
      <c r="AQ574" s="116"/>
      <c r="AR574" s="116"/>
      <c r="AS574" s="116"/>
      <c r="AT574" s="116"/>
      <c r="AU574" s="120"/>
      <c r="AV574" s="120"/>
      <c r="AW574" s="120"/>
      <c r="AX574" s="120"/>
      <c r="AY574" s="120"/>
      <c r="AZ574" s="120"/>
      <c r="BA574" s="120"/>
      <c r="BB574" s="120"/>
      <c r="BC574" s="120"/>
      <c r="BD574" s="120"/>
      <c r="BE574" s="120"/>
      <c r="BF574" s="120"/>
      <c r="BG574" s="120"/>
      <c r="BH574" s="87"/>
      <c r="BI574" s="87"/>
      <c r="BJ574" s="88"/>
      <c r="BK574" s="88"/>
    </row>
    <row r="575" spans="2:63" s="82" customFormat="1" x14ac:dyDescent="0.2">
      <c r="B575" s="83"/>
      <c r="M575" s="84"/>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c r="AO575" s="116"/>
      <c r="AP575" s="116"/>
      <c r="AQ575" s="116"/>
      <c r="AR575" s="116"/>
      <c r="AS575" s="116"/>
      <c r="AT575" s="116"/>
      <c r="AU575" s="120"/>
      <c r="AV575" s="120"/>
      <c r="AW575" s="120"/>
      <c r="AX575" s="120"/>
      <c r="AY575" s="120"/>
      <c r="AZ575" s="120"/>
      <c r="BA575" s="120"/>
      <c r="BB575" s="120"/>
      <c r="BC575" s="120"/>
      <c r="BD575" s="120"/>
      <c r="BE575" s="120"/>
      <c r="BF575" s="120"/>
      <c r="BG575" s="120"/>
      <c r="BH575" s="87"/>
      <c r="BI575" s="87"/>
      <c r="BJ575" s="88"/>
      <c r="BK575" s="88"/>
    </row>
    <row r="576" spans="2:63" s="82" customFormat="1" x14ac:dyDescent="0.2">
      <c r="B576" s="83"/>
      <c r="M576" s="84"/>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c r="AO576" s="116"/>
      <c r="AP576" s="116"/>
      <c r="AQ576" s="116"/>
      <c r="AR576" s="116"/>
      <c r="AS576" s="116"/>
      <c r="AT576" s="116"/>
      <c r="AU576" s="120"/>
      <c r="AV576" s="120"/>
      <c r="AW576" s="120"/>
      <c r="AX576" s="120"/>
      <c r="AY576" s="120"/>
      <c r="AZ576" s="120"/>
      <c r="BA576" s="120"/>
      <c r="BB576" s="120"/>
      <c r="BC576" s="120"/>
      <c r="BD576" s="120"/>
      <c r="BE576" s="120"/>
      <c r="BF576" s="120"/>
      <c r="BG576" s="120"/>
      <c r="BH576" s="87"/>
      <c r="BI576" s="87"/>
      <c r="BJ576" s="88"/>
      <c r="BK576" s="88"/>
    </row>
    <row r="577" spans="2:63" s="82" customFormat="1" x14ac:dyDescent="0.2">
      <c r="B577" s="83"/>
      <c r="M577" s="84"/>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c r="AO577" s="116"/>
      <c r="AP577" s="116"/>
      <c r="AQ577" s="116"/>
      <c r="AR577" s="116"/>
      <c r="AS577" s="116"/>
      <c r="AT577" s="116"/>
      <c r="AU577" s="120"/>
      <c r="AV577" s="120"/>
      <c r="AW577" s="120"/>
      <c r="AX577" s="120"/>
      <c r="AY577" s="120"/>
      <c r="AZ577" s="120"/>
      <c r="BA577" s="120"/>
      <c r="BB577" s="120"/>
      <c r="BC577" s="120"/>
      <c r="BD577" s="120"/>
      <c r="BE577" s="120"/>
      <c r="BF577" s="120"/>
      <c r="BG577" s="120"/>
      <c r="BH577" s="87"/>
      <c r="BI577" s="87"/>
      <c r="BJ577" s="88"/>
      <c r="BK577" s="88"/>
    </row>
    <row r="578" spans="2:63" s="82" customFormat="1" x14ac:dyDescent="0.2">
      <c r="B578" s="83"/>
      <c r="M578" s="84"/>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c r="AO578" s="116"/>
      <c r="AP578" s="116"/>
      <c r="AQ578" s="116"/>
      <c r="AR578" s="116"/>
      <c r="AS578" s="116"/>
      <c r="AT578" s="116"/>
      <c r="AU578" s="120"/>
      <c r="AV578" s="120"/>
      <c r="AW578" s="120"/>
      <c r="AX578" s="120"/>
      <c r="AY578" s="120"/>
      <c r="AZ578" s="120"/>
      <c r="BA578" s="120"/>
      <c r="BB578" s="120"/>
      <c r="BC578" s="120"/>
      <c r="BD578" s="120"/>
      <c r="BE578" s="120"/>
      <c r="BF578" s="120"/>
      <c r="BG578" s="120"/>
      <c r="BH578" s="87"/>
      <c r="BI578" s="87"/>
      <c r="BJ578" s="88"/>
      <c r="BK578" s="88"/>
    </row>
    <row r="579" spans="2:63" s="82" customFormat="1" x14ac:dyDescent="0.2">
      <c r="B579" s="83"/>
      <c r="M579" s="84"/>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c r="AO579" s="116"/>
      <c r="AP579" s="116"/>
      <c r="AQ579" s="116"/>
      <c r="AR579" s="116"/>
      <c r="AS579" s="116"/>
      <c r="AT579" s="116"/>
      <c r="AU579" s="120"/>
      <c r="AV579" s="120"/>
      <c r="AW579" s="120"/>
      <c r="AX579" s="120"/>
      <c r="AY579" s="120"/>
      <c r="AZ579" s="120"/>
      <c r="BA579" s="120"/>
      <c r="BB579" s="120"/>
      <c r="BC579" s="120"/>
      <c r="BD579" s="120"/>
      <c r="BE579" s="120"/>
      <c r="BF579" s="120"/>
      <c r="BG579" s="120"/>
      <c r="BH579" s="87"/>
      <c r="BI579" s="87"/>
      <c r="BJ579" s="88"/>
      <c r="BK579" s="88"/>
    </row>
    <row r="580" spans="2:63" s="82" customFormat="1" x14ac:dyDescent="0.2">
      <c r="B580" s="83"/>
      <c r="M580" s="84"/>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c r="AO580" s="116"/>
      <c r="AP580" s="116"/>
      <c r="AQ580" s="116"/>
      <c r="AR580" s="116"/>
      <c r="AS580" s="116"/>
      <c r="AT580" s="116"/>
      <c r="AU580" s="120"/>
      <c r="AV580" s="120"/>
      <c r="AW580" s="120"/>
      <c r="AX580" s="120"/>
      <c r="AY580" s="120"/>
      <c r="AZ580" s="120"/>
      <c r="BA580" s="120"/>
      <c r="BB580" s="120"/>
      <c r="BC580" s="120"/>
      <c r="BD580" s="120"/>
      <c r="BE580" s="120"/>
      <c r="BF580" s="120"/>
      <c r="BG580" s="120"/>
      <c r="BH580" s="87"/>
      <c r="BI580" s="87"/>
      <c r="BJ580" s="88"/>
      <c r="BK580" s="88"/>
    </row>
    <row r="581" spans="2:63" s="82" customFormat="1" x14ac:dyDescent="0.2">
      <c r="B581" s="83"/>
      <c r="M581" s="84"/>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c r="AO581" s="116"/>
      <c r="AP581" s="116"/>
      <c r="AQ581" s="116"/>
      <c r="AR581" s="116"/>
      <c r="AS581" s="116"/>
      <c r="AT581" s="116"/>
      <c r="AU581" s="120"/>
      <c r="AV581" s="120"/>
      <c r="AW581" s="120"/>
      <c r="AX581" s="120"/>
      <c r="AY581" s="120"/>
      <c r="AZ581" s="120"/>
      <c r="BA581" s="120"/>
      <c r="BB581" s="120"/>
      <c r="BC581" s="120"/>
      <c r="BD581" s="120"/>
      <c r="BE581" s="120"/>
      <c r="BF581" s="120"/>
      <c r="BG581" s="120"/>
      <c r="BH581" s="87"/>
      <c r="BI581" s="87"/>
      <c r="BJ581" s="88"/>
      <c r="BK581" s="88"/>
    </row>
    <row r="582" spans="2:63" s="82" customFormat="1" x14ac:dyDescent="0.2">
      <c r="B582" s="83"/>
      <c r="M582" s="84"/>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c r="AO582" s="116"/>
      <c r="AP582" s="116"/>
      <c r="AQ582" s="116"/>
      <c r="AR582" s="116"/>
      <c r="AS582" s="116"/>
      <c r="AT582" s="116"/>
      <c r="AU582" s="120"/>
      <c r="AV582" s="120"/>
      <c r="AW582" s="120"/>
      <c r="AX582" s="120"/>
      <c r="AY582" s="120"/>
      <c r="AZ582" s="120"/>
      <c r="BA582" s="120"/>
      <c r="BB582" s="120"/>
      <c r="BC582" s="120"/>
      <c r="BD582" s="120"/>
      <c r="BE582" s="120"/>
      <c r="BF582" s="120"/>
      <c r="BG582" s="120"/>
      <c r="BH582" s="87"/>
      <c r="BI582" s="87"/>
      <c r="BJ582" s="88"/>
      <c r="BK582" s="88"/>
    </row>
    <row r="583" spans="2:63" s="82" customFormat="1" x14ac:dyDescent="0.2">
      <c r="B583" s="83"/>
      <c r="M583" s="84"/>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c r="AO583" s="116"/>
      <c r="AP583" s="116"/>
      <c r="AQ583" s="116"/>
      <c r="AR583" s="116"/>
      <c r="AS583" s="116"/>
      <c r="AT583" s="116"/>
      <c r="AU583" s="120"/>
      <c r="AV583" s="120"/>
      <c r="AW583" s="120"/>
      <c r="AX583" s="120"/>
      <c r="AY583" s="120"/>
      <c r="AZ583" s="120"/>
      <c r="BA583" s="120"/>
      <c r="BB583" s="120"/>
      <c r="BC583" s="120"/>
      <c r="BD583" s="120"/>
      <c r="BE583" s="120"/>
      <c r="BF583" s="120"/>
      <c r="BG583" s="120"/>
      <c r="BH583" s="87"/>
      <c r="BI583" s="87"/>
      <c r="BJ583" s="88"/>
      <c r="BK583" s="88"/>
    </row>
    <row r="584" spans="2:63" s="82" customFormat="1" x14ac:dyDescent="0.2">
      <c r="B584" s="83"/>
      <c r="M584" s="84"/>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c r="AO584" s="116"/>
      <c r="AP584" s="116"/>
      <c r="AQ584" s="116"/>
      <c r="AR584" s="116"/>
      <c r="AS584" s="116"/>
      <c r="AT584" s="116"/>
      <c r="AU584" s="120"/>
      <c r="AV584" s="120"/>
      <c r="AW584" s="120"/>
      <c r="AX584" s="120"/>
      <c r="AY584" s="120"/>
      <c r="AZ584" s="120"/>
      <c r="BA584" s="120"/>
      <c r="BB584" s="120"/>
      <c r="BC584" s="120"/>
      <c r="BD584" s="120"/>
      <c r="BE584" s="120"/>
      <c r="BF584" s="120"/>
      <c r="BG584" s="120"/>
      <c r="BH584" s="87"/>
      <c r="BI584" s="87"/>
      <c r="BJ584" s="88"/>
      <c r="BK584" s="88"/>
    </row>
    <row r="585" spans="2:63" s="82" customFormat="1" x14ac:dyDescent="0.2">
      <c r="B585" s="83"/>
      <c r="M585" s="84"/>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c r="AO585" s="116"/>
      <c r="AP585" s="116"/>
      <c r="AQ585" s="116"/>
      <c r="AR585" s="116"/>
      <c r="AS585" s="116"/>
      <c r="AT585" s="116"/>
      <c r="AU585" s="120"/>
      <c r="AV585" s="120"/>
      <c r="AW585" s="120"/>
      <c r="AX585" s="120"/>
      <c r="AY585" s="120"/>
      <c r="AZ585" s="120"/>
      <c r="BA585" s="120"/>
      <c r="BB585" s="120"/>
      <c r="BC585" s="120"/>
      <c r="BD585" s="120"/>
      <c r="BE585" s="120"/>
      <c r="BF585" s="120"/>
      <c r="BG585" s="120"/>
      <c r="BH585" s="87"/>
      <c r="BI585" s="87"/>
      <c r="BJ585" s="88"/>
      <c r="BK585" s="88"/>
    </row>
    <row r="586" spans="2:63" s="82" customFormat="1" x14ac:dyDescent="0.2">
      <c r="B586" s="83"/>
      <c r="M586" s="84"/>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c r="AO586" s="116"/>
      <c r="AP586" s="116"/>
      <c r="AQ586" s="116"/>
      <c r="AR586" s="116"/>
      <c r="AS586" s="116"/>
      <c r="AT586" s="116"/>
      <c r="AU586" s="120"/>
      <c r="AV586" s="120"/>
      <c r="AW586" s="120"/>
      <c r="AX586" s="120"/>
      <c r="AY586" s="120"/>
      <c r="AZ586" s="120"/>
      <c r="BA586" s="120"/>
      <c r="BB586" s="120"/>
      <c r="BC586" s="120"/>
      <c r="BD586" s="120"/>
      <c r="BE586" s="120"/>
      <c r="BF586" s="120"/>
      <c r="BG586" s="120"/>
      <c r="BH586" s="87"/>
      <c r="BI586" s="87"/>
      <c r="BJ586" s="88"/>
      <c r="BK586" s="88"/>
    </row>
    <row r="587" spans="2:63" s="82" customFormat="1" x14ac:dyDescent="0.2">
      <c r="B587" s="83"/>
      <c r="M587" s="84"/>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c r="AN587" s="116"/>
      <c r="AO587" s="116"/>
      <c r="AP587" s="116"/>
      <c r="AQ587" s="116"/>
      <c r="AR587" s="116"/>
      <c r="AS587" s="116"/>
      <c r="AT587" s="116"/>
      <c r="AU587" s="120"/>
      <c r="AV587" s="120"/>
      <c r="AW587" s="120"/>
      <c r="AX587" s="120"/>
      <c r="AY587" s="120"/>
      <c r="AZ587" s="120"/>
      <c r="BA587" s="120"/>
      <c r="BB587" s="120"/>
      <c r="BC587" s="120"/>
      <c r="BD587" s="120"/>
      <c r="BE587" s="120"/>
      <c r="BF587" s="120"/>
      <c r="BG587" s="120"/>
      <c r="BH587" s="87"/>
      <c r="BI587" s="87"/>
      <c r="BJ587" s="88"/>
      <c r="BK587" s="88"/>
    </row>
    <row r="588" spans="2:63" s="82" customFormat="1" x14ac:dyDescent="0.2">
      <c r="B588" s="83"/>
      <c r="M588" s="84"/>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c r="AN588" s="116"/>
      <c r="AO588" s="116"/>
      <c r="AP588" s="116"/>
      <c r="AQ588" s="116"/>
      <c r="AR588" s="116"/>
      <c r="AS588" s="116"/>
      <c r="AT588" s="116"/>
      <c r="AU588" s="120"/>
      <c r="AV588" s="120"/>
      <c r="AW588" s="120"/>
      <c r="AX588" s="120"/>
      <c r="AY588" s="120"/>
      <c r="AZ588" s="120"/>
      <c r="BA588" s="120"/>
      <c r="BB588" s="120"/>
      <c r="BC588" s="120"/>
      <c r="BD588" s="120"/>
      <c r="BE588" s="120"/>
      <c r="BF588" s="120"/>
      <c r="BG588" s="120"/>
      <c r="BH588" s="87"/>
      <c r="BI588" s="87"/>
      <c r="BJ588" s="88"/>
      <c r="BK588" s="88"/>
    </row>
    <row r="589" spans="2:63" s="82" customFormat="1" x14ac:dyDescent="0.2">
      <c r="B589" s="83"/>
      <c r="M589" s="84"/>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c r="AN589" s="116"/>
      <c r="AO589" s="116"/>
      <c r="AP589" s="116"/>
      <c r="AQ589" s="116"/>
      <c r="AR589" s="116"/>
      <c r="AS589" s="116"/>
      <c r="AT589" s="116"/>
      <c r="AU589" s="120"/>
      <c r="AV589" s="120"/>
      <c r="AW589" s="120"/>
      <c r="AX589" s="120"/>
      <c r="AY589" s="120"/>
      <c r="AZ589" s="120"/>
      <c r="BA589" s="120"/>
      <c r="BB589" s="120"/>
      <c r="BC589" s="120"/>
      <c r="BD589" s="120"/>
      <c r="BE589" s="120"/>
      <c r="BF589" s="120"/>
      <c r="BG589" s="120"/>
      <c r="BH589" s="87"/>
      <c r="BI589" s="87"/>
      <c r="BJ589" s="88"/>
      <c r="BK589" s="88"/>
    </row>
    <row r="590" spans="2:63" s="82" customFormat="1" x14ac:dyDescent="0.2">
      <c r="B590" s="83"/>
      <c r="M590" s="84"/>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c r="AN590" s="116"/>
      <c r="AO590" s="116"/>
      <c r="AP590" s="116"/>
      <c r="AQ590" s="116"/>
      <c r="AR590" s="116"/>
      <c r="AS590" s="116"/>
      <c r="AT590" s="116"/>
      <c r="AU590" s="120"/>
      <c r="AV590" s="120"/>
      <c r="AW590" s="120"/>
      <c r="AX590" s="120"/>
      <c r="AY590" s="120"/>
      <c r="AZ590" s="120"/>
      <c r="BA590" s="120"/>
      <c r="BB590" s="120"/>
      <c r="BC590" s="120"/>
      <c r="BD590" s="120"/>
      <c r="BE590" s="120"/>
      <c r="BF590" s="120"/>
      <c r="BG590" s="120"/>
      <c r="BH590" s="87"/>
      <c r="BI590" s="87"/>
      <c r="BJ590" s="88"/>
      <c r="BK590" s="88"/>
    </row>
    <row r="591" spans="2:63" s="82" customFormat="1" x14ac:dyDescent="0.2">
      <c r="B591" s="83"/>
      <c r="M591" s="84"/>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c r="AN591" s="116"/>
      <c r="AO591" s="116"/>
      <c r="AP591" s="116"/>
      <c r="AQ591" s="116"/>
      <c r="AR591" s="116"/>
      <c r="AS591" s="116"/>
      <c r="AT591" s="116"/>
      <c r="AU591" s="120"/>
      <c r="AV591" s="120"/>
      <c r="AW591" s="120"/>
      <c r="AX591" s="120"/>
      <c r="AY591" s="120"/>
      <c r="AZ591" s="120"/>
      <c r="BA591" s="120"/>
      <c r="BB591" s="120"/>
      <c r="BC591" s="120"/>
      <c r="BD591" s="120"/>
      <c r="BE591" s="120"/>
      <c r="BF591" s="120"/>
      <c r="BG591" s="120"/>
      <c r="BH591" s="87"/>
      <c r="BI591" s="87"/>
      <c r="BJ591" s="88"/>
      <c r="BK591" s="88"/>
    </row>
    <row r="592" spans="2:63" s="82" customFormat="1" x14ac:dyDescent="0.2">
      <c r="B592" s="83"/>
      <c r="M592" s="84"/>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c r="AN592" s="116"/>
      <c r="AO592" s="116"/>
      <c r="AP592" s="116"/>
      <c r="AQ592" s="116"/>
      <c r="AR592" s="116"/>
      <c r="AS592" s="116"/>
      <c r="AT592" s="116"/>
      <c r="AU592" s="120"/>
      <c r="AV592" s="120"/>
      <c r="AW592" s="120"/>
      <c r="AX592" s="120"/>
      <c r="AY592" s="120"/>
      <c r="AZ592" s="120"/>
      <c r="BA592" s="120"/>
      <c r="BB592" s="120"/>
      <c r="BC592" s="120"/>
      <c r="BD592" s="120"/>
      <c r="BE592" s="120"/>
      <c r="BF592" s="120"/>
      <c r="BG592" s="120"/>
      <c r="BH592" s="87"/>
      <c r="BI592" s="87"/>
      <c r="BJ592" s="88"/>
      <c r="BK592" s="88"/>
    </row>
    <row r="593" spans="2:63" s="82" customFormat="1" x14ac:dyDescent="0.2">
      <c r="B593" s="83"/>
      <c r="M593" s="84"/>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c r="AN593" s="116"/>
      <c r="AO593" s="116"/>
      <c r="AP593" s="116"/>
      <c r="AQ593" s="116"/>
      <c r="AR593" s="116"/>
      <c r="AS593" s="116"/>
      <c r="AT593" s="116"/>
      <c r="AU593" s="120"/>
      <c r="AV593" s="120"/>
      <c r="AW593" s="120"/>
      <c r="AX593" s="120"/>
      <c r="AY593" s="120"/>
      <c r="AZ593" s="120"/>
      <c r="BA593" s="120"/>
      <c r="BB593" s="120"/>
      <c r="BC593" s="120"/>
      <c r="BD593" s="120"/>
      <c r="BE593" s="120"/>
      <c r="BF593" s="120"/>
      <c r="BG593" s="120"/>
      <c r="BH593" s="87"/>
      <c r="BI593" s="87"/>
      <c r="BJ593" s="88"/>
      <c r="BK593" s="88"/>
    </row>
    <row r="594" spans="2:63" s="82" customFormat="1" x14ac:dyDescent="0.2">
      <c r="B594" s="83"/>
      <c r="M594" s="84"/>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c r="AN594" s="116"/>
      <c r="AO594" s="116"/>
      <c r="AP594" s="116"/>
      <c r="AQ594" s="116"/>
      <c r="AR594" s="116"/>
      <c r="AS594" s="116"/>
      <c r="AT594" s="116"/>
      <c r="AU594" s="120"/>
      <c r="AV594" s="120"/>
      <c r="AW594" s="120"/>
      <c r="AX594" s="120"/>
      <c r="AY594" s="120"/>
      <c r="AZ594" s="120"/>
      <c r="BA594" s="120"/>
      <c r="BB594" s="120"/>
      <c r="BC594" s="120"/>
      <c r="BD594" s="120"/>
      <c r="BE594" s="120"/>
      <c r="BF594" s="120"/>
      <c r="BG594" s="120"/>
      <c r="BH594" s="87"/>
      <c r="BI594" s="87"/>
      <c r="BJ594" s="88"/>
      <c r="BK594" s="88"/>
    </row>
    <row r="595" spans="2:63" s="82" customFormat="1" x14ac:dyDescent="0.2">
      <c r="B595" s="83"/>
      <c r="M595" s="84"/>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c r="AI595" s="116"/>
      <c r="AJ595" s="116"/>
      <c r="AK595" s="116"/>
      <c r="AL595" s="116"/>
      <c r="AM595" s="116"/>
      <c r="AN595" s="116"/>
      <c r="AO595" s="116"/>
      <c r="AP595" s="116"/>
      <c r="AQ595" s="116"/>
      <c r="AR595" s="116"/>
      <c r="AS595" s="116"/>
      <c r="AT595" s="116"/>
      <c r="AU595" s="120"/>
      <c r="AV595" s="120"/>
      <c r="AW595" s="120"/>
      <c r="AX595" s="120"/>
      <c r="AY595" s="120"/>
      <c r="AZ595" s="120"/>
      <c r="BA595" s="120"/>
      <c r="BB595" s="120"/>
      <c r="BC595" s="120"/>
      <c r="BD595" s="120"/>
      <c r="BE595" s="120"/>
      <c r="BF595" s="120"/>
      <c r="BG595" s="120"/>
      <c r="BH595" s="87"/>
      <c r="BI595" s="87"/>
      <c r="BJ595" s="88"/>
      <c r="BK595" s="88"/>
    </row>
    <row r="596" spans="2:63" s="82" customFormat="1" x14ac:dyDescent="0.2">
      <c r="B596" s="83"/>
      <c r="M596" s="84"/>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c r="AI596" s="116"/>
      <c r="AJ596" s="116"/>
      <c r="AK596" s="116"/>
      <c r="AL596" s="116"/>
      <c r="AM596" s="116"/>
      <c r="AN596" s="116"/>
      <c r="AO596" s="116"/>
      <c r="AP596" s="116"/>
      <c r="AQ596" s="116"/>
      <c r="AR596" s="116"/>
      <c r="AS596" s="116"/>
      <c r="AT596" s="116"/>
      <c r="AU596" s="120"/>
      <c r="AV596" s="120"/>
      <c r="AW596" s="120"/>
      <c r="AX596" s="120"/>
      <c r="AY596" s="120"/>
      <c r="AZ596" s="120"/>
      <c r="BA596" s="120"/>
      <c r="BB596" s="120"/>
      <c r="BC596" s="120"/>
      <c r="BD596" s="120"/>
      <c r="BE596" s="120"/>
      <c r="BF596" s="120"/>
      <c r="BG596" s="120"/>
      <c r="BH596" s="87"/>
      <c r="BI596" s="87"/>
      <c r="BJ596" s="88"/>
      <c r="BK596" s="88"/>
    </row>
    <row r="597" spans="2:63" s="82" customFormat="1" x14ac:dyDescent="0.2">
      <c r="B597" s="83"/>
      <c r="M597" s="84"/>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c r="AI597" s="116"/>
      <c r="AJ597" s="116"/>
      <c r="AK597" s="116"/>
      <c r="AL597" s="116"/>
      <c r="AM597" s="116"/>
      <c r="AN597" s="116"/>
      <c r="AO597" s="116"/>
      <c r="AP597" s="116"/>
      <c r="AQ597" s="116"/>
      <c r="AR597" s="116"/>
      <c r="AS597" s="116"/>
      <c r="AT597" s="116"/>
      <c r="AU597" s="120"/>
      <c r="AV597" s="120"/>
      <c r="AW597" s="120"/>
      <c r="AX597" s="120"/>
      <c r="AY597" s="120"/>
      <c r="AZ597" s="120"/>
      <c r="BA597" s="120"/>
      <c r="BB597" s="120"/>
      <c r="BC597" s="120"/>
      <c r="BD597" s="120"/>
      <c r="BE597" s="120"/>
      <c r="BF597" s="120"/>
      <c r="BG597" s="120"/>
      <c r="BH597" s="87"/>
      <c r="BI597" s="87"/>
      <c r="BJ597" s="88"/>
      <c r="BK597" s="88"/>
    </row>
    <row r="598" spans="2:63" s="82" customFormat="1" x14ac:dyDescent="0.2">
      <c r="B598" s="83"/>
      <c r="M598" s="84"/>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c r="AI598" s="116"/>
      <c r="AJ598" s="116"/>
      <c r="AK598" s="116"/>
      <c r="AL598" s="116"/>
      <c r="AM598" s="116"/>
      <c r="AN598" s="116"/>
      <c r="AO598" s="116"/>
      <c r="AP598" s="116"/>
      <c r="AQ598" s="116"/>
      <c r="AR598" s="116"/>
      <c r="AS598" s="116"/>
      <c r="AT598" s="116"/>
      <c r="AU598" s="120"/>
      <c r="AV598" s="120"/>
      <c r="AW598" s="120"/>
      <c r="AX598" s="120"/>
      <c r="AY598" s="120"/>
      <c r="AZ598" s="120"/>
      <c r="BA598" s="120"/>
      <c r="BB598" s="120"/>
      <c r="BC598" s="120"/>
      <c r="BD598" s="120"/>
      <c r="BE598" s="120"/>
      <c r="BF598" s="120"/>
      <c r="BG598" s="120"/>
      <c r="BH598" s="87"/>
      <c r="BI598" s="87"/>
      <c r="BJ598" s="88"/>
      <c r="BK598" s="88"/>
    </row>
    <row r="599" spans="2:63" s="82" customFormat="1" x14ac:dyDescent="0.2">
      <c r="B599" s="83"/>
      <c r="M599" s="84"/>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c r="AN599" s="116"/>
      <c r="AO599" s="116"/>
      <c r="AP599" s="116"/>
      <c r="AQ599" s="116"/>
      <c r="AR599" s="116"/>
      <c r="AS599" s="116"/>
      <c r="AT599" s="116"/>
      <c r="AU599" s="120"/>
      <c r="AV599" s="120"/>
      <c r="AW599" s="120"/>
      <c r="AX599" s="120"/>
      <c r="AY599" s="120"/>
      <c r="AZ599" s="120"/>
      <c r="BA599" s="120"/>
      <c r="BB599" s="120"/>
      <c r="BC599" s="120"/>
      <c r="BD599" s="120"/>
      <c r="BE599" s="120"/>
      <c r="BF599" s="120"/>
      <c r="BG599" s="120"/>
      <c r="BH599" s="87"/>
      <c r="BI599" s="87"/>
      <c r="BJ599" s="88"/>
      <c r="BK599" s="88"/>
    </row>
    <row r="600" spans="2:63" s="82" customFormat="1" x14ac:dyDescent="0.2">
      <c r="B600" s="83"/>
      <c r="M600" s="84"/>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c r="AN600" s="116"/>
      <c r="AO600" s="116"/>
      <c r="AP600" s="116"/>
      <c r="AQ600" s="116"/>
      <c r="AR600" s="116"/>
      <c r="AS600" s="116"/>
      <c r="AT600" s="116"/>
      <c r="AU600" s="120"/>
      <c r="AV600" s="120"/>
      <c r="AW600" s="120"/>
      <c r="AX600" s="120"/>
      <c r="AY600" s="120"/>
      <c r="AZ600" s="120"/>
      <c r="BA600" s="120"/>
      <c r="BB600" s="120"/>
      <c r="BC600" s="120"/>
      <c r="BD600" s="120"/>
      <c r="BE600" s="120"/>
      <c r="BF600" s="120"/>
      <c r="BG600" s="120"/>
      <c r="BH600" s="87"/>
      <c r="BI600" s="87"/>
      <c r="BJ600" s="88"/>
      <c r="BK600" s="88"/>
    </row>
  </sheetData>
  <sheetProtection algorithmName="SHA-512" hashValue="pzC5VNcFDV4yZmQo1T1XjUfyDqZNz7WbvOTdSXDoU40zG16JWjSI6Np7wuoK1+XczPrsCI9QEDClJ9wB3Lcd/g==" saltValue="Iy6fRBmi0L2T/a/4qr13RQ==" spinCount="100000" sheet="1" selectLockedCells="1"/>
  <mergeCells count="17">
    <mergeCell ref="B2:D3"/>
    <mergeCell ref="M2:M20"/>
    <mergeCell ref="C4:G6"/>
    <mergeCell ref="C9:C10"/>
    <mergeCell ref="D9:D10"/>
    <mergeCell ref="F9:G10"/>
    <mergeCell ref="H9:H10"/>
    <mergeCell ref="C12:D13"/>
    <mergeCell ref="E12:F13"/>
    <mergeCell ref="G12:H13"/>
    <mergeCell ref="C76:I77"/>
    <mergeCell ref="C30:D31"/>
    <mergeCell ref="C32:J33"/>
    <mergeCell ref="C66:D67"/>
    <mergeCell ref="E66:E67"/>
    <mergeCell ref="C74:D75"/>
    <mergeCell ref="E74:E75"/>
  </mergeCells>
  <conditionalFormatting sqref="C80:C93">
    <cfRule type="expression" dxfId="5" priority="2">
      <formula>IF($C79="-",FALSE,TRUE)</formula>
    </cfRule>
  </conditionalFormatting>
  <conditionalFormatting sqref="C35:F64 H35:H64 H79:H93">
    <cfRule type="expression" dxfId="4" priority="7">
      <formula>IF($C35="-",FALSE,TRUE)</formula>
    </cfRule>
  </conditionalFormatting>
  <conditionalFormatting sqref="C79:F93">
    <cfRule type="expression" dxfId="3" priority="5">
      <formula>IF($C79="-",FALSE,TRUE)</formula>
    </cfRule>
  </conditionalFormatting>
  <conditionalFormatting sqref="G35:G64 I35:J64">
    <cfRule type="expression" dxfId="2" priority="6">
      <formula>IF($C35="-",FALSE,TRUE)</formula>
    </cfRule>
  </conditionalFormatting>
  <conditionalFormatting sqref="G79:G93 I79:I93">
    <cfRule type="expression" dxfId="1" priority="4">
      <formula>IF($C79="-",FALSE,TRUE)</formula>
    </cfRule>
  </conditionalFormatting>
  <conditionalFormatting sqref="I35:I64">
    <cfRule type="expression" dxfId="0" priority="3">
      <formula>IF($H35="Recycled Content",TRUE,FALSE)</formula>
    </cfRule>
  </conditionalFormatting>
  <dataValidations count="34">
    <dataValidation type="list" allowBlank="1" showInputMessage="1" showErrorMessage="1" sqref="C79:C93" xr:uid="{5747FA28-DD46-4D30-8884-9648619A1A1C}">
      <formula1>$AG$19:$AG$23</formula1>
    </dataValidation>
    <dataValidation type="list" allowBlank="1" showInputMessage="1" showErrorMessage="1" sqref="N14 O13:P14" xr:uid="{BE644165-4140-46C0-AAE3-F7D73E5A4241}">
      <formula1>$F$155:$F$166</formula1>
    </dataValidation>
    <dataValidation type="list" allowBlank="1" showInputMessage="1" showErrorMessage="1" sqref="H64" xr:uid="{D3FFCD8E-DDCD-433B-9B29-2723DB6AFC1E}">
      <formula1>$AT$60:$AT$76</formula1>
    </dataValidation>
    <dataValidation type="list" allowBlank="1" showInputMessage="1" showErrorMessage="1" sqref="H35" xr:uid="{E4372905-F2FA-4C5C-9FB0-13F2D5E21E28}">
      <formula1>$Q$60:$Q$74</formula1>
    </dataValidation>
    <dataValidation type="list" allowBlank="1" showInputMessage="1" showErrorMessage="1" sqref="H36" xr:uid="{C43A56AA-EA9B-4DE7-A1D9-D0923E757901}">
      <formula1>$R$60:$R$74</formula1>
    </dataValidation>
    <dataValidation type="list" allowBlank="1" showInputMessage="1" showErrorMessage="1" sqref="H37" xr:uid="{2972BDDE-2C78-4C89-A116-44462DC60BE0}">
      <formula1>$S$60:$S$74</formula1>
    </dataValidation>
    <dataValidation type="list" allowBlank="1" showInputMessage="1" showErrorMessage="1" sqref="H38" xr:uid="{E59B548D-756B-4955-BB17-DBA2F0ED2BAB}">
      <formula1>$T$60:$T$74</formula1>
    </dataValidation>
    <dataValidation type="list" allowBlank="1" showInputMessage="1" showErrorMessage="1" sqref="H39" xr:uid="{F3A32D2D-56D6-4C4C-BD82-BFFBE60452CA}">
      <formula1>$U$60:$U$74</formula1>
    </dataValidation>
    <dataValidation type="list" allowBlank="1" showInputMessage="1" showErrorMessage="1" sqref="H40" xr:uid="{FB84E808-76F5-458C-AB1B-27493C18DAD0}">
      <formula1>$V$60:$V$74</formula1>
    </dataValidation>
    <dataValidation type="list" allowBlank="1" showInputMessage="1" showErrorMessage="1" sqref="H41" xr:uid="{C4B73B93-A70C-45D8-AA99-4250DEF13EAE}">
      <formula1>$W$60:$W$74</formula1>
    </dataValidation>
    <dataValidation type="list" allowBlank="1" showInputMessage="1" showErrorMessage="1" sqref="H42" xr:uid="{86B5F379-6AAE-4EB8-9D43-18A05C183AA4}">
      <formula1>$X$60:$X$74</formula1>
    </dataValidation>
    <dataValidation type="list" allowBlank="1" showInputMessage="1" showErrorMessage="1" sqref="H43" xr:uid="{40547987-34C0-411C-85AA-8A10E7FB7646}">
      <formula1>$Y$60:$Y$74</formula1>
    </dataValidation>
    <dataValidation type="list" allowBlank="1" showInputMessage="1" showErrorMessage="1" sqref="H44" xr:uid="{D96FB175-C72C-4F4A-B5E1-0656DE09EE1E}">
      <formula1>$Z$60:$Z$74</formula1>
    </dataValidation>
    <dataValidation type="list" allowBlank="1" showInputMessage="1" showErrorMessage="1" sqref="H45" xr:uid="{CEB95A89-294A-4E9B-A850-842B56D53DD7}">
      <formula1>$AA$60:$AA$74</formula1>
    </dataValidation>
    <dataValidation type="list" allowBlank="1" showInputMessage="1" showErrorMessage="1" sqref="H46" xr:uid="{79070E88-5DC8-4780-A17F-19D2CA408708}">
      <formula1>$AB$60:$AB$74</formula1>
    </dataValidation>
    <dataValidation type="list" allowBlank="1" showInputMessage="1" showErrorMessage="1" sqref="H47" xr:uid="{AD23EB83-A01B-47AE-B304-55E0528E3D9D}">
      <formula1>$AC$60:$AC$74</formula1>
    </dataValidation>
    <dataValidation type="list" allowBlank="1" showInputMessage="1" showErrorMessage="1" sqref="H48" xr:uid="{B3E58AFC-0CB7-4687-8A70-D312EED5C6E4}">
      <formula1>$AD$60:$AD$74</formula1>
    </dataValidation>
    <dataValidation type="list" allowBlank="1" showInputMessage="1" showErrorMessage="1" sqref="H49" xr:uid="{CE376A29-9908-4991-B133-A5726DDC7D4A}">
      <formula1>$AE$60:$AE$74</formula1>
    </dataValidation>
    <dataValidation type="list" allowBlank="1" showInputMessage="1" showErrorMessage="1" sqref="H50" xr:uid="{31F65E3A-FABC-489A-BFB9-D6C564B53D89}">
      <formula1>$AF$60:$AF$74</formula1>
    </dataValidation>
    <dataValidation type="list" allowBlank="1" showInputMessage="1" showErrorMessage="1" sqref="H51" xr:uid="{ECBD6D68-342A-44AF-8815-85576DB5188B}">
      <formula1>$AG$60:$AG$74</formula1>
    </dataValidation>
    <dataValidation type="list" allowBlank="1" showInputMessage="1" showErrorMessage="1" sqref="H52" xr:uid="{611EA7C2-3CA0-42DF-ADC6-2D931740A4D1}">
      <formula1>$AH$60:$AH$74</formula1>
    </dataValidation>
    <dataValidation type="list" allowBlank="1" showInputMessage="1" showErrorMessage="1" sqref="H53" xr:uid="{D83AEA58-EC5F-4FF1-AC30-9B34D9AE6E84}">
      <formula1>$AI$60:$AI$74</formula1>
    </dataValidation>
    <dataValidation type="list" allowBlank="1" showInputMessage="1" showErrorMessage="1" sqref="H54" xr:uid="{C4FAA262-7C9C-4B09-B003-30A12388A45F}">
      <formula1>$AJ$60:$AJ$74</formula1>
    </dataValidation>
    <dataValidation type="list" allowBlank="1" showInputMessage="1" showErrorMessage="1" sqref="H55" xr:uid="{FFDB3C07-21CC-4804-A11E-AAA63AC077DB}">
      <formula1>$AK$60:$AK$74</formula1>
    </dataValidation>
    <dataValidation type="list" allowBlank="1" showInputMessage="1" showErrorMessage="1" sqref="H56" xr:uid="{7D6AE41B-F593-42CA-B52A-806B70D182A1}">
      <formula1>$AL$60:$AL$74</formula1>
    </dataValidation>
    <dataValidation type="list" allowBlank="1" showInputMessage="1" showErrorMessage="1" sqref="H57" xr:uid="{BC9C10C8-53DB-4076-B01A-2217898484B0}">
      <formula1>$AM$60:$AM$74</formula1>
    </dataValidation>
    <dataValidation type="list" allowBlank="1" showInputMessage="1" showErrorMessage="1" sqref="H58" xr:uid="{189BA33B-0334-455D-B9F9-52454EDC211E}">
      <formula1>$AN$60:$AN$74</formula1>
    </dataValidation>
    <dataValidation type="list" allowBlank="1" showInputMessage="1" showErrorMessage="1" sqref="H59" xr:uid="{DDBE9A4A-AC50-462C-95C7-2D8C8BAD3DD5}">
      <formula1>$AO$60:$AO$74</formula1>
    </dataValidation>
    <dataValidation type="list" allowBlank="1" showInputMessage="1" showErrorMessage="1" sqref="H60" xr:uid="{2DF1C99C-C0ED-4E7B-B109-107DD8701F33}">
      <formula1>$AP$60:$AP$74</formula1>
    </dataValidation>
    <dataValidation type="list" allowBlank="1" showInputMessage="1" showErrorMessage="1" sqref="H61" xr:uid="{7E6E3CBA-A05A-44FA-AB6D-4FBC2BB23754}">
      <formula1>$AQ$60:$AQ$74</formula1>
    </dataValidation>
    <dataValidation type="list" allowBlank="1" showInputMessage="1" showErrorMessage="1" sqref="H62" xr:uid="{B6CD1BE9-3B4B-40F4-A599-A5D2E45F81E0}">
      <formula1>$AR$60:$AR$74</formula1>
    </dataValidation>
    <dataValidation type="list" allowBlank="1" showInputMessage="1" showErrorMessage="1" sqref="H63" xr:uid="{8919D2E9-0138-406F-8981-AD1280A8EA71}">
      <formula1>$AS$60:$AS$74</formula1>
    </dataValidation>
    <dataValidation type="list" allowBlank="1" showInputMessage="1" showErrorMessage="1" sqref="C35:C64" xr:uid="{B8C56DB8-97B7-4863-9215-7EA8099E12D5}">
      <formula1>$AG$3:$AG$15</formula1>
    </dataValidation>
    <dataValidation type="list" allowBlank="1" showInputMessage="1" showErrorMessage="1" sqref="H79:H93" xr:uid="{51480491-6F48-4D53-8E5F-EDF815784AD3}">
      <formula1>IF(OR(C79="-",C79=""),"",$AA$2:$AA$9)</formula1>
    </dataValidation>
  </dataValidations>
  <pageMargins left="0.7" right="0.7" top="0.75" bottom="0.75" header="0.3" footer="0.3"/>
  <pageSetup orientation="portrait" r:id="rId1"/>
  <ignoredErrors>
    <ignoredError sqref="E15 E16:E27 G79:G9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A97A-2B6E-4CA1-84CC-B7142C378AC9}">
  <sheetPr>
    <tabColor rgb="FFFF0000"/>
  </sheetPr>
  <dimension ref="B2:I28"/>
  <sheetViews>
    <sheetView showGridLines="0" showRowColHeaders="0" topLeftCell="A16" zoomScaleNormal="100" workbookViewId="0">
      <selection activeCell="F20" sqref="F20"/>
    </sheetView>
  </sheetViews>
  <sheetFormatPr defaultRowHeight="15" x14ac:dyDescent="0.25"/>
  <cols>
    <col min="1" max="1" width="4.85546875" customWidth="1"/>
    <col min="2" max="2" width="2.42578125" customWidth="1"/>
    <col min="3" max="3" width="35.42578125" customWidth="1"/>
    <col min="4" max="4" width="53.140625" customWidth="1"/>
    <col min="5" max="5" width="20.5703125" hidden="1" customWidth="1"/>
    <col min="6" max="6" width="18.140625" customWidth="1"/>
    <col min="7" max="7" width="90.85546875" customWidth="1"/>
    <col min="8" max="8" width="2.85546875" customWidth="1"/>
  </cols>
  <sheetData>
    <row r="2" spans="3:9" x14ac:dyDescent="0.25">
      <c r="C2" s="808" t="s">
        <v>873</v>
      </c>
      <c r="D2" s="808"/>
      <c r="E2" s="808"/>
      <c r="F2" s="808"/>
    </row>
    <row r="3" spans="3:9" x14ac:dyDescent="0.25">
      <c r="C3" s="808"/>
      <c r="D3" s="808"/>
      <c r="E3" s="808"/>
      <c r="F3" s="808"/>
    </row>
    <row r="5" spans="3:9" ht="18.75" thickBot="1" x14ac:dyDescent="0.3">
      <c r="C5" s="634" t="s">
        <v>871</v>
      </c>
      <c r="D5" s="634"/>
      <c r="E5" s="634"/>
      <c r="F5" s="82"/>
      <c r="G5" s="634"/>
      <c r="H5" s="634"/>
      <c r="I5" s="634"/>
    </row>
    <row r="6" spans="3:9" ht="14.45" customHeight="1" x14ac:dyDescent="0.25">
      <c r="C6" s="743" t="s">
        <v>872</v>
      </c>
      <c r="D6" s="809">
        <f>SUM(E9:E10)</f>
        <v>0</v>
      </c>
      <c r="E6" s="647"/>
      <c r="F6" s="82"/>
      <c r="G6" s="634"/>
      <c r="H6" s="634"/>
      <c r="I6" s="634"/>
    </row>
    <row r="7" spans="3:9" ht="15" customHeight="1" thickBot="1" x14ac:dyDescent="0.3">
      <c r="C7" s="745"/>
      <c r="D7" s="810"/>
      <c r="E7" s="647"/>
      <c r="G7" s="634"/>
      <c r="H7" s="634"/>
      <c r="I7" s="634"/>
    </row>
    <row r="8" spans="3:9" ht="15" customHeight="1" x14ac:dyDescent="0.25">
      <c r="C8" s="638"/>
      <c r="D8" s="638"/>
      <c r="E8" s="638"/>
      <c r="G8" s="634"/>
      <c r="H8" s="634"/>
      <c r="I8" s="634"/>
    </row>
    <row r="9" spans="3:9" ht="15" customHeight="1" x14ac:dyDescent="0.25">
      <c r="C9" s="661" t="s">
        <v>882</v>
      </c>
      <c r="D9" s="660"/>
      <c r="E9" s="648">
        <f>IF(D9="Detailed report",1,IF(D12=0,0.5,0))</f>
        <v>0</v>
      </c>
      <c r="G9" s="634"/>
      <c r="H9" s="634"/>
      <c r="I9" s="634"/>
    </row>
    <row r="10" spans="3:9" ht="15" customHeight="1" x14ac:dyDescent="0.25">
      <c r="C10" s="661" t="s">
        <v>885</v>
      </c>
      <c r="D10" s="660"/>
      <c r="E10" s="648">
        <f>IF(D10="Two implemented",1,0)</f>
        <v>0</v>
      </c>
      <c r="G10" s="634"/>
      <c r="H10" s="634"/>
      <c r="I10" s="634"/>
    </row>
    <row r="11" spans="3:9" ht="15" customHeight="1" x14ac:dyDescent="0.25">
      <c r="C11" s="638"/>
      <c r="D11" s="638"/>
      <c r="E11" s="638"/>
      <c r="F11" s="82"/>
      <c r="G11" s="634"/>
      <c r="H11" s="634"/>
      <c r="I11" s="634"/>
    </row>
    <row r="12" spans="3:9" ht="15" customHeight="1" x14ac:dyDescent="0.25">
      <c r="C12" s="646" t="s">
        <v>886</v>
      </c>
      <c r="D12" s="659" t="str">
        <f>IF(D9="Simplified checklist",COUNTBLANK(F20:F27),"")</f>
        <v/>
      </c>
      <c r="E12" s="649"/>
      <c r="F12" s="82"/>
      <c r="G12" s="634"/>
      <c r="H12" s="634"/>
      <c r="I12" s="634"/>
    </row>
    <row r="13" spans="3:9" ht="15" customHeight="1" x14ac:dyDescent="0.25">
      <c r="C13" s="638"/>
      <c r="F13" s="82"/>
      <c r="G13" s="634"/>
      <c r="H13" s="634"/>
      <c r="I13" s="634"/>
    </row>
    <row r="14" spans="3:9" x14ac:dyDescent="0.25">
      <c r="C14" s="645" t="s">
        <v>881</v>
      </c>
      <c r="D14" s="640" t="s">
        <v>877</v>
      </c>
      <c r="E14" s="650"/>
    </row>
    <row r="15" spans="3:9" x14ac:dyDescent="0.25">
      <c r="C15" s="641"/>
      <c r="D15" s="642" t="s">
        <v>879</v>
      </c>
      <c r="E15" s="639"/>
    </row>
    <row r="16" spans="3:9" x14ac:dyDescent="0.25">
      <c r="C16" s="643"/>
      <c r="D16" s="644" t="s">
        <v>880</v>
      </c>
      <c r="E16" s="639"/>
    </row>
    <row r="17" spans="2:8" ht="15.75" thickBot="1" x14ac:dyDescent="0.3">
      <c r="C17" s="635"/>
      <c r="D17" s="639"/>
      <c r="E17" s="639"/>
    </row>
    <row r="18" spans="2:8" x14ac:dyDescent="0.25">
      <c r="B18" s="651"/>
      <c r="C18" s="652"/>
      <c r="D18" s="652"/>
      <c r="E18" s="652"/>
      <c r="F18" s="652"/>
      <c r="G18" s="652"/>
      <c r="H18" s="653"/>
    </row>
    <row r="19" spans="2:8" ht="29.1" customHeight="1" x14ac:dyDescent="0.25">
      <c r="B19" s="654"/>
      <c r="C19" s="661" t="s">
        <v>697</v>
      </c>
      <c r="D19" s="662" t="s">
        <v>698</v>
      </c>
      <c r="E19" s="662"/>
      <c r="F19" s="662" t="s">
        <v>875</v>
      </c>
      <c r="G19" s="662" t="s">
        <v>699</v>
      </c>
      <c r="H19" s="655"/>
    </row>
    <row r="20" spans="2:8" ht="63" customHeight="1" x14ac:dyDescent="0.25">
      <c r="B20" s="654"/>
      <c r="C20" s="663" t="s">
        <v>893</v>
      </c>
      <c r="D20" s="664" t="s">
        <v>700</v>
      </c>
      <c r="E20" s="664"/>
      <c r="F20" s="665"/>
      <c r="G20" s="666"/>
      <c r="H20" s="655"/>
    </row>
    <row r="21" spans="2:8" ht="66.599999999999994" customHeight="1" x14ac:dyDescent="0.25">
      <c r="B21" s="654"/>
      <c r="C21" s="661" t="s">
        <v>892</v>
      </c>
      <c r="D21" s="664" t="s">
        <v>876</v>
      </c>
      <c r="E21" s="664"/>
      <c r="F21" s="665"/>
      <c r="G21" s="667"/>
      <c r="H21" s="655"/>
    </row>
    <row r="22" spans="2:8" ht="59.45" customHeight="1" x14ac:dyDescent="0.25">
      <c r="B22" s="654"/>
      <c r="C22" s="661" t="s">
        <v>891</v>
      </c>
      <c r="D22" s="664" t="s">
        <v>887</v>
      </c>
      <c r="E22" s="664"/>
      <c r="F22" s="665"/>
      <c r="G22" s="667"/>
      <c r="H22" s="655"/>
    </row>
    <row r="23" spans="2:8" ht="62.45" customHeight="1" x14ac:dyDescent="0.25">
      <c r="B23" s="654"/>
      <c r="C23" s="663" t="s">
        <v>890</v>
      </c>
      <c r="D23" s="664" t="s">
        <v>701</v>
      </c>
      <c r="E23" s="664"/>
      <c r="F23" s="665"/>
      <c r="G23" s="667"/>
      <c r="H23" s="655"/>
    </row>
    <row r="24" spans="2:8" ht="70.5" customHeight="1" x14ac:dyDescent="0.25">
      <c r="B24" s="654"/>
      <c r="C24" s="663" t="s">
        <v>889</v>
      </c>
      <c r="D24" s="668" t="s">
        <v>884</v>
      </c>
      <c r="E24" s="668"/>
      <c r="F24" s="665"/>
      <c r="G24" s="669"/>
      <c r="H24" s="655"/>
    </row>
    <row r="25" spans="2:8" ht="69.599999999999994" customHeight="1" x14ac:dyDescent="0.25">
      <c r="B25" s="654"/>
      <c r="C25" s="663" t="s">
        <v>702</v>
      </c>
      <c r="D25" s="670" t="s">
        <v>888</v>
      </c>
      <c r="E25" s="670"/>
      <c r="F25" s="665"/>
      <c r="G25" s="669"/>
      <c r="H25" s="655"/>
    </row>
    <row r="26" spans="2:8" ht="116.1" customHeight="1" x14ac:dyDescent="0.25">
      <c r="B26" s="654"/>
      <c r="C26" s="663" t="s">
        <v>703</v>
      </c>
      <c r="D26" s="670" t="s">
        <v>883</v>
      </c>
      <c r="E26" s="670"/>
      <c r="F26" s="665"/>
      <c r="G26" s="669"/>
      <c r="H26" s="655"/>
    </row>
    <row r="27" spans="2:8" ht="84.95" customHeight="1" x14ac:dyDescent="0.25">
      <c r="B27" s="654"/>
      <c r="C27" s="661" t="s">
        <v>704</v>
      </c>
      <c r="D27" s="664" t="s">
        <v>878</v>
      </c>
      <c r="E27" s="664"/>
      <c r="F27" s="665"/>
      <c r="G27" s="669"/>
      <c r="H27" s="655"/>
    </row>
    <row r="28" spans="2:8" ht="15.75" thickBot="1" x14ac:dyDescent="0.3">
      <c r="B28" s="656"/>
      <c r="C28" s="657"/>
      <c r="D28" s="657"/>
      <c r="E28" s="657"/>
      <c r="F28" s="657"/>
      <c r="G28" s="657"/>
      <c r="H28" s="658"/>
    </row>
  </sheetData>
  <sheetProtection algorithmName="SHA-512" hashValue="YS7fGxyBCmbRScNW5Xwaf19HqaW0B1PC0ejmMzgwoL0uzc1BFYpBScJfuQNTjDO5COOBV3COcD9JszgZgTkTaA==" saltValue="GSuLQTOqyKxz+SKI0Z+mtQ==" spinCount="100000" sheet="1" selectLockedCells="1"/>
  <mergeCells count="3">
    <mergeCell ref="C2:F3"/>
    <mergeCell ref="C6:C7"/>
    <mergeCell ref="D6:D7"/>
  </mergeCells>
  <dataValidations count="3">
    <dataValidation type="list" allowBlank="1" showInputMessage="1" showErrorMessage="1" sqref="F20:F27" xr:uid="{4B0B944B-5BEE-4034-97CB-33DA8DB48FD1}">
      <formula1>checklist</formula1>
    </dataValidation>
    <dataValidation type="list" allowBlank="1" showInputMessage="1" showErrorMessage="1" sqref="D9" xr:uid="{28371B87-8564-4EE9-A020-64D02261EE45}">
      <formula1>"Simplified checklist, Detailed report"</formula1>
    </dataValidation>
    <dataValidation type="list" allowBlank="1" showInputMessage="1" showErrorMessage="1" sqref="D10" xr:uid="{941F801F-FB08-4508-ABB2-20AC315164BC}">
      <formula1>"No, Two implemented"</formula1>
    </dataValidation>
  </dataValidations>
  <hyperlinks>
    <hyperlink ref="D16" r:id="rId1" display="https://www.fireandemergency.nz/outdoor-and-rural-fire-safety/protect-your-home-from-outdoor-fires/" xr:uid="{05625565-B106-481E-8ADD-A26311E51CC2}"/>
    <hyperlink ref="D15" r:id="rId2" display="https://experience.arcgis.com/experience/8e3d7262cc9846968f0bfb86da0806f8" xr:uid="{31566451-8FF1-448C-99BC-C58FA40F19D5}"/>
    <hyperlink ref="D14" r:id="rId3" xr:uid="{0EC9A743-8FCD-4026-B1AC-977B89C5B0E1}"/>
  </hyperlink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2D25-0C59-4A8D-A135-3C84BF0CC7A7}">
  <dimension ref="B2:D13"/>
  <sheetViews>
    <sheetView showRowColHeaders="0" workbookViewId="0">
      <selection activeCell="B12" sqref="B12"/>
    </sheetView>
  </sheetViews>
  <sheetFormatPr defaultColWidth="8.7109375" defaultRowHeight="15" x14ac:dyDescent="0.25"/>
  <cols>
    <col min="1" max="2" width="8.7109375" style="307"/>
    <col min="3" max="3" width="12.140625" style="307" customWidth="1"/>
    <col min="4" max="4" width="80.7109375" style="307" customWidth="1"/>
    <col min="5" max="16384" width="8.7109375" style="307"/>
  </cols>
  <sheetData>
    <row r="2" spans="2:4" ht="6.95" customHeight="1" x14ac:dyDescent="0.25"/>
    <row r="3" spans="2:4" ht="26.25" x14ac:dyDescent="0.4">
      <c r="B3" s="363" t="s">
        <v>705</v>
      </c>
    </row>
    <row r="5" spans="2:4" x14ac:dyDescent="0.25">
      <c r="B5" s="482" t="s">
        <v>706</v>
      </c>
      <c r="C5" s="482" t="s">
        <v>707</v>
      </c>
      <c r="D5" s="482" t="s">
        <v>170</v>
      </c>
    </row>
    <row r="6" spans="2:4" x14ac:dyDescent="0.25">
      <c r="B6" s="362"/>
      <c r="C6" s="362"/>
      <c r="D6" s="362"/>
    </row>
    <row r="7" spans="2:4" ht="30" x14ac:dyDescent="0.25">
      <c r="B7" s="478">
        <v>5.0999999999999996</v>
      </c>
      <c r="C7" s="479">
        <v>44725</v>
      </c>
      <c r="D7" s="481" t="s">
        <v>708</v>
      </c>
    </row>
    <row r="8" spans="2:4" ht="30" x14ac:dyDescent="0.25">
      <c r="B8" s="478" t="s">
        <v>709</v>
      </c>
      <c r="C8" s="479">
        <v>44809</v>
      </c>
      <c r="D8" s="481" t="s">
        <v>710</v>
      </c>
    </row>
    <row r="9" spans="2:4" ht="30" x14ac:dyDescent="0.25">
      <c r="B9" s="478" t="s">
        <v>711</v>
      </c>
      <c r="C9" s="479">
        <v>44843</v>
      </c>
      <c r="D9" s="481" t="s">
        <v>712</v>
      </c>
    </row>
    <row r="10" spans="2:4" ht="60" x14ac:dyDescent="0.25">
      <c r="B10" s="478" t="s">
        <v>713</v>
      </c>
      <c r="C10" s="479">
        <v>44942</v>
      </c>
      <c r="D10" s="481" t="s">
        <v>714</v>
      </c>
    </row>
    <row r="11" spans="2:4" ht="45" x14ac:dyDescent="0.25">
      <c r="B11" s="478" t="s">
        <v>870</v>
      </c>
      <c r="C11" s="479">
        <v>45639</v>
      </c>
      <c r="D11" s="481" t="s">
        <v>869</v>
      </c>
    </row>
    <row r="12" spans="2:4" x14ac:dyDescent="0.25">
      <c r="B12" s="478"/>
      <c r="C12" s="478"/>
      <c r="D12" s="480"/>
    </row>
    <row r="13" spans="2:4" x14ac:dyDescent="0.25">
      <c r="B13" s="478"/>
      <c r="C13" s="478"/>
      <c r="D13" s="480"/>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38737-7848-4BEC-A736-552087E9D89E}">
  <sheetPr>
    <tabColor indexed="57"/>
    <pageSetUpPr autoPageBreaks="0" fitToPage="1"/>
  </sheetPr>
  <dimension ref="A2:Q197"/>
  <sheetViews>
    <sheetView topLeftCell="A168" workbookViewId="0">
      <selection activeCell="A195" sqref="A195:A197"/>
    </sheetView>
  </sheetViews>
  <sheetFormatPr defaultColWidth="11.42578125" defaultRowHeight="12.75" x14ac:dyDescent="0.2"/>
  <cols>
    <col min="1" max="1" width="35.85546875" style="452" customWidth="1"/>
    <col min="2" max="2" width="27.42578125" style="452" customWidth="1"/>
    <col min="3" max="3" width="30.140625" style="452" customWidth="1"/>
    <col min="4" max="4" width="14.85546875" style="452" customWidth="1"/>
    <col min="5" max="5" width="16.85546875" style="452" customWidth="1"/>
    <col min="6" max="17" width="17.140625" style="452" customWidth="1"/>
    <col min="18" max="24" width="11.42578125" style="452"/>
    <col min="25" max="47" width="11.42578125" style="452" customWidth="1"/>
    <col min="48" max="16384" width="11.42578125" style="452"/>
  </cols>
  <sheetData>
    <row r="2" spans="1:17" ht="15" x14ac:dyDescent="0.2">
      <c r="A2" s="454" t="s">
        <v>715</v>
      </c>
      <c r="B2" s="366"/>
      <c r="C2" s="366"/>
      <c r="D2" s="366"/>
      <c r="E2" s="366"/>
      <c r="F2" s="366"/>
      <c r="G2" s="366"/>
      <c r="H2" s="366"/>
      <c r="I2" s="366"/>
      <c r="J2" s="366"/>
      <c r="K2" s="366"/>
      <c r="L2" s="366"/>
      <c r="M2" s="366"/>
      <c r="N2" s="366"/>
      <c r="O2" s="366"/>
      <c r="P2" s="366"/>
      <c r="Q2" s="366"/>
    </row>
    <row r="3" spans="1:17" x14ac:dyDescent="0.2">
      <c r="A3" s="455" t="s">
        <v>716</v>
      </c>
      <c r="B3" s="366"/>
      <c r="C3" s="366"/>
      <c r="D3" s="366"/>
      <c r="E3" s="366"/>
      <c r="F3" s="366"/>
      <c r="G3" s="366"/>
      <c r="H3" s="366"/>
      <c r="I3" s="366"/>
      <c r="J3" s="366"/>
      <c r="K3" s="366"/>
      <c r="L3" s="366"/>
      <c r="M3" s="366"/>
      <c r="N3" s="366"/>
      <c r="O3" s="366"/>
      <c r="P3" s="366"/>
      <c r="Q3" s="366"/>
    </row>
    <row r="4" spans="1:17" x14ac:dyDescent="0.2">
      <c r="A4" s="453" t="s">
        <v>717</v>
      </c>
      <c r="B4" s="456" t="s">
        <v>718</v>
      </c>
      <c r="C4" s="366"/>
      <c r="D4" s="366"/>
      <c r="E4" s="366"/>
      <c r="F4" s="366"/>
      <c r="G4" s="366"/>
      <c r="H4" s="366"/>
      <c r="I4" s="366"/>
      <c r="J4" s="366"/>
      <c r="K4" s="366"/>
      <c r="L4" s="366"/>
      <c r="M4" s="366"/>
      <c r="N4" s="366"/>
      <c r="O4" s="366"/>
      <c r="P4" s="366"/>
      <c r="Q4" s="366"/>
    </row>
    <row r="5" spans="1:17" x14ac:dyDescent="0.2">
      <c r="A5" s="453" t="s">
        <v>717</v>
      </c>
      <c r="B5" s="456" t="s">
        <v>719</v>
      </c>
      <c r="C5" s="366"/>
      <c r="D5" s="366"/>
      <c r="E5" s="366"/>
      <c r="F5" s="366"/>
      <c r="G5" s="366"/>
      <c r="H5" s="366"/>
      <c r="I5" s="366"/>
      <c r="J5" s="366"/>
      <c r="K5" s="366"/>
      <c r="L5" s="366"/>
      <c r="M5" s="366"/>
      <c r="N5" s="366"/>
      <c r="O5" s="366"/>
      <c r="P5" s="366"/>
      <c r="Q5" s="366"/>
    </row>
    <row r="6" spans="1:17" x14ac:dyDescent="0.2">
      <c r="A6" s="453" t="s">
        <v>717</v>
      </c>
      <c r="B6" s="456" t="s">
        <v>720</v>
      </c>
      <c r="C6" s="366"/>
      <c r="D6" s="366"/>
      <c r="E6" s="366"/>
      <c r="F6" s="366"/>
      <c r="G6" s="366"/>
      <c r="H6" s="366"/>
      <c r="I6" s="366"/>
      <c r="J6" s="366"/>
      <c r="K6" s="366"/>
      <c r="L6" s="366"/>
      <c r="M6" s="366"/>
      <c r="N6" s="366"/>
      <c r="O6" s="366"/>
      <c r="P6" s="366"/>
      <c r="Q6" s="366"/>
    </row>
    <row r="7" spans="1:17" x14ac:dyDescent="0.2">
      <c r="A7" s="456" t="s">
        <v>39</v>
      </c>
      <c r="B7" s="456" t="s">
        <v>721</v>
      </c>
      <c r="C7" s="366"/>
      <c r="D7" s="366"/>
      <c r="E7" s="366"/>
      <c r="F7" s="366"/>
      <c r="G7" s="366"/>
      <c r="H7" s="366"/>
      <c r="I7" s="366"/>
      <c r="J7" s="366"/>
      <c r="K7" s="366"/>
      <c r="L7" s="366"/>
      <c r="M7" s="366"/>
      <c r="N7" s="366"/>
      <c r="O7" s="366"/>
      <c r="P7" s="366"/>
      <c r="Q7" s="366"/>
    </row>
    <row r="8" spans="1:17" x14ac:dyDescent="0.2">
      <c r="A8" s="455" t="s">
        <v>722</v>
      </c>
      <c r="B8" s="366"/>
      <c r="C8" s="366"/>
      <c r="D8" s="366"/>
      <c r="E8" s="366"/>
      <c r="F8" s="366"/>
      <c r="G8" s="366"/>
      <c r="H8" s="366"/>
      <c r="I8" s="366"/>
      <c r="J8" s="366"/>
      <c r="K8" s="366"/>
      <c r="L8" s="366"/>
      <c r="M8" s="366"/>
      <c r="N8" s="366"/>
      <c r="O8" s="366"/>
      <c r="P8" s="366"/>
      <c r="Q8" s="366"/>
    </row>
    <row r="9" spans="1:17" x14ac:dyDescent="0.2">
      <c r="A9" s="453" t="s">
        <v>723</v>
      </c>
      <c r="B9" s="456" t="s">
        <v>718</v>
      </c>
      <c r="C9" s="366"/>
      <c r="D9" s="366"/>
      <c r="E9" s="366"/>
      <c r="F9" s="366"/>
      <c r="G9" s="366"/>
      <c r="H9" s="366"/>
      <c r="I9" s="366"/>
      <c r="J9" s="366"/>
      <c r="K9" s="366"/>
      <c r="L9" s="366"/>
      <c r="M9" s="366"/>
      <c r="N9" s="366"/>
      <c r="O9" s="366"/>
      <c r="P9" s="366"/>
      <c r="Q9" s="366"/>
    </row>
    <row r="10" spans="1:17" x14ac:dyDescent="0.2">
      <c r="A10" s="457" t="s">
        <v>724</v>
      </c>
      <c r="B10" s="456" t="s">
        <v>719</v>
      </c>
      <c r="C10" s="366"/>
      <c r="D10" s="366"/>
      <c r="E10" s="366"/>
      <c r="F10" s="366"/>
      <c r="G10" s="366"/>
      <c r="H10" s="366"/>
      <c r="I10" s="366"/>
      <c r="J10" s="366"/>
      <c r="K10" s="366"/>
      <c r="L10" s="366"/>
      <c r="M10" s="366"/>
      <c r="N10" s="366"/>
      <c r="O10" s="366"/>
      <c r="P10" s="366"/>
      <c r="Q10" s="366"/>
    </row>
    <row r="11" spans="1:17" ht="15" x14ac:dyDescent="0.2">
      <c r="A11" s="458" t="s">
        <v>725</v>
      </c>
      <c r="B11" s="456" t="s">
        <v>720</v>
      </c>
      <c r="C11" s="366"/>
      <c r="D11" s="366"/>
      <c r="E11" s="366"/>
      <c r="F11" s="366"/>
      <c r="G11" s="366"/>
      <c r="H11" s="366"/>
      <c r="I11" s="366"/>
      <c r="J11" s="366"/>
      <c r="K11" s="366"/>
      <c r="L11" s="366"/>
      <c r="M11" s="366"/>
      <c r="N11" s="366"/>
      <c r="O11" s="366"/>
      <c r="P11" s="366"/>
      <c r="Q11" s="366"/>
    </row>
    <row r="12" spans="1:17" x14ac:dyDescent="0.2">
      <c r="A12" s="456" t="s">
        <v>39</v>
      </c>
      <c r="B12" s="456" t="s">
        <v>721</v>
      </c>
      <c r="C12" s="366"/>
      <c r="D12" s="366"/>
      <c r="E12" s="366"/>
      <c r="F12" s="366"/>
      <c r="G12" s="366"/>
      <c r="H12" s="366"/>
      <c r="I12" s="366"/>
      <c r="J12" s="366"/>
      <c r="K12" s="366"/>
      <c r="L12" s="366"/>
      <c r="M12" s="366"/>
      <c r="N12" s="366"/>
      <c r="O12" s="366"/>
      <c r="P12" s="366"/>
      <c r="Q12" s="366"/>
    </row>
    <row r="13" spans="1:17" x14ac:dyDescent="0.2">
      <c r="A13" s="459" t="s">
        <v>726</v>
      </c>
      <c r="B13" s="366"/>
      <c r="C13" s="366"/>
      <c r="D13" s="366"/>
      <c r="E13" s="366"/>
      <c r="F13" s="366"/>
      <c r="G13" s="366"/>
      <c r="H13" s="366"/>
      <c r="I13" s="366"/>
      <c r="J13" s="366"/>
      <c r="K13" s="366"/>
      <c r="L13" s="366"/>
      <c r="M13" s="366"/>
      <c r="N13" s="366"/>
      <c r="O13" s="366"/>
      <c r="P13" s="366"/>
      <c r="Q13" s="366"/>
    </row>
    <row r="14" spans="1:17" x14ac:dyDescent="0.2">
      <c r="A14" s="459" t="s">
        <v>631</v>
      </c>
      <c r="B14" s="366" t="s">
        <v>721</v>
      </c>
      <c r="C14" s="366"/>
      <c r="D14" s="366"/>
      <c r="E14" s="366"/>
      <c r="F14" s="366"/>
      <c r="G14" s="366"/>
      <c r="H14" s="366"/>
      <c r="I14" s="366"/>
      <c r="J14" s="366"/>
      <c r="K14" s="366"/>
      <c r="L14" s="366"/>
      <c r="M14" s="366"/>
      <c r="N14" s="366"/>
      <c r="O14" s="366"/>
      <c r="P14" s="366"/>
      <c r="Q14" s="366"/>
    </row>
    <row r="15" spans="1:17" x14ac:dyDescent="0.2">
      <c r="A15" s="453" t="s">
        <v>579</v>
      </c>
      <c r="B15" s="456" t="s">
        <v>718</v>
      </c>
      <c r="C15" s="366"/>
      <c r="D15" s="366"/>
      <c r="E15" s="366"/>
      <c r="F15" s="366"/>
      <c r="G15" s="366"/>
      <c r="H15" s="366"/>
      <c r="I15" s="366"/>
      <c r="J15" s="366"/>
      <c r="K15" s="366"/>
      <c r="L15" s="366"/>
      <c r="M15" s="366"/>
      <c r="N15" s="366"/>
      <c r="O15" s="366"/>
      <c r="P15" s="366"/>
      <c r="Q15" s="366"/>
    </row>
    <row r="16" spans="1:17" x14ac:dyDescent="0.2">
      <c r="A16" s="453" t="s">
        <v>727</v>
      </c>
      <c r="B16" s="456" t="s">
        <v>719</v>
      </c>
      <c r="C16" s="366"/>
      <c r="D16" s="366"/>
      <c r="E16" s="366"/>
      <c r="F16" s="366"/>
      <c r="G16" s="366"/>
      <c r="H16" s="366"/>
      <c r="I16" s="366"/>
      <c r="J16" s="366"/>
      <c r="K16" s="366"/>
      <c r="L16" s="366"/>
      <c r="M16" s="366"/>
      <c r="N16" s="366"/>
      <c r="O16" s="366"/>
      <c r="P16" s="366"/>
      <c r="Q16" s="366"/>
    </row>
    <row r="17" spans="1:17" x14ac:dyDescent="0.2">
      <c r="A17" s="453" t="s">
        <v>728</v>
      </c>
      <c r="B17" s="456" t="s">
        <v>720</v>
      </c>
      <c r="C17" s="366"/>
      <c r="D17" s="366"/>
      <c r="E17" s="366"/>
      <c r="F17" s="366"/>
      <c r="G17" s="366"/>
      <c r="H17" s="366"/>
      <c r="I17" s="366"/>
      <c r="J17" s="366"/>
      <c r="K17" s="366"/>
      <c r="L17" s="366"/>
      <c r="M17" s="366"/>
      <c r="N17" s="366"/>
      <c r="O17" s="366"/>
      <c r="P17" s="366"/>
      <c r="Q17" s="366"/>
    </row>
    <row r="18" spans="1:17" x14ac:dyDescent="0.2">
      <c r="A18" s="456" t="s">
        <v>39</v>
      </c>
      <c r="B18" s="456" t="s">
        <v>721</v>
      </c>
      <c r="C18" s="366"/>
      <c r="D18" s="366"/>
      <c r="E18" s="366"/>
      <c r="F18" s="366"/>
      <c r="G18" s="366"/>
      <c r="H18" s="366"/>
      <c r="I18" s="366"/>
      <c r="J18" s="366"/>
      <c r="K18" s="366"/>
      <c r="L18" s="366"/>
      <c r="M18" s="366"/>
      <c r="N18" s="366"/>
      <c r="O18" s="366"/>
      <c r="P18" s="366"/>
      <c r="Q18" s="366"/>
    </row>
    <row r="19" spans="1:17" x14ac:dyDescent="0.2">
      <c r="A19" s="455" t="s">
        <v>729</v>
      </c>
      <c r="B19" s="366"/>
      <c r="C19" s="366"/>
      <c r="D19" s="366"/>
      <c r="E19" s="366"/>
      <c r="F19" s="366"/>
      <c r="G19" s="366"/>
      <c r="H19" s="366"/>
      <c r="I19" s="366"/>
      <c r="J19" s="366"/>
      <c r="K19" s="366"/>
      <c r="L19" s="366"/>
      <c r="M19" s="366"/>
      <c r="N19" s="366"/>
      <c r="O19" s="366"/>
      <c r="P19" s="366"/>
      <c r="Q19" s="366"/>
    </row>
    <row r="20" spans="1:17" x14ac:dyDescent="0.2">
      <c r="A20" s="457" t="s">
        <v>730</v>
      </c>
      <c r="B20" s="456" t="s">
        <v>718</v>
      </c>
      <c r="C20" s="366"/>
      <c r="D20" s="366"/>
      <c r="E20" s="366"/>
      <c r="F20" s="366"/>
      <c r="G20" s="366"/>
      <c r="H20" s="366"/>
      <c r="I20" s="366"/>
      <c r="J20" s="366"/>
      <c r="K20" s="366"/>
      <c r="L20" s="366"/>
      <c r="M20" s="366"/>
      <c r="N20" s="366"/>
      <c r="O20" s="366"/>
      <c r="P20" s="366"/>
      <c r="Q20" s="366"/>
    </row>
    <row r="21" spans="1:17" x14ac:dyDescent="0.2">
      <c r="A21" s="453" t="s">
        <v>731</v>
      </c>
      <c r="B21" s="456" t="s">
        <v>719</v>
      </c>
      <c r="C21" s="366"/>
      <c r="D21" s="366"/>
      <c r="E21" s="366"/>
      <c r="F21" s="366"/>
      <c r="G21" s="366"/>
      <c r="H21" s="366"/>
      <c r="I21" s="366"/>
      <c r="J21" s="366"/>
      <c r="K21" s="366"/>
      <c r="L21" s="366"/>
      <c r="M21" s="366"/>
      <c r="N21" s="366"/>
      <c r="O21" s="366"/>
      <c r="P21" s="366"/>
      <c r="Q21" s="366"/>
    </row>
    <row r="22" spans="1:17" x14ac:dyDescent="0.2">
      <c r="A22" s="457" t="s">
        <v>732</v>
      </c>
      <c r="B22" s="456" t="s">
        <v>720</v>
      </c>
      <c r="C22" s="366"/>
      <c r="D22" s="366"/>
      <c r="E22" s="366"/>
      <c r="F22" s="366"/>
      <c r="G22" s="366"/>
      <c r="H22" s="366"/>
      <c r="I22" s="366"/>
      <c r="J22" s="366"/>
      <c r="K22" s="366"/>
      <c r="L22" s="366"/>
      <c r="M22" s="366"/>
      <c r="N22" s="366"/>
      <c r="O22" s="366"/>
      <c r="P22" s="366"/>
      <c r="Q22" s="366"/>
    </row>
    <row r="23" spans="1:17" x14ac:dyDescent="0.2">
      <c r="A23" s="456" t="s">
        <v>39</v>
      </c>
      <c r="B23" s="456" t="s">
        <v>721</v>
      </c>
      <c r="C23" s="366"/>
      <c r="D23" s="366"/>
      <c r="E23" s="366"/>
      <c r="F23" s="366"/>
      <c r="G23" s="366"/>
      <c r="H23" s="366"/>
      <c r="I23" s="366"/>
      <c r="J23" s="366"/>
      <c r="K23" s="366"/>
      <c r="L23" s="366"/>
      <c r="M23" s="366"/>
      <c r="N23" s="366"/>
      <c r="O23" s="366"/>
      <c r="P23" s="366"/>
      <c r="Q23" s="366"/>
    </row>
    <row r="24" spans="1:17" x14ac:dyDescent="0.2">
      <c r="A24" s="455" t="s">
        <v>733</v>
      </c>
      <c r="B24" s="366"/>
      <c r="C24" s="366"/>
      <c r="D24" s="366"/>
      <c r="E24" s="366"/>
      <c r="F24" s="366"/>
      <c r="G24" s="366"/>
      <c r="H24" s="366"/>
      <c r="I24" s="366"/>
      <c r="J24" s="366"/>
      <c r="K24" s="366"/>
      <c r="L24" s="366"/>
      <c r="M24" s="366"/>
      <c r="N24" s="366"/>
      <c r="O24" s="366"/>
      <c r="P24" s="366"/>
      <c r="Q24" s="366"/>
    </row>
    <row r="25" spans="1:17" x14ac:dyDescent="0.2">
      <c r="A25" s="457" t="s">
        <v>734</v>
      </c>
      <c r="B25" s="456" t="s">
        <v>718</v>
      </c>
      <c r="C25" s="366"/>
      <c r="D25" s="366"/>
      <c r="E25" s="366"/>
      <c r="F25" s="366"/>
      <c r="G25" s="366"/>
      <c r="H25" s="366"/>
      <c r="I25" s="366"/>
      <c r="J25" s="366"/>
      <c r="K25" s="366"/>
      <c r="L25" s="366"/>
      <c r="M25" s="366"/>
      <c r="N25" s="366"/>
      <c r="O25" s="366"/>
      <c r="P25" s="366"/>
      <c r="Q25" s="366"/>
    </row>
    <row r="26" spans="1:17" x14ac:dyDescent="0.2">
      <c r="A26" s="453" t="s">
        <v>735</v>
      </c>
      <c r="B26" s="456" t="s">
        <v>719</v>
      </c>
      <c r="C26" s="366"/>
      <c r="D26" s="366"/>
      <c r="E26" s="366"/>
      <c r="F26" s="366"/>
      <c r="G26" s="366"/>
      <c r="H26" s="366"/>
      <c r="I26" s="366"/>
      <c r="J26" s="366"/>
      <c r="K26" s="366"/>
      <c r="L26" s="366"/>
      <c r="M26" s="366"/>
      <c r="N26" s="366"/>
      <c r="O26" s="366"/>
      <c r="P26" s="366"/>
      <c r="Q26" s="366"/>
    </row>
    <row r="27" spans="1:17" x14ac:dyDescent="0.2">
      <c r="A27" s="453" t="s">
        <v>736</v>
      </c>
      <c r="B27" s="456" t="s">
        <v>720</v>
      </c>
      <c r="C27" s="366"/>
      <c r="D27" s="366"/>
      <c r="E27" s="366"/>
      <c r="F27" s="366"/>
      <c r="G27" s="366"/>
      <c r="H27" s="366"/>
      <c r="I27" s="366"/>
      <c r="J27" s="366"/>
      <c r="K27" s="366"/>
      <c r="L27" s="366"/>
      <c r="M27" s="366"/>
      <c r="N27" s="366"/>
      <c r="O27" s="366"/>
      <c r="P27" s="366"/>
      <c r="Q27" s="366"/>
    </row>
    <row r="28" spans="1:17" x14ac:dyDescent="0.2">
      <c r="A28" s="456" t="s">
        <v>39</v>
      </c>
      <c r="B28" s="456" t="s">
        <v>721</v>
      </c>
      <c r="C28" s="366"/>
      <c r="D28" s="366"/>
      <c r="E28" s="366"/>
      <c r="F28" s="366"/>
      <c r="G28" s="366"/>
      <c r="H28" s="366"/>
      <c r="I28" s="366"/>
      <c r="J28" s="366"/>
      <c r="K28" s="366"/>
      <c r="L28" s="366"/>
      <c r="M28" s="366"/>
      <c r="N28" s="366"/>
      <c r="O28" s="366"/>
      <c r="P28" s="366"/>
      <c r="Q28" s="366"/>
    </row>
    <row r="29" spans="1:17" x14ac:dyDescent="0.2">
      <c r="A29" s="459" t="s">
        <v>737</v>
      </c>
      <c r="B29" s="366"/>
      <c r="C29" s="366"/>
      <c r="D29" s="366"/>
      <c r="E29" s="366"/>
      <c r="F29" s="366"/>
      <c r="G29" s="366"/>
      <c r="H29" s="366"/>
      <c r="I29" s="366"/>
      <c r="J29" s="366"/>
      <c r="K29" s="366"/>
      <c r="L29" s="366"/>
      <c r="M29" s="366"/>
      <c r="N29" s="366"/>
      <c r="O29" s="366"/>
      <c r="P29" s="366"/>
      <c r="Q29" s="366"/>
    </row>
    <row r="30" spans="1:17" x14ac:dyDescent="0.2">
      <c r="A30" s="453" t="s">
        <v>738</v>
      </c>
      <c r="B30" s="456" t="s">
        <v>718</v>
      </c>
      <c r="C30" s="366"/>
      <c r="D30" s="366"/>
      <c r="E30" s="366"/>
      <c r="F30" s="366"/>
      <c r="G30" s="366"/>
      <c r="H30" s="366"/>
      <c r="I30" s="366"/>
      <c r="J30" s="366"/>
      <c r="K30" s="366"/>
      <c r="L30" s="366"/>
      <c r="M30" s="366"/>
      <c r="N30" s="366"/>
      <c r="O30" s="366"/>
      <c r="P30" s="366"/>
      <c r="Q30" s="366"/>
    </row>
    <row r="31" spans="1:17" x14ac:dyDescent="0.2">
      <c r="A31" s="453" t="s">
        <v>739</v>
      </c>
      <c r="B31" s="456" t="s">
        <v>719</v>
      </c>
      <c r="C31" s="366"/>
      <c r="D31" s="366"/>
      <c r="E31" s="366"/>
      <c r="F31" s="366"/>
      <c r="G31" s="366"/>
      <c r="H31" s="366"/>
      <c r="I31" s="366"/>
      <c r="J31" s="366"/>
      <c r="K31" s="366"/>
      <c r="L31" s="366"/>
      <c r="M31" s="366"/>
      <c r="N31" s="366"/>
      <c r="O31" s="366"/>
      <c r="P31" s="366"/>
      <c r="Q31" s="366"/>
    </row>
    <row r="32" spans="1:17" x14ac:dyDescent="0.2">
      <c r="A32" s="453" t="s">
        <v>740</v>
      </c>
      <c r="B32" s="456" t="s">
        <v>720</v>
      </c>
      <c r="C32" s="366"/>
      <c r="D32" s="366"/>
      <c r="E32" s="366"/>
      <c r="F32" s="366"/>
      <c r="G32" s="366"/>
      <c r="H32" s="366"/>
      <c r="I32" s="366"/>
      <c r="J32" s="366"/>
      <c r="K32" s="366"/>
      <c r="L32" s="366"/>
      <c r="M32" s="366"/>
      <c r="N32" s="366"/>
      <c r="O32" s="366"/>
      <c r="P32" s="366"/>
      <c r="Q32" s="366"/>
    </row>
    <row r="33" spans="1:17" x14ac:dyDescent="0.2">
      <c r="A33" s="456" t="s">
        <v>39</v>
      </c>
      <c r="B33" s="456" t="s">
        <v>721</v>
      </c>
      <c r="C33" s="366"/>
      <c r="D33" s="366"/>
      <c r="E33" s="366"/>
      <c r="F33" s="366"/>
      <c r="G33" s="366"/>
      <c r="H33" s="366"/>
      <c r="I33" s="366"/>
      <c r="J33" s="366"/>
      <c r="K33" s="366"/>
      <c r="L33" s="366"/>
      <c r="M33" s="366"/>
      <c r="N33" s="366"/>
      <c r="O33" s="366"/>
      <c r="P33" s="366"/>
      <c r="Q33" s="366"/>
    </row>
    <row r="34" spans="1:17" x14ac:dyDescent="0.2">
      <c r="A34" s="459" t="s">
        <v>741</v>
      </c>
      <c r="B34" s="366"/>
      <c r="C34" s="366"/>
      <c r="D34" s="366"/>
      <c r="E34" s="366"/>
      <c r="F34" s="366"/>
      <c r="G34" s="366"/>
      <c r="H34" s="366"/>
      <c r="I34" s="366"/>
      <c r="J34" s="366"/>
      <c r="K34" s="366"/>
      <c r="L34" s="366"/>
      <c r="M34" s="366"/>
      <c r="N34" s="366"/>
      <c r="O34" s="366"/>
      <c r="P34" s="366"/>
      <c r="Q34" s="366"/>
    </row>
    <row r="35" spans="1:17" x14ac:dyDescent="0.2">
      <c r="A35" s="457" t="s">
        <v>742</v>
      </c>
      <c r="B35" s="456" t="s">
        <v>718</v>
      </c>
      <c r="C35" s="366"/>
      <c r="D35" s="366"/>
      <c r="E35" s="366"/>
      <c r="F35" s="366"/>
      <c r="G35" s="366"/>
      <c r="H35" s="366"/>
      <c r="I35" s="366"/>
      <c r="J35" s="366"/>
      <c r="K35" s="366"/>
      <c r="L35" s="366"/>
      <c r="M35" s="366"/>
      <c r="N35" s="366"/>
      <c r="O35" s="366"/>
      <c r="P35" s="366"/>
      <c r="Q35" s="366"/>
    </row>
    <row r="36" spans="1:17" x14ac:dyDescent="0.2">
      <c r="A36" s="453" t="s">
        <v>743</v>
      </c>
      <c r="B36" s="456" t="s">
        <v>719</v>
      </c>
      <c r="C36" s="366"/>
      <c r="D36" s="366"/>
      <c r="E36" s="366"/>
      <c r="F36" s="366"/>
      <c r="G36" s="366"/>
      <c r="H36" s="366"/>
      <c r="I36" s="366"/>
      <c r="J36" s="366"/>
      <c r="K36" s="366"/>
      <c r="L36" s="366"/>
      <c r="M36" s="366"/>
      <c r="N36" s="366"/>
      <c r="O36" s="366"/>
      <c r="P36" s="366"/>
      <c r="Q36" s="366"/>
    </row>
    <row r="37" spans="1:17" x14ac:dyDescent="0.2">
      <c r="A37" s="453" t="s">
        <v>744</v>
      </c>
      <c r="B37" s="456" t="s">
        <v>720</v>
      </c>
      <c r="C37" s="366"/>
      <c r="D37" s="366"/>
      <c r="E37" s="366"/>
      <c r="F37" s="366"/>
      <c r="G37" s="366"/>
      <c r="H37" s="366"/>
      <c r="I37" s="366"/>
      <c r="J37" s="366"/>
      <c r="K37" s="366"/>
      <c r="L37" s="366"/>
      <c r="M37" s="366"/>
      <c r="N37" s="366"/>
      <c r="O37" s="366"/>
      <c r="P37" s="366"/>
      <c r="Q37" s="366"/>
    </row>
    <row r="38" spans="1:17" x14ac:dyDescent="0.2">
      <c r="A38" s="456" t="s">
        <v>39</v>
      </c>
      <c r="B38" s="456" t="s">
        <v>721</v>
      </c>
      <c r="C38" s="366"/>
      <c r="D38" s="366"/>
      <c r="E38" s="366"/>
      <c r="F38" s="366"/>
      <c r="G38" s="366"/>
      <c r="H38" s="366"/>
      <c r="I38" s="366"/>
      <c r="J38" s="366"/>
      <c r="K38" s="366"/>
      <c r="L38" s="366"/>
      <c r="M38" s="366"/>
      <c r="N38" s="366"/>
      <c r="O38" s="366"/>
      <c r="P38" s="366"/>
      <c r="Q38" s="366"/>
    </row>
    <row r="39" spans="1:17" x14ac:dyDescent="0.2">
      <c r="A39" s="455" t="s">
        <v>745</v>
      </c>
      <c r="B39" s="366"/>
      <c r="C39" s="366"/>
      <c r="D39" s="366"/>
      <c r="E39" s="366"/>
      <c r="F39" s="366"/>
      <c r="G39" s="366"/>
      <c r="H39" s="366"/>
      <c r="I39" s="366"/>
      <c r="J39" s="366"/>
      <c r="K39" s="366"/>
      <c r="L39" s="366"/>
      <c r="M39" s="366"/>
      <c r="N39" s="366"/>
      <c r="O39" s="366"/>
      <c r="P39" s="366"/>
      <c r="Q39" s="366"/>
    </row>
    <row r="40" spans="1:17" x14ac:dyDescent="0.2">
      <c r="A40" s="453" t="s">
        <v>746</v>
      </c>
      <c r="B40" s="456" t="s">
        <v>718</v>
      </c>
      <c r="C40" s="366"/>
      <c r="D40" s="366"/>
      <c r="E40" s="366"/>
      <c r="F40" s="366"/>
      <c r="G40" s="366"/>
      <c r="H40" s="366"/>
      <c r="I40" s="366"/>
      <c r="J40" s="366"/>
      <c r="K40" s="366"/>
      <c r="L40" s="366"/>
      <c r="M40" s="366"/>
      <c r="N40" s="366"/>
      <c r="O40" s="366"/>
      <c r="P40" s="366"/>
      <c r="Q40" s="366"/>
    </row>
    <row r="41" spans="1:17" x14ac:dyDescent="0.2">
      <c r="A41" s="453" t="s">
        <v>747</v>
      </c>
      <c r="B41" s="456" t="s">
        <v>719</v>
      </c>
      <c r="C41" s="366"/>
      <c r="D41" s="366"/>
      <c r="E41" s="366"/>
      <c r="F41" s="366"/>
      <c r="G41" s="366"/>
      <c r="H41" s="366"/>
      <c r="I41" s="366"/>
      <c r="J41" s="366"/>
      <c r="K41" s="366"/>
      <c r="L41" s="366"/>
      <c r="M41" s="366"/>
      <c r="N41" s="366"/>
      <c r="O41" s="366"/>
      <c r="P41" s="366"/>
      <c r="Q41" s="366"/>
    </row>
    <row r="42" spans="1:17" x14ac:dyDescent="0.2">
      <c r="A42" s="453" t="s">
        <v>631</v>
      </c>
      <c r="B42" s="456" t="s">
        <v>720</v>
      </c>
      <c r="C42" s="366"/>
      <c r="D42" s="366"/>
      <c r="E42" s="366"/>
      <c r="F42" s="366"/>
      <c r="G42" s="366"/>
      <c r="H42" s="366"/>
      <c r="I42" s="366"/>
      <c r="J42" s="366"/>
      <c r="K42" s="366"/>
      <c r="L42" s="366"/>
      <c r="M42" s="366"/>
      <c r="N42" s="366"/>
      <c r="O42" s="366"/>
      <c r="P42" s="366"/>
      <c r="Q42" s="366"/>
    </row>
    <row r="43" spans="1:17" x14ac:dyDescent="0.2">
      <c r="A43" s="456" t="s">
        <v>39</v>
      </c>
      <c r="B43" s="456" t="s">
        <v>721</v>
      </c>
      <c r="C43" s="366"/>
      <c r="D43" s="366"/>
      <c r="E43" s="366"/>
      <c r="F43" s="366"/>
      <c r="G43" s="366"/>
      <c r="H43" s="366"/>
      <c r="I43" s="366"/>
      <c r="J43" s="366"/>
      <c r="K43" s="366"/>
      <c r="L43" s="366"/>
      <c r="M43" s="366"/>
      <c r="N43" s="366"/>
      <c r="O43" s="366"/>
      <c r="P43" s="366"/>
      <c r="Q43" s="366"/>
    </row>
    <row r="44" spans="1:17" x14ac:dyDescent="0.2">
      <c r="A44" s="455" t="s">
        <v>748</v>
      </c>
      <c r="B44" s="366"/>
      <c r="C44" s="366"/>
      <c r="D44" s="366"/>
      <c r="E44" s="366"/>
      <c r="F44" s="366"/>
      <c r="G44" s="366"/>
      <c r="H44" s="366"/>
      <c r="I44" s="366"/>
      <c r="J44" s="366"/>
      <c r="K44" s="366"/>
      <c r="L44" s="366"/>
      <c r="M44" s="366"/>
      <c r="N44" s="366"/>
      <c r="O44" s="366"/>
      <c r="P44" s="366"/>
      <c r="Q44" s="366"/>
    </row>
    <row r="45" spans="1:17" x14ac:dyDescent="0.2">
      <c r="A45" s="457" t="s">
        <v>749</v>
      </c>
      <c r="B45" s="456" t="s">
        <v>718</v>
      </c>
      <c r="C45" s="366"/>
      <c r="D45" s="366"/>
      <c r="E45" s="366"/>
      <c r="F45" s="366"/>
      <c r="G45" s="366"/>
      <c r="H45" s="366"/>
      <c r="I45" s="366"/>
      <c r="J45" s="366"/>
      <c r="K45" s="366"/>
      <c r="L45" s="366"/>
      <c r="M45" s="366"/>
      <c r="N45" s="366"/>
      <c r="O45" s="366"/>
      <c r="P45" s="366"/>
      <c r="Q45" s="366"/>
    </row>
    <row r="46" spans="1:17" x14ac:dyDescent="0.2">
      <c r="A46" s="453" t="s">
        <v>750</v>
      </c>
      <c r="B46" s="456" t="s">
        <v>719</v>
      </c>
      <c r="C46" s="366"/>
      <c r="D46" s="366"/>
      <c r="E46" s="366"/>
      <c r="F46" s="366"/>
      <c r="G46" s="366"/>
      <c r="H46" s="366"/>
      <c r="I46" s="366"/>
      <c r="J46" s="366"/>
      <c r="K46" s="366"/>
      <c r="L46" s="366"/>
      <c r="M46" s="366"/>
      <c r="N46" s="366"/>
      <c r="O46" s="366"/>
      <c r="P46" s="366"/>
      <c r="Q46" s="366"/>
    </row>
    <row r="47" spans="1:17" x14ac:dyDescent="0.2">
      <c r="A47" s="453" t="s">
        <v>751</v>
      </c>
      <c r="B47" s="456" t="s">
        <v>721</v>
      </c>
      <c r="C47" s="366"/>
      <c r="D47" s="366"/>
      <c r="E47" s="366"/>
      <c r="F47" s="366"/>
      <c r="G47" s="366"/>
      <c r="H47" s="366"/>
      <c r="I47" s="366"/>
      <c r="J47" s="366"/>
      <c r="K47" s="366"/>
      <c r="L47" s="366"/>
      <c r="M47" s="366"/>
      <c r="N47" s="366"/>
      <c r="O47" s="366"/>
      <c r="P47" s="366"/>
      <c r="Q47" s="366"/>
    </row>
    <row r="48" spans="1:17" x14ac:dyDescent="0.2">
      <c r="A48" s="456" t="s">
        <v>39</v>
      </c>
      <c r="B48" s="456" t="s">
        <v>721</v>
      </c>
      <c r="C48" s="366"/>
      <c r="D48" s="366"/>
      <c r="E48" s="366"/>
      <c r="F48" s="366"/>
      <c r="G48" s="366"/>
      <c r="H48" s="366"/>
      <c r="I48" s="366"/>
      <c r="J48" s="366"/>
      <c r="K48" s="366"/>
      <c r="L48" s="366"/>
      <c r="M48" s="366"/>
      <c r="N48" s="366"/>
      <c r="O48" s="366"/>
      <c r="P48" s="366"/>
      <c r="Q48" s="366"/>
    </row>
    <row r="49" spans="1:17" x14ac:dyDescent="0.2">
      <c r="A49" s="459" t="s">
        <v>752</v>
      </c>
      <c r="B49" s="366"/>
      <c r="C49" s="366"/>
      <c r="D49" s="366"/>
      <c r="E49" s="366"/>
      <c r="F49" s="366"/>
      <c r="G49" s="366"/>
      <c r="H49" s="366"/>
      <c r="I49" s="366"/>
      <c r="J49" s="366"/>
      <c r="K49" s="366"/>
      <c r="L49" s="366"/>
      <c r="M49" s="366"/>
      <c r="N49" s="366"/>
      <c r="O49" s="366"/>
      <c r="P49" s="366"/>
      <c r="Q49" s="366"/>
    </row>
    <row r="50" spans="1:17" x14ac:dyDescent="0.2">
      <c r="A50" s="457" t="s">
        <v>753</v>
      </c>
      <c r="B50" s="456" t="s">
        <v>718</v>
      </c>
      <c r="C50" s="366"/>
      <c r="D50" s="366"/>
      <c r="E50" s="366"/>
      <c r="F50" s="366"/>
      <c r="G50" s="366"/>
      <c r="H50" s="366"/>
      <c r="I50" s="366"/>
      <c r="J50" s="366"/>
      <c r="K50" s="366"/>
      <c r="L50" s="366"/>
      <c r="M50" s="366"/>
      <c r="N50" s="366"/>
      <c r="O50" s="366"/>
      <c r="P50" s="366"/>
      <c r="Q50" s="366"/>
    </row>
    <row r="51" spans="1:17" x14ac:dyDescent="0.2">
      <c r="A51" s="457" t="s">
        <v>754</v>
      </c>
      <c r="B51" s="456" t="s">
        <v>719</v>
      </c>
      <c r="C51" s="366"/>
      <c r="D51" s="366"/>
      <c r="E51" s="366"/>
      <c r="F51" s="366"/>
      <c r="G51" s="366"/>
      <c r="H51" s="366"/>
      <c r="I51" s="366"/>
      <c r="J51" s="366"/>
      <c r="K51" s="366"/>
      <c r="L51" s="366"/>
      <c r="M51" s="366"/>
      <c r="N51" s="366"/>
      <c r="O51" s="366"/>
      <c r="P51" s="366"/>
      <c r="Q51" s="366"/>
    </row>
    <row r="52" spans="1:17" x14ac:dyDescent="0.2">
      <c r="A52" s="453" t="s">
        <v>755</v>
      </c>
      <c r="B52" s="456" t="s">
        <v>720</v>
      </c>
      <c r="C52" s="366"/>
      <c r="D52" s="366"/>
      <c r="E52" s="366"/>
      <c r="F52" s="366"/>
      <c r="G52" s="366"/>
      <c r="H52" s="366"/>
      <c r="I52" s="366"/>
      <c r="J52" s="366"/>
      <c r="K52" s="366"/>
      <c r="L52" s="366"/>
      <c r="M52" s="366"/>
      <c r="N52" s="366"/>
      <c r="O52" s="366"/>
      <c r="P52" s="366"/>
      <c r="Q52" s="366"/>
    </row>
    <row r="53" spans="1:17" x14ac:dyDescent="0.2">
      <c r="A53" s="456" t="s">
        <v>39</v>
      </c>
      <c r="B53" s="456" t="s">
        <v>721</v>
      </c>
      <c r="C53" s="366"/>
      <c r="D53" s="366"/>
      <c r="E53" s="366"/>
      <c r="F53" s="366"/>
      <c r="G53" s="366"/>
      <c r="H53" s="366"/>
      <c r="I53" s="366"/>
      <c r="J53" s="366"/>
      <c r="K53" s="366"/>
      <c r="L53" s="366"/>
      <c r="M53" s="366"/>
      <c r="N53" s="366"/>
      <c r="O53" s="366"/>
      <c r="P53" s="366"/>
      <c r="Q53" s="366"/>
    </row>
    <row r="54" spans="1:17" x14ac:dyDescent="0.2">
      <c r="A54" s="459"/>
      <c r="B54" s="366"/>
      <c r="C54" s="366"/>
      <c r="D54" s="366"/>
      <c r="E54" s="366"/>
      <c r="F54" s="366"/>
      <c r="G54" s="366"/>
      <c r="H54" s="366"/>
      <c r="I54" s="366"/>
      <c r="J54" s="366"/>
      <c r="K54" s="366"/>
      <c r="L54" s="366"/>
      <c r="M54" s="366"/>
      <c r="N54" s="366"/>
      <c r="O54" s="366"/>
      <c r="P54" s="366"/>
      <c r="Q54" s="366"/>
    </row>
    <row r="55" spans="1:17" ht="15" x14ac:dyDescent="0.2">
      <c r="A55" s="454" t="s">
        <v>756</v>
      </c>
      <c r="B55" s="366"/>
      <c r="C55" s="366"/>
      <c r="D55" s="366"/>
      <c r="E55" s="366"/>
      <c r="F55" s="366"/>
      <c r="G55" s="366"/>
      <c r="H55" s="366"/>
      <c r="I55" s="366"/>
      <c r="J55" s="366"/>
      <c r="K55" s="366"/>
      <c r="L55" s="366"/>
      <c r="M55" s="366"/>
      <c r="N55" s="366"/>
      <c r="O55" s="366"/>
      <c r="P55" s="366"/>
      <c r="Q55" s="366"/>
    </row>
    <row r="56" spans="1:17" x14ac:dyDescent="0.2">
      <c r="A56" s="457" t="s">
        <v>757</v>
      </c>
      <c r="B56" s="456" t="s">
        <v>718</v>
      </c>
      <c r="C56" s="366"/>
      <c r="D56" s="366"/>
      <c r="E56" s="366"/>
      <c r="F56" s="366"/>
      <c r="G56" s="366"/>
      <c r="H56" s="366"/>
      <c r="I56" s="366"/>
      <c r="J56" s="366"/>
      <c r="K56" s="366"/>
      <c r="L56" s="366"/>
      <c r="M56" s="366"/>
      <c r="N56" s="366"/>
      <c r="O56" s="366"/>
      <c r="P56" s="366"/>
      <c r="Q56" s="366"/>
    </row>
    <row r="57" spans="1:17" x14ac:dyDescent="0.2">
      <c r="A57" s="457" t="s">
        <v>758</v>
      </c>
      <c r="B57" s="456" t="s">
        <v>721</v>
      </c>
      <c r="C57" s="366"/>
      <c r="D57" s="366"/>
      <c r="E57" s="366"/>
      <c r="F57" s="366"/>
      <c r="G57" s="366"/>
      <c r="H57" s="366"/>
      <c r="I57" s="366"/>
      <c r="J57" s="366"/>
      <c r="K57" s="366"/>
      <c r="L57" s="366"/>
      <c r="M57" s="366"/>
      <c r="N57" s="366"/>
      <c r="O57" s="366"/>
      <c r="P57" s="366"/>
      <c r="Q57" s="366"/>
    </row>
    <row r="58" spans="1:17" x14ac:dyDescent="0.2">
      <c r="A58" s="456" t="s">
        <v>39</v>
      </c>
      <c r="B58" s="456" t="s">
        <v>721</v>
      </c>
      <c r="C58" s="366"/>
      <c r="D58" s="366"/>
      <c r="E58" s="366"/>
      <c r="F58" s="366"/>
      <c r="G58" s="366"/>
      <c r="H58" s="366"/>
      <c r="I58" s="366"/>
      <c r="J58" s="366"/>
      <c r="K58" s="366"/>
      <c r="L58" s="366"/>
      <c r="M58" s="366"/>
      <c r="N58" s="366"/>
      <c r="O58" s="366"/>
      <c r="P58" s="366"/>
      <c r="Q58" s="366"/>
    </row>
    <row r="59" spans="1:17" x14ac:dyDescent="0.2">
      <c r="A59" s="366"/>
      <c r="B59" s="366"/>
      <c r="C59" s="366"/>
      <c r="D59" s="366"/>
      <c r="E59" s="366"/>
      <c r="F59" s="366"/>
      <c r="G59" s="366"/>
      <c r="H59" s="366"/>
      <c r="I59" s="366"/>
      <c r="J59" s="366"/>
      <c r="K59" s="366"/>
      <c r="L59" s="366"/>
      <c r="M59" s="366"/>
      <c r="N59" s="366"/>
      <c r="O59" s="366"/>
      <c r="P59" s="366"/>
      <c r="Q59" s="366"/>
    </row>
    <row r="60" spans="1:17" x14ac:dyDescent="0.2">
      <c r="A60" s="459" t="e">
        <f>SUM(Overheating!F14:F33)-SUM(Overheating!M14:M27)</f>
        <v>#N/A</v>
      </c>
      <c r="B60" s="366"/>
      <c r="C60" s="366"/>
      <c r="D60" s="366"/>
      <c r="E60" s="366"/>
      <c r="F60" s="366"/>
      <c r="G60" s="366"/>
      <c r="H60" s="366"/>
      <c r="I60" s="366"/>
      <c r="J60" s="366"/>
      <c r="K60" s="366"/>
      <c r="L60" s="366"/>
      <c r="M60" s="366"/>
      <c r="N60" s="366"/>
      <c r="O60" s="366"/>
      <c r="P60" s="366"/>
      <c r="Q60" s="366"/>
    </row>
    <row r="61" spans="1:17" x14ac:dyDescent="0.2">
      <c r="A61" s="366"/>
      <c r="B61" s="366"/>
      <c r="C61" s="366"/>
      <c r="D61" s="366"/>
      <c r="E61" s="366"/>
      <c r="F61" s="366"/>
      <c r="G61" s="366"/>
      <c r="H61" s="366"/>
      <c r="I61" s="366"/>
      <c r="J61" s="366"/>
      <c r="K61" s="366"/>
      <c r="L61" s="366"/>
      <c r="M61" s="366"/>
      <c r="N61" s="366"/>
      <c r="O61" s="366"/>
      <c r="P61" s="366"/>
      <c r="Q61" s="366"/>
    </row>
    <row r="62" spans="1:17" ht="15" x14ac:dyDescent="0.2">
      <c r="A62" s="454" t="s">
        <v>759</v>
      </c>
      <c r="B62" s="366"/>
      <c r="C62" s="366"/>
      <c r="D62" s="366"/>
      <c r="E62" s="366"/>
      <c r="F62" s="366"/>
      <c r="G62" s="366"/>
      <c r="H62" s="366"/>
      <c r="I62" s="366"/>
      <c r="J62" s="366"/>
      <c r="K62" s="366"/>
      <c r="L62" s="366"/>
      <c r="M62" s="366"/>
      <c r="N62" s="366"/>
      <c r="O62" s="366"/>
      <c r="P62" s="366"/>
      <c r="Q62" s="366"/>
    </row>
    <row r="63" spans="1:17" x14ac:dyDescent="0.2">
      <c r="A63" s="366">
        <v>36</v>
      </c>
      <c r="B63" s="452" t="s">
        <v>760</v>
      </c>
      <c r="C63" s="366" t="s">
        <v>557</v>
      </c>
      <c r="D63" s="366"/>
      <c r="E63" s="366"/>
      <c r="F63" s="366"/>
      <c r="G63" s="366"/>
      <c r="H63" s="366"/>
      <c r="I63" s="366"/>
      <c r="J63" s="366"/>
      <c r="K63" s="366"/>
      <c r="L63" s="366"/>
      <c r="M63" s="366"/>
      <c r="N63" s="366"/>
      <c r="O63" s="366"/>
      <c r="P63" s="366"/>
      <c r="Q63" s="366"/>
    </row>
    <row r="64" spans="1:17" x14ac:dyDescent="0.2">
      <c r="A64" s="366" t="s">
        <v>761</v>
      </c>
      <c r="B64" s="452" t="s">
        <v>762</v>
      </c>
      <c r="C64" s="366" t="s">
        <v>555</v>
      </c>
      <c r="D64" s="366"/>
      <c r="E64" s="366"/>
      <c r="F64" s="366"/>
      <c r="G64" s="366"/>
      <c r="H64" s="366"/>
      <c r="I64" s="366"/>
      <c r="J64" s="366"/>
      <c r="K64" s="366"/>
      <c r="L64" s="366"/>
      <c r="M64" s="366"/>
      <c r="N64" s="366"/>
      <c r="O64" s="366"/>
      <c r="P64" s="366"/>
      <c r="Q64" s="366"/>
    </row>
    <row r="65" spans="1:17" x14ac:dyDescent="0.2">
      <c r="A65" s="366">
        <v>18</v>
      </c>
      <c r="B65" s="366" t="s">
        <v>763</v>
      </c>
      <c r="C65" s="366" t="s">
        <v>764</v>
      </c>
      <c r="D65" s="366"/>
      <c r="E65" s="366"/>
      <c r="F65" s="366"/>
      <c r="G65" s="366"/>
      <c r="H65" s="366"/>
      <c r="I65" s="366"/>
      <c r="J65" s="366"/>
      <c r="K65" s="366"/>
      <c r="L65" s="366"/>
      <c r="M65" s="366"/>
      <c r="N65" s="366"/>
      <c r="O65" s="366"/>
      <c r="P65" s="366"/>
      <c r="Q65" s="366"/>
    </row>
    <row r="66" spans="1:17" x14ac:dyDescent="0.2">
      <c r="A66" s="366"/>
      <c r="B66" s="366"/>
      <c r="C66" s="366"/>
      <c r="D66" s="366"/>
      <c r="E66" s="366"/>
      <c r="F66" s="366"/>
      <c r="G66" s="366"/>
      <c r="H66" s="366"/>
      <c r="I66" s="366"/>
      <c r="J66" s="366"/>
      <c r="K66" s="366"/>
      <c r="L66" s="366"/>
      <c r="M66" s="366"/>
      <c r="N66" s="366"/>
      <c r="O66" s="366"/>
      <c r="P66" s="366"/>
      <c r="Q66" s="366"/>
    </row>
    <row r="67" spans="1:17" ht="15" x14ac:dyDescent="0.25">
      <c r="A67" s="460" t="s">
        <v>765</v>
      </c>
      <c r="B67" s="366"/>
      <c r="C67" s="366"/>
      <c r="D67" s="366"/>
      <c r="E67" s="366"/>
      <c r="F67" s="366"/>
      <c r="G67" s="366"/>
      <c r="H67" s="366"/>
      <c r="I67" s="366"/>
      <c r="J67" s="366"/>
      <c r="K67" s="366"/>
      <c r="L67" s="366"/>
      <c r="M67" s="366"/>
      <c r="N67" s="366"/>
      <c r="O67" s="366"/>
      <c r="P67" s="366"/>
      <c r="Q67" s="366"/>
    </row>
    <row r="68" spans="1:17" x14ac:dyDescent="0.2">
      <c r="A68" s="366">
        <v>1</v>
      </c>
      <c r="B68" s="366"/>
      <c r="C68" s="366"/>
      <c r="D68" s="366"/>
      <c r="E68" s="366"/>
      <c r="F68" s="366"/>
      <c r="G68" s="366"/>
      <c r="H68" s="366"/>
      <c r="I68" s="366"/>
      <c r="J68" s="366"/>
      <c r="K68" s="366"/>
      <c r="L68" s="366"/>
      <c r="M68" s="366"/>
      <c r="N68" s="366"/>
      <c r="O68" s="366"/>
      <c r="P68" s="366"/>
      <c r="Q68" s="366"/>
    </row>
    <row r="69" spans="1:17" x14ac:dyDescent="0.2">
      <c r="A69" s="366">
        <v>2</v>
      </c>
      <c r="B69" s="366"/>
      <c r="C69" s="366"/>
      <c r="D69" s="366"/>
      <c r="E69" s="366"/>
      <c r="F69" s="366"/>
      <c r="G69" s="366"/>
      <c r="H69" s="366"/>
      <c r="I69" s="366"/>
      <c r="J69" s="366"/>
      <c r="K69" s="366"/>
      <c r="L69" s="366"/>
      <c r="M69" s="366"/>
      <c r="N69" s="366"/>
      <c r="O69" s="366"/>
      <c r="P69" s="366"/>
      <c r="Q69" s="366"/>
    </row>
    <row r="70" spans="1:17" x14ac:dyDescent="0.2">
      <c r="A70" s="366">
        <v>3</v>
      </c>
      <c r="B70" s="366"/>
      <c r="C70" s="366"/>
      <c r="D70" s="366"/>
      <c r="E70" s="366"/>
      <c r="F70" s="366"/>
      <c r="G70" s="366"/>
      <c r="H70" s="366"/>
      <c r="I70" s="366"/>
      <c r="J70" s="366"/>
      <c r="K70" s="366"/>
      <c r="L70" s="366"/>
      <c r="M70" s="366"/>
      <c r="N70" s="366"/>
      <c r="O70" s="366"/>
      <c r="P70" s="366"/>
      <c r="Q70" s="366"/>
    </row>
    <row r="71" spans="1:17" x14ac:dyDescent="0.2">
      <c r="A71" s="366"/>
      <c r="B71" s="366"/>
      <c r="C71" s="366"/>
      <c r="D71" s="366"/>
      <c r="E71" s="366"/>
      <c r="F71" s="366"/>
      <c r="G71" s="366"/>
      <c r="H71" s="366"/>
      <c r="I71" s="366"/>
      <c r="J71" s="366"/>
      <c r="K71" s="366"/>
      <c r="L71" s="366"/>
      <c r="M71" s="366"/>
      <c r="N71" s="366"/>
      <c r="O71" s="366"/>
      <c r="P71" s="366"/>
      <c r="Q71" s="366"/>
    </row>
    <row r="72" spans="1:17" ht="15" x14ac:dyDescent="0.25">
      <c r="A72" s="460" t="s">
        <v>265</v>
      </c>
      <c r="B72" s="367" t="s">
        <v>766</v>
      </c>
      <c r="C72" s="367" t="s">
        <v>767</v>
      </c>
      <c r="D72" s="367" t="s">
        <v>768</v>
      </c>
      <c r="E72" s="367" t="s">
        <v>769</v>
      </c>
      <c r="F72" s="367" t="s">
        <v>256</v>
      </c>
      <c r="G72" s="367" t="s">
        <v>770</v>
      </c>
      <c r="H72" s="367" t="s">
        <v>771</v>
      </c>
      <c r="I72" s="367" t="s">
        <v>772</v>
      </c>
      <c r="J72" s="367" t="s">
        <v>773</v>
      </c>
      <c r="K72" s="367" t="s">
        <v>774</v>
      </c>
      <c r="L72" s="367" t="s">
        <v>775</v>
      </c>
      <c r="M72" s="367" t="s">
        <v>776</v>
      </c>
      <c r="N72" s="367" t="s">
        <v>777</v>
      </c>
      <c r="O72" s="367" t="s">
        <v>300</v>
      </c>
      <c r="P72" s="366"/>
      <c r="Q72" s="366"/>
    </row>
    <row r="73" spans="1:17" x14ac:dyDescent="0.2">
      <c r="A73" s="366" t="s">
        <v>39</v>
      </c>
      <c r="B73" s="451"/>
      <c r="C73" s="451"/>
      <c r="D73" s="451"/>
      <c r="E73" s="451"/>
      <c r="F73" s="451"/>
      <c r="G73" s="451"/>
      <c r="H73" s="451"/>
      <c r="I73" s="451"/>
      <c r="J73" s="451"/>
      <c r="K73" s="451"/>
      <c r="L73" s="451"/>
      <c r="M73" s="451"/>
      <c r="N73" s="451"/>
      <c r="O73" s="366"/>
      <c r="P73" s="366"/>
      <c r="Q73" s="366"/>
    </row>
    <row r="74" spans="1:17" x14ac:dyDescent="0.2">
      <c r="A74" s="366" t="s">
        <v>286</v>
      </c>
      <c r="B74" s="367">
        <v>529</v>
      </c>
      <c r="C74" s="367">
        <v>747</v>
      </c>
      <c r="D74" s="367">
        <v>380</v>
      </c>
      <c r="E74" s="367">
        <v>26</v>
      </c>
      <c r="F74" s="367">
        <v>0</v>
      </c>
      <c r="G74" s="367">
        <v>0</v>
      </c>
      <c r="H74" s="367">
        <v>0</v>
      </c>
      <c r="I74" s="367">
        <v>0</v>
      </c>
      <c r="J74" s="367">
        <v>0</v>
      </c>
      <c r="K74" s="367">
        <v>1</v>
      </c>
      <c r="L74" s="367">
        <v>12</v>
      </c>
      <c r="M74" s="367">
        <v>39</v>
      </c>
      <c r="N74" s="367">
        <f>MAX(B74:M74)</f>
        <v>747</v>
      </c>
      <c r="O74" s="366">
        <f>SUM(B74:M74)</f>
        <v>1734</v>
      </c>
      <c r="P74" s="366" t="str">
        <f>CONCATENATE(IF(O74&lt;888,"Low risk",""),IF(O74&gt;=(888*2),"High risk",""),IF(AND(O74&gt;=888,O74&lt;(888*2)),"Medium risk",""))</f>
        <v>Medium risk</v>
      </c>
      <c r="Q74" s="366" t="str">
        <f>CONCATENATE(IF(O74&lt;261,"Low risk",""),IF(O74&gt;=(261*2),"High risk",""),IF(AND(O74&gt;=261,O74&lt;(261*2)),"Medium risk",""))</f>
        <v>High risk</v>
      </c>
    </row>
    <row r="75" spans="1:17" x14ac:dyDescent="0.2">
      <c r="A75" s="452" t="s">
        <v>353</v>
      </c>
      <c r="B75" s="367">
        <v>793</v>
      </c>
      <c r="C75" s="367">
        <v>561</v>
      </c>
      <c r="D75" s="367">
        <v>398</v>
      </c>
      <c r="E75" s="367">
        <v>87</v>
      </c>
      <c r="F75" s="367">
        <v>0</v>
      </c>
      <c r="G75" s="367">
        <v>0</v>
      </c>
      <c r="H75" s="367">
        <v>0</v>
      </c>
      <c r="I75" s="367">
        <v>0</v>
      </c>
      <c r="J75" s="367">
        <v>0</v>
      </c>
      <c r="K75" s="367">
        <v>5</v>
      </c>
      <c r="L75" s="367">
        <v>46</v>
      </c>
      <c r="M75" s="367">
        <v>464</v>
      </c>
      <c r="N75" s="367">
        <f t="shared" ref="N75:N91" si="0">MAX(B75:M75)</f>
        <v>793</v>
      </c>
      <c r="O75" s="366">
        <f t="shared" ref="O75:O91" si="1">SUM(B75:M75)</f>
        <v>2354</v>
      </c>
      <c r="P75" s="366" t="str">
        <f t="shared" ref="P75:P91" si="2">CONCATENATE(IF(O75&lt;888,"Low risk",""),IF(O75&gt;=(888*2),"High risk",""),IF(AND(O75&gt;=888,O75&lt;(888*2)),"Medium risk",""))</f>
        <v>High risk</v>
      </c>
      <c r="Q75" s="366" t="str">
        <f t="shared" ref="Q75:Q91" si="3">CONCATENATE(IF(O75&lt;261,"Low risk",""),IF(O75&gt;=(261*2),"High risk",""),IF(AND(O75&gt;=261,O75&lt;(261*2)),"Medium risk",""))</f>
        <v>High risk</v>
      </c>
    </row>
    <row r="76" spans="1:17" x14ac:dyDescent="0.2">
      <c r="A76" s="366" t="s">
        <v>778</v>
      </c>
      <c r="B76" s="367">
        <v>519</v>
      </c>
      <c r="C76" s="367">
        <v>382</v>
      </c>
      <c r="D76" s="367">
        <v>216</v>
      </c>
      <c r="E76" s="367">
        <v>59</v>
      </c>
      <c r="F76" s="367">
        <v>2</v>
      </c>
      <c r="G76" s="367">
        <v>0</v>
      </c>
      <c r="H76" s="367">
        <v>0</v>
      </c>
      <c r="I76" s="367">
        <v>0</v>
      </c>
      <c r="J76" s="367">
        <v>29</v>
      </c>
      <c r="K76" s="367">
        <v>25</v>
      </c>
      <c r="L76" s="367">
        <v>113</v>
      </c>
      <c r="M76" s="367">
        <v>528</v>
      </c>
      <c r="N76" s="367">
        <f t="shared" si="0"/>
        <v>528</v>
      </c>
      <c r="O76" s="366">
        <f t="shared" si="1"/>
        <v>1873</v>
      </c>
      <c r="P76" s="366" t="str">
        <f t="shared" si="2"/>
        <v>High risk</v>
      </c>
      <c r="Q76" s="366" t="str">
        <f t="shared" si="3"/>
        <v>High risk</v>
      </c>
    </row>
    <row r="77" spans="1:17" x14ac:dyDescent="0.2">
      <c r="A77" s="366" t="s">
        <v>295</v>
      </c>
      <c r="B77" s="367">
        <v>619</v>
      </c>
      <c r="C77" s="367">
        <v>350</v>
      </c>
      <c r="D77" s="367">
        <v>110</v>
      </c>
      <c r="E77" s="367">
        <v>0</v>
      </c>
      <c r="F77" s="367">
        <v>0</v>
      </c>
      <c r="G77" s="367">
        <v>0</v>
      </c>
      <c r="H77" s="367">
        <v>0</v>
      </c>
      <c r="I77" s="367">
        <v>0</v>
      </c>
      <c r="J77" s="367">
        <v>11</v>
      </c>
      <c r="K77" s="367">
        <v>22</v>
      </c>
      <c r="L77" s="367">
        <v>195</v>
      </c>
      <c r="M77" s="367">
        <v>407</v>
      </c>
      <c r="N77" s="367">
        <f t="shared" si="0"/>
        <v>619</v>
      </c>
      <c r="O77" s="366">
        <f t="shared" si="1"/>
        <v>1714</v>
      </c>
      <c r="P77" s="366" t="str">
        <f t="shared" si="2"/>
        <v>Medium risk</v>
      </c>
      <c r="Q77" s="366" t="str">
        <f t="shared" si="3"/>
        <v>High risk</v>
      </c>
    </row>
    <row r="78" spans="1:17" x14ac:dyDescent="0.2">
      <c r="A78" s="366" t="s">
        <v>339</v>
      </c>
      <c r="B78" s="367">
        <v>551</v>
      </c>
      <c r="C78" s="367">
        <v>636</v>
      </c>
      <c r="D78" s="367">
        <v>358</v>
      </c>
      <c r="E78" s="367">
        <v>163</v>
      </c>
      <c r="F78" s="367">
        <v>14</v>
      </c>
      <c r="G78" s="367">
        <v>0</v>
      </c>
      <c r="H78" s="367">
        <v>0</v>
      </c>
      <c r="I78" s="367">
        <v>0</v>
      </c>
      <c r="J78" s="367">
        <v>14</v>
      </c>
      <c r="K78" s="367">
        <v>92</v>
      </c>
      <c r="L78" s="367">
        <v>112</v>
      </c>
      <c r="M78" s="367">
        <v>724</v>
      </c>
      <c r="N78" s="367">
        <f t="shared" si="0"/>
        <v>724</v>
      </c>
      <c r="O78" s="366">
        <f t="shared" si="1"/>
        <v>2664</v>
      </c>
      <c r="P78" s="366" t="str">
        <f t="shared" si="2"/>
        <v>High risk</v>
      </c>
      <c r="Q78" s="366" t="str">
        <f t="shared" si="3"/>
        <v>High risk</v>
      </c>
    </row>
    <row r="79" spans="1:17" x14ac:dyDescent="0.2">
      <c r="A79" s="366" t="s">
        <v>779</v>
      </c>
      <c r="B79" s="367">
        <v>119</v>
      </c>
      <c r="C79" s="367">
        <v>245</v>
      </c>
      <c r="D79" s="367">
        <v>38</v>
      </c>
      <c r="E79" s="367">
        <v>2</v>
      </c>
      <c r="F79" s="367">
        <v>0</v>
      </c>
      <c r="G79" s="367">
        <v>0</v>
      </c>
      <c r="H79" s="367">
        <v>0</v>
      </c>
      <c r="I79" s="367">
        <v>0</v>
      </c>
      <c r="J79" s="367">
        <v>0</v>
      </c>
      <c r="K79" s="367">
        <v>0</v>
      </c>
      <c r="L79" s="367">
        <v>0</v>
      </c>
      <c r="M79" s="367">
        <v>18</v>
      </c>
      <c r="N79" s="367">
        <f t="shared" si="0"/>
        <v>245</v>
      </c>
      <c r="O79" s="366">
        <f t="shared" si="1"/>
        <v>422</v>
      </c>
      <c r="P79" s="366" t="str">
        <f t="shared" si="2"/>
        <v>Low risk</v>
      </c>
      <c r="Q79" s="366" t="str">
        <f t="shared" si="3"/>
        <v>Medium risk</v>
      </c>
    </row>
    <row r="80" spans="1:17" x14ac:dyDescent="0.2">
      <c r="A80" s="366" t="s">
        <v>341</v>
      </c>
      <c r="B80" s="367">
        <v>338</v>
      </c>
      <c r="C80" s="367">
        <v>352</v>
      </c>
      <c r="D80" s="367">
        <v>81</v>
      </c>
      <c r="E80" s="367">
        <v>21</v>
      </c>
      <c r="F80" s="367">
        <v>1</v>
      </c>
      <c r="G80" s="367">
        <v>0</v>
      </c>
      <c r="H80" s="367">
        <v>0</v>
      </c>
      <c r="I80" s="367">
        <v>0</v>
      </c>
      <c r="J80" s="367">
        <v>0</v>
      </c>
      <c r="K80" s="367">
        <v>14</v>
      </c>
      <c r="L80" s="367">
        <v>33</v>
      </c>
      <c r="M80" s="367">
        <v>121</v>
      </c>
      <c r="N80" s="367">
        <f t="shared" si="0"/>
        <v>352</v>
      </c>
      <c r="O80" s="366">
        <f t="shared" si="1"/>
        <v>961</v>
      </c>
      <c r="P80" s="366" t="str">
        <f t="shared" si="2"/>
        <v>Medium risk</v>
      </c>
      <c r="Q80" s="366" t="str">
        <f t="shared" si="3"/>
        <v>High risk</v>
      </c>
    </row>
    <row r="81" spans="1:17" x14ac:dyDescent="0.2">
      <c r="A81" s="366" t="s">
        <v>331</v>
      </c>
      <c r="B81" s="367">
        <v>612</v>
      </c>
      <c r="C81" s="367">
        <v>440</v>
      </c>
      <c r="D81" s="367">
        <v>485</v>
      </c>
      <c r="E81" s="367">
        <v>57</v>
      </c>
      <c r="F81" s="367">
        <v>12</v>
      </c>
      <c r="G81" s="367">
        <v>0</v>
      </c>
      <c r="H81" s="367">
        <v>0</v>
      </c>
      <c r="I81" s="367">
        <v>0</v>
      </c>
      <c r="J81" s="367">
        <v>0</v>
      </c>
      <c r="K81" s="367">
        <v>2</v>
      </c>
      <c r="L81" s="367">
        <v>6</v>
      </c>
      <c r="M81" s="367">
        <v>58</v>
      </c>
      <c r="N81" s="367">
        <f t="shared" si="0"/>
        <v>612</v>
      </c>
      <c r="O81" s="366">
        <f t="shared" si="1"/>
        <v>1672</v>
      </c>
      <c r="P81" s="366" t="str">
        <f t="shared" si="2"/>
        <v>Medium risk</v>
      </c>
      <c r="Q81" s="366" t="str">
        <f t="shared" si="3"/>
        <v>High risk</v>
      </c>
    </row>
    <row r="82" spans="1:17" x14ac:dyDescent="0.2">
      <c r="A82" s="366" t="s">
        <v>531</v>
      </c>
      <c r="B82" s="367">
        <v>129</v>
      </c>
      <c r="C82" s="367">
        <v>48</v>
      </c>
      <c r="D82" s="367">
        <v>9</v>
      </c>
      <c r="E82" s="367">
        <v>1</v>
      </c>
      <c r="F82" s="367">
        <v>0</v>
      </c>
      <c r="G82" s="367">
        <v>0</v>
      </c>
      <c r="H82" s="367">
        <v>0</v>
      </c>
      <c r="I82" s="367">
        <v>0</v>
      </c>
      <c r="J82" s="367">
        <v>5</v>
      </c>
      <c r="K82" s="367">
        <v>11</v>
      </c>
      <c r="L82" s="367">
        <v>73</v>
      </c>
      <c r="M82" s="367">
        <v>30</v>
      </c>
      <c r="N82" s="367">
        <f t="shared" si="0"/>
        <v>129</v>
      </c>
      <c r="O82" s="366">
        <f t="shared" si="1"/>
        <v>306</v>
      </c>
      <c r="P82" s="366" t="str">
        <f t="shared" si="2"/>
        <v>Low risk</v>
      </c>
      <c r="Q82" s="366" t="str">
        <f t="shared" si="3"/>
        <v>Medium risk</v>
      </c>
    </row>
    <row r="83" spans="1:17" x14ac:dyDescent="0.2">
      <c r="A83" s="366" t="s">
        <v>348</v>
      </c>
      <c r="B83" s="367">
        <v>222</v>
      </c>
      <c r="C83" s="367">
        <v>339</v>
      </c>
      <c r="D83" s="367">
        <v>20</v>
      </c>
      <c r="E83" s="367">
        <v>0</v>
      </c>
      <c r="F83" s="367">
        <v>0</v>
      </c>
      <c r="G83" s="367">
        <v>0</v>
      </c>
      <c r="H83" s="367">
        <v>0</v>
      </c>
      <c r="I83" s="367">
        <v>0</v>
      </c>
      <c r="J83" s="367">
        <v>0</v>
      </c>
      <c r="K83" s="367">
        <v>1</v>
      </c>
      <c r="L83" s="367">
        <v>30</v>
      </c>
      <c r="M83" s="367">
        <v>269</v>
      </c>
      <c r="N83" s="367">
        <f t="shared" si="0"/>
        <v>339</v>
      </c>
      <c r="O83" s="366">
        <f t="shared" si="1"/>
        <v>881</v>
      </c>
      <c r="P83" s="366" t="str">
        <f t="shared" si="2"/>
        <v>Low risk</v>
      </c>
      <c r="Q83" s="366" t="str">
        <f t="shared" si="3"/>
        <v>High risk</v>
      </c>
    </row>
    <row r="84" spans="1:17" x14ac:dyDescent="0.2">
      <c r="A84" s="452" t="s">
        <v>350</v>
      </c>
      <c r="B84" s="367">
        <v>353</v>
      </c>
      <c r="C84" s="367">
        <v>386</v>
      </c>
      <c r="D84" s="367">
        <v>40</v>
      </c>
      <c r="E84" s="367">
        <v>18</v>
      </c>
      <c r="F84" s="367">
        <v>0</v>
      </c>
      <c r="G84" s="367">
        <v>0</v>
      </c>
      <c r="H84" s="367">
        <v>0</v>
      </c>
      <c r="I84" s="367">
        <v>0</v>
      </c>
      <c r="J84" s="367">
        <v>0</v>
      </c>
      <c r="K84" s="367">
        <v>1</v>
      </c>
      <c r="L84" s="367">
        <v>14</v>
      </c>
      <c r="M84" s="367">
        <v>67</v>
      </c>
      <c r="N84" s="367">
        <f t="shared" si="0"/>
        <v>386</v>
      </c>
      <c r="O84" s="366">
        <f t="shared" si="1"/>
        <v>879</v>
      </c>
      <c r="P84" s="366" t="str">
        <f t="shared" si="2"/>
        <v>Low risk</v>
      </c>
      <c r="Q84" s="366" t="str">
        <f t="shared" si="3"/>
        <v>High risk</v>
      </c>
    </row>
    <row r="85" spans="1:17" x14ac:dyDescent="0.2">
      <c r="A85" s="366" t="s">
        <v>537</v>
      </c>
      <c r="B85" s="451">
        <v>118</v>
      </c>
      <c r="C85" s="451">
        <v>77</v>
      </c>
      <c r="D85" s="451">
        <v>4</v>
      </c>
      <c r="E85" s="451">
        <v>0</v>
      </c>
      <c r="F85" s="451">
        <v>0</v>
      </c>
      <c r="G85" s="451">
        <v>0</v>
      </c>
      <c r="H85" s="451">
        <v>0</v>
      </c>
      <c r="I85" s="451">
        <v>0</v>
      </c>
      <c r="J85" s="451">
        <v>0</v>
      </c>
      <c r="K85" s="451">
        <v>0</v>
      </c>
      <c r="L85" s="451">
        <v>0</v>
      </c>
      <c r="M85" s="451">
        <v>5</v>
      </c>
      <c r="N85" s="367">
        <f t="shared" si="0"/>
        <v>118</v>
      </c>
      <c r="O85" s="366">
        <f t="shared" si="1"/>
        <v>204</v>
      </c>
      <c r="P85" s="366" t="str">
        <f t="shared" si="2"/>
        <v>Low risk</v>
      </c>
      <c r="Q85" s="366" t="str">
        <f t="shared" si="3"/>
        <v>Low risk</v>
      </c>
    </row>
    <row r="86" spans="1:17" x14ac:dyDescent="0.2">
      <c r="A86" s="366" t="s">
        <v>343</v>
      </c>
      <c r="B86" s="451">
        <v>225</v>
      </c>
      <c r="C86" s="451">
        <v>263</v>
      </c>
      <c r="D86" s="451">
        <v>45</v>
      </c>
      <c r="E86" s="451">
        <v>12</v>
      </c>
      <c r="F86" s="451">
        <v>0</v>
      </c>
      <c r="G86" s="451">
        <v>0</v>
      </c>
      <c r="H86" s="451">
        <v>0</v>
      </c>
      <c r="I86" s="451">
        <v>0</v>
      </c>
      <c r="J86" s="451">
        <v>0</v>
      </c>
      <c r="K86" s="451">
        <v>0</v>
      </c>
      <c r="L86" s="451">
        <v>0</v>
      </c>
      <c r="M86" s="451">
        <v>19</v>
      </c>
      <c r="N86" s="367">
        <f t="shared" si="0"/>
        <v>263</v>
      </c>
      <c r="O86" s="366">
        <f t="shared" si="1"/>
        <v>564</v>
      </c>
      <c r="P86" s="366" t="str">
        <f t="shared" si="2"/>
        <v>Low risk</v>
      </c>
      <c r="Q86" s="366" t="str">
        <f t="shared" si="3"/>
        <v>High risk</v>
      </c>
    </row>
    <row r="87" spans="1:17" x14ac:dyDescent="0.2">
      <c r="A87" s="366" t="s">
        <v>780</v>
      </c>
      <c r="B87" s="451">
        <v>559</v>
      </c>
      <c r="C87" s="451">
        <v>389</v>
      </c>
      <c r="D87" s="451">
        <v>128</v>
      </c>
      <c r="E87" s="451">
        <v>1</v>
      </c>
      <c r="F87" s="451">
        <v>2</v>
      </c>
      <c r="G87" s="451">
        <v>0</v>
      </c>
      <c r="H87" s="451">
        <v>0</v>
      </c>
      <c r="I87" s="451">
        <v>0</v>
      </c>
      <c r="J87" s="451">
        <v>1</v>
      </c>
      <c r="K87" s="451">
        <v>5</v>
      </c>
      <c r="L87" s="451">
        <v>14</v>
      </c>
      <c r="M87" s="451">
        <v>124</v>
      </c>
      <c r="N87" s="367">
        <f t="shared" si="0"/>
        <v>559</v>
      </c>
      <c r="O87" s="366">
        <f t="shared" si="1"/>
        <v>1223</v>
      </c>
      <c r="P87" s="366" t="str">
        <f t="shared" si="2"/>
        <v>Medium risk</v>
      </c>
      <c r="Q87" s="366" t="str">
        <f t="shared" si="3"/>
        <v>High risk</v>
      </c>
    </row>
    <row r="88" spans="1:17" x14ac:dyDescent="0.2">
      <c r="A88" s="366" t="s">
        <v>473</v>
      </c>
      <c r="B88" s="451">
        <v>628</v>
      </c>
      <c r="C88" s="451">
        <v>632</v>
      </c>
      <c r="D88" s="451">
        <v>345</v>
      </c>
      <c r="E88" s="451">
        <v>26</v>
      </c>
      <c r="F88" s="451">
        <v>8</v>
      </c>
      <c r="G88" s="451">
        <v>0</v>
      </c>
      <c r="H88" s="451">
        <v>0</v>
      </c>
      <c r="I88" s="451">
        <v>0</v>
      </c>
      <c r="J88" s="451">
        <v>0</v>
      </c>
      <c r="K88" s="451">
        <v>6</v>
      </c>
      <c r="L88" s="451">
        <v>74</v>
      </c>
      <c r="M88" s="451">
        <v>275</v>
      </c>
      <c r="N88" s="367">
        <f t="shared" si="0"/>
        <v>632</v>
      </c>
      <c r="O88" s="366">
        <f t="shared" si="1"/>
        <v>1994</v>
      </c>
      <c r="P88" s="366" t="str">
        <f t="shared" si="2"/>
        <v>High risk</v>
      </c>
      <c r="Q88" s="366" t="str">
        <f t="shared" si="3"/>
        <v>High risk</v>
      </c>
    </row>
    <row r="89" spans="1:17" x14ac:dyDescent="0.2">
      <c r="A89" s="366" t="s">
        <v>507</v>
      </c>
      <c r="B89" s="451">
        <v>783</v>
      </c>
      <c r="C89" s="451">
        <v>573</v>
      </c>
      <c r="D89" s="451">
        <v>263</v>
      </c>
      <c r="E89" s="451">
        <v>120</v>
      </c>
      <c r="F89" s="451">
        <v>9</v>
      </c>
      <c r="G89" s="451">
        <v>0</v>
      </c>
      <c r="H89" s="451">
        <v>0</v>
      </c>
      <c r="I89" s="451">
        <v>0</v>
      </c>
      <c r="J89" s="451">
        <v>2</v>
      </c>
      <c r="K89" s="451">
        <v>45</v>
      </c>
      <c r="L89" s="451">
        <v>127</v>
      </c>
      <c r="M89" s="451">
        <v>409</v>
      </c>
      <c r="N89" s="367">
        <f t="shared" si="0"/>
        <v>783</v>
      </c>
      <c r="O89" s="366">
        <f t="shared" si="1"/>
        <v>2331</v>
      </c>
      <c r="P89" s="366" t="str">
        <f t="shared" si="2"/>
        <v>High risk</v>
      </c>
      <c r="Q89" s="366" t="str">
        <f t="shared" si="3"/>
        <v>High risk</v>
      </c>
    </row>
    <row r="90" spans="1:17" x14ac:dyDescent="0.2">
      <c r="A90" s="366" t="s">
        <v>359</v>
      </c>
      <c r="B90" s="367">
        <v>119</v>
      </c>
      <c r="C90" s="367">
        <v>189</v>
      </c>
      <c r="D90" s="367">
        <v>33</v>
      </c>
      <c r="E90" s="367">
        <v>0</v>
      </c>
      <c r="F90" s="367">
        <v>0</v>
      </c>
      <c r="G90" s="367">
        <v>0</v>
      </c>
      <c r="H90" s="367">
        <v>0</v>
      </c>
      <c r="I90" s="367">
        <v>0</v>
      </c>
      <c r="J90" s="367">
        <v>0</v>
      </c>
      <c r="K90" s="367">
        <v>0</v>
      </c>
      <c r="L90" s="367">
        <v>5</v>
      </c>
      <c r="M90" s="367">
        <v>26</v>
      </c>
      <c r="N90" s="367">
        <f t="shared" si="0"/>
        <v>189</v>
      </c>
      <c r="O90" s="366">
        <f t="shared" si="1"/>
        <v>372</v>
      </c>
      <c r="P90" s="366" t="str">
        <f t="shared" si="2"/>
        <v>Low risk</v>
      </c>
      <c r="Q90" s="366" t="str">
        <f t="shared" si="3"/>
        <v>Medium risk</v>
      </c>
    </row>
    <row r="91" spans="1:17" x14ac:dyDescent="0.2">
      <c r="A91" s="366" t="s">
        <v>320</v>
      </c>
      <c r="B91" s="451">
        <v>146</v>
      </c>
      <c r="C91" s="451">
        <v>21</v>
      </c>
      <c r="D91" s="451">
        <v>32</v>
      </c>
      <c r="E91" s="451">
        <v>0</v>
      </c>
      <c r="F91" s="451">
        <v>0</v>
      </c>
      <c r="G91" s="451">
        <v>0</v>
      </c>
      <c r="H91" s="451">
        <v>0</v>
      </c>
      <c r="I91" s="451">
        <v>0</v>
      </c>
      <c r="J91" s="451">
        <v>0</v>
      </c>
      <c r="K91" s="451">
        <v>0</v>
      </c>
      <c r="L91" s="451">
        <v>1</v>
      </c>
      <c r="M91" s="451">
        <v>0</v>
      </c>
      <c r="N91" s="367">
        <f t="shared" si="0"/>
        <v>146</v>
      </c>
      <c r="O91" s="366">
        <f t="shared" si="1"/>
        <v>200</v>
      </c>
      <c r="P91" s="366" t="str">
        <f t="shared" si="2"/>
        <v>Low risk</v>
      </c>
      <c r="Q91" s="366" t="str">
        <f t="shared" si="3"/>
        <v>Low risk</v>
      </c>
    </row>
    <row r="92" spans="1:17" x14ac:dyDescent="0.2">
      <c r="A92" s="366"/>
      <c r="B92" s="366"/>
      <c r="C92" s="366"/>
      <c r="D92" s="366"/>
      <c r="E92" s="366"/>
      <c r="F92" s="366"/>
      <c r="G92" s="366"/>
      <c r="H92" s="366"/>
      <c r="I92" s="366"/>
      <c r="J92" s="366"/>
      <c r="K92" s="366"/>
      <c r="L92" s="366"/>
      <c r="M92" s="366"/>
      <c r="N92" s="366"/>
      <c r="O92" s="366"/>
      <c r="P92" s="366"/>
      <c r="Q92" s="366"/>
    </row>
    <row r="93" spans="1:17" x14ac:dyDescent="0.2">
      <c r="A93" s="366"/>
      <c r="B93" s="366"/>
      <c r="C93" s="366"/>
      <c r="D93" s="366"/>
      <c r="E93" s="366"/>
      <c r="F93" s="366"/>
      <c r="G93" s="366"/>
      <c r="H93" s="366"/>
      <c r="I93" s="366"/>
      <c r="J93" s="366"/>
      <c r="K93" s="366"/>
      <c r="L93" s="366"/>
      <c r="M93" s="366"/>
      <c r="N93" s="366"/>
      <c r="O93" s="366"/>
      <c r="P93" s="366"/>
      <c r="Q93" s="366"/>
    </row>
    <row r="94" spans="1:17" x14ac:dyDescent="0.2">
      <c r="A94" s="366"/>
      <c r="B94" s="366"/>
      <c r="C94" s="366"/>
      <c r="D94" s="366"/>
      <c r="E94" s="366"/>
      <c r="F94" s="366"/>
      <c r="G94" s="366"/>
      <c r="H94" s="366"/>
      <c r="I94" s="366"/>
      <c r="J94" s="366"/>
      <c r="K94" s="366"/>
      <c r="L94" s="366"/>
      <c r="M94" s="366"/>
      <c r="N94" s="366"/>
      <c r="O94" s="366"/>
      <c r="P94" s="366"/>
      <c r="Q94" s="366"/>
    </row>
    <row r="95" spans="1:17" x14ac:dyDescent="0.2">
      <c r="A95" s="366"/>
      <c r="B95" s="366"/>
      <c r="C95" s="366"/>
      <c r="D95" s="366"/>
      <c r="E95" s="366"/>
      <c r="F95" s="366"/>
      <c r="G95" s="366"/>
      <c r="H95" s="366"/>
      <c r="I95" s="366"/>
      <c r="J95" s="366"/>
      <c r="K95" s="366"/>
      <c r="L95" s="366"/>
      <c r="M95" s="366"/>
      <c r="N95" s="366"/>
      <c r="O95" s="366"/>
      <c r="P95" s="366"/>
      <c r="Q95" s="366"/>
    </row>
    <row r="96" spans="1:17" x14ac:dyDescent="0.2">
      <c r="A96" s="366"/>
      <c r="B96" s="366"/>
      <c r="C96" s="366"/>
      <c r="D96" s="366"/>
      <c r="E96" s="366"/>
      <c r="F96" s="366"/>
      <c r="G96" s="366"/>
      <c r="H96" s="366"/>
      <c r="I96" s="366"/>
      <c r="J96" s="366"/>
      <c r="K96" s="366"/>
      <c r="L96" s="366"/>
      <c r="M96" s="366"/>
      <c r="N96" s="366"/>
      <c r="O96" s="366"/>
      <c r="P96" s="366"/>
      <c r="Q96" s="366"/>
    </row>
    <row r="97" spans="1:17" x14ac:dyDescent="0.2">
      <c r="A97" s="366"/>
      <c r="B97" s="366"/>
      <c r="C97" s="366"/>
      <c r="D97" s="366"/>
      <c r="E97" s="366"/>
      <c r="F97" s="366"/>
      <c r="G97" s="366"/>
      <c r="H97" s="366"/>
      <c r="I97" s="366"/>
      <c r="J97" s="366"/>
      <c r="K97" s="366"/>
      <c r="L97" s="366"/>
      <c r="M97" s="366"/>
      <c r="N97" s="366"/>
      <c r="O97" s="366"/>
      <c r="P97" s="366"/>
      <c r="Q97" s="366"/>
    </row>
    <row r="98" spans="1:17" x14ac:dyDescent="0.2">
      <c r="A98" s="366"/>
      <c r="B98" s="366"/>
      <c r="C98" s="366"/>
      <c r="D98" s="366"/>
      <c r="E98" s="366"/>
      <c r="F98" s="366"/>
      <c r="G98" s="366"/>
      <c r="H98" s="366"/>
      <c r="I98" s="366"/>
      <c r="J98" s="366"/>
      <c r="K98" s="366"/>
      <c r="L98" s="366"/>
      <c r="M98" s="366"/>
      <c r="N98" s="366"/>
      <c r="O98" s="366"/>
      <c r="P98" s="366"/>
      <c r="Q98" s="366"/>
    </row>
    <row r="99" spans="1:17" ht="15" x14ac:dyDescent="0.25">
      <c r="A99" s="461" t="s">
        <v>265</v>
      </c>
      <c r="B99" s="461" t="s">
        <v>781</v>
      </c>
      <c r="C99" s="461" t="s">
        <v>782</v>
      </c>
      <c r="D99" s="366"/>
      <c r="E99" s="366"/>
      <c r="F99" s="366"/>
      <c r="G99" s="366"/>
      <c r="H99" s="366"/>
      <c r="I99" s="366"/>
      <c r="J99" s="366"/>
      <c r="K99" s="366"/>
      <c r="L99" s="366"/>
      <c r="M99" s="366"/>
      <c r="N99" s="366"/>
      <c r="O99" s="366"/>
      <c r="P99" s="366"/>
      <c r="Q99" s="366"/>
    </row>
    <row r="100" spans="1:17" x14ac:dyDescent="0.2">
      <c r="A100" s="456" t="str">
        <f>A74</f>
        <v>Auckland</v>
      </c>
      <c r="B100" s="456" t="str">
        <f>P74</f>
        <v>Medium risk</v>
      </c>
      <c r="C100" s="456" t="str">
        <f>Q74</f>
        <v>High risk</v>
      </c>
      <c r="D100" s="366"/>
      <c r="E100" s="366"/>
      <c r="F100" s="366"/>
      <c r="G100" s="366"/>
      <c r="H100" s="366"/>
      <c r="I100" s="366"/>
      <c r="J100" s="366"/>
      <c r="K100" s="366"/>
      <c r="L100" s="366"/>
      <c r="M100" s="366"/>
      <c r="N100" s="366"/>
      <c r="O100" s="366"/>
      <c r="P100" s="366"/>
      <c r="Q100" s="366"/>
    </row>
    <row r="101" spans="1:17" x14ac:dyDescent="0.2">
      <c r="A101" s="456" t="str">
        <f t="shared" ref="A101:A117" si="4">A75</f>
        <v>Tauranga</v>
      </c>
      <c r="B101" s="456" t="str">
        <f t="shared" ref="B101:C117" si="5">P75</f>
        <v>High risk</v>
      </c>
      <c r="C101" s="456" t="str">
        <f t="shared" si="5"/>
        <v>High risk</v>
      </c>
      <c r="D101" s="366"/>
      <c r="E101" s="366"/>
      <c r="F101" s="366"/>
      <c r="G101" s="366"/>
      <c r="H101" s="366"/>
      <c r="I101" s="366"/>
      <c r="J101" s="366"/>
      <c r="K101" s="366"/>
      <c r="L101" s="366"/>
      <c r="M101" s="366"/>
      <c r="N101" s="366"/>
      <c r="O101" s="366"/>
      <c r="P101" s="366"/>
      <c r="Q101" s="366"/>
    </row>
    <row r="102" spans="1:17" x14ac:dyDescent="0.2">
      <c r="A102" s="456" t="str">
        <f t="shared" si="4"/>
        <v>Christchurch</v>
      </c>
      <c r="B102" s="456" t="str">
        <f t="shared" si="5"/>
        <v>High risk</v>
      </c>
      <c r="C102" s="456" t="str">
        <f t="shared" si="5"/>
        <v>High risk</v>
      </c>
      <c r="D102" s="366"/>
      <c r="E102" s="366"/>
      <c r="F102" s="366"/>
      <c r="G102" s="366"/>
      <c r="H102" s="366"/>
      <c r="I102" s="366"/>
      <c r="J102" s="366"/>
      <c r="K102" s="366"/>
      <c r="L102" s="366"/>
      <c r="M102" s="366"/>
      <c r="N102" s="366"/>
      <c r="O102" s="366"/>
      <c r="P102" s="366"/>
      <c r="Q102" s="366"/>
    </row>
    <row r="103" spans="1:17" x14ac:dyDescent="0.2">
      <c r="A103" s="456" t="str">
        <f t="shared" si="4"/>
        <v>Central Otago</v>
      </c>
      <c r="B103" s="456" t="str">
        <f t="shared" si="5"/>
        <v>Medium risk</v>
      </c>
      <c r="C103" s="456" t="str">
        <f t="shared" si="5"/>
        <v>High risk</v>
      </c>
      <c r="D103" s="366"/>
      <c r="E103" s="366"/>
      <c r="F103" s="366"/>
      <c r="G103" s="366"/>
      <c r="H103" s="366"/>
      <c r="I103" s="366"/>
      <c r="J103" s="366"/>
      <c r="K103" s="366"/>
      <c r="L103" s="366"/>
      <c r="M103" s="366"/>
      <c r="N103" s="366"/>
      <c r="O103" s="366"/>
      <c r="P103" s="366"/>
      <c r="Q103" s="366"/>
    </row>
    <row r="104" spans="1:17" x14ac:dyDescent="0.2">
      <c r="A104" s="456" t="str">
        <f t="shared" si="4"/>
        <v>Napier</v>
      </c>
      <c r="B104" s="456" t="str">
        <f t="shared" si="5"/>
        <v>High risk</v>
      </c>
      <c r="C104" s="456" t="str">
        <f t="shared" si="5"/>
        <v>High risk</v>
      </c>
      <c r="D104" s="366"/>
      <c r="E104" s="366"/>
      <c r="F104" s="366"/>
      <c r="G104" s="366"/>
      <c r="H104" s="366"/>
      <c r="I104" s="366"/>
      <c r="J104" s="366"/>
      <c r="K104" s="366"/>
      <c r="L104" s="366"/>
      <c r="M104" s="366"/>
      <c r="N104" s="366"/>
      <c r="O104" s="366"/>
      <c r="P104" s="366"/>
      <c r="Q104" s="366"/>
    </row>
    <row r="105" spans="1:17" x14ac:dyDescent="0.2">
      <c r="A105" s="456" t="str">
        <f t="shared" si="4"/>
        <v>Paraparaumu</v>
      </c>
      <c r="B105" s="456" t="str">
        <f t="shared" si="5"/>
        <v>Low risk</v>
      </c>
      <c r="C105" s="456" t="str">
        <f t="shared" si="5"/>
        <v>Medium risk</v>
      </c>
      <c r="D105" s="366"/>
      <c r="E105" s="366"/>
      <c r="F105" s="366"/>
      <c r="G105" s="366"/>
      <c r="H105" s="366"/>
      <c r="I105" s="366"/>
      <c r="J105" s="366"/>
      <c r="K105" s="366"/>
      <c r="L105" s="366"/>
      <c r="M105" s="366"/>
      <c r="N105" s="366"/>
      <c r="O105" s="366"/>
      <c r="P105" s="366"/>
      <c r="Q105" s="366"/>
    </row>
    <row r="106" spans="1:17" x14ac:dyDescent="0.2">
      <c r="A106" s="456" t="str">
        <f t="shared" si="4"/>
        <v>Nelson</v>
      </c>
      <c r="B106" s="456" t="str">
        <f t="shared" si="5"/>
        <v>Medium risk</v>
      </c>
      <c r="C106" s="456" t="str">
        <f t="shared" si="5"/>
        <v>High risk</v>
      </c>
      <c r="D106" s="366"/>
      <c r="E106" s="366"/>
      <c r="F106" s="366"/>
      <c r="G106" s="366"/>
      <c r="H106" s="366"/>
      <c r="I106" s="366"/>
      <c r="J106" s="366"/>
      <c r="K106" s="366"/>
      <c r="L106" s="366"/>
      <c r="M106" s="366"/>
      <c r="N106" s="366"/>
      <c r="O106" s="366"/>
      <c r="P106" s="366"/>
      <c r="Q106" s="366"/>
    </row>
    <row r="107" spans="1:17" x14ac:dyDescent="0.2">
      <c r="A107" s="456" t="str">
        <f t="shared" si="4"/>
        <v>Kaitaia</v>
      </c>
      <c r="B107" s="456" t="str">
        <f t="shared" si="5"/>
        <v>Medium risk</v>
      </c>
      <c r="C107" s="456" t="str">
        <f t="shared" si="5"/>
        <v>High risk</v>
      </c>
      <c r="D107" s="366"/>
      <c r="E107" s="366"/>
      <c r="F107" s="366"/>
      <c r="G107" s="366"/>
      <c r="H107" s="366"/>
      <c r="I107" s="366"/>
      <c r="J107" s="366"/>
      <c r="K107" s="366"/>
      <c r="L107" s="366"/>
      <c r="M107" s="366"/>
      <c r="N107" s="366"/>
      <c r="O107" s="366"/>
      <c r="P107" s="366"/>
      <c r="Q107" s="366"/>
    </row>
    <row r="108" spans="1:17" x14ac:dyDescent="0.2">
      <c r="A108" s="456" t="str">
        <f t="shared" si="4"/>
        <v>Dunedin</v>
      </c>
      <c r="B108" s="456" t="str">
        <f t="shared" si="5"/>
        <v>Low risk</v>
      </c>
      <c r="C108" s="456" t="str">
        <f t="shared" si="5"/>
        <v>Medium risk</v>
      </c>
      <c r="D108" s="366"/>
      <c r="E108" s="366"/>
      <c r="F108" s="366"/>
      <c r="G108" s="366"/>
      <c r="H108" s="366"/>
      <c r="I108" s="366"/>
      <c r="J108" s="366"/>
      <c r="K108" s="366"/>
      <c r="L108" s="366"/>
      <c r="M108" s="366"/>
      <c r="N108" s="366"/>
      <c r="O108" s="366"/>
      <c r="P108" s="366"/>
      <c r="Q108" s="366"/>
    </row>
    <row r="109" spans="1:17" x14ac:dyDescent="0.2">
      <c r="A109" s="456" t="str">
        <f t="shared" si="4"/>
        <v>Queenstown</v>
      </c>
      <c r="B109" s="456" t="str">
        <f t="shared" si="5"/>
        <v>Low risk</v>
      </c>
      <c r="C109" s="456" t="str">
        <f t="shared" si="5"/>
        <v>High risk</v>
      </c>
      <c r="D109" s="366"/>
      <c r="E109" s="366"/>
      <c r="F109" s="366"/>
      <c r="G109" s="366"/>
      <c r="H109" s="366"/>
      <c r="I109" s="366"/>
      <c r="J109" s="366"/>
      <c r="K109" s="366"/>
      <c r="L109" s="366"/>
      <c r="M109" s="366"/>
      <c r="N109" s="366"/>
      <c r="O109" s="366"/>
      <c r="P109" s="366"/>
      <c r="Q109" s="366"/>
    </row>
    <row r="110" spans="1:17" x14ac:dyDescent="0.2">
      <c r="A110" s="456" t="str">
        <f t="shared" si="4"/>
        <v>Rotorua</v>
      </c>
      <c r="B110" s="456" t="str">
        <f t="shared" si="5"/>
        <v>Low risk</v>
      </c>
      <c r="C110" s="456" t="str">
        <f t="shared" si="5"/>
        <v>High risk</v>
      </c>
      <c r="D110" s="366"/>
      <c r="E110" s="366"/>
      <c r="F110" s="366"/>
      <c r="G110" s="366"/>
      <c r="H110" s="366"/>
      <c r="I110" s="366"/>
      <c r="J110" s="366"/>
      <c r="K110" s="366"/>
      <c r="L110" s="366"/>
      <c r="M110" s="366"/>
      <c r="N110" s="366"/>
      <c r="O110" s="366"/>
      <c r="P110" s="366"/>
      <c r="Q110" s="366"/>
    </row>
    <row r="111" spans="1:17" x14ac:dyDescent="0.2">
      <c r="A111" s="456" t="str">
        <f t="shared" si="4"/>
        <v>Invercargill</v>
      </c>
      <c r="B111" s="456" t="str">
        <f t="shared" si="5"/>
        <v>Low risk</v>
      </c>
      <c r="C111" s="456" t="str">
        <f t="shared" si="5"/>
        <v>Low risk</v>
      </c>
      <c r="D111" s="366"/>
      <c r="E111" s="366"/>
      <c r="F111" s="366"/>
      <c r="G111" s="366"/>
      <c r="H111" s="366"/>
      <c r="I111" s="366"/>
      <c r="J111" s="366"/>
      <c r="K111" s="366"/>
      <c r="L111" s="366"/>
      <c r="M111" s="366"/>
      <c r="N111" s="366"/>
      <c r="O111" s="366"/>
      <c r="P111" s="366"/>
      <c r="Q111" s="366"/>
    </row>
    <row r="112" spans="1:17" x14ac:dyDescent="0.2">
      <c r="A112" s="456" t="str">
        <f t="shared" si="4"/>
        <v>New Plymouth</v>
      </c>
      <c r="B112" s="456" t="str">
        <f t="shared" si="5"/>
        <v>Low risk</v>
      </c>
      <c r="C112" s="456" t="str">
        <f t="shared" si="5"/>
        <v>High risk</v>
      </c>
      <c r="D112" s="366"/>
      <c r="E112" s="366"/>
      <c r="F112" s="366"/>
      <c r="G112" s="366"/>
      <c r="H112" s="366"/>
      <c r="I112" s="366"/>
      <c r="J112" s="366"/>
      <c r="K112" s="366"/>
      <c r="L112" s="366"/>
      <c r="M112" s="366"/>
      <c r="N112" s="366"/>
      <c r="O112" s="366"/>
      <c r="P112" s="366"/>
      <c r="Q112" s="366"/>
    </row>
    <row r="113" spans="1:17" x14ac:dyDescent="0.2">
      <c r="A113" s="456" t="str">
        <f t="shared" si="4"/>
        <v>Turangi</v>
      </c>
      <c r="B113" s="456" t="str">
        <f t="shared" si="5"/>
        <v>Medium risk</v>
      </c>
      <c r="C113" s="456" t="str">
        <f t="shared" si="5"/>
        <v>High risk</v>
      </c>
      <c r="D113" s="366"/>
      <c r="E113" s="366"/>
      <c r="F113" s="366"/>
      <c r="G113" s="366"/>
      <c r="H113" s="366"/>
      <c r="I113" s="366"/>
      <c r="J113" s="366"/>
      <c r="K113" s="366"/>
      <c r="L113" s="366"/>
      <c r="M113" s="366"/>
      <c r="N113" s="366"/>
      <c r="O113" s="366"/>
      <c r="P113" s="366"/>
      <c r="Q113" s="366"/>
    </row>
    <row r="114" spans="1:17" x14ac:dyDescent="0.2">
      <c r="A114" s="456" t="str">
        <f t="shared" si="4"/>
        <v>Hamilton</v>
      </c>
      <c r="B114" s="456" t="str">
        <f t="shared" si="5"/>
        <v>High risk</v>
      </c>
      <c r="C114" s="456" t="str">
        <f t="shared" si="5"/>
        <v>High risk</v>
      </c>
      <c r="D114" s="366"/>
      <c r="E114" s="366"/>
      <c r="F114" s="366"/>
      <c r="G114" s="366"/>
      <c r="H114" s="366"/>
      <c r="I114" s="366"/>
      <c r="J114" s="366"/>
      <c r="K114" s="366"/>
      <c r="L114" s="366"/>
      <c r="M114" s="366"/>
      <c r="N114" s="366"/>
      <c r="O114" s="366"/>
      <c r="P114" s="366"/>
      <c r="Q114" s="366"/>
    </row>
    <row r="115" spans="1:17" x14ac:dyDescent="0.2">
      <c r="A115" s="456" t="str">
        <f t="shared" si="4"/>
        <v>Masterton</v>
      </c>
      <c r="B115" s="456" t="str">
        <f t="shared" si="5"/>
        <v>High risk</v>
      </c>
      <c r="C115" s="456" t="str">
        <f t="shared" si="5"/>
        <v>High risk</v>
      </c>
      <c r="D115" s="366"/>
      <c r="E115" s="366"/>
      <c r="F115" s="366"/>
      <c r="G115" s="366"/>
      <c r="H115" s="366"/>
      <c r="I115" s="366"/>
      <c r="J115" s="366"/>
      <c r="K115" s="366"/>
      <c r="L115" s="366"/>
      <c r="M115" s="366"/>
      <c r="N115" s="366"/>
      <c r="O115" s="366"/>
      <c r="P115" s="366"/>
      <c r="Q115" s="366"/>
    </row>
    <row r="116" spans="1:17" x14ac:dyDescent="0.2">
      <c r="A116" s="456" t="str">
        <f t="shared" si="4"/>
        <v>Wellington</v>
      </c>
      <c r="B116" s="456" t="str">
        <f t="shared" si="5"/>
        <v>Low risk</v>
      </c>
      <c r="C116" s="456" t="str">
        <f t="shared" si="5"/>
        <v>Medium risk</v>
      </c>
      <c r="D116" s="366"/>
      <c r="E116" s="366"/>
      <c r="F116" s="366"/>
      <c r="G116" s="366"/>
      <c r="H116" s="366"/>
      <c r="I116" s="366"/>
      <c r="J116" s="366"/>
      <c r="K116" s="366"/>
      <c r="L116" s="366"/>
      <c r="M116" s="366"/>
      <c r="N116" s="366"/>
      <c r="O116" s="366"/>
      <c r="P116" s="366"/>
      <c r="Q116" s="366"/>
    </row>
    <row r="117" spans="1:17" x14ac:dyDescent="0.2">
      <c r="A117" s="456" t="str">
        <f t="shared" si="4"/>
        <v>Hokitika</v>
      </c>
      <c r="B117" s="456" t="str">
        <f t="shared" si="5"/>
        <v>Low risk</v>
      </c>
      <c r="C117" s="456" t="str">
        <f t="shared" si="5"/>
        <v>Low risk</v>
      </c>
      <c r="D117" s="366"/>
      <c r="E117" s="366"/>
      <c r="F117" s="366"/>
      <c r="G117" s="366"/>
      <c r="H117" s="366"/>
      <c r="I117" s="366"/>
      <c r="J117" s="366"/>
      <c r="K117" s="366"/>
      <c r="L117" s="366"/>
      <c r="M117" s="366"/>
      <c r="N117" s="366"/>
      <c r="O117" s="366"/>
      <c r="P117" s="366"/>
      <c r="Q117" s="366"/>
    </row>
    <row r="118" spans="1:17" x14ac:dyDescent="0.2">
      <c r="A118" s="366"/>
      <c r="B118" s="366"/>
      <c r="C118" s="366"/>
      <c r="D118" s="366"/>
      <c r="E118" s="366"/>
      <c r="F118" s="366"/>
      <c r="G118" s="366"/>
      <c r="H118" s="366"/>
      <c r="I118" s="366"/>
      <c r="J118" s="366"/>
      <c r="K118" s="366"/>
      <c r="L118" s="366"/>
      <c r="M118" s="366"/>
      <c r="N118" s="366"/>
      <c r="O118" s="366"/>
      <c r="P118" s="366"/>
      <c r="Q118" s="366"/>
    </row>
    <row r="119" spans="1:17" x14ac:dyDescent="0.2">
      <c r="A119" s="366"/>
      <c r="B119" s="366"/>
      <c r="C119" s="366"/>
      <c r="D119" s="366"/>
      <c r="E119" s="366"/>
      <c r="F119" s="366"/>
      <c r="G119" s="366"/>
      <c r="H119" s="366"/>
      <c r="I119" s="366"/>
      <c r="J119" s="366"/>
      <c r="K119" s="366"/>
      <c r="L119" s="366"/>
      <c r="M119" s="366"/>
      <c r="N119" s="366"/>
      <c r="O119" s="366"/>
      <c r="P119" s="366"/>
      <c r="Q119" s="366"/>
    </row>
    <row r="120" spans="1:17" x14ac:dyDescent="0.2">
      <c r="A120" s="366"/>
      <c r="B120" s="366"/>
      <c r="C120" s="366"/>
      <c r="D120" s="366"/>
      <c r="E120" s="366"/>
      <c r="F120" s="366"/>
      <c r="G120" s="366"/>
      <c r="H120" s="366"/>
      <c r="I120" s="366"/>
      <c r="J120" s="366"/>
      <c r="K120" s="366"/>
      <c r="L120" s="366"/>
      <c r="M120" s="366"/>
      <c r="N120" s="366"/>
      <c r="O120" s="366"/>
      <c r="P120" s="366"/>
      <c r="Q120" s="366"/>
    </row>
    <row r="121" spans="1:17" x14ac:dyDescent="0.2">
      <c r="A121" s="464" t="s">
        <v>783</v>
      </c>
      <c r="B121" s="464" t="s">
        <v>784</v>
      </c>
      <c r="C121" s="464" t="s">
        <v>456</v>
      </c>
      <c r="D121" s="464" t="s">
        <v>457</v>
      </c>
      <c r="E121" s="464" t="s">
        <v>785</v>
      </c>
      <c r="F121" s="464" t="s">
        <v>458</v>
      </c>
      <c r="G121" s="464" t="s">
        <v>213</v>
      </c>
      <c r="H121" s="464" t="s">
        <v>786</v>
      </c>
      <c r="I121" s="464" t="s">
        <v>787</v>
      </c>
      <c r="M121" s="366"/>
      <c r="N121" s="366"/>
      <c r="O121" s="366"/>
      <c r="P121" s="366"/>
      <c r="Q121" s="366"/>
    </row>
    <row r="122" spans="1:17" x14ac:dyDescent="0.2">
      <c r="A122" s="366" t="s">
        <v>788</v>
      </c>
      <c r="B122" s="366" t="s">
        <v>788</v>
      </c>
      <c r="C122" s="366" t="s">
        <v>460</v>
      </c>
      <c r="D122" s="366" t="s">
        <v>331</v>
      </c>
      <c r="E122" s="366" t="s">
        <v>331</v>
      </c>
      <c r="F122" s="462">
        <v>1</v>
      </c>
      <c r="G122" s="366" t="s">
        <v>331</v>
      </c>
      <c r="H122" s="462" t="s">
        <v>287</v>
      </c>
      <c r="I122" s="462">
        <v>1</v>
      </c>
      <c r="M122" s="366"/>
      <c r="N122" s="366"/>
      <c r="O122" s="366"/>
      <c r="P122" s="366"/>
      <c r="Q122" s="366"/>
    </row>
    <row r="123" spans="1:17" x14ac:dyDescent="0.2">
      <c r="A123" s="366" t="s">
        <v>789</v>
      </c>
      <c r="B123" s="366" t="s">
        <v>789</v>
      </c>
      <c r="C123" s="366" t="s">
        <v>460</v>
      </c>
      <c r="D123" s="366" t="s">
        <v>461</v>
      </c>
      <c r="E123" s="366" t="s">
        <v>331</v>
      </c>
      <c r="F123" s="462">
        <v>1</v>
      </c>
      <c r="G123" s="366" t="s">
        <v>369</v>
      </c>
      <c r="H123" s="462" t="s">
        <v>344</v>
      </c>
      <c r="I123" s="462">
        <v>1</v>
      </c>
      <c r="M123" s="366"/>
      <c r="N123" s="366"/>
      <c r="O123" s="366"/>
      <c r="P123" s="366"/>
      <c r="Q123" s="366"/>
    </row>
    <row r="124" spans="1:17" x14ac:dyDescent="0.2">
      <c r="A124" s="366" t="s">
        <v>790</v>
      </c>
      <c r="B124" s="366" t="s">
        <v>790</v>
      </c>
      <c r="C124" s="366" t="s">
        <v>460</v>
      </c>
      <c r="D124" s="366" t="s">
        <v>461</v>
      </c>
      <c r="E124" s="366" t="s">
        <v>331</v>
      </c>
      <c r="F124" s="462">
        <v>1</v>
      </c>
      <c r="G124" s="366" t="s">
        <v>369</v>
      </c>
      <c r="H124" s="462" t="s">
        <v>344</v>
      </c>
      <c r="I124" s="462">
        <v>1</v>
      </c>
      <c r="M124" s="366"/>
      <c r="N124" s="366"/>
      <c r="O124" s="366"/>
      <c r="P124" s="366"/>
      <c r="Q124" s="366"/>
    </row>
    <row r="125" spans="1:17" x14ac:dyDescent="0.2">
      <c r="A125" s="366" t="s">
        <v>286</v>
      </c>
      <c r="B125" s="366" t="s">
        <v>286</v>
      </c>
      <c r="C125" s="366" t="s">
        <v>286</v>
      </c>
      <c r="D125" s="366" t="s">
        <v>286</v>
      </c>
      <c r="E125" s="366" t="s">
        <v>286</v>
      </c>
      <c r="F125" s="462">
        <v>1</v>
      </c>
      <c r="G125" s="366" t="s">
        <v>286</v>
      </c>
      <c r="H125" s="462" t="s">
        <v>287</v>
      </c>
      <c r="I125" s="462">
        <v>1</v>
      </c>
      <c r="M125" s="366"/>
      <c r="N125" s="366"/>
      <c r="O125" s="366"/>
      <c r="P125" s="366"/>
      <c r="Q125" s="366"/>
    </row>
    <row r="126" spans="1:17" x14ac:dyDescent="0.2">
      <c r="A126" s="366" t="s">
        <v>791</v>
      </c>
      <c r="B126" s="366" t="s">
        <v>791</v>
      </c>
      <c r="C126" s="366" t="s">
        <v>286</v>
      </c>
      <c r="D126" s="366" t="s">
        <v>286</v>
      </c>
      <c r="E126" s="366" t="s">
        <v>286</v>
      </c>
      <c r="F126" s="462">
        <v>1</v>
      </c>
      <c r="G126" s="366" t="s">
        <v>286</v>
      </c>
      <c r="H126" s="462" t="s">
        <v>344</v>
      </c>
      <c r="I126" s="462">
        <v>1</v>
      </c>
      <c r="M126" s="366"/>
      <c r="N126" s="366"/>
      <c r="O126" s="366"/>
      <c r="P126" s="366"/>
      <c r="Q126" s="366"/>
    </row>
    <row r="127" spans="1:17" x14ac:dyDescent="0.2">
      <c r="A127" s="366" t="s">
        <v>792</v>
      </c>
      <c r="B127" s="366" t="s">
        <v>792</v>
      </c>
      <c r="C127" s="366" t="s">
        <v>472</v>
      </c>
      <c r="D127" s="366" t="s">
        <v>473</v>
      </c>
      <c r="E127" s="366" t="s">
        <v>473</v>
      </c>
      <c r="F127" s="462">
        <v>2</v>
      </c>
      <c r="G127" s="366" t="s">
        <v>310</v>
      </c>
      <c r="H127" s="462" t="s">
        <v>321</v>
      </c>
      <c r="I127" s="462">
        <v>2</v>
      </c>
      <c r="M127" s="366"/>
      <c r="N127" s="366"/>
      <c r="O127" s="366"/>
      <c r="P127" s="366"/>
      <c r="Q127" s="366"/>
    </row>
    <row r="128" spans="1:17" x14ac:dyDescent="0.2">
      <c r="A128" s="366" t="s">
        <v>793</v>
      </c>
      <c r="B128" s="366" t="s">
        <v>793</v>
      </c>
      <c r="C128" s="366" t="s">
        <v>472</v>
      </c>
      <c r="D128" s="366" t="s">
        <v>473</v>
      </c>
      <c r="E128" s="366" t="s">
        <v>473</v>
      </c>
      <c r="F128" s="462">
        <v>2</v>
      </c>
      <c r="G128" s="366" t="s">
        <v>310</v>
      </c>
      <c r="H128" s="462" t="s">
        <v>344</v>
      </c>
      <c r="I128" s="462">
        <v>2</v>
      </c>
      <c r="M128" s="366"/>
      <c r="N128" s="366"/>
      <c r="O128" s="366"/>
      <c r="P128" s="366"/>
      <c r="Q128" s="366"/>
    </row>
    <row r="129" spans="1:17" x14ac:dyDescent="0.2">
      <c r="A129" s="366" t="s">
        <v>794</v>
      </c>
      <c r="B129" s="366" t="s">
        <v>794</v>
      </c>
      <c r="C129" s="366" t="s">
        <v>472</v>
      </c>
      <c r="D129" s="366" t="s">
        <v>473</v>
      </c>
      <c r="E129" s="366" t="s">
        <v>473</v>
      </c>
      <c r="F129" s="462">
        <v>2</v>
      </c>
      <c r="G129" s="366" t="s">
        <v>310</v>
      </c>
      <c r="H129" s="462" t="s">
        <v>287</v>
      </c>
      <c r="I129" s="462">
        <v>2</v>
      </c>
      <c r="M129" s="366"/>
      <c r="N129" s="366"/>
      <c r="O129" s="366"/>
      <c r="P129" s="366"/>
      <c r="Q129" s="366"/>
    </row>
    <row r="130" spans="1:17" x14ac:dyDescent="0.2">
      <c r="A130" s="366" t="s">
        <v>310</v>
      </c>
      <c r="B130" s="366" t="s">
        <v>310</v>
      </c>
      <c r="C130" s="366" t="s">
        <v>472</v>
      </c>
      <c r="D130" s="366" t="s">
        <v>473</v>
      </c>
      <c r="E130" s="366" t="s">
        <v>473</v>
      </c>
      <c r="F130" s="462">
        <v>2</v>
      </c>
      <c r="G130" s="366" t="s">
        <v>310</v>
      </c>
      <c r="H130" s="462" t="s">
        <v>287</v>
      </c>
      <c r="I130" s="462">
        <v>2</v>
      </c>
      <c r="M130" s="366"/>
      <c r="N130" s="366"/>
      <c r="O130" s="366"/>
      <c r="P130" s="366"/>
      <c r="Q130" s="366"/>
    </row>
    <row r="131" spans="1:17" x14ac:dyDescent="0.2">
      <c r="A131" s="366" t="s">
        <v>795</v>
      </c>
      <c r="B131" s="366" t="s">
        <v>795</v>
      </c>
      <c r="C131" s="366" t="s">
        <v>472</v>
      </c>
      <c r="D131" s="366" t="s">
        <v>473</v>
      </c>
      <c r="E131" s="366" t="s">
        <v>473</v>
      </c>
      <c r="F131" s="462">
        <v>2</v>
      </c>
      <c r="G131" s="366" t="s">
        <v>310</v>
      </c>
      <c r="H131" s="462" t="s">
        <v>287</v>
      </c>
      <c r="I131" s="462">
        <v>2</v>
      </c>
      <c r="M131" s="366"/>
      <c r="N131" s="366"/>
      <c r="O131" s="366"/>
      <c r="P131" s="366"/>
      <c r="Q131" s="366"/>
    </row>
    <row r="132" spans="1:17" x14ac:dyDescent="0.2">
      <c r="A132" s="452" t="s">
        <v>796</v>
      </c>
      <c r="B132" s="452" t="s">
        <v>796</v>
      </c>
      <c r="C132" s="452" t="s">
        <v>472</v>
      </c>
      <c r="D132" s="452" t="s">
        <v>473</v>
      </c>
      <c r="E132" s="452" t="s">
        <v>473</v>
      </c>
      <c r="F132" s="463">
        <v>2</v>
      </c>
      <c r="G132" s="452" t="s">
        <v>310</v>
      </c>
      <c r="H132" s="463" t="s">
        <v>344</v>
      </c>
      <c r="I132" s="463">
        <v>2</v>
      </c>
    </row>
    <row r="133" spans="1:17" x14ac:dyDescent="0.2">
      <c r="A133" s="452" t="s">
        <v>797</v>
      </c>
      <c r="B133" s="452" t="s">
        <v>797</v>
      </c>
      <c r="C133" s="452" t="s">
        <v>472</v>
      </c>
      <c r="D133" s="452" t="s">
        <v>473</v>
      </c>
      <c r="E133" s="452" t="s">
        <v>473</v>
      </c>
      <c r="F133" s="463">
        <v>2</v>
      </c>
      <c r="G133" s="452" t="s">
        <v>310</v>
      </c>
      <c r="H133" s="463" t="s">
        <v>287</v>
      </c>
      <c r="I133" s="463">
        <v>2</v>
      </c>
    </row>
    <row r="134" spans="1:17" x14ac:dyDescent="0.2">
      <c r="A134" s="452" t="s">
        <v>798</v>
      </c>
      <c r="B134" s="452" t="s">
        <v>798</v>
      </c>
      <c r="C134" s="452" t="s">
        <v>472</v>
      </c>
      <c r="D134" s="452" t="s">
        <v>473</v>
      </c>
      <c r="E134" s="452" t="s">
        <v>473</v>
      </c>
      <c r="F134" s="463">
        <v>2</v>
      </c>
      <c r="G134" s="452" t="s">
        <v>310</v>
      </c>
      <c r="H134" s="463" t="s">
        <v>344</v>
      </c>
      <c r="I134" s="463">
        <v>2</v>
      </c>
    </row>
    <row r="135" spans="1:17" x14ac:dyDescent="0.2">
      <c r="A135" s="452" t="s">
        <v>799</v>
      </c>
      <c r="B135" s="452" t="s">
        <v>799</v>
      </c>
      <c r="C135" s="452" t="s">
        <v>481</v>
      </c>
      <c r="D135" s="452" t="s">
        <v>351</v>
      </c>
      <c r="E135" s="452" t="s">
        <v>780</v>
      </c>
      <c r="F135" s="463" t="s">
        <v>291</v>
      </c>
      <c r="G135" s="452" t="s">
        <v>351</v>
      </c>
      <c r="H135" s="463" t="s">
        <v>229</v>
      </c>
      <c r="I135" s="463">
        <v>4</v>
      </c>
    </row>
    <row r="136" spans="1:17" x14ac:dyDescent="0.2">
      <c r="A136" s="452" t="s">
        <v>800</v>
      </c>
      <c r="B136" s="452" t="s">
        <v>800</v>
      </c>
      <c r="C136" s="452" t="s">
        <v>483</v>
      </c>
      <c r="D136" s="452" t="s">
        <v>353</v>
      </c>
      <c r="E136" s="452" t="s">
        <v>353</v>
      </c>
      <c r="F136" s="463">
        <v>3</v>
      </c>
      <c r="G136" s="452" t="s">
        <v>353</v>
      </c>
      <c r="H136" s="463" t="s">
        <v>287</v>
      </c>
      <c r="I136" s="463">
        <v>1</v>
      </c>
    </row>
    <row r="137" spans="1:17" x14ac:dyDescent="0.2">
      <c r="A137" s="452" t="s">
        <v>801</v>
      </c>
      <c r="B137" s="452" t="s">
        <v>801</v>
      </c>
      <c r="C137" s="452" t="s">
        <v>483</v>
      </c>
      <c r="D137" s="452" t="s">
        <v>353</v>
      </c>
      <c r="E137" s="452" t="s">
        <v>353</v>
      </c>
      <c r="F137" s="463">
        <v>2</v>
      </c>
      <c r="G137" s="452" t="s">
        <v>353</v>
      </c>
      <c r="H137" s="463" t="s">
        <v>287</v>
      </c>
      <c r="I137" s="463">
        <v>1</v>
      </c>
    </row>
    <row r="138" spans="1:17" x14ac:dyDescent="0.2">
      <c r="A138" s="452" t="s">
        <v>802</v>
      </c>
      <c r="B138" s="452" t="s">
        <v>802</v>
      </c>
      <c r="C138" s="452" t="s">
        <v>350</v>
      </c>
      <c r="D138" s="452" t="s">
        <v>350</v>
      </c>
      <c r="E138" s="452" t="s">
        <v>350</v>
      </c>
      <c r="F138" s="463">
        <v>2</v>
      </c>
      <c r="G138" s="452" t="s">
        <v>350</v>
      </c>
      <c r="H138" s="463" t="s">
        <v>287</v>
      </c>
      <c r="I138" s="463">
        <v>4</v>
      </c>
    </row>
    <row r="139" spans="1:17" x14ac:dyDescent="0.2">
      <c r="A139" s="452" t="s">
        <v>803</v>
      </c>
      <c r="B139" s="452" t="s">
        <v>803</v>
      </c>
      <c r="C139" s="452" t="s">
        <v>483</v>
      </c>
      <c r="D139" s="452" t="s">
        <v>353</v>
      </c>
      <c r="E139" s="452" t="s">
        <v>353</v>
      </c>
      <c r="F139" s="463">
        <v>2</v>
      </c>
      <c r="G139" s="452" t="s">
        <v>353</v>
      </c>
      <c r="H139" s="463" t="s">
        <v>287</v>
      </c>
      <c r="I139" s="463">
        <v>1</v>
      </c>
    </row>
    <row r="140" spans="1:17" x14ac:dyDescent="0.2">
      <c r="A140" s="452" t="s">
        <v>804</v>
      </c>
      <c r="B140" s="452" t="s">
        <v>804</v>
      </c>
      <c r="C140" s="452" t="s">
        <v>483</v>
      </c>
      <c r="D140" s="452" t="s">
        <v>353</v>
      </c>
      <c r="E140" s="452" t="s">
        <v>353</v>
      </c>
      <c r="F140" s="463">
        <v>2</v>
      </c>
      <c r="G140" s="452" t="s">
        <v>353</v>
      </c>
      <c r="H140" s="463" t="s">
        <v>287</v>
      </c>
      <c r="I140" s="463">
        <v>1</v>
      </c>
    </row>
    <row r="141" spans="1:17" x14ac:dyDescent="0.2">
      <c r="A141" s="452" t="s">
        <v>805</v>
      </c>
      <c r="B141" s="452" t="s">
        <v>805</v>
      </c>
      <c r="C141" s="452" t="s">
        <v>483</v>
      </c>
      <c r="D141" s="452" t="s">
        <v>353</v>
      </c>
      <c r="E141" s="452" t="s">
        <v>353</v>
      </c>
      <c r="F141" s="463">
        <v>2</v>
      </c>
      <c r="G141" s="452" t="s">
        <v>353</v>
      </c>
      <c r="H141" s="463" t="s">
        <v>287</v>
      </c>
      <c r="I141" s="463">
        <v>1</v>
      </c>
    </row>
    <row r="142" spans="1:17" x14ac:dyDescent="0.2">
      <c r="A142" s="452" t="s">
        <v>806</v>
      </c>
      <c r="B142" s="452" t="s">
        <v>806</v>
      </c>
      <c r="C142" s="452" t="s">
        <v>487</v>
      </c>
      <c r="D142" s="452" t="s">
        <v>307</v>
      </c>
      <c r="E142" s="452" t="s">
        <v>507</v>
      </c>
      <c r="F142" s="463">
        <v>2</v>
      </c>
      <c r="G142" s="452" t="s">
        <v>307</v>
      </c>
      <c r="H142" s="463" t="s">
        <v>229</v>
      </c>
      <c r="I142" s="463">
        <v>2</v>
      </c>
    </row>
    <row r="143" spans="1:17" x14ac:dyDescent="0.2">
      <c r="A143" s="452" t="s">
        <v>807</v>
      </c>
      <c r="B143" s="452" t="s">
        <v>807</v>
      </c>
      <c r="C143" s="452" t="s">
        <v>487</v>
      </c>
      <c r="D143" s="452" t="s">
        <v>339</v>
      </c>
      <c r="E143" s="452" t="s">
        <v>507</v>
      </c>
      <c r="F143" s="463">
        <v>2</v>
      </c>
      <c r="G143" s="452" t="s">
        <v>339</v>
      </c>
      <c r="H143" s="463" t="s">
        <v>237</v>
      </c>
      <c r="I143" s="463">
        <v>2</v>
      </c>
    </row>
    <row r="144" spans="1:17" x14ac:dyDescent="0.2">
      <c r="A144" s="452" t="s">
        <v>808</v>
      </c>
      <c r="B144" s="452" t="s">
        <v>808</v>
      </c>
      <c r="C144" s="452" t="s">
        <v>487</v>
      </c>
      <c r="D144" s="452" t="s">
        <v>339</v>
      </c>
      <c r="E144" s="452" t="s">
        <v>507</v>
      </c>
      <c r="F144" s="463">
        <v>2</v>
      </c>
      <c r="G144" s="452" t="s">
        <v>339</v>
      </c>
      <c r="H144" s="463" t="s">
        <v>237</v>
      </c>
      <c r="I144" s="463">
        <v>2</v>
      </c>
    </row>
    <row r="145" spans="1:9" x14ac:dyDescent="0.2">
      <c r="A145" s="452" t="s">
        <v>490</v>
      </c>
      <c r="B145" s="452" t="s">
        <v>490</v>
      </c>
      <c r="C145" s="452" t="s">
        <v>487</v>
      </c>
      <c r="D145" s="452" t="s">
        <v>339</v>
      </c>
      <c r="E145" s="452" t="s">
        <v>507</v>
      </c>
      <c r="F145" s="463">
        <v>2</v>
      </c>
      <c r="G145" s="452" t="s">
        <v>339</v>
      </c>
      <c r="H145" s="463" t="s">
        <v>237</v>
      </c>
      <c r="I145" s="463">
        <v>2</v>
      </c>
    </row>
    <row r="146" spans="1:9" x14ac:dyDescent="0.2">
      <c r="A146" s="452" t="s">
        <v>809</v>
      </c>
      <c r="B146" s="452" t="s">
        <v>809</v>
      </c>
      <c r="C146" s="452" t="s">
        <v>487</v>
      </c>
      <c r="D146" s="452" t="s">
        <v>339</v>
      </c>
      <c r="E146" s="452" t="s">
        <v>507</v>
      </c>
      <c r="F146" s="463">
        <v>2</v>
      </c>
      <c r="G146" s="452" t="s">
        <v>339</v>
      </c>
      <c r="H146" s="463" t="s">
        <v>237</v>
      </c>
      <c r="I146" s="463">
        <v>2</v>
      </c>
    </row>
    <row r="147" spans="1:9" x14ac:dyDescent="0.2">
      <c r="A147" s="452" t="s">
        <v>810</v>
      </c>
      <c r="B147" s="452" t="s">
        <v>810</v>
      </c>
      <c r="C147" s="452" t="s">
        <v>492</v>
      </c>
      <c r="D147" s="452" t="s">
        <v>343</v>
      </c>
      <c r="E147" s="452" t="s">
        <v>343</v>
      </c>
      <c r="F147" s="463">
        <v>2</v>
      </c>
      <c r="G147" s="452" t="s">
        <v>343</v>
      </c>
      <c r="H147" s="463" t="s">
        <v>344</v>
      </c>
      <c r="I147" s="463">
        <v>2</v>
      </c>
    </row>
    <row r="148" spans="1:9" x14ac:dyDescent="0.2">
      <c r="A148" s="452" t="s">
        <v>811</v>
      </c>
      <c r="B148" s="452" t="s">
        <v>811</v>
      </c>
      <c r="C148" s="452" t="s">
        <v>492</v>
      </c>
      <c r="D148" s="452" t="s">
        <v>343</v>
      </c>
      <c r="E148" s="452" t="s">
        <v>343</v>
      </c>
      <c r="F148" s="463">
        <v>2</v>
      </c>
      <c r="G148" s="452" t="s">
        <v>343</v>
      </c>
      <c r="H148" s="463" t="s">
        <v>321</v>
      </c>
      <c r="I148" s="463">
        <v>2</v>
      </c>
    </row>
    <row r="149" spans="1:9" x14ac:dyDescent="0.2">
      <c r="A149" s="452" t="s">
        <v>812</v>
      </c>
      <c r="B149" s="452" t="s">
        <v>812</v>
      </c>
      <c r="C149" s="452" t="s">
        <v>492</v>
      </c>
      <c r="D149" s="452" t="s">
        <v>343</v>
      </c>
      <c r="E149" s="452" t="s">
        <v>343</v>
      </c>
      <c r="F149" s="463">
        <v>2</v>
      </c>
      <c r="G149" s="452" t="s">
        <v>343</v>
      </c>
      <c r="H149" s="463" t="s">
        <v>229</v>
      </c>
      <c r="I149" s="463">
        <v>2</v>
      </c>
    </row>
    <row r="150" spans="1:9" x14ac:dyDescent="0.2">
      <c r="A150" s="452" t="s">
        <v>813</v>
      </c>
      <c r="B150" s="452" t="s">
        <v>813</v>
      </c>
      <c r="C150" s="452" t="s">
        <v>481</v>
      </c>
      <c r="D150" s="452" t="s">
        <v>351</v>
      </c>
      <c r="E150" s="452" t="s">
        <v>780</v>
      </c>
      <c r="F150" s="463" t="s">
        <v>291</v>
      </c>
      <c r="G150" s="452" t="s">
        <v>351</v>
      </c>
      <c r="H150" s="463" t="s">
        <v>344</v>
      </c>
      <c r="I150" s="463">
        <v>4</v>
      </c>
    </row>
    <row r="151" spans="1:9" x14ac:dyDescent="0.2">
      <c r="A151" s="452" t="s">
        <v>814</v>
      </c>
      <c r="B151" s="452" t="s">
        <v>814</v>
      </c>
      <c r="C151" s="452" t="s">
        <v>492</v>
      </c>
      <c r="D151" s="452" t="s">
        <v>343</v>
      </c>
      <c r="E151" s="452" t="s">
        <v>343</v>
      </c>
      <c r="F151" s="463">
        <v>2</v>
      </c>
      <c r="G151" s="452" t="s">
        <v>357</v>
      </c>
      <c r="H151" s="463" t="s">
        <v>229</v>
      </c>
      <c r="I151" s="463">
        <v>2</v>
      </c>
    </row>
    <row r="152" spans="1:9" x14ac:dyDescent="0.2">
      <c r="A152" s="452" t="s">
        <v>815</v>
      </c>
      <c r="B152" s="452" t="s">
        <v>815</v>
      </c>
      <c r="C152" s="452" t="s">
        <v>481</v>
      </c>
      <c r="D152" s="452" t="s">
        <v>351</v>
      </c>
      <c r="E152" s="452" t="s">
        <v>780</v>
      </c>
      <c r="F152" s="463" t="s">
        <v>291</v>
      </c>
      <c r="G152" s="452" t="s">
        <v>351</v>
      </c>
      <c r="H152" s="463" t="s">
        <v>229</v>
      </c>
      <c r="I152" s="463">
        <v>4</v>
      </c>
    </row>
    <row r="153" spans="1:9" x14ac:dyDescent="0.2">
      <c r="A153" s="452" t="s">
        <v>816</v>
      </c>
      <c r="B153" s="452" t="s">
        <v>816</v>
      </c>
      <c r="C153" s="452" t="s">
        <v>481</v>
      </c>
      <c r="D153" s="452" t="s">
        <v>351</v>
      </c>
      <c r="E153" s="452" t="s">
        <v>780</v>
      </c>
      <c r="F153" s="463" t="s">
        <v>291</v>
      </c>
      <c r="G153" s="452" t="s">
        <v>346</v>
      </c>
      <c r="H153" s="463" t="s">
        <v>229</v>
      </c>
      <c r="I153" s="463">
        <v>3</v>
      </c>
    </row>
    <row r="154" spans="1:9" x14ac:dyDescent="0.2">
      <c r="A154" s="452" t="s">
        <v>817</v>
      </c>
      <c r="B154" s="452" t="s">
        <v>817</v>
      </c>
      <c r="C154" s="452" t="s">
        <v>492</v>
      </c>
      <c r="D154" s="452" t="s">
        <v>343</v>
      </c>
      <c r="E154" s="452" t="s">
        <v>343</v>
      </c>
      <c r="F154" s="463">
        <v>2</v>
      </c>
      <c r="G154" s="452" t="s">
        <v>346</v>
      </c>
      <c r="H154" s="463" t="s">
        <v>229</v>
      </c>
      <c r="I154" s="463">
        <v>3</v>
      </c>
    </row>
    <row r="155" spans="1:9" x14ac:dyDescent="0.2">
      <c r="A155" s="452" t="s">
        <v>499</v>
      </c>
      <c r="B155" s="452" t="s">
        <v>499</v>
      </c>
      <c r="C155" s="452" t="s">
        <v>492</v>
      </c>
      <c r="D155" s="452" t="s">
        <v>343</v>
      </c>
      <c r="E155" s="452" t="s">
        <v>343</v>
      </c>
      <c r="F155" s="463">
        <v>2</v>
      </c>
      <c r="G155" s="452" t="s">
        <v>346</v>
      </c>
      <c r="H155" s="463" t="s">
        <v>229</v>
      </c>
      <c r="I155" s="463">
        <v>3</v>
      </c>
    </row>
    <row r="156" spans="1:9" x14ac:dyDescent="0.2">
      <c r="A156" s="452" t="s">
        <v>818</v>
      </c>
      <c r="B156" s="452" t="s">
        <v>818</v>
      </c>
      <c r="C156" s="452" t="s">
        <v>492</v>
      </c>
      <c r="D156" s="452" t="s">
        <v>343</v>
      </c>
      <c r="E156" s="452" t="s">
        <v>343</v>
      </c>
      <c r="F156" s="463">
        <v>2</v>
      </c>
      <c r="G156" s="452" t="s">
        <v>346</v>
      </c>
      <c r="H156" s="463" t="s">
        <v>229</v>
      </c>
      <c r="I156" s="463">
        <v>4</v>
      </c>
    </row>
    <row r="157" spans="1:9" x14ac:dyDescent="0.2">
      <c r="A157" s="452" t="s">
        <v>819</v>
      </c>
      <c r="B157" s="452" t="s">
        <v>819</v>
      </c>
      <c r="C157" s="452" t="s">
        <v>492</v>
      </c>
      <c r="D157" s="452" t="s">
        <v>343</v>
      </c>
      <c r="E157" s="452" t="s">
        <v>343</v>
      </c>
      <c r="F157" s="463">
        <v>2</v>
      </c>
      <c r="G157" s="452" t="s">
        <v>343</v>
      </c>
      <c r="H157" s="463" t="s">
        <v>229</v>
      </c>
      <c r="I157" s="463">
        <v>3</v>
      </c>
    </row>
    <row r="158" spans="1:9" x14ac:dyDescent="0.2">
      <c r="A158" s="452" t="s">
        <v>820</v>
      </c>
      <c r="B158" s="452" t="s">
        <v>820</v>
      </c>
      <c r="C158" s="452" t="s">
        <v>492</v>
      </c>
      <c r="D158" s="452" t="s">
        <v>343</v>
      </c>
      <c r="E158" s="452" t="s">
        <v>779</v>
      </c>
      <c r="F158" s="463">
        <v>2</v>
      </c>
      <c r="G158" s="452" t="s">
        <v>343</v>
      </c>
      <c r="H158" s="463" t="s">
        <v>229</v>
      </c>
      <c r="I158" s="463">
        <v>3</v>
      </c>
    </row>
    <row r="159" spans="1:9" x14ac:dyDescent="0.2">
      <c r="A159" s="452" t="s">
        <v>503</v>
      </c>
      <c r="B159" s="452" t="s">
        <v>503</v>
      </c>
      <c r="C159" s="452" t="s">
        <v>504</v>
      </c>
      <c r="D159" s="452" t="s">
        <v>359</v>
      </c>
      <c r="E159" s="452" t="s">
        <v>359</v>
      </c>
      <c r="F159" s="463">
        <v>2</v>
      </c>
      <c r="G159" s="452" t="s">
        <v>359</v>
      </c>
      <c r="H159" s="463" t="s">
        <v>229</v>
      </c>
      <c r="I159" s="463">
        <v>3</v>
      </c>
    </row>
    <row r="160" spans="1:9" x14ac:dyDescent="0.2">
      <c r="A160" s="452" t="s">
        <v>505</v>
      </c>
      <c r="B160" s="452" t="s">
        <v>505</v>
      </c>
      <c r="C160" s="452" t="s">
        <v>506</v>
      </c>
      <c r="D160" s="452" t="s">
        <v>507</v>
      </c>
      <c r="E160" s="452" t="s">
        <v>507</v>
      </c>
      <c r="F160" s="463">
        <v>2</v>
      </c>
      <c r="G160" s="452" t="s">
        <v>507</v>
      </c>
      <c r="H160" s="463" t="s">
        <v>287</v>
      </c>
      <c r="I160" s="463">
        <v>4</v>
      </c>
    </row>
    <row r="161" spans="1:9" x14ac:dyDescent="0.2">
      <c r="A161" s="452" t="s">
        <v>821</v>
      </c>
      <c r="B161" s="452" t="s">
        <v>821</v>
      </c>
      <c r="C161" s="452" t="s">
        <v>504</v>
      </c>
      <c r="D161" s="452" t="s">
        <v>359</v>
      </c>
      <c r="E161" s="452" t="s">
        <v>359</v>
      </c>
      <c r="F161" s="463">
        <v>2</v>
      </c>
      <c r="G161" s="452" t="s">
        <v>359</v>
      </c>
      <c r="H161" s="463" t="s">
        <v>287</v>
      </c>
      <c r="I161" s="463">
        <v>3</v>
      </c>
    </row>
    <row r="162" spans="1:9" x14ac:dyDescent="0.2">
      <c r="A162" s="452" t="s">
        <v>509</v>
      </c>
      <c r="B162" s="452" t="s">
        <v>509</v>
      </c>
      <c r="C162" s="452" t="s">
        <v>504</v>
      </c>
      <c r="D162" s="452" t="s">
        <v>359</v>
      </c>
      <c r="E162" s="452" t="s">
        <v>359</v>
      </c>
      <c r="F162" s="463">
        <v>2</v>
      </c>
      <c r="G162" s="452" t="s">
        <v>359</v>
      </c>
      <c r="H162" s="463" t="s">
        <v>287</v>
      </c>
      <c r="I162" s="463">
        <v>3</v>
      </c>
    </row>
    <row r="163" spans="1:9" x14ac:dyDescent="0.2">
      <c r="A163" s="452" t="s">
        <v>822</v>
      </c>
      <c r="B163" s="452" t="s">
        <v>822</v>
      </c>
      <c r="C163" s="452" t="s">
        <v>506</v>
      </c>
      <c r="D163" s="452" t="s">
        <v>507</v>
      </c>
      <c r="E163" s="452" t="s">
        <v>507</v>
      </c>
      <c r="F163" s="463">
        <v>2</v>
      </c>
      <c r="G163" s="452" t="s">
        <v>507</v>
      </c>
      <c r="H163" s="463" t="s">
        <v>229</v>
      </c>
      <c r="I163" s="463">
        <v>4</v>
      </c>
    </row>
    <row r="164" spans="1:9" x14ac:dyDescent="0.2">
      <c r="A164" s="452" t="s">
        <v>823</v>
      </c>
      <c r="B164" s="452" t="s">
        <v>823</v>
      </c>
      <c r="C164" s="452" t="s">
        <v>506</v>
      </c>
      <c r="D164" s="452" t="s">
        <v>507</v>
      </c>
      <c r="E164" s="452" t="s">
        <v>507</v>
      </c>
      <c r="F164" s="463">
        <v>2</v>
      </c>
      <c r="G164" s="452" t="s">
        <v>507</v>
      </c>
      <c r="H164" s="463" t="s">
        <v>229</v>
      </c>
      <c r="I164" s="463">
        <v>4</v>
      </c>
    </row>
    <row r="165" spans="1:9" x14ac:dyDescent="0.2">
      <c r="A165" s="452" t="s">
        <v>824</v>
      </c>
      <c r="B165" s="452" t="s">
        <v>824</v>
      </c>
      <c r="C165" s="452" t="s">
        <v>506</v>
      </c>
      <c r="D165" s="452" t="s">
        <v>507</v>
      </c>
      <c r="E165" s="452" t="s">
        <v>507</v>
      </c>
      <c r="F165" s="463">
        <v>2</v>
      </c>
      <c r="G165" s="452" t="s">
        <v>507</v>
      </c>
      <c r="H165" s="463" t="s">
        <v>229</v>
      </c>
      <c r="I165" s="463">
        <v>4</v>
      </c>
    </row>
    <row r="166" spans="1:9" x14ac:dyDescent="0.2">
      <c r="A166" s="452" t="s">
        <v>825</v>
      </c>
      <c r="B166" s="452" t="s">
        <v>825</v>
      </c>
      <c r="C166" s="452" t="s">
        <v>513</v>
      </c>
      <c r="D166" s="452" t="s">
        <v>341</v>
      </c>
      <c r="E166" s="452" t="s">
        <v>341</v>
      </c>
      <c r="F166" s="463" t="s">
        <v>291</v>
      </c>
      <c r="G166" s="452" t="s">
        <v>341</v>
      </c>
      <c r="H166" s="463" t="s">
        <v>344</v>
      </c>
      <c r="I166" s="463">
        <v>3</v>
      </c>
    </row>
    <row r="167" spans="1:9" x14ac:dyDescent="0.2">
      <c r="A167" s="452" t="s">
        <v>514</v>
      </c>
      <c r="B167" s="452" t="s">
        <v>514</v>
      </c>
      <c r="C167" s="452" t="s">
        <v>513</v>
      </c>
      <c r="D167" s="452" t="s">
        <v>341</v>
      </c>
      <c r="E167" s="452" t="s">
        <v>341</v>
      </c>
      <c r="F167" s="463" t="s">
        <v>291</v>
      </c>
      <c r="G167" s="452" t="s">
        <v>341</v>
      </c>
      <c r="H167" s="463" t="s">
        <v>229</v>
      </c>
      <c r="I167" s="463">
        <v>3</v>
      </c>
    </row>
    <row r="168" spans="1:9" x14ac:dyDescent="0.2">
      <c r="A168" s="452" t="s">
        <v>826</v>
      </c>
      <c r="B168" s="452" t="s">
        <v>826</v>
      </c>
      <c r="C168" s="452" t="s">
        <v>513</v>
      </c>
      <c r="D168" s="452" t="s">
        <v>341</v>
      </c>
      <c r="E168" s="452" t="s">
        <v>341</v>
      </c>
      <c r="F168" s="463" t="s">
        <v>291</v>
      </c>
      <c r="G168" s="452" t="s">
        <v>290</v>
      </c>
      <c r="H168" s="463" t="s">
        <v>237</v>
      </c>
      <c r="I168" s="463">
        <v>3</v>
      </c>
    </row>
    <row r="169" spans="1:9" x14ac:dyDescent="0.2">
      <c r="A169" s="452" t="s">
        <v>827</v>
      </c>
      <c r="B169" s="452" t="s">
        <v>827</v>
      </c>
      <c r="C169" s="452" t="s">
        <v>513</v>
      </c>
      <c r="D169" s="452" t="s">
        <v>341</v>
      </c>
      <c r="E169" s="452" t="s">
        <v>341</v>
      </c>
      <c r="F169" s="463" t="s">
        <v>291</v>
      </c>
      <c r="G169" s="452" t="s">
        <v>328</v>
      </c>
      <c r="H169" s="463" t="s">
        <v>229</v>
      </c>
      <c r="I169" s="463">
        <v>3</v>
      </c>
    </row>
    <row r="170" spans="1:9" x14ac:dyDescent="0.2">
      <c r="A170" s="452" t="s">
        <v>828</v>
      </c>
      <c r="B170" s="452" t="s">
        <v>828</v>
      </c>
      <c r="C170" s="452" t="s">
        <v>517</v>
      </c>
      <c r="D170" s="452" t="s">
        <v>361</v>
      </c>
      <c r="E170" s="452" t="s">
        <v>320</v>
      </c>
      <c r="F170" s="463" t="s">
        <v>291</v>
      </c>
      <c r="G170" s="452" t="s">
        <v>361</v>
      </c>
      <c r="H170" s="463" t="s">
        <v>344</v>
      </c>
      <c r="I170" s="463">
        <v>4</v>
      </c>
    </row>
    <row r="171" spans="1:9" x14ac:dyDescent="0.2">
      <c r="A171" s="452" t="s">
        <v>829</v>
      </c>
      <c r="B171" s="452" t="s">
        <v>829</v>
      </c>
      <c r="C171" s="452" t="s">
        <v>517</v>
      </c>
      <c r="D171" s="452" t="s">
        <v>320</v>
      </c>
      <c r="E171" s="452" t="s">
        <v>320</v>
      </c>
      <c r="F171" s="463" t="s">
        <v>291</v>
      </c>
      <c r="G171" s="452" t="s">
        <v>320</v>
      </c>
      <c r="H171" s="463" t="s">
        <v>321</v>
      </c>
      <c r="I171" s="463">
        <v>4</v>
      </c>
    </row>
    <row r="172" spans="1:9" x14ac:dyDescent="0.2">
      <c r="A172" s="452" t="s">
        <v>830</v>
      </c>
      <c r="B172" s="452" t="s">
        <v>830</v>
      </c>
      <c r="C172" s="452" t="s">
        <v>517</v>
      </c>
      <c r="D172" s="452" t="s">
        <v>320</v>
      </c>
      <c r="E172" s="452" t="s">
        <v>320</v>
      </c>
      <c r="F172" s="463" t="s">
        <v>291</v>
      </c>
      <c r="G172" s="452" t="s">
        <v>320</v>
      </c>
      <c r="H172" s="463" t="s">
        <v>321</v>
      </c>
      <c r="I172" s="463">
        <v>4</v>
      </c>
    </row>
    <row r="173" spans="1:9" x14ac:dyDescent="0.2">
      <c r="A173" s="452" t="s">
        <v>831</v>
      </c>
      <c r="B173" s="452" t="s">
        <v>831</v>
      </c>
      <c r="C173" s="452" t="s">
        <v>521</v>
      </c>
      <c r="D173" s="452" t="s">
        <v>522</v>
      </c>
      <c r="E173" s="452" t="s">
        <v>778</v>
      </c>
      <c r="F173" s="463" t="s">
        <v>291</v>
      </c>
      <c r="G173" s="452" t="s">
        <v>302</v>
      </c>
      <c r="H173" s="463" t="s">
        <v>237</v>
      </c>
      <c r="I173" s="463">
        <v>5</v>
      </c>
    </row>
    <row r="174" spans="1:9" x14ac:dyDescent="0.2">
      <c r="A174" s="452" t="s">
        <v>832</v>
      </c>
      <c r="B174" s="452" t="s">
        <v>832</v>
      </c>
      <c r="C174" s="452" t="s">
        <v>521</v>
      </c>
      <c r="D174" s="452" t="s">
        <v>522</v>
      </c>
      <c r="E174" s="452" t="s">
        <v>778</v>
      </c>
      <c r="F174" s="463" t="s">
        <v>291</v>
      </c>
      <c r="G174" s="452" t="s">
        <v>302</v>
      </c>
      <c r="H174" s="463" t="s">
        <v>237</v>
      </c>
      <c r="I174" s="463">
        <v>5</v>
      </c>
    </row>
    <row r="175" spans="1:9" x14ac:dyDescent="0.2">
      <c r="A175" s="452" t="s">
        <v>302</v>
      </c>
      <c r="B175" s="452" t="s">
        <v>302</v>
      </c>
      <c r="C175" s="452" t="s">
        <v>521</v>
      </c>
      <c r="D175" s="452" t="s">
        <v>522</v>
      </c>
      <c r="E175" s="452" t="s">
        <v>778</v>
      </c>
      <c r="F175" s="463" t="s">
        <v>291</v>
      </c>
      <c r="G175" s="452" t="s">
        <v>302</v>
      </c>
      <c r="H175" s="463" t="s">
        <v>237</v>
      </c>
      <c r="I175" s="463">
        <v>5</v>
      </c>
    </row>
    <row r="176" spans="1:9" x14ac:dyDescent="0.2">
      <c r="A176" s="452" t="s">
        <v>833</v>
      </c>
      <c r="B176" s="452" t="s">
        <v>833</v>
      </c>
      <c r="C176" s="452" t="s">
        <v>521</v>
      </c>
      <c r="D176" s="452" t="s">
        <v>522</v>
      </c>
      <c r="E176" s="452" t="s">
        <v>778</v>
      </c>
      <c r="F176" s="463" t="s">
        <v>291</v>
      </c>
      <c r="G176" s="452" t="s">
        <v>302</v>
      </c>
      <c r="H176" s="463" t="s">
        <v>237</v>
      </c>
      <c r="I176" s="463">
        <v>5</v>
      </c>
    </row>
    <row r="177" spans="1:9" x14ac:dyDescent="0.2">
      <c r="A177" s="452" t="s">
        <v>834</v>
      </c>
      <c r="B177" s="452" t="s">
        <v>834</v>
      </c>
      <c r="C177" s="452" t="s">
        <v>521</v>
      </c>
      <c r="D177" s="452" t="s">
        <v>522</v>
      </c>
      <c r="E177" s="452" t="s">
        <v>778</v>
      </c>
      <c r="F177" s="463" t="s">
        <v>291</v>
      </c>
      <c r="G177" s="452" t="s">
        <v>302</v>
      </c>
      <c r="H177" s="463" t="s">
        <v>237</v>
      </c>
      <c r="I177" s="463">
        <v>5</v>
      </c>
    </row>
    <row r="178" spans="1:9" x14ac:dyDescent="0.2">
      <c r="A178" s="452" t="s">
        <v>835</v>
      </c>
      <c r="B178" s="452" t="s">
        <v>835</v>
      </c>
      <c r="C178" s="452" t="s">
        <v>521</v>
      </c>
      <c r="D178" s="452" t="s">
        <v>522</v>
      </c>
      <c r="E178" s="452" t="s">
        <v>778</v>
      </c>
      <c r="F178" s="463" t="s">
        <v>291</v>
      </c>
      <c r="G178" s="452" t="s">
        <v>355</v>
      </c>
      <c r="H178" s="463" t="s">
        <v>237</v>
      </c>
      <c r="I178" s="463">
        <v>5</v>
      </c>
    </row>
    <row r="179" spans="1:9" x14ac:dyDescent="0.2">
      <c r="A179" s="452" t="s">
        <v>836</v>
      </c>
      <c r="B179" s="452" t="s">
        <v>836</v>
      </c>
      <c r="C179" s="452" t="s">
        <v>527</v>
      </c>
      <c r="D179" s="452" t="s">
        <v>334</v>
      </c>
      <c r="E179" s="452" t="s">
        <v>295</v>
      </c>
      <c r="F179" s="463" t="s">
        <v>283</v>
      </c>
      <c r="G179" s="452" t="s">
        <v>334</v>
      </c>
      <c r="H179" s="463" t="s">
        <v>237</v>
      </c>
      <c r="I179" s="463">
        <v>6</v>
      </c>
    </row>
    <row r="180" spans="1:9" x14ac:dyDescent="0.2">
      <c r="A180" s="452" t="s">
        <v>837</v>
      </c>
      <c r="B180" s="452" t="s">
        <v>837</v>
      </c>
      <c r="C180" s="452" t="s">
        <v>521</v>
      </c>
      <c r="D180" s="452" t="s">
        <v>522</v>
      </c>
      <c r="E180" s="452" t="s">
        <v>778</v>
      </c>
      <c r="F180" s="463" t="s">
        <v>291</v>
      </c>
      <c r="G180" s="452" t="s">
        <v>355</v>
      </c>
      <c r="H180" s="463" t="s">
        <v>229</v>
      </c>
      <c r="I180" s="463">
        <v>5</v>
      </c>
    </row>
    <row r="181" spans="1:9" x14ac:dyDescent="0.2">
      <c r="A181" s="452" t="s">
        <v>838</v>
      </c>
      <c r="B181" s="452" t="s">
        <v>839</v>
      </c>
      <c r="C181" s="452" t="s">
        <v>530</v>
      </c>
      <c r="D181" s="452" t="s">
        <v>531</v>
      </c>
      <c r="E181" s="452" t="s">
        <v>531</v>
      </c>
      <c r="F181" s="463" t="s">
        <v>291</v>
      </c>
      <c r="G181" s="452" t="s">
        <v>295</v>
      </c>
      <c r="H181" s="463" t="s">
        <v>237</v>
      </c>
      <c r="I181" s="463">
        <v>6</v>
      </c>
    </row>
    <row r="182" spans="1:9" x14ac:dyDescent="0.2">
      <c r="A182" s="452" t="s">
        <v>840</v>
      </c>
      <c r="B182" s="452" t="s">
        <v>841</v>
      </c>
      <c r="C182" s="452" t="s">
        <v>530</v>
      </c>
      <c r="D182" s="452" t="s">
        <v>531</v>
      </c>
      <c r="E182" s="452" t="s">
        <v>531</v>
      </c>
      <c r="F182" s="463" t="s">
        <v>291</v>
      </c>
      <c r="G182" s="452" t="s">
        <v>295</v>
      </c>
      <c r="H182" s="463" t="s">
        <v>237</v>
      </c>
      <c r="I182" s="463">
        <v>5</v>
      </c>
    </row>
    <row r="183" spans="1:9" x14ac:dyDescent="0.2">
      <c r="A183" s="452" t="s">
        <v>842</v>
      </c>
      <c r="B183" s="452" t="s">
        <v>842</v>
      </c>
      <c r="C183" s="452" t="s">
        <v>527</v>
      </c>
      <c r="D183" s="452" t="s">
        <v>282</v>
      </c>
      <c r="E183" s="452" t="s">
        <v>295</v>
      </c>
      <c r="F183" s="463" t="s">
        <v>283</v>
      </c>
      <c r="G183" s="452" t="s">
        <v>282</v>
      </c>
      <c r="H183" s="463" t="s">
        <v>237</v>
      </c>
      <c r="I183" s="463">
        <v>6</v>
      </c>
    </row>
    <row r="184" spans="1:9" x14ac:dyDescent="0.2">
      <c r="A184" s="452" t="s">
        <v>843</v>
      </c>
      <c r="B184" s="452" t="s">
        <v>843</v>
      </c>
      <c r="C184" s="452" t="s">
        <v>533</v>
      </c>
      <c r="D184" s="452" t="s">
        <v>348</v>
      </c>
      <c r="E184" s="452" t="s">
        <v>348</v>
      </c>
      <c r="F184" s="463" t="s">
        <v>283</v>
      </c>
      <c r="G184" s="452" t="s">
        <v>348</v>
      </c>
      <c r="H184" s="463" t="s">
        <v>229</v>
      </c>
      <c r="I184" s="463">
        <v>6</v>
      </c>
    </row>
    <row r="185" spans="1:9" x14ac:dyDescent="0.2">
      <c r="A185" s="452" t="s">
        <v>304</v>
      </c>
      <c r="B185" s="452" t="s">
        <v>304</v>
      </c>
      <c r="C185" s="452" t="s">
        <v>530</v>
      </c>
      <c r="D185" s="452" t="s">
        <v>531</v>
      </c>
      <c r="E185" s="452" t="s">
        <v>531</v>
      </c>
      <c r="F185" s="463" t="s">
        <v>291</v>
      </c>
      <c r="G185" s="452" t="s">
        <v>304</v>
      </c>
      <c r="H185" s="463" t="s">
        <v>229</v>
      </c>
      <c r="I185" s="463">
        <v>5</v>
      </c>
    </row>
    <row r="186" spans="1:9" x14ac:dyDescent="0.2">
      <c r="A186" s="452" t="s">
        <v>844</v>
      </c>
      <c r="B186" s="452" t="s">
        <v>844</v>
      </c>
      <c r="C186" s="452" t="s">
        <v>530</v>
      </c>
      <c r="D186" s="452" t="s">
        <v>531</v>
      </c>
      <c r="E186" s="452" t="s">
        <v>531</v>
      </c>
      <c r="F186" s="463" t="s">
        <v>291</v>
      </c>
      <c r="G186" s="452" t="s">
        <v>304</v>
      </c>
      <c r="H186" s="463" t="s">
        <v>229</v>
      </c>
      <c r="I186" s="463">
        <v>5</v>
      </c>
    </row>
    <row r="187" spans="1:9" x14ac:dyDescent="0.2">
      <c r="A187" s="452" t="s">
        <v>845</v>
      </c>
      <c r="B187" s="452" t="s">
        <v>845</v>
      </c>
      <c r="C187" s="452" t="s">
        <v>536</v>
      </c>
      <c r="D187" s="452" t="s">
        <v>537</v>
      </c>
      <c r="E187" s="452" t="s">
        <v>537</v>
      </c>
      <c r="F187" s="463" t="s">
        <v>291</v>
      </c>
      <c r="G187" s="452" t="s">
        <v>325</v>
      </c>
      <c r="H187" s="463" t="s">
        <v>229</v>
      </c>
      <c r="I187" s="463">
        <v>6</v>
      </c>
    </row>
    <row r="188" spans="1:9" x14ac:dyDescent="0.2">
      <c r="A188" s="452" t="s">
        <v>846</v>
      </c>
      <c r="B188" s="452" t="s">
        <v>846</v>
      </c>
      <c r="C188" s="452" t="s">
        <v>536</v>
      </c>
      <c r="D188" s="452" t="s">
        <v>538</v>
      </c>
      <c r="E188" s="452" t="s">
        <v>537</v>
      </c>
      <c r="F188" s="463" t="s">
        <v>291</v>
      </c>
      <c r="G188" s="452" t="s">
        <v>325</v>
      </c>
      <c r="H188" s="463" t="s">
        <v>229</v>
      </c>
      <c r="I188" s="463">
        <v>6</v>
      </c>
    </row>
    <row r="189" spans="1:9" x14ac:dyDescent="0.2">
      <c r="A189" s="452" t="s">
        <v>325</v>
      </c>
      <c r="B189" s="452" t="s">
        <v>325</v>
      </c>
      <c r="C189" s="452" t="s">
        <v>536</v>
      </c>
      <c r="D189" s="452" t="s">
        <v>537</v>
      </c>
      <c r="E189" s="452" t="s">
        <v>537</v>
      </c>
      <c r="F189" s="463" t="s">
        <v>291</v>
      </c>
      <c r="G189" s="452" t="s">
        <v>325</v>
      </c>
      <c r="H189" s="463" t="s">
        <v>287</v>
      </c>
      <c r="I189" s="463">
        <v>6</v>
      </c>
    </row>
    <row r="190" spans="1:9" x14ac:dyDescent="0.2">
      <c r="A190" s="452" t="s">
        <v>539</v>
      </c>
      <c r="B190" s="452" t="s">
        <v>539</v>
      </c>
      <c r="C190" s="452" t="s">
        <v>536</v>
      </c>
      <c r="D190" s="452" t="s">
        <v>537</v>
      </c>
      <c r="E190" s="452" t="s">
        <v>537</v>
      </c>
      <c r="F190" s="463" t="s">
        <v>291</v>
      </c>
      <c r="G190" s="452" t="s">
        <v>325</v>
      </c>
      <c r="H190" s="463" t="s">
        <v>287</v>
      </c>
      <c r="I190" s="463">
        <v>6</v>
      </c>
    </row>
    <row r="191" spans="1:9" x14ac:dyDescent="0.2">
      <c r="A191" s="452" t="s">
        <v>540</v>
      </c>
      <c r="B191" s="452" t="s">
        <v>540</v>
      </c>
      <c r="C191" s="452" t="s">
        <v>536</v>
      </c>
      <c r="D191" s="452" t="s">
        <v>537</v>
      </c>
      <c r="E191" s="452" t="s">
        <v>537</v>
      </c>
      <c r="F191" s="463" t="s">
        <v>291</v>
      </c>
      <c r="G191" s="452" t="s">
        <v>299</v>
      </c>
      <c r="H191" s="463" t="s">
        <v>229</v>
      </c>
      <c r="I191" s="463">
        <v>3</v>
      </c>
    </row>
    <row r="192" spans="1:9" x14ac:dyDescent="0.2">
      <c r="A192" s="452" t="s">
        <v>335</v>
      </c>
      <c r="B192" s="452" t="s">
        <v>845</v>
      </c>
      <c r="C192" s="452" t="s">
        <v>536</v>
      </c>
      <c r="D192" s="452" t="s">
        <v>537</v>
      </c>
      <c r="E192" s="452" t="s">
        <v>537</v>
      </c>
      <c r="F192" s="463" t="s">
        <v>291</v>
      </c>
      <c r="G192" s="452" t="s">
        <v>335</v>
      </c>
      <c r="H192" s="463" t="s">
        <v>229</v>
      </c>
      <c r="I192" s="463">
        <v>6</v>
      </c>
    </row>
    <row r="194" spans="1:1" x14ac:dyDescent="0.2">
      <c r="A194" s="452" t="s">
        <v>874</v>
      </c>
    </row>
    <row r="195" spans="1:1" x14ac:dyDescent="0.2">
      <c r="A195" s="452" t="s">
        <v>757</v>
      </c>
    </row>
    <row r="196" spans="1:1" x14ac:dyDescent="0.2">
      <c r="A196" s="452" t="s">
        <v>758</v>
      </c>
    </row>
    <row r="197" spans="1:1" x14ac:dyDescent="0.2">
      <c r="A197" s="452" t="s">
        <v>867</v>
      </c>
    </row>
  </sheetData>
  <sheetProtection formatCells="0"/>
  <printOptions horizontalCentered="1"/>
  <pageMargins left="0.78740157480314965" right="0.78740157480314965" top="0.78740157480314965" bottom="0.78740157480314965" header="0.31496062992125984" footer="0.31496062992125984"/>
  <pageSetup paperSize="9" scale="71" orientation="portrait" r:id="rId1"/>
  <headerFooter alignWithMargins="0">
    <oddFooter>&amp;LPHPP, &amp;A&amp;R&amp;F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CD7C-F847-4317-98B1-6947A8B186DA}">
  <sheetPr codeName="Sheet5">
    <tabColor theme="8" tint="-0.499984740745262"/>
  </sheetPr>
  <dimension ref="B1:P12"/>
  <sheetViews>
    <sheetView workbookViewId="0">
      <selection activeCell="P8" sqref="P8"/>
    </sheetView>
  </sheetViews>
  <sheetFormatPr defaultColWidth="8.85546875" defaultRowHeight="15" x14ac:dyDescent="0.25"/>
  <cols>
    <col min="4" max="4" width="9.42578125" customWidth="1"/>
    <col min="6" max="6" width="11.42578125" bestFit="1" customWidth="1"/>
    <col min="8" max="8" width="11.42578125" bestFit="1" customWidth="1"/>
    <col min="10" max="10" width="18.42578125" customWidth="1"/>
    <col min="11" max="11" width="11.42578125" bestFit="1" customWidth="1"/>
    <col min="13" max="13" width="23.42578125" customWidth="1"/>
    <col min="14" max="14" width="18.42578125" customWidth="1"/>
  </cols>
  <sheetData>
    <row r="1" spans="2:16" ht="19.5" thickBot="1" x14ac:dyDescent="0.35">
      <c r="B1" s="14" t="s">
        <v>847</v>
      </c>
      <c r="J1" s="14" t="s">
        <v>848</v>
      </c>
      <c r="M1" s="14"/>
    </row>
    <row r="2" spans="2:16" ht="15.75" thickBot="1" x14ac:dyDescent="0.3">
      <c r="B2" s="816" t="s">
        <v>849</v>
      </c>
      <c r="C2" s="817"/>
      <c r="D2" s="817"/>
      <c r="E2" s="817"/>
      <c r="F2" s="817"/>
      <c r="G2" s="818"/>
      <c r="H2" s="819" t="s">
        <v>402</v>
      </c>
      <c r="J2" s="15" t="s">
        <v>850</v>
      </c>
      <c r="K2" s="16" t="s">
        <v>402</v>
      </c>
      <c r="M2" s="17"/>
      <c r="N2" s="17"/>
      <c r="O2" s="17"/>
      <c r="P2" s="17"/>
    </row>
    <row r="3" spans="2:16" ht="39" thickBot="1" x14ac:dyDescent="0.3">
      <c r="B3" s="18" t="s">
        <v>851</v>
      </c>
      <c r="C3" s="19" t="s">
        <v>852</v>
      </c>
      <c r="D3" s="19" t="s">
        <v>853</v>
      </c>
      <c r="E3" s="19" t="s">
        <v>854</v>
      </c>
      <c r="F3" s="19" t="s">
        <v>855</v>
      </c>
      <c r="G3" s="19" t="s">
        <v>856</v>
      </c>
      <c r="H3" s="820"/>
      <c r="I3" s="19" t="s">
        <v>857</v>
      </c>
      <c r="J3" s="20" t="s">
        <v>858</v>
      </c>
      <c r="K3" s="21"/>
      <c r="M3" s="22"/>
      <c r="N3" s="22"/>
    </row>
    <row r="4" spans="2:16" ht="15.75" thickBot="1" x14ac:dyDescent="0.3">
      <c r="B4" s="23">
        <v>63</v>
      </c>
      <c r="C4" s="24">
        <v>105</v>
      </c>
      <c r="D4" s="24">
        <v>144</v>
      </c>
      <c r="E4" s="24">
        <v>174</v>
      </c>
      <c r="F4" s="24">
        <v>193</v>
      </c>
      <c r="G4" s="24">
        <v>200</v>
      </c>
      <c r="H4" s="25">
        <v>0.5</v>
      </c>
      <c r="I4" s="26">
        <f t="shared" ref="I4:I11" si="0">INDEX(B4:G4,1,$P$7)</f>
        <v>63</v>
      </c>
      <c r="J4" s="27">
        <v>2</v>
      </c>
      <c r="K4" s="28">
        <v>1</v>
      </c>
      <c r="N4" s="29" t="s">
        <v>859</v>
      </c>
      <c r="O4" s="30"/>
      <c r="P4" s="31">
        <f>Summary!$D$21</f>
        <v>0</v>
      </c>
    </row>
    <row r="5" spans="2:16" ht="15.75" thickBot="1" x14ac:dyDescent="0.3">
      <c r="B5" s="23">
        <v>62</v>
      </c>
      <c r="C5" s="24">
        <v>101</v>
      </c>
      <c r="D5" s="24">
        <v>137</v>
      </c>
      <c r="E5" s="24">
        <v>166</v>
      </c>
      <c r="F5" s="24">
        <v>185</v>
      </c>
      <c r="G5" s="24">
        <v>192</v>
      </c>
      <c r="H5" s="25">
        <v>1</v>
      </c>
      <c r="I5" s="26">
        <f t="shared" si="0"/>
        <v>62</v>
      </c>
      <c r="J5" s="27">
        <v>3</v>
      </c>
      <c r="K5" s="28">
        <v>2</v>
      </c>
      <c r="N5" s="29" t="s">
        <v>860</v>
      </c>
      <c r="O5" s="30"/>
      <c r="P5" s="31" t="s">
        <v>867</v>
      </c>
    </row>
    <row r="6" spans="2:16" ht="15.75" thickBot="1" x14ac:dyDescent="0.3">
      <c r="B6" s="23">
        <v>59</v>
      </c>
      <c r="C6" s="24">
        <v>96</v>
      </c>
      <c r="D6" s="24">
        <v>131</v>
      </c>
      <c r="E6" s="24">
        <v>160</v>
      </c>
      <c r="F6" s="24">
        <v>178</v>
      </c>
      <c r="G6" s="24">
        <v>185</v>
      </c>
      <c r="H6" s="25">
        <v>1.5</v>
      </c>
      <c r="I6" s="26">
        <f t="shared" si="0"/>
        <v>59</v>
      </c>
      <c r="J6" s="27">
        <v>5</v>
      </c>
      <c r="K6" s="28">
        <v>3</v>
      </c>
      <c r="N6" s="29" t="s">
        <v>861</v>
      </c>
      <c r="O6" s="30"/>
      <c r="P6" s="31">
        <f>Summary!$D$22</f>
        <v>0</v>
      </c>
    </row>
    <row r="7" spans="2:16" ht="15.75" thickBot="1" x14ac:dyDescent="0.3">
      <c r="B7" s="23">
        <v>57</v>
      </c>
      <c r="C7" s="24">
        <v>91</v>
      </c>
      <c r="D7" s="24">
        <v>126</v>
      </c>
      <c r="E7" s="24">
        <v>152</v>
      </c>
      <c r="F7" s="24">
        <v>169</v>
      </c>
      <c r="G7" s="24">
        <v>176</v>
      </c>
      <c r="H7" s="25">
        <v>2</v>
      </c>
      <c r="I7" s="26">
        <f t="shared" si="0"/>
        <v>57</v>
      </c>
      <c r="J7" s="27"/>
      <c r="K7" s="28"/>
      <c r="N7" s="29" t="s">
        <v>862</v>
      </c>
      <c r="O7" s="30"/>
      <c r="P7" s="31">
        <f>IF(Summary!$D$23&gt;=6,6,IF(Summary!$D$23=0,1,Summary!$D$23))</f>
        <v>1</v>
      </c>
    </row>
    <row r="8" spans="2:16" ht="15.75" thickBot="1" x14ac:dyDescent="0.3">
      <c r="B8" s="23">
        <v>54</v>
      </c>
      <c r="C8" s="24">
        <v>88</v>
      </c>
      <c r="D8" s="24">
        <v>119</v>
      </c>
      <c r="E8" s="24">
        <v>146</v>
      </c>
      <c r="F8" s="24">
        <v>162</v>
      </c>
      <c r="G8" s="24">
        <v>169</v>
      </c>
      <c r="H8" s="25">
        <v>2.5</v>
      </c>
      <c r="I8" s="26">
        <f t="shared" si="0"/>
        <v>54</v>
      </c>
      <c r="J8" s="27"/>
      <c r="K8" s="28"/>
      <c r="M8" s="38" t="s">
        <v>863</v>
      </c>
      <c r="N8" s="39" t="s">
        <v>864</v>
      </c>
      <c r="O8" s="40"/>
      <c r="P8" s="38">
        <f>IF(P6&gt;I4,0,IF(P6&lt;=I11,4,INDEX($H$4:$H$11,MATCH($P$6,$I$4:$I$11,-1),1)))</f>
        <v>4</v>
      </c>
    </row>
    <row r="9" spans="2:16" ht="15.75" thickBot="1" x14ac:dyDescent="0.3">
      <c r="B9" s="23">
        <v>51</v>
      </c>
      <c r="C9" s="24">
        <v>83</v>
      </c>
      <c r="D9" s="24">
        <v>115</v>
      </c>
      <c r="E9" s="24">
        <v>139</v>
      </c>
      <c r="F9" s="24">
        <v>155</v>
      </c>
      <c r="G9" s="24">
        <v>162</v>
      </c>
      <c r="H9" s="25">
        <v>3</v>
      </c>
      <c r="I9" s="26">
        <f t="shared" si="0"/>
        <v>51</v>
      </c>
      <c r="J9" s="27"/>
      <c r="K9" s="28"/>
      <c r="M9" s="41" t="s">
        <v>865</v>
      </c>
      <c r="N9" s="42" t="s">
        <v>866</v>
      </c>
      <c r="O9" s="41"/>
      <c r="P9" s="41">
        <f>IFERROR(IF(P6/P4&gt;=5,3,IF(P6/P4&gt;=3,2,IF(P6/P4&gt;=2,1,0))),0)</f>
        <v>0</v>
      </c>
    </row>
    <row r="10" spans="2:16" ht="15.75" thickBot="1" x14ac:dyDescent="0.3">
      <c r="B10" s="23">
        <v>48</v>
      </c>
      <c r="C10" s="24">
        <v>79</v>
      </c>
      <c r="D10" s="24">
        <v>110</v>
      </c>
      <c r="E10" s="24">
        <v>132</v>
      </c>
      <c r="F10" s="24">
        <v>149</v>
      </c>
      <c r="G10" s="24">
        <v>156</v>
      </c>
      <c r="H10" s="25">
        <v>3.5</v>
      </c>
      <c r="I10" s="26">
        <f t="shared" si="0"/>
        <v>48</v>
      </c>
      <c r="J10" s="27"/>
      <c r="K10" s="28"/>
    </row>
    <row r="11" spans="2:16" ht="15.75" thickBot="1" x14ac:dyDescent="0.3">
      <c r="B11" s="23">
        <v>46</v>
      </c>
      <c r="C11" s="24">
        <v>76</v>
      </c>
      <c r="D11" s="24">
        <v>104</v>
      </c>
      <c r="E11" s="24">
        <v>123</v>
      </c>
      <c r="F11" s="24">
        <v>143</v>
      </c>
      <c r="G11" s="24">
        <v>150</v>
      </c>
      <c r="H11" s="25">
        <v>4</v>
      </c>
      <c r="I11" s="26">
        <f t="shared" si="0"/>
        <v>46</v>
      </c>
      <c r="J11" s="27"/>
      <c r="K11" s="28"/>
      <c r="M11" s="22"/>
    </row>
    <row r="12" spans="2:16" ht="15.75" thickBot="1" x14ac:dyDescent="0.3">
      <c r="B12" s="23"/>
      <c r="C12" s="24"/>
      <c r="D12" s="24"/>
      <c r="E12" s="24"/>
      <c r="F12" s="24"/>
      <c r="G12" s="24"/>
      <c r="H12" s="25"/>
      <c r="I12" s="26"/>
      <c r="J12" s="27"/>
      <c r="K12" s="28"/>
    </row>
  </sheetData>
  <mergeCells count="2">
    <mergeCell ref="B2:G2"/>
    <mergeCell ref="H2:H3"/>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33F2ECAEBB00A489DACCAB9FEEF86D4" ma:contentTypeVersion="17" ma:contentTypeDescription="Create a new document." ma:contentTypeScope="" ma:versionID="9f629f7b89ec15d940c72473d7aa6317">
  <xsd:schema xmlns:xsd="http://www.w3.org/2001/XMLSchema" xmlns:xs="http://www.w3.org/2001/XMLSchema" xmlns:p="http://schemas.microsoft.com/office/2006/metadata/properties" xmlns:ns2="2abf14f2-1219-42bb-8464-c4ed3ab6b549" xmlns:ns3="52985c86-f8c2-4ffb-9ed4-056f10e7bf99" targetNamespace="http://schemas.microsoft.com/office/2006/metadata/properties" ma:root="true" ma:fieldsID="66f17677d675c516a27dffef8ae593b8" ns2:_="" ns3:_="">
    <xsd:import namespace="2abf14f2-1219-42bb-8464-c4ed3ab6b549"/>
    <xsd:import namespace="52985c86-f8c2-4ffb-9ed4-056f10e7bf9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bf14f2-1219-42bb-8464-c4ed3ab6b5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f39ea20-3bab-4327-8f6b-3db4142d07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985c86-f8c2-4ffb-9ed4-056f10e7bf9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03254e-3200-4d00-9bf8-01c429d2eeb8}" ma:internalName="TaxCatchAll" ma:showField="CatchAllData" ma:web="52985c86-f8c2-4ffb-9ed4-056f10e7bf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2985c86-f8c2-4ffb-9ed4-056f10e7bf99" xsi:nil="true"/>
    <SharedWithUsers xmlns="52985c86-f8c2-4ffb-9ed4-056f10e7bf99">
      <UserInfo>
        <DisplayName>Matthew Cutler-Welsh</DisplayName>
        <AccountId>76</AccountId>
        <AccountType/>
      </UserInfo>
    </SharedWithUsers>
    <lcf76f155ced4ddcb4097134ff3c332f xmlns="2abf14f2-1219-42bb-8464-c4ed3ab6b549">
      <Terms xmlns="http://schemas.microsoft.com/office/infopath/2007/PartnerControls"/>
    </lcf76f155ced4ddcb4097134ff3c332f>
    <MediaLengthInSeconds xmlns="2abf14f2-1219-42bb-8464-c4ed3ab6b549" xsi:nil="true"/>
  </documentManagement>
</p:properties>
</file>

<file path=customXml/itemProps1.xml><?xml version="1.0" encoding="utf-8"?>
<ds:datastoreItem xmlns:ds="http://schemas.openxmlformats.org/officeDocument/2006/customXml" ds:itemID="{55CBAA2A-4589-4F13-B3E9-E520EA091C90}">
  <ds:schemaRefs>
    <ds:schemaRef ds:uri="http://schemas.microsoft.com/sharepoint/v3/contenttype/forms"/>
  </ds:schemaRefs>
</ds:datastoreItem>
</file>

<file path=customXml/itemProps2.xml><?xml version="1.0" encoding="utf-8"?>
<ds:datastoreItem xmlns:ds="http://schemas.openxmlformats.org/officeDocument/2006/customXml" ds:itemID="{E262111E-F5E8-4E3D-AF7F-2EA0DAC452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bf14f2-1219-42bb-8464-c4ed3ab6b549"/>
    <ds:schemaRef ds:uri="52985c86-f8c2-4ffb-9ed4-056f10e7bf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3EB2E55-960D-4C5A-9695-8F0F3539DA7D}">
  <ds:schemaRefs>
    <ds:schemaRef ds:uri="http://purl.org/dc/terms/"/>
    <ds:schemaRef ds:uri="http://schemas.openxmlformats.org/package/2006/metadata/core-properties"/>
    <ds:schemaRef ds:uri="http://www.w3.org/XML/1998/namespace"/>
    <ds:schemaRef ds:uri="http://purl.org/dc/elements/1.1/"/>
    <ds:schemaRef ds:uri="http://purl.org/dc/dcmitype/"/>
    <ds:schemaRef ds:uri="http://schemas.microsoft.com/office/2006/documentManagement/types"/>
    <ds:schemaRef ds:uri="52985c86-f8c2-4ffb-9ed4-056f10e7bf99"/>
    <ds:schemaRef ds:uri="http://schemas.microsoft.com/office/infopath/2007/PartnerControls"/>
    <ds:schemaRef ds:uri="2abf14f2-1219-42bb-8464-c4ed3ab6b54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Summary</vt:lpstr>
      <vt:lpstr>Overheating</vt:lpstr>
      <vt:lpstr>Water Calculator</vt:lpstr>
      <vt:lpstr>Natural Light Calculator</vt:lpstr>
      <vt:lpstr>Materials Calculator</vt:lpstr>
      <vt:lpstr>Climate Change Checklist</vt:lpstr>
      <vt:lpstr>Change Log</vt:lpstr>
      <vt:lpstr>Data</vt:lpstr>
      <vt:lpstr>DRE</vt:lpstr>
      <vt:lpstr>checklist</vt:lpstr>
      <vt:lpstr>HS_Location</vt:lpstr>
      <vt:lpstr>HS_Location_Master</vt:lpstr>
      <vt:lpstr>LocationTable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Archer</dc:creator>
  <cp:keywords/>
  <dc:description/>
  <cp:lastModifiedBy>Matthew Cutler-Welsh</cp:lastModifiedBy>
  <cp:revision/>
  <dcterms:created xsi:type="dcterms:W3CDTF">2020-09-22T00:16:55Z</dcterms:created>
  <dcterms:modified xsi:type="dcterms:W3CDTF">2026-04-07T09:43:28Z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0x010100133F2ECAEBB00A489DACCAB9FEEF86D4</vt:lpwstr>
  </property>
  <property fmtid="{D5CDD505-2E9C-101B-9397-08002B2CF9AE}" pid="3" name="Order">
    <vt:r8>492600</vt:r8>
  </property>
  <property fmtid="{D5CDD505-2E9C-101B-9397-08002B2CF9AE}" pid="4" name="MediaServiceImageTags">
    <vt:lpwstr/>
  </property>
  <property fmtid="{D5CDD505-2E9C-101B-9397-08002B2CF9AE}" pid="5" name="ComplianceAssetId">
    <vt:lpwstr/>
  </property>
  <property fmtid="{D5CDD505-2E9C-101B-9397-08002B2CF9AE}" pid="6" name="_activity">
    <vt:lpwstr>{"FileActivityType":"9","FileActivityTimeStamp":"2023-01-16T00:35:35.663Z","FileActivityUsersOnPage":[{"DisplayName":"Damiloju Adeyina","Id":"damiloju.adeyina@nzgbc.org.nz"},{"DisplayName":"Matthew Cutler-Welsh","Id":"matthew.cutler-welsh@nzgbc.org.nz"}],"FileActivityNavigationId":null}</vt:lpwstr>
  </property>
  <property fmtid="{D5CDD505-2E9C-101B-9397-08002B2CF9AE}" pid="7" name="_ExtendedDescription">
    <vt:lpwstr/>
  </property>
  <property fmtid="{D5CDD505-2E9C-101B-9397-08002B2CF9AE}" pid="8" name="TriggerFlowInfo">
    <vt:lpwstr/>
  </property>
</Properties>
</file>