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holec1/Downloads/"/>
    </mc:Choice>
  </mc:AlternateContent>
  <xr:revisionPtr revIDLastSave="0" documentId="8_{5B4A992A-5C90-5344-AA9C-9E8F087FBB5D}" xr6:coauthVersionLast="47" xr6:coauthVersionMax="47" xr10:uidLastSave="{00000000-0000-0000-0000-000000000000}"/>
  <bookViews>
    <workbookView xWindow="0" yWindow="460" windowWidth="28800" windowHeight="15720" xr2:uid="{00000000-000D-0000-FFFF-FFFF00000000}"/>
  </bookViews>
  <sheets>
    <sheet name="Share_prog" sheetId="1" r:id="rId1"/>
    <sheet name="Seznam jmen" sheetId="2" r:id="rId2"/>
  </sheets>
  <definedNames>
    <definedName name="HosVysl2021">Share_prog!$C$18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7" i="1" l="1"/>
  <c r="D56" i="1"/>
  <c r="D57" i="1"/>
  <c r="D46" i="1"/>
  <c r="C41" i="1"/>
  <c r="C40" i="1"/>
  <c r="D95" i="1"/>
  <c r="D105" i="1" s="1"/>
  <c r="D82" i="1"/>
  <c r="D87" i="1" s="1"/>
  <c r="D70" i="1"/>
  <c r="D72" i="1" s="1"/>
  <c r="D74" i="1" s="1"/>
  <c r="D77" i="1" s="1"/>
  <c r="D78" i="1" s="1"/>
  <c r="C47" i="1"/>
  <c r="C45" i="1"/>
  <c r="D36" i="1"/>
  <c r="D37" i="1" s="1"/>
  <c r="D35" i="1"/>
  <c r="C38" i="1" s="1"/>
  <c r="D34" i="1"/>
  <c r="D27" i="1"/>
  <c r="D28" i="1" s="1"/>
  <c r="D26" i="1"/>
  <c r="C31" i="1" s="1"/>
  <c r="C32" i="1" s="1"/>
  <c r="D44" i="1" s="1"/>
  <c r="D45" i="1" s="1"/>
  <c r="D25" i="1"/>
  <c r="C22" i="1"/>
  <c r="C56" i="1" s="1"/>
  <c r="D11" i="1"/>
  <c r="D10" i="1"/>
  <c r="C14" i="1" s="1"/>
  <c r="D9" i="1"/>
  <c r="C7" i="1"/>
  <c r="D97" i="1" l="1"/>
  <c r="C50" i="1"/>
  <c r="C52" i="1" s="1"/>
  <c r="C39" i="1"/>
  <c r="D101" i="1"/>
  <c r="D106" i="1" s="1"/>
  <c r="C29" i="1"/>
  <c r="C30" i="1" s="1"/>
  <c r="D98" i="1"/>
  <c r="D99" i="1"/>
  <c r="D83" i="1"/>
  <c r="D88" i="1" s="1"/>
  <c r="D47" i="1" l="1"/>
  <c r="C53" i="1"/>
  <c r="D84" i="1"/>
  <c r="C51" i="1"/>
  <c r="D50" i="1"/>
  <c r="D52" i="1" l="1"/>
  <c r="D51" i="1"/>
  <c r="E50" i="1"/>
  <c r="D53" i="1"/>
  <c r="E56" i="1"/>
</calcChain>
</file>

<file path=xl/sharedStrings.xml><?xml version="1.0" encoding="utf-8"?>
<sst xmlns="http://schemas.openxmlformats.org/spreadsheetml/2006/main" count="122" uniqueCount="85">
  <si>
    <t>Priklad realizace Shareholdingu se zamestnanci EL-VY</t>
  </si>
  <si>
    <t>Hopodarsky vysledek 2021</t>
  </si>
  <si>
    <t>Maximalni hodnota sharovani</t>
  </si>
  <si>
    <t>Částka na provoz firmy</t>
  </si>
  <si>
    <t>Část na investice</t>
  </si>
  <si>
    <t>predpokladany share zamestnancum</t>
  </si>
  <si>
    <t>a) vyplata za rok predchazejici</t>
  </si>
  <si>
    <t>b) narust mzdy</t>
  </si>
  <si>
    <t>Doba vernostni</t>
  </si>
  <si>
    <t>let</t>
  </si>
  <si>
    <t>Vypalata po vernostni dobe (dle hospodarskeho vykonu)</t>
  </si>
  <si>
    <t>Aktualizace napad na zaklade konzultace s otcem ze dne 7.9.2022</t>
  </si>
  <si>
    <t>předpokládaný share KLICOVYM zaměstnancům</t>
  </si>
  <si>
    <t>Jednorázová odměna</t>
  </si>
  <si>
    <t>Nárust ve mzdě od ledna roku následujícího (měsíců)</t>
  </si>
  <si>
    <t>Nárust v měsíční mzdě</t>
  </si>
  <si>
    <t>Výpalata po věrnostní době (dle hospodářského výkonu)</t>
  </si>
  <si>
    <t xml:space="preserve">Celkový zisk (sharing+mzda) po věrnostní době </t>
  </si>
  <si>
    <t>Pro ukazku zamestnanci</t>
  </si>
  <si>
    <t>předpokládaný share DULEZITYM zaměstnancům</t>
  </si>
  <si>
    <t>Celkový sharing náklad dle počtu KLICOVYCH zaměstnanců</t>
  </si>
  <si>
    <t>Pověrnostním období</t>
  </si>
  <si>
    <t>Po roce</t>
  </si>
  <si>
    <t>Celkový sharing náklad dle počtu DULEZITYCH zaměstnanců</t>
  </si>
  <si>
    <t>Předpokládaný zisk za celé věrnostní období</t>
  </si>
  <si>
    <t>Bez sharingu</t>
  </si>
  <si>
    <t>S sharingem</t>
  </si>
  <si>
    <t>Procentuální část vydana na share</t>
  </si>
  <si>
    <t>Majitelé celkově</t>
  </si>
  <si>
    <t>Jan Holec</t>
  </si>
  <si>
    <t>Jan Kolář</t>
  </si>
  <si>
    <t>Milan Holec</t>
  </si>
  <si>
    <t>Předpokládaný zisk za jeden rok</t>
  </si>
  <si>
    <t>Naklady share za rok</t>
  </si>
  <si>
    <t xml:space="preserve">procent ze zisku </t>
  </si>
  <si>
    <t>Doplneni dalsich skupin zamestnancu z 14.9. 2022 červené výsledky, čísla</t>
  </si>
  <si>
    <t>Obchodnik</t>
  </si>
  <si>
    <t>Doba vernostni U OBCHODNÍKŮ DÁVAT ODMĚNY??</t>
  </si>
  <si>
    <t>Pozadovany objem zakazek</t>
  </si>
  <si>
    <t>1. Ve vysi celkovych financi</t>
  </si>
  <si>
    <t xml:space="preserve">2. Pocet realizovanych zarizeni </t>
  </si>
  <si>
    <t>ks</t>
  </si>
  <si>
    <t>Jednotlive zakazky</t>
  </si>
  <si>
    <t>1. Plosina</t>
  </si>
  <si>
    <t>Vyhodnoceni zakazky v ucetnim programu</t>
  </si>
  <si>
    <t>Ponizeni vysledku o rezii</t>
  </si>
  <si>
    <t>Celkovy vysledek zakazky</t>
  </si>
  <si>
    <t>Procentuelni narok obchodnika</t>
  </si>
  <si>
    <t>Odmena za obchod</t>
  </si>
  <si>
    <t>Celkova odmena za rok vynosobena počtem zařízení (10 ks)</t>
  </si>
  <si>
    <t>Počet OBCHODNÍKŮ</t>
  </si>
  <si>
    <t>Celkový náklad za jeden rok</t>
  </si>
  <si>
    <t>Celkový náklad po věrnostní době</t>
  </si>
  <si>
    <t>Není započten věrnostní bonus</t>
  </si>
  <si>
    <t>Strategicka osoba</t>
  </si>
  <si>
    <t>předpokládaný share STRATEGICKÝM zaměstnancům</t>
  </si>
  <si>
    <t>Počet STRATEGICKÝCH zaměstnanců</t>
  </si>
  <si>
    <t>Řadový zaměstnanec a růst platu</t>
  </si>
  <si>
    <t>Vyhlášená průměrná mzda v ČR 31.12.</t>
  </si>
  <si>
    <t>Mzda řadoého zamětnance</t>
  </si>
  <si>
    <t>Roční nárust mzdy řadového zaměstnance v procentech z průměrné mzdy</t>
  </si>
  <si>
    <t>Nárust měsíční mzdy k 1 lednu v roce</t>
  </si>
  <si>
    <t xml:space="preserve">Mzda po věrnostním období [roky] </t>
  </si>
  <si>
    <t>Věrnostní bonus vypočten ze sumy ročních nárustů [mesice]</t>
  </si>
  <si>
    <t>Počet ŘADOVÝCH zaměstnanců</t>
  </si>
  <si>
    <t>Shareholding za jeden rok</t>
  </si>
  <si>
    <t>Shareholding po věrnostním období</t>
  </si>
  <si>
    <t>Experimentalni, uvaha jestli vůbec a když tak jak…</t>
  </si>
  <si>
    <t>Klicovy zamestnanci</t>
  </si>
  <si>
    <t>Duleziti z.</t>
  </si>
  <si>
    <t>Strategicky z.</t>
  </si>
  <si>
    <t>Obchdonici</t>
  </si>
  <si>
    <t>Mareckova</t>
  </si>
  <si>
    <t>Kalny</t>
  </si>
  <si>
    <t>Rakusan</t>
  </si>
  <si>
    <t>Neruda</t>
  </si>
  <si>
    <t>Malek Vl.</t>
  </si>
  <si>
    <t xml:space="preserve">Soudek </t>
  </si>
  <si>
    <t>Lhotsky</t>
  </si>
  <si>
    <t>Denk</t>
  </si>
  <si>
    <t>Hochman</t>
  </si>
  <si>
    <t>Meduna T.</t>
  </si>
  <si>
    <t>Moucka ml.</t>
  </si>
  <si>
    <t>Drnec</t>
  </si>
  <si>
    <t>Procenta pro spolecniky z celkoveho zisku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</si>
</sst>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[$Kč-405]"/>
    <numFmt numFmtId="165" formatCode="0.0%"/>
    <numFmt numFmtId="166" formatCode="#,##0.00\ [$Kč-405]"/>
  </numFmts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5"/>
      <name val="Arial"/>
      <scheme val="minor"/>
    </font>
    <font>
      <b/>
      <sz val="10"/>
      <color theme="5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FF0000"/>
      <name val="Arial"/>
      <scheme val="minor"/>
    </font>
    <font>
      <sz val="10"/>
      <color theme="5"/>
      <name val="Arial"/>
      <scheme val="minor"/>
    </font>
    <font>
      <sz val="11"/>
      <color theme="5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164" fontId="2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5" fillId="0" borderId="0" xfId="0" applyFont="1"/>
    <xf numFmtId="165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5" fillId="0" borderId="1" xfId="0" applyFont="1" applyBorder="1"/>
    <xf numFmtId="10" fontId="5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6" fillId="0" borderId="1" xfId="0" applyFont="1" applyBorder="1"/>
    <xf numFmtId="0" fontId="5" fillId="0" borderId="0" xfId="0" applyFont="1" applyAlignment="1">
      <alignment horizontal="right"/>
    </xf>
    <xf numFmtId="0" fontId="7" fillId="0" borderId="0" xfId="0" applyFont="1"/>
    <xf numFmtId="164" fontId="8" fillId="0" borderId="0" xfId="0" applyNumberFormat="1" applyFont="1"/>
    <xf numFmtId="0" fontId="8" fillId="0" borderId="0" xfId="0" applyFont="1"/>
    <xf numFmtId="1" fontId="8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164" fontId="9" fillId="2" borderId="0" xfId="0" applyNumberFormat="1" applyFont="1" applyFill="1"/>
    <xf numFmtId="164" fontId="0" fillId="0" borderId="0" xfId="0" applyNumberFormat="1"/>
    <xf numFmtId="166" fontId="9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6"/>
  <sheetViews>
    <sheetView tabSelected="1" workbookViewId="0">
      <selection activeCell="C18" sqref="C18"/>
    </sheetView>
  </sheetViews>
  <sheetFormatPr baseColWidth="10" defaultColWidth="12.5" defaultRowHeight="15.75" customHeight="1" x14ac:dyDescent="0.15"/>
  <cols>
    <col min="2" max="2" width="43.1640625" customWidth="1"/>
    <col min="3" max="3" width="15" customWidth="1"/>
    <col min="4" max="4" width="22" bestFit="1" customWidth="1"/>
    <col min="5" max="5" width="14.5" customWidth="1"/>
  </cols>
  <sheetData>
    <row r="1" spans="1:4" ht="13" x14ac:dyDescent="0.15">
      <c r="A1" s="1" t="s">
        <v>0</v>
      </c>
    </row>
    <row r="3" spans="1:4" ht="13" x14ac:dyDescent="0.15">
      <c r="A3" s="1" t="s">
        <v>1</v>
      </c>
      <c r="C3" s="2">
        <v>4000000</v>
      </c>
    </row>
    <row r="4" spans="1:4" ht="13" x14ac:dyDescent="0.15">
      <c r="A4" s="1" t="s">
        <v>2</v>
      </c>
      <c r="C4" s="3">
        <v>0.2</v>
      </c>
    </row>
    <row r="5" spans="1:4" ht="13" x14ac:dyDescent="0.15">
      <c r="A5" s="1" t="s">
        <v>3</v>
      </c>
      <c r="C5" s="2">
        <v>1000000</v>
      </c>
    </row>
    <row r="6" spans="1:4" ht="13" x14ac:dyDescent="0.15">
      <c r="A6" s="1" t="s">
        <v>4</v>
      </c>
      <c r="C6" s="3">
        <v>0.05</v>
      </c>
    </row>
    <row r="7" spans="1:4" ht="13" x14ac:dyDescent="0.15">
      <c r="C7" s="2">
        <f>C3*C6</f>
        <v>200000</v>
      </c>
    </row>
    <row r="9" spans="1:4" ht="13" x14ac:dyDescent="0.15">
      <c r="A9" s="1" t="s">
        <v>5</v>
      </c>
      <c r="C9" s="3">
        <v>1.4999999999999999E-2</v>
      </c>
      <c r="D9" s="4">
        <f>C3*C9</f>
        <v>60000</v>
      </c>
    </row>
    <row r="10" spans="1:4" ht="13" x14ac:dyDescent="0.15">
      <c r="A10" s="1" t="s">
        <v>6</v>
      </c>
      <c r="C10" s="5">
        <v>1.4E-2</v>
      </c>
      <c r="D10" s="4">
        <f>C3*C10</f>
        <v>56000</v>
      </c>
    </row>
    <row r="11" spans="1:4" ht="13" x14ac:dyDescent="0.15">
      <c r="A11" s="1" t="s">
        <v>7</v>
      </c>
      <c r="C11" s="5">
        <v>1E-3</v>
      </c>
      <c r="D11" s="4">
        <f>C3*C11</f>
        <v>4000</v>
      </c>
    </row>
    <row r="13" spans="1:4" ht="13" x14ac:dyDescent="0.15">
      <c r="A13" s="1" t="s">
        <v>8</v>
      </c>
      <c r="C13" s="1">
        <v>5</v>
      </c>
      <c r="D13" s="1" t="s">
        <v>9</v>
      </c>
    </row>
    <row r="14" spans="1:4" ht="13" x14ac:dyDescent="0.15">
      <c r="A14" s="1" t="s">
        <v>10</v>
      </c>
      <c r="C14" s="4">
        <f>D10*C13</f>
        <v>280000</v>
      </c>
    </row>
    <row r="16" spans="1:4" ht="13" x14ac:dyDescent="0.15">
      <c r="A16" s="6" t="s">
        <v>11</v>
      </c>
    </row>
    <row r="18" spans="1:5" ht="13" x14ac:dyDescent="0.15">
      <c r="A18" s="1" t="s">
        <v>1</v>
      </c>
      <c r="C18" s="2">
        <v>4000000</v>
      </c>
    </row>
    <row r="19" spans="1:5" ht="13" x14ac:dyDescent="0.15">
      <c r="A19" s="1" t="s">
        <v>2</v>
      </c>
      <c r="C19" s="3">
        <v>0.2</v>
      </c>
    </row>
    <row r="20" spans="1:5" ht="13" x14ac:dyDescent="0.15">
      <c r="A20" s="1" t="s">
        <v>3</v>
      </c>
      <c r="C20" s="2">
        <v>1000000</v>
      </c>
    </row>
    <row r="21" spans="1:5" ht="13" x14ac:dyDescent="0.15">
      <c r="A21" s="1" t="s">
        <v>4</v>
      </c>
      <c r="C21" s="3">
        <v>0.05</v>
      </c>
    </row>
    <row r="22" spans="1:5" ht="13" x14ac:dyDescent="0.15">
      <c r="C22" s="2">
        <f>C18*C21</f>
        <v>200000</v>
      </c>
    </row>
    <row r="24" spans="1:5" ht="13" x14ac:dyDescent="0.15">
      <c r="A24" s="1" t="s">
        <v>8</v>
      </c>
      <c r="C24" s="1">
        <v>5</v>
      </c>
      <c r="D24" s="1" t="s">
        <v>9</v>
      </c>
    </row>
    <row r="25" spans="1:5" ht="13" x14ac:dyDescent="0.15">
      <c r="A25" s="7" t="s">
        <v>12</v>
      </c>
      <c r="C25" s="3">
        <v>1.4999999999999999E-2</v>
      </c>
      <c r="D25" s="4">
        <f>C18*C25</f>
        <v>60000</v>
      </c>
    </row>
    <row r="26" spans="1:5" ht="13" x14ac:dyDescent="0.15">
      <c r="A26" s="1" t="s">
        <v>6</v>
      </c>
      <c r="C26" s="5">
        <v>0.01</v>
      </c>
      <c r="D26" s="2">
        <f>C18*C26</f>
        <v>40000</v>
      </c>
      <c r="E26" s="6" t="s">
        <v>13</v>
      </c>
    </row>
    <row r="27" spans="1:5" ht="13" x14ac:dyDescent="0.15">
      <c r="A27" s="1" t="s">
        <v>7</v>
      </c>
      <c r="C27" s="5">
        <v>5.0000000000000001E-3</v>
      </c>
      <c r="D27" s="4">
        <f>C18*C27</f>
        <v>20000</v>
      </c>
    </row>
    <row r="28" spans="1:5" ht="13" x14ac:dyDescent="0.15">
      <c r="A28" s="1" t="s">
        <v>14</v>
      </c>
      <c r="C28" s="1">
        <v>12</v>
      </c>
      <c r="D28" s="2">
        <f>D27/C28</f>
        <v>1666.6666666666667</v>
      </c>
      <c r="E28" s="6" t="s">
        <v>15</v>
      </c>
    </row>
    <row r="29" spans="1:5" ht="13" x14ac:dyDescent="0.15">
      <c r="A29" s="1" t="s">
        <v>16</v>
      </c>
      <c r="C29" s="4">
        <f>D26*C24</f>
        <v>200000</v>
      </c>
    </row>
    <row r="30" spans="1:5" ht="13" x14ac:dyDescent="0.15">
      <c r="A30" s="1" t="s">
        <v>17</v>
      </c>
      <c r="C30" s="4">
        <f>(D26+D27)*C24+C29</f>
        <v>500000</v>
      </c>
      <c r="D30" s="1" t="s">
        <v>18</v>
      </c>
    </row>
    <row r="31" spans="1:5" ht="13" x14ac:dyDescent="0.15">
      <c r="A31" s="1" t="s">
        <v>65</v>
      </c>
      <c r="C31" s="4">
        <f>D26</f>
        <v>40000</v>
      </c>
      <c r="D31" s="1"/>
    </row>
    <row r="32" spans="1:5" ht="13" x14ac:dyDescent="0.15">
      <c r="A32" s="1" t="s">
        <v>66</v>
      </c>
      <c r="C32" s="4">
        <f>C31*C24</f>
        <v>200000</v>
      </c>
      <c r="D32" s="1"/>
    </row>
    <row r="34" spans="1:26" ht="13" x14ac:dyDescent="0.15">
      <c r="A34" s="8" t="s">
        <v>19</v>
      </c>
      <c r="C34" s="10">
        <v>0.01</v>
      </c>
      <c r="D34" s="11">
        <f>C18*C34</f>
        <v>40000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3" x14ac:dyDescent="0.15">
      <c r="A35" s="12" t="s">
        <v>6</v>
      </c>
      <c r="B35" s="9"/>
      <c r="C35" s="13">
        <v>7.0000000000000001E-3</v>
      </c>
      <c r="D35" s="14">
        <f>C18*C35</f>
        <v>28000</v>
      </c>
      <c r="E35" s="15" t="s">
        <v>13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3" x14ac:dyDescent="0.15">
      <c r="A36" s="9" t="s">
        <v>7</v>
      </c>
      <c r="B36" s="9"/>
      <c r="C36" s="13">
        <v>3.0000000000000001E-3</v>
      </c>
      <c r="D36" s="11">
        <f>C18*C36</f>
        <v>12000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3" x14ac:dyDescent="0.15">
      <c r="A37" s="12" t="s">
        <v>14</v>
      </c>
      <c r="B37" s="9"/>
      <c r="C37" s="16">
        <v>12</v>
      </c>
      <c r="D37" s="14">
        <f>D36/C37</f>
        <v>1000</v>
      </c>
      <c r="E37" s="15" t="s">
        <v>15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3" x14ac:dyDescent="0.15">
      <c r="A38" s="12" t="s">
        <v>16</v>
      </c>
      <c r="B38" s="9"/>
      <c r="C38" s="11">
        <f>D35*C24</f>
        <v>140000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3" x14ac:dyDescent="0.15">
      <c r="A39" s="12" t="s">
        <v>17</v>
      </c>
      <c r="B39" s="9"/>
      <c r="C39" s="11">
        <f>(D35+D36)*C24</f>
        <v>200000</v>
      </c>
      <c r="D39" s="1" t="s">
        <v>18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3" x14ac:dyDescent="0.15">
      <c r="A40" s="1" t="s">
        <v>65</v>
      </c>
      <c r="C40" s="4">
        <f>D35</f>
        <v>28000</v>
      </c>
      <c r="D40" s="1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3" x14ac:dyDescent="0.15">
      <c r="A41" s="1" t="s">
        <v>66</v>
      </c>
      <c r="C41" s="4">
        <f>C24*C40</f>
        <v>140000</v>
      </c>
      <c r="D41" s="1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15">
      <c r="B42" s="9"/>
    </row>
    <row r="44" spans="1:26" ht="13" x14ac:dyDescent="0.15">
      <c r="A44" s="1" t="s">
        <v>20</v>
      </c>
      <c r="C44" s="17">
        <v>4</v>
      </c>
      <c r="D44" s="18">
        <f>C44*C32</f>
        <v>800000</v>
      </c>
      <c r="E44" s="1" t="s">
        <v>21</v>
      </c>
    </row>
    <row r="45" spans="1:26" ht="13" x14ac:dyDescent="0.15">
      <c r="A45" s="1" t="s">
        <v>20</v>
      </c>
      <c r="C45" s="1">
        <f>C44</f>
        <v>4</v>
      </c>
      <c r="D45" s="18">
        <f>D44/C24</f>
        <v>160000</v>
      </c>
      <c r="E45" s="1" t="s">
        <v>22</v>
      </c>
    </row>
    <row r="46" spans="1:26" ht="13" x14ac:dyDescent="0.15">
      <c r="A46" s="1" t="s">
        <v>23</v>
      </c>
      <c r="C46" s="17">
        <v>4</v>
      </c>
      <c r="D46" s="18">
        <f>C46*C41</f>
        <v>560000</v>
      </c>
      <c r="E46" s="1" t="s">
        <v>21</v>
      </c>
    </row>
    <row r="47" spans="1:26" ht="13" x14ac:dyDescent="0.15">
      <c r="A47" s="1" t="s">
        <v>23</v>
      </c>
      <c r="C47" s="1">
        <f>C46</f>
        <v>4</v>
      </c>
      <c r="D47" s="18">
        <f>D46/C24</f>
        <v>112000</v>
      </c>
      <c r="E47" s="1" t="s">
        <v>22</v>
      </c>
    </row>
    <row r="48" spans="1:26" ht="13" x14ac:dyDescent="0.15">
      <c r="A48" s="1"/>
    </row>
    <row r="49" spans="1:6" ht="13" x14ac:dyDescent="0.15">
      <c r="A49" s="1" t="s">
        <v>24</v>
      </c>
      <c r="C49" s="1" t="s">
        <v>25</v>
      </c>
      <c r="D49" s="1" t="s">
        <v>26</v>
      </c>
      <c r="E49" s="1" t="s">
        <v>27</v>
      </c>
    </row>
    <row r="50" spans="1:6" ht="13" x14ac:dyDescent="0.15">
      <c r="A50" s="1" t="s">
        <v>28</v>
      </c>
      <c r="C50" s="4">
        <f>C24*(C18-C20-C22)</f>
        <v>14000000</v>
      </c>
      <c r="D50" s="4">
        <f>C50-D44-D46-D78-D88-D106</f>
        <v>7572000</v>
      </c>
      <c r="E50" s="19">
        <f>100-(100*D50/C50)</f>
        <v>45.914285714285711</v>
      </c>
    </row>
    <row r="51" spans="1:6" ht="13" x14ac:dyDescent="0.15">
      <c r="A51" s="19" t="s">
        <v>29</v>
      </c>
      <c r="C51" s="4">
        <f t="shared" ref="C51:D51" si="0">0.6*C50</f>
        <v>8400000</v>
      </c>
      <c r="D51" s="4">
        <f t="shared" si="0"/>
        <v>4543200</v>
      </c>
    </row>
    <row r="52" spans="1:6" ht="13" x14ac:dyDescent="0.15">
      <c r="A52" s="19" t="s">
        <v>30</v>
      </c>
      <c r="C52" s="4">
        <f t="shared" ref="C52:D52" si="1">0.2*C50</f>
        <v>2800000</v>
      </c>
      <c r="D52" s="4">
        <f t="shared" si="1"/>
        <v>1514400</v>
      </c>
    </row>
    <row r="53" spans="1:6" ht="13" x14ac:dyDescent="0.15">
      <c r="A53" s="19" t="s">
        <v>31</v>
      </c>
      <c r="C53" s="4">
        <f t="shared" ref="C53:D53" si="2">0.2*C50</f>
        <v>2800000</v>
      </c>
      <c r="D53" s="4">
        <f t="shared" si="2"/>
        <v>1514400</v>
      </c>
    </row>
    <row r="55" spans="1:6" ht="13" x14ac:dyDescent="0.15">
      <c r="A55" s="1" t="s">
        <v>32</v>
      </c>
      <c r="C55" s="1" t="s">
        <v>25</v>
      </c>
      <c r="D55" s="1" t="s">
        <v>26</v>
      </c>
      <c r="E55" s="1"/>
    </row>
    <row r="56" spans="1:6" ht="13" x14ac:dyDescent="0.15">
      <c r="A56" s="1" t="s">
        <v>28</v>
      </c>
      <c r="C56" s="4">
        <f>(C18-C20-C22)</f>
        <v>2800000</v>
      </c>
      <c r="D56" s="4">
        <f>C56-D57</f>
        <v>2408000</v>
      </c>
      <c r="E56" s="20">
        <f>100-(100*D56/C18)</f>
        <v>39.799999999999997</v>
      </c>
      <c r="F56" t="s">
        <v>84</v>
      </c>
    </row>
    <row r="57" spans="1:6" ht="15.75" customHeight="1" x14ac:dyDescent="0.2">
      <c r="A57" s="1" t="s">
        <v>33</v>
      </c>
      <c r="D57" s="4">
        <f>D45+D47+D87</f>
        <v>392000</v>
      </c>
      <c r="E57" s="25">
        <f>(100*D57/HosVysl2021)</f>
        <v>9.8000000000000007</v>
      </c>
      <c r="F57" s="1" t="s">
        <v>34</v>
      </c>
    </row>
    <row r="58" spans="1:6" ht="15.75" customHeight="1" x14ac:dyDescent="0.15">
      <c r="D58" s="24"/>
    </row>
    <row r="59" spans="1:6" ht="13" x14ac:dyDescent="0.15">
      <c r="A59" s="1" t="s">
        <v>35</v>
      </c>
    </row>
    <row r="61" spans="1:6" ht="13" x14ac:dyDescent="0.15">
      <c r="A61" s="7" t="s">
        <v>36</v>
      </c>
    </row>
    <row r="62" spans="1:6" ht="13" x14ac:dyDescent="0.15">
      <c r="A62" s="1" t="s">
        <v>37</v>
      </c>
      <c r="C62" s="1">
        <v>5</v>
      </c>
      <c r="D62" s="1" t="s">
        <v>9</v>
      </c>
    </row>
    <row r="63" spans="1:6" ht="13" x14ac:dyDescent="0.15">
      <c r="A63" s="1" t="s">
        <v>38</v>
      </c>
    </row>
    <row r="64" spans="1:6" ht="13" x14ac:dyDescent="0.15">
      <c r="A64" s="1" t="s">
        <v>39</v>
      </c>
      <c r="C64" s="4"/>
      <c r="D64" s="4">
        <v>5000000</v>
      </c>
    </row>
    <row r="65" spans="1:5" ht="13" x14ac:dyDescent="0.15">
      <c r="A65" s="1" t="s">
        <v>40</v>
      </c>
      <c r="C65" s="1"/>
      <c r="D65" s="1">
        <v>10</v>
      </c>
      <c r="E65" s="1" t="s">
        <v>41</v>
      </c>
    </row>
    <row r="67" spans="1:5" ht="13" x14ac:dyDescent="0.15">
      <c r="A67" s="1" t="s">
        <v>42</v>
      </c>
    </row>
    <row r="68" spans="1:5" ht="13" x14ac:dyDescent="0.15">
      <c r="A68" s="1" t="s">
        <v>43</v>
      </c>
      <c r="C68" s="4"/>
      <c r="D68" s="4">
        <v>200000</v>
      </c>
    </row>
    <row r="69" spans="1:5" ht="13" x14ac:dyDescent="0.15">
      <c r="B69" s="1" t="s">
        <v>44</v>
      </c>
      <c r="C69" s="21"/>
      <c r="D69" s="21">
        <v>0.2</v>
      </c>
    </row>
    <row r="70" spans="1:5" ht="13" x14ac:dyDescent="0.15">
      <c r="B70" s="1" t="s">
        <v>45</v>
      </c>
      <c r="D70" s="4">
        <f>D68*(1-D69)</f>
        <v>160000</v>
      </c>
    </row>
    <row r="71" spans="1:5" ht="13" x14ac:dyDescent="0.15">
      <c r="B71" s="1" t="s">
        <v>46</v>
      </c>
      <c r="C71" s="22"/>
      <c r="D71" s="22">
        <v>0.1</v>
      </c>
    </row>
    <row r="72" spans="1:5" ht="13" x14ac:dyDescent="0.15">
      <c r="B72" s="1" t="s">
        <v>47</v>
      </c>
      <c r="C72" s="6"/>
      <c r="D72" s="2">
        <f>D70*D71</f>
        <v>16000</v>
      </c>
    </row>
    <row r="73" spans="1:5" ht="15.75" customHeight="1" x14ac:dyDescent="0.15">
      <c r="B73" s="1" t="s">
        <v>48</v>
      </c>
    </row>
    <row r="74" spans="1:5" ht="13" x14ac:dyDescent="0.15">
      <c r="A74" s="1" t="s">
        <v>49</v>
      </c>
      <c r="C74" s="6"/>
      <c r="D74" s="2">
        <f>D72*D65</f>
        <v>160000</v>
      </c>
    </row>
    <row r="76" spans="1:5" ht="13" x14ac:dyDescent="0.15">
      <c r="A76" s="1" t="s">
        <v>50</v>
      </c>
      <c r="D76" s="1">
        <v>2</v>
      </c>
    </row>
    <row r="77" spans="1:5" ht="13" x14ac:dyDescent="0.15">
      <c r="A77" s="6" t="s">
        <v>51</v>
      </c>
      <c r="D77" s="18">
        <f>D74*D76</f>
        <v>320000</v>
      </c>
    </row>
    <row r="78" spans="1:5" ht="13" x14ac:dyDescent="0.15">
      <c r="A78" s="6" t="s">
        <v>52</v>
      </c>
      <c r="D78" s="18">
        <f>D77*C62</f>
        <v>1600000</v>
      </c>
      <c r="E78" s="1" t="s">
        <v>53</v>
      </c>
    </row>
    <row r="80" spans="1:5" ht="13" x14ac:dyDescent="0.15">
      <c r="A80" s="7" t="s">
        <v>54</v>
      </c>
    </row>
    <row r="81" spans="1:5" ht="13" x14ac:dyDescent="0.15">
      <c r="A81" s="1" t="s">
        <v>8</v>
      </c>
      <c r="C81" s="1">
        <v>5</v>
      </c>
      <c r="D81" s="1" t="s">
        <v>9</v>
      </c>
    </row>
    <row r="82" spans="1:5" ht="13" x14ac:dyDescent="0.15">
      <c r="A82" s="1" t="s">
        <v>55</v>
      </c>
      <c r="C82" s="3">
        <v>1.4999999999999999E-2</v>
      </c>
      <c r="D82" s="4">
        <f>C18*C82</f>
        <v>60000</v>
      </c>
      <c r="E82" s="6" t="s">
        <v>13</v>
      </c>
    </row>
    <row r="83" spans="1:5" ht="13" x14ac:dyDescent="0.15">
      <c r="A83" s="1" t="s">
        <v>16</v>
      </c>
      <c r="D83" s="4">
        <f>D82*C81</f>
        <v>300000</v>
      </c>
    </row>
    <row r="84" spans="1:5" ht="13" x14ac:dyDescent="0.15">
      <c r="A84" s="1" t="s">
        <v>17</v>
      </c>
      <c r="D84" s="4">
        <f>C81*D82+D83</f>
        <v>600000</v>
      </c>
    </row>
    <row r="86" spans="1:5" ht="13" x14ac:dyDescent="0.15">
      <c r="A86" s="1" t="s">
        <v>56</v>
      </c>
      <c r="D86" s="1">
        <v>2</v>
      </c>
    </row>
    <row r="87" spans="1:5" ht="13" x14ac:dyDescent="0.15">
      <c r="A87" s="6" t="s">
        <v>51</v>
      </c>
      <c r="D87" s="18">
        <f>D82*D86</f>
        <v>120000</v>
      </c>
    </row>
    <row r="88" spans="1:5" ht="13" x14ac:dyDescent="0.15">
      <c r="A88" s="6" t="s">
        <v>52</v>
      </c>
      <c r="D88" s="18">
        <f>(D82*C81+D83)*D86</f>
        <v>1200000</v>
      </c>
    </row>
    <row r="90" spans="1:5" ht="13" x14ac:dyDescent="0.15">
      <c r="A90" s="7" t="s">
        <v>57</v>
      </c>
    </row>
    <row r="91" spans="1:5" ht="13" x14ac:dyDescent="0.15">
      <c r="A91" s="1" t="s">
        <v>8</v>
      </c>
      <c r="C91" s="1">
        <v>5</v>
      </c>
      <c r="D91" s="1" t="s">
        <v>9</v>
      </c>
    </row>
    <row r="92" spans="1:5" ht="13" x14ac:dyDescent="0.15">
      <c r="A92" s="1" t="s">
        <v>58</v>
      </c>
      <c r="D92" s="4">
        <v>42000</v>
      </c>
    </row>
    <row r="93" spans="1:5" ht="13" x14ac:dyDescent="0.15">
      <c r="A93" s="1" t="s">
        <v>59</v>
      </c>
      <c r="D93" s="4">
        <v>26000</v>
      </c>
    </row>
    <row r="94" spans="1:5" ht="13" x14ac:dyDescent="0.15">
      <c r="A94" s="1" t="s">
        <v>60</v>
      </c>
      <c r="D94" s="3">
        <v>1.4999999999999999E-2</v>
      </c>
    </row>
    <row r="95" spans="1:5" ht="13" x14ac:dyDescent="0.15">
      <c r="A95" s="1" t="s">
        <v>61</v>
      </c>
      <c r="D95" s="2">
        <f>D92*D94</f>
        <v>630</v>
      </c>
    </row>
    <row r="97" spans="1:5" ht="13" x14ac:dyDescent="0.15">
      <c r="A97" s="1" t="s">
        <v>62</v>
      </c>
      <c r="C97" s="1">
        <v>5</v>
      </c>
      <c r="D97" s="4">
        <f>$D93+$D95*C97</f>
        <v>29150</v>
      </c>
    </row>
    <row r="98" spans="1:5" ht="13" x14ac:dyDescent="0.15">
      <c r="C98" s="1">
        <v>10</v>
      </c>
      <c r="D98" s="4">
        <f>D93+D95*C98</f>
        <v>32300</v>
      </c>
    </row>
    <row r="99" spans="1:5" ht="13" x14ac:dyDescent="0.15">
      <c r="C99" s="1">
        <v>15</v>
      </c>
      <c r="D99" s="4">
        <f>D93+D95*C99</f>
        <v>35450</v>
      </c>
    </row>
    <row r="101" spans="1:5" ht="13" x14ac:dyDescent="0.15">
      <c r="A101" s="1" t="s">
        <v>63</v>
      </c>
      <c r="C101" s="1">
        <v>12</v>
      </c>
      <c r="D101" s="2">
        <f>C91*D95*C101</f>
        <v>37800</v>
      </c>
      <c r="E101" t="s">
        <v>67</v>
      </c>
    </row>
    <row r="103" spans="1:5" ht="13" x14ac:dyDescent="0.15">
      <c r="A103" s="1" t="s">
        <v>64</v>
      </c>
      <c r="D103" s="1">
        <v>30</v>
      </c>
    </row>
    <row r="105" spans="1:5" ht="13" x14ac:dyDescent="0.15">
      <c r="A105" s="6" t="s">
        <v>51</v>
      </c>
      <c r="D105" s="18">
        <f>D103*C101*D95</f>
        <v>226800</v>
      </c>
    </row>
    <row r="106" spans="1:5" ht="14" x14ac:dyDescent="0.2">
      <c r="A106" s="6" t="s">
        <v>52</v>
      </c>
      <c r="D106" s="23">
        <f>D103*C101*D95*C91+D101*D103</f>
        <v>2268000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C0369-ECBF-4FBB-9BB0-E17A56F48A53}">
  <dimension ref="A2:D6"/>
  <sheetViews>
    <sheetView workbookViewId="0">
      <selection activeCell="A9" sqref="A9"/>
    </sheetView>
  </sheetViews>
  <sheetFormatPr baseColWidth="10" defaultColWidth="8.83203125" defaultRowHeight="13" x14ac:dyDescent="0.15"/>
  <cols>
    <col min="1" max="1" width="18.33203125" bestFit="1" customWidth="1"/>
    <col min="3" max="3" width="12.5" bestFit="1" customWidth="1"/>
    <col min="4" max="4" width="10.6640625" bestFit="1" customWidth="1"/>
  </cols>
  <sheetData>
    <row r="2" spans="1:4" x14ac:dyDescent="0.15">
      <c r="A2" t="s">
        <v>68</v>
      </c>
      <c r="B2" t="s">
        <v>69</v>
      </c>
      <c r="C2" t="s">
        <v>70</v>
      </c>
      <c r="D2" t="s">
        <v>71</v>
      </c>
    </row>
    <row r="3" spans="1:4" x14ac:dyDescent="0.15">
      <c r="A3" t="s">
        <v>72</v>
      </c>
      <c r="B3" t="s">
        <v>75</v>
      </c>
      <c r="C3" t="s">
        <v>79</v>
      </c>
      <c r="D3" t="s">
        <v>81</v>
      </c>
    </row>
    <row r="4" spans="1:4" x14ac:dyDescent="0.15">
      <c r="A4" t="s">
        <v>74</v>
      </c>
      <c r="B4" t="s">
        <v>76</v>
      </c>
      <c r="C4" t="s">
        <v>80</v>
      </c>
      <c r="D4" t="s">
        <v>82</v>
      </c>
    </row>
    <row r="5" spans="1:4" x14ac:dyDescent="0.15">
      <c r="A5" t="s">
        <v>78</v>
      </c>
      <c r="B5" t="s">
        <v>73</v>
      </c>
    </row>
    <row r="6" spans="1:4" x14ac:dyDescent="0.15">
      <c r="A6" t="s">
        <v>77</v>
      </c>
      <c r="B6" t="s">
        <v>83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Share_prog</vt:lpstr>
      <vt:lpstr>Seznam jmen</vt:lpstr>
      <vt:lpstr>HosVysl2021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2022-09-23T19:46:35Z</dcterms:created>
  <dcterms:modified xsi:type="dcterms:W3CDTF">2022-09-23T19:46:35Z</dcterms:modified>
</cp:coreProperties>
</file>