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1" sheetId="1" r:id="rId4"/>
  </sheets>
  <definedNames/>
  <calcPr/>
</workbook>
</file>

<file path=xl/sharedStrings.xml><?xml version="1.0" encoding="utf-8"?>
<sst xmlns="http://schemas.openxmlformats.org/spreadsheetml/2006/main" count="101" uniqueCount="65">
  <si>
    <t>Priklad realizace Shareholdingu se zamestnanci EL-VY</t>
  </si>
  <si>
    <t>Hopodarsky vysledek 2021</t>
  </si>
  <si>
    <t>Maximalni hodnota sharovani</t>
  </si>
  <si>
    <t>Částka na provoz firmy</t>
  </si>
  <si>
    <t>Část na investice</t>
  </si>
  <si>
    <t>predpokladany share zamestnancum</t>
  </si>
  <si>
    <t>a) vyplata za rok predchazejici</t>
  </si>
  <si>
    <t>b) narust mzdy</t>
  </si>
  <si>
    <t>Doba vernostni</t>
  </si>
  <si>
    <t>let</t>
  </si>
  <si>
    <t>Vypalata po vernostni dobe (dle hospodarskeho vykonu)</t>
  </si>
  <si>
    <t>Aktualizace napad na zaklade konzultace s otcem ze dne 7.9.2022</t>
  </si>
  <si>
    <t>předpokládaný share KLICOVYM zaměstnancům</t>
  </si>
  <si>
    <t>Jednorázová odměna</t>
  </si>
  <si>
    <t>Nárust ve mzdě od ledna roku následujícího (měsíců)</t>
  </si>
  <si>
    <t>Nárust v měsíční mzdě</t>
  </si>
  <si>
    <t>Výpalata po věrnostní době (dle hospodářského výkonu)</t>
  </si>
  <si>
    <t xml:space="preserve">Celkový zisk (sharing+mzda) po věrnostní době </t>
  </si>
  <si>
    <t>Pro ukazku zamestnanci</t>
  </si>
  <si>
    <t>předpokládaný share DULEZITYM zaměstnancům</t>
  </si>
  <si>
    <t>Celkový sharing náklad dle počtu KLICOVYCH zaměstnanců</t>
  </si>
  <si>
    <t>Pověrnostním období</t>
  </si>
  <si>
    <t>Po roce</t>
  </si>
  <si>
    <t>Celkový sharing náklad dle počtu DULEZITYCH zaměstnanců</t>
  </si>
  <si>
    <t>Předpokládaný zisk za celé věrnostní období</t>
  </si>
  <si>
    <t>Bez sharingu</t>
  </si>
  <si>
    <t>S sharingem</t>
  </si>
  <si>
    <t>Procentuální část vydana na share</t>
  </si>
  <si>
    <t>Majitelé celkově</t>
  </si>
  <si>
    <t>Jan Holec</t>
  </si>
  <si>
    <t>Jan Kolář</t>
  </si>
  <si>
    <t>Milan Holec</t>
  </si>
  <si>
    <t>Předpokládaný zisk za jeden rok</t>
  </si>
  <si>
    <t>Naklady share za rok</t>
  </si>
  <si>
    <t xml:space="preserve">procent ze zisku </t>
  </si>
  <si>
    <t>Doplneni dalsich skupin zamestnancu z 14.9. 2022 červené výsledky, čísla</t>
  </si>
  <si>
    <t>Obchodnik</t>
  </si>
  <si>
    <t>Doba vernostni U OBCHODNÍKŮ DÁVAT ODMĚNY??</t>
  </si>
  <si>
    <t>Pozadovany objem zakazek</t>
  </si>
  <si>
    <t>1. Ve vysi celkovych financi</t>
  </si>
  <si>
    <t xml:space="preserve">2. Pocet realizovanych zarizeni </t>
  </si>
  <si>
    <t>ks</t>
  </si>
  <si>
    <t>Jednotlive zakazky</t>
  </si>
  <si>
    <t>1. Plosina</t>
  </si>
  <si>
    <t>Vyhodnoceni zakazky v ucetnim programu</t>
  </si>
  <si>
    <t>Ponizeni vysledku o rezii</t>
  </si>
  <si>
    <t>Celkovy vysledek zakazky</t>
  </si>
  <si>
    <t>Procentuelni narok obchodnika</t>
  </si>
  <si>
    <t>Odmena za obchod</t>
  </si>
  <si>
    <t>Celkova odmena za rok vynosobena počtem zařízení (10 ks)</t>
  </si>
  <si>
    <t>Počet OBCHODNÍKŮ</t>
  </si>
  <si>
    <t>Celkový náklad za jeden rok</t>
  </si>
  <si>
    <t>Celkový náklad po věrnostní době</t>
  </si>
  <si>
    <t>Není započten věrnostní bonus</t>
  </si>
  <si>
    <t>Strategicka osoba</t>
  </si>
  <si>
    <t>předpokládaný share STRATEGICKÝM zaměstnancům</t>
  </si>
  <si>
    <t>Počet STRATEGICKÝCH zaměstnanců</t>
  </si>
  <si>
    <t>Řadový zaměstnanec a růst platu</t>
  </si>
  <si>
    <t>Vyhlášená průměrná mzda v ČR 31.12.</t>
  </si>
  <si>
    <t>Mzda řadoého zamětnance</t>
  </si>
  <si>
    <t>Roční nárust mzdy řadového zaměstnance v procentech z průměrné mzdy</t>
  </si>
  <si>
    <t>Nárust měsíční mzdy k 1 lednu v roce</t>
  </si>
  <si>
    <t xml:space="preserve">Mzda po věrnostním období [roky] </t>
  </si>
  <si>
    <t>Věrnostní bonus vypočten ze sumy ročních nárustů [mesice]</t>
  </si>
  <si>
    <t>Počet ŘADOVÝCH zaměstnanců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</si>
</sst>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[$Kč-405]"/>
    <numFmt numFmtId="165" formatCode="0.0%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5"/>
      <name val="Arial"/>
      <scheme val="minor"/>
    </font>
    <font>
      <b/>
      <color theme="5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  <scheme val="minor"/>
    </font>
    <font>
      <color theme="5"/>
      <name val="Arial"/>
      <scheme val="minor"/>
    </font>
    <font>
      <sz val="11.0"/>
      <color theme="5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Font="1" applyNumberFormat="1"/>
    <xf borderId="0" fillId="0" fontId="1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0" fillId="0" fontId="5" numFmtId="10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vertical="bottom"/>
    </xf>
    <xf borderId="1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8" numFmtId="0" xfId="0" applyFont="1"/>
    <xf borderId="0" fillId="0" fontId="8" numFmtId="0" xfId="0" applyAlignment="1" applyFont="1">
      <alignment readingOrder="0"/>
    </xf>
    <xf borderId="0" fillId="0" fontId="8" numFmtId="1" xfId="0" applyFont="1" applyNumberFormat="1"/>
    <xf borderId="0" fillId="2" fontId="9" numFmtId="0" xfId="0" applyFill="1" applyFont="1"/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2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25"/>
    <col customWidth="1" min="3" max="3" width="15.0"/>
    <col customWidth="1" min="5" max="5" width="14.63"/>
  </cols>
  <sheetData>
    <row r="1">
      <c r="A1" s="1" t="s">
        <v>0</v>
      </c>
    </row>
    <row r="3">
      <c r="A3" s="1" t="s">
        <v>1</v>
      </c>
      <c r="C3" s="2">
        <v>4000000.0</v>
      </c>
    </row>
    <row r="4">
      <c r="A4" s="1" t="s">
        <v>2</v>
      </c>
      <c r="C4" s="3">
        <v>0.2</v>
      </c>
    </row>
    <row r="5">
      <c r="A5" s="1" t="s">
        <v>3</v>
      </c>
      <c r="C5" s="2">
        <v>1000000.0</v>
      </c>
    </row>
    <row r="6">
      <c r="A6" s="1" t="s">
        <v>4</v>
      </c>
      <c r="C6" s="3">
        <v>0.05</v>
      </c>
    </row>
    <row r="7">
      <c r="C7" s="4">
        <f>C3*C6</f>
        <v>200000</v>
      </c>
    </row>
    <row r="9">
      <c r="A9" s="1" t="s">
        <v>5</v>
      </c>
      <c r="C9" s="3">
        <v>0.015</v>
      </c>
      <c r="D9" s="5">
        <f>C3*C9</f>
        <v>60000</v>
      </c>
    </row>
    <row r="10">
      <c r="A10" s="1" t="s">
        <v>6</v>
      </c>
      <c r="C10" s="6">
        <v>0.014</v>
      </c>
      <c r="D10" s="5">
        <f>C3*C10</f>
        <v>56000</v>
      </c>
    </row>
    <row r="11">
      <c r="A11" s="1" t="s">
        <v>7</v>
      </c>
      <c r="C11" s="6">
        <v>0.001</v>
      </c>
      <c r="D11" s="5">
        <f>C3*C11</f>
        <v>4000</v>
      </c>
    </row>
    <row r="13">
      <c r="A13" s="1" t="s">
        <v>8</v>
      </c>
      <c r="C13" s="1">
        <v>5.0</v>
      </c>
      <c r="D13" s="1" t="s">
        <v>9</v>
      </c>
    </row>
    <row r="14">
      <c r="A14" s="1" t="s">
        <v>10</v>
      </c>
      <c r="C14" s="5">
        <f>D10*C13</f>
        <v>280000</v>
      </c>
    </row>
    <row r="16">
      <c r="A16" s="7" t="s">
        <v>11</v>
      </c>
    </row>
    <row r="18">
      <c r="A18" s="1" t="s">
        <v>1</v>
      </c>
      <c r="C18" s="2">
        <v>4000000.0</v>
      </c>
    </row>
    <row r="19">
      <c r="A19" s="1" t="s">
        <v>2</v>
      </c>
      <c r="C19" s="3">
        <v>0.2</v>
      </c>
    </row>
    <row r="20">
      <c r="A20" s="1" t="s">
        <v>3</v>
      </c>
      <c r="C20" s="2">
        <v>1000000.0</v>
      </c>
    </row>
    <row r="21">
      <c r="A21" s="1" t="s">
        <v>4</v>
      </c>
      <c r="C21" s="3">
        <v>0.05</v>
      </c>
    </row>
    <row r="22">
      <c r="C22" s="4">
        <f>C18*C21</f>
        <v>200000</v>
      </c>
    </row>
    <row r="24">
      <c r="A24" s="1" t="s">
        <v>8</v>
      </c>
      <c r="C24" s="1">
        <v>5.0</v>
      </c>
      <c r="D24" s="1" t="s">
        <v>9</v>
      </c>
    </row>
    <row r="25">
      <c r="A25" s="8" t="s">
        <v>12</v>
      </c>
      <c r="C25" s="3">
        <v>0.015</v>
      </c>
      <c r="D25" s="5">
        <f>C18*C25</f>
        <v>60000</v>
      </c>
    </row>
    <row r="26">
      <c r="A26" s="1" t="s">
        <v>6</v>
      </c>
      <c r="C26" s="6">
        <v>0.01</v>
      </c>
      <c r="D26" s="4">
        <f>C18*C26</f>
        <v>40000</v>
      </c>
      <c r="E26" s="7" t="s">
        <v>13</v>
      </c>
    </row>
    <row r="27">
      <c r="A27" s="1" t="s">
        <v>7</v>
      </c>
      <c r="C27" s="6">
        <v>0.005</v>
      </c>
      <c r="D27" s="5">
        <f>C18*C27</f>
        <v>20000</v>
      </c>
    </row>
    <row r="28">
      <c r="A28" s="1" t="s">
        <v>14</v>
      </c>
      <c r="C28" s="1">
        <v>12.0</v>
      </c>
      <c r="D28" s="4">
        <f>D27/C28</f>
        <v>1666.666667</v>
      </c>
      <c r="E28" s="7" t="s">
        <v>15</v>
      </c>
    </row>
    <row r="29">
      <c r="A29" s="1" t="s">
        <v>16</v>
      </c>
      <c r="C29" s="5">
        <f>D26*C24</f>
        <v>200000</v>
      </c>
    </row>
    <row r="30">
      <c r="A30" s="1" t="s">
        <v>17</v>
      </c>
      <c r="C30" s="5">
        <f>(D26+D27)*C24+C29</f>
        <v>500000</v>
      </c>
      <c r="D30" s="1" t="s">
        <v>18</v>
      </c>
    </row>
    <row r="32">
      <c r="A32" s="9" t="s">
        <v>19</v>
      </c>
      <c r="B32" s="10"/>
      <c r="C32" s="11">
        <v>0.01</v>
      </c>
      <c r="D32" s="12">
        <f>C18*C32</f>
        <v>40000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3" t="s">
        <v>6</v>
      </c>
      <c r="B33" s="10"/>
      <c r="C33" s="14">
        <v>0.007</v>
      </c>
      <c r="D33" s="15">
        <f>C18*C33</f>
        <v>28000</v>
      </c>
      <c r="E33" s="16" t="s">
        <v>13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 t="s">
        <v>7</v>
      </c>
      <c r="B34" s="10"/>
      <c r="C34" s="14">
        <v>0.003</v>
      </c>
      <c r="D34" s="12">
        <f>C18*C34</f>
        <v>12000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3" t="s">
        <v>14</v>
      </c>
      <c r="B35" s="10"/>
      <c r="C35" s="17">
        <v>12.0</v>
      </c>
      <c r="D35" s="15">
        <f>D34/C35</f>
        <v>1000</v>
      </c>
      <c r="E35" s="16" t="s">
        <v>15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3" t="s">
        <v>16</v>
      </c>
      <c r="B36" s="10"/>
      <c r="C36" s="12">
        <f>D33*C24</f>
        <v>140000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8" t="s">
        <v>17</v>
      </c>
      <c r="B37" s="10"/>
      <c r="C37" s="12">
        <f>(D33+D34)*C24</f>
        <v>200000</v>
      </c>
      <c r="D37" s="1" t="s">
        <v>18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40">
      <c r="A40" s="1" t="s">
        <v>20</v>
      </c>
      <c r="C40" s="19">
        <v>5.0</v>
      </c>
      <c r="D40" s="20">
        <f>C40*C30</f>
        <v>2500000</v>
      </c>
      <c r="E40" s="1" t="s">
        <v>21</v>
      </c>
    </row>
    <row r="41">
      <c r="A41" s="1" t="s">
        <v>20</v>
      </c>
      <c r="C41" s="1">
        <f>C40</f>
        <v>5</v>
      </c>
      <c r="D41" s="20">
        <f>D40/C24</f>
        <v>500000</v>
      </c>
      <c r="E41" s="1" t="s">
        <v>22</v>
      </c>
    </row>
    <row r="42">
      <c r="A42" s="1" t="s">
        <v>23</v>
      </c>
      <c r="C42" s="19">
        <v>3.0</v>
      </c>
      <c r="D42" s="20">
        <f>C42*C37</f>
        <v>600000</v>
      </c>
      <c r="E42" s="1" t="s">
        <v>21</v>
      </c>
    </row>
    <row r="43">
      <c r="A43" s="1" t="s">
        <v>23</v>
      </c>
      <c r="C43" s="1">
        <f>C42</f>
        <v>3</v>
      </c>
      <c r="D43" s="20">
        <f>D42/C24</f>
        <v>120000</v>
      </c>
      <c r="E43" s="1" t="s">
        <v>22</v>
      </c>
    </row>
    <row r="44">
      <c r="A44" s="1"/>
    </row>
    <row r="45">
      <c r="A45" s="1" t="s">
        <v>24</v>
      </c>
      <c r="C45" s="1" t="s">
        <v>25</v>
      </c>
      <c r="D45" s="1" t="s">
        <v>26</v>
      </c>
      <c r="E45" s="1" t="s">
        <v>27</v>
      </c>
    </row>
    <row r="46">
      <c r="A46" s="1" t="s">
        <v>28</v>
      </c>
      <c r="C46" s="5">
        <f>C24*(C18-C20-C22)</f>
        <v>14000000</v>
      </c>
      <c r="D46" s="5">
        <f>C46-D40-D42-D74-D84-D102</f>
        <v>6300000</v>
      </c>
      <c r="E46" s="21">
        <f>100-(100*D46/C46)</f>
        <v>55</v>
      </c>
    </row>
    <row r="47">
      <c r="A47" s="22" t="s">
        <v>29</v>
      </c>
      <c r="C47" s="5">
        <f t="shared" ref="C47:D47" si="1">0.6*C46</f>
        <v>8400000</v>
      </c>
      <c r="D47" s="5">
        <f t="shared" si="1"/>
        <v>3780000</v>
      </c>
    </row>
    <row r="48">
      <c r="A48" s="22" t="s">
        <v>30</v>
      </c>
      <c r="C48" s="5">
        <f t="shared" ref="C48:D48" si="2">0.2*C46</f>
        <v>2800000</v>
      </c>
      <c r="D48" s="5">
        <f t="shared" si="2"/>
        <v>1260000</v>
      </c>
    </row>
    <row r="49">
      <c r="A49" s="22" t="s">
        <v>31</v>
      </c>
      <c r="C49" s="5">
        <f t="shared" ref="C49:D49" si="3">0.2*C46</f>
        <v>2800000</v>
      </c>
      <c r="D49" s="5">
        <f t="shared" si="3"/>
        <v>1260000</v>
      </c>
    </row>
    <row r="51">
      <c r="A51" s="1" t="s">
        <v>32</v>
      </c>
      <c r="C51" s="1" t="s">
        <v>25</v>
      </c>
      <c r="D51" s="1" t="s">
        <v>26</v>
      </c>
      <c r="E51" s="1" t="s">
        <v>27</v>
      </c>
    </row>
    <row r="52">
      <c r="A52" s="1" t="s">
        <v>28</v>
      </c>
      <c r="C52" s="5">
        <f>(C18-C20-C22)</f>
        <v>2800000</v>
      </c>
      <c r="D52" s="5">
        <f>C52-D41-D43-D73-D83-D101</f>
        <v>1560000</v>
      </c>
      <c r="E52" s="23">
        <f>100-(100*D52/C18)</f>
        <v>61</v>
      </c>
    </row>
    <row r="53">
      <c r="A53" s="1" t="s">
        <v>33</v>
      </c>
      <c r="D53" s="5">
        <f>D41+D43+D73+D83+D101</f>
        <v>1240000</v>
      </c>
      <c r="E53" s="24">
        <f>(100*D53/C18)</f>
        <v>31</v>
      </c>
      <c r="F53" s="1" t="s">
        <v>34</v>
      </c>
    </row>
    <row r="55">
      <c r="A55" s="1" t="s">
        <v>35</v>
      </c>
    </row>
    <row r="57">
      <c r="A57" s="8" t="s">
        <v>36</v>
      </c>
    </row>
    <row r="58">
      <c r="A58" s="1" t="s">
        <v>37</v>
      </c>
      <c r="C58" s="1">
        <v>5.0</v>
      </c>
      <c r="D58" s="1" t="s">
        <v>9</v>
      </c>
    </row>
    <row r="59">
      <c r="A59" s="1" t="s">
        <v>38</v>
      </c>
    </row>
    <row r="60">
      <c r="A60" s="1" t="s">
        <v>39</v>
      </c>
      <c r="C60" s="25"/>
      <c r="D60" s="25">
        <v>5000000.0</v>
      </c>
    </row>
    <row r="61">
      <c r="A61" s="1" t="s">
        <v>40</v>
      </c>
      <c r="C61" s="1"/>
      <c r="D61" s="1">
        <v>10.0</v>
      </c>
      <c r="E61" s="1" t="s">
        <v>41</v>
      </c>
    </row>
    <row r="63">
      <c r="A63" s="1" t="s">
        <v>42</v>
      </c>
    </row>
    <row r="64">
      <c r="A64" s="1" t="s">
        <v>43</v>
      </c>
      <c r="B64" s="1" t="s">
        <v>44</v>
      </c>
      <c r="C64" s="25"/>
      <c r="D64" s="25">
        <v>200000.0</v>
      </c>
    </row>
    <row r="65">
      <c r="B65" s="1" t="s">
        <v>45</v>
      </c>
      <c r="C65" s="26"/>
      <c r="D65" s="26">
        <v>0.2</v>
      </c>
    </row>
    <row r="66">
      <c r="B66" s="1" t="s">
        <v>46</v>
      </c>
      <c r="D66" s="5">
        <f>D64*(1-D65)</f>
        <v>160000</v>
      </c>
    </row>
    <row r="67">
      <c r="B67" s="1" t="s">
        <v>47</v>
      </c>
      <c r="C67" s="27"/>
      <c r="D67" s="27">
        <v>0.1</v>
      </c>
    </row>
    <row r="68">
      <c r="B68" s="1" t="s">
        <v>48</v>
      </c>
      <c r="C68" s="28"/>
      <c r="D68" s="4">
        <f>D66*D67</f>
        <v>16000</v>
      </c>
    </row>
    <row r="70">
      <c r="A70" s="1" t="s">
        <v>49</v>
      </c>
      <c r="C70" s="28"/>
      <c r="D70" s="4">
        <f>D68*D61</f>
        <v>160000</v>
      </c>
    </row>
    <row r="72">
      <c r="A72" s="1" t="s">
        <v>50</v>
      </c>
      <c r="D72" s="1">
        <v>2.0</v>
      </c>
    </row>
    <row r="73">
      <c r="A73" s="7" t="s">
        <v>51</v>
      </c>
      <c r="D73" s="20">
        <f>D70*D72</f>
        <v>320000</v>
      </c>
    </row>
    <row r="74">
      <c r="A74" s="7" t="s">
        <v>52</v>
      </c>
      <c r="D74" s="20">
        <f>D73*C58</f>
        <v>1600000</v>
      </c>
      <c r="E74" s="1" t="s">
        <v>53</v>
      </c>
    </row>
    <row r="76">
      <c r="A76" s="8" t="s">
        <v>54</v>
      </c>
    </row>
    <row r="77">
      <c r="A77" s="1" t="s">
        <v>8</v>
      </c>
      <c r="C77" s="1">
        <v>5.0</v>
      </c>
      <c r="D77" s="1" t="s">
        <v>9</v>
      </c>
    </row>
    <row r="78">
      <c r="A78" s="1" t="s">
        <v>55</v>
      </c>
      <c r="C78" s="3">
        <v>0.015</v>
      </c>
      <c r="D78" s="5">
        <f>C18*C78</f>
        <v>60000</v>
      </c>
      <c r="E78" s="7" t="s">
        <v>13</v>
      </c>
    </row>
    <row r="79">
      <c r="A79" s="1" t="s">
        <v>16</v>
      </c>
      <c r="D79" s="5">
        <f>D78*C77</f>
        <v>300000</v>
      </c>
    </row>
    <row r="80">
      <c r="A80" s="1" t="s">
        <v>17</v>
      </c>
      <c r="D80" s="5">
        <f>C77*D78+D79</f>
        <v>600000</v>
      </c>
    </row>
    <row r="82">
      <c r="A82" s="1" t="s">
        <v>56</v>
      </c>
      <c r="D82" s="1">
        <v>2.0</v>
      </c>
    </row>
    <row r="83">
      <c r="A83" s="7" t="s">
        <v>51</v>
      </c>
      <c r="D83" s="20">
        <f>D78*D82</f>
        <v>120000</v>
      </c>
    </row>
    <row r="84">
      <c r="A84" s="7" t="s">
        <v>52</v>
      </c>
      <c r="D84" s="20">
        <f>(D78*C77+D79)*D82</f>
        <v>1200000</v>
      </c>
    </row>
    <row r="86">
      <c r="A86" s="8" t="s">
        <v>57</v>
      </c>
    </row>
    <row r="87">
      <c r="A87" s="1" t="s">
        <v>8</v>
      </c>
      <c r="C87" s="1">
        <v>5.0</v>
      </c>
      <c r="D87" s="1" t="s">
        <v>9</v>
      </c>
    </row>
    <row r="88">
      <c r="A88" s="1" t="s">
        <v>58</v>
      </c>
      <c r="D88" s="25">
        <v>50000.0</v>
      </c>
    </row>
    <row r="89">
      <c r="A89" s="1" t="s">
        <v>59</v>
      </c>
      <c r="D89" s="25">
        <v>30000.0</v>
      </c>
    </row>
    <row r="90">
      <c r="A90" s="1" t="s">
        <v>60</v>
      </c>
      <c r="D90" s="3">
        <v>0.015</v>
      </c>
    </row>
    <row r="91">
      <c r="A91" s="1" t="s">
        <v>61</v>
      </c>
      <c r="D91" s="4">
        <f>D88*D90</f>
        <v>750</v>
      </c>
    </row>
    <row r="93">
      <c r="A93" s="1" t="s">
        <v>62</v>
      </c>
      <c r="C93" s="1">
        <v>5.0</v>
      </c>
      <c r="D93" s="5">
        <f>$D89+$D91*C93</f>
        <v>33750</v>
      </c>
    </row>
    <row r="94">
      <c r="C94" s="1">
        <v>10.0</v>
      </c>
      <c r="D94" s="5">
        <f>D89+D91*C94</f>
        <v>37500</v>
      </c>
    </row>
    <row r="95">
      <c r="C95" s="1">
        <v>15.0</v>
      </c>
      <c r="D95" s="5">
        <f>D89+D91*C95</f>
        <v>41250</v>
      </c>
    </row>
    <row r="97">
      <c r="A97" s="1" t="s">
        <v>63</v>
      </c>
      <c r="C97" s="1">
        <v>12.0</v>
      </c>
      <c r="D97" s="4">
        <f>C87*D91*C97</f>
        <v>45000</v>
      </c>
    </row>
    <row r="99">
      <c r="A99" s="1" t="s">
        <v>64</v>
      </c>
      <c r="D99" s="1">
        <v>20.0</v>
      </c>
    </row>
    <row r="101">
      <c r="A101" s="7" t="s">
        <v>51</v>
      </c>
      <c r="D101" s="20">
        <f>D99*C97*D91</f>
        <v>180000</v>
      </c>
    </row>
    <row r="102">
      <c r="A102" s="7" t="s">
        <v>52</v>
      </c>
      <c r="D102" s="29">
        <f>D99*C97*D91*C87+D97*D99</f>
        <v>1800000</v>
      </c>
    </row>
  </sheetData>
  <drawing r:id="rId1"/>
</worksheet>
</file>