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Hurtadoyhurtado\carpeta compartida\PROYECTOS\CI IdSO MANABÍ Y SANTA ELENA\CAPAS DE DATOS\05 AGUAS LIMPIAS\AGUAS LIMPIAS 2019\DATOS CRUDOS\"/>
    </mc:Choice>
  </mc:AlternateContent>
  <bookViews>
    <workbookView xWindow="-120" yWindow="-120" windowWidth="19740" windowHeight="11760" firstSheet="1" activeTab="2"/>
  </bookViews>
  <sheets>
    <sheet name="cw_pathogen_trendGGF MSE (2)" sheetId="5" r:id="rId1"/>
    <sheet name="cw_pathogen_trendGGS MSE" sheetId="1" r:id="rId2"/>
    <sheet name="cw_pathogen_trendGGF MSE" sheetId="2" r:id="rId3"/>
    <sheet name="cw_pathogen_trend MSE" sheetId="3" r:id="rId4"/>
    <sheet name="cw_pathogen_trend" sheetId="4" r:id="rId5"/>
  </sheets>
  <externalReferences>
    <externalReference r:id="rId6"/>
  </externalReferences>
  <definedNames>
    <definedName name="_xlnm._FilterDatabase" localSheetId="1" hidden="1">'cw_pathogen_trendGGS MSE'!$A$6:$N$87</definedName>
    <definedName name="_xlchart.v1.0" hidden="1">cw_pathogen_trend!$B$2:$B$4</definedName>
    <definedName name="_xlchart.v1.1" hidden="1">cw_pathogen_trend!$C$2:$C$4</definedName>
    <definedName name="_xlchart.v1.2" hidden="1">cw_pathogen_trend!$D$2:$D$4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C3" i="2" l="1"/>
  <c r="I2" i="3" l="1"/>
  <c r="AE5" i="2"/>
  <c r="AE4" i="2"/>
  <c r="AE3" i="2"/>
  <c r="BE4" i="2" l="1"/>
  <c r="BE5" i="2"/>
  <c r="BE6" i="2"/>
  <c r="BE3" i="2"/>
  <c r="BD4" i="2"/>
  <c r="BD5" i="2"/>
  <c r="BD6" i="2"/>
  <c r="BD3" i="2"/>
  <c r="BC6" i="2"/>
  <c r="BC5" i="2"/>
  <c r="BC4" i="2"/>
  <c r="AY6" i="5" l="1"/>
  <c r="AY5" i="5"/>
  <c r="AY4" i="5"/>
  <c r="AY3" i="5"/>
  <c r="AV6" i="5"/>
  <c r="AV5" i="5"/>
  <c r="AV4" i="5"/>
  <c r="AV3" i="5"/>
  <c r="AS6" i="5"/>
  <c r="AS5" i="5"/>
  <c r="AS4" i="5"/>
  <c r="AS3" i="5"/>
  <c r="K81" i="5"/>
  <c r="J81" i="5"/>
  <c r="L81" i="5" s="1"/>
  <c r="I81" i="5"/>
  <c r="H81" i="5"/>
  <c r="G81" i="5"/>
  <c r="E81" i="5"/>
  <c r="F81" i="5" s="1"/>
  <c r="D81" i="5"/>
  <c r="K80" i="5"/>
  <c r="J80" i="5"/>
  <c r="L80" i="5" s="1"/>
  <c r="H80" i="5"/>
  <c r="G80" i="5"/>
  <c r="E80" i="5"/>
  <c r="D80" i="5"/>
  <c r="F80" i="5" s="1"/>
  <c r="K79" i="5"/>
  <c r="L79" i="5" s="1"/>
  <c r="J79" i="5"/>
  <c r="H79" i="5"/>
  <c r="H74" i="5" s="1"/>
  <c r="G79" i="5"/>
  <c r="E79" i="5"/>
  <c r="D79" i="5"/>
  <c r="L78" i="5"/>
  <c r="K78" i="5"/>
  <c r="J78" i="5"/>
  <c r="H78" i="5"/>
  <c r="G78" i="5"/>
  <c r="E78" i="5"/>
  <c r="D78" i="5"/>
  <c r="F78" i="5" s="1"/>
  <c r="L77" i="5"/>
  <c r="K77" i="5"/>
  <c r="J77" i="5"/>
  <c r="H77" i="5"/>
  <c r="I77" i="5" s="1"/>
  <c r="G77" i="5"/>
  <c r="E77" i="5"/>
  <c r="D77" i="5"/>
  <c r="F77" i="5" s="1"/>
  <c r="L76" i="5"/>
  <c r="K76" i="5"/>
  <c r="J76" i="5"/>
  <c r="H76" i="5"/>
  <c r="I76" i="5" s="1"/>
  <c r="G76" i="5"/>
  <c r="E76" i="5"/>
  <c r="D76" i="5"/>
  <c r="F76" i="5" s="1"/>
  <c r="K75" i="5"/>
  <c r="J75" i="5"/>
  <c r="L75" i="5" s="1"/>
  <c r="I75" i="5"/>
  <c r="H75" i="5"/>
  <c r="G75" i="5"/>
  <c r="E75" i="5"/>
  <c r="F75" i="5" s="1"/>
  <c r="D75" i="5"/>
  <c r="K74" i="5"/>
  <c r="J74" i="5"/>
  <c r="L74" i="5" s="1"/>
  <c r="E74" i="5"/>
  <c r="D74" i="5"/>
  <c r="F74" i="5" s="1"/>
  <c r="K73" i="5"/>
  <c r="L73" i="5" s="1"/>
  <c r="J73" i="5"/>
  <c r="I73" i="5"/>
  <c r="H73" i="5"/>
  <c r="G73" i="5"/>
  <c r="E73" i="5"/>
  <c r="D73" i="5"/>
  <c r="F73" i="5" s="1"/>
  <c r="K72" i="5"/>
  <c r="J72" i="5"/>
  <c r="L72" i="5" s="1"/>
  <c r="I72" i="5"/>
  <c r="H72" i="5"/>
  <c r="G72" i="5"/>
  <c r="E72" i="5"/>
  <c r="F72" i="5" s="1"/>
  <c r="D72" i="5"/>
  <c r="K71" i="5"/>
  <c r="J71" i="5"/>
  <c r="L71" i="5" s="1"/>
  <c r="I71" i="5"/>
  <c r="H71" i="5"/>
  <c r="G71" i="5"/>
  <c r="E71" i="5"/>
  <c r="F71" i="5" s="1"/>
  <c r="D71" i="5"/>
  <c r="K70" i="5"/>
  <c r="J70" i="5"/>
  <c r="L70" i="5" s="1"/>
  <c r="H70" i="5"/>
  <c r="G70" i="5"/>
  <c r="I70" i="5" s="1"/>
  <c r="F70" i="5"/>
  <c r="E70" i="5"/>
  <c r="D70" i="5"/>
  <c r="K69" i="5"/>
  <c r="K68" i="5" s="1"/>
  <c r="K67" i="5" s="1"/>
  <c r="J69" i="5"/>
  <c r="H69" i="5"/>
  <c r="H68" i="5" s="1"/>
  <c r="G69" i="5"/>
  <c r="G68" i="5" s="1"/>
  <c r="E69" i="5"/>
  <c r="D69" i="5"/>
  <c r="J68" i="5"/>
  <c r="L68" i="5" s="1"/>
  <c r="I68" i="5"/>
  <c r="E68" i="5"/>
  <c r="E67" i="5" s="1"/>
  <c r="D68" i="5"/>
  <c r="K66" i="5"/>
  <c r="L66" i="5" s="1"/>
  <c r="J66" i="5"/>
  <c r="H66" i="5"/>
  <c r="G66" i="5"/>
  <c r="I66" i="5" s="1"/>
  <c r="F66" i="5"/>
  <c r="E66" i="5"/>
  <c r="D66" i="5"/>
  <c r="K65" i="5"/>
  <c r="K63" i="5" s="1"/>
  <c r="J65" i="5"/>
  <c r="H65" i="5"/>
  <c r="G65" i="5"/>
  <c r="I65" i="5" s="1"/>
  <c r="E65" i="5"/>
  <c r="D65" i="5"/>
  <c r="F65" i="5" s="1"/>
  <c r="L64" i="5"/>
  <c r="K64" i="5"/>
  <c r="J64" i="5"/>
  <c r="H64" i="5"/>
  <c r="G64" i="5"/>
  <c r="E64" i="5"/>
  <c r="D64" i="5"/>
  <c r="F64" i="5" s="1"/>
  <c r="J63" i="5"/>
  <c r="F63" i="5"/>
  <c r="E63" i="5"/>
  <c r="D63" i="5"/>
  <c r="K62" i="5"/>
  <c r="L62" i="5" s="1"/>
  <c r="J62" i="5"/>
  <c r="H62" i="5"/>
  <c r="G62" i="5"/>
  <c r="I62" i="5" s="1"/>
  <c r="F62" i="5"/>
  <c r="E62" i="5"/>
  <c r="D62" i="5"/>
  <c r="K61" i="5"/>
  <c r="K59" i="5" s="1"/>
  <c r="J61" i="5"/>
  <c r="H61" i="5"/>
  <c r="G61" i="5"/>
  <c r="I61" i="5" s="1"/>
  <c r="E61" i="5"/>
  <c r="D61" i="5"/>
  <c r="F61" i="5" s="1"/>
  <c r="L60" i="5"/>
  <c r="K60" i="5"/>
  <c r="J60" i="5"/>
  <c r="H60" i="5"/>
  <c r="G60" i="5"/>
  <c r="E60" i="5"/>
  <c r="D60" i="5"/>
  <c r="F60" i="5" s="1"/>
  <c r="J59" i="5"/>
  <c r="G59" i="5"/>
  <c r="F59" i="5"/>
  <c r="E59" i="5"/>
  <c r="D59" i="5"/>
  <c r="K58" i="5"/>
  <c r="L58" i="5" s="1"/>
  <c r="J58" i="5"/>
  <c r="H58" i="5"/>
  <c r="G58" i="5"/>
  <c r="I58" i="5" s="1"/>
  <c r="F58" i="5"/>
  <c r="E58" i="5"/>
  <c r="D58" i="5"/>
  <c r="K57" i="5"/>
  <c r="K56" i="5" s="1"/>
  <c r="J57" i="5"/>
  <c r="H57" i="5"/>
  <c r="H56" i="5" s="1"/>
  <c r="G57" i="5"/>
  <c r="E57" i="5"/>
  <c r="D57" i="5"/>
  <c r="F57" i="5" s="1"/>
  <c r="J56" i="5"/>
  <c r="L56" i="5" s="1"/>
  <c r="F56" i="5"/>
  <c r="E56" i="5"/>
  <c r="D56" i="5"/>
  <c r="K55" i="5"/>
  <c r="J55" i="5"/>
  <c r="L55" i="5" s="1"/>
  <c r="I55" i="5"/>
  <c r="H55" i="5"/>
  <c r="G55" i="5"/>
  <c r="F55" i="5"/>
  <c r="E55" i="5"/>
  <c r="D55" i="5"/>
  <c r="K54" i="5"/>
  <c r="J54" i="5"/>
  <c r="L54" i="5" s="1"/>
  <c r="H54" i="5"/>
  <c r="G54" i="5"/>
  <c r="I54" i="5" s="1"/>
  <c r="F54" i="5"/>
  <c r="E54" i="5"/>
  <c r="D54" i="5"/>
  <c r="K53" i="5"/>
  <c r="L53" i="5" s="1"/>
  <c r="J53" i="5"/>
  <c r="H53" i="5"/>
  <c r="G53" i="5"/>
  <c r="I53" i="5" s="1"/>
  <c r="E53" i="5"/>
  <c r="D53" i="5"/>
  <c r="K52" i="5"/>
  <c r="J52" i="5"/>
  <c r="L52" i="5" s="1"/>
  <c r="H52" i="5"/>
  <c r="I52" i="5" s="1"/>
  <c r="G52" i="5"/>
  <c r="F52" i="5"/>
  <c r="E52" i="5"/>
  <c r="D52" i="5"/>
  <c r="K51" i="5"/>
  <c r="J51" i="5"/>
  <c r="H51" i="5"/>
  <c r="G51" i="5"/>
  <c r="I51" i="5" s="1"/>
  <c r="F51" i="5"/>
  <c r="E51" i="5"/>
  <c r="D51" i="5"/>
  <c r="K50" i="5"/>
  <c r="H50" i="5"/>
  <c r="F50" i="5"/>
  <c r="E50" i="5"/>
  <c r="D50" i="5"/>
  <c r="K49" i="5"/>
  <c r="L49" i="5" s="1"/>
  <c r="J49" i="5"/>
  <c r="H49" i="5"/>
  <c r="G49" i="5"/>
  <c r="E49" i="5"/>
  <c r="D49" i="5"/>
  <c r="F49" i="5" s="1"/>
  <c r="L48" i="5"/>
  <c r="K48" i="5"/>
  <c r="J48" i="5"/>
  <c r="H48" i="5"/>
  <c r="I48" i="5" s="1"/>
  <c r="G48" i="5"/>
  <c r="E48" i="5"/>
  <c r="D48" i="5"/>
  <c r="F48" i="5" s="1"/>
  <c r="K47" i="5"/>
  <c r="K45" i="5" s="1"/>
  <c r="J47" i="5"/>
  <c r="H47" i="5"/>
  <c r="G47" i="5"/>
  <c r="I47" i="5" s="1"/>
  <c r="E47" i="5"/>
  <c r="F47" i="5" s="1"/>
  <c r="D47" i="5"/>
  <c r="L46" i="5"/>
  <c r="K46" i="5"/>
  <c r="J46" i="5"/>
  <c r="J45" i="5" s="1"/>
  <c r="H46" i="5"/>
  <c r="H45" i="5" s="1"/>
  <c r="G46" i="5"/>
  <c r="E46" i="5"/>
  <c r="D46" i="5"/>
  <c r="F46" i="5" s="1"/>
  <c r="L45" i="5"/>
  <c r="G45" i="5"/>
  <c r="E45" i="5"/>
  <c r="D45" i="5"/>
  <c r="F45" i="5" s="1"/>
  <c r="L44" i="5"/>
  <c r="K44" i="5"/>
  <c r="J44" i="5"/>
  <c r="H44" i="5"/>
  <c r="I44" i="5" s="1"/>
  <c r="G44" i="5"/>
  <c r="E44" i="5"/>
  <c r="D44" i="5"/>
  <c r="F44" i="5" s="1"/>
  <c r="K43" i="5"/>
  <c r="J43" i="5"/>
  <c r="H43" i="5"/>
  <c r="G43" i="5"/>
  <c r="I43" i="5" s="1"/>
  <c r="E43" i="5"/>
  <c r="F43" i="5" s="1"/>
  <c r="D43" i="5"/>
  <c r="L42" i="5"/>
  <c r="K42" i="5"/>
  <c r="J42" i="5"/>
  <c r="J40" i="5" s="1"/>
  <c r="H42" i="5"/>
  <c r="G42" i="5"/>
  <c r="I42" i="5" s="1"/>
  <c r="E42" i="5"/>
  <c r="D42" i="5"/>
  <c r="F42" i="5" s="1"/>
  <c r="L41" i="5"/>
  <c r="K41" i="5"/>
  <c r="J41" i="5"/>
  <c r="I41" i="5"/>
  <c r="H41" i="5"/>
  <c r="G41" i="5"/>
  <c r="E41" i="5"/>
  <c r="D41" i="5"/>
  <c r="F41" i="5" s="1"/>
  <c r="F40" i="5"/>
  <c r="E40" i="5"/>
  <c r="D40" i="5"/>
  <c r="K39" i="5"/>
  <c r="J39" i="5"/>
  <c r="L39" i="5" s="1"/>
  <c r="H39" i="5"/>
  <c r="G39" i="5"/>
  <c r="I39" i="5" s="1"/>
  <c r="F39" i="5"/>
  <c r="E39" i="5"/>
  <c r="D39" i="5"/>
  <c r="K38" i="5"/>
  <c r="L38" i="5" s="1"/>
  <c r="J38" i="5"/>
  <c r="H38" i="5"/>
  <c r="G38" i="5"/>
  <c r="I38" i="5" s="1"/>
  <c r="F38" i="5"/>
  <c r="E38" i="5"/>
  <c r="D38" i="5"/>
  <c r="K37" i="5"/>
  <c r="H37" i="5"/>
  <c r="G37" i="5"/>
  <c r="I37" i="5" s="1"/>
  <c r="E37" i="5"/>
  <c r="D37" i="5"/>
  <c r="K36" i="5"/>
  <c r="J36" i="5"/>
  <c r="L36" i="5" s="1"/>
  <c r="H36" i="5"/>
  <c r="I36" i="5" s="1"/>
  <c r="G36" i="5"/>
  <c r="F36" i="5"/>
  <c r="E36" i="5"/>
  <c r="D36" i="5"/>
  <c r="K35" i="5"/>
  <c r="J35" i="5"/>
  <c r="H35" i="5"/>
  <c r="G35" i="5"/>
  <c r="I35" i="5" s="1"/>
  <c r="F35" i="5"/>
  <c r="E35" i="5"/>
  <c r="D35" i="5"/>
  <c r="AL34" i="5"/>
  <c r="AM34" i="5" s="1"/>
  <c r="AK34" i="5"/>
  <c r="AI34" i="5"/>
  <c r="AH34" i="5"/>
  <c r="AJ34" i="5" s="1"/>
  <c r="AG34" i="5"/>
  <c r="AF34" i="5"/>
  <c r="AE34" i="5"/>
  <c r="K34" i="5"/>
  <c r="H34" i="5"/>
  <c r="G34" i="5"/>
  <c r="I34" i="5" s="1"/>
  <c r="E34" i="5"/>
  <c r="D34" i="5"/>
  <c r="AL33" i="5"/>
  <c r="AK33" i="5"/>
  <c r="AI33" i="5"/>
  <c r="AJ33" i="5" s="1"/>
  <c r="AH33" i="5"/>
  <c r="AG33" i="5"/>
  <c r="AF33" i="5"/>
  <c r="AE33" i="5"/>
  <c r="K33" i="5"/>
  <c r="J33" i="5"/>
  <c r="L33" i="5" s="1"/>
  <c r="H33" i="5"/>
  <c r="G33" i="5"/>
  <c r="I33" i="5" s="1"/>
  <c r="F33" i="5"/>
  <c r="E33" i="5"/>
  <c r="D33" i="5"/>
  <c r="AM32" i="5"/>
  <c r="AL32" i="5"/>
  <c r="AK32" i="5"/>
  <c r="AI32" i="5"/>
  <c r="AH32" i="5"/>
  <c r="AJ32" i="5" s="1"/>
  <c r="AG32" i="5"/>
  <c r="AF32" i="5"/>
  <c r="AE32" i="5"/>
  <c r="L32" i="5"/>
  <c r="K32" i="5"/>
  <c r="J32" i="5"/>
  <c r="H32" i="5"/>
  <c r="H30" i="5" s="1"/>
  <c r="G32" i="5"/>
  <c r="E32" i="5"/>
  <c r="D32" i="5"/>
  <c r="F32" i="5" s="1"/>
  <c r="AM31" i="5"/>
  <c r="AL31" i="5"/>
  <c r="AK31" i="5"/>
  <c r="AI31" i="5"/>
  <c r="AJ31" i="5" s="1"/>
  <c r="AH31" i="5"/>
  <c r="AF31" i="5"/>
  <c r="AE31" i="5"/>
  <c r="AG31" i="5" s="1"/>
  <c r="K31" i="5"/>
  <c r="K30" i="5" s="1"/>
  <c r="J31" i="5"/>
  <c r="H31" i="5"/>
  <c r="G31" i="5"/>
  <c r="I31" i="5" s="1"/>
  <c r="E31" i="5"/>
  <c r="F31" i="5" s="1"/>
  <c r="D31" i="5"/>
  <c r="AM30" i="5"/>
  <c r="AL30" i="5"/>
  <c r="AK30" i="5"/>
  <c r="AI30" i="5"/>
  <c r="AU5" i="5" s="1"/>
  <c r="AH30" i="5"/>
  <c r="AF30" i="5"/>
  <c r="AE30" i="5"/>
  <c r="AG30" i="5" s="1"/>
  <c r="G30" i="5"/>
  <c r="E30" i="5"/>
  <c r="D30" i="5"/>
  <c r="F30" i="5" s="1"/>
  <c r="AM29" i="5"/>
  <c r="AL29" i="5"/>
  <c r="AK29" i="5"/>
  <c r="AI29" i="5"/>
  <c r="AJ29" i="5" s="1"/>
  <c r="AH29" i="5"/>
  <c r="AF29" i="5"/>
  <c r="AE29" i="5"/>
  <c r="AG29" i="5" s="1"/>
  <c r="K29" i="5"/>
  <c r="K28" i="5" s="1"/>
  <c r="J29" i="5"/>
  <c r="H29" i="5"/>
  <c r="G29" i="5"/>
  <c r="I29" i="5" s="1"/>
  <c r="E29" i="5"/>
  <c r="F29" i="5" s="1"/>
  <c r="D29" i="5"/>
  <c r="AM28" i="5"/>
  <c r="AL28" i="5"/>
  <c r="AK28" i="5"/>
  <c r="AI28" i="5"/>
  <c r="AH28" i="5"/>
  <c r="AF28" i="5"/>
  <c r="AE28" i="5"/>
  <c r="AG28" i="5" s="1"/>
  <c r="H28" i="5"/>
  <c r="G28" i="5"/>
  <c r="I28" i="5" s="1"/>
  <c r="E28" i="5"/>
  <c r="D28" i="5"/>
  <c r="F28" i="5" s="1"/>
  <c r="AM27" i="5"/>
  <c r="AL27" i="5"/>
  <c r="AK27" i="5"/>
  <c r="AI27" i="5"/>
  <c r="AJ27" i="5" s="1"/>
  <c r="AH27" i="5"/>
  <c r="AF27" i="5"/>
  <c r="AE27" i="5"/>
  <c r="AG27" i="5" s="1"/>
  <c r="K27" i="5"/>
  <c r="J27" i="5"/>
  <c r="H27" i="5"/>
  <c r="G27" i="5"/>
  <c r="I27" i="5" s="1"/>
  <c r="E27" i="5"/>
  <c r="F27" i="5" s="1"/>
  <c r="D27" i="5"/>
  <c r="AM26" i="5"/>
  <c r="AL26" i="5"/>
  <c r="AK26" i="5"/>
  <c r="AI26" i="5"/>
  <c r="AH26" i="5"/>
  <c r="AJ26" i="5" s="1"/>
  <c r="AF26" i="5"/>
  <c r="AE26" i="5"/>
  <c r="AG26" i="5" s="1"/>
  <c r="L26" i="5"/>
  <c r="K26" i="5"/>
  <c r="J26" i="5"/>
  <c r="I26" i="5"/>
  <c r="H26" i="5"/>
  <c r="H20" i="5" s="1"/>
  <c r="G26" i="5"/>
  <c r="E26" i="5"/>
  <c r="D26" i="5"/>
  <c r="F26" i="5" s="1"/>
  <c r="AM25" i="5"/>
  <c r="AL25" i="5"/>
  <c r="AK25" i="5"/>
  <c r="AJ25" i="5"/>
  <c r="AI25" i="5"/>
  <c r="AH25" i="5"/>
  <c r="AF25" i="5"/>
  <c r="AE25" i="5"/>
  <c r="K25" i="5"/>
  <c r="J25" i="5"/>
  <c r="L25" i="5" s="1"/>
  <c r="I25" i="5"/>
  <c r="H25" i="5"/>
  <c r="G25" i="5"/>
  <c r="E25" i="5"/>
  <c r="F25" i="5" s="1"/>
  <c r="D25" i="5"/>
  <c r="AL24" i="5"/>
  <c r="AK24" i="5"/>
  <c r="AM24" i="5" s="1"/>
  <c r="AI24" i="5"/>
  <c r="AH24" i="5"/>
  <c r="AF24" i="5"/>
  <c r="AE24" i="5"/>
  <c r="AG24" i="5" s="1"/>
  <c r="K24" i="5"/>
  <c r="L24" i="5" s="1"/>
  <c r="J24" i="5"/>
  <c r="I24" i="5"/>
  <c r="H24" i="5"/>
  <c r="G24" i="5"/>
  <c r="E24" i="5"/>
  <c r="D24" i="5"/>
  <c r="AL23" i="5"/>
  <c r="AK23" i="5"/>
  <c r="AM23" i="5" s="1"/>
  <c r="AJ23" i="5"/>
  <c r="AI23" i="5"/>
  <c r="AH23" i="5"/>
  <c r="AF23" i="5"/>
  <c r="AG23" i="5" s="1"/>
  <c r="AE23" i="5"/>
  <c r="K23" i="5"/>
  <c r="J23" i="5"/>
  <c r="L23" i="5" s="1"/>
  <c r="I23" i="5"/>
  <c r="H23" i="5"/>
  <c r="G23" i="5"/>
  <c r="E23" i="5"/>
  <c r="F23" i="5" s="1"/>
  <c r="D23" i="5"/>
  <c r="AL22" i="5"/>
  <c r="AK22" i="5"/>
  <c r="AM22" i="5" s="1"/>
  <c r="AI22" i="5"/>
  <c r="AH22" i="5"/>
  <c r="AJ22" i="5" s="1"/>
  <c r="AG22" i="5"/>
  <c r="AF22" i="5"/>
  <c r="AE22" i="5"/>
  <c r="K22" i="5"/>
  <c r="L22" i="5" s="1"/>
  <c r="J22" i="5"/>
  <c r="H22" i="5"/>
  <c r="G22" i="5"/>
  <c r="I22" i="5" s="1"/>
  <c r="E22" i="5"/>
  <c r="D22" i="5"/>
  <c r="AL21" i="5"/>
  <c r="AK21" i="5"/>
  <c r="AM21" i="5" s="1"/>
  <c r="AI21" i="5"/>
  <c r="AJ21" i="5" s="1"/>
  <c r="AH21" i="5"/>
  <c r="AG21" i="5"/>
  <c r="AF21" i="5"/>
  <c r="AE21" i="5"/>
  <c r="K21" i="5"/>
  <c r="J21" i="5"/>
  <c r="H21" i="5"/>
  <c r="G21" i="5"/>
  <c r="I21" i="5" s="1"/>
  <c r="F21" i="5"/>
  <c r="E21" i="5"/>
  <c r="D21" i="5"/>
  <c r="AM20" i="5"/>
  <c r="AL20" i="5"/>
  <c r="AK20" i="5"/>
  <c r="AI20" i="5"/>
  <c r="AH20" i="5"/>
  <c r="AJ20" i="5" s="1"/>
  <c r="AG20" i="5"/>
  <c r="AF20" i="5"/>
  <c r="AE20" i="5"/>
  <c r="K20" i="5"/>
  <c r="E20" i="5"/>
  <c r="D20" i="5"/>
  <c r="AL19" i="5"/>
  <c r="AK19" i="5"/>
  <c r="AM19" i="5" s="1"/>
  <c r="AI19" i="5"/>
  <c r="AJ19" i="5" s="1"/>
  <c r="AH19" i="5"/>
  <c r="AG19" i="5"/>
  <c r="AF19" i="5"/>
  <c r="AE19" i="5"/>
  <c r="K19" i="5"/>
  <c r="J19" i="5"/>
  <c r="H19" i="5"/>
  <c r="G19" i="5"/>
  <c r="I19" i="5" s="1"/>
  <c r="F19" i="5"/>
  <c r="E19" i="5"/>
  <c r="D19" i="5"/>
  <c r="AM18" i="5"/>
  <c r="AL18" i="5"/>
  <c r="AK18" i="5"/>
  <c r="AI18" i="5"/>
  <c r="AH18" i="5"/>
  <c r="AJ18" i="5" s="1"/>
  <c r="AG18" i="5"/>
  <c r="AF18" i="5"/>
  <c r="AE18" i="5"/>
  <c r="K18" i="5"/>
  <c r="H18" i="5"/>
  <c r="E18" i="5"/>
  <c r="D18" i="5"/>
  <c r="AL17" i="5"/>
  <c r="AK17" i="5"/>
  <c r="AM17" i="5" s="1"/>
  <c r="AI17" i="5"/>
  <c r="AJ17" i="5" s="1"/>
  <c r="AH17" i="5"/>
  <c r="AG17" i="5"/>
  <c r="AF17" i="5"/>
  <c r="AE17" i="5"/>
  <c r="K17" i="5"/>
  <c r="J17" i="5"/>
  <c r="H17" i="5"/>
  <c r="G17" i="5"/>
  <c r="I17" i="5" s="1"/>
  <c r="F17" i="5"/>
  <c r="E17" i="5"/>
  <c r="D17" i="5"/>
  <c r="AM16" i="5"/>
  <c r="AL16" i="5"/>
  <c r="AK16" i="5"/>
  <c r="AI16" i="5"/>
  <c r="AH16" i="5"/>
  <c r="AJ16" i="5" s="1"/>
  <c r="AG16" i="5"/>
  <c r="AF16" i="5"/>
  <c r="AE16" i="5"/>
  <c r="K16" i="5"/>
  <c r="H16" i="5"/>
  <c r="E16" i="5"/>
  <c r="E4" i="5" s="1"/>
  <c r="D16" i="5"/>
  <c r="AL15" i="5"/>
  <c r="AK15" i="5"/>
  <c r="AM15" i="5" s="1"/>
  <c r="AI15" i="5"/>
  <c r="AJ15" i="5" s="1"/>
  <c r="AH15" i="5"/>
  <c r="AG15" i="5"/>
  <c r="AF15" i="5"/>
  <c r="AE15" i="5"/>
  <c r="K15" i="5"/>
  <c r="J15" i="5"/>
  <c r="H15" i="5"/>
  <c r="G15" i="5"/>
  <c r="I15" i="5" s="1"/>
  <c r="F15" i="5"/>
  <c r="E15" i="5"/>
  <c r="D15" i="5"/>
  <c r="AM14" i="5"/>
  <c r="AL14" i="5"/>
  <c r="AK14" i="5"/>
  <c r="AI14" i="5"/>
  <c r="AH14" i="5"/>
  <c r="AJ14" i="5" s="1"/>
  <c r="AG14" i="5"/>
  <c r="AF14" i="5"/>
  <c r="AE14" i="5"/>
  <c r="L14" i="5"/>
  <c r="K14" i="5"/>
  <c r="J14" i="5"/>
  <c r="H14" i="5"/>
  <c r="G14" i="5"/>
  <c r="I14" i="5" s="1"/>
  <c r="E14" i="5"/>
  <c r="D14" i="5"/>
  <c r="F14" i="5" s="1"/>
  <c r="AL13" i="5"/>
  <c r="AM13" i="5" s="1"/>
  <c r="AK13" i="5"/>
  <c r="AI13" i="5"/>
  <c r="AH13" i="5"/>
  <c r="AJ13" i="5" s="1"/>
  <c r="AF13" i="5"/>
  <c r="AE13" i="5"/>
  <c r="AG13" i="5" s="1"/>
  <c r="L13" i="5"/>
  <c r="K13" i="5"/>
  <c r="J13" i="5"/>
  <c r="I13" i="5"/>
  <c r="H13" i="5"/>
  <c r="G13" i="5"/>
  <c r="E13" i="5"/>
  <c r="D13" i="5"/>
  <c r="AL12" i="5"/>
  <c r="AK12" i="5"/>
  <c r="AM12" i="5" s="1"/>
  <c r="AJ12" i="5"/>
  <c r="AI12" i="5"/>
  <c r="AH12" i="5"/>
  <c r="AF12" i="5"/>
  <c r="AG12" i="5" s="1"/>
  <c r="AE12" i="5"/>
  <c r="K12" i="5"/>
  <c r="J12" i="5"/>
  <c r="L12" i="5" s="1"/>
  <c r="H12" i="5"/>
  <c r="G12" i="5"/>
  <c r="I12" i="5" s="1"/>
  <c r="F12" i="5"/>
  <c r="E12" i="5"/>
  <c r="D12" i="5"/>
  <c r="AM11" i="5"/>
  <c r="AL11" i="5"/>
  <c r="AK11" i="5"/>
  <c r="AI11" i="5"/>
  <c r="AH11" i="5"/>
  <c r="AF11" i="5"/>
  <c r="AE11" i="5"/>
  <c r="AG11" i="5" s="1"/>
  <c r="L11" i="5"/>
  <c r="K11" i="5"/>
  <c r="J11" i="5"/>
  <c r="H11" i="5"/>
  <c r="I11" i="5" s="1"/>
  <c r="G11" i="5"/>
  <c r="E11" i="5"/>
  <c r="D11" i="5"/>
  <c r="F11" i="5" s="1"/>
  <c r="AL10" i="5"/>
  <c r="AK10" i="5"/>
  <c r="AM10" i="5" s="1"/>
  <c r="AJ10" i="5"/>
  <c r="AI10" i="5"/>
  <c r="AH10" i="5"/>
  <c r="AG10" i="5"/>
  <c r="AF10" i="5"/>
  <c r="AE10" i="5"/>
  <c r="K10" i="5"/>
  <c r="J10" i="5"/>
  <c r="H10" i="5"/>
  <c r="G10" i="5"/>
  <c r="I10" i="5" s="1"/>
  <c r="F10" i="5"/>
  <c r="E10" i="5"/>
  <c r="D10" i="5"/>
  <c r="AL9" i="5"/>
  <c r="AM9" i="5" s="1"/>
  <c r="AK9" i="5"/>
  <c r="AI9" i="5"/>
  <c r="AH9" i="5"/>
  <c r="AJ9" i="5" s="1"/>
  <c r="AF9" i="5"/>
  <c r="AE9" i="5"/>
  <c r="AG9" i="5" s="1"/>
  <c r="L9" i="5"/>
  <c r="K9" i="5"/>
  <c r="J9" i="5"/>
  <c r="I9" i="5"/>
  <c r="H9" i="5"/>
  <c r="G9" i="5"/>
  <c r="E9" i="5"/>
  <c r="D9" i="5"/>
  <c r="AL8" i="5"/>
  <c r="AK8" i="5"/>
  <c r="AM8" i="5" s="1"/>
  <c r="AJ8" i="5"/>
  <c r="AI8" i="5"/>
  <c r="AH8" i="5"/>
  <c r="AF8" i="5"/>
  <c r="AG8" i="5" s="1"/>
  <c r="AE8" i="5"/>
  <c r="K8" i="5"/>
  <c r="J8" i="5"/>
  <c r="H8" i="5"/>
  <c r="G8" i="5"/>
  <c r="F8" i="5"/>
  <c r="E8" i="5"/>
  <c r="D8" i="5"/>
  <c r="AM7" i="5"/>
  <c r="AL7" i="5"/>
  <c r="AK7" i="5"/>
  <c r="AI7" i="5"/>
  <c r="AH7" i="5"/>
  <c r="AF7" i="5"/>
  <c r="AE7" i="5"/>
  <c r="AG7" i="5" s="1"/>
  <c r="E7" i="5"/>
  <c r="D7" i="5"/>
  <c r="AL6" i="5"/>
  <c r="AK6" i="5"/>
  <c r="AI6" i="5"/>
  <c r="AH6" i="5"/>
  <c r="AJ6" i="5" s="1"/>
  <c r="AG6" i="5"/>
  <c r="AF6" i="5"/>
  <c r="AE6" i="5"/>
  <c r="L6" i="5"/>
  <c r="K6" i="5"/>
  <c r="J6" i="5"/>
  <c r="H6" i="5"/>
  <c r="H5" i="5" s="1"/>
  <c r="G6" i="5"/>
  <c r="I6" i="5" s="1"/>
  <c r="E6" i="5"/>
  <c r="D6" i="5"/>
  <c r="F6" i="5" s="1"/>
  <c r="AX5" i="5"/>
  <c r="AR5" i="5"/>
  <c r="AQ5" i="5"/>
  <c r="AL5" i="5"/>
  <c r="AK5" i="5"/>
  <c r="AJ5" i="5"/>
  <c r="AI5" i="5"/>
  <c r="AH5" i="5"/>
  <c r="AF5" i="5"/>
  <c r="AE5" i="5"/>
  <c r="K5" i="5"/>
  <c r="J5" i="5"/>
  <c r="F5" i="5"/>
  <c r="E5" i="5"/>
  <c r="D5" i="5"/>
  <c r="AX4" i="5"/>
  <c r="AX6" i="5" s="1"/>
  <c r="AM4" i="5"/>
  <c r="AL4" i="5"/>
  <c r="AK4" i="5"/>
  <c r="AI4" i="5"/>
  <c r="AJ4" i="5" s="1"/>
  <c r="AH4" i="5"/>
  <c r="AF4" i="5"/>
  <c r="AE4" i="5"/>
  <c r="AG4" i="5" s="1"/>
  <c r="AX3" i="5"/>
  <c r="AM3" i="5"/>
  <c r="AL3" i="5"/>
  <c r="AK3" i="5"/>
  <c r="AI3" i="5"/>
  <c r="AH3" i="5"/>
  <c r="AJ3" i="5" s="1"/>
  <c r="AF3" i="5"/>
  <c r="AE3" i="5"/>
  <c r="D4" i="5" l="1"/>
  <c r="F4" i="5" s="1"/>
  <c r="F7" i="5"/>
  <c r="L51" i="5"/>
  <c r="J50" i="5"/>
  <c r="L50" i="5" s="1"/>
  <c r="AU3" i="5"/>
  <c r="AR4" i="5"/>
  <c r="AR6" i="5" s="1"/>
  <c r="G16" i="5"/>
  <c r="I16" i="5" s="1"/>
  <c r="G18" i="5"/>
  <c r="I18" i="5" s="1"/>
  <c r="G20" i="5"/>
  <c r="I20" i="5" s="1"/>
  <c r="L21" i="5"/>
  <c r="J20" i="5"/>
  <c r="L20" i="5" s="1"/>
  <c r="L35" i="5"/>
  <c r="J34" i="5"/>
  <c r="L34" i="5" s="1"/>
  <c r="L61" i="5"/>
  <c r="G63" i="5"/>
  <c r="I63" i="5" s="1"/>
  <c r="L65" i="5"/>
  <c r="H67" i="5"/>
  <c r="AG3" i="5"/>
  <c r="AQ3" i="5"/>
  <c r="AT3" i="5"/>
  <c r="AT4" i="5"/>
  <c r="L5" i="5"/>
  <c r="AG5" i="5"/>
  <c r="AM5" i="5"/>
  <c r="AW4" i="5"/>
  <c r="AM6" i="5"/>
  <c r="H7" i="5"/>
  <c r="H4" i="5" s="1"/>
  <c r="K7" i="5"/>
  <c r="L15" i="5"/>
  <c r="L17" i="5"/>
  <c r="J16" i="5"/>
  <c r="L16" i="5" s="1"/>
  <c r="L19" i="5"/>
  <c r="J18" i="5"/>
  <c r="L18" i="5" s="1"/>
  <c r="AJ28" i="5"/>
  <c r="I30" i="5"/>
  <c r="H40" i="5"/>
  <c r="I45" i="5"/>
  <c r="D67" i="5"/>
  <c r="F67" i="5" s="1"/>
  <c r="F68" i="5"/>
  <c r="AM33" i="5"/>
  <c r="AW5" i="5"/>
  <c r="I78" i="5"/>
  <c r="G74" i="5"/>
  <c r="AQ4" i="5"/>
  <c r="G5" i="5"/>
  <c r="L8" i="5"/>
  <c r="J7" i="5"/>
  <c r="G56" i="5"/>
  <c r="I56" i="5" s="1"/>
  <c r="I57" i="5"/>
  <c r="L57" i="5"/>
  <c r="AR3" i="5"/>
  <c r="AW3" i="5"/>
  <c r="AU4" i="5"/>
  <c r="AU6" i="5" s="1"/>
  <c r="AJ7" i="5"/>
  <c r="I8" i="5"/>
  <c r="G7" i="5"/>
  <c r="I7" i="5" s="1"/>
  <c r="F9" i="5"/>
  <c r="L10" i="5"/>
  <c r="AJ11" i="5"/>
  <c r="F13" i="5"/>
  <c r="F24" i="5"/>
  <c r="AG25" i="5"/>
  <c r="AJ30" i="5"/>
  <c r="AT5" i="5"/>
  <c r="I32" i="5"/>
  <c r="I46" i="5"/>
  <c r="I49" i="5"/>
  <c r="G50" i="5"/>
  <c r="I50" i="5" s="1"/>
  <c r="H59" i="5"/>
  <c r="I59" i="5" s="1"/>
  <c r="I60" i="5"/>
  <c r="H63" i="5"/>
  <c r="I64" i="5"/>
  <c r="J67" i="5"/>
  <c r="L67" i="5" s="1"/>
  <c r="L69" i="5"/>
  <c r="F16" i="5"/>
  <c r="F18" i="5"/>
  <c r="F20" i="5"/>
  <c r="F22" i="5"/>
  <c r="AJ24" i="5"/>
  <c r="L27" i="5"/>
  <c r="L29" i="5"/>
  <c r="J28" i="5"/>
  <c r="L28" i="5" s="1"/>
  <c r="L31" i="5"/>
  <c r="J30" i="5"/>
  <c r="L30" i="5" s="1"/>
  <c r="F34" i="5"/>
  <c r="F37" i="5"/>
  <c r="J37" i="5"/>
  <c r="L37" i="5" s="1"/>
  <c r="G40" i="5"/>
  <c r="I40" i="5" s="1"/>
  <c r="K40" i="5"/>
  <c r="L40" i="5" s="1"/>
  <c r="L43" i="5"/>
  <c r="L47" i="5"/>
  <c r="F53" i="5"/>
  <c r="L59" i="5"/>
  <c r="L63" i="5"/>
  <c r="F69" i="5"/>
  <c r="I69" i="5"/>
  <c r="I80" i="5"/>
  <c r="D3" i="3"/>
  <c r="G3" i="3" s="1"/>
  <c r="K3" i="3" s="1"/>
  <c r="C4" i="4" s="1"/>
  <c r="C3" i="3"/>
  <c r="F3" i="3" s="1"/>
  <c r="J3" i="3" s="1"/>
  <c r="C3" i="4" s="1"/>
  <c r="B3" i="3"/>
  <c r="E3" i="3" s="1"/>
  <c r="I3" i="3" s="1"/>
  <c r="C2" i="4" s="1"/>
  <c r="D2" i="3"/>
  <c r="G2" i="3" s="1"/>
  <c r="K2" i="3" s="1"/>
  <c r="C7" i="4" s="1"/>
  <c r="C2" i="3"/>
  <c r="B2" i="3"/>
  <c r="E2" i="3" s="1"/>
  <c r="C5" i="4" s="1"/>
  <c r="K81" i="2"/>
  <c r="J81" i="2"/>
  <c r="L81" i="2" s="1"/>
  <c r="H81" i="2"/>
  <c r="G81" i="2"/>
  <c r="E81" i="2"/>
  <c r="D81" i="2"/>
  <c r="K80" i="2"/>
  <c r="J80" i="2"/>
  <c r="H80" i="2"/>
  <c r="G80" i="2"/>
  <c r="I80" i="2" s="1"/>
  <c r="E80" i="2"/>
  <c r="D80" i="2"/>
  <c r="K79" i="2"/>
  <c r="J79" i="2"/>
  <c r="H79" i="2"/>
  <c r="G79" i="2"/>
  <c r="E79" i="2"/>
  <c r="D79" i="2"/>
  <c r="K78" i="2"/>
  <c r="J78" i="2"/>
  <c r="H78" i="2"/>
  <c r="G78" i="2"/>
  <c r="E78" i="2"/>
  <c r="D78" i="2"/>
  <c r="K77" i="2"/>
  <c r="J77" i="2"/>
  <c r="H77" i="2"/>
  <c r="G77" i="2"/>
  <c r="E77" i="2"/>
  <c r="D77" i="2"/>
  <c r="K76" i="2"/>
  <c r="J76" i="2"/>
  <c r="H76" i="2"/>
  <c r="G76" i="2"/>
  <c r="E76" i="2"/>
  <c r="D76" i="2"/>
  <c r="K75" i="2"/>
  <c r="J75" i="2"/>
  <c r="H75" i="2"/>
  <c r="G75" i="2"/>
  <c r="E75" i="2"/>
  <c r="D75" i="2"/>
  <c r="K73" i="2"/>
  <c r="J73" i="2"/>
  <c r="H73" i="2"/>
  <c r="G73" i="2"/>
  <c r="E73" i="2"/>
  <c r="D73" i="2"/>
  <c r="K72" i="2"/>
  <c r="J72" i="2"/>
  <c r="H72" i="2"/>
  <c r="G72" i="2"/>
  <c r="E72" i="2"/>
  <c r="D72" i="2"/>
  <c r="K71" i="2"/>
  <c r="K70" i="2" s="1"/>
  <c r="J71" i="2"/>
  <c r="H71" i="2"/>
  <c r="G71" i="2"/>
  <c r="E71" i="2"/>
  <c r="D71" i="2"/>
  <c r="K69" i="2"/>
  <c r="J69" i="2"/>
  <c r="H69" i="2"/>
  <c r="G69" i="2"/>
  <c r="G68" i="2" s="1"/>
  <c r="E69" i="2"/>
  <c r="D69" i="2"/>
  <c r="K68" i="2"/>
  <c r="J68" i="2"/>
  <c r="K66" i="2"/>
  <c r="J66" i="2"/>
  <c r="H66" i="2"/>
  <c r="G66" i="2"/>
  <c r="E66" i="2"/>
  <c r="D66" i="2"/>
  <c r="K65" i="2"/>
  <c r="J65" i="2"/>
  <c r="L65" i="2" s="1"/>
  <c r="H65" i="2"/>
  <c r="G65" i="2"/>
  <c r="E65" i="2"/>
  <c r="D65" i="2"/>
  <c r="K64" i="2"/>
  <c r="J64" i="2"/>
  <c r="H64" i="2"/>
  <c r="G64" i="2"/>
  <c r="I64" i="2" s="1"/>
  <c r="E64" i="2"/>
  <c r="D64" i="2"/>
  <c r="K62" i="2"/>
  <c r="J62" i="2"/>
  <c r="H62" i="2"/>
  <c r="G62" i="2"/>
  <c r="E62" i="2"/>
  <c r="D62" i="2"/>
  <c r="K61" i="2"/>
  <c r="J61" i="2"/>
  <c r="H61" i="2"/>
  <c r="G61" i="2"/>
  <c r="I61" i="2" s="1"/>
  <c r="E61" i="2"/>
  <c r="D61" i="2"/>
  <c r="K60" i="2"/>
  <c r="J60" i="2"/>
  <c r="H60" i="2"/>
  <c r="G60" i="2"/>
  <c r="E60" i="2"/>
  <c r="D60" i="2"/>
  <c r="F60" i="2" s="1"/>
  <c r="K58" i="2"/>
  <c r="J58" i="2"/>
  <c r="H58" i="2"/>
  <c r="H56" i="2" s="1"/>
  <c r="G58" i="2"/>
  <c r="E58" i="2"/>
  <c r="D58" i="2"/>
  <c r="K57" i="2"/>
  <c r="K56" i="2" s="1"/>
  <c r="J57" i="2"/>
  <c r="H57" i="2"/>
  <c r="G57" i="2"/>
  <c r="E57" i="2"/>
  <c r="D57" i="2"/>
  <c r="K55" i="2"/>
  <c r="K54" i="2" s="1"/>
  <c r="J55" i="2"/>
  <c r="H55" i="2"/>
  <c r="G55" i="2"/>
  <c r="G54" i="2" s="1"/>
  <c r="E55" i="2"/>
  <c r="D55" i="2"/>
  <c r="K53" i="2"/>
  <c r="J53" i="2"/>
  <c r="L53" i="2" s="1"/>
  <c r="H53" i="2"/>
  <c r="G53" i="2"/>
  <c r="E53" i="2"/>
  <c r="D53" i="2"/>
  <c r="F53" i="2" s="1"/>
  <c r="K52" i="2"/>
  <c r="J52" i="2"/>
  <c r="H52" i="2"/>
  <c r="G52" i="2"/>
  <c r="I52" i="2" s="1"/>
  <c r="E52" i="2"/>
  <c r="D52" i="2"/>
  <c r="K51" i="2"/>
  <c r="J51" i="2"/>
  <c r="L51" i="2" s="1"/>
  <c r="H51" i="2"/>
  <c r="G51" i="2"/>
  <c r="E51" i="2"/>
  <c r="D51" i="2"/>
  <c r="F51" i="2" s="1"/>
  <c r="K49" i="2"/>
  <c r="J49" i="2"/>
  <c r="H49" i="2"/>
  <c r="G49" i="2"/>
  <c r="I49" i="2" s="1"/>
  <c r="E49" i="2"/>
  <c r="D49" i="2"/>
  <c r="F49" i="2" s="1"/>
  <c r="K48" i="2"/>
  <c r="J48" i="2"/>
  <c r="H48" i="2"/>
  <c r="G48" i="2"/>
  <c r="I48" i="2" s="1"/>
  <c r="E48" i="2"/>
  <c r="D48" i="2"/>
  <c r="K47" i="2"/>
  <c r="J47" i="2"/>
  <c r="L47" i="2" s="1"/>
  <c r="H47" i="2"/>
  <c r="G47" i="2"/>
  <c r="E47" i="2"/>
  <c r="D47" i="2"/>
  <c r="F47" i="2" s="1"/>
  <c r="K46" i="2"/>
  <c r="K45" i="2" s="1"/>
  <c r="J46" i="2"/>
  <c r="H46" i="2"/>
  <c r="G46" i="2"/>
  <c r="I46" i="2" s="1"/>
  <c r="E46" i="2"/>
  <c r="D46" i="2"/>
  <c r="K44" i="2"/>
  <c r="J44" i="2"/>
  <c r="H44" i="2"/>
  <c r="G44" i="2"/>
  <c r="E44" i="2"/>
  <c r="D44" i="2"/>
  <c r="F44" i="2" s="1"/>
  <c r="K43" i="2"/>
  <c r="J43" i="2"/>
  <c r="H43" i="2"/>
  <c r="G43" i="2"/>
  <c r="I43" i="2" s="1"/>
  <c r="E43" i="2"/>
  <c r="D43" i="2"/>
  <c r="K42" i="2"/>
  <c r="J42" i="2"/>
  <c r="L42" i="2" s="1"/>
  <c r="H42" i="2"/>
  <c r="H40" i="2" s="1"/>
  <c r="G42" i="2"/>
  <c r="E42" i="2"/>
  <c r="D42" i="2"/>
  <c r="K41" i="2"/>
  <c r="J41" i="2"/>
  <c r="H41" i="2"/>
  <c r="G41" i="2"/>
  <c r="E41" i="2"/>
  <c r="D41" i="2"/>
  <c r="K39" i="2"/>
  <c r="J39" i="2"/>
  <c r="H39" i="2"/>
  <c r="G39" i="2"/>
  <c r="E39" i="2"/>
  <c r="D39" i="2"/>
  <c r="K38" i="2"/>
  <c r="J38" i="2"/>
  <c r="H38" i="2"/>
  <c r="G38" i="2"/>
  <c r="E38" i="2"/>
  <c r="D38" i="2"/>
  <c r="F38" i="2" s="1"/>
  <c r="K36" i="2"/>
  <c r="J36" i="2"/>
  <c r="H36" i="2"/>
  <c r="G36" i="2"/>
  <c r="E36" i="2"/>
  <c r="D36" i="2"/>
  <c r="K35" i="2"/>
  <c r="J35" i="2"/>
  <c r="H35" i="2"/>
  <c r="G35" i="2"/>
  <c r="E35" i="2"/>
  <c r="D35" i="2"/>
  <c r="AL34" i="2"/>
  <c r="AK34" i="2"/>
  <c r="AM34" i="2" s="1"/>
  <c r="AI34" i="2"/>
  <c r="AH34" i="2"/>
  <c r="AF34" i="2"/>
  <c r="AE34" i="2"/>
  <c r="H34" i="2"/>
  <c r="AL33" i="2"/>
  <c r="AM33" i="2" s="1"/>
  <c r="AK33" i="2"/>
  <c r="AI33" i="2"/>
  <c r="AH33" i="2"/>
  <c r="AG33" i="2"/>
  <c r="AF33" i="2"/>
  <c r="AE33" i="2"/>
  <c r="K33" i="2"/>
  <c r="J33" i="2"/>
  <c r="L33" i="2" s="1"/>
  <c r="H33" i="2"/>
  <c r="G33" i="2"/>
  <c r="E33" i="2"/>
  <c r="D33" i="2"/>
  <c r="AL32" i="2"/>
  <c r="AK32" i="2"/>
  <c r="AM32" i="2" s="1"/>
  <c r="AI32" i="2"/>
  <c r="AH32" i="2"/>
  <c r="AF32" i="2"/>
  <c r="AE32" i="2"/>
  <c r="AG32" i="2" s="1"/>
  <c r="K32" i="2"/>
  <c r="J32" i="2"/>
  <c r="H32" i="2"/>
  <c r="G32" i="2"/>
  <c r="I32" i="2" s="1"/>
  <c r="E32" i="2"/>
  <c r="D32" i="2"/>
  <c r="AL31" i="2"/>
  <c r="AK31" i="2"/>
  <c r="AI31" i="2"/>
  <c r="AH31" i="2"/>
  <c r="AF31" i="2"/>
  <c r="AE31" i="2"/>
  <c r="AG31" i="2" s="1"/>
  <c r="K31" i="2"/>
  <c r="J31" i="2"/>
  <c r="L31" i="2" s="1"/>
  <c r="H31" i="2"/>
  <c r="G31" i="2"/>
  <c r="E31" i="2"/>
  <c r="D31" i="2"/>
  <c r="F31" i="2" s="1"/>
  <c r="AL30" i="2"/>
  <c r="AK30" i="2"/>
  <c r="AI30" i="2"/>
  <c r="AH30" i="2"/>
  <c r="AF30" i="2"/>
  <c r="AE30" i="2"/>
  <c r="AL29" i="2"/>
  <c r="AK29" i="2"/>
  <c r="AI29" i="2"/>
  <c r="AH29" i="2"/>
  <c r="AF29" i="2"/>
  <c r="AE29" i="2"/>
  <c r="K29" i="2"/>
  <c r="K28" i="2" s="1"/>
  <c r="J29" i="2"/>
  <c r="J28" i="2" s="1"/>
  <c r="H29" i="2"/>
  <c r="H28" i="2" s="1"/>
  <c r="G29" i="2"/>
  <c r="G28" i="2" s="1"/>
  <c r="E29" i="2"/>
  <c r="D29" i="2"/>
  <c r="AL28" i="2"/>
  <c r="AK28" i="2"/>
  <c r="AI28" i="2"/>
  <c r="AH28" i="2"/>
  <c r="AF28" i="2"/>
  <c r="AE28" i="2"/>
  <c r="AL27" i="2"/>
  <c r="AK27" i="2"/>
  <c r="AI27" i="2"/>
  <c r="AH27" i="2"/>
  <c r="AF27" i="2"/>
  <c r="AE27" i="2"/>
  <c r="K27" i="2"/>
  <c r="J27" i="2"/>
  <c r="H27" i="2"/>
  <c r="G27" i="2"/>
  <c r="E27" i="2"/>
  <c r="D27" i="2"/>
  <c r="AL26" i="2"/>
  <c r="AK26" i="2"/>
  <c r="AI26" i="2"/>
  <c r="AH26" i="2"/>
  <c r="AF26" i="2"/>
  <c r="AE26" i="2"/>
  <c r="K26" i="2"/>
  <c r="J26" i="2"/>
  <c r="H26" i="2"/>
  <c r="G26" i="2"/>
  <c r="E26" i="2"/>
  <c r="D26" i="2"/>
  <c r="AL25" i="2"/>
  <c r="AK25" i="2"/>
  <c r="AI25" i="2"/>
  <c r="AH25" i="2"/>
  <c r="AF25" i="2"/>
  <c r="AE25" i="2"/>
  <c r="K25" i="2"/>
  <c r="J25" i="2"/>
  <c r="H25" i="2"/>
  <c r="G25" i="2"/>
  <c r="E25" i="2"/>
  <c r="D25" i="2"/>
  <c r="AL24" i="2"/>
  <c r="AK24" i="2"/>
  <c r="AI24" i="2"/>
  <c r="AJ24" i="2" s="1"/>
  <c r="AH24" i="2"/>
  <c r="AF24" i="2"/>
  <c r="AE24" i="2"/>
  <c r="K24" i="2"/>
  <c r="J24" i="2"/>
  <c r="H24" i="2"/>
  <c r="G24" i="2"/>
  <c r="E24" i="2"/>
  <c r="D24" i="2"/>
  <c r="AL23" i="2"/>
  <c r="AK23" i="2"/>
  <c r="AM23" i="2" s="1"/>
  <c r="AI23" i="2"/>
  <c r="AH23" i="2"/>
  <c r="AJ23" i="2" s="1"/>
  <c r="AF23" i="2"/>
  <c r="AE23" i="2"/>
  <c r="K23" i="2"/>
  <c r="J23" i="2"/>
  <c r="H23" i="2"/>
  <c r="G23" i="2"/>
  <c r="E23" i="2"/>
  <c r="D23" i="2"/>
  <c r="F23" i="2" s="1"/>
  <c r="AL22" i="2"/>
  <c r="AK22" i="2"/>
  <c r="AI22" i="2"/>
  <c r="AH22" i="2"/>
  <c r="AF22" i="2"/>
  <c r="AE22" i="2"/>
  <c r="K22" i="2"/>
  <c r="J22" i="2"/>
  <c r="H22" i="2"/>
  <c r="G22" i="2"/>
  <c r="E22" i="2"/>
  <c r="D22" i="2"/>
  <c r="F22" i="2" s="1"/>
  <c r="AL21" i="2"/>
  <c r="AK21" i="2"/>
  <c r="AI21" i="2"/>
  <c r="AH21" i="2"/>
  <c r="AF21" i="2"/>
  <c r="AE21" i="2"/>
  <c r="K21" i="2"/>
  <c r="J21" i="2"/>
  <c r="H21" i="2"/>
  <c r="G21" i="2"/>
  <c r="E21" i="2"/>
  <c r="D21" i="2"/>
  <c r="AL20" i="2"/>
  <c r="AK20" i="2"/>
  <c r="AI20" i="2"/>
  <c r="AH20" i="2"/>
  <c r="AF20" i="2"/>
  <c r="AE20" i="2"/>
  <c r="AL19" i="2"/>
  <c r="AK19" i="2"/>
  <c r="AI19" i="2"/>
  <c r="AH19" i="2"/>
  <c r="AF19" i="2"/>
  <c r="AE19" i="2"/>
  <c r="K19" i="2"/>
  <c r="K18" i="2" s="1"/>
  <c r="J19" i="2"/>
  <c r="H19" i="2"/>
  <c r="G19" i="2"/>
  <c r="G18" i="2" s="1"/>
  <c r="I18" i="2" s="1"/>
  <c r="E19" i="2"/>
  <c r="D19" i="2"/>
  <c r="AL18" i="2"/>
  <c r="AK18" i="2"/>
  <c r="AI18" i="2"/>
  <c r="AH18" i="2"/>
  <c r="AF18" i="2"/>
  <c r="AE18" i="2"/>
  <c r="H18" i="2"/>
  <c r="AL17" i="2"/>
  <c r="AK17" i="2"/>
  <c r="AI17" i="2"/>
  <c r="AH17" i="2"/>
  <c r="AF17" i="2"/>
  <c r="AE17" i="2"/>
  <c r="K17" i="2"/>
  <c r="J17" i="2"/>
  <c r="H17" i="2"/>
  <c r="H16" i="2" s="1"/>
  <c r="G17" i="2"/>
  <c r="E17" i="2"/>
  <c r="D17" i="2"/>
  <c r="AL16" i="2"/>
  <c r="AK16" i="2"/>
  <c r="AI16" i="2"/>
  <c r="AJ16" i="2" s="1"/>
  <c r="AH16" i="2"/>
  <c r="AF16" i="2"/>
  <c r="AE16" i="2"/>
  <c r="K16" i="2"/>
  <c r="AL15" i="2"/>
  <c r="AK15" i="2"/>
  <c r="AM15" i="2" s="1"/>
  <c r="AI15" i="2"/>
  <c r="AH15" i="2"/>
  <c r="AF15" i="2"/>
  <c r="AE15" i="2"/>
  <c r="K15" i="2"/>
  <c r="J15" i="2"/>
  <c r="H15" i="2"/>
  <c r="G15" i="2"/>
  <c r="E15" i="2"/>
  <c r="D15" i="2"/>
  <c r="AL14" i="2"/>
  <c r="AK14" i="2"/>
  <c r="AI14" i="2"/>
  <c r="AH14" i="2"/>
  <c r="AF14" i="2"/>
  <c r="AE14" i="2"/>
  <c r="K14" i="2"/>
  <c r="J14" i="2"/>
  <c r="H14" i="2"/>
  <c r="G14" i="2"/>
  <c r="E14" i="2"/>
  <c r="D14" i="2"/>
  <c r="F14" i="2" s="1"/>
  <c r="AL13" i="2"/>
  <c r="AK13" i="2"/>
  <c r="AI13" i="2"/>
  <c r="AH13" i="2"/>
  <c r="AJ13" i="2" s="1"/>
  <c r="AF13" i="2"/>
  <c r="AE13" i="2"/>
  <c r="K13" i="2"/>
  <c r="J13" i="2"/>
  <c r="H13" i="2"/>
  <c r="G13" i="2"/>
  <c r="E13" i="2"/>
  <c r="D13" i="2"/>
  <c r="AL12" i="2"/>
  <c r="AK12" i="2"/>
  <c r="AI12" i="2"/>
  <c r="AH12" i="2"/>
  <c r="AF12" i="2"/>
  <c r="AE12" i="2"/>
  <c r="K12" i="2"/>
  <c r="J12" i="2"/>
  <c r="H12" i="2"/>
  <c r="G12" i="2"/>
  <c r="E12" i="2"/>
  <c r="D12" i="2"/>
  <c r="AL11" i="2"/>
  <c r="AK11" i="2"/>
  <c r="AI11" i="2"/>
  <c r="AH11" i="2"/>
  <c r="AF11" i="2"/>
  <c r="AE11" i="2"/>
  <c r="K11" i="2"/>
  <c r="J11" i="2"/>
  <c r="H11" i="2"/>
  <c r="G11" i="2"/>
  <c r="E11" i="2"/>
  <c r="D11" i="2"/>
  <c r="AL10" i="2"/>
  <c r="AK10" i="2"/>
  <c r="AI10" i="2"/>
  <c r="AH10" i="2"/>
  <c r="AF10" i="2"/>
  <c r="AE10" i="2"/>
  <c r="K10" i="2"/>
  <c r="J10" i="2"/>
  <c r="H10" i="2"/>
  <c r="G10" i="2"/>
  <c r="E10" i="2"/>
  <c r="D10" i="2"/>
  <c r="AL9" i="2"/>
  <c r="AK9" i="2"/>
  <c r="AI9" i="2"/>
  <c r="AH9" i="2"/>
  <c r="AF9" i="2"/>
  <c r="AE9" i="2"/>
  <c r="AG9" i="2" s="1"/>
  <c r="K9" i="2"/>
  <c r="J9" i="2"/>
  <c r="H9" i="2"/>
  <c r="G9" i="2"/>
  <c r="E9" i="2"/>
  <c r="D9" i="2"/>
  <c r="F9" i="2" s="1"/>
  <c r="AL8" i="2"/>
  <c r="AK8" i="2"/>
  <c r="AI8" i="2"/>
  <c r="AH8" i="2"/>
  <c r="AF8" i="2"/>
  <c r="AE8" i="2"/>
  <c r="K8" i="2"/>
  <c r="J8" i="2"/>
  <c r="H8" i="2"/>
  <c r="G8" i="2"/>
  <c r="E8" i="2"/>
  <c r="D8" i="2"/>
  <c r="AL7" i="2"/>
  <c r="AK7" i="2"/>
  <c r="AI7" i="2"/>
  <c r="AH7" i="2"/>
  <c r="AF7" i="2"/>
  <c r="AE7" i="2"/>
  <c r="AL6" i="2"/>
  <c r="AK6" i="2"/>
  <c r="AI6" i="2"/>
  <c r="AH6" i="2"/>
  <c r="AF6" i="2"/>
  <c r="AE6" i="2"/>
  <c r="K6" i="2"/>
  <c r="K5" i="2" s="1"/>
  <c r="J6" i="2"/>
  <c r="H6" i="2"/>
  <c r="H5" i="2" s="1"/>
  <c r="G6" i="2"/>
  <c r="G5" i="2" s="1"/>
  <c r="E6" i="2"/>
  <c r="D6" i="2"/>
  <c r="AL5" i="2"/>
  <c r="AK5" i="2"/>
  <c r="AI5" i="2"/>
  <c r="AH5" i="2"/>
  <c r="AF5" i="2"/>
  <c r="AL4" i="2"/>
  <c r="AK4" i="2"/>
  <c r="AI4" i="2"/>
  <c r="AH4" i="2"/>
  <c r="AF4" i="2"/>
  <c r="AL3" i="2"/>
  <c r="AK3" i="2"/>
  <c r="AI3" i="2"/>
  <c r="AH3" i="2"/>
  <c r="AF3" i="2"/>
  <c r="D8" i="1"/>
  <c r="I8" i="1"/>
  <c r="N8" i="1"/>
  <c r="D9" i="1"/>
  <c r="I9" i="1"/>
  <c r="N9" i="1"/>
  <c r="D10" i="1"/>
  <c r="I10" i="1"/>
  <c r="N10" i="1"/>
  <c r="B11" i="1"/>
  <c r="D5" i="2" s="1"/>
  <c r="C11" i="1"/>
  <c r="E5" i="2" s="1"/>
  <c r="I11" i="1"/>
  <c r="N11" i="1"/>
  <c r="D12" i="1"/>
  <c r="E12" i="1"/>
  <c r="I12" i="1"/>
  <c r="N12" i="1"/>
  <c r="B13" i="1"/>
  <c r="C13" i="1"/>
  <c r="E7" i="2" s="1"/>
  <c r="I13" i="1"/>
  <c r="N13" i="1"/>
  <c r="D14" i="1"/>
  <c r="I14" i="1"/>
  <c r="N14" i="1"/>
  <c r="D15" i="1"/>
  <c r="I15" i="1"/>
  <c r="N15" i="1"/>
  <c r="D16" i="1"/>
  <c r="I16" i="1"/>
  <c r="N16" i="1"/>
  <c r="D17" i="1"/>
  <c r="I17" i="1"/>
  <c r="N17" i="1"/>
  <c r="D18" i="1"/>
  <c r="I18" i="1"/>
  <c r="N18" i="1"/>
  <c r="D19" i="1"/>
  <c r="I19" i="1"/>
  <c r="N19" i="1"/>
  <c r="D20" i="1"/>
  <c r="I20" i="1"/>
  <c r="N20" i="1"/>
  <c r="D21" i="1"/>
  <c r="I21" i="1"/>
  <c r="N21" i="1"/>
  <c r="B22" i="1"/>
  <c r="D16" i="2" s="1"/>
  <c r="C22" i="1"/>
  <c r="E16" i="2" s="1"/>
  <c r="I22" i="1"/>
  <c r="N22" i="1"/>
  <c r="D23" i="1"/>
  <c r="I23" i="1"/>
  <c r="N23" i="1"/>
  <c r="B24" i="1"/>
  <c r="D18" i="2" s="1"/>
  <c r="C24" i="1"/>
  <c r="E18" i="2" s="1"/>
  <c r="F18" i="2" s="1"/>
  <c r="I24" i="1"/>
  <c r="N24" i="1"/>
  <c r="D25" i="1"/>
  <c r="I25" i="1"/>
  <c r="N25" i="1"/>
  <c r="B26" i="1"/>
  <c r="D20" i="2" s="1"/>
  <c r="C26" i="1"/>
  <c r="E20" i="2" s="1"/>
  <c r="I26" i="1"/>
  <c r="N26" i="1"/>
  <c r="D27" i="1"/>
  <c r="I27" i="1"/>
  <c r="N27" i="1"/>
  <c r="D28" i="1"/>
  <c r="I28" i="1"/>
  <c r="N28" i="1"/>
  <c r="D29" i="1"/>
  <c r="I29" i="1"/>
  <c r="N29" i="1"/>
  <c r="D30" i="1"/>
  <c r="I30" i="1"/>
  <c r="N30" i="1"/>
  <c r="D31" i="1"/>
  <c r="I31" i="1"/>
  <c r="N31" i="1"/>
  <c r="D32" i="1"/>
  <c r="I32" i="1"/>
  <c r="N32" i="1"/>
  <c r="D33" i="1"/>
  <c r="I33" i="1"/>
  <c r="N33" i="1"/>
  <c r="B34" i="1"/>
  <c r="D28" i="2" s="1"/>
  <c r="C34" i="1"/>
  <c r="E28" i="2" s="1"/>
  <c r="I34" i="1"/>
  <c r="N34" i="1"/>
  <c r="D35" i="1"/>
  <c r="I35" i="1"/>
  <c r="N35" i="1"/>
  <c r="B36" i="1"/>
  <c r="D30" i="2" s="1"/>
  <c r="C36" i="1"/>
  <c r="E30" i="2" s="1"/>
  <c r="I36" i="1"/>
  <c r="N36" i="1"/>
  <c r="D37" i="1"/>
  <c r="I37" i="1"/>
  <c r="N37" i="1"/>
  <c r="D38" i="1"/>
  <c r="I38" i="1"/>
  <c r="N38" i="1"/>
  <c r="D39" i="1"/>
  <c r="I39" i="1"/>
  <c r="N39" i="1"/>
  <c r="B40" i="1"/>
  <c r="D34" i="2" s="1"/>
  <c r="C40" i="1"/>
  <c r="E34" i="2" s="1"/>
  <c r="D40" i="1"/>
  <c r="I40" i="1"/>
  <c r="N40" i="1"/>
  <c r="D41" i="1"/>
  <c r="I41" i="1"/>
  <c r="N41" i="1"/>
  <c r="D42" i="1"/>
  <c r="I42" i="1"/>
  <c r="N42" i="1"/>
  <c r="B43" i="1"/>
  <c r="D37" i="2" s="1"/>
  <c r="F37" i="2" s="1"/>
  <c r="C43" i="1"/>
  <c r="E37" i="2" s="1"/>
  <c r="I43" i="1"/>
  <c r="N43" i="1"/>
  <c r="D44" i="1"/>
  <c r="I44" i="1"/>
  <c r="N44" i="1"/>
  <c r="D45" i="1"/>
  <c r="I45" i="1"/>
  <c r="N45" i="1"/>
  <c r="B46" i="1"/>
  <c r="D40" i="2" s="1"/>
  <c r="C46" i="1"/>
  <c r="E40" i="2" s="1"/>
  <c r="I46" i="1"/>
  <c r="N46" i="1"/>
  <c r="D47" i="1"/>
  <c r="I47" i="1"/>
  <c r="N47" i="1"/>
  <c r="D48" i="1"/>
  <c r="I48" i="1"/>
  <c r="N48" i="1"/>
  <c r="D49" i="1"/>
  <c r="I49" i="1"/>
  <c r="N49" i="1"/>
  <c r="D50" i="1"/>
  <c r="I50" i="1"/>
  <c r="N50" i="1"/>
  <c r="B51" i="1"/>
  <c r="D45" i="2" s="1"/>
  <c r="C51" i="1"/>
  <c r="E45" i="2" s="1"/>
  <c r="I51" i="1"/>
  <c r="N51" i="1"/>
  <c r="D52" i="1"/>
  <c r="I52" i="1"/>
  <c r="N52" i="1"/>
  <c r="D53" i="1"/>
  <c r="I53" i="1"/>
  <c r="N53" i="1"/>
  <c r="D54" i="1"/>
  <c r="I54" i="1"/>
  <c r="N54" i="1"/>
  <c r="D55" i="1"/>
  <c r="I55" i="1"/>
  <c r="N55" i="1"/>
  <c r="B56" i="1"/>
  <c r="D50" i="2" s="1"/>
  <c r="C56" i="1"/>
  <c r="E50" i="2" s="1"/>
  <c r="I56" i="1"/>
  <c r="N56" i="1"/>
  <c r="D57" i="1"/>
  <c r="I57" i="1"/>
  <c r="N57" i="1"/>
  <c r="D58" i="1"/>
  <c r="I58" i="1"/>
  <c r="N58" i="1"/>
  <c r="D59" i="1"/>
  <c r="I59" i="1"/>
  <c r="N59" i="1"/>
  <c r="B60" i="1"/>
  <c r="D60" i="1" s="1"/>
  <c r="C60" i="1"/>
  <c r="E54" i="2" s="1"/>
  <c r="I60" i="1"/>
  <c r="N60" i="1"/>
  <c r="D61" i="1"/>
  <c r="I61" i="1"/>
  <c r="N61" i="1"/>
  <c r="B62" i="1"/>
  <c r="D56" i="2" s="1"/>
  <c r="C62" i="1"/>
  <c r="E56" i="2" s="1"/>
  <c r="I62" i="1"/>
  <c r="N62" i="1"/>
  <c r="D63" i="1"/>
  <c r="D62" i="1" s="1"/>
  <c r="I63" i="1"/>
  <c r="N63" i="1"/>
  <c r="D64" i="1"/>
  <c r="I64" i="1"/>
  <c r="N64" i="1"/>
  <c r="B65" i="1"/>
  <c r="D59" i="2" s="1"/>
  <c r="C65" i="1"/>
  <c r="E59" i="2" s="1"/>
  <c r="D65" i="1"/>
  <c r="I65" i="1"/>
  <c r="N65" i="1"/>
  <c r="D66" i="1"/>
  <c r="I66" i="1"/>
  <c r="N66" i="1"/>
  <c r="D67" i="1"/>
  <c r="I67" i="1"/>
  <c r="N67" i="1"/>
  <c r="D68" i="1"/>
  <c r="I68" i="1"/>
  <c r="N68" i="1"/>
  <c r="B69" i="1"/>
  <c r="D63" i="2" s="1"/>
  <c r="C69" i="1"/>
  <c r="E63" i="2" s="1"/>
  <c r="I69" i="1"/>
  <c r="N69" i="1"/>
  <c r="D70" i="1"/>
  <c r="I70" i="1"/>
  <c r="N70" i="1"/>
  <c r="D71" i="1"/>
  <c r="I71" i="1"/>
  <c r="N71" i="1"/>
  <c r="D72" i="1"/>
  <c r="I72" i="1"/>
  <c r="N72" i="1"/>
  <c r="N73" i="1"/>
  <c r="B74" i="1"/>
  <c r="D68" i="2" s="1"/>
  <c r="C74" i="1"/>
  <c r="E68" i="2" s="1"/>
  <c r="D74" i="1"/>
  <c r="I74" i="1"/>
  <c r="N74" i="1"/>
  <c r="D75" i="1"/>
  <c r="I75" i="1"/>
  <c r="N75" i="1"/>
  <c r="B76" i="1"/>
  <c r="D70" i="2" s="1"/>
  <c r="C76" i="1"/>
  <c r="E70" i="2" s="1"/>
  <c r="D76" i="1"/>
  <c r="I76" i="1"/>
  <c r="N76" i="1"/>
  <c r="D77" i="1"/>
  <c r="I77" i="1"/>
  <c r="N77" i="1"/>
  <c r="D78" i="1"/>
  <c r="I78" i="1"/>
  <c r="N78" i="1"/>
  <c r="D79" i="1"/>
  <c r="I79" i="1"/>
  <c r="N79" i="1"/>
  <c r="B80" i="1"/>
  <c r="C80" i="1"/>
  <c r="E74" i="2" s="1"/>
  <c r="I80" i="1"/>
  <c r="N80" i="1"/>
  <c r="D81" i="1"/>
  <c r="I81" i="1"/>
  <c r="N81" i="1"/>
  <c r="D82" i="1"/>
  <c r="I82" i="1"/>
  <c r="N82" i="1"/>
  <c r="D83" i="1"/>
  <c r="I83" i="1"/>
  <c r="N83" i="1"/>
  <c r="D84" i="1"/>
  <c r="I84" i="1"/>
  <c r="N84" i="1"/>
  <c r="N85" i="1"/>
  <c r="D86" i="1"/>
  <c r="I86" i="1"/>
  <c r="N86" i="1"/>
  <c r="D87" i="1"/>
  <c r="I87" i="1"/>
  <c r="N87" i="1"/>
  <c r="F2" i="3" l="1"/>
  <c r="J2" i="3" s="1"/>
  <c r="C6" i="4" s="1"/>
  <c r="I74" i="5"/>
  <c r="G67" i="5"/>
  <c r="I67" i="5" s="1"/>
  <c r="I5" i="5"/>
  <c r="G4" i="5"/>
  <c r="I4" i="5" s="1"/>
  <c r="AW6" i="5"/>
  <c r="AT6" i="5"/>
  <c r="K4" i="5"/>
  <c r="L7" i="5"/>
  <c r="J4" i="5"/>
  <c r="L4" i="5" s="1"/>
  <c r="AQ6" i="5"/>
  <c r="D11" i="1"/>
  <c r="AM7" i="2"/>
  <c r="AG13" i="2"/>
  <c r="AJ17" i="2"/>
  <c r="F19" i="2"/>
  <c r="AJ19" i="2"/>
  <c r="AM21" i="2"/>
  <c r="AJ25" i="2"/>
  <c r="L26" i="2"/>
  <c r="AM30" i="2"/>
  <c r="L36" i="2"/>
  <c r="I38" i="2"/>
  <c r="K37" i="2"/>
  <c r="I53" i="2"/>
  <c r="F66" i="2"/>
  <c r="I78" i="2"/>
  <c r="AT5" i="2"/>
  <c r="AV5" i="2" s="1"/>
  <c r="F70" i="2"/>
  <c r="AJ3" i="2"/>
  <c r="AG6" i="2"/>
  <c r="L8" i="2"/>
  <c r="F10" i="2"/>
  <c r="AJ12" i="2"/>
  <c r="L15" i="2"/>
  <c r="AG17" i="2"/>
  <c r="AG18" i="2"/>
  <c r="AM22" i="2"/>
  <c r="AG25" i="2"/>
  <c r="AM26" i="2"/>
  <c r="I27" i="2"/>
  <c r="AG27" i="2"/>
  <c r="AU5" i="2"/>
  <c r="F48" i="2"/>
  <c r="L68" i="2"/>
  <c r="F71" i="2"/>
  <c r="I75" i="2"/>
  <c r="F78" i="2"/>
  <c r="L78" i="2"/>
  <c r="F80" i="2"/>
  <c r="L80" i="2"/>
  <c r="I81" i="2"/>
  <c r="D56" i="1"/>
  <c r="AR3" i="2"/>
  <c r="E11" i="1"/>
  <c r="AM4" i="2"/>
  <c r="I8" i="2"/>
  <c r="F11" i="2"/>
  <c r="L11" i="2"/>
  <c r="L13" i="2"/>
  <c r="I14" i="2"/>
  <c r="AG14" i="2"/>
  <c r="AM14" i="2"/>
  <c r="AG16" i="2"/>
  <c r="AM19" i="2"/>
  <c r="AJ20" i="2"/>
  <c r="AG24" i="2"/>
  <c r="AM24" i="2"/>
  <c r="I25" i="2"/>
  <c r="L27" i="2"/>
  <c r="AM28" i="2"/>
  <c r="I28" i="2"/>
  <c r="AG29" i="2"/>
  <c r="AM29" i="2"/>
  <c r="AJ30" i="2"/>
  <c r="F57" i="2"/>
  <c r="L66" i="2"/>
  <c r="F56" i="2"/>
  <c r="F20" i="2"/>
  <c r="F16" i="2"/>
  <c r="F34" i="2"/>
  <c r="I5" i="2"/>
  <c r="AJ7" i="2"/>
  <c r="H7" i="2"/>
  <c r="AM10" i="2"/>
  <c r="AG12" i="2"/>
  <c r="AM12" i="2"/>
  <c r="I13" i="2"/>
  <c r="L25" i="2"/>
  <c r="AG26" i="2"/>
  <c r="AJ28" i="2"/>
  <c r="AJ32" i="2"/>
  <c r="AJ33" i="2"/>
  <c r="L38" i="2"/>
  <c r="G37" i="2"/>
  <c r="F42" i="2"/>
  <c r="I51" i="2"/>
  <c r="F55" i="2"/>
  <c r="I57" i="2"/>
  <c r="L58" i="2"/>
  <c r="I60" i="2"/>
  <c r="F61" i="2"/>
  <c r="H63" i="2"/>
  <c r="I66" i="2"/>
  <c r="F69" i="2"/>
  <c r="F73" i="2"/>
  <c r="I77" i="2"/>
  <c r="D26" i="1"/>
  <c r="D24" i="1"/>
  <c r="D22" i="1"/>
  <c r="L9" i="2"/>
  <c r="I35" i="2"/>
  <c r="L41" i="2"/>
  <c r="F64" i="2"/>
  <c r="L64" i="2"/>
  <c r="I65" i="2"/>
  <c r="F72" i="2"/>
  <c r="L72" i="2"/>
  <c r="I73" i="2"/>
  <c r="L75" i="2"/>
  <c r="I76" i="2"/>
  <c r="F77" i="2"/>
  <c r="L77" i="2"/>
  <c r="F28" i="2"/>
  <c r="AM31" i="2"/>
  <c r="AW5" i="2"/>
  <c r="I69" i="2"/>
  <c r="H68" i="2"/>
  <c r="H70" i="2"/>
  <c r="I71" i="2"/>
  <c r="AG4" i="2"/>
  <c r="AJ5" i="2"/>
  <c r="K7" i="2"/>
  <c r="G16" i="2"/>
  <c r="I16" i="2" s="1"/>
  <c r="I17" i="2"/>
  <c r="D54" i="2"/>
  <c r="F54" i="2" s="1"/>
  <c r="J63" i="2"/>
  <c r="I68" i="2"/>
  <c r="D80" i="1"/>
  <c r="D74" i="2"/>
  <c r="F74" i="2" s="1"/>
  <c r="F45" i="2"/>
  <c r="F30" i="2"/>
  <c r="F63" i="2"/>
  <c r="F40" i="2"/>
  <c r="E4" i="2"/>
  <c r="F68" i="2"/>
  <c r="D51" i="1"/>
  <c r="D36" i="1"/>
  <c r="D34" i="1"/>
  <c r="D13" i="1"/>
  <c r="AQ3" i="2"/>
  <c r="AS3" i="2" s="1"/>
  <c r="AG3" i="2"/>
  <c r="F6" i="2"/>
  <c r="L6" i="2"/>
  <c r="J5" i="2"/>
  <c r="L5" i="2" s="1"/>
  <c r="D7" i="2"/>
  <c r="F7" i="2" s="1"/>
  <c r="AM9" i="2"/>
  <c r="I10" i="2"/>
  <c r="AG10" i="2"/>
  <c r="AG11" i="2"/>
  <c r="AM11" i="2"/>
  <c r="I12" i="2"/>
  <c r="F15" i="2"/>
  <c r="AJ15" i="2"/>
  <c r="AM17" i="2"/>
  <c r="L19" i="2"/>
  <c r="J18" i="2"/>
  <c r="L18" i="2" s="1"/>
  <c r="AU3" i="2"/>
  <c r="L22" i="2"/>
  <c r="J20" i="2"/>
  <c r="AJ22" i="2"/>
  <c r="I24" i="2"/>
  <c r="I36" i="2"/>
  <c r="G34" i="2"/>
  <c r="I34" i="2" s="1"/>
  <c r="L55" i="2"/>
  <c r="J54" i="2"/>
  <c r="L54" i="2" s="1"/>
  <c r="E67" i="2"/>
  <c r="D69" i="1"/>
  <c r="F50" i="2"/>
  <c r="D46" i="1"/>
  <c r="D43" i="1"/>
  <c r="F5" i="2"/>
  <c r="AJ8" i="2"/>
  <c r="AM13" i="2"/>
  <c r="L17" i="2"/>
  <c r="AM18" i="2"/>
  <c r="AG20" i="2"/>
  <c r="AM20" i="2"/>
  <c r="AG21" i="2"/>
  <c r="AX5" i="2"/>
  <c r="G30" i="2"/>
  <c r="L48" i="2"/>
  <c r="F65" i="2"/>
  <c r="F81" i="2"/>
  <c r="AG5" i="2"/>
  <c r="F8" i="2"/>
  <c r="AG8" i="2"/>
  <c r="AT4" i="2"/>
  <c r="AT6" i="2" s="1"/>
  <c r="L10" i="2"/>
  <c r="AJ11" i="2"/>
  <c r="F12" i="2"/>
  <c r="AX4" i="2"/>
  <c r="AX6" i="2" s="1"/>
  <c r="AR4" i="2"/>
  <c r="I15" i="2"/>
  <c r="AG15" i="2"/>
  <c r="AJ18" i="2"/>
  <c r="I19" i="2"/>
  <c r="F21" i="2"/>
  <c r="L21" i="2"/>
  <c r="AG22" i="2"/>
  <c r="K20" i="2"/>
  <c r="F24" i="2"/>
  <c r="F26" i="2"/>
  <c r="AJ26" i="2"/>
  <c r="AM27" i="2"/>
  <c r="F29" i="2"/>
  <c r="L29" i="2"/>
  <c r="AQ5" i="2"/>
  <c r="AJ31" i="2"/>
  <c r="F32" i="2"/>
  <c r="H30" i="2"/>
  <c r="AG34" i="2"/>
  <c r="F36" i="2"/>
  <c r="J34" i="2"/>
  <c r="J37" i="2"/>
  <c r="L37" i="2" s="1"/>
  <c r="F41" i="2"/>
  <c r="I42" i="2"/>
  <c r="L44" i="2"/>
  <c r="F46" i="2"/>
  <c r="F58" i="2"/>
  <c r="H59" i="2"/>
  <c r="L69" i="2"/>
  <c r="L71" i="2"/>
  <c r="AJ4" i="2"/>
  <c r="AM5" i="2"/>
  <c r="AM6" i="2"/>
  <c r="AG7" i="2"/>
  <c r="AM8" i="2"/>
  <c r="G7" i="2"/>
  <c r="I7" i="2" s="1"/>
  <c r="AJ10" i="2"/>
  <c r="I11" i="2"/>
  <c r="L12" i="2"/>
  <c r="F13" i="2"/>
  <c r="L14" i="2"/>
  <c r="AJ14" i="2"/>
  <c r="F17" i="2"/>
  <c r="AG19" i="2"/>
  <c r="I23" i="2"/>
  <c r="AG23" i="2"/>
  <c r="L24" i="2"/>
  <c r="F25" i="2"/>
  <c r="AM25" i="2"/>
  <c r="I26" i="2"/>
  <c r="F27" i="2"/>
  <c r="AJ27" i="2"/>
  <c r="AG28" i="2"/>
  <c r="AJ29" i="2"/>
  <c r="AR5" i="2"/>
  <c r="I31" i="2"/>
  <c r="F33" i="2"/>
  <c r="I33" i="2"/>
  <c r="AJ34" i="2"/>
  <c r="F39" i="2"/>
  <c r="L39" i="2"/>
  <c r="I41" i="2"/>
  <c r="F43" i="2"/>
  <c r="I44" i="2"/>
  <c r="L46" i="2"/>
  <c r="G45" i="2"/>
  <c r="L49" i="2"/>
  <c r="G50" i="2"/>
  <c r="I50" i="2" s="1"/>
  <c r="H50" i="2"/>
  <c r="F52" i="2"/>
  <c r="I55" i="2"/>
  <c r="L57" i="2"/>
  <c r="I58" i="2"/>
  <c r="L60" i="2"/>
  <c r="F62" i="2"/>
  <c r="L62" i="2"/>
  <c r="K63" i="2"/>
  <c r="J70" i="2"/>
  <c r="L70" i="2" s="1"/>
  <c r="G70" i="2"/>
  <c r="I70" i="2" s="1"/>
  <c r="I72" i="2"/>
  <c r="L73" i="2"/>
  <c r="H74" i="2"/>
  <c r="F76" i="2"/>
  <c r="L79" i="2"/>
  <c r="AX3" i="2"/>
  <c r="AU4" i="2"/>
  <c r="AU6" i="2" s="1"/>
  <c r="G20" i="2"/>
  <c r="I22" i="2"/>
  <c r="F35" i="2"/>
  <c r="H54" i="2"/>
  <c r="I54" i="2" s="1"/>
  <c r="F59" i="2"/>
  <c r="J59" i="2"/>
  <c r="L61" i="2"/>
  <c r="H20" i="2"/>
  <c r="J74" i="2"/>
  <c r="AQ4" i="2"/>
  <c r="I21" i="2"/>
  <c r="AJ21" i="2"/>
  <c r="L23" i="2"/>
  <c r="K40" i="2"/>
  <c r="K59" i="2"/>
  <c r="AT3" i="2"/>
  <c r="AV3" i="2" s="1"/>
  <c r="AJ6" i="2"/>
  <c r="I9" i="2"/>
  <c r="AJ9" i="2"/>
  <c r="J16" i="2"/>
  <c r="L16" i="2" s="1"/>
  <c r="AM16" i="2"/>
  <c r="I29" i="2"/>
  <c r="AG30" i="2"/>
  <c r="L43" i="2"/>
  <c r="H45" i="2"/>
  <c r="I45" i="2" s="1"/>
  <c r="I47" i="2"/>
  <c r="G63" i="2"/>
  <c r="K74" i="2"/>
  <c r="K67" i="2" s="1"/>
  <c r="L76" i="2"/>
  <c r="G40" i="2"/>
  <c r="I40" i="2" s="1"/>
  <c r="I6" i="2"/>
  <c r="J7" i="2"/>
  <c r="L7" i="2" s="1"/>
  <c r="K34" i="2"/>
  <c r="L34" i="2" s="1"/>
  <c r="D67" i="2"/>
  <c r="F67" i="2" s="1"/>
  <c r="AW4" i="2"/>
  <c r="J30" i="2"/>
  <c r="L32" i="2"/>
  <c r="J50" i="2"/>
  <c r="G74" i="2"/>
  <c r="D4" i="2"/>
  <c r="F4" i="2" s="1"/>
  <c r="AW3" i="2"/>
  <c r="L28" i="2"/>
  <c r="K30" i="2"/>
  <c r="L35" i="2"/>
  <c r="H37" i="2"/>
  <c r="I39" i="2"/>
  <c r="J45" i="2"/>
  <c r="L45" i="2" s="1"/>
  <c r="K50" i="2"/>
  <c r="L52" i="2"/>
  <c r="G56" i="2"/>
  <c r="I56" i="2" s="1"/>
  <c r="I62" i="2"/>
  <c r="L63" i="2"/>
  <c r="F75" i="2"/>
  <c r="J40" i="2"/>
  <c r="J56" i="2"/>
  <c r="L56" i="2" s="1"/>
  <c r="G59" i="2"/>
  <c r="AM3" i="2"/>
  <c r="L20" i="2" l="1"/>
  <c r="I37" i="2"/>
  <c r="I59" i="2"/>
  <c r="I63" i="2"/>
  <c r="AY3" i="2"/>
  <c r="L30" i="2"/>
  <c r="AV6" i="2"/>
  <c r="J67" i="2"/>
  <c r="L67" i="2" s="1"/>
  <c r="H4" i="2"/>
  <c r="AR6" i="2"/>
  <c r="I30" i="2"/>
  <c r="AS5" i="2"/>
  <c r="AY5" i="2"/>
  <c r="H67" i="2"/>
  <c r="I74" i="2"/>
  <c r="L40" i="2"/>
  <c r="K4" i="2"/>
  <c r="AW6" i="2"/>
  <c r="AY6" i="2" s="1"/>
  <c r="AY4" i="2"/>
  <c r="AS4" i="2"/>
  <c r="AQ6" i="2"/>
  <c r="AS6" i="2" s="1"/>
  <c r="G4" i="2"/>
  <c r="I4" i="2" s="1"/>
  <c r="L59" i="2"/>
  <c r="L50" i="2"/>
  <c r="J4" i="2"/>
  <c r="L4" i="2" s="1"/>
  <c r="G67" i="2"/>
  <c r="I67" i="2" s="1"/>
  <c r="AV4" i="2"/>
  <c r="L74" i="2"/>
  <c r="I20" i="2"/>
</calcChain>
</file>

<file path=xl/comments1.xml><?xml version="1.0" encoding="utf-8"?>
<comments xmlns="http://schemas.openxmlformats.org/spreadsheetml/2006/main">
  <authors>
    <author>Sistemas</author>
  </authors>
  <commentList>
    <comment ref="A73" authorId="0" shapeId="0">
      <text>
        <r>
          <rPr>
            <b/>
            <sz val="9"/>
            <color indexed="81"/>
            <rFont val="Tahoma"/>
            <family val="2"/>
          </rPr>
          <t>Sistemas:</t>
        </r>
        <r>
          <rPr>
            <sz val="9"/>
            <color indexed="81"/>
            <rFont val="Tahoma"/>
            <family val="2"/>
          </rPr>
          <t xml:space="preserve">
No hay valores porque en 1990 Santa Elena pertenecía a la provincia Guayas
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Sistemas:</t>
        </r>
        <r>
          <rPr>
            <sz val="9"/>
            <color indexed="81"/>
            <rFont val="Tahoma"/>
            <family val="2"/>
          </rPr>
          <t xml:space="preserve">
No hay valores porque en 1990 Santa Elena pertenecía a la provincia Guayas</t>
        </r>
      </text>
    </comment>
  </commentList>
</comments>
</file>

<file path=xl/comments2.xml><?xml version="1.0" encoding="utf-8"?>
<comments xmlns="http://schemas.openxmlformats.org/spreadsheetml/2006/main">
  <authors>
    <author>Sistemas</author>
  </authors>
  <commentList>
    <comment ref="E1" authorId="0" shapeId="0">
      <text>
        <r>
          <rPr>
            <sz val="9"/>
            <color indexed="81"/>
            <rFont val="Tahoma"/>
            <family val="2"/>
          </rPr>
          <t xml:space="preserve">KC: Porcentaje de vivendas por provincia
 sin acceso a Medios de Eliminación Excretas
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KC: Porcentaje de vivendas por provincia
 sin acceso a Medios de Eliminación Excretas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 xml:space="preserve">KC: Porcentaje de vivendas por provincia
 sin acceso a Medios de Eliminación Excretas
</t>
        </r>
      </text>
    </comment>
  </commentList>
</comments>
</file>

<file path=xl/sharedStrings.xml><?xml version="1.0" encoding="utf-8"?>
<sst xmlns="http://schemas.openxmlformats.org/spreadsheetml/2006/main" count="1327" uniqueCount="138">
  <si>
    <t>                    Simón Bolívar (Julio Moreno)</t>
  </si>
  <si>
    <t>                    Santa Elena</t>
  </si>
  <si>
    <t>                    San José de Ancón</t>
  </si>
  <si>
    <t>                    Manglaralto</t>
  </si>
  <si>
    <t>                    Colonche</t>
  </si>
  <si>
    <t>                    Chanduy</t>
  </si>
  <si>
    <t>                    Atahualpa</t>
  </si>
  <si>
    <t>               Santa Elena</t>
  </si>
  <si>
    <t>                    Salinas</t>
  </si>
  <si>
    <t>                    José Luis Tamayo (Muey)</t>
  </si>
  <si>
    <t>                    Jose Luis Tamayo (Muey)</t>
  </si>
  <si>
    <t>                    Anconcito</t>
  </si>
  <si>
    <t>               Salinas</t>
  </si>
  <si>
    <t>                    La Libertad</t>
  </si>
  <si>
    <t>               La Libertad</t>
  </si>
  <si>
    <t>    Santa Elena</t>
  </si>
  <si>
    <t>       Santa Elena</t>
  </si>
  <si>
    <t>      Santa Elena</t>
  </si>
  <si>
    <t>                    Tosagua</t>
  </si>
  <si>
    <t>                    Bachillero</t>
  </si>
  <si>
    <t>                    Angel Pedro Giler (La Estancilla)</t>
  </si>
  <si>
    <t>               Tosagua</t>
  </si>
  <si>
    <t>                    San Isidro</t>
  </si>
  <si>
    <t>                    Charapotó</t>
  </si>
  <si>
    <t>                    Charapoto</t>
  </si>
  <si>
    <t>                    Bahía de Caráquez</t>
  </si>
  <si>
    <t>               Sucre</t>
  </si>
  <si>
    <t>                    San Vicente</t>
  </si>
  <si>
    <t>                    Canoa</t>
  </si>
  <si>
    <t>               San Vicente</t>
  </si>
  <si>
    <t>                    Rocafuerte</t>
  </si>
  <si>
    <t>               Rocafuerte</t>
  </si>
  <si>
    <t>                    Salango</t>
  </si>
  <si>
    <t>                    Puerto López</t>
  </si>
  <si>
    <t>                    Machalilla</t>
  </si>
  <si>
    <t>               Puerto López</t>
  </si>
  <si>
    <t>                    Riochico (Río Chico)</t>
  </si>
  <si>
    <t>                    Riochico (Rio Chico)</t>
  </si>
  <si>
    <t>                    Ríochico (Río Chico)</t>
  </si>
  <si>
    <t>                    Portoviejo</t>
  </si>
  <si>
    <t>                    Crucita</t>
  </si>
  <si>
    <t>                    Abdón Calderón (San Francisco)</t>
  </si>
  <si>
    <t>               Portoviejo</t>
  </si>
  <si>
    <t>                    Pedernales</t>
  </si>
  <si>
    <t>                    Cojimíes</t>
  </si>
  <si>
    <t>                    10 de Agosto</t>
  </si>
  <si>
    <t>               Pedernales</t>
  </si>
  <si>
    <t>                    Paján</t>
  </si>
  <si>
    <t>                    Cascol</t>
  </si>
  <si>
    <t>               Paján</t>
  </si>
  <si>
    <t>                    Montecristi</t>
  </si>
  <si>
    <t>                    La Pila</t>
  </si>
  <si>
    <t>               Montecristi</t>
  </si>
  <si>
    <t>                    Santa Marianita (Boca de Pacoche)</t>
  </si>
  <si>
    <t>                    San Lorenzo</t>
  </si>
  <si>
    <t>                    Manta</t>
  </si>
  <si>
    <t>               Manta</t>
  </si>
  <si>
    <t>                    Junín</t>
  </si>
  <si>
    <t>               Junín</t>
  </si>
  <si>
    <t>                    Puerto de Cayo</t>
  </si>
  <si>
    <t>                    Pedro Pablo Gómez</t>
  </si>
  <si>
    <t>                    Membrillal</t>
  </si>
  <si>
    <t>                    Julcuy</t>
  </si>
  <si>
    <t>                    Jipijapa</t>
  </si>
  <si>
    <t>                    El Anegado (Cab. en Eloy Alfaro)</t>
  </si>
  <si>
    <t>                    El Anegado</t>
  </si>
  <si>
    <t>                    América</t>
  </si>
  <si>
    <t>               Jipijapa</t>
  </si>
  <si>
    <t>                    Jaramijó</t>
  </si>
  <si>
    <t>               Jaramijó</t>
  </si>
  <si>
    <t>               Jaramijo</t>
  </si>
  <si>
    <t>                    Jama</t>
  </si>
  <si>
    <t>               Jama</t>
  </si>
  <si>
    <t>                    San Antonio</t>
  </si>
  <si>
    <t>                    Ricaurte</t>
  </si>
  <si>
    <t>                    Eloy Alfaro</t>
  </si>
  <si>
    <t>                    Convento</t>
  </si>
  <si>
    <t>                    Chone</t>
  </si>
  <si>
    <t>                    Chibunga</t>
  </si>
  <si>
    <t>                    Canuto</t>
  </si>
  <si>
    <t>                    Boyacá</t>
  </si>
  <si>
    <t>               Chone</t>
  </si>
  <si>
    <t>                    Calceta</t>
  </si>
  <si>
    <t>               Bolívar</t>
  </si>
  <si>
    <t>               Bolivar (De Manabí)</t>
  </si>
  <si>
    <t>               Bolívar (de Manabí)</t>
  </si>
  <si>
    <t>       Manabí</t>
  </si>
  <si>
    <t>     Costa</t>
  </si>
  <si>
    <t>Ecuador</t>
  </si>
  <si>
    <t>(n/N)*100</t>
  </si>
  <si>
    <t>N</t>
  </si>
  <si>
    <t>n</t>
  </si>
  <si>
    <t>Porcentaje</t>
  </si>
  <si>
    <t>Total de viviendas</t>
  </si>
  <si>
    <t>Número de viviendas</t>
  </si>
  <si>
    <t>País - Región - Provincia - Cantón - Parroquia</t>
  </si>
  <si>
    <t>AÑO: 2010</t>
  </si>
  <si>
    <t>AÑO: 2001</t>
  </si>
  <si>
    <t>AÑO: 1990</t>
  </si>
  <si>
    <t>FUENTE: Censo de Población y Vivienda - INEC</t>
  </si>
  <si>
    <t>MEDIOS DE ELIMINACIÓN DE EXCRETAS</t>
  </si>
  <si>
    <t>Provincia</t>
  </si>
  <si>
    <t>Cantón</t>
  </si>
  <si>
    <t>Parroquia</t>
  </si>
  <si>
    <t>División</t>
  </si>
  <si>
    <t>División Política</t>
  </si>
  <si>
    <t>Porcentaje 1990</t>
  </si>
  <si>
    <t>Porcentaje 2001</t>
  </si>
  <si>
    <t>Porcentaje 2010</t>
  </si>
  <si>
    <t>Manabí</t>
  </si>
  <si>
    <t>Bolívar (de Manabí)</t>
  </si>
  <si>
    <t>Urbana</t>
  </si>
  <si>
    <t>Urbano</t>
  </si>
  <si>
    <t>Chone</t>
  </si>
  <si>
    <t>Rural</t>
  </si>
  <si>
    <t>Santa Elena</t>
  </si>
  <si>
    <t>Jama</t>
  </si>
  <si>
    <t>Jaramijó</t>
  </si>
  <si>
    <t>Jipijapa</t>
  </si>
  <si>
    <t>Junín</t>
  </si>
  <si>
    <t>Manta</t>
  </si>
  <si>
    <t>Montecristi</t>
  </si>
  <si>
    <t>Paján</t>
  </si>
  <si>
    <t>Pedernales</t>
  </si>
  <si>
    <t>Portoviejo</t>
  </si>
  <si>
    <t>Puerto López</t>
  </si>
  <si>
    <t>Rocafuerte</t>
  </si>
  <si>
    <t>San Vicente</t>
  </si>
  <si>
    <t>Sucre</t>
  </si>
  <si>
    <t>Tosagua</t>
  </si>
  <si>
    <t>La Libertad</t>
  </si>
  <si>
    <t>Salinas</t>
  </si>
  <si>
    <t>Slope (Trend)</t>
  </si>
  <si>
    <t>rgn_id</t>
  </si>
  <si>
    <t>year</t>
  </si>
  <si>
    <t>trend</t>
  </si>
  <si>
    <t>VIVIENDAS SIN ACCESO A MEDIOS DE ELIMINACIÓN EXCRETAS</t>
  </si>
  <si>
    <t>VIVIENDAS CON ACCESO A MEDIOS DE ELIMINACIÓN EXCRETAS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</si>
</sst>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%"/>
    <numFmt numFmtId="166" formatCode="0.0000"/>
    <numFmt numFmtId="167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4292E"/>
      <name val="Segoe UI"/>
      <family val="2"/>
    </font>
  </fonts>
  <fills count="17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DCDCD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5F5F5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F6F8FA"/>
        <bgColor indexed="64"/>
      </patternFill>
    </fill>
  </fills>
  <borders count="9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2">
    <xf numFmtId="0" fontId="0" fillId="0" borderId="0" xfId="0"/>
    <xf numFmtId="49" fontId="0" fillId="0" borderId="0" xfId="0" applyNumberFormat="1"/>
    <xf numFmtId="0" fontId="0" fillId="0" borderId="0" xfId="0" applyFill="1"/>
    <xf numFmtId="49" fontId="0" fillId="0" borderId="0" xfId="0" applyNumberFormat="1" applyFill="1"/>
    <xf numFmtId="0" fontId="0" fillId="0" borderId="0" xfId="0" applyBorder="1"/>
    <xf numFmtId="0" fontId="2" fillId="0" borderId="0" xfId="0" applyFont="1" applyFill="1" applyBorder="1" applyAlignment="1">
      <alignment horizontal="right" wrapText="1"/>
    </xf>
    <xf numFmtId="49" fontId="2" fillId="0" borderId="0" xfId="0" applyNumberFormat="1" applyFont="1" applyFill="1" applyBorder="1" applyAlignment="1">
      <alignment horizontal="right" wrapText="1"/>
    </xf>
    <xf numFmtId="0" fontId="2" fillId="0" borderId="0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2" fontId="2" fillId="2" borderId="2" xfId="0" applyNumberFormat="1" applyFont="1" applyFill="1" applyBorder="1" applyAlignment="1">
      <alignment horizontal="right" wrapText="1"/>
    </xf>
    <xf numFmtId="164" fontId="2" fillId="2" borderId="2" xfId="0" applyNumberFormat="1" applyFont="1" applyFill="1" applyBorder="1" applyAlignment="1">
      <alignment horizontal="right" wrapText="1"/>
    </xf>
    <xf numFmtId="164" fontId="2" fillId="2" borderId="2" xfId="0" applyNumberFormat="1" applyFont="1" applyFill="1" applyBorder="1" applyAlignment="1">
      <alignment wrapText="1"/>
    </xf>
    <xf numFmtId="164" fontId="0" fillId="0" borderId="0" xfId="0" applyNumberFormat="1"/>
    <xf numFmtId="164" fontId="2" fillId="0" borderId="0" xfId="0" applyNumberFormat="1" applyFont="1" applyFill="1" applyBorder="1" applyAlignment="1">
      <alignment horizontal="right" wrapText="1"/>
    </xf>
    <xf numFmtId="1" fontId="2" fillId="2" borderId="2" xfId="0" applyNumberFormat="1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left" wrapText="1"/>
    </xf>
    <xf numFmtId="164" fontId="2" fillId="0" borderId="2" xfId="0" applyNumberFormat="1" applyFont="1" applyFill="1" applyBorder="1" applyAlignment="1">
      <alignment horizontal="right" wrapText="1"/>
    </xf>
    <xf numFmtId="164" fontId="0" fillId="0" borderId="2" xfId="0" applyNumberFormat="1" applyBorder="1"/>
    <xf numFmtId="164" fontId="2" fillId="2" borderId="2" xfId="0" applyNumberFormat="1" applyFont="1" applyFill="1" applyBorder="1" applyAlignment="1">
      <alignment horizontal="left" wrapText="1"/>
    </xf>
    <xf numFmtId="164" fontId="3" fillId="2" borderId="2" xfId="0" applyNumberFormat="1" applyFont="1" applyFill="1" applyBorder="1" applyAlignment="1">
      <alignment horizontal="left" wrapText="1"/>
    </xf>
    <xf numFmtId="164" fontId="2" fillId="2" borderId="2" xfId="1" applyNumberFormat="1" applyFont="1" applyFill="1" applyBorder="1" applyAlignment="1">
      <alignment horizontal="right" wrapText="1"/>
    </xf>
    <xf numFmtId="164" fontId="3" fillId="2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horizontal="left" wrapText="1"/>
    </xf>
    <xf numFmtId="2" fontId="2" fillId="0" borderId="2" xfId="0" applyNumberFormat="1" applyFont="1" applyFill="1" applyBorder="1" applyAlignment="1">
      <alignment horizontal="right"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2" xfId="0" applyFont="1" applyFill="1" applyBorder="1" applyAlignment="1">
      <alignment horizontal="right" wrapText="1"/>
    </xf>
    <xf numFmtId="1" fontId="0" fillId="0" borderId="2" xfId="0" applyNumberFormat="1" applyBorder="1"/>
    <xf numFmtId="0" fontId="3" fillId="2" borderId="2" xfId="0" applyFont="1" applyFill="1" applyBorder="1" applyAlignment="1">
      <alignment wrapText="1"/>
    </xf>
    <xf numFmtId="1" fontId="2" fillId="2" borderId="4" xfId="0" applyNumberFormat="1" applyFont="1" applyFill="1" applyBorder="1" applyAlignment="1">
      <alignment horizontal="right" wrapText="1"/>
    </xf>
    <xf numFmtId="2" fontId="2" fillId="2" borderId="5" xfId="0" applyNumberFormat="1" applyFont="1" applyFill="1" applyBorder="1" applyAlignment="1">
      <alignment horizontal="right" wrapText="1"/>
    </xf>
    <xf numFmtId="1" fontId="2" fillId="2" borderId="3" xfId="0" applyNumberFormat="1" applyFont="1" applyFill="1" applyBorder="1" applyAlignment="1">
      <alignment horizontal="right" wrapText="1"/>
    </xf>
    <xf numFmtId="0" fontId="3" fillId="3" borderId="6" xfId="0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/>
    <xf numFmtId="0" fontId="0" fillId="0" borderId="2" xfId="0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7" fillId="4" borderId="2" xfId="0" applyFont="1" applyFill="1" applyBorder="1" applyAlignment="1">
      <alignment horizontal="center" vertical="center" wrapText="1"/>
    </xf>
    <xf numFmtId="165" fontId="7" fillId="4" borderId="2" xfId="1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8" fillId="6" borderId="2" xfId="0" applyFont="1" applyFill="1" applyBorder="1" applyAlignment="1">
      <alignment vertical="top" wrapText="1" readingOrder="1"/>
    </xf>
    <xf numFmtId="0" fontId="8" fillId="6" borderId="2" xfId="0" applyFont="1" applyFill="1" applyBorder="1" applyAlignment="1">
      <alignment wrapText="1"/>
    </xf>
    <xf numFmtId="9" fontId="0" fillId="5" borderId="2" xfId="1" applyFont="1" applyFill="1" applyBorder="1"/>
    <xf numFmtId="0" fontId="8" fillId="5" borderId="2" xfId="0" applyFont="1" applyFill="1" applyBorder="1"/>
    <xf numFmtId="164" fontId="8" fillId="5" borderId="2" xfId="0" applyNumberFormat="1" applyFont="1" applyFill="1" applyBorder="1"/>
    <xf numFmtId="9" fontId="8" fillId="5" borderId="2" xfId="1" applyFont="1" applyFill="1" applyBorder="1"/>
    <xf numFmtId="0" fontId="8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wrapText="1"/>
    </xf>
    <xf numFmtId="1" fontId="8" fillId="7" borderId="2" xfId="0" applyNumberFormat="1" applyFont="1" applyFill="1" applyBorder="1" applyAlignment="1">
      <alignment horizontal="right" wrapText="1"/>
    </xf>
    <xf numFmtId="9" fontId="8" fillId="7" borderId="2" xfId="1" applyFont="1" applyFill="1" applyBorder="1" applyAlignment="1">
      <alignment horizontal="right" wrapText="1"/>
    </xf>
    <xf numFmtId="165" fontId="2" fillId="7" borderId="2" xfId="1" applyNumberFormat="1" applyFont="1" applyFill="1" applyBorder="1" applyAlignment="1">
      <alignment horizontal="right" wrapText="1"/>
    </xf>
    <xf numFmtId="0" fontId="8" fillId="7" borderId="2" xfId="0" applyFont="1" applyFill="1" applyBorder="1" applyAlignment="1">
      <alignment horizontal="right" wrapText="1"/>
    </xf>
    <xf numFmtId="0" fontId="8" fillId="5" borderId="2" xfId="0" applyFont="1" applyFill="1" applyBorder="1" applyAlignment="1">
      <alignment horizontal="left" vertical="top" wrapText="1" readingOrder="1"/>
    </xf>
    <xf numFmtId="0" fontId="2" fillId="8" borderId="2" xfId="0" applyFont="1" applyFill="1" applyBorder="1" applyAlignment="1">
      <alignment horizontal="center" vertical="center" wrapText="1"/>
    </xf>
    <xf numFmtId="0" fontId="0" fillId="8" borderId="2" xfId="0" applyFill="1" applyBorder="1"/>
    <xf numFmtId="1" fontId="8" fillId="8" borderId="2" xfId="0" applyNumberFormat="1" applyFont="1" applyFill="1" applyBorder="1" applyAlignment="1">
      <alignment horizontal="right" wrapText="1"/>
    </xf>
    <xf numFmtId="0" fontId="8" fillId="9" borderId="2" xfId="0" applyFont="1" applyFill="1" applyBorder="1" applyAlignment="1">
      <alignment wrapText="1"/>
    </xf>
    <xf numFmtId="0" fontId="8" fillId="9" borderId="2" xfId="0" applyFont="1" applyFill="1" applyBorder="1" applyAlignment="1">
      <alignment horizontal="right" wrapText="1"/>
    </xf>
    <xf numFmtId="165" fontId="8" fillId="9" borderId="2" xfId="1" applyNumberFormat="1" applyFont="1" applyFill="1" applyBorder="1" applyAlignment="1">
      <alignment horizontal="right" wrapText="1"/>
    </xf>
    <xf numFmtId="0" fontId="8" fillId="10" borderId="2" xfId="0" applyFont="1" applyFill="1" applyBorder="1" applyAlignment="1">
      <alignment horizontal="left" vertical="center"/>
    </xf>
    <xf numFmtId="164" fontId="8" fillId="10" borderId="2" xfId="0" applyNumberFormat="1" applyFont="1" applyFill="1" applyBorder="1"/>
    <xf numFmtId="9" fontId="8" fillId="10" borderId="2" xfId="1" applyFont="1" applyFill="1" applyBorder="1"/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wrapText="1"/>
    </xf>
    <xf numFmtId="1" fontId="8" fillId="0" borderId="2" xfId="0" applyNumberFormat="1" applyFont="1" applyFill="1" applyBorder="1" applyAlignment="1">
      <alignment horizontal="right" wrapText="1"/>
    </xf>
    <xf numFmtId="0" fontId="8" fillId="0" borderId="2" xfId="0" applyFont="1" applyFill="1" applyBorder="1" applyAlignment="1">
      <alignment wrapText="1"/>
    </xf>
    <xf numFmtId="0" fontId="8" fillId="11" borderId="2" xfId="0" applyFont="1" applyFill="1" applyBorder="1" applyAlignment="1">
      <alignment wrapText="1"/>
    </xf>
    <xf numFmtId="0" fontId="8" fillId="0" borderId="2" xfId="0" applyFont="1" applyFill="1" applyBorder="1" applyAlignment="1">
      <alignment horizontal="right" wrapText="1"/>
    </xf>
    <xf numFmtId="165" fontId="8" fillId="0" borderId="2" xfId="1" applyNumberFormat="1" applyFont="1" applyFill="1" applyBorder="1" applyAlignment="1">
      <alignment horizontal="right" wrapText="1"/>
    </xf>
    <xf numFmtId="0" fontId="8" fillId="5" borderId="2" xfId="0" applyFont="1" applyFill="1" applyBorder="1" applyAlignment="1">
      <alignment vertical="top" wrapText="1" readingOrder="1"/>
    </xf>
    <xf numFmtId="0" fontId="8" fillId="10" borderId="2" xfId="0" applyFont="1" applyFill="1" applyBorder="1"/>
    <xf numFmtId="0" fontId="2" fillId="8" borderId="2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wrapText="1"/>
    </xf>
    <xf numFmtId="0" fontId="8" fillId="8" borderId="2" xfId="0" applyFont="1" applyFill="1" applyBorder="1" applyAlignment="1">
      <alignment horizontal="right" wrapText="1"/>
    </xf>
    <xf numFmtId="165" fontId="8" fillId="8" borderId="2" xfId="1" applyNumberFormat="1" applyFont="1" applyFill="1" applyBorder="1" applyAlignment="1">
      <alignment horizontal="right" wrapText="1"/>
    </xf>
    <xf numFmtId="0" fontId="0" fillId="8" borderId="0" xfId="0" applyFill="1"/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164" fontId="8" fillId="0" borderId="0" xfId="0" applyNumberFormat="1" applyFont="1" applyFill="1" applyBorder="1"/>
    <xf numFmtId="165" fontId="8" fillId="0" borderId="0" xfId="1" applyNumberFormat="1" applyFont="1" applyFill="1" applyBorder="1"/>
    <xf numFmtId="0" fontId="8" fillId="0" borderId="0" xfId="0" applyFont="1" applyFill="1" applyBorder="1"/>
    <xf numFmtId="0" fontId="8" fillId="11" borderId="2" xfId="0" applyFont="1" applyFill="1" applyBorder="1" applyAlignment="1">
      <alignment horizontal="right" wrapText="1"/>
    </xf>
    <xf numFmtId="165" fontId="8" fillId="11" borderId="2" xfId="1" applyNumberFormat="1" applyFont="1" applyFill="1" applyBorder="1" applyAlignment="1">
      <alignment horizontal="right" wrapText="1"/>
    </xf>
    <xf numFmtId="0" fontId="0" fillId="5" borderId="2" xfId="0" applyFill="1" applyBorder="1" applyAlignment="1">
      <alignment vertical="top" readingOrder="1"/>
    </xf>
    <xf numFmtId="0" fontId="0" fillId="5" borderId="2" xfId="0" applyFill="1" applyBorder="1" applyAlignment="1">
      <alignment horizontal="left"/>
    </xf>
    <xf numFmtId="0" fontId="8" fillId="12" borderId="2" xfId="0" applyFont="1" applyFill="1" applyBorder="1" applyAlignment="1">
      <alignment wrapText="1"/>
    </xf>
    <xf numFmtId="0" fontId="8" fillId="12" borderId="2" xfId="0" applyFont="1" applyFill="1" applyBorder="1" applyAlignment="1">
      <alignment horizontal="right" wrapText="1"/>
    </xf>
    <xf numFmtId="165" fontId="8" fillId="12" borderId="2" xfId="1" applyNumberFormat="1" applyFont="1" applyFill="1" applyBorder="1" applyAlignment="1">
      <alignment horizontal="right" wrapText="1"/>
    </xf>
    <xf numFmtId="0" fontId="7" fillId="5" borderId="2" xfId="0" applyFont="1" applyFill="1" applyBorder="1" applyAlignment="1">
      <alignment vertical="center"/>
    </xf>
    <xf numFmtId="0" fontId="8" fillId="10" borderId="2" xfId="0" applyFont="1" applyFill="1" applyBorder="1" applyAlignment="1">
      <alignment vertical="top" readingOrder="1"/>
    </xf>
    <xf numFmtId="0" fontId="0" fillId="10" borderId="2" xfId="0" applyFill="1" applyBorder="1" applyAlignment="1">
      <alignment vertical="top" readingOrder="1"/>
    </xf>
    <xf numFmtId="0" fontId="0" fillId="10" borderId="2" xfId="0" applyFill="1" applyBorder="1"/>
    <xf numFmtId="9" fontId="0" fillId="10" borderId="2" xfId="1" applyFont="1" applyFill="1" applyBorder="1"/>
    <xf numFmtId="0" fontId="8" fillId="10" borderId="2" xfId="0" applyFont="1" applyFill="1" applyBorder="1" applyAlignment="1">
      <alignment vertical="top" wrapText="1" readingOrder="1"/>
    </xf>
    <xf numFmtId="0" fontId="7" fillId="10" borderId="2" xfId="0" applyFont="1" applyFill="1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vertical="top" wrapText="1" readingOrder="1"/>
    </xf>
    <xf numFmtId="0" fontId="0" fillId="0" borderId="0" xfId="0" applyFill="1" applyBorder="1" applyAlignment="1">
      <alignment vertical="top" readingOrder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164" fontId="8" fillId="0" borderId="0" xfId="0" applyNumberFormat="1" applyFont="1" applyFill="1" applyBorder="1" applyAlignment="1">
      <alignment vertical="center"/>
    </xf>
    <xf numFmtId="165" fontId="8" fillId="0" borderId="0" xfId="1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vertical="top" readingOrder="1"/>
    </xf>
    <xf numFmtId="9" fontId="0" fillId="0" borderId="2" xfId="1" applyFont="1" applyBorder="1"/>
    <xf numFmtId="9" fontId="0" fillId="8" borderId="2" xfId="1" applyFont="1" applyFill="1" applyBorder="1"/>
    <xf numFmtId="0" fontId="2" fillId="10" borderId="2" xfId="0" applyFont="1" applyFill="1" applyBorder="1" applyAlignment="1">
      <alignment horizontal="center" vertical="center" wrapText="1"/>
    </xf>
    <xf numFmtId="1" fontId="8" fillId="10" borderId="2" xfId="0" applyNumberFormat="1" applyFont="1" applyFill="1" applyBorder="1" applyAlignment="1">
      <alignment horizontal="right" wrapText="1"/>
    </xf>
    <xf numFmtId="0" fontId="0" fillId="0" borderId="0" xfId="0" applyAlignment="1">
      <alignment horizontal="center" vertical="center" wrapText="1"/>
    </xf>
    <xf numFmtId="165" fontId="0" fillId="0" borderId="0" xfId="1" applyNumberFormat="1" applyFont="1"/>
    <xf numFmtId="0" fontId="7" fillId="13" borderId="2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 wrapText="1"/>
    </xf>
    <xf numFmtId="0" fontId="3" fillId="8" borderId="2" xfId="0" applyFont="1" applyFill="1" applyBorder="1"/>
    <xf numFmtId="9" fontId="0" fillId="8" borderId="2" xfId="0" applyNumberFormat="1" applyFill="1" applyBorder="1"/>
    <xf numFmtId="0" fontId="7" fillId="15" borderId="2" xfId="0" applyFont="1" applyFill="1" applyBorder="1" applyAlignment="1">
      <alignment horizontal="left" vertical="center"/>
    </xf>
    <xf numFmtId="165" fontId="8" fillId="15" borderId="2" xfId="1" applyNumberFormat="1" applyFont="1" applyFill="1" applyBorder="1" applyAlignment="1">
      <alignment horizontal="right"/>
    </xf>
    <xf numFmtId="1" fontId="8" fillId="0" borderId="0" xfId="0" applyNumberFormat="1" applyFont="1" applyFill="1" applyBorder="1" applyAlignment="1">
      <alignment horizontal="right" wrapText="1"/>
    </xf>
    <xf numFmtId="0" fontId="9" fillId="0" borderId="2" xfId="0" applyFont="1" applyFill="1" applyBorder="1" applyAlignment="1">
      <alignment wrapText="1"/>
    </xf>
    <xf numFmtId="2" fontId="0" fillId="0" borderId="2" xfId="1" applyNumberFormat="1" applyFont="1" applyBorder="1"/>
    <xf numFmtId="0" fontId="10" fillId="16" borderId="8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center" vertical="center" wrapText="1"/>
    </xf>
    <xf numFmtId="2" fontId="0" fillId="0" borderId="0" xfId="0" applyNumberFormat="1"/>
    <xf numFmtId="167" fontId="0" fillId="0" borderId="0" xfId="0" applyNumberFormat="1"/>
    <xf numFmtId="0" fontId="7" fillId="0" borderId="2" xfId="0" applyNumberFormat="1" applyFont="1" applyFill="1" applyBorder="1" applyAlignment="1">
      <alignment horizontal="center" vertical="center" wrapText="1"/>
    </xf>
    <xf numFmtId="9" fontId="0" fillId="0" borderId="2" xfId="0" applyNumberFormat="1" applyBorder="1"/>
    <xf numFmtId="0" fontId="0" fillId="0" borderId="2" xfId="0" applyFill="1" applyBorder="1"/>
    <xf numFmtId="166" fontId="8" fillId="0" borderId="2" xfId="1" applyNumberFormat="1" applyFont="1" applyFill="1" applyBorder="1" applyAlignment="1">
      <alignment horizontal="right"/>
    </xf>
    <xf numFmtId="0" fontId="7" fillId="5" borderId="6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Fill="1" applyBorder="1" applyAlignment="1">
      <alignment horizontal="center" wrapText="1"/>
    </xf>
    <xf numFmtId="0" fontId="7" fillId="5" borderId="2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'cw_pathogen_trendGGF MSE (2)'!$AS$2</c:f>
              <c:strCache>
                <c:ptCount val="1"/>
                <c:pt idx="0">
                  <c:v>1990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'cw_pathogen_trendGGF MSE (2)'!$AO$3:$AP$6</c:f>
              <c:multiLvlStrCache>
                <c:ptCount val="4"/>
                <c:lvl>
                  <c:pt idx="0">
                    <c:v>Urbano</c:v>
                  </c:pt>
                  <c:pt idx="1">
                    <c:v>Rural</c:v>
                  </c:pt>
                  <c:pt idx="2">
                    <c:v>Urbano</c:v>
                  </c:pt>
                  <c:pt idx="3">
                    <c:v>Rural</c:v>
                  </c:pt>
                </c:lvl>
                <c:lvl>
                  <c:pt idx="0">
                    <c:v>Manabí</c:v>
                  </c:pt>
                  <c:pt idx="2">
                    <c:v>Santa Elena</c:v>
                  </c:pt>
                </c:lvl>
              </c:multiLvlStrCache>
            </c:multiLvlStrRef>
          </c:cat>
          <c:val>
            <c:numRef>
              <c:f>'cw_pathogen_trendGGF MSE (2)'!$AS$3:$AS$6</c:f>
              <c:numCache>
                <c:formatCode>0%</c:formatCode>
                <c:ptCount val="4"/>
                <c:pt idx="0">
                  <c:v>0.27470009805808338</c:v>
                </c:pt>
                <c:pt idx="1">
                  <c:v>0.52110687137577738</c:v>
                </c:pt>
                <c:pt idx="2">
                  <c:v>0.3941772433756402</c:v>
                </c:pt>
                <c:pt idx="3">
                  <c:v>0.50581526831001844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12-4912-8F49-A0D97CC63E93}"/>
            </c:ext>
          </c:extLst>
        </c:ser>
        <c:ser>
          <c:idx val="1"/>
          <c:order val="1"/>
          <c:tx>
            <c:strRef>
              <c:f>'cw_pathogen_trendGGF MSE (2)'!$AV$2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'cw_pathogen_trendGGF MSE (2)'!$AO$3:$AP$6</c:f>
              <c:multiLvlStrCache>
                <c:ptCount val="4"/>
                <c:lvl>
                  <c:pt idx="0">
                    <c:v>Urbano</c:v>
                  </c:pt>
                  <c:pt idx="1">
                    <c:v>Rural</c:v>
                  </c:pt>
                  <c:pt idx="2">
                    <c:v>Urbano</c:v>
                  </c:pt>
                  <c:pt idx="3">
                    <c:v>Rural</c:v>
                  </c:pt>
                </c:lvl>
                <c:lvl>
                  <c:pt idx="0">
                    <c:v>Manabí</c:v>
                  </c:pt>
                  <c:pt idx="2">
                    <c:v>Santa Elena</c:v>
                  </c:pt>
                </c:lvl>
              </c:multiLvlStrCache>
            </c:multiLvlStrRef>
          </c:cat>
          <c:val>
            <c:numRef>
              <c:f>'cw_pathogen_trendGGF MSE (2)'!$AV$3:$AV$6</c:f>
              <c:numCache>
                <c:formatCode>0%</c:formatCode>
                <c:ptCount val="4"/>
                <c:pt idx="0">
                  <c:v>0.15727792064773272</c:v>
                </c:pt>
                <c:pt idx="1">
                  <c:v>0.46252950926716563</c:v>
                </c:pt>
                <c:pt idx="2">
                  <c:v>0.18907764660715998</c:v>
                </c:pt>
                <c:pt idx="3">
                  <c:v>0.35247847019732825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612-4912-8F49-A0D97CC63E93}"/>
            </c:ext>
          </c:extLst>
        </c:ser>
        <c:ser>
          <c:idx val="2"/>
          <c:order val="2"/>
          <c:tx>
            <c:strRef>
              <c:f>'cw_pathogen_trendGGF MSE (2)'!$AY$2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'cw_pathogen_trendGGF MSE (2)'!$AO$3:$AP$6</c:f>
              <c:multiLvlStrCache>
                <c:ptCount val="4"/>
                <c:lvl>
                  <c:pt idx="0">
                    <c:v>Urbano</c:v>
                  </c:pt>
                  <c:pt idx="1">
                    <c:v>Rural</c:v>
                  </c:pt>
                  <c:pt idx="2">
                    <c:v>Urbano</c:v>
                  </c:pt>
                  <c:pt idx="3">
                    <c:v>Rural</c:v>
                  </c:pt>
                </c:lvl>
                <c:lvl>
                  <c:pt idx="0">
                    <c:v>Manabí</c:v>
                  </c:pt>
                  <c:pt idx="2">
                    <c:v>Santa Elena</c:v>
                  </c:pt>
                </c:lvl>
              </c:multiLvlStrCache>
            </c:multiLvlStrRef>
          </c:cat>
          <c:val>
            <c:numRef>
              <c:f>'cw_pathogen_trendGGF MSE (2)'!$AY$3:$AY$6</c:f>
              <c:numCache>
                <c:formatCode>0%</c:formatCode>
                <c:ptCount val="4"/>
                <c:pt idx="0">
                  <c:v>4.4219140713798621E-2</c:v>
                </c:pt>
                <c:pt idx="1">
                  <c:v>0.10575286289074592</c:v>
                </c:pt>
                <c:pt idx="2">
                  <c:v>9.0162654231464301E-2</c:v>
                </c:pt>
                <c:pt idx="3">
                  <c:v>0.1161327185721881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612-4912-8F49-A0D97CC63E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42396864"/>
        <c:axId val="342396304"/>
        <c:axId val="0"/>
      </c:bar3DChart>
      <c:catAx>
        <c:axId val="34239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42396304"/>
        <c:crosses val="autoZero"/>
        <c:auto val="1"/>
        <c:lblAlgn val="ctr"/>
        <c:lblOffset val="100"/>
        <c:noMultiLvlLbl val="0"/>
      </c:catAx>
      <c:valAx>
        <c:axId val="34239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%Viviendas</a:t>
                </a:r>
                <a:r>
                  <a:rPr lang="es-EC" baseline="0"/>
                  <a:t> sin facildiades sanitarias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42396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'cw_pathogen_trendGGF MSE'!$AS$2</c:f>
              <c:strCache>
                <c:ptCount val="1"/>
                <c:pt idx="0">
                  <c:v>Porcentaje 1990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'cw_pathogen_trendGGF MSE'!$AO$3:$AP$6</c:f>
              <c:multiLvlStrCache>
                <c:ptCount val="4"/>
                <c:lvl>
                  <c:pt idx="0">
                    <c:v>Urbano</c:v>
                  </c:pt>
                  <c:pt idx="1">
                    <c:v>Rural</c:v>
                  </c:pt>
                  <c:pt idx="2">
                    <c:v>Urbano</c:v>
                  </c:pt>
                  <c:pt idx="3">
                    <c:v>Rural</c:v>
                  </c:pt>
                </c:lvl>
                <c:lvl>
                  <c:pt idx="0">
                    <c:v>Manabí</c:v>
                  </c:pt>
                  <c:pt idx="2">
                    <c:v>Santa Elena</c:v>
                  </c:pt>
                </c:lvl>
              </c:multiLvlStrCache>
            </c:multiLvlStrRef>
          </c:cat>
          <c:val>
            <c:numRef>
              <c:f>'cw_pathogen_trendGGF MSE'!$AS$3:$AS$6</c:f>
              <c:numCache>
                <c:formatCode>0%</c:formatCode>
                <c:ptCount val="4"/>
                <c:pt idx="0">
                  <c:v>0.72529990194191662</c:v>
                </c:pt>
                <c:pt idx="1">
                  <c:v>0.47889312862422256</c:v>
                </c:pt>
                <c:pt idx="2">
                  <c:v>0.6058227566243598</c:v>
                </c:pt>
                <c:pt idx="3">
                  <c:v>0.49418473168998156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50-442D-9DDB-FB6BDC1A2101}"/>
            </c:ext>
          </c:extLst>
        </c:ser>
        <c:ser>
          <c:idx val="1"/>
          <c:order val="1"/>
          <c:tx>
            <c:strRef>
              <c:f>'cw_pathogen_trendGGF MSE'!$AV$2</c:f>
              <c:strCache>
                <c:ptCount val="1"/>
                <c:pt idx="0">
                  <c:v>Porcentaje 2001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'cw_pathogen_trendGGF MSE'!$AO$3:$AP$6</c:f>
              <c:multiLvlStrCache>
                <c:ptCount val="4"/>
                <c:lvl>
                  <c:pt idx="0">
                    <c:v>Urbano</c:v>
                  </c:pt>
                  <c:pt idx="1">
                    <c:v>Rural</c:v>
                  </c:pt>
                  <c:pt idx="2">
                    <c:v>Urbano</c:v>
                  </c:pt>
                  <c:pt idx="3">
                    <c:v>Rural</c:v>
                  </c:pt>
                </c:lvl>
                <c:lvl>
                  <c:pt idx="0">
                    <c:v>Manabí</c:v>
                  </c:pt>
                  <c:pt idx="2">
                    <c:v>Santa Elena</c:v>
                  </c:pt>
                </c:lvl>
              </c:multiLvlStrCache>
            </c:multiLvlStrRef>
          </c:cat>
          <c:val>
            <c:numRef>
              <c:f>'cw_pathogen_trendGGF MSE'!$AV$3:$AV$6</c:f>
              <c:numCache>
                <c:formatCode>0%</c:formatCode>
                <c:ptCount val="4"/>
                <c:pt idx="0">
                  <c:v>0.84272207935226728</c:v>
                </c:pt>
                <c:pt idx="1">
                  <c:v>0.53747049073283437</c:v>
                </c:pt>
                <c:pt idx="2">
                  <c:v>0.81092235339284002</c:v>
                </c:pt>
                <c:pt idx="3">
                  <c:v>0.64752152980267175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B50-442D-9DDB-FB6BDC1A2101}"/>
            </c:ext>
          </c:extLst>
        </c:ser>
        <c:ser>
          <c:idx val="2"/>
          <c:order val="2"/>
          <c:tx>
            <c:strRef>
              <c:f>'cw_pathogen_trendGGF MSE'!$AY$2</c:f>
              <c:strCache>
                <c:ptCount val="1"/>
                <c:pt idx="0">
                  <c:v>Porcentaje 2010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'cw_pathogen_trendGGF MSE'!$AO$3:$AP$6</c:f>
              <c:multiLvlStrCache>
                <c:ptCount val="4"/>
                <c:lvl>
                  <c:pt idx="0">
                    <c:v>Urbano</c:v>
                  </c:pt>
                  <c:pt idx="1">
                    <c:v>Rural</c:v>
                  </c:pt>
                  <c:pt idx="2">
                    <c:v>Urbano</c:v>
                  </c:pt>
                  <c:pt idx="3">
                    <c:v>Rural</c:v>
                  </c:pt>
                </c:lvl>
                <c:lvl>
                  <c:pt idx="0">
                    <c:v>Manabí</c:v>
                  </c:pt>
                  <c:pt idx="2">
                    <c:v>Santa Elena</c:v>
                  </c:pt>
                </c:lvl>
              </c:multiLvlStrCache>
            </c:multiLvlStrRef>
          </c:cat>
          <c:val>
            <c:numRef>
              <c:f>'cw_pathogen_trendGGF MSE'!$AY$3:$AY$6</c:f>
              <c:numCache>
                <c:formatCode>0%</c:formatCode>
                <c:ptCount val="4"/>
                <c:pt idx="0">
                  <c:v>0.95578085928620138</c:v>
                </c:pt>
                <c:pt idx="1">
                  <c:v>0.89424713710925408</c:v>
                </c:pt>
                <c:pt idx="2">
                  <c:v>0.9098373457685357</c:v>
                </c:pt>
                <c:pt idx="3">
                  <c:v>0.8838672814278119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B50-442D-9DDB-FB6BDC1A21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96436544"/>
        <c:axId val="396434864"/>
        <c:axId val="0"/>
      </c:bar3DChart>
      <c:catAx>
        <c:axId val="39643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96434864"/>
        <c:crosses val="autoZero"/>
        <c:auto val="1"/>
        <c:lblAlgn val="ctr"/>
        <c:lblOffset val="100"/>
        <c:noMultiLvlLbl val="0"/>
      </c:catAx>
      <c:valAx>
        <c:axId val="39643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%Viviendas</a:t>
                </a:r>
                <a:r>
                  <a:rPr lang="es-EC" baseline="0"/>
                  <a:t> con acceso a Medios de Eliminación Excretas</a:t>
                </a:r>
                <a:endParaRPr lang="es-EC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96436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'cw_pathogen_trendGGF MSE'!$BC$2</c:f>
              <c:strCache>
                <c:ptCount val="1"/>
                <c:pt idx="0">
                  <c:v>Porcentaje 1990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'cw_pathogen_trendGGF MSE'!$BA$3:$BB$6</c:f>
              <c:multiLvlStrCache>
                <c:ptCount val="4"/>
                <c:lvl>
                  <c:pt idx="0">
                    <c:v>Urbano</c:v>
                  </c:pt>
                  <c:pt idx="1">
                    <c:v>Rural</c:v>
                  </c:pt>
                  <c:pt idx="2">
                    <c:v>Urbano</c:v>
                  </c:pt>
                  <c:pt idx="3">
                    <c:v>Rural</c:v>
                  </c:pt>
                </c:lvl>
                <c:lvl>
                  <c:pt idx="0">
                    <c:v>Manabí</c:v>
                  </c:pt>
                  <c:pt idx="2">
                    <c:v>Santa Elena</c:v>
                  </c:pt>
                </c:lvl>
              </c:multiLvlStrCache>
            </c:multiLvlStrRef>
          </c:cat>
          <c:val>
            <c:numRef>
              <c:f>'cw_pathogen_trendGGF MSE'!$BC$3:$BC$6</c:f>
              <c:numCache>
                <c:formatCode>0%</c:formatCode>
                <c:ptCount val="4"/>
                <c:pt idx="0">
                  <c:v>0.27470009805808338</c:v>
                </c:pt>
                <c:pt idx="1">
                  <c:v>0.52110687137577738</c:v>
                </c:pt>
                <c:pt idx="2">
                  <c:v>0.3941772433756402</c:v>
                </c:pt>
                <c:pt idx="3">
                  <c:v>0.50581526831001844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50-442D-9DDB-FB6BDC1A2101}"/>
            </c:ext>
          </c:extLst>
        </c:ser>
        <c:ser>
          <c:idx val="1"/>
          <c:order val="1"/>
          <c:tx>
            <c:strRef>
              <c:f>'cw_pathogen_trendGGF MSE'!$BD$2</c:f>
              <c:strCache>
                <c:ptCount val="1"/>
                <c:pt idx="0">
                  <c:v>Porcentaje 2001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1386744036753183E-2"/>
                  <c:y val="-5.00461646313915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1386744036753183E-2"/>
                  <c:y val="-1.0009232926278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1386744036753063E-2"/>
                  <c:y val="-6.672821950852039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464009947582552E-2"/>
                  <c:y val="-3.33641097542601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'cw_pathogen_trendGGF MSE'!$BA$3:$BB$6</c:f>
              <c:multiLvlStrCache>
                <c:ptCount val="4"/>
                <c:lvl>
                  <c:pt idx="0">
                    <c:v>Urbano</c:v>
                  </c:pt>
                  <c:pt idx="1">
                    <c:v>Rural</c:v>
                  </c:pt>
                  <c:pt idx="2">
                    <c:v>Urbano</c:v>
                  </c:pt>
                  <c:pt idx="3">
                    <c:v>Rural</c:v>
                  </c:pt>
                </c:lvl>
                <c:lvl>
                  <c:pt idx="0">
                    <c:v>Manabí</c:v>
                  </c:pt>
                  <c:pt idx="2">
                    <c:v>Santa Elena</c:v>
                  </c:pt>
                </c:lvl>
              </c:multiLvlStrCache>
            </c:multiLvlStrRef>
          </c:cat>
          <c:val>
            <c:numRef>
              <c:f>'cw_pathogen_trendGGF MSE'!$BD$3:$BD$6</c:f>
              <c:numCache>
                <c:formatCode>0%</c:formatCode>
                <c:ptCount val="4"/>
                <c:pt idx="0">
                  <c:v>0.15727792064773272</c:v>
                </c:pt>
                <c:pt idx="1">
                  <c:v>0.46252950926716563</c:v>
                </c:pt>
                <c:pt idx="2">
                  <c:v>0.18907764660715998</c:v>
                </c:pt>
                <c:pt idx="3">
                  <c:v>0.35247847019732825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B50-442D-9DDB-FB6BDC1A2101}"/>
            </c:ext>
          </c:extLst>
        </c:ser>
        <c:ser>
          <c:idx val="2"/>
          <c:order val="2"/>
          <c:tx>
            <c:strRef>
              <c:f>'cw_pathogen_trendGGF MSE'!$BE$2</c:f>
              <c:strCache>
                <c:ptCount val="1"/>
                <c:pt idx="0">
                  <c:v>Porcentaje 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3013421756289351E-2"/>
                  <c:y val="-1.16774384139910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8.1333885976807244E-3"/>
                  <c:y val="-6.672821950852161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3013421756289351E-2"/>
                  <c:y val="-6.672821950852039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1386744036753183E-2"/>
                  <c:y val="-1.33456439017042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'cw_pathogen_trendGGF MSE'!$BA$3:$BB$6</c:f>
              <c:multiLvlStrCache>
                <c:ptCount val="4"/>
                <c:lvl>
                  <c:pt idx="0">
                    <c:v>Urbano</c:v>
                  </c:pt>
                  <c:pt idx="1">
                    <c:v>Rural</c:v>
                  </c:pt>
                  <c:pt idx="2">
                    <c:v>Urbano</c:v>
                  </c:pt>
                  <c:pt idx="3">
                    <c:v>Rural</c:v>
                  </c:pt>
                </c:lvl>
                <c:lvl>
                  <c:pt idx="0">
                    <c:v>Manabí</c:v>
                  </c:pt>
                  <c:pt idx="2">
                    <c:v>Santa Elena</c:v>
                  </c:pt>
                </c:lvl>
              </c:multiLvlStrCache>
            </c:multiLvlStrRef>
          </c:cat>
          <c:val>
            <c:numRef>
              <c:f>'cw_pathogen_trendGGF MSE'!$BE$3:$BE$6</c:f>
              <c:numCache>
                <c:formatCode>0%</c:formatCode>
                <c:ptCount val="4"/>
                <c:pt idx="0">
                  <c:v>4.4219140713798621E-2</c:v>
                </c:pt>
                <c:pt idx="1">
                  <c:v>0.10575286289074592</c:v>
                </c:pt>
                <c:pt idx="2">
                  <c:v>9.0162654231464301E-2</c:v>
                </c:pt>
                <c:pt idx="3">
                  <c:v>0.1161327185721881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B50-442D-9DDB-FB6BDC1A21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51276272"/>
        <c:axId val="351276832"/>
        <c:axId val="0"/>
      </c:bar3DChart>
      <c:catAx>
        <c:axId val="35127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51276832"/>
        <c:crosses val="autoZero"/>
        <c:auto val="1"/>
        <c:lblAlgn val="ctr"/>
        <c:lblOffset val="100"/>
        <c:noMultiLvlLbl val="0"/>
      </c:catAx>
      <c:valAx>
        <c:axId val="35127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%Viviendas</a:t>
                </a:r>
                <a:r>
                  <a:rPr lang="es-EC" baseline="0"/>
                  <a:t> sin acceso a Medios de Eliminación Excretas</a:t>
                </a:r>
                <a:endParaRPr lang="es-EC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51276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'cw_pathogen_trend MSE'!$A$3</c:f>
              <c:strCache>
                <c:ptCount val="1"/>
                <c:pt idx="0">
                  <c:v>Santa Elena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733185490851077"/>
                  <c:y val="5.11153990333086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'cw_pathogen_trend MSE'!$B$1:$D$1</c:f>
              <c:numCache>
                <c:formatCode>General</c:formatCode>
                <c:ptCount val="3"/>
                <c:pt idx="0">
                  <c:v>1990</c:v>
                </c:pt>
                <c:pt idx="1">
                  <c:v>2001</c:v>
                </c:pt>
                <c:pt idx="2">
                  <c:v>2010</c:v>
                </c:pt>
              </c:numCache>
            </c:numRef>
          </c:xVal>
          <c:yVal>
            <c:numRef>
              <c:f>'cw_pathogen_trend MSE'!$E$3:$G$3</c:f>
              <c:numCache>
                <c:formatCode>0.00</c:formatCode>
                <c:ptCount val="3"/>
                <c:pt idx="0">
                  <c:v>0.50581526831001844</c:v>
                </c:pt>
                <c:pt idx="1">
                  <c:v>0.35247847019732825</c:v>
                </c:pt>
                <c:pt idx="2">
                  <c:v>0.1161327185721881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5E-4EC4-A02A-ED005CD5D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50944"/>
        <c:axId val="420151504"/>
      </c:scatterChart>
      <c:valAx>
        <c:axId val="42015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Año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20151504"/>
        <c:crosses val="autoZero"/>
        <c:crossBetween val="midCat"/>
      </c:valAx>
      <c:valAx>
        <c:axId val="4201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%viviendas</a:t>
                </a:r>
                <a:r>
                  <a:rPr lang="es-EC" baseline="0"/>
                  <a:t> sin acceso a MEE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2015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'cw_pathogen_trend MSE'!$A$2</c:f>
              <c:strCache>
                <c:ptCount val="1"/>
                <c:pt idx="0">
                  <c:v>Manabí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816054243219596"/>
                  <c:y val="3.8248760571595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'cw_pathogen_trend MSE'!$B$1:$D$1</c:f>
              <c:numCache>
                <c:formatCode>General</c:formatCode>
                <c:ptCount val="3"/>
                <c:pt idx="0">
                  <c:v>1990</c:v>
                </c:pt>
                <c:pt idx="1">
                  <c:v>2001</c:v>
                </c:pt>
                <c:pt idx="2">
                  <c:v>2010</c:v>
                </c:pt>
              </c:numCache>
            </c:numRef>
          </c:xVal>
          <c:yVal>
            <c:numRef>
              <c:f>'cw_pathogen_trend MSE'!$E$2:$G$2</c:f>
              <c:numCache>
                <c:formatCode>0.00</c:formatCode>
                <c:ptCount val="3"/>
                <c:pt idx="0">
                  <c:v>0.52110687137577738</c:v>
                </c:pt>
                <c:pt idx="1">
                  <c:v>0.46252950926716563</c:v>
                </c:pt>
                <c:pt idx="2">
                  <c:v>0.10575286289074592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EC-44E3-BB1F-AFBAA392F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53744"/>
        <c:axId val="420154304"/>
      </c:scatterChart>
      <c:valAx>
        <c:axId val="42015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Año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20154304"/>
        <c:crosses val="autoZero"/>
        <c:crossBetween val="midCat"/>
      </c:valAx>
      <c:valAx>
        <c:axId val="42015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viviendas sin acceso a MEE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2015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Tendencia de contaminación</a:t>
            </a:r>
            <a:r>
              <a:rPr lang="es-EC" baseline="0"/>
              <a:t> por patógenos</a:t>
            </a:r>
            <a:endParaRPr lang="es-EC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Santa Elena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cw_pathogen_trend!$B$2:$B$4</c:f>
              <c:numCache>
                <c:formatCode>General</c:formatCode>
                <c:ptCount val="3"/>
                <c:pt idx="0">
                  <c:v>1990</c:v>
                </c:pt>
                <c:pt idx="1">
                  <c:v>2001</c:v>
                </c:pt>
                <c:pt idx="2">
                  <c:v>2010</c:v>
                </c:pt>
              </c:numCache>
            </c:numRef>
          </c:cat>
          <c:val>
            <c:numRef>
              <c:f>cw_pathogen_trend!$C$2:$C$4</c:f>
              <c:numCache>
                <c:formatCode>0.000</c:formatCode>
                <c:ptCount val="3"/>
                <c:pt idx="0">
                  <c:v>-0.19078111327563629</c:v>
                </c:pt>
                <c:pt idx="1">
                  <c:v>-0.2737755867641401</c:v>
                </c:pt>
                <c:pt idx="2">
                  <c:v>-0.83094584529178661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62-4C63-8659-A222EDE7E1E3}"/>
            </c:ext>
          </c:extLst>
        </c:ser>
        <c:ser>
          <c:idx val="1"/>
          <c:order val="1"/>
          <c:tx>
            <c:v>Manabí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cw_pathogen_trend!$B$2:$B$4</c:f>
              <c:numCache>
                <c:formatCode>General</c:formatCode>
                <c:ptCount val="3"/>
                <c:pt idx="0">
                  <c:v>1990</c:v>
                </c:pt>
                <c:pt idx="1">
                  <c:v>2001</c:v>
                </c:pt>
                <c:pt idx="2">
                  <c:v>2010</c:v>
                </c:pt>
              </c:numCache>
            </c:numRef>
          </c:cat>
          <c:val>
            <c:numRef>
              <c:f>cw_pathogen_trend!$C$5:$C$7</c:f>
              <c:numCache>
                <c:formatCode>0.000</c:formatCode>
                <c:ptCount val="3"/>
                <c:pt idx="0">
                  <c:v>-0.19381820802583025</c:v>
                </c:pt>
                <c:pt idx="1">
                  <c:v>-0.21836444589238202</c:v>
                </c:pt>
                <c:pt idx="2">
                  <c:v>-0.9550568867751964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62-4C63-8659-A222EDE7E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089856"/>
        <c:axId val="420090416"/>
      </c:lineChart>
      <c:catAx>
        <c:axId val="42008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Año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20090416"/>
        <c:crosses val="autoZero"/>
        <c:auto val="1"/>
        <c:lblAlgn val="ctr"/>
        <c:lblOffset val="100"/>
        <c:noMultiLvlLbl val="0"/>
      </c:catAx>
      <c:valAx>
        <c:axId val="42009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Tendencia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20089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390525</xdr:colOff>
      <xdr:row>11</xdr:row>
      <xdr:rowOff>4761</xdr:rowOff>
    </xdr:from>
    <xdr:to>
      <xdr:col>50</xdr:col>
      <xdr:colOff>371475</xdr:colOff>
      <xdr:row>50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DA88C5F1-2E5B-4E0D-B7DD-43D84213A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390525</xdr:colOff>
      <xdr:row>11</xdr:row>
      <xdr:rowOff>4761</xdr:rowOff>
    </xdr:from>
    <xdr:to>
      <xdr:col>50</xdr:col>
      <xdr:colOff>371475</xdr:colOff>
      <xdr:row>50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589643</xdr:colOff>
      <xdr:row>11</xdr:row>
      <xdr:rowOff>68036</xdr:rowOff>
    </xdr:from>
    <xdr:to>
      <xdr:col>62</xdr:col>
      <xdr:colOff>14967</xdr:colOff>
      <xdr:row>51</xdr:row>
      <xdr:rowOff>61007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666749</xdr:colOff>
      <xdr:row>6</xdr:row>
      <xdr:rowOff>109536</xdr:rowOff>
    </xdr:from>
    <xdr:to>
      <xdr:col>15</xdr:col>
      <xdr:colOff>676274</xdr:colOff>
      <xdr:row>19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4</xdr:row>
      <xdr:rowOff>185737</xdr:rowOff>
    </xdr:from>
    <xdr:to>
      <xdr:col>8</xdr:col>
      <xdr:colOff>304800</xdr:colOff>
      <xdr:row>19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371475</xdr:colOff>
      <xdr:row>1</xdr:row>
      <xdr:rowOff>152400</xdr:rowOff>
    </xdr:from>
    <xdr:to>
      <xdr:col>15</xdr:col>
      <xdr:colOff>371475</xdr:colOff>
      <xdr:row>16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4053B2C3-F7AD-42C8-9318-52AD95A46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CAPAS%20DE%20DATOS\DATOS%20CRUDOS\cw_pathogen_tre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w_pathogen_trendRD"/>
      <sheetName val="cw_pathogen_trendGGS GYE"/>
      <sheetName val="cw_pathogen_trendGGS MSE"/>
      <sheetName val="cw_pathogen_trendGGF"/>
      <sheetName val="cw_pathogen_trendGGF MSE"/>
      <sheetName val="cw_pathogen_trend"/>
      <sheetName val="cw_pathogen_trend M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">
          <cell r="AS4">
            <v>0.47889312862422256</v>
          </cell>
          <cell r="AV4">
            <v>0.53747049073283437</v>
          </cell>
          <cell r="AY4">
            <v>0.89424713710925408</v>
          </cell>
        </row>
        <row r="6">
          <cell r="AS6">
            <v>0.49418473168998156</v>
          </cell>
          <cell r="AV6">
            <v>0.64752152980267175</v>
          </cell>
          <cell r="AY6">
            <v>0.8838672814278119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88"/>
  <sheetViews>
    <sheetView topLeftCell="AL22" zoomScale="89" zoomScaleNormal="89" workbookViewId="0">
      <selection activeCell="AY28" sqref="AY28"/>
    </sheetView>
  </sheetViews>
  <sheetFormatPr baseColWidth="10" defaultRowHeight="15" x14ac:dyDescent="0.25"/>
  <cols>
    <col min="1" max="1" width="11.7109375" customWidth="1"/>
    <col min="2" max="2" width="21.140625" style="113" customWidth="1"/>
    <col min="3" max="3" width="41.140625" customWidth="1"/>
    <col min="4" max="4" width="14" customWidth="1"/>
    <col min="5" max="5" width="10.7109375" customWidth="1"/>
    <col min="6" max="6" width="11.42578125" style="114"/>
    <col min="14" max="14" width="11.7109375" customWidth="1"/>
    <col min="15" max="15" width="24.85546875" customWidth="1"/>
    <col min="16" max="16" width="39.140625" customWidth="1"/>
    <col min="17" max="17" width="9.7109375" customWidth="1"/>
    <col min="18" max="18" width="9.85546875" customWidth="1"/>
    <col min="19" max="19" width="11.28515625" customWidth="1"/>
    <col min="29" max="29" width="19.42578125" customWidth="1"/>
    <col min="30" max="30" width="13" bestFit="1" customWidth="1"/>
    <col min="41" max="41" width="14.42578125" bestFit="1" customWidth="1"/>
  </cols>
  <sheetData>
    <row r="1" spans="1:83" x14ac:dyDescent="0.25">
      <c r="A1" s="37"/>
      <c r="B1" s="38"/>
      <c r="C1" s="39"/>
      <c r="D1" s="138">
        <v>1990</v>
      </c>
      <c r="E1" s="138"/>
      <c r="F1" s="138"/>
      <c r="G1" s="138">
        <v>2001</v>
      </c>
      <c r="H1" s="138"/>
      <c r="I1" s="138"/>
      <c r="J1" s="138">
        <v>2010</v>
      </c>
      <c r="K1" s="138"/>
      <c r="L1" s="138"/>
      <c r="O1" s="40"/>
      <c r="P1" s="40"/>
      <c r="Q1" s="40"/>
      <c r="R1" s="40"/>
      <c r="S1" s="40"/>
      <c r="T1" s="41">
        <v>1990</v>
      </c>
      <c r="U1" s="41"/>
      <c r="V1" s="41"/>
      <c r="W1" s="41">
        <v>2001</v>
      </c>
      <c r="X1" s="41"/>
      <c r="Y1" s="41"/>
      <c r="Z1" s="41">
        <v>2010</v>
      </c>
      <c r="AA1" s="2"/>
      <c r="AB1" s="2"/>
      <c r="AC1" s="2"/>
      <c r="AD1" s="137">
        <v>1990</v>
      </c>
      <c r="AE1" s="137"/>
      <c r="AF1" s="137"/>
      <c r="AG1" s="137"/>
      <c r="AH1" s="139">
        <v>2001</v>
      </c>
      <c r="AI1" s="139"/>
      <c r="AJ1" s="139"/>
      <c r="AK1" s="137">
        <v>2010</v>
      </c>
      <c r="AL1" s="137"/>
      <c r="AM1" s="137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83" ht="38.25" x14ac:dyDescent="0.25">
      <c r="A2" s="136" t="s">
        <v>101</v>
      </c>
      <c r="B2" s="136" t="s">
        <v>102</v>
      </c>
      <c r="C2" s="136" t="s">
        <v>103</v>
      </c>
      <c r="D2" s="125" t="s">
        <v>94</v>
      </c>
      <c r="E2" s="125" t="s">
        <v>93</v>
      </c>
      <c r="F2" s="43" t="s">
        <v>92</v>
      </c>
      <c r="G2" s="125" t="s">
        <v>94</v>
      </c>
      <c r="H2" s="125" t="s">
        <v>93</v>
      </c>
      <c r="I2" s="43" t="s">
        <v>92</v>
      </c>
      <c r="J2" s="125" t="s">
        <v>94</v>
      </c>
      <c r="K2" s="125" t="s">
        <v>93</v>
      </c>
      <c r="L2" s="43" t="s">
        <v>92</v>
      </c>
      <c r="M2" s="2"/>
      <c r="N2" s="136" t="s">
        <v>101</v>
      </c>
      <c r="O2" s="136" t="s">
        <v>102</v>
      </c>
      <c r="P2" s="136" t="s">
        <v>103</v>
      </c>
      <c r="Q2" s="125" t="s">
        <v>104</v>
      </c>
      <c r="R2" s="125" t="s">
        <v>94</v>
      </c>
      <c r="S2" s="125" t="s">
        <v>93</v>
      </c>
      <c r="T2" s="43" t="s">
        <v>92</v>
      </c>
      <c r="U2" s="125" t="s">
        <v>94</v>
      </c>
      <c r="V2" s="125" t="s">
        <v>93</v>
      </c>
      <c r="W2" s="43" t="s">
        <v>92</v>
      </c>
      <c r="X2" s="125" t="s">
        <v>94</v>
      </c>
      <c r="Y2" s="125" t="s">
        <v>93</v>
      </c>
      <c r="Z2" s="43" t="s">
        <v>92</v>
      </c>
      <c r="AA2" s="2"/>
      <c r="AB2" s="44" t="s">
        <v>101</v>
      </c>
      <c r="AC2" s="44" t="s">
        <v>102</v>
      </c>
      <c r="AD2" s="44" t="s">
        <v>105</v>
      </c>
      <c r="AE2" s="44" t="s">
        <v>94</v>
      </c>
      <c r="AF2" s="44" t="s">
        <v>93</v>
      </c>
      <c r="AG2" s="44" t="s">
        <v>92</v>
      </c>
      <c r="AH2" s="44" t="s">
        <v>94</v>
      </c>
      <c r="AI2" s="44" t="s">
        <v>93</v>
      </c>
      <c r="AJ2" s="44" t="s">
        <v>92</v>
      </c>
      <c r="AK2" s="44" t="s">
        <v>94</v>
      </c>
      <c r="AL2" s="44" t="s">
        <v>93</v>
      </c>
      <c r="AM2" s="44" t="s">
        <v>92</v>
      </c>
      <c r="AN2" s="2"/>
      <c r="AO2" s="44" t="s">
        <v>101</v>
      </c>
      <c r="AP2" s="44" t="s">
        <v>105</v>
      </c>
      <c r="AQ2" s="44" t="s">
        <v>94</v>
      </c>
      <c r="AR2" s="44" t="s">
        <v>93</v>
      </c>
      <c r="AS2" s="128">
        <v>1990</v>
      </c>
      <c r="AT2" s="44" t="s">
        <v>94</v>
      </c>
      <c r="AU2" s="44" t="s">
        <v>93</v>
      </c>
      <c r="AV2" s="44">
        <v>2001</v>
      </c>
      <c r="AW2" s="44" t="s">
        <v>94</v>
      </c>
      <c r="AX2" s="44" t="s">
        <v>93</v>
      </c>
      <c r="AY2" s="44">
        <v>2010</v>
      </c>
      <c r="AZ2" s="2"/>
    </row>
    <row r="3" spans="1:83" x14ac:dyDescent="0.25">
      <c r="A3" s="136"/>
      <c r="B3" s="136"/>
      <c r="C3" s="136"/>
      <c r="D3" s="125" t="s">
        <v>91</v>
      </c>
      <c r="E3" s="125" t="s">
        <v>90</v>
      </c>
      <c r="F3" s="43" t="s">
        <v>89</v>
      </c>
      <c r="G3" s="125" t="s">
        <v>91</v>
      </c>
      <c r="H3" s="125" t="s">
        <v>90</v>
      </c>
      <c r="I3" s="43" t="s">
        <v>89</v>
      </c>
      <c r="J3" s="125" t="s">
        <v>91</v>
      </c>
      <c r="K3" s="125" t="s">
        <v>90</v>
      </c>
      <c r="L3" s="43" t="s">
        <v>89</v>
      </c>
      <c r="M3" s="2"/>
      <c r="N3" s="136"/>
      <c r="O3" s="136"/>
      <c r="P3" s="136"/>
      <c r="Q3" s="125"/>
      <c r="R3" s="125" t="s">
        <v>91</v>
      </c>
      <c r="S3" s="125" t="s">
        <v>90</v>
      </c>
      <c r="T3" s="43" t="s">
        <v>89</v>
      </c>
      <c r="U3" s="125" t="s">
        <v>91</v>
      </c>
      <c r="V3" s="125" t="s">
        <v>90</v>
      </c>
      <c r="W3" s="43" t="s">
        <v>89</v>
      </c>
      <c r="X3" s="125" t="s">
        <v>91</v>
      </c>
      <c r="Y3" s="125" t="s">
        <v>90</v>
      </c>
      <c r="Z3" s="43" t="s">
        <v>89</v>
      </c>
      <c r="AA3" s="2"/>
      <c r="AB3" s="45" t="s">
        <v>109</v>
      </c>
      <c r="AC3" s="46" t="s">
        <v>110</v>
      </c>
      <c r="AD3" s="47" t="s">
        <v>111</v>
      </c>
      <c r="AE3" s="45">
        <f>R6</f>
        <v>3982</v>
      </c>
      <c r="AF3" s="45">
        <f t="shared" ref="AF3:AL3" si="0">S6</f>
        <v>5093</v>
      </c>
      <c r="AG3" s="48">
        <f>AE3/AF3</f>
        <v>0.78185745140388774</v>
      </c>
      <c r="AH3" s="45">
        <f t="shared" si="0"/>
        <v>4701</v>
      </c>
      <c r="AI3" s="45">
        <f t="shared" si="0"/>
        <v>5951</v>
      </c>
      <c r="AJ3" s="48">
        <f>AH3/AI3</f>
        <v>0.78995126869433707</v>
      </c>
      <c r="AK3" s="45">
        <f t="shared" si="0"/>
        <v>7733</v>
      </c>
      <c r="AL3" s="45">
        <f t="shared" si="0"/>
        <v>8037</v>
      </c>
      <c r="AM3" s="48">
        <f>AK3/AL3</f>
        <v>0.9621749408983451</v>
      </c>
      <c r="AN3" s="2"/>
      <c r="AO3" s="132" t="s">
        <v>109</v>
      </c>
      <c r="AP3" s="49" t="s">
        <v>112</v>
      </c>
      <c r="AQ3" s="50">
        <f>SUM(AE3,AE4,AE6,AE7,AE8,AE10,AE11,AE13,AE15,AE17,AE19,AE21,AE24,AE26,AE28,AE23)</f>
        <v>79144</v>
      </c>
      <c r="AR3" s="50">
        <f t="shared" ref="AR3:AX3" si="1">SUM(AF3,AF4,AF6,AF7,AF8,AF10,AF11,AF13,AF15,AF17,AF19,AF21,AF24,AF26,AF28,AF23)</f>
        <v>109119</v>
      </c>
      <c r="AS3" s="51">
        <f>1-(AQ3/AR3)</f>
        <v>0.27470009805808338</v>
      </c>
      <c r="AT3" s="50">
        <f t="shared" si="1"/>
        <v>134683</v>
      </c>
      <c r="AU3" s="50">
        <f t="shared" si="1"/>
        <v>159819</v>
      </c>
      <c r="AV3" s="51">
        <f>1-AT3/AU3</f>
        <v>0.15727792064773272</v>
      </c>
      <c r="AW3" s="50">
        <f t="shared" si="1"/>
        <v>210224</v>
      </c>
      <c r="AX3" s="50">
        <f t="shared" si="1"/>
        <v>219950</v>
      </c>
      <c r="AY3" s="51">
        <f>1-AW3/AX3</f>
        <v>4.4219140713798621E-2</v>
      </c>
      <c r="AZ3" s="2"/>
    </row>
    <row r="4" spans="1:83" x14ac:dyDescent="0.25">
      <c r="A4" s="47" t="s">
        <v>109</v>
      </c>
      <c r="B4" s="52"/>
      <c r="C4" s="53"/>
      <c r="D4" s="54">
        <f>SUM(D5,D7,D16,D18,D20,D28,D30,D34,D37,D40,D45,D50,D54,D56,D59,D63)</f>
        <v>95083</v>
      </c>
      <c r="E4" s="54">
        <f>SUM(E5,E7,E16,E18,E20,E28,E30,E34,E37,E40,E45,E50,E54,E56,E59,E63)</f>
        <v>142402</v>
      </c>
      <c r="F4" s="55">
        <f>D4/E4</f>
        <v>0.66770831870338898</v>
      </c>
      <c r="G4" s="54">
        <f t="shared" ref="G4:K4" si="2">SUM(G5,G7,G16,G18,G20,G28,G30,G34,G37,G40,G45,G50,G54,G56,G59,G63)</f>
        <v>156084</v>
      </c>
      <c r="H4" s="54">
        <f t="shared" si="2"/>
        <v>199637</v>
      </c>
      <c r="I4" s="55">
        <f>G4/H4</f>
        <v>0.78183903785370445</v>
      </c>
      <c r="J4" s="54">
        <f t="shared" si="2"/>
        <v>256453</v>
      </c>
      <c r="K4" s="54">
        <f t="shared" si="2"/>
        <v>271646</v>
      </c>
      <c r="L4" s="56">
        <f>J4/K4</f>
        <v>0.94407059187324682</v>
      </c>
      <c r="M4" s="2"/>
      <c r="N4" s="47" t="s">
        <v>109</v>
      </c>
      <c r="O4" s="53"/>
      <c r="P4" s="53"/>
      <c r="Q4" s="53"/>
      <c r="R4" s="57">
        <v>95083</v>
      </c>
      <c r="S4" s="57">
        <v>142402</v>
      </c>
      <c r="T4" s="56">
        <v>0.66770831870338898</v>
      </c>
      <c r="U4" s="57">
        <v>156084</v>
      </c>
      <c r="V4" s="57">
        <v>199637</v>
      </c>
      <c r="W4" s="56">
        <v>0.78183903785370445</v>
      </c>
      <c r="X4" s="57">
        <v>256453</v>
      </c>
      <c r="Y4" s="57">
        <v>271646</v>
      </c>
      <c r="Z4" s="56">
        <v>0.94407059187324682</v>
      </c>
      <c r="AA4" s="2"/>
      <c r="AB4" s="45" t="s">
        <v>109</v>
      </c>
      <c r="AC4" s="58" t="s">
        <v>113</v>
      </c>
      <c r="AD4" s="47" t="s">
        <v>111</v>
      </c>
      <c r="AE4" s="45">
        <f>R11</f>
        <v>8795</v>
      </c>
      <c r="AF4" s="45">
        <f t="shared" ref="AF4:AL4" si="3">S11</f>
        <v>11569</v>
      </c>
      <c r="AG4" s="48">
        <f t="shared" ref="AG4:AG34" si="4">AE4/AF4</f>
        <v>0.76022128100959463</v>
      </c>
      <c r="AH4" s="45">
        <f t="shared" si="3"/>
        <v>12117</v>
      </c>
      <c r="AI4" s="45">
        <f t="shared" si="3"/>
        <v>14291</v>
      </c>
      <c r="AJ4" s="48">
        <f>AH4/AI4</f>
        <v>0.84787628577426355</v>
      </c>
      <c r="AK4" s="45">
        <f t="shared" si="3"/>
        <v>17308</v>
      </c>
      <c r="AL4" s="45">
        <f t="shared" si="3"/>
        <v>18220</v>
      </c>
      <c r="AM4" s="48">
        <f t="shared" ref="AM4:AM34" si="5">AK4/AL4</f>
        <v>0.94994511525795833</v>
      </c>
      <c r="AN4" s="2"/>
      <c r="AO4" s="133"/>
      <c r="AP4" s="49" t="s">
        <v>114</v>
      </c>
      <c r="AQ4" s="50">
        <f>SUM(AE5,AE9,AE12,AE14,AE16,AE18,AE20,AE22,AE25,AE27,AE29)</f>
        <v>15939</v>
      </c>
      <c r="AR4" s="50">
        <f t="shared" ref="AR4:AX4" si="6">SUM(AF5,AF9,AF12,AF14,AF16,AF18,AF20,AF22,AF25,AF27,AF29)</f>
        <v>33283</v>
      </c>
      <c r="AS4" s="51">
        <f>1-AQ4/AR4</f>
        <v>0.52110687137577738</v>
      </c>
      <c r="AT4" s="50">
        <f t="shared" si="6"/>
        <v>21401</v>
      </c>
      <c r="AU4" s="50">
        <f t="shared" si="6"/>
        <v>39818</v>
      </c>
      <c r="AV4" s="51">
        <f>1-AT4/AU4</f>
        <v>0.46252950926716563</v>
      </c>
      <c r="AW4" s="50">
        <f t="shared" si="6"/>
        <v>46229</v>
      </c>
      <c r="AX4" s="50">
        <f t="shared" si="6"/>
        <v>51696</v>
      </c>
      <c r="AY4" s="51">
        <f>1-AW4/AX4</f>
        <v>0.10575286289074592</v>
      </c>
      <c r="AZ4" s="2"/>
    </row>
    <row r="5" spans="1:83" x14ac:dyDescent="0.25">
      <c r="A5" s="47" t="s">
        <v>109</v>
      </c>
      <c r="B5" s="59" t="s">
        <v>110</v>
      </c>
      <c r="C5" s="60"/>
      <c r="D5" s="61">
        <f>'cw_pathogen_trendGGS MSE'!B11</f>
        <v>3982</v>
      </c>
      <c r="E5" s="61">
        <f>'cw_pathogen_trendGGS MSE'!C11</f>
        <v>5093</v>
      </c>
      <c r="F5" s="55">
        <f t="shared" ref="F5:F68" si="7">D5/E5</f>
        <v>0.78185745140388774</v>
      </c>
      <c r="G5" s="61">
        <f>SUM(G6)</f>
        <v>4701</v>
      </c>
      <c r="H5" s="61">
        <f>SUM(H6)</f>
        <v>5951</v>
      </c>
      <c r="I5" s="55">
        <f t="shared" ref="I5:I68" si="8">G5/H5</f>
        <v>0.78995126869433707</v>
      </c>
      <c r="J5" s="61">
        <f t="shared" ref="J5:K5" si="9">SUM(J6)</f>
        <v>7733</v>
      </c>
      <c r="K5" s="61">
        <f t="shared" si="9"/>
        <v>8037</v>
      </c>
      <c r="L5" s="56">
        <f t="shared" ref="L5:L68" si="10">J5/K5</f>
        <v>0.9621749408983451</v>
      </c>
      <c r="M5" s="2"/>
      <c r="N5" s="47" t="s">
        <v>109</v>
      </c>
      <c r="O5" s="62" t="s">
        <v>110</v>
      </c>
      <c r="P5" s="62"/>
      <c r="Q5" s="62"/>
      <c r="R5" s="63">
        <v>3982</v>
      </c>
      <c r="S5" s="63">
        <v>5093</v>
      </c>
      <c r="T5" s="64">
        <v>0.78185745140388774</v>
      </c>
      <c r="U5" s="63">
        <v>4701</v>
      </c>
      <c r="V5" s="63">
        <v>5951</v>
      </c>
      <c r="W5" s="64">
        <v>0.78995126869433707</v>
      </c>
      <c r="X5" s="63">
        <v>7733</v>
      </c>
      <c r="Y5" s="63">
        <v>8037</v>
      </c>
      <c r="Z5" s="64">
        <v>0.9621749408983451</v>
      </c>
      <c r="AA5" s="2"/>
      <c r="AB5" s="45" t="s">
        <v>109</v>
      </c>
      <c r="AC5" s="58"/>
      <c r="AD5" s="45" t="s">
        <v>114</v>
      </c>
      <c r="AE5" s="45">
        <f>SUM(R8:R10,R12:R15)</f>
        <v>3282</v>
      </c>
      <c r="AF5" s="45">
        <f t="shared" ref="AF5:AL5" si="11">SUM(S8:S10,S12:S15)</f>
        <v>8918</v>
      </c>
      <c r="AG5" s="48">
        <f t="shared" si="4"/>
        <v>0.36801973536667415</v>
      </c>
      <c r="AH5" s="45">
        <f t="shared" si="11"/>
        <v>3789</v>
      </c>
      <c r="AI5" s="45">
        <f t="shared" si="11"/>
        <v>10216</v>
      </c>
      <c r="AJ5" s="48">
        <f t="shared" ref="AJ5:AJ34" si="12">AH5/AI5</f>
        <v>0.37088880187940487</v>
      </c>
      <c r="AK5" s="45">
        <f t="shared" si="11"/>
        <v>10955</v>
      </c>
      <c r="AL5" s="45">
        <f t="shared" si="11"/>
        <v>12323</v>
      </c>
      <c r="AM5" s="48">
        <f t="shared" si="5"/>
        <v>0.88898807108658606</v>
      </c>
      <c r="AN5" s="2"/>
      <c r="AO5" s="134" t="s">
        <v>115</v>
      </c>
      <c r="AP5" s="65" t="s">
        <v>112</v>
      </c>
      <c r="AQ5" s="66">
        <f>SUM(AE30,AE31,AE33)</f>
        <v>10883</v>
      </c>
      <c r="AR5" s="66">
        <f t="shared" ref="AR5:AX5" si="13">SUM(AF30,AF31,AF33)</f>
        <v>17964</v>
      </c>
      <c r="AS5" s="67">
        <f>1-AQ5/AR5</f>
        <v>0.3941772433756402</v>
      </c>
      <c r="AT5" s="66">
        <f t="shared" si="13"/>
        <v>25347</v>
      </c>
      <c r="AU5" s="66">
        <f t="shared" si="13"/>
        <v>31257</v>
      </c>
      <c r="AV5" s="67">
        <f>1-AT5/AU5</f>
        <v>0.18907764660715998</v>
      </c>
      <c r="AW5" s="66">
        <f t="shared" si="13"/>
        <v>40778</v>
      </c>
      <c r="AX5" s="66">
        <f t="shared" si="13"/>
        <v>44819</v>
      </c>
      <c r="AY5" s="67">
        <f>1-AW5/AX5</f>
        <v>9.0162654231464301E-2</v>
      </c>
      <c r="AZ5" s="2"/>
    </row>
    <row r="6" spans="1:83" x14ac:dyDescent="0.25">
      <c r="A6" s="47" t="s">
        <v>109</v>
      </c>
      <c r="B6" s="68"/>
      <c r="C6" s="69" t="s">
        <v>82</v>
      </c>
      <c r="D6" s="70">
        <f>'cw_pathogen_trendGGS MSE'!B12</f>
        <v>3982</v>
      </c>
      <c r="E6" s="70">
        <f>'cw_pathogen_trendGGS MSE'!C12</f>
        <v>5093</v>
      </c>
      <c r="F6" s="55">
        <f t="shared" si="7"/>
        <v>0.78185745140388774</v>
      </c>
      <c r="G6" s="70">
        <f>'cw_pathogen_trendGGS MSE'!G12</f>
        <v>4701</v>
      </c>
      <c r="H6" s="70">
        <f>'cw_pathogen_trendGGS MSE'!H12</f>
        <v>5951</v>
      </c>
      <c r="I6" s="55">
        <f t="shared" si="8"/>
        <v>0.78995126869433707</v>
      </c>
      <c r="J6" s="70">
        <f>'cw_pathogen_trendGGS MSE'!L12</f>
        <v>7733</v>
      </c>
      <c r="K6" s="70">
        <f>'cw_pathogen_trendGGS MSE'!M12</f>
        <v>8037</v>
      </c>
      <c r="L6" s="56">
        <f t="shared" si="10"/>
        <v>0.9621749408983451</v>
      </c>
      <c r="M6" s="2"/>
      <c r="N6" s="47" t="s">
        <v>109</v>
      </c>
      <c r="O6" s="71"/>
      <c r="P6" s="71" t="s">
        <v>82</v>
      </c>
      <c r="Q6" s="72" t="s">
        <v>111</v>
      </c>
      <c r="R6" s="73">
        <v>3982</v>
      </c>
      <c r="S6" s="73">
        <v>5093</v>
      </c>
      <c r="T6" s="74">
        <v>0.78185745140388774</v>
      </c>
      <c r="U6" s="73">
        <v>4701</v>
      </c>
      <c r="V6" s="73">
        <v>5951</v>
      </c>
      <c r="W6" s="74">
        <v>0.78995126869433707</v>
      </c>
      <c r="X6" s="73">
        <v>7733</v>
      </c>
      <c r="Y6" s="73">
        <v>8037</v>
      </c>
      <c r="Z6" s="74">
        <v>0.9621749408983451</v>
      </c>
      <c r="AA6" s="2"/>
      <c r="AB6" s="45" t="s">
        <v>109</v>
      </c>
      <c r="AC6" s="75" t="s">
        <v>116</v>
      </c>
      <c r="AD6" s="45" t="s">
        <v>111</v>
      </c>
      <c r="AE6" s="45">
        <f>R17</f>
        <v>1137</v>
      </c>
      <c r="AF6" s="45">
        <f t="shared" ref="AF6:AL6" si="14">S17</f>
        <v>1745</v>
      </c>
      <c r="AG6" s="48">
        <f t="shared" si="4"/>
        <v>0.65157593123209168</v>
      </c>
      <c r="AH6" s="45">
        <f t="shared" si="14"/>
        <v>2636</v>
      </c>
      <c r="AI6" s="45">
        <f t="shared" si="14"/>
        <v>3808</v>
      </c>
      <c r="AJ6" s="48">
        <f t="shared" si="12"/>
        <v>0.6922268907563025</v>
      </c>
      <c r="AK6" s="45">
        <f t="shared" si="14"/>
        <v>3405</v>
      </c>
      <c r="AL6" s="45">
        <f t="shared" si="14"/>
        <v>3804</v>
      </c>
      <c r="AM6" s="48">
        <f t="shared" si="5"/>
        <v>0.89511041009463721</v>
      </c>
      <c r="AN6" s="2"/>
      <c r="AO6" s="135"/>
      <c r="AP6" s="76" t="s">
        <v>114</v>
      </c>
      <c r="AQ6" s="66">
        <f>SUM(AQ4:AQ5,AE32,AE34)</f>
        <v>30593</v>
      </c>
      <c r="AR6" s="66">
        <f t="shared" ref="AR6:AX6" si="15">SUM(AR4:AR5,AF32,AF34)</f>
        <v>61906</v>
      </c>
      <c r="AS6" s="67">
        <f>1-AQ6/AR6</f>
        <v>0.50581526831001844</v>
      </c>
      <c r="AT6" s="66">
        <f t="shared" si="15"/>
        <v>57294</v>
      </c>
      <c r="AU6" s="66">
        <f t="shared" si="15"/>
        <v>88482</v>
      </c>
      <c r="AV6" s="67">
        <f>1-AT6/AU6</f>
        <v>0.35247847019732825</v>
      </c>
      <c r="AW6" s="66">
        <f t="shared" si="15"/>
        <v>111377</v>
      </c>
      <c r="AX6" s="66">
        <f t="shared" si="15"/>
        <v>126011</v>
      </c>
      <c r="AY6" s="67">
        <f>1-AW6/AX6</f>
        <v>0.1161327185721881</v>
      </c>
      <c r="AZ6" s="2"/>
    </row>
    <row r="7" spans="1:83" s="81" customFormat="1" x14ac:dyDescent="0.25">
      <c r="A7" s="47" t="s">
        <v>109</v>
      </c>
      <c r="B7" s="77" t="s">
        <v>81</v>
      </c>
      <c r="C7" s="60"/>
      <c r="D7" s="61">
        <f>'cw_pathogen_trendGGS MSE'!B13</f>
        <v>12077</v>
      </c>
      <c r="E7" s="61">
        <f>'cw_pathogen_trendGGS MSE'!C13</f>
        <v>20487</v>
      </c>
      <c r="F7" s="55">
        <f t="shared" si="7"/>
        <v>0.5894957778103187</v>
      </c>
      <c r="G7" s="61">
        <f>SUM(G8:G15)</f>
        <v>15906</v>
      </c>
      <c r="H7" s="61">
        <f t="shared" ref="H7:K7" si="16">SUM(H8:H15)</f>
        <v>24507</v>
      </c>
      <c r="I7" s="55">
        <f t="shared" si="8"/>
        <v>0.64903905006732765</v>
      </c>
      <c r="J7" s="61">
        <f>SUM(J8:J15)</f>
        <v>28263</v>
      </c>
      <c r="K7" s="61">
        <f t="shared" si="16"/>
        <v>30543</v>
      </c>
      <c r="L7" s="56">
        <f t="shared" si="10"/>
        <v>0.92535114428838028</v>
      </c>
      <c r="M7" s="2"/>
      <c r="N7" s="47" t="s">
        <v>109</v>
      </c>
      <c r="O7" s="78" t="s">
        <v>81</v>
      </c>
      <c r="P7" s="78"/>
      <c r="Q7" s="78"/>
      <c r="R7" s="79">
        <v>12077</v>
      </c>
      <c r="S7" s="79">
        <v>20487</v>
      </c>
      <c r="T7" s="80">
        <v>0.5894957778103187</v>
      </c>
      <c r="U7" s="79">
        <v>15906</v>
      </c>
      <c r="V7" s="79">
        <v>24507</v>
      </c>
      <c r="W7" s="80">
        <v>0.64903905006732765</v>
      </c>
      <c r="X7" s="79">
        <v>28263</v>
      </c>
      <c r="Y7" s="79">
        <v>30543</v>
      </c>
      <c r="Z7" s="80">
        <v>0.92535114428838028</v>
      </c>
      <c r="AA7" s="2"/>
      <c r="AB7" s="45" t="s">
        <v>109</v>
      </c>
      <c r="AC7" s="75" t="s">
        <v>117</v>
      </c>
      <c r="AD7" s="45" t="s">
        <v>111</v>
      </c>
      <c r="AE7" s="45">
        <f>R19</f>
        <v>1096</v>
      </c>
      <c r="AF7" s="45">
        <f t="shared" ref="AF7:AL7" si="17">S19</f>
        <v>1271</v>
      </c>
      <c r="AG7" s="48">
        <f t="shared" si="4"/>
        <v>0.86231313926042485</v>
      </c>
      <c r="AH7" s="45">
        <f t="shared" si="17"/>
        <v>1443</v>
      </c>
      <c r="AI7" s="45">
        <f t="shared" si="17"/>
        <v>2170</v>
      </c>
      <c r="AJ7" s="48">
        <f t="shared" si="12"/>
        <v>0.66497695852534566</v>
      </c>
      <c r="AK7" s="45">
        <f t="shared" si="17"/>
        <v>4094</v>
      </c>
      <c r="AL7" s="45">
        <f t="shared" si="17"/>
        <v>4373</v>
      </c>
      <c r="AM7" s="48">
        <f t="shared" si="5"/>
        <v>0.93619940544248803</v>
      </c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</row>
    <row r="8" spans="1:83" x14ac:dyDescent="0.25">
      <c r="A8" s="47" t="s">
        <v>109</v>
      </c>
      <c r="B8" s="68"/>
      <c r="C8" s="69" t="s">
        <v>80</v>
      </c>
      <c r="D8" s="70">
        <f>'cw_pathogen_trendGGS MSE'!B14</f>
        <v>517</v>
      </c>
      <c r="E8" s="70">
        <f>'cw_pathogen_trendGGS MSE'!C14</f>
        <v>828</v>
      </c>
      <c r="F8" s="55">
        <f t="shared" si="7"/>
        <v>0.62439613526570048</v>
      </c>
      <c r="G8" s="70">
        <f>'cw_pathogen_trendGGS MSE'!G14</f>
        <v>251</v>
      </c>
      <c r="H8" s="70">
        <f>'cw_pathogen_trendGGS MSE'!H14</f>
        <v>1033</v>
      </c>
      <c r="I8" s="55">
        <f t="shared" si="8"/>
        <v>0.24298160696999033</v>
      </c>
      <c r="J8" s="70">
        <f>'cw_pathogen_trendGGS MSE'!L14</f>
        <v>914</v>
      </c>
      <c r="K8" s="70">
        <f>'cw_pathogen_trendGGS MSE'!M14</f>
        <v>1115</v>
      </c>
      <c r="L8" s="56">
        <f t="shared" si="10"/>
        <v>0.81973094170403582</v>
      </c>
      <c r="M8" s="2"/>
      <c r="N8" s="47" t="s">
        <v>109</v>
      </c>
      <c r="O8" s="71"/>
      <c r="P8" s="71" t="s">
        <v>80</v>
      </c>
      <c r="Q8" s="71" t="s">
        <v>114</v>
      </c>
      <c r="R8" s="73">
        <v>517</v>
      </c>
      <c r="S8" s="73">
        <v>828</v>
      </c>
      <c r="T8" s="74">
        <v>0.62439613526570048</v>
      </c>
      <c r="U8" s="73">
        <v>251</v>
      </c>
      <c r="V8" s="73">
        <v>1033</v>
      </c>
      <c r="W8" s="74">
        <v>0.24298160696999033</v>
      </c>
      <c r="X8" s="73">
        <v>914</v>
      </c>
      <c r="Y8" s="73">
        <v>1115</v>
      </c>
      <c r="Z8" s="74">
        <v>0.81973094170403582</v>
      </c>
      <c r="AA8" s="2"/>
      <c r="AB8" s="45" t="s">
        <v>109</v>
      </c>
      <c r="AC8" s="75" t="s">
        <v>118</v>
      </c>
      <c r="AD8" s="45" t="s">
        <v>111</v>
      </c>
      <c r="AE8" s="45">
        <f>R23</f>
        <v>5924</v>
      </c>
      <c r="AF8" s="45">
        <f t="shared" ref="AF8:AL8" si="18">S23</f>
        <v>7842</v>
      </c>
      <c r="AG8" s="48">
        <f t="shared" si="4"/>
        <v>0.75541953583269572</v>
      </c>
      <c r="AH8" s="45">
        <f t="shared" si="18"/>
        <v>7669</v>
      </c>
      <c r="AI8" s="45">
        <f t="shared" si="18"/>
        <v>9413</v>
      </c>
      <c r="AJ8" s="48">
        <f t="shared" si="12"/>
        <v>0.81472431743333684</v>
      </c>
      <c r="AK8" s="45">
        <f t="shared" si="18"/>
        <v>11733</v>
      </c>
      <c r="AL8" s="45">
        <f t="shared" si="18"/>
        <v>12400</v>
      </c>
      <c r="AM8" s="48">
        <f t="shared" si="5"/>
        <v>0.9462096774193548</v>
      </c>
      <c r="AN8" s="2"/>
      <c r="AZ8" s="2"/>
    </row>
    <row r="9" spans="1:83" x14ac:dyDescent="0.25">
      <c r="A9" s="47" t="s">
        <v>109</v>
      </c>
      <c r="B9" s="68"/>
      <c r="C9" s="69" t="s">
        <v>79</v>
      </c>
      <c r="D9" s="70">
        <f>'cw_pathogen_trendGGS MSE'!B15</f>
        <v>1204</v>
      </c>
      <c r="E9" s="70">
        <f>'cw_pathogen_trendGGS MSE'!C15</f>
        <v>1690</v>
      </c>
      <c r="F9" s="55">
        <f t="shared" si="7"/>
        <v>0.71242603550295858</v>
      </c>
      <c r="G9" s="70">
        <f>'cw_pathogen_trendGGS MSE'!G15</f>
        <v>970</v>
      </c>
      <c r="H9" s="70">
        <f>'cw_pathogen_trendGGS MSE'!H15</f>
        <v>2011</v>
      </c>
      <c r="I9" s="55">
        <f t="shared" si="8"/>
        <v>0.48234709099950274</v>
      </c>
      <c r="J9" s="70">
        <f>'cw_pathogen_trendGGS MSE'!L15</f>
        <v>2185</v>
      </c>
      <c r="K9" s="70">
        <f>'cw_pathogen_trendGGS MSE'!M15</f>
        <v>2447</v>
      </c>
      <c r="L9" s="56">
        <f t="shared" si="10"/>
        <v>0.89293011851246429</v>
      </c>
      <c r="M9" s="2"/>
      <c r="N9" s="47" t="s">
        <v>109</v>
      </c>
      <c r="O9" s="71"/>
      <c r="P9" s="71" t="s">
        <v>79</v>
      </c>
      <c r="Q9" s="71" t="s">
        <v>114</v>
      </c>
      <c r="R9" s="73">
        <v>1204</v>
      </c>
      <c r="S9" s="73">
        <v>1690</v>
      </c>
      <c r="T9" s="74">
        <v>0.71242603550295858</v>
      </c>
      <c r="U9" s="73">
        <v>970</v>
      </c>
      <c r="V9" s="73">
        <v>2011</v>
      </c>
      <c r="W9" s="74">
        <v>0.48234709099950274</v>
      </c>
      <c r="X9" s="73">
        <v>2185</v>
      </c>
      <c r="Y9" s="73">
        <v>2447</v>
      </c>
      <c r="Z9" s="74">
        <v>0.89293011851246429</v>
      </c>
      <c r="AA9" s="2"/>
      <c r="AB9" s="45" t="s">
        <v>109</v>
      </c>
      <c r="AC9" s="75"/>
      <c r="AD9" s="45" t="s">
        <v>114</v>
      </c>
      <c r="AE9" s="45">
        <f>SUM(R21:R22,R24:R27)</f>
        <v>3116</v>
      </c>
      <c r="AF9" s="45">
        <f>SUM(S21:S22,S24:S27)</f>
        <v>4723</v>
      </c>
      <c r="AG9" s="48">
        <f t="shared" si="4"/>
        <v>0.65975015879737453</v>
      </c>
      <c r="AH9" s="45">
        <f t="shared" ref="AH9:AL9" si="19">SUM(U21:U22,U24:U27)</f>
        <v>2635</v>
      </c>
      <c r="AI9" s="45">
        <f t="shared" si="19"/>
        <v>4442</v>
      </c>
      <c r="AJ9" s="48">
        <f t="shared" si="12"/>
        <v>0.5932012606933813</v>
      </c>
      <c r="AK9" s="45">
        <f t="shared" si="19"/>
        <v>5291</v>
      </c>
      <c r="AL9" s="45">
        <f t="shared" si="19"/>
        <v>5856</v>
      </c>
      <c r="AM9" s="48">
        <f t="shared" si="5"/>
        <v>0.90351775956284153</v>
      </c>
      <c r="AN9" s="2"/>
      <c r="AO9" s="82"/>
      <c r="AP9" s="83"/>
      <c r="AQ9" s="84"/>
      <c r="AR9" s="84"/>
      <c r="AS9" s="85"/>
      <c r="AT9" s="84"/>
      <c r="AU9" s="84"/>
      <c r="AV9" s="85"/>
      <c r="AW9" s="84"/>
      <c r="AX9" s="84"/>
      <c r="AY9" s="85"/>
      <c r="AZ9" s="2"/>
    </row>
    <row r="10" spans="1:83" x14ac:dyDescent="0.25">
      <c r="A10" s="47" t="s">
        <v>109</v>
      </c>
      <c r="B10" s="68"/>
      <c r="C10" s="69" t="s">
        <v>78</v>
      </c>
      <c r="D10" s="70">
        <f>'cw_pathogen_trendGGS MSE'!B16</f>
        <v>198</v>
      </c>
      <c r="E10" s="70">
        <f>'cw_pathogen_trendGGS MSE'!C16</f>
        <v>1030</v>
      </c>
      <c r="F10" s="55">
        <f t="shared" si="7"/>
        <v>0.19223300970873786</v>
      </c>
      <c r="G10" s="70">
        <f>'cw_pathogen_trendGGS MSE'!G16</f>
        <v>307</v>
      </c>
      <c r="H10" s="70">
        <f>'cw_pathogen_trendGGS MSE'!H16</f>
        <v>1229</v>
      </c>
      <c r="I10" s="55">
        <f t="shared" si="8"/>
        <v>0.24979658258746948</v>
      </c>
      <c r="J10" s="70">
        <f>'cw_pathogen_trendGGS MSE'!L16</f>
        <v>1221</v>
      </c>
      <c r="K10" s="70">
        <f>'cw_pathogen_trendGGS MSE'!M16</f>
        <v>1433</v>
      </c>
      <c r="L10" s="56">
        <f t="shared" si="10"/>
        <v>0.85205861828332174</v>
      </c>
      <c r="M10" s="2"/>
      <c r="N10" s="47" t="s">
        <v>109</v>
      </c>
      <c r="O10" s="71"/>
      <c r="P10" s="71" t="s">
        <v>78</v>
      </c>
      <c r="Q10" s="71" t="s">
        <v>114</v>
      </c>
      <c r="R10" s="73">
        <v>198</v>
      </c>
      <c r="S10" s="73">
        <v>1030</v>
      </c>
      <c r="T10" s="74">
        <v>0.19223300970873786</v>
      </c>
      <c r="U10" s="73">
        <v>307</v>
      </c>
      <c r="V10" s="73">
        <v>1229</v>
      </c>
      <c r="W10" s="74">
        <v>0.24979658258746948</v>
      </c>
      <c r="X10" s="73">
        <v>1221</v>
      </c>
      <c r="Y10" s="73">
        <v>1433</v>
      </c>
      <c r="Z10" s="74">
        <v>0.85205861828332174</v>
      </c>
      <c r="AA10" s="2"/>
      <c r="AB10" s="45" t="s">
        <v>109</v>
      </c>
      <c r="AC10" s="46" t="s">
        <v>119</v>
      </c>
      <c r="AD10" s="45" t="s">
        <v>111</v>
      </c>
      <c r="AE10" s="45">
        <f>R29</f>
        <v>1463</v>
      </c>
      <c r="AF10" s="45">
        <f t="shared" ref="AF10:AL10" si="20">S29</f>
        <v>3097</v>
      </c>
      <c r="AG10" s="48">
        <f t="shared" si="4"/>
        <v>0.47239263803680981</v>
      </c>
      <c r="AH10" s="45">
        <f t="shared" si="20"/>
        <v>2676</v>
      </c>
      <c r="AI10" s="45">
        <f t="shared" si="20"/>
        <v>3670</v>
      </c>
      <c r="AJ10" s="48">
        <f t="shared" si="12"/>
        <v>0.72915531335149864</v>
      </c>
      <c r="AK10" s="45">
        <f t="shared" si="20"/>
        <v>4533</v>
      </c>
      <c r="AL10" s="45">
        <f t="shared" si="20"/>
        <v>4763</v>
      </c>
      <c r="AM10" s="48">
        <f t="shared" si="5"/>
        <v>0.95171110644551749</v>
      </c>
      <c r="AN10" s="2"/>
      <c r="AO10" s="82"/>
      <c r="AP10" s="86"/>
      <c r="AQ10" s="84"/>
      <c r="AR10" s="84"/>
      <c r="AS10" s="85"/>
      <c r="AT10" s="84"/>
      <c r="AU10" s="84"/>
      <c r="AV10" s="85"/>
      <c r="AW10" s="84"/>
      <c r="AX10" s="84"/>
      <c r="AY10" s="85"/>
      <c r="AZ10" s="2"/>
    </row>
    <row r="11" spans="1:83" x14ac:dyDescent="0.25">
      <c r="A11" s="47" t="s">
        <v>109</v>
      </c>
      <c r="B11" s="68"/>
      <c r="C11" s="69" t="s">
        <v>77</v>
      </c>
      <c r="D11" s="70">
        <f>'cw_pathogen_trendGGS MSE'!B17</f>
        <v>8795</v>
      </c>
      <c r="E11" s="70">
        <f>'cw_pathogen_trendGGS MSE'!C17</f>
        <v>11569</v>
      </c>
      <c r="F11" s="55">
        <f t="shared" si="7"/>
        <v>0.76022128100959463</v>
      </c>
      <c r="G11" s="70">
        <f>'cw_pathogen_trendGGS MSE'!G17</f>
        <v>12117</v>
      </c>
      <c r="H11" s="70">
        <f>'cw_pathogen_trendGGS MSE'!H17</f>
        <v>14291</v>
      </c>
      <c r="I11" s="55">
        <f t="shared" si="8"/>
        <v>0.84787628577426355</v>
      </c>
      <c r="J11" s="70">
        <f>'cw_pathogen_trendGGS MSE'!L17</f>
        <v>17308</v>
      </c>
      <c r="K11" s="70">
        <f>'cw_pathogen_trendGGS MSE'!M17</f>
        <v>18220</v>
      </c>
      <c r="L11" s="56">
        <f t="shared" si="10"/>
        <v>0.94994511525795833</v>
      </c>
      <c r="M11" s="2"/>
      <c r="N11" s="47" t="s">
        <v>109</v>
      </c>
      <c r="O11" s="71"/>
      <c r="P11" s="71" t="s">
        <v>77</v>
      </c>
      <c r="Q11" s="71" t="s">
        <v>111</v>
      </c>
      <c r="R11" s="73">
        <v>8795</v>
      </c>
      <c r="S11" s="73">
        <v>11569</v>
      </c>
      <c r="T11" s="74">
        <v>0.76022128100959463</v>
      </c>
      <c r="U11" s="73">
        <v>12117</v>
      </c>
      <c r="V11" s="73">
        <v>14291</v>
      </c>
      <c r="W11" s="74">
        <v>0.84787628577426355</v>
      </c>
      <c r="X11" s="73">
        <v>17308</v>
      </c>
      <c r="Y11" s="73">
        <v>18220</v>
      </c>
      <c r="Z11" s="74">
        <v>0.94994511525795833</v>
      </c>
      <c r="AA11" s="2"/>
      <c r="AB11" s="45" t="s">
        <v>109</v>
      </c>
      <c r="AC11" s="46" t="s">
        <v>120</v>
      </c>
      <c r="AD11" s="45" t="s">
        <v>111</v>
      </c>
      <c r="AE11" s="45">
        <f>R31</f>
        <v>20203</v>
      </c>
      <c r="AF11" s="45">
        <f t="shared" ref="AF11:AL11" si="21">S31</f>
        <v>24312</v>
      </c>
      <c r="AG11" s="48">
        <f t="shared" si="4"/>
        <v>0.83098881210924647</v>
      </c>
      <c r="AH11" s="45">
        <f t="shared" si="21"/>
        <v>38413</v>
      </c>
      <c r="AI11" s="45">
        <f t="shared" si="21"/>
        <v>41100</v>
      </c>
      <c r="AJ11" s="48">
        <f t="shared" si="12"/>
        <v>0.93462287104622876</v>
      </c>
      <c r="AK11" s="45">
        <f t="shared" si="21"/>
        <v>54239</v>
      </c>
      <c r="AL11" s="45">
        <f t="shared" si="21"/>
        <v>55196</v>
      </c>
      <c r="AM11" s="48">
        <f t="shared" si="5"/>
        <v>0.9826617870860207</v>
      </c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83" x14ac:dyDescent="0.25">
      <c r="A12" s="47" t="s">
        <v>109</v>
      </c>
      <c r="B12" s="68"/>
      <c r="C12" s="69" t="s">
        <v>76</v>
      </c>
      <c r="D12" s="70">
        <f>'cw_pathogen_trendGGS MSE'!B18</f>
        <v>364</v>
      </c>
      <c r="E12" s="70">
        <f>'cw_pathogen_trendGGS MSE'!C18</f>
        <v>1124</v>
      </c>
      <c r="F12" s="55">
        <f t="shared" si="7"/>
        <v>0.32384341637010677</v>
      </c>
      <c r="G12" s="70">
        <f>'cw_pathogen_trendGGS MSE'!G18</f>
        <v>597</v>
      </c>
      <c r="H12" s="70">
        <f>'cw_pathogen_trendGGS MSE'!H18</f>
        <v>1227</v>
      </c>
      <c r="I12" s="55">
        <f t="shared" si="8"/>
        <v>0.48655256723716384</v>
      </c>
      <c r="J12" s="70">
        <f>'cw_pathogen_trendGGS MSE'!L18</f>
        <v>1442</v>
      </c>
      <c r="K12" s="70">
        <f>'cw_pathogen_trendGGS MSE'!M18</f>
        <v>1530</v>
      </c>
      <c r="L12" s="56">
        <f t="shared" si="10"/>
        <v>0.94248366013071894</v>
      </c>
      <c r="M12" s="2"/>
      <c r="N12" s="47" t="s">
        <v>109</v>
      </c>
      <c r="O12" s="71"/>
      <c r="P12" s="71" t="s">
        <v>76</v>
      </c>
      <c r="Q12" s="71" t="s">
        <v>114</v>
      </c>
      <c r="R12" s="73">
        <v>364</v>
      </c>
      <c r="S12" s="73">
        <v>1124</v>
      </c>
      <c r="T12" s="74">
        <v>0.32384341637010677</v>
      </c>
      <c r="U12" s="73">
        <v>597</v>
      </c>
      <c r="V12" s="73">
        <v>1227</v>
      </c>
      <c r="W12" s="74">
        <v>0.48655256723716384</v>
      </c>
      <c r="X12" s="73">
        <v>1442</v>
      </c>
      <c r="Y12" s="73">
        <v>1530</v>
      </c>
      <c r="Z12" s="74">
        <v>0.94248366013071894</v>
      </c>
      <c r="AA12" s="2"/>
      <c r="AB12" s="45" t="s">
        <v>109</v>
      </c>
      <c r="AC12" s="45"/>
      <c r="AD12" s="45" t="s">
        <v>114</v>
      </c>
      <c r="AE12" s="45">
        <f>SUM(R32:R33)</f>
        <v>450</v>
      </c>
      <c r="AF12" s="45">
        <f t="shared" ref="AF12:AL12" si="22">SUM(S32:S33)</f>
        <v>666</v>
      </c>
      <c r="AG12" s="48">
        <f t="shared" si="4"/>
        <v>0.67567567567567566</v>
      </c>
      <c r="AH12" s="45">
        <f>SUM(U32:U33)</f>
        <v>541</v>
      </c>
      <c r="AI12" s="45">
        <f t="shared" si="22"/>
        <v>833</v>
      </c>
      <c r="AJ12" s="48">
        <f t="shared" si="12"/>
        <v>0.6494597839135654</v>
      </c>
      <c r="AK12" s="45">
        <f t="shared" si="22"/>
        <v>1246</v>
      </c>
      <c r="AL12" s="45">
        <f t="shared" si="22"/>
        <v>1377</v>
      </c>
      <c r="AM12" s="48">
        <f t="shared" si="5"/>
        <v>0.90486564996368923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</row>
    <row r="13" spans="1:83" x14ac:dyDescent="0.25">
      <c r="A13" s="47" t="s">
        <v>109</v>
      </c>
      <c r="B13" s="68"/>
      <c r="C13" s="69" t="s">
        <v>75</v>
      </c>
      <c r="D13" s="70">
        <f>'cw_pathogen_trendGGS MSE'!B19</f>
        <v>421</v>
      </c>
      <c r="E13" s="70">
        <f>'cw_pathogen_trendGGS MSE'!C19</f>
        <v>1396</v>
      </c>
      <c r="F13" s="55">
        <f t="shared" si="7"/>
        <v>0.3015759312320917</v>
      </c>
      <c r="G13" s="70">
        <f>'cw_pathogen_trendGGS MSE'!G19</f>
        <v>274</v>
      </c>
      <c r="H13" s="70">
        <f>'cw_pathogen_trendGGS MSE'!H19</f>
        <v>1588</v>
      </c>
      <c r="I13" s="55">
        <f t="shared" si="8"/>
        <v>0.17254408060453399</v>
      </c>
      <c r="J13" s="70">
        <f>'cw_pathogen_trendGGS MSE'!L19</f>
        <v>1742</v>
      </c>
      <c r="K13" s="70">
        <f>'cw_pathogen_trendGGS MSE'!M19</f>
        <v>1944</v>
      </c>
      <c r="L13" s="56">
        <f t="shared" si="10"/>
        <v>0.89609053497942381</v>
      </c>
      <c r="M13" s="2"/>
      <c r="N13" s="47" t="s">
        <v>109</v>
      </c>
      <c r="O13" s="71"/>
      <c r="P13" s="71" t="s">
        <v>75</v>
      </c>
      <c r="Q13" s="71" t="s">
        <v>114</v>
      </c>
      <c r="R13" s="73">
        <v>421</v>
      </c>
      <c r="S13" s="73">
        <v>1396</v>
      </c>
      <c r="T13" s="74">
        <v>0.3015759312320917</v>
      </c>
      <c r="U13" s="73">
        <v>274</v>
      </c>
      <c r="V13" s="73">
        <v>1588</v>
      </c>
      <c r="W13" s="74">
        <v>0.17254408060453399</v>
      </c>
      <c r="X13" s="73">
        <v>1742</v>
      </c>
      <c r="Y13" s="73">
        <v>1944</v>
      </c>
      <c r="Z13" s="74">
        <v>0.89609053497942381</v>
      </c>
      <c r="AA13" s="2"/>
      <c r="AB13" s="45" t="s">
        <v>109</v>
      </c>
      <c r="AC13" s="46" t="s">
        <v>121</v>
      </c>
      <c r="AD13" s="45" t="s">
        <v>111</v>
      </c>
      <c r="AE13" s="45">
        <f>R36</f>
        <v>307</v>
      </c>
      <c r="AF13" s="45">
        <f t="shared" ref="AF13:AL13" si="23">S36</f>
        <v>5136</v>
      </c>
      <c r="AG13" s="48">
        <f t="shared" si="4"/>
        <v>5.9774143302180685E-2</v>
      </c>
      <c r="AH13" s="45">
        <f t="shared" si="23"/>
        <v>7057</v>
      </c>
      <c r="AI13" s="45">
        <f t="shared" si="23"/>
        <v>8775</v>
      </c>
      <c r="AJ13" s="48">
        <f t="shared" si="12"/>
        <v>0.80421652421652423</v>
      </c>
      <c r="AK13" s="45">
        <f t="shared" si="23"/>
        <v>16079</v>
      </c>
      <c r="AL13" s="45">
        <f t="shared" si="23"/>
        <v>17095</v>
      </c>
      <c r="AM13" s="48">
        <f t="shared" si="5"/>
        <v>0.94056741737350102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</row>
    <row r="14" spans="1:83" x14ac:dyDescent="0.25">
      <c r="A14" s="47" t="s">
        <v>109</v>
      </c>
      <c r="B14" s="68"/>
      <c r="C14" s="69" t="s">
        <v>74</v>
      </c>
      <c r="D14" s="70">
        <f>'cw_pathogen_trendGGS MSE'!B20</f>
        <v>411</v>
      </c>
      <c r="E14" s="70">
        <f>'cw_pathogen_trendGGS MSE'!C20</f>
        <v>1620</v>
      </c>
      <c r="F14" s="55">
        <f t="shared" si="7"/>
        <v>0.25370370370370371</v>
      </c>
      <c r="G14" s="70">
        <f>'cw_pathogen_trendGGS MSE'!G20</f>
        <v>688</v>
      </c>
      <c r="H14" s="70">
        <f>'cw_pathogen_trendGGS MSE'!H20</f>
        <v>1647</v>
      </c>
      <c r="I14" s="55">
        <f t="shared" si="8"/>
        <v>0.41772920461445051</v>
      </c>
      <c r="J14" s="70">
        <f>'cw_pathogen_trendGGS MSE'!L20</f>
        <v>1702</v>
      </c>
      <c r="K14" s="70">
        <f>'cw_pathogen_trendGGS MSE'!M20</f>
        <v>1852</v>
      </c>
      <c r="L14" s="56">
        <f t="shared" si="10"/>
        <v>0.91900647948164149</v>
      </c>
      <c r="M14" s="2"/>
      <c r="N14" s="47" t="s">
        <v>109</v>
      </c>
      <c r="O14" s="71"/>
      <c r="P14" s="71" t="s">
        <v>74</v>
      </c>
      <c r="Q14" s="71" t="s">
        <v>114</v>
      </c>
      <c r="R14" s="73">
        <v>411</v>
      </c>
      <c r="S14" s="73">
        <v>1620</v>
      </c>
      <c r="T14" s="74">
        <v>0.25370370370370371</v>
      </c>
      <c r="U14" s="73">
        <v>688</v>
      </c>
      <c r="V14" s="73">
        <v>1647</v>
      </c>
      <c r="W14" s="74">
        <v>0.41772920461445051</v>
      </c>
      <c r="X14" s="73">
        <v>1702</v>
      </c>
      <c r="Y14" s="73">
        <v>1852</v>
      </c>
      <c r="Z14" s="74">
        <v>0.91900647948164149</v>
      </c>
      <c r="AA14" s="2"/>
      <c r="AB14" s="45" t="s">
        <v>109</v>
      </c>
      <c r="AC14" s="46"/>
      <c r="AD14" s="45" t="s">
        <v>114</v>
      </c>
      <c r="AE14" s="45">
        <f>R35</f>
        <v>66</v>
      </c>
      <c r="AF14" s="45">
        <f t="shared" ref="AF14:AL14" si="24">S35</f>
        <v>273</v>
      </c>
      <c r="AG14" s="48">
        <f t="shared" si="4"/>
        <v>0.24175824175824176</v>
      </c>
      <c r="AH14" s="45">
        <f t="shared" si="24"/>
        <v>299</v>
      </c>
      <c r="AI14" s="45">
        <f t="shared" si="24"/>
        <v>453</v>
      </c>
      <c r="AJ14" s="48">
        <f t="shared" si="12"/>
        <v>0.66004415011037532</v>
      </c>
      <c r="AK14" s="45">
        <f t="shared" si="24"/>
        <v>558</v>
      </c>
      <c r="AL14" s="45">
        <f t="shared" si="24"/>
        <v>646</v>
      </c>
      <c r="AM14" s="48">
        <f t="shared" si="5"/>
        <v>0.86377708978328172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</row>
    <row r="15" spans="1:83" x14ac:dyDescent="0.25">
      <c r="A15" s="47" t="s">
        <v>109</v>
      </c>
      <c r="B15" s="68"/>
      <c r="C15" s="69" t="s">
        <v>73</v>
      </c>
      <c r="D15" s="70">
        <f>'cw_pathogen_trendGGS MSE'!B21</f>
        <v>167</v>
      </c>
      <c r="E15" s="70">
        <f>'cw_pathogen_trendGGS MSE'!C21</f>
        <v>1230</v>
      </c>
      <c r="F15" s="55">
        <f t="shared" si="7"/>
        <v>0.13577235772357724</v>
      </c>
      <c r="G15" s="70">
        <f>'cw_pathogen_trendGGS MSE'!G21</f>
        <v>702</v>
      </c>
      <c r="H15" s="70">
        <f>'cw_pathogen_trendGGS MSE'!H21</f>
        <v>1481</v>
      </c>
      <c r="I15" s="55">
        <f t="shared" si="8"/>
        <v>0.47400405131667794</v>
      </c>
      <c r="J15" s="70">
        <f>'cw_pathogen_trendGGS MSE'!L21</f>
        <v>1749</v>
      </c>
      <c r="K15" s="70">
        <f>'cw_pathogen_trendGGS MSE'!M21</f>
        <v>2002</v>
      </c>
      <c r="L15" s="56">
        <f t="shared" si="10"/>
        <v>0.87362637362637363</v>
      </c>
      <c r="M15" s="2"/>
      <c r="N15" s="47" t="s">
        <v>109</v>
      </c>
      <c r="O15" s="71"/>
      <c r="P15" s="71" t="s">
        <v>73</v>
      </c>
      <c r="Q15" s="71" t="s">
        <v>114</v>
      </c>
      <c r="R15" s="73">
        <v>167</v>
      </c>
      <c r="S15" s="73">
        <v>1230</v>
      </c>
      <c r="T15" s="74">
        <v>0.13577235772357724</v>
      </c>
      <c r="U15" s="73">
        <v>702</v>
      </c>
      <c r="V15" s="73">
        <v>1481</v>
      </c>
      <c r="W15" s="74">
        <v>0.47400405131667794</v>
      </c>
      <c r="X15" s="73">
        <v>1749</v>
      </c>
      <c r="Y15" s="73">
        <v>2002</v>
      </c>
      <c r="Z15" s="74">
        <v>0.87362637362637363</v>
      </c>
      <c r="AA15" s="2"/>
      <c r="AB15" s="45" t="s">
        <v>109</v>
      </c>
      <c r="AC15" s="46" t="s">
        <v>122</v>
      </c>
      <c r="AD15" s="45" t="s">
        <v>111</v>
      </c>
      <c r="AE15" s="45">
        <f>R39</f>
        <v>2224</v>
      </c>
      <c r="AF15" s="45">
        <f t="shared" ref="AF15:AL15" si="25">S39</f>
        <v>2662</v>
      </c>
      <c r="AG15" s="48">
        <f t="shared" si="4"/>
        <v>0.83546205860255451</v>
      </c>
      <c r="AH15" s="45">
        <f t="shared" si="25"/>
        <v>2027</v>
      </c>
      <c r="AI15" s="45">
        <f t="shared" si="25"/>
        <v>2814</v>
      </c>
      <c r="AJ15" s="48">
        <f t="shared" si="12"/>
        <v>0.72032693674484716</v>
      </c>
      <c r="AK15" s="45">
        <f t="shared" si="25"/>
        <v>3259</v>
      </c>
      <c r="AL15" s="45">
        <f t="shared" si="25"/>
        <v>3479</v>
      </c>
      <c r="AM15" s="48">
        <f t="shared" si="5"/>
        <v>0.93676343776947402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</row>
    <row r="16" spans="1:83" s="81" customFormat="1" x14ac:dyDescent="0.25">
      <c r="A16" s="47" t="s">
        <v>109</v>
      </c>
      <c r="B16" s="59" t="s">
        <v>72</v>
      </c>
      <c r="C16" s="60"/>
      <c r="D16" s="61">
        <f>'cw_pathogen_trendGGS MSE'!B22</f>
        <v>1137</v>
      </c>
      <c r="E16" s="61">
        <f>'cw_pathogen_trendGGS MSE'!C22</f>
        <v>1745</v>
      </c>
      <c r="F16" s="55">
        <f t="shared" si="7"/>
        <v>0.65157593123209168</v>
      </c>
      <c r="G16" s="61">
        <f>SUM(G17)</f>
        <v>2636</v>
      </c>
      <c r="H16" s="61">
        <f t="shared" ref="H16:K16" si="26">SUM(H17)</f>
        <v>3808</v>
      </c>
      <c r="I16" s="55">
        <f t="shared" si="8"/>
        <v>0.6922268907563025</v>
      </c>
      <c r="J16" s="61">
        <f t="shared" si="26"/>
        <v>3405</v>
      </c>
      <c r="K16" s="61">
        <f t="shared" si="26"/>
        <v>3804</v>
      </c>
      <c r="L16" s="56">
        <f t="shared" si="10"/>
        <v>0.89511041009463721</v>
      </c>
      <c r="M16" s="2"/>
      <c r="N16" s="47" t="s">
        <v>109</v>
      </c>
      <c r="O16" s="78" t="s">
        <v>72</v>
      </c>
      <c r="P16" s="78"/>
      <c r="Q16" s="78"/>
      <c r="R16" s="79">
        <v>1137</v>
      </c>
      <c r="S16" s="79">
        <v>1745</v>
      </c>
      <c r="T16" s="80">
        <v>0.65157593123209168</v>
      </c>
      <c r="U16" s="79">
        <v>2636</v>
      </c>
      <c r="V16" s="79">
        <v>3808</v>
      </c>
      <c r="W16" s="80">
        <v>0.6922268907563025</v>
      </c>
      <c r="X16" s="79">
        <v>3405</v>
      </c>
      <c r="Y16" s="79">
        <v>3804</v>
      </c>
      <c r="Z16" s="80">
        <v>0.89511041009463721</v>
      </c>
      <c r="AA16" s="2"/>
      <c r="AB16" s="45" t="s">
        <v>109</v>
      </c>
      <c r="AC16" s="45"/>
      <c r="AD16" s="45" t="s">
        <v>114</v>
      </c>
      <c r="AE16" s="45">
        <f>R38</f>
        <v>583</v>
      </c>
      <c r="AF16" s="45">
        <f t="shared" ref="AF16:AL16" si="27">S38</f>
        <v>1627</v>
      </c>
      <c r="AG16" s="48">
        <f t="shared" si="4"/>
        <v>0.3583282114320836</v>
      </c>
      <c r="AH16" s="45">
        <f t="shared" si="27"/>
        <v>657</v>
      </c>
      <c r="AI16" s="45">
        <f t="shared" si="27"/>
        <v>1581</v>
      </c>
      <c r="AJ16" s="48">
        <f t="shared" si="12"/>
        <v>0.41555977229601521</v>
      </c>
      <c r="AK16" s="45">
        <f t="shared" si="27"/>
        <v>1717</v>
      </c>
      <c r="AL16" s="45">
        <f t="shared" si="27"/>
        <v>1936</v>
      </c>
      <c r="AM16" s="48">
        <f t="shared" si="5"/>
        <v>0.88688016528925617</v>
      </c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</row>
    <row r="17" spans="1:83" x14ac:dyDescent="0.25">
      <c r="A17" s="47" t="s">
        <v>109</v>
      </c>
      <c r="B17" s="68"/>
      <c r="C17" s="69" t="s">
        <v>71</v>
      </c>
      <c r="D17" s="70">
        <f>'cw_pathogen_trendGGS MSE'!B23</f>
        <v>1137</v>
      </c>
      <c r="E17" s="70">
        <f>'cw_pathogen_trendGGS MSE'!C23</f>
        <v>1745</v>
      </c>
      <c r="F17" s="55">
        <f t="shared" si="7"/>
        <v>0.65157593123209168</v>
      </c>
      <c r="G17" s="70">
        <f>'cw_pathogen_trendGGS MSE'!G23</f>
        <v>2636</v>
      </c>
      <c r="H17" s="70">
        <f>'cw_pathogen_trendGGS MSE'!H23</f>
        <v>3808</v>
      </c>
      <c r="I17" s="55">
        <f t="shared" si="8"/>
        <v>0.6922268907563025</v>
      </c>
      <c r="J17" s="70">
        <f>'cw_pathogen_trendGGS MSE'!L23</f>
        <v>3405</v>
      </c>
      <c r="K17" s="70">
        <f>'cw_pathogen_trendGGS MSE'!M23</f>
        <v>3804</v>
      </c>
      <c r="L17" s="56">
        <f t="shared" si="10"/>
        <v>0.89511041009463721</v>
      </c>
      <c r="M17" s="2"/>
      <c r="N17" s="47" t="s">
        <v>109</v>
      </c>
      <c r="O17" s="71"/>
      <c r="P17" s="71" t="s">
        <v>71</v>
      </c>
      <c r="Q17" s="71" t="s">
        <v>111</v>
      </c>
      <c r="R17" s="73">
        <v>1137</v>
      </c>
      <c r="S17" s="73">
        <v>1745</v>
      </c>
      <c r="T17" s="74">
        <v>0.65157593123209168</v>
      </c>
      <c r="U17" s="73">
        <v>2636</v>
      </c>
      <c r="V17" s="73">
        <v>3808</v>
      </c>
      <c r="W17" s="74">
        <v>0.6922268907563025</v>
      </c>
      <c r="X17" s="73">
        <v>3405</v>
      </c>
      <c r="Y17" s="73">
        <v>3804</v>
      </c>
      <c r="Z17" s="74">
        <v>0.89511041009463721</v>
      </c>
      <c r="AA17" s="2"/>
      <c r="AB17" s="45" t="s">
        <v>109</v>
      </c>
      <c r="AC17" s="46" t="s">
        <v>123</v>
      </c>
      <c r="AD17" s="45" t="s">
        <v>111</v>
      </c>
      <c r="AE17" s="45">
        <f>R44</f>
        <v>970</v>
      </c>
      <c r="AF17" s="45">
        <f t="shared" ref="AF17:AL17" si="28">S44</f>
        <v>2010</v>
      </c>
      <c r="AG17" s="48">
        <f t="shared" si="4"/>
        <v>0.48258706467661694</v>
      </c>
      <c r="AH17" s="45">
        <f t="shared" si="28"/>
        <v>3657</v>
      </c>
      <c r="AI17" s="45">
        <f t="shared" si="28"/>
        <v>5229</v>
      </c>
      <c r="AJ17" s="48">
        <f t="shared" si="12"/>
        <v>0.69936890418818132</v>
      </c>
      <c r="AK17" s="45">
        <f t="shared" si="28"/>
        <v>6541</v>
      </c>
      <c r="AL17" s="45">
        <f t="shared" si="28"/>
        <v>7363</v>
      </c>
      <c r="AM17" s="48">
        <f t="shared" si="5"/>
        <v>0.88836072253157683</v>
      </c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</row>
    <row r="18" spans="1:83" s="81" customFormat="1" x14ac:dyDescent="0.25">
      <c r="A18" s="47" t="s">
        <v>109</v>
      </c>
      <c r="B18" s="59" t="s">
        <v>69</v>
      </c>
      <c r="C18" s="60"/>
      <c r="D18" s="61">
        <f>'cw_pathogen_trendGGS MSE'!B24</f>
        <v>1096</v>
      </c>
      <c r="E18" s="61">
        <f>'cw_pathogen_trendGGS MSE'!C24</f>
        <v>1271</v>
      </c>
      <c r="F18" s="55">
        <f t="shared" si="7"/>
        <v>0.86231313926042485</v>
      </c>
      <c r="G18" s="61">
        <f>SUM(G19)</f>
        <v>1443</v>
      </c>
      <c r="H18" s="61">
        <f t="shared" ref="H18:K18" si="29">SUM(H19)</f>
        <v>2170</v>
      </c>
      <c r="I18" s="55">
        <f t="shared" si="8"/>
        <v>0.66497695852534566</v>
      </c>
      <c r="J18" s="61">
        <f t="shared" si="29"/>
        <v>4094</v>
      </c>
      <c r="K18" s="61">
        <f t="shared" si="29"/>
        <v>4373</v>
      </c>
      <c r="L18" s="56">
        <f t="shared" si="10"/>
        <v>0.93619940544248803</v>
      </c>
      <c r="M18" s="2"/>
      <c r="N18" s="47" t="s">
        <v>109</v>
      </c>
      <c r="O18" s="78" t="s">
        <v>69</v>
      </c>
      <c r="P18" s="78"/>
      <c r="Q18" s="78"/>
      <c r="R18" s="79">
        <v>1096</v>
      </c>
      <c r="S18" s="79">
        <v>1271</v>
      </c>
      <c r="T18" s="80">
        <v>0.86231313926042485</v>
      </c>
      <c r="U18" s="79">
        <v>1443</v>
      </c>
      <c r="V18" s="79">
        <v>2170</v>
      </c>
      <c r="W18" s="80">
        <v>0.66497695852534566</v>
      </c>
      <c r="X18" s="79">
        <v>4094</v>
      </c>
      <c r="Y18" s="79">
        <v>4373</v>
      </c>
      <c r="Z18" s="80">
        <v>0.93619940544248803</v>
      </c>
      <c r="AA18" s="2"/>
      <c r="AB18" s="45" t="s">
        <v>109</v>
      </c>
      <c r="AC18" s="45"/>
      <c r="AD18" s="45" t="s">
        <v>114</v>
      </c>
      <c r="AE18" s="45">
        <f>SUM(R41:R43)</f>
        <v>1084</v>
      </c>
      <c r="AF18" s="45">
        <f t="shared" ref="AF18:AL18" si="30">SUM(S41:S43)</f>
        <v>3150</v>
      </c>
      <c r="AG18" s="48">
        <f t="shared" si="4"/>
        <v>0.34412698412698411</v>
      </c>
      <c r="AH18" s="45">
        <f t="shared" si="30"/>
        <v>2328</v>
      </c>
      <c r="AI18" s="45">
        <f t="shared" si="30"/>
        <v>3990</v>
      </c>
      <c r="AJ18" s="48">
        <f t="shared" si="12"/>
        <v>0.58345864661654134</v>
      </c>
      <c r="AK18" s="45">
        <f t="shared" si="30"/>
        <v>3573</v>
      </c>
      <c r="AL18" s="45">
        <f t="shared" si="30"/>
        <v>4558</v>
      </c>
      <c r="AM18" s="48">
        <f t="shared" si="5"/>
        <v>0.78389644580956563</v>
      </c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</row>
    <row r="19" spans="1:83" x14ac:dyDescent="0.25">
      <c r="A19" s="47" t="s">
        <v>109</v>
      </c>
      <c r="B19" s="68"/>
      <c r="C19" s="69" t="s">
        <v>68</v>
      </c>
      <c r="D19" s="70">
        <f>'cw_pathogen_trendGGS MSE'!B25</f>
        <v>1096</v>
      </c>
      <c r="E19" s="70">
        <f>'cw_pathogen_trendGGS MSE'!C25</f>
        <v>1271</v>
      </c>
      <c r="F19" s="55">
        <f t="shared" si="7"/>
        <v>0.86231313926042485</v>
      </c>
      <c r="G19" s="70">
        <f>'cw_pathogen_trendGGS MSE'!G25</f>
        <v>1443</v>
      </c>
      <c r="H19" s="70">
        <f>'cw_pathogen_trendGGS MSE'!H25</f>
        <v>2170</v>
      </c>
      <c r="I19" s="55">
        <f t="shared" si="8"/>
        <v>0.66497695852534566</v>
      </c>
      <c r="J19" s="70">
        <f>'cw_pathogen_trendGGS MSE'!L25</f>
        <v>4094</v>
      </c>
      <c r="K19" s="70">
        <f>'cw_pathogen_trendGGS MSE'!M25</f>
        <v>4373</v>
      </c>
      <c r="L19" s="56">
        <f t="shared" si="10"/>
        <v>0.93619940544248803</v>
      </c>
      <c r="M19" s="2"/>
      <c r="N19" s="47" t="s">
        <v>109</v>
      </c>
      <c r="O19" s="71"/>
      <c r="P19" s="71" t="s">
        <v>68</v>
      </c>
      <c r="Q19" s="71" t="s">
        <v>111</v>
      </c>
      <c r="R19" s="73">
        <v>1096</v>
      </c>
      <c r="S19" s="73">
        <v>1271</v>
      </c>
      <c r="T19" s="74">
        <v>0.86231313926042485</v>
      </c>
      <c r="U19" s="73">
        <v>1443</v>
      </c>
      <c r="V19" s="73">
        <v>2170</v>
      </c>
      <c r="W19" s="74">
        <v>0.66497695852534566</v>
      </c>
      <c r="X19" s="73">
        <v>4094</v>
      </c>
      <c r="Y19" s="73">
        <v>4373</v>
      </c>
      <c r="Z19" s="74">
        <v>0.93619940544248803</v>
      </c>
      <c r="AA19" s="2"/>
      <c r="AB19" s="45" t="s">
        <v>109</v>
      </c>
      <c r="AC19" s="46" t="s">
        <v>124</v>
      </c>
      <c r="AD19" s="45" t="s">
        <v>111</v>
      </c>
      <c r="AE19" s="45">
        <f>R48</f>
        <v>24538</v>
      </c>
      <c r="AF19" s="45">
        <f t="shared" ref="AF19:AL19" si="31">S48</f>
        <v>28115</v>
      </c>
      <c r="AG19" s="48">
        <f t="shared" si="4"/>
        <v>0.87277254134803484</v>
      </c>
      <c r="AH19" s="45">
        <f t="shared" si="31"/>
        <v>37749</v>
      </c>
      <c r="AI19" s="45">
        <f t="shared" si="31"/>
        <v>40752</v>
      </c>
      <c r="AJ19" s="48">
        <f t="shared" si="12"/>
        <v>0.92631036513545351</v>
      </c>
      <c r="AK19" s="45">
        <f t="shared" si="31"/>
        <v>54751</v>
      </c>
      <c r="AL19" s="45">
        <f t="shared" si="31"/>
        <v>56136</v>
      </c>
      <c r="AM19" s="48">
        <f t="shared" si="5"/>
        <v>0.97532777540259374</v>
      </c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</row>
    <row r="20" spans="1:83" s="81" customFormat="1" x14ac:dyDescent="0.25">
      <c r="A20" s="47" t="s">
        <v>109</v>
      </c>
      <c r="B20" s="59" t="s">
        <v>67</v>
      </c>
      <c r="C20" s="60"/>
      <c r="D20" s="61">
        <f>'cw_pathogen_trendGGS MSE'!B26</f>
        <v>9040</v>
      </c>
      <c r="E20" s="61">
        <f>'cw_pathogen_trendGGS MSE'!C26</f>
        <v>12565</v>
      </c>
      <c r="F20" s="55">
        <f t="shared" si="7"/>
        <v>0.71945881416633506</v>
      </c>
      <c r="G20" s="61">
        <f>SUM(G21:G27)</f>
        <v>10304</v>
      </c>
      <c r="H20" s="61">
        <f t="shared" ref="H20:K20" si="32">SUM(H21:H27)</f>
        <v>13855</v>
      </c>
      <c r="I20" s="55">
        <f t="shared" si="8"/>
        <v>0.74370263442800433</v>
      </c>
      <c r="J20" s="61">
        <f t="shared" si="32"/>
        <v>17024</v>
      </c>
      <c r="K20" s="61">
        <f t="shared" si="32"/>
        <v>18256</v>
      </c>
      <c r="L20" s="56">
        <f t="shared" si="10"/>
        <v>0.93251533742331283</v>
      </c>
      <c r="M20" s="2"/>
      <c r="N20" s="47" t="s">
        <v>109</v>
      </c>
      <c r="O20" s="78" t="s">
        <v>67</v>
      </c>
      <c r="P20" s="78"/>
      <c r="Q20" s="78"/>
      <c r="R20" s="79">
        <v>9040</v>
      </c>
      <c r="S20" s="79">
        <v>12565</v>
      </c>
      <c r="T20" s="80">
        <v>0.71945881416633506</v>
      </c>
      <c r="U20" s="79">
        <v>10304</v>
      </c>
      <c r="V20" s="79">
        <v>13855</v>
      </c>
      <c r="W20" s="80">
        <v>0.74370263442800433</v>
      </c>
      <c r="X20" s="79">
        <v>17024</v>
      </c>
      <c r="Y20" s="79">
        <v>18256</v>
      </c>
      <c r="Z20" s="80">
        <v>0.93251533742331283</v>
      </c>
      <c r="AA20" s="2"/>
      <c r="AB20" s="45" t="s">
        <v>109</v>
      </c>
      <c r="AC20" s="45"/>
      <c r="AD20" s="45" t="s">
        <v>114</v>
      </c>
      <c r="AE20" s="45">
        <f>SUM(R46:R47,R49)</f>
        <v>3161</v>
      </c>
      <c r="AF20" s="45">
        <f t="shared" ref="AF20:AL20" si="33">SUM(S46:S47,S49)</f>
        <v>5331</v>
      </c>
      <c r="AG20" s="48">
        <f t="shared" si="4"/>
        <v>0.59294691427499535</v>
      </c>
      <c r="AH20" s="45">
        <f t="shared" si="33"/>
        <v>4849</v>
      </c>
      <c r="AI20" s="45">
        <f t="shared" si="33"/>
        <v>7254</v>
      </c>
      <c r="AJ20" s="48">
        <f t="shared" si="12"/>
        <v>0.6684587813620072</v>
      </c>
      <c r="AK20" s="45">
        <f t="shared" si="33"/>
        <v>9492</v>
      </c>
      <c r="AL20" s="45">
        <f t="shared" si="33"/>
        <v>10147</v>
      </c>
      <c r="AM20" s="48">
        <f t="shared" si="5"/>
        <v>0.93544890115305013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</row>
    <row r="21" spans="1:83" x14ac:dyDescent="0.25">
      <c r="A21" s="47" t="s">
        <v>109</v>
      </c>
      <c r="B21" s="68"/>
      <c r="C21" s="69" t="s">
        <v>66</v>
      </c>
      <c r="D21" s="70">
        <f>'cw_pathogen_trendGGS MSE'!B27</f>
        <v>293</v>
      </c>
      <c r="E21" s="70">
        <f>'cw_pathogen_trendGGS MSE'!C27</f>
        <v>935</v>
      </c>
      <c r="F21" s="55">
        <f t="shared" si="7"/>
        <v>0.31336898395721924</v>
      </c>
      <c r="G21" s="70">
        <f>'cw_pathogen_trendGGS MSE'!G27</f>
        <v>492</v>
      </c>
      <c r="H21" s="70">
        <f>'cw_pathogen_trendGGS MSE'!H27</f>
        <v>756</v>
      </c>
      <c r="I21" s="55">
        <f t="shared" si="8"/>
        <v>0.65079365079365081</v>
      </c>
      <c r="J21" s="70">
        <f>'cw_pathogen_trendGGS MSE'!L27</f>
        <v>860</v>
      </c>
      <c r="K21" s="70">
        <f>'cw_pathogen_trendGGS MSE'!M27</f>
        <v>977</v>
      </c>
      <c r="L21" s="56">
        <f t="shared" si="10"/>
        <v>0.88024564994882293</v>
      </c>
      <c r="M21" s="2"/>
      <c r="N21" s="47" t="s">
        <v>109</v>
      </c>
      <c r="O21" s="71"/>
      <c r="P21" s="71" t="s">
        <v>66</v>
      </c>
      <c r="Q21" s="71" t="s">
        <v>114</v>
      </c>
      <c r="R21" s="73">
        <v>293</v>
      </c>
      <c r="S21" s="73">
        <v>935</v>
      </c>
      <c r="T21" s="74">
        <v>0.31336898395721924</v>
      </c>
      <c r="U21" s="73">
        <v>492</v>
      </c>
      <c r="V21" s="73">
        <v>756</v>
      </c>
      <c r="W21" s="74">
        <v>0.65079365079365081</v>
      </c>
      <c r="X21" s="73">
        <v>860</v>
      </c>
      <c r="Y21" s="73">
        <v>977</v>
      </c>
      <c r="Z21" s="74">
        <v>0.88024564994882293</v>
      </c>
      <c r="AA21" s="2"/>
      <c r="AB21" s="45" t="s">
        <v>109</v>
      </c>
      <c r="AC21" s="46" t="s">
        <v>125</v>
      </c>
      <c r="AD21" s="45" t="s">
        <v>111</v>
      </c>
      <c r="AE21" s="45">
        <f>R52</f>
        <v>403</v>
      </c>
      <c r="AF21" s="45">
        <f t="shared" ref="AF21:AL21" si="34">S52</f>
        <v>1140</v>
      </c>
      <c r="AG21" s="48">
        <f t="shared" si="4"/>
        <v>0.35350877192982455</v>
      </c>
      <c r="AH21" s="45">
        <f t="shared" si="34"/>
        <v>1157</v>
      </c>
      <c r="AI21" s="45">
        <f t="shared" si="34"/>
        <v>1814</v>
      </c>
      <c r="AJ21" s="48">
        <f t="shared" si="12"/>
        <v>0.63781697905181922</v>
      </c>
      <c r="AK21" s="45">
        <f t="shared" si="34"/>
        <v>2426</v>
      </c>
      <c r="AL21" s="45">
        <f t="shared" si="34"/>
        <v>2673</v>
      </c>
      <c r="AM21" s="48">
        <f t="shared" si="5"/>
        <v>0.90759446315001868</v>
      </c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</row>
    <row r="22" spans="1:83" x14ac:dyDescent="0.25">
      <c r="A22" s="47" t="s">
        <v>109</v>
      </c>
      <c r="B22" s="68"/>
      <c r="C22" s="69" t="s">
        <v>65</v>
      </c>
      <c r="D22" s="70">
        <f>'cw_pathogen_trendGGS MSE'!B28</f>
        <v>1293</v>
      </c>
      <c r="E22" s="70">
        <f>'cw_pathogen_trendGGS MSE'!C28</f>
        <v>1649</v>
      </c>
      <c r="F22" s="55">
        <f t="shared" si="7"/>
        <v>0.78411158277744086</v>
      </c>
      <c r="G22" s="70">
        <f>'cw_pathogen_trendGGS MSE'!G28</f>
        <v>725</v>
      </c>
      <c r="H22" s="70">
        <f>'cw_pathogen_trendGGS MSE'!H28</f>
        <v>1460</v>
      </c>
      <c r="I22" s="55">
        <f t="shared" si="8"/>
        <v>0.49657534246575341</v>
      </c>
      <c r="J22" s="70">
        <f>'cw_pathogen_trendGGS MSE'!L28</f>
        <v>1807</v>
      </c>
      <c r="K22" s="70">
        <f>'cw_pathogen_trendGGS MSE'!M28</f>
        <v>2013</v>
      </c>
      <c r="L22" s="56">
        <f t="shared" si="10"/>
        <v>0.89766517635370091</v>
      </c>
      <c r="M22" s="2"/>
      <c r="N22" s="47" t="s">
        <v>109</v>
      </c>
      <c r="O22" s="71"/>
      <c r="P22" s="71" t="s">
        <v>65</v>
      </c>
      <c r="Q22" s="71" t="s">
        <v>114</v>
      </c>
      <c r="R22" s="73">
        <v>1293</v>
      </c>
      <c r="S22" s="73">
        <v>1649</v>
      </c>
      <c r="T22" s="74">
        <v>0.78411158277744086</v>
      </c>
      <c r="U22" s="73">
        <v>725</v>
      </c>
      <c r="V22" s="73">
        <v>1460</v>
      </c>
      <c r="W22" s="74">
        <v>0.49657534246575341</v>
      </c>
      <c r="X22" s="73">
        <v>1807</v>
      </c>
      <c r="Y22" s="73">
        <v>2013</v>
      </c>
      <c r="Z22" s="74">
        <v>0.89766517635370091</v>
      </c>
      <c r="AA22" s="2"/>
      <c r="AB22" s="45" t="s">
        <v>109</v>
      </c>
      <c r="AC22" s="45"/>
      <c r="AD22" s="45" t="s">
        <v>114</v>
      </c>
      <c r="AE22" s="45">
        <f>SUM(R51,R53)</f>
        <v>353</v>
      </c>
      <c r="AF22" s="45">
        <f t="shared" ref="AF22:AL22" si="35">SUM(S51,S53)</f>
        <v>1211</v>
      </c>
      <c r="AG22" s="48">
        <f t="shared" si="4"/>
        <v>0.29149463253509494</v>
      </c>
      <c r="AH22" s="45">
        <f t="shared" si="35"/>
        <v>828</v>
      </c>
      <c r="AI22" s="45">
        <f t="shared" si="35"/>
        <v>1643</v>
      </c>
      <c r="AJ22" s="48">
        <f t="shared" si="12"/>
        <v>0.50395617772367618</v>
      </c>
      <c r="AK22" s="45">
        <f t="shared" si="35"/>
        <v>2125</v>
      </c>
      <c r="AL22" s="45">
        <f t="shared" si="35"/>
        <v>2350</v>
      </c>
      <c r="AM22" s="48">
        <f t="shared" si="5"/>
        <v>0.9042553191489362</v>
      </c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</row>
    <row r="23" spans="1:83" x14ac:dyDescent="0.25">
      <c r="A23" s="47" t="s">
        <v>109</v>
      </c>
      <c r="B23" s="68"/>
      <c r="C23" s="69" t="s">
        <v>63</v>
      </c>
      <c r="D23" s="70">
        <f>'cw_pathogen_trendGGS MSE'!B29</f>
        <v>5924</v>
      </c>
      <c r="E23" s="70">
        <f>'cw_pathogen_trendGGS MSE'!C29</f>
        <v>7842</v>
      </c>
      <c r="F23" s="55">
        <f t="shared" si="7"/>
        <v>0.75541953583269572</v>
      </c>
      <c r="G23" s="70">
        <f>'cw_pathogen_trendGGS MSE'!G29</f>
        <v>7669</v>
      </c>
      <c r="H23" s="70">
        <f>'cw_pathogen_trendGGS MSE'!H29</f>
        <v>9413</v>
      </c>
      <c r="I23" s="55">
        <f t="shared" si="8"/>
        <v>0.81472431743333684</v>
      </c>
      <c r="J23" s="70">
        <f>'cw_pathogen_trendGGS MSE'!L29</f>
        <v>11733</v>
      </c>
      <c r="K23" s="70">
        <f>'cw_pathogen_trendGGS MSE'!M29</f>
        <v>12400</v>
      </c>
      <c r="L23" s="56">
        <f t="shared" si="10"/>
        <v>0.9462096774193548</v>
      </c>
      <c r="M23" s="2"/>
      <c r="N23" s="47" t="s">
        <v>109</v>
      </c>
      <c r="O23" s="71"/>
      <c r="P23" s="71" t="s">
        <v>63</v>
      </c>
      <c r="Q23" s="71" t="s">
        <v>111</v>
      </c>
      <c r="R23" s="73">
        <v>5924</v>
      </c>
      <c r="S23" s="73">
        <v>7842</v>
      </c>
      <c r="T23" s="74">
        <v>0.75541953583269572</v>
      </c>
      <c r="U23" s="73">
        <v>7669</v>
      </c>
      <c r="V23" s="73">
        <v>9413</v>
      </c>
      <c r="W23" s="74">
        <v>0.81472431743333684</v>
      </c>
      <c r="X23" s="73">
        <v>11733</v>
      </c>
      <c r="Y23" s="73">
        <v>12400</v>
      </c>
      <c r="Z23" s="74">
        <v>0.9462096774193548</v>
      </c>
      <c r="AA23" s="2"/>
      <c r="AB23" s="45" t="s">
        <v>109</v>
      </c>
      <c r="AC23" s="46" t="s">
        <v>126</v>
      </c>
      <c r="AD23" s="45" t="s">
        <v>111</v>
      </c>
      <c r="AE23" s="45">
        <f>R55</f>
        <v>3016</v>
      </c>
      <c r="AF23" s="45">
        <f t="shared" ref="AF23:AL23" si="36">S55</f>
        <v>4796</v>
      </c>
      <c r="AG23" s="48">
        <f t="shared" si="4"/>
        <v>0.62885738115095913</v>
      </c>
      <c r="AH23" s="45">
        <f t="shared" si="36"/>
        <v>3445</v>
      </c>
      <c r="AI23" s="45">
        <f t="shared" si="36"/>
        <v>6301</v>
      </c>
      <c r="AJ23" s="48">
        <f t="shared" si="12"/>
        <v>0.54673861291858439</v>
      </c>
      <c r="AK23" s="45">
        <f t="shared" si="36"/>
        <v>8150</v>
      </c>
      <c r="AL23" s="45">
        <f t="shared" si="36"/>
        <v>8740</v>
      </c>
      <c r="AM23" s="48">
        <f t="shared" si="5"/>
        <v>0.93249427917620142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</row>
    <row r="24" spans="1:83" x14ac:dyDescent="0.25">
      <c r="A24" s="47" t="s">
        <v>109</v>
      </c>
      <c r="B24" s="68"/>
      <c r="C24" s="69" t="s">
        <v>62</v>
      </c>
      <c r="D24" s="70">
        <f>'cw_pathogen_trendGGS MSE'!B30</f>
        <v>290</v>
      </c>
      <c r="E24" s="70">
        <f>'cw_pathogen_trendGGS MSE'!C30</f>
        <v>428</v>
      </c>
      <c r="F24" s="55">
        <f t="shared" si="7"/>
        <v>0.67757009345794394</v>
      </c>
      <c r="G24" s="70">
        <f>'cw_pathogen_trendGGS MSE'!G30</f>
        <v>216</v>
      </c>
      <c r="H24" s="70">
        <f>'cw_pathogen_trendGGS MSE'!H30</f>
        <v>426</v>
      </c>
      <c r="I24" s="55">
        <f t="shared" si="8"/>
        <v>0.50704225352112675</v>
      </c>
      <c r="J24" s="70">
        <f>'cw_pathogen_trendGGS MSE'!L30</f>
        <v>543</v>
      </c>
      <c r="K24" s="70">
        <f>'cw_pathogen_trendGGS MSE'!M30</f>
        <v>589</v>
      </c>
      <c r="L24" s="56">
        <f t="shared" si="10"/>
        <v>0.92190152801358238</v>
      </c>
      <c r="M24" s="2"/>
      <c r="N24" s="47" t="s">
        <v>109</v>
      </c>
      <c r="O24" s="72"/>
      <c r="P24" s="72" t="s">
        <v>62</v>
      </c>
      <c r="Q24" s="71" t="s">
        <v>114</v>
      </c>
      <c r="R24" s="87">
        <v>290</v>
      </c>
      <c r="S24" s="87">
        <v>428</v>
      </c>
      <c r="T24" s="88">
        <v>0.67757009345794394</v>
      </c>
      <c r="U24" s="87">
        <v>216</v>
      </c>
      <c r="V24" s="87">
        <v>426</v>
      </c>
      <c r="W24" s="88">
        <v>0.50704225352112675</v>
      </c>
      <c r="X24" s="87">
        <v>543</v>
      </c>
      <c r="Y24" s="87">
        <v>589</v>
      </c>
      <c r="Z24" s="88">
        <v>0.92190152801358238</v>
      </c>
      <c r="AA24" s="2"/>
      <c r="AB24" s="45" t="s">
        <v>109</v>
      </c>
      <c r="AC24" s="46" t="s">
        <v>127</v>
      </c>
      <c r="AD24" s="45" t="s">
        <v>111</v>
      </c>
      <c r="AE24" s="45">
        <f>R58</f>
        <v>1815</v>
      </c>
      <c r="AF24" s="45">
        <f t="shared" ref="AF24:AL24" si="37">S58</f>
        <v>2335</v>
      </c>
      <c r="AG24" s="48">
        <f t="shared" si="4"/>
        <v>0.7773019271948608</v>
      </c>
      <c r="AH24" s="45">
        <f t="shared" si="37"/>
        <v>2186</v>
      </c>
      <c r="AI24" s="45">
        <f t="shared" si="37"/>
        <v>2951</v>
      </c>
      <c r="AJ24" s="48">
        <f t="shared" si="12"/>
        <v>0.74076584208742802</v>
      </c>
      <c r="AK24" s="45">
        <f t="shared" si="37"/>
        <v>3660</v>
      </c>
      <c r="AL24" s="45">
        <f t="shared" si="37"/>
        <v>3981</v>
      </c>
      <c r="AM24" s="48">
        <f t="shared" si="5"/>
        <v>0.91936699321778448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</row>
    <row r="25" spans="1:83" x14ac:dyDescent="0.25">
      <c r="A25" s="47" t="s">
        <v>109</v>
      </c>
      <c r="B25" s="68"/>
      <c r="C25" s="69" t="s">
        <v>61</v>
      </c>
      <c r="D25" s="70">
        <f>'cw_pathogen_trendGGS MSE'!B31</f>
        <v>177</v>
      </c>
      <c r="E25" s="70">
        <f>'cw_pathogen_trendGGS MSE'!C31</f>
        <v>281</v>
      </c>
      <c r="F25" s="55">
        <f t="shared" si="7"/>
        <v>0.62989323843416367</v>
      </c>
      <c r="G25" s="70">
        <f>'cw_pathogen_trendGGS MSE'!G31</f>
        <v>99</v>
      </c>
      <c r="H25" s="70">
        <f>'cw_pathogen_trendGGS MSE'!H31</f>
        <v>255</v>
      </c>
      <c r="I25" s="55">
        <f t="shared" si="8"/>
        <v>0.38823529411764707</v>
      </c>
      <c r="J25" s="70">
        <f>'cw_pathogen_trendGGS MSE'!L31</f>
        <v>295</v>
      </c>
      <c r="K25" s="70">
        <f>'cw_pathogen_trendGGS MSE'!M31</f>
        <v>322</v>
      </c>
      <c r="L25" s="56">
        <f t="shared" si="10"/>
        <v>0.91614906832298137</v>
      </c>
      <c r="M25" s="2"/>
      <c r="N25" s="47" t="s">
        <v>109</v>
      </c>
      <c r="O25" s="72"/>
      <c r="P25" s="72" t="s">
        <v>61</v>
      </c>
      <c r="Q25" s="71" t="s">
        <v>114</v>
      </c>
      <c r="R25" s="87">
        <v>177</v>
      </c>
      <c r="S25" s="87">
        <v>281</v>
      </c>
      <c r="T25" s="88">
        <v>0.62989323843416367</v>
      </c>
      <c r="U25" s="87">
        <v>99</v>
      </c>
      <c r="V25" s="87">
        <v>255</v>
      </c>
      <c r="W25" s="88">
        <v>0.38823529411764707</v>
      </c>
      <c r="X25" s="87">
        <v>295</v>
      </c>
      <c r="Y25" s="87">
        <v>322</v>
      </c>
      <c r="Z25" s="88">
        <v>0.91614906832298137</v>
      </c>
      <c r="AA25" s="2"/>
      <c r="AB25" s="45" t="s">
        <v>109</v>
      </c>
      <c r="AC25" s="45"/>
      <c r="AD25" s="45" t="s">
        <v>114</v>
      </c>
      <c r="AE25" s="45">
        <f>R57</f>
        <v>480</v>
      </c>
      <c r="AF25" s="45">
        <f t="shared" ref="AF25:AL25" si="38">S57</f>
        <v>1127</v>
      </c>
      <c r="AG25" s="48">
        <f t="shared" si="4"/>
        <v>0.42590949423247559</v>
      </c>
      <c r="AH25" s="45">
        <f t="shared" si="38"/>
        <v>788</v>
      </c>
      <c r="AI25" s="45">
        <f t="shared" si="38"/>
        <v>1342</v>
      </c>
      <c r="AJ25" s="48">
        <f t="shared" si="12"/>
        <v>0.58718330849478395</v>
      </c>
      <c r="AK25" s="45">
        <f t="shared" si="38"/>
        <v>1498</v>
      </c>
      <c r="AL25" s="45">
        <f t="shared" si="38"/>
        <v>1695</v>
      </c>
      <c r="AM25" s="48">
        <f t="shared" si="5"/>
        <v>0.88377581120943949</v>
      </c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</row>
    <row r="26" spans="1:83" x14ac:dyDescent="0.25">
      <c r="A26" s="47" t="s">
        <v>109</v>
      </c>
      <c r="B26" s="68"/>
      <c r="C26" s="69" t="s">
        <v>60</v>
      </c>
      <c r="D26" s="70">
        <f>'cw_pathogen_trendGGS MSE'!B32</f>
        <v>648</v>
      </c>
      <c r="E26" s="70">
        <f>'cw_pathogen_trendGGS MSE'!C32</f>
        <v>909</v>
      </c>
      <c r="F26" s="55">
        <f t="shared" si="7"/>
        <v>0.71287128712871284</v>
      </c>
      <c r="G26" s="70">
        <f>'cw_pathogen_trendGGS MSE'!G32</f>
        <v>542</v>
      </c>
      <c r="H26" s="70">
        <f>'cw_pathogen_trendGGS MSE'!H32</f>
        <v>867</v>
      </c>
      <c r="I26" s="55">
        <f t="shared" si="8"/>
        <v>0.62514417531718569</v>
      </c>
      <c r="J26" s="70">
        <f>'cw_pathogen_trendGGS MSE'!L32</f>
        <v>941</v>
      </c>
      <c r="K26" s="70">
        <f>'cw_pathogen_trendGGS MSE'!M32</f>
        <v>1064</v>
      </c>
      <c r="L26" s="56">
        <f t="shared" si="10"/>
        <v>0.88439849624060152</v>
      </c>
      <c r="M26" s="2"/>
      <c r="N26" s="47" t="s">
        <v>109</v>
      </c>
      <c r="O26" s="72"/>
      <c r="P26" s="72" t="s">
        <v>60</v>
      </c>
      <c r="Q26" s="71" t="s">
        <v>114</v>
      </c>
      <c r="R26" s="87">
        <v>648</v>
      </c>
      <c r="S26" s="87">
        <v>909</v>
      </c>
      <c r="T26" s="88">
        <v>0.71287128712871284</v>
      </c>
      <c r="U26" s="87">
        <v>542</v>
      </c>
      <c r="V26" s="87">
        <v>867</v>
      </c>
      <c r="W26" s="88">
        <v>0.62514417531718569</v>
      </c>
      <c r="X26" s="87">
        <v>941</v>
      </c>
      <c r="Y26" s="87">
        <v>1064</v>
      </c>
      <c r="Z26" s="88">
        <v>0.88439849624060152</v>
      </c>
      <c r="AA26" s="2"/>
      <c r="AB26" s="45" t="s">
        <v>109</v>
      </c>
      <c r="AC26" s="89" t="s">
        <v>128</v>
      </c>
      <c r="AD26" s="45" t="s">
        <v>111</v>
      </c>
      <c r="AE26" s="45">
        <f>R60</f>
        <v>3025</v>
      </c>
      <c r="AF26" s="45">
        <f t="shared" ref="AF26:AL26" si="39">S60</f>
        <v>4003</v>
      </c>
      <c r="AG26" s="48">
        <f t="shared" si="4"/>
        <v>0.7556832375718211</v>
      </c>
      <c r="AH26" s="45">
        <f t="shared" si="39"/>
        <v>5018</v>
      </c>
      <c r="AI26" s="45">
        <f t="shared" si="39"/>
        <v>5725</v>
      </c>
      <c r="AJ26" s="48">
        <f t="shared" si="12"/>
        <v>0.87650655021834056</v>
      </c>
      <c r="AK26" s="45">
        <f t="shared" si="39"/>
        <v>6297</v>
      </c>
      <c r="AL26" s="45">
        <f t="shared" si="39"/>
        <v>6767</v>
      </c>
      <c r="AM26" s="48">
        <f t="shared" si="5"/>
        <v>0.93054529333530367</v>
      </c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</row>
    <row r="27" spans="1:83" x14ac:dyDescent="0.25">
      <c r="A27" s="47" t="s">
        <v>109</v>
      </c>
      <c r="B27" s="68"/>
      <c r="C27" s="69" t="s">
        <v>59</v>
      </c>
      <c r="D27" s="70">
        <f>'cw_pathogen_trendGGS MSE'!B33</f>
        <v>415</v>
      </c>
      <c r="E27" s="70">
        <f>'cw_pathogen_trendGGS MSE'!C33</f>
        <v>521</v>
      </c>
      <c r="F27" s="55">
        <f t="shared" si="7"/>
        <v>0.79654510556621883</v>
      </c>
      <c r="G27" s="70">
        <f>'cw_pathogen_trendGGS MSE'!G33</f>
        <v>561</v>
      </c>
      <c r="H27" s="70">
        <f>'cw_pathogen_trendGGS MSE'!H33</f>
        <v>678</v>
      </c>
      <c r="I27" s="55">
        <f t="shared" si="8"/>
        <v>0.82743362831858402</v>
      </c>
      <c r="J27" s="70">
        <f>'cw_pathogen_trendGGS MSE'!L33</f>
        <v>845</v>
      </c>
      <c r="K27" s="70">
        <f>'cw_pathogen_trendGGS MSE'!M33</f>
        <v>891</v>
      </c>
      <c r="L27" s="56">
        <f t="shared" si="10"/>
        <v>0.94837261503928172</v>
      </c>
      <c r="M27" s="2"/>
      <c r="N27" s="47" t="s">
        <v>109</v>
      </c>
      <c r="O27" s="72"/>
      <c r="P27" s="72" t="s">
        <v>59</v>
      </c>
      <c r="Q27" s="71" t="s">
        <v>114</v>
      </c>
      <c r="R27" s="87">
        <v>415</v>
      </c>
      <c r="S27" s="87">
        <v>521</v>
      </c>
      <c r="T27" s="88">
        <v>0.79654510556621883</v>
      </c>
      <c r="U27" s="87">
        <v>561</v>
      </c>
      <c r="V27" s="87">
        <v>678</v>
      </c>
      <c r="W27" s="88">
        <v>0.82743362831858402</v>
      </c>
      <c r="X27" s="87">
        <v>845</v>
      </c>
      <c r="Y27" s="87">
        <v>891</v>
      </c>
      <c r="Z27" s="88">
        <v>0.94837261503928172</v>
      </c>
      <c r="AA27" s="2"/>
      <c r="AB27" s="45" t="s">
        <v>109</v>
      </c>
      <c r="AC27" s="90"/>
      <c r="AD27" s="45" t="s">
        <v>114</v>
      </c>
      <c r="AE27" s="45">
        <f>SUM(R61:R62)</f>
        <v>2241</v>
      </c>
      <c r="AF27" s="45">
        <f t="shared" ref="AF27:AL27" si="40">SUM(S61:S62)</f>
        <v>4736</v>
      </c>
      <c r="AG27" s="48">
        <f t="shared" si="4"/>
        <v>0.4731841216216216</v>
      </c>
      <c r="AH27" s="45">
        <f t="shared" si="40"/>
        <v>3748</v>
      </c>
      <c r="AI27" s="45">
        <f t="shared" si="40"/>
        <v>6162</v>
      </c>
      <c r="AJ27" s="48">
        <f t="shared" si="12"/>
        <v>0.60824407659850699</v>
      </c>
      <c r="AK27" s="45">
        <f t="shared" si="40"/>
        <v>7494</v>
      </c>
      <c r="AL27" s="45">
        <f t="shared" si="40"/>
        <v>8282</v>
      </c>
      <c r="AM27" s="48">
        <f t="shared" si="5"/>
        <v>0.90485390002414878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</row>
    <row r="28" spans="1:83" s="81" customFormat="1" x14ac:dyDescent="0.25">
      <c r="A28" s="47" t="s">
        <v>109</v>
      </c>
      <c r="B28" s="59" t="s">
        <v>58</v>
      </c>
      <c r="C28" s="60"/>
      <c r="D28" s="61">
        <f>'cw_pathogen_trendGGS MSE'!B34</f>
        <v>1463</v>
      </c>
      <c r="E28" s="61">
        <f>'cw_pathogen_trendGGS MSE'!C34</f>
        <v>3097</v>
      </c>
      <c r="F28" s="55">
        <f t="shared" si="7"/>
        <v>0.47239263803680981</v>
      </c>
      <c r="G28" s="61">
        <f>SUM(G29)</f>
        <v>2676</v>
      </c>
      <c r="H28" s="61">
        <f t="shared" ref="H28:K28" si="41">SUM(H29)</f>
        <v>3670</v>
      </c>
      <c r="I28" s="55">
        <f t="shared" si="8"/>
        <v>0.72915531335149864</v>
      </c>
      <c r="J28" s="61">
        <f t="shared" si="41"/>
        <v>4533</v>
      </c>
      <c r="K28" s="61">
        <f t="shared" si="41"/>
        <v>4763</v>
      </c>
      <c r="L28" s="56">
        <f t="shared" si="10"/>
        <v>0.95171110644551749</v>
      </c>
      <c r="M28" s="2"/>
      <c r="N28" s="47" t="s">
        <v>109</v>
      </c>
      <c r="O28" s="91" t="s">
        <v>58</v>
      </c>
      <c r="P28" s="91"/>
      <c r="Q28" s="91"/>
      <c r="R28" s="92">
        <v>1463</v>
      </c>
      <c r="S28" s="92">
        <v>3097</v>
      </c>
      <c r="T28" s="93">
        <v>0.47239263803680981</v>
      </c>
      <c r="U28" s="92">
        <v>2676</v>
      </c>
      <c r="V28" s="92">
        <v>3670</v>
      </c>
      <c r="W28" s="93">
        <v>0.72915531335149864</v>
      </c>
      <c r="X28" s="92">
        <v>4533</v>
      </c>
      <c r="Y28" s="92">
        <v>4763</v>
      </c>
      <c r="Z28" s="93">
        <v>0.95171110644551749</v>
      </c>
      <c r="AA28" s="2"/>
      <c r="AB28" s="45" t="s">
        <v>109</v>
      </c>
      <c r="AC28" s="89" t="s">
        <v>129</v>
      </c>
      <c r="AD28" s="45" t="s">
        <v>111</v>
      </c>
      <c r="AE28" s="45">
        <f>R66</f>
        <v>246</v>
      </c>
      <c r="AF28" s="45">
        <f t="shared" ref="AF28:AL28" si="42">S66</f>
        <v>3993</v>
      </c>
      <c r="AG28" s="48">
        <f t="shared" si="4"/>
        <v>6.1607813673929375E-2</v>
      </c>
      <c r="AH28" s="45">
        <f t="shared" si="42"/>
        <v>2732</v>
      </c>
      <c r="AI28" s="45">
        <f t="shared" si="42"/>
        <v>5055</v>
      </c>
      <c r="AJ28" s="48">
        <f t="shared" si="12"/>
        <v>0.54045499505440153</v>
      </c>
      <c r="AK28" s="45">
        <f t="shared" si="42"/>
        <v>6016</v>
      </c>
      <c r="AL28" s="45">
        <f t="shared" si="42"/>
        <v>6923</v>
      </c>
      <c r="AM28" s="48">
        <f t="shared" si="5"/>
        <v>0.8689874331937022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</row>
    <row r="29" spans="1:83" x14ac:dyDescent="0.25">
      <c r="A29" s="47" t="s">
        <v>109</v>
      </c>
      <c r="B29" s="68"/>
      <c r="C29" s="69" t="s">
        <v>57</v>
      </c>
      <c r="D29" s="70">
        <f>'cw_pathogen_trendGGS MSE'!B35</f>
        <v>1463</v>
      </c>
      <c r="E29" s="70">
        <f>'cw_pathogen_trendGGS MSE'!C35</f>
        <v>3097</v>
      </c>
      <c r="F29" s="55">
        <f t="shared" si="7"/>
        <v>0.47239263803680981</v>
      </c>
      <c r="G29" s="70">
        <f>'cw_pathogen_trendGGS MSE'!G35</f>
        <v>2676</v>
      </c>
      <c r="H29" s="70">
        <f>'cw_pathogen_trendGGS MSE'!H35</f>
        <v>3670</v>
      </c>
      <c r="I29" s="55">
        <f t="shared" si="8"/>
        <v>0.72915531335149864</v>
      </c>
      <c r="J29" s="70">
        <f>'cw_pathogen_trendGGS MSE'!L35</f>
        <v>4533</v>
      </c>
      <c r="K29" s="70">
        <f>'cw_pathogen_trendGGS MSE'!M35</f>
        <v>4763</v>
      </c>
      <c r="L29" s="56">
        <f t="shared" si="10"/>
        <v>0.95171110644551749</v>
      </c>
      <c r="M29" s="2"/>
      <c r="N29" s="47" t="s">
        <v>109</v>
      </c>
      <c r="O29" s="72"/>
      <c r="P29" s="72" t="s">
        <v>57</v>
      </c>
      <c r="Q29" s="71" t="s">
        <v>111</v>
      </c>
      <c r="R29" s="87">
        <v>1463</v>
      </c>
      <c r="S29" s="87">
        <v>3097</v>
      </c>
      <c r="T29" s="88">
        <v>0.47239263803680981</v>
      </c>
      <c r="U29" s="87">
        <v>2676</v>
      </c>
      <c r="V29" s="87">
        <v>3670</v>
      </c>
      <c r="W29" s="88">
        <v>0.72915531335149864</v>
      </c>
      <c r="X29" s="87">
        <v>4533</v>
      </c>
      <c r="Y29" s="87">
        <v>4763</v>
      </c>
      <c r="Z29" s="88">
        <v>0.95171110644551749</v>
      </c>
      <c r="AA29" s="2"/>
      <c r="AB29" s="45" t="s">
        <v>109</v>
      </c>
      <c r="AC29" s="94"/>
      <c r="AD29" s="45" t="s">
        <v>114</v>
      </c>
      <c r="AE29" s="45">
        <f>SUM(R64:R65)</f>
        <v>1123</v>
      </c>
      <c r="AF29" s="45">
        <f t="shared" ref="AF29:AL29" si="43">SUM(S64:S65)</f>
        <v>1521</v>
      </c>
      <c r="AG29" s="48">
        <f t="shared" si="4"/>
        <v>0.73833004602235375</v>
      </c>
      <c r="AH29" s="45">
        <f t="shared" si="43"/>
        <v>939</v>
      </c>
      <c r="AI29" s="45">
        <f t="shared" si="43"/>
        <v>1902</v>
      </c>
      <c r="AJ29" s="48">
        <f t="shared" si="12"/>
        <v>0.49369085173501576</v>
      </c>
      <c r="AK29" s="45">
        <f t="shared" si="43"/>
        <v>2280</v>
      </c>
      <c r="AL29" s="45">
        <f t="shared" si="43"/>
        <v>2526</v>
      </c>
      <c r="AM29" s="48">
        <f t="shared" si="5"/>
        <v>0.90261282660332542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</row>
    <row r="30" spans="1:83" s="81" customFormat="1" x14ac:dyDescent="0.25">
      <c r="A30" s="47" t="s">
        <v>109</v>
      </c>
      <c r="B30" s="59" t="s">
        <v>56</v>
      </c>
      <c r="C30" s="60"/>
      <c r="D30" s="61">
        <f>'cw_pathogen_trendGGS MSE'!B36</f>
        <v>20653</v>
      </c>
      <c r="E30" s="61">
        <f>'cw_pathogen_trendGGS MSE'!C36</f>
        <v>24978</v>
      </c>
      <c r="F30" s="55">
        <f t="shared" si="7"/>
        <v>0.82684762591080152</v>
      </c>
      <c r="G30" s="61">
        <f>SUM(G31:G33)</f>
        <v>38954</v>
      </c>
      <c r="H30" s="61">
        <f t="shared" ref="H30:K30" si="44">SUM(H31:H33)</f>
        <v>41933</v>
      </c>
      <c r="I30" s="55">
        <f t="shared" si="8"/>
        <v>0.92895809982591282</v>
      </c>
      <c r="J30" s="61">
        <f t="shared" si="44"/>
        <v>55485</v>
      </c>
      <c r="K30" s="61">
        <f t="shared" si="44"/>
        <v>56573</v>
      </c>
      <c r="L30" s="56">
        <f t="shared" si="10"/>
        <v>0.98076821098403832</v>
      </c>
      <c r="M30" s="2"/>
      <c r="N30" s="47" t="s">
        <v>109</v>
      </c>
      <c r="O30" s="91" t="s">
        <v>56</v>
      </c>
      <c r="P30" s="91"/>
      <c r="Q30" s="91"/>
      <c r="R30" s="92">
        <v>20653</v>
      </c>
      <c r="S30" s="92">
        <v>24978</v>
      </c>
      <c r="T30" s="93">
        <v>0.82684762591080152</v>
      </c>
      <c r="U30" s="92">
        <v>38954</v>
      </c>
      <c r="V30" s="92">
        <v>41933</v>
      </c>
      <c r="W30" s="93">
        <v>0.92895809982591282</v>
      </c>
      <c r="X30" s="92">
        <v>55485</v>
      </c>
      <c r="Y30" s="92">
        <v>56573</v>
      </c>
      <c r="Z30" s="93">
        <v>0.98076821098403832</v>
      </c>
      <c r="AA30" s="2"/>
      <c r="AB30" s="95" t="s">
        <v>115</v>
      </c>
      <c r="AC30" s="96" t="s">
        <v>130</v>
      </c>
      <c r="AD30" s="97" t="s">
        <v>111</v>
      </c>
      <c r="AE30" s="97">
        <f>R69</f>
        <v>6589</v>
      </c>
      <c r="AF30" s="97">
        <f t="shared" ref="AF30:AL30" si="45">S69</f>
        <v>9611</v>
      </c>
      <c r="AG30" s="98">
        <f t="shared" si="4"/>
        <v>0.68556861929039647</v>
      </c>
      <c r="AH30" s="97">
        <f t="shared" si="45"/>
        <v>12819</v>
      </c>
      <c r="AI30" s="97">
        <f t="shared" si="45"/>
        <v>16568</v>
      </c>
      <c r="AJ30" s="98">
        <f t="shared" si="12"/>
        <v>0.77372042491549975</v>
      </c>
      <c r="AK30" s="97">
        <f t="shared" si="45"/>
        <v>21228</v>
      </c>
      <c r="AL30" s="97">
        <f t="shared" si="45"/>
        <v>23579</v>
      </c>
      <c r="AM30" s="98">
        <f t="shared" si="5"/>
        <v>0.90029263327537212</v>
      </c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</row>
    <row r="31" spans="1:83" x14ac:dyDescent="0.25">
      <c r="A31" s="47" t="s">
        <v>109</v>
      </c>
      <c r="B31" s="68"/>
      <c r="C31" s="69" t="s">
        <v>55</v>
      </c>
      <c r="D31" s="70">
        <f>'cw_pathogen_trendGGS MSE'!B37</f>
        <v>20203</v>
      </c>
      <c r="E31" s="70">
        <f>'cw_pathogen_trendGGS MSE'!C37</f>
        <v>24312</v>
      </c>
      <c r="F31" s="55">
        <f t="shared" si="7"/>
        <v>0.83098881210924647</v>
      </c>
      <c r="G31" s="70">
        <f>'cw_pathogen_trendGGS MSE'!G37</f>
        <v>38413</v>
      </c>
      <c r="H31" s="70">
        <f>'cw_pathogen_trendGGS MSE'!H37</f>
        <v>41100</v>
      </c>
      <c r="I31" s="55">
        <f t="shared" si="8"/>
        <v>0.93462287104622876</v>
      </c>
      <c r="J31" s="70">
        <f>'cw_pathogen_trendGGS MSE'!L37</f>
        <v>54239</v>
      </c>
      <c r="K31" s="70">
        <f>'cw_pathogen_trendGGS MSE'!M37</f>
        <v>55196</v>
      </c>
      <c r="L31" s="56">
        <f t="shared" si="10"/>
        <v>0.9826617870860207</v>
      </c>
      <c r="M31" s="2"/>
      <c r="N31" s="47" t="s">
        <v>109</v>
      </c>
      <c r="O31" s="72"/>
      <c r="P31" s="72" t="s">
        <v>55</v>
      </c>
      <c r="Q31" s="71" t="s">
        <v>111</v>
      </c>
      <c r="R31" s="87">
        <v>20203</v>
      </c>
      <c r="S31" s="87">
        <v>24312</v>
      </c>
      <c r="T31" s="88">
        <v>0.83098881210924647</v>
      </c>
      <c r="U31" s="87">
        <v>38413</v>
      </c>
      <c r="V31" s="87">
        <v>41100</v>
      </c>
      <c r="W31" s="88">
        <v>0.93462287104622876</v>
      </c>
      <c r="X31" s="87">
        <v>54239</v>
      </c>
      <c r="Y31" s="87">
        <v>55196</v>
      </c>
      <c r="Z31" s="88">
        <v>0.9826617870860207</v>
      </c>
      <c r="AA31" s="2"/>
      <c r="AB31" s="95" t="s">
        <v>115</v>
      </c>
      <c r="AC31" s="96" t="s">
        <v>131</v>
      </c>
      <c r="AD31" s="97" t="s">
        <v>111</v>
      </c>
      <c r="AE31" s="97">
        <f>R73</f>
        <v>1492</v>
      </c>
      <c r="AF31" s="97">
        <f t="shared" ref="AF31:AL31" si="46">S73</f>
        <v>3369</v>
      </c>
      <c r="AG31" s="98">
        <f t="shared" si="4"/>
        <v>0.44286138319976254</v>
      </c>
      <c r="AH31" s="97">
        <f t="shared" si="46"/>
        <v>5399</v>
      </c>
      <c r="AI31" s="97">
        <f t="shared" si="46"/>
        <v>5905</v>
      </c>
      <c r="AJ31" s="98">
        <f t="shared" si="12"/>
        <v>0.91430990685859437</v>
      </c>
      <c r="AK31" s="97">
        <f t="shared" si="46"/>
        <v>7908</v>
      </c>
      <c r="AL31" s="97">
        <f t="shared" si="46"/>
        <v>8097</v>
      </c>
      <c r="AM31" s="98">
        <f t="shared" si="5"/>
        <v>0.97665802148944059</v>
      </c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</row>
    <row r="32" spans="1:83" x14ac:dyDescent="0.25">
      <c r="A32" s="47" t="s">
        <v>109</v>
      </c>
      <c r="B32" s="68"/>
      <c r="C32" s="69" t="s">
        <v>54</v>
      </c>
      <c r="D32" s="70">
        <f>'cw_pathogen_trendGGS MSE'!B38</f>
        <v>288</v>
      </c>
      <c r="E32" s="70">
        <f>'cw_pathogen_trendGGS MSE'!C38</f>
        <v>329</v>
      </c>
      <c r="F32" s="55">
        <f t="shared" si="7"/>
        <v>0.87537993920972645</v>
      </c>
      <c r="G32" s="70">
        <f>'cw_pathogen_trendGGS MSE'!G38</f>
        <v>329</v>
      </c>
      <c r="H32" s="70">
        <f>'cw_pathogen_trendGGS MSE'!H38</f>
        <v>419</v>
      </c>
      <c r="I32" s="55">
        <f t="shared" si="8"/>
        <v>0.78520286396181382</v>
      </c>
      <c r="J32" s="70">
        <f>'cw_pathogen_trendGGS MSE'!L38</f>
        <v>627</v>
      </c>
      <c r="K32" s="70">
        <f>'cw_pathogen_trendGGS MSE'!M38</f>
        <v>663</v>
      </c>
      <c r="L32" s="56">
        <f t="shared" si="10"/>
        <v>0.94570135746606332</v>
      </c>
      <c r="M32" s="2"/>
      <c r="N32" s="47" t="s">
        <v>109</v>
      </c>
      <c r="O32" s="72"/>
      <c r="P32" s="72" t="s">
        <v>54</v>
      </c>
      <c r="Q32" s="71" t="s">
        <v>114</v>
      </c>
      <c r="R32" s="87">
        <v>288</v>
      </c>
      <c r="S32" s="87">
        <v>329</v>
      </c>
      <c r="T32" s="88">
        <v>0.87537993920972645</v>
      </c>
      <c r="U32" s="87">
        <v>329</v>
      </c>
      <c r="V32" s="87">
        <v>419</v>
      </c>
      <c r="W32" s="88">
        <v>0.78520286396181382</v>
      </c>
      <c r="X32" s="87">
        <v>627</v>
      </c>
      <c r="Y32" s="87">
        <v>663</v>
      </c>
      <c r="Z32" s="88">
        <v>0.94570135746606332</v>
      </c>
      <c r="AA32" s="2"/>
      <c r="AB32" s="95" t="s">
        <v>115</v>
      </c>
      <c r="AC32" s="99"/>
      <c r="AD32" s="97" t="s">
        <v>114</v>
      </c>
      <c r="AE32" s="97">
        <f>SUM(R71:R72)</f>
        <v>694</v>
      </c>
      <c r="AF32" s="97">
        <f t="shared" ref="AF32:AL32" si="47">SUM(S71:S72)</f>
        <v>2113</v>
      </c>
      <c r="AG32" s="98">
        <f t="shared" si="4"/>
        <v>0.32844297207761475</v>
      </c>
      <c r="AH32" s="97">
        <f t="shared" si="47"/>
        <v>2911</v>
      </c>
      <c r="AI32" s="97">
        <f t="shared" si="47"/>
        <v>3965</v>
      </c>
      <c r="AJ32" s="98">
        <f t="shared" si="12"/>
        <v>0.73417402269861287</v>
      </c>
      <c r="AK32" s="97">
        <f t="shared" si="47"/>
        <v>7033</v>
      </c>
      <c r="AL32" s="97">
        <f t="shared" si="47"/>
        <v>8075</v>
      </c>
      <c r="AM32" s="98">
        <f t="shared" si="5"/>
        <v>0.87095975232198142</v>
      </c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</row>
    <row r="33" spans="1:83" x14ac:dyDescent="0.25">
      <c r="A33" s="47" t="s">
        <v>109</v>
      </c>
      <c r="B33" s="68"/>
      <c r="C33" s="69" t="s">
        <v>53</v>
      </c>
      <c r="D33" s="70">
        <f>'cw_pathogen_trendGGS MSE'!B39</f>
        <v>162</v>
      </c>
      <c r="E33" s="70">
        <f>'cw_pathogen_trendGGS MSE'!C39</f>
        <v>337</v>
      </c>
      <c r="F33" s="55">
        <f t="shared" si="7"/>
        <v>0.48071216617210683</v>
      </c>
      <c r="G33" s="70">
        <f>'cw_pathogen_trendGGS MSE'!G39</f>
        <v>212</v>
      </c>
      <c r="H33" s="70">
        <f>'cw_pathogen_trendGGS MSE'!H39</f>
        <v>414</v>
      </c>
      <c r="I33" s="55">
        <f t="shared" si="8"/>
        <v>0.51207729468599039</v>
      </c>
      <c r="J33" s="70">
        <f>'cw_pathogen_trendGGS MSE'!L39</f>
        <v>619</v>
      </c>
      <c r="K33" s="70">
        <f>'cw_pathogen_trendGGS MSE'!M39</f>
        <v>714</v>
      </c>
      <c r="L33" s="56">
        <f t="shared" si="10"/>
        <v>0.86694677871148462</v>
      </c>
      <c r="M33" s="2"/>
      <c r="N33" s="47" t="s">
        <v>109</v>
      </c>
      <c r="O33" s="72"/>
      <c r="P33" s="72" t="s">
        <v>53</v>
      </c>
      <c r="Q33" s="71" t="s">
        <v>114</v>
      </c>
      <c r="R33" s="87">
        <v>162</v>
      </c>
      <c r="S33" s="87">
        <v>337</v>
      </c>
      <c r="T33" s="88">
        <v>0.48071216617210683</v>
      </c>
      <c r="U33" s="87">
        <v>212</v>
      </c>
      <c r="V33" s="87">
        <v>414</v>
      </c>
      <c r="W33" s="88">
        <v>0.51207729468599039</v>
      </c>
      <c r="X33" s="87">
        <v>619</v>
      </c>
      <c r="Y33" s="87">
        <v>714</v>
      </c>
      <c r="Z33" s="88">
        <v>0.86694677871148462</v>
      </c>
      <c r="AA33" s="2"/>
      <c r="AB33" s="95" t="s">
        <v>115</v>
      </c>
      <c r="AC33" s="95" t="s">
        <v>115</v>
      </c>
      <c r="AD33" s="97" t="s">
        <v>111</v>
      </c>
      <c r="AE33" s="97">
        <f>R80</f>
        <v>2802</v>
      </c>
      <c r="AF33" s="97">
        <f t="shared" ref="AF33:AL33" si="48">S80</f>
        <v>4984</v>
      </c>
      <c r="AG33" s="98">
        <f t="shared" si="4"/>
        <v>0.562199036918138</v>
      </c>
      <c r="AH33" s="97">
        <f t="shared" si="48"/>
        <v>7129</v>
      </c>
      <c r="AI33" s="97">
        <f t="shared" si="48"/>
        <v>8784</v>
      </c>
      <c r="AJ33" s="98">
        <f t="shared" si="12"/>
        <v>0.81158925318761388</v>
      </c>
      <c r="AK33" s="97">
        <f t="shared" si="48"/>
        <v>11642</v>
      </c>
      <c r="AL33" s="97">
        <f t="shared" si="48"/>
        <v>13143</v>
      </c>
      <c r="AM33" s="98">
        <f t="shared" si="5"/>
        <v>0.8857947196226128</v>
      </c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</row>
    <row r="34" spans="1:83" s="81" customFormat="1" x14ac:dyDescent="0.25">
      <c r="A34" s="47" t="s">
        <v>109</v>
      </c>
      <c r="B34" s="59" t="s">
        <v>52</v>
      </c>
      <c r="C34" s="60"/>
      <c r="D34" s="61">
        <f>'cw_pathogen_trendGGS MSE'!B40</f>
        <v>373</v>
      </c>
      <c r="E34" s="61">
        <f>'cw_pathogen_trendGGS MSE'!C40</f>
        <v>5409</v>
      </c>
      <c r="F34" s="55">
        <f t="shared" si="7"/>
        <v>6.895914217045665E-2</v>
      </c>
      <c r="G34" s="61">
        <f>SUM(G35:G36)</f>
        <v>7356</v>
      </c>
      <c r="H34" s="61">
        <f t="shared" ref="H34:K34" si="49">SUM(H35:H36)</f>
        <v>9228</v>
      </c>
      <c r="I34" s="55">
        <f t="shared" si="8"/>
        <v>0.79713914174252276</v>
      </c>
      <c r="J34" s="61">
        <f t="shared" si="49"/>
        <v>16637</v>
      </c>
      <c r="K34" s="61">
        <f t="shared" si="49"/>
        <v>17741</v>
      </c>
      <c r="L34" s="56">
        <f t="shared" si="10"/>
        <v>0.93777126430302693</v>
      </c>
      <c r="M34" s="2"/>
      <c r="N34" s="47" t="s">
        <v>109</v>
      </c>
      <c r="O34" s="91" t="s">
        <v>52</v>
      </c>
      <c r="P34" s="91"/>
      <c r="Q34" s="91"/>
      <c r="R34" s="92">
        <v>373</v>
      </c>
      <c r="S34" s="92">
        <v>5409</v>
      </c>
      <c r="T34" s="93">
        <v>6.895914217045665E-2</v>
      </c>
      <c r="U34" s="92">
        <v>7356</v>
      </c>
      <c r="V34" s="92">
        <v>9228</v>
      </c>
      <c r="W34" s="93">
        <v>0.79713914174252276</v>
      </c>
      <c r="X34" s="92">
        <v>16637</v>
      </c>
      <c r="Y34" s="92">
        <v>17741</v>
      </c>
      <c r="Z34" s="93">
        <v>0.93777126430302693</v>
      </c>
      <c r="AA34" s="2"/>
      <c r="AB34" s="95" t="s">
        <v>115</v>
      </c>
      <c r="AC34" s="100"/>
      <c r="AD34" s="97" t="s">
        <v>114</v>
      </c>
      <c r="AE34" s="97">
        <f>SUM(R75:R79,R81)</f>
        <v>3077</v>
      </c>
      <c r="AF34" s="97">
        <f t="shared" ref="AF34:AL34" si="50">SUM(S75:S79,S81)</f>
        <v>8546</v>
      </c>
      <c r="AG34" s="98">
        <f t="shared" si="4"/>
        <v>0.36005148607535692</v>
      </c>
      <c r="AH34" s="97">
        <f t="shared" si="50"/>
        <v>7635</v>
      </c>
      <c r="AI34" s="97">
        <f t="shared" si="50"/>
        <v>13442</v>
      </c>
      <c r="AJ34" s="98">
        <f t="shared" si="12"/>
        <v>0.56799583395328079</v>
      </c>
      <c r="AK34" s="97">
        <f t="shared" si="50"/>
        <v>17337</v>
      </c>
      <c r="AL34" s="97">
        <f t="shared" si="50"/>
        <v>21421</v>
      </c>
      <c r="AM34" s="98">
        <f t="shared" si="5"/>
        <v>0.80934596890901456</v>
      </c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</row>
    <row r="35" spans="1:83" x14ac:dyDescent="0.25">
      <c r="A35" s="47" t="s">
        <v>109</v>
      </c>
      <c r="B35" s="68"/>
      <c r="C35" s="69" t="s">
        <v>51</v>
      </c>
      <c r="D35" s="70">
        <f>'cw_pathogen_trendGGS MSE'!B41</f>
        <v>66</v>
      </c>
      <c r="E35" s="70">
        <f>'cw_pathogen_trendGGS MSE'!C41</f>
        <v>273</v>
      </c>
      <c r="F35" s="55">
        <f t="shared" si="7"/>
        <v>0.24175824175824176</v>
      </c>
      <c r="G35" s="70">
        <f>'cw_pathogen_trendGGS MSE'!G41</f>
        <v>299</v>
      </c>
      <c r="H35" s="70">
        <f>'cw_pathogen_trendGGS MSE'!H41</f>
        <v>453</v>
      </c>
      <c r="I35" s="55">
        <f t="shared" si="8"/>
        <v>0.66004415011037532</v>
      </c>
      <c r="J35" s="70">
        <f>'cw_pathogen_trendGGS MSE'!L41</f>
        <v>558</v>
      </c>
      <c r="K35" s="70">
        <f>'cw_pathogen_trendGGS MSE'!M41</f>
        <v>646</v>
      </c>
      <c r="L35" s="56">
        <f t="shared" si="10"/>
        <v>0.86377708978328172</v>
      </c>
      <c r="M35" s="2"/>
      <c r="N35" s="47" t="s">
        <v>109</v>
      </c>
      <c r="O35" s="72"/>
      <c r="P35" s="72" t="s">
        <v>51</v>
      </c>
      <c r="Q35" s="71" t="s">
        <v>114</v>
      </c>
      <c r="R35" s="87">
        <v>66</v>
      </c>
      <c r="S35" s="87">
        <v>273</v>
      </c>
      <c r="T35" s="88">
        <v>0.24175824175824176</v>
      </c>
      <c r="U35" s="87">
        <v>299</v>
      </c>
      <c r="V35" s="87">
        <v>453</v>
      </c>
      <c r="W35" s="88">
        <v>0.66004415011037532</v>
      </c>
      <c r="X35" s="87">
        <v>558</v>
      </c>
      <c r="Y35" s="87">
        <v>646</v>
      </c>
      <c r="Z35" s="88">
        <v>0.86377708978328172</v>
      </c>
      <c r="AA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</row>
    <row r="36" spans="1:83" x14ac:dyDescent="0.25">
      <c r="A36" s="47" t="s">
        <v>109</v>
      </c>
      <c r="B36" s="68"/>
      <c r="C36" s="69" t="s">
        <v>50</v>
      </c>
      <c r="D36" s="70">
        <f>'cw_pathogen_trendGGS MSE'!B42</f>
        <v>307</v>
      </c>
      <c r="E36" s="70">
        <f>'cw_pathogen_trendGGS MSE'!C42</f>
        <v>5136</v>
      </c>
      <c r="F36" s="55">
        <f t="shared" si="7"/>
        <v>5.9774143302180685E-2</v>
      </c>
      <c r="G36" s="70">
        <f>'cw_pathogen_trendGGS MSE'!G42</f>
        <v>7057</v>
      </c>
      <c r="H36" s="70">
        <f>'cw_pathogen_trendGGS MSE'!H42</f>
        <v>8775</v>
      </c>
      <c r="I36" s="55">
        <f t="shared" si="8"/>
        <v>0.80421652421652423</v>
      </c>
      <c r="J36" s="70">
        <f>'cw_pathogen_trendGGS MSE'!L42</f>
        <v>16079</v>
      </c>
      <c r="K36" s="70">
        <f>'cw_pathogen_trendGGS MSE'!M42</f>
        <v>17095</v>
      </c>
      <c r="L36" s="56">
        <f t="shared" si="10"/>
        <v>0.94056741737350102</v>
      </c>
      <c r="M36" s="2"/>
      <c r="N36" s="47" t="s">
        <v>109</v>
      </c>
      <c r="O36" s="72"/>
      <c r="P36" s="72" t="s">
        <v>50</v>
      </c>
      <c r="Q36" s="71" t="s">
        <v>111</v>
      </c>
      <c r="R36" s="87">
        <v>307</v>
      </c>
      <c r="S36" s="87">
        <v>5136</v>
      </c>
      <c r="T36" s="88">
        <v>5.9774143302180685E-2</v>
      </c>
      <c r="U36" s="87">
        <v>7057</v>
      </c>
      <c r="V36" s="87">
        <v>8775</v>
      </c>
      <c r="W36" s="88">
        <v>0.80421652421652423</v>
      </c>
      <c r="X36" s="87">
        <v>16079</v>
      </c>
      <c r="Y36" s="87">
        <v>17095</v>
      </c>
      <c r="Z36" s="88">
        <v>0.94056741737350102</v>
      </c>
      <c r="AA36" s="2"/>
      <c r="AB36" s="101"/>
      <c r="AC36" s="102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</row>
    <row r="37" spans="1:83" s="81" customFormat="1" x14ac:dyDescent="0.25">
      <c r="A37" s="47" t="s">
        <v>109</v>
      </c>
      <c r="B37" s="59" t="s">
        <v>49</v>
      </c>
      <c r="C37" s="60"/>
      <c r="D37" s="61">
        <f>'cw_pathogen_trendGGS MSE'!B43</f>
        <v>2807</v>
      </c>
      <c r="E37" s="61">
        <f>'cw_pathogen_trendGGS MSE'!C43</f>
        <v>4289</v>
      </c>
      <c r="F37" s="55">
        <f t="shared" si="7"/>
        <v>0.65446491023548614</v>
      </c>
      <c r="G37" s="61">
        <f>SUM(G38:G39)</f>
        <v>2684</v>
      </c>
      <c r="H37" s="61">
        <f t="shared" ref="H37:K37" si="51">SUM(H38:H39)</f>
        <v>4395</v>
      </c>
      <c r="I37" s="55">
        <f t="shared" si="8"/>
        <v>0.61069397042093287</v>
      </c>
      <c r="J37" s="61">
        <f t="shared" si="51"/>
        <v>4976</v>
      </c>
      <c r="K37" s="61">
        <f t="shared" si="51"/>
        <v>5415</v>
      </c>
      <c r="L37" s="56">
        <f t="shared" si="10"/>
        <v>0.9189289012003693</v>
      </c>
      <c r="M37" s="2"/>
      <c r="N37" s="47" t="s">
        <v>109</v>
      </c>
      <c r="O37" s="91" t="s">
        <v>49</v>
      </c>
      <c r="P37" s="91"/>
      <c r="Q37" s="91"/>
      <c r="R37" s="92">
        <v>2807</v>
      </c>
      <c r="S37" s="92">
        <v>4289</v>
      </c>
      <c r="T37" s="93">
        <v>0.65446491023548614</v>
      </c>
      <c r="U37" s="92">
        <v>2684</v>
      </c>
      <c r="V37" s="92">
        <v>4395</v>
      </c>
      <c r="W37" s="93">
        <v>0.61069397042093287</v>
      </c>
      <c r="X37" s="92">
        <v>4976</v>
      </c>
      <c r="Y37" s="92">
        <v>5415</v>
      </c>
      <c r="Z37" s="93">
        <v>0.9189289012003693</v>
      </c>
      <c r="AA37" s="2"/>
      <c r="AB37" s="101"/>
      <c r="AC37" s="102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</row>
    <row r="38" spans="1:83" x14ac:dyDescent="0.25">
      <c r="A38" s="47" t="s">
        <v>109</v>
      </c>
      <c r="B38" s="68"/>
      <c r="C38" s="69" t="s">
        <v>48</v>
      </c>
      <c r="D38" s="70">
        <f>'cw_pathogen_trendGGS MSE'!B44</f>
        <v>583</v>
      </c>
      <c r="E38" s="70">
        <f>'cw_pathogen_trendGGS MSE'!C44</f>
        <v>1627</v>
      </c>
      <c r="F38" s="55">
        <f t="shared" si="7"/>
        <v>0.3583282114320836</v>
      </c>
      <c r="G38" s="70">
        <f>'cw_pathogen_trendGGS MSE'!G44</f>
        <v>657</v>
      </c>
      <c r="H38" s="70">
        <f>'cw_pathogen_trendGGS MSE'!H44</f>
        <v>1581</v>
      </c>
      <c r="I38" s="55">
        <f t="shared" si="8"/>
        <v>0.41555977229601521</v>
      </c>
      <c r="J38" s="70">
        <f>'cw_pathogen_trendGGS MSE'!L44</f>
        <v>1717</v>
      </c>
      <c r="K38" s="70">
        <f>'cw_pathogen_trendGGS MSE'!M44</f>
        <v>1936</v>
      </c>
      <c r="L38" s="56">
        <f t="shared" si="10"/>
        <v>0.88688016528925617</v>
      </c>
      <c r="M38" s="2"/>
      <c r="N38" s="47" t="s">
        <v>109</v>
      </c>
      <c r="O38" s="72"/>
      <c r="P38" s="72" t="s">
        <v>48</v>
      </c>
      <c r="Q38" s="71" t="s">
        <v>114</v>
      </c>
      <c r="R38" s="87">
        <v>583</v>
      </c>
      <c r="S38" s="87">
        <v>1627</v>
      </c>
      <c r="T38" s="88">
        <v>0.3583282114320836</v>
      </c>
      <c r="U38" s="87">
        <v>657</v>
      </c>
      <c r="V38" s="87">
        <v>1581</v>
      </c>
      <c r="W38" s="88">
        <v>0.41555977229601521</v>
      </c>
      <c r="X38" s="87">
        <v>1717</v>
      </c>
      <c r="Y38" s="87">
        <v>1936</v>
      </c>
      <c r="Z38" s="88">
        <v>0.88688016528925617</v>
      </c>
      <c r="AA38" s="2"/>
      <c r="AB38" s="101"/>
      <c r="AC38" s="10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</row>
    <row r="39" spans="1:83" x14ac:dyDescent="0.25">
      <c r="A39" s="47" t="s">
        <v>109</v>
      </c>
      <c r="B39" s="68"/>
      <c r="C39" s="69" t="s">
        <v>47</v>
      </c>
      <c r="D39" s="70">
        <f>'cw_pathogen_trendGGS MSE'!B45</f>
        <v>2224</v>
      </c>
      <c r="E39" s="70">
        <f>'cw_pathogen_trendGGS MSE'!C45</f>
        <v>2662</v>
      </c>
      <c r="F39" s="55">
        <f t="shared" si="7"/>
        <v>0.83546205860255451</v>
      </c>
      <c r="G39" s="70">
        <f>'cw_pathogen_trendGGS MSE'!G45</f>
        <v>2027</v>
      </c>
      <c r="H39" s="70">
        <f>'cw_pathogen_trendGGS MSE'!H45</f>
        <v>2814</v>
      </c>
      <c r="I39" s="55">
        <f t="shared" si="8"/>
        <v>0.72032693674484716</v>
      </c>
      <c r="J39" s="70">
        <f>'cw_pathogen_trendGGS MSE'!L45</f>
        <v>3259</v>
      </c>
      <c r="K39" s="70">
        <f>'cw_pathogen_trendGGS MSE'!M45</f>
        <v>3479</v>
      </c>
      <c r="L39" s="56">
        <f t="shared" si="10"/>
        <v>0.93676343776947402</v>
      </c>
      <c r="M39" s="2"/>
      <c r="N39" s="47" t="s">
        <v>109</v>
      </c>
      <c r="O39" s="72"/>
      <c r="P39" s="72" t="s">
        <v>47</v>
      </c>
      <c r="Q39" s="71" t="s">
        <v>111</v>
      </c>
      <c r="R39" s="87">
        <v>2224</v>
      </c>
      <c r="S39" s="87">
        <v>2662</v>
      </c>
      <c r="T39" s="88">
        <v>0.83546205860255451</v>
      </c>
      <c r="U39" s="87">
        <v>2027</v>
      </c>
      <c r="V39" s="87">
        <v>2814</v>
      </c>
      <c r="W39" s="88">
        <v>0.72032693674484716</v>
      </c>
      <c r="X39" s="87">
        <v>3259</v>
      </c>
      <c r="Y39" s="87">
        <v>3479</v>
      </c>
      <c r="Z39" s="88">
        <v>0.93676343776947402</v>
      </c>
      <c r="AA39" s="2"/>
      <c r="AB39" s="101"/>
      <c r="AC39" s="10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</row>
    <row r="40" spans="1:83" s="81" customFormat="1" x14ac:dyDescent="0.25">
      <c r="A40" s="47" t="s">
        <v>109</v>
      </c>
      <c r="B40" s="59" t="s">
        <v>46</v>
      </c>
      <c r="C40" s="60"/>
      <c r="D40" s="61">
        <f>'cw_pathogen_trendGGS MSE'!B46</f>
        <v>2054</v>
      </c>
      <c r="E40" s="61">
        <f>'cw_pathogen_trendGGS MSE'!C46</f>
        <v>5160</v>
      </c>
      <c r="F40" s="55">
        <f t="shared" si="7"/>
        <v>0.39806201550387599</v>
      </c>
      <c r="G40" s="61">
        <f>SUM(G41:G44)</f>
        <v>5985</v>
      </c>
      <c r="H40" s="61">
        <f t="shared" ref="H40:K40" si="52">SUM(H41:H44)</f>
        <v>9219</v>
      </c>
      <c r="I40" s="55">
        <f t="shared" si="8"/>
        <v>0.64920273348519364</v>
      </c>
      <c r="J40" s="61">
        <f t="shared" si="52"/>
        <v>10114</v>
      </c>
      <c r="K40" s="61">
        <f t="shared" si="52"/>
        <v>11921</v>
      </c>
      <c r="L40" s="56">
        <f t="shared" si="10"/>
        <v>0.84841875681570333</v>
      </c>
      <c r="M40" s="2"/>
      <c r="N40" s="47" t="s">
        <v>109</v>
      </c>
      <c r="O40" s="91" t="s">
        <v>46</v>
      </c>
      <c r="P40" s="91"/>
      <c r="Q40" s="91"/>
      <c r="R40" s="92">
        <v>2054</v>
      </c>
      <c r="S40" s="92">
        <v>5160</v>
      </c>
      <c r="T40" s="93">
        <v>0.39806201550387599</v>
      </c>
      <c r="U40" s="92">
        <v>5985</v>
      </c>
      <c r="V40" s="92">
        <v>9219</v>
      </c>
      <c r="W40" s="93">
        <v>0.64920273348519364</v>
      </c>
      <c r="X40" s="92">
        <v>10114</v>
      </c>
      <c r="Y40" s="92">
        <v>11921</v>
      </c>
      <c r="Z40" s="93">
        <v>0.84841875681570333</v>
      </c>
      <c r="AA40" s="2"/>
      <c r="AB40" s="101"/>
      <c r="AC40" s="10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</row>
    <row r="41" spans="1:83" x14ac:dyDescent="0.25">
      <c r="A41" s="47" t="s">
        <v>109</v>
      </c>
      <c r="B41" s="68"/>
      <c r="C41" s="69" t="s">
        <v>45</v>
      </c>
      <c r="D41" s="70">
        <f>'cw_pathogen_trendGGS MSE'!B47</f>
        <v>543</v>
      </c>
      <c r="E41" s="70">
        <f>'cw_pathogen_trendGGS MSE'!C47</f>
        <v>1115</v>
      </c>
      <c r="F41" s="55">
        <f t="shared" si="7"/>
        <v>0.48699551569506727</v>
      </c>
      <c r="G41" s="70">
        <f>'cw_pathogen_trendGGS MSE'!G47</f>
        <v>501</v>
      </c>
      <c r="H41" s="70">
        <f>'cw_pathogen_trendGGS MSE'!H47</f>
        <v>1006</v>
      </c>
      <c r="I41" s="55">
        <f t="shared" si="8"/>
        <v>0.49801192842942343</v>
      </c>
      <c r="J41" s="70">
        <f>'cw_pathogen_trendGGS MSE'!L47</f>
        <v>918</v>
      </c>
      <c r="K41" s="70">
        <f>'cw_pathogen_trendGGS MSE'!M47</f>
        <v>1127</v>
      </c>
      <c r="L41" s="56">
        <f t="shared" si="10"/>
        <v>0.81455190771960961</v>
      </c>
      <c r="M41" s="2"/>
      <c r="N41" s="47" t="s">
        <v>109</v>
      </c>
      <c r="O41" s="71"/>
      <c r="P41" s="71" t="s">
        <v>45</v>
      </c>
      <c r="Q41" s="71" t="s">
        <v>114</v>
      </c>
      <c r="R41" s="73">
        <v>543</v>
      </c>
      <c r="S41" s="73">
        <v>1115</v>
      </c>
      <c r="T41" s="74">
        <v>0.48699551569506727</v>
      </c>
      <c r="U41" s="73">
        <v>501</v>
      </c>
      <c r="V41" s="73">
        <v>1006</v>
      </c>
      <c r="W41" s="74">
        <v>0.49801192842942343</v>
      </c>
      <c r="X41" s="73">
        <v>918</v>
      </c>
      <c r="Y41" s="73">
        <v>1127</v>
      </c>
      <c r="Z41" s="74">
        <v>0.81455190771960961</v>
      </c>
      <c r="AA41" s="2"/>
      <c r="AB41" s="101"/>
      <c r="AC41" s="103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</row>
    <row r="42" spans="1:83" x14ac:dyDescent="0.25">
      <c r="A42" s="47" t="s">
        <v>109</v>
      </c>
      <c r="B42" s="68"/>
      <c r="C42" s="69" t="s">
        <v>6</v>
      </c>
      <c r="D42" s="70">
        <f>'cw_pathogen_trendGGS MSE'!B48</f>
        <v>154</v>
      </c>
      <c r="E42" s="70">
        <f>'cw_pathogen_trendGGS MSE'!C48</f>
        <v>479</v>
      </c>
      <c r="F42" s="55">
        <f t="shared" si="7"/>
        <v>0.32150313152400833</v>
      </c>
      <c r="G42" s="70">
        <f>'cw_pathogen_trendGGS MSE'!G48</f>
        <v>318</v>
      </c>
      <c r="H42" s="70">
        <f>'cw_pathogen_trendGGS MSE'!H48</f>
        <v>509</v>
      </c>
      <c r="I42" s="55">
        <f t="shared" si="8"/>
        <v>0.62475442043222007</v>
      </c>
      <c r="J42" s="70">
        <f>'cw_pathogen_trendGGS MSE'!L48</f>
        <v>432</v>
      </c>
      <c r="K42" s="70">
        <f>'cw_pathogen_trendGGS MSE'!M48</f>
        <v>542</v>
      </c>
      <c r="L42" s="56">
        <f t="shared" si="10"/>
        <v>0.79704797047970477</v>
      </c>
      <c r="M42" s="2"/>
      <c r="N42" s="47" t="s">
        <v>109</v>
      </c>
      <c r="O42" s="71"/>
      <c r="P42" s="71" t="s">
        <v>6</v>
      </c>
      <c r="Q42" s="71" t="s">
        <v>114</v>
      </c>
      <c r="R42" s="73">
        <v>154</v>
      </c>
      <c r="S42" s="73">
        <v>479</v>
      </c>
      <c r="T42" s="74">
        <v>0.32150313152400833</v>
      </c>
      <c r="U42" s="73">
        <v>318</v>
      </c>
      <c r="V42" s="73">
        <v>509</v>
      </c>
      <c r="W42" s="74">
        <v>0.62475442043222007</v>
      </c>
      <c r="X42" s="73">
        <v>432</v>
      </c>
      <c r="Y42" s="73">
        <v>542</v>
      </c>
      <c r="Z42" s="74">
        <v>0.79704797047970477</v>
      </c>
      <c r="AA42" s="2"/>
      <c r="AB42" s="101"/>
      <c r="AC42" s="103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</row>
    <row r="43" spans="1:83" x14ac:dyDescent="0.25">
      <c r="A43" s="47" t="s">
        <v>109</v>
      </c>
      <c r="B43" s="68"/>
      <c r="C43" s="69" t="s">
        <v>44</v>
      </c>
      <c r="D43" s="70">
        <f>'cw_pathogen_trendGGS MSE'!B49</f>
        <v>387</v>
      </c>
      <c r="E43" s="70">
        <f>'cw_pathogen_trendGGS MSE'!C49</f>
        <v>1556</v>
      </c>
      <c r="F43" s="55">
        <f t="shared" si="7"/>
        <v>0.24871465295629819</v>
      </c>
      <c r="G43" s="70">
        <f>'cw_pathogen_trendGGS MSE'!G49</f>
        <v>1509</v>
      </c>
      <c r="H43" s="70">
        <f>'cw_pathogen_trendGGS MSE'!H49</f>
        <v>2475</v>
      </c>
      <c r="I43" s="55">
        <f t="shared" si="8"/>
        <v>0.60969696969696974</v>
      </c>
      <c r="J43" s="70">
        <f>'cw_pathogen_trendGGS MSE'!L49</f>
        <v>2223</v>
      </c>
      <c r="K43" s="70">
        <f>'cw_pathogen_trendGGS MSE'!M49</f>
        <v>2889</v>
      </c>
      <c r="L43" s="56">
        <f t="shared" si="10"/>
        <v>0.76947040498442365</v>
      </c>
      <c r="M43" s="2"/>
      <c r="N43" s="47" t="s">
        <v>109</v>
      </c>
      <c r="O43" s="71"/>
      <c r="P43" s="71" t="s">
        <v>44</v>
      </c>
      <c r="Q43" s="71" t="s">
        <v>114</v>
      </c>
      <c r="R43" s="73">
        <v>387</v>
      </c>
      <c r="S43" s="73">
        <v>1556</v>
      </c>
      <c r="T43" s="74">
        <v>0.24871465295629819</v>
      </c>
      <c r="U43" s="73">
        <v>1509</v>
      </c>
      <c r="V43" s="73">
        <v>2475</v>
      </c>
      <c r="W43" s="74">
        <v>0.60969696969696974</v>
      </c>
      <c r="X43" s="73">
        <v>2223</v>
      </c>
      <c r="Y43" s="73">
        <v>2889</v>
      </c>
      <c r="Z43" s="74">
        <v>0.76947040498442365</v>
      </c>
      <c r="AA43" s="2"/>
      <c r="AB43" s="104"/>
      <c r="AC43" s="103"/>
      <c r="AD43" s="105"/>
      <c r="AE43" s="106"/>
      <c r="AF43" s="106"/>
      <c r="AG43" s="107"/>
      <c r="AH43" s="106"/>
      <c r="AI43" s="106"/>
      <c r="AJ43" s="107"/>
      <c r="AK43" s="106"/>
      <c r="AL43" s="106"/>
      <c r="AM43" s="107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</row>
    <row r="44" spans="1:83" x14ac:dyDescent="0.25">
      <c r="A44" s="47" t="s">
        <v>109</v>
      </c>
      <c r="B44" s="68"/>
      <c r="C44" s="69" t="s">
        <v>43</v>
      </c>
      <c r="D44" s="70">
        <f>'cw_pathogen_trendGGS MSE'!B50</f>
        <v>970</v>
      </c>
      <c r="E44" s="70">
        <f>'cw_pathogen_trendGGS MSE'!C50</f>
        <v>2010</v>
      </c>
      <c r="F44" s="55">
        <f t="shared" si="7"/>
        <v>0.48258706467661694</v>
      </c>
      <c r="G44" s="70">
        <f>'cw_pathogen_trendGGS MSE'!G50</f>
        <v>3657</v>
      </c>
      <c r="H44" s="70">
        <f>'cw_pathogen_trendGGS MSE'!H50</f>
        <v>5229</v>
      </c>
      <c r="I44" s="55">
        <f t="shared" si="8"/>
        <v>0.69936890418818132</v>
      </c>
      <c r="J44" s="70">
        <f>'cw_pathogen_trendGGS MSE'!L50</f>
        <v>6541</v>
      </c>
      <c r="K44" s="70">
        <f>'cw_pathogen_trendGGS MSE'!M50</f>
        <v>7363</v>
      </c>
      <c r="L44" s="56">
        <f t="shared" si="10"/>
        <v>0.88836072253157683</v>
      </c>
      <c r="M44" s="2"/>
      <c r="N44" s="47" t="s">
        <v>109</v>
      </c>
      <c r="O44" s="72"/>
      <c r="P44" s="72" t="s">
        <v>43</v>
      </c>
      <c r="Q44" s="71" t="s">
        <v>111</v>
      </c>
      <c r="R44" s="87">
        <v>970</v>
      </c>
      <c r="S44" s="87">
        <v>2010</v>
      </c>
      <c r="T44" s="88">
        <v>0.48258706467661694</v>
      </c>
      <c r="U44" s="87">
        <v>3657</v>
      </c>
      <c r="V44" s="87">
        <v>5229</v>
      </c>
      <c r="W44" s="88">
        <v>0.69936890418818132</v>
      </c>
      <c r="X44" s="87">
        <v>6541</v>
      </c>
      <c r="Y44" s="87">
        <v>7363</v>
      </c>
      <c r="Z44" s="88">
        <v>0.88836072253157683</v>
      </c>
      <c r="AA44" s="2"/>
      <c r="AB44" s="104"/>
      <c r="AC44" s="103"/>
      <c r="AD44" s="105"/>
      <c r="AE44" s="106"/>
      <c r="AF44" s="106"/>
      <c r="AG44" s="107"/>
      <c r="AH44" s="106"/>
      <c r="AI44" s="106"/>
      <c r="AJ44" s="107"/>
      <c r="AK44" s="106"/>
      <c r="AL44" s="106"/>
      <c r="AM44" s="107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</row>
    <row r="45" spans="1:83" s="81" customFormat="1" x14ac:dyDescent="0.25">
      <c r="A45" s="47" t="s">
        <v>109</v>
      </c>
      <c r="B45" s="59" t="s">
        <v>42</v>
      </c>
      <c r="C45" s="60"/>
      <c r="D45" s="61">
        <f>'cw_pathogen_trendGGS MSE'!B51</f>
        <v>27699</v>
      </c>
      <c r="E45" s="61">
        <f>'cw_pathogen_trendGGS MSE'!C51</f>
        <v>33446</v>
      </c>
      <c r="F45" s="55">
        <f t="shared" si="7"/>
        <v>0.82817078275429046</v>
      </c>
      <c r="G45" s="61">
        <f>SUM(G46:G49)</f>
        <v>42598</v>
      </c>
      <c r="H45" s="61">
        <f t="shared" ref="H45:K45" si="53">SUM(H46:H49)</f>
        <v>48006</v>
      </c>
      <c r="I45" s="55">
        <f t="shared" si="8"/>
        <v>0.88734741490647007</v>
      </c>
      <c r="J45" s="61">
        <f t="shared" si="53"/>
        <v>64243</v>
      </c>
      <c r="K45" s="61">
        <f t="shared" si="53"/>
        <v>66283</v>
      </c>
      <c r="L45" s="56">
        <f t="shared" si="10"/>
        <v>0.96922287766093873</v>
      </c>
      <c r="M45" s="2"/>
      <c r="N45" s="47" t="s">
        <v>109</v>
      </c>
      <c r="O45" s="91" t="s">
        <v>42</v>
      </c>
      <c r="P45" s="91"/>
      <c r="Q45" s="91"/>
      <c r="R45" s="92">
        <v>27699</v>
      </c>
      <c r="S45" s="92">
        <v>33446</v>
      </c>
      <c r="T45" s="93">
        <v>0.82817078275429046</v>
      </c>
      <c r="U45" s="92">
        <v>42598</v>
      </c>
      <c r="V45" s="92">
        <v>48006</v>
      </c>
      <c r="W45" s="93">
        <v>0.88734741490647007</v>
      </c>
      <c r="X45" s="92">
        <v>64243</v>
      </c>
      <c r="Y45" s="92">
        <v>66283</v>
      </c>
      <c r="Z45" s="93">
        <v>0.96922287766093873</v>
      </c>
      <c r="AA45" s="2"/>
      <c r="AB45" s="104"/>
      <c r="AC45" s="103"/>
      <c r="AD45" s="86"/>
      <c r="AE45" s="84"/>
      <c r="AF45" s="84"/>
      <c r="AG45" s="85"/>
      <c r="AH45" s="84"/>
      <c r="AI45" s="84"/>
      <c r="AJ45" s="85"/>
      <c r="AK45" s="84"/>
      <c r="AL45" s="84"/>
      <c r="AM45" s="85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</row>
    <row r="46" spans="1:83" x14ac:dyDescent="0.25">
      <c r="A46" s="47" t="s">
        <v>109</v>
      </c>
      <c r="B46" s="68"/>
      <c r="C46" s="69" t="s">
        <v>41</v>
      </c>
      <c r="D46" s="70">
        <f>'cw_pathogen_trendGGS MSE'!B52</f>
        <v>1772</v>
      </c>
      <c r="E46" s="70">
        <f>'cw_pathogen_trendGGS MSE'!C52</f>
        <v>2126</v>
      </c>
      <c r="F46" s="55">
        <f t="shared" si="7"/>
        <v>0.83349012229539043</v>
      </c>
      <c r="G46" s="70">
        <f>'cw_pathogen_trendGGS MSE'!G52</f>
        <v>1820</v>
      </c>
      <c r="H46" s="70">
        <f>'cw_pathogen_trendGGS MSE'!H52</f>
        <v>2658</v>
      </c>
      <c r="I46" s="55">
        <f t="shared" si="8"/>
        <v>0.68472535741158769</v>
      </c>
      <c r="J46" s="70">
        <f>'cw_pathogen_trendGGS MSE'!L52</f>
        <v>3341</v>
      </c>
      <c r="K46" s="70">
        <f>'cw_pathogen_trendGGS MSE'!M52</f>
        <v>3520</v>
      </c>
      <c r="L46" s="56">
        <f t="shared" si="10"/>
        <v>0.94914772727272723</v>
      </c>
      <c r="M46" s="2"/>
      <c r="N46" s="47" t="s">
        <v>109</v>
      </c>
      <c r="O46" s="72"/>
      <c r="P46" s="72" t="s">
        <v>41</v>
      </c>
      <c r="Q46" s="72" t="s">
        <v>114</v>
      </c>
      <c r="R46" s="87">
        <v>1772</v>
      </c>
      <c r="S46" s="87">
        <v>2126</v>
      </c>
      <c r="T46" s="88">
        <v>0.83349012229539043</v>
      </c>
      <c r="U46" s="87">
        <v>1820</v>
      </c>
      <c r="V46" s="87">
        <v>2658</v>
      </c>
      <c r="W46" s="88">
        <v>0.68472535741158769</v>
      </c>
      <c r="X46" s="87">
        <v>3341</v>
      </c>
      <c r="Y46" s="87">
        <v>3520</v>
      </c>
      <c r="Z46" s="88">
        <v>0.94914772727272723</v>
      </c>
      <c r="AA46" s="2"/>
      <c r="AB46" s="104"/>
      <c r="AC46" s="108"/>
      <c r="AD46" s="86"/>
      <c r="AE46" s="106"/>
      <c r="AF46" s="106"/>
      <c r="AG46" s="107"/>
      <c r="AH46" s="106"/>
      <c r="AI46" s="106"/>
      <c r="AJ46" s="107"/>
      <c r="AK46" s="106"/>
      <c r="AL46" s="106"/>
      <c r="AM46" s="107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</row>
    <row r="47" spans="1:83" x14ac:dyDescent="0.25">
      <c r="A47" s="47" t="s">
        <v>109</v>
      </c>
      <c r="B47" s="68"/>
      <c r="C47" s="69" t="s">
        <v>40</v>
      </c>
      <c r="D47" s="70">
        <f>'cw_pathogen_trendGGS MSE'!B53</f>
        <v>524</v>
      </c>
      <c r="E47" s="70">
        <f>'cw_pathogen_trendGGS MSE'!C53</f>
        <v>1464</v>
      </c>
      <c r="F47" s="55">
        <f t="shared" si="7"/>
        <v>0.35792349726775957</v>
      </c>
      <c r="G47" s="70">
        <f>'cw_pathogen_trendGGS MSE'!G53</f>
        <v>1663</v>
      </c>
      <c r="H47" s="70">
        <f>'cw_pathogen_trendGGS MSE'!H53</f>
        <v>2349</v>
      </c>
      <c r="I47" s="55">
        <f t="shared" si="8"/>
        <v>0.70796083439761603</v>
      </c>
      <c r="J47" s="70">
        <f>'cw_pathogen_trendGGS MSE'!L53</f>
        <v>3289</v>
      </c>
      <c r="K47" s="70">
        <f>'cw_pathogen_trendGGS MSE'!M53</f>
        <v>3636</v>
      </c>
      <c r="L47" s="56">
        <f t="shared" si="10"/>
        <v>0.90456545654565457</v>
      </c>
      <c r="M47" s="2"/>
      <c r="N47" s="47" t="s">
        <v>109</v>
      </c>
      <c r="O47" s="72"/>
      <c r="P47" s="72" t="s">
        <v>40</v>
      </c>
      <c r="Q47" s="72" t="s">
        <v>114</v>
      </c>
      <c r="R47" s="87">
        <v>524</v>
      </c>
      <c r="S47" s="87">
        <v>1464</v>
      </c>
      <c r="T47" s="88">
        <v>0.35792349726775957</v>
      </c>
      <c r="U47" s="87">
        <v>1663</v>
      </c>
      <c r="V47" s="87">
        <v>2349</v>
      </c>
      <c r="W47" s="88">
        <v>0.70796083439761603</v>
      </c>
      <c r="X47" s="87">
        <v>3289</v>
      </c>
      <c r="Y47" s="87">
        <v>3636</v>
      </c>
      <c r="Z47" s="88">
        <v>0.90456545654565457</v>
      </c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</row>
    <row r="48" spans="1:83" x14ac:dyDescent="0.25">
      <c r="A48" s="47" t="s">
        <v>109</v>
      </c>
      <c r="B48" s="68"/>
      <c r="C48" s="69" t="s">
        <v>39</v>
      </c>
      <c r="D48" s="70">
        <f>'cw_pathogen_trendGGS MSE'!B54</f>
        <v>24538</v>
      </c>
      <c r="E48" s="70">
        <f>'cw_pathogen_trendGGS MSE'!C54</f>
        <v>28115</v>
      </c>
      <c r="F48" s="55">
        <f t="shared" si="7"/>
        <v>0.87277254134803484</v>
      </c>
      <c r="G48" s="70">
        <f>'cw_pathogen_trendGGS MSE'!G54</f>
        <v>37749</v>
      </c>
      <c r="H48" s="70">
        <f>'cw_pathogen_trendGGS MSE'!H54</f>
        <v>40752</v>
      </c>
      <c r="I48" s="55">
        <f t="shared" si="8"/>
        <v>0.92631036513545351</v>
      </c>
      <c r="J48" s="70">
        <f>'cw_pathogen_trendGGS MSE'!L54</f>
        <v>54751</v>
      </c>
      <c r="K48" s="70">
        <f>'cw_pathogen_trendGGS MSE'!M54</f>
        <v>56136</v>
      </c>
      <c r="L48" s="56">
        <f t="shared" si="10"/>
        <v>0.97532777540259374</v>
      </c>
      <c r="M48" s="2"/>
      <c r="N48" s="47" t="s">
        <v>109</v>
      </c>
      <c r="O48" s="72"/>
      <c r="P48" s="72" t="s">
        <v>39</v>
      </c>
      <c r="Q48" s="71" t="s">
        <v>111</v>
      </c>
      <c r="R48" s="87">
        <v>24538</v>
      </c>
      <c r="S48" s="87">
        <v>28115</v>
      </c>
      <c r="T48" s="88">
        <v>0.87277254134803484</v>
      </c>
      <c r="U48" s="87">
        <v>37749</v>
      </c>
      <c r="V48" s="87">
        <v>40752</v>
      </c>
      <c r="W48" s="88">
        <v>0.92631036513545351</v>
      </c>
      <c r="X48" s="87">
        <v>54751</v>
      </c>
      <c r="Y48" s="87">
        <v>56136</v>
      </c>
      <c r="Z48" s="88">
        <v>0.97532777540259374</v>
      </c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</row>
    <row r="49" spans="1:83" x14ac:dyDescent="0.25">
      <c r="A49" s="47" t="s">
        <v>109</v>
      </c>
      <c r="B49" s="68"/>
      <c r="C49" s="69" t="s">
        <v>38</v>
      </c>
      <c r="D49" s="70">
        <f>'cw_pathogen_trendGGS MSE'!B55</f>
        <v>865</v>
      </c>
      <c r="E49" s="70">
        <f>'cw_pathogen_trendGGS MSE'!C55</f>
        <v>1741</v>
      </c>
      <c r="F49" s="55">
        <f t="shared" si="7"/>
        <v>0.49684089603676046</v>
      </c>
      <c r="G49" s="70">
        <f>'cw_pathogen_trendGGS MSE'!G55</f>
        <v>1366</v>
      </c>
      <c r="H49" s="70">
        <f>'cw_pathogen_trendGGS MSE'!H55</f>
        <v>2247</v>
      </c>
      <c r="I49" s="55">
        <f t="shared" si="8"/>
        <v>0.60792167334223413</v>
      </c>
      <c r="J49" s="70">
        <f>'cw_pathogen_trendGGS MSE'!L55</f>
        <v>2862</v>
      </c>
      <c r="K49" s="70">
        <f>'cw_pathogen_trendGGS MSE'!M55</f>
        <v>2991</v>
      </c>
      <c r="L49" s="56">
        <f t="shared" si="10"/>
        <v>0.95687061183550648</v>
      </c>
      <c r="M49" s="2"/>
      <c r="N49" s="47" t="s">
        <v>109</v>
      </c>
      <c r="O49" s="72"/>
      <c r="P49" s="72" t="s">
        <v>38</v>
      </c>
      <c r="Q49" s="72" t="s">
        <v>114</v>
      </c>
      <c r="R49" s="87">
        <v>865</v>
      </c>
      <c r="S49" s="87">
        <v>1741</v>
      </c>
      <c r="T49" s="88">
        <v>0.49684089603676046</v>
      </c>
      <c r="U49" s="87">
        <v>1366</v>
      </c>
      <c r="V49" s="87">
        <v>2247</v>
      </c>
      <c r="W49" s="88">
        <v>0.60792167334223413</v>
      </c>
      <c r="X49" s="87">
        <v>2862</v>
      </c>
      <c r="Y49" s="87">
        <v>2991</v>
      </c>
      <c r="Z49" s="88">
        <v>0.95687061183550648</v>
      </c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</row>
    <row r="50" spans="1:83" s="81" customFormat="1" x14ac:dyDescent="0.25">
      <c r="A50" s="47" t="s">
        <v>109</v>
      </c>
      <c r="B50" s="59" t="s">
        <v>35</v>
      </c>
      <c r="C50" s="60"/>
      <c r="D50" s="61">
        <f>'cw_pathogen_trendGGS MSE'!B56</f>
        <v>756</v>
      </c>
      <c r="E50" s="61">
        <f>'cw_pathogen_trendGGS MSE'!C56</f>
        <v>2351</v>
      </c>
      <c r="F50" s="55">
        <f t="shared" si="7"/>
        <v>0.32156529136537643</v>
      </c>
      <c r="G50" s="61">
        <f>SUM(G51:G53)</f>
        <v>1985</v>
      </c>
      <c r="H50" s="61">
        <f>SUM(H51:H53)</f>
        <v>3457</v>
      </c>
      <c r="I50" s="55">
        <f t="shared" si="8"/>
        <v>0.57419728087937516</v>
      </c>
      <c r="J50" s="61">
        <f t="shared" ref="J50:K50" si="54">SUM(J51:J53)</f>
        <v>4551</v>
      </c>
      <c r="K50" s="61">
        <f t="shared" si="54"/>
        <v>5023</v>
      </c>
      <c r="L50" s="56">
        <f t="shared" si="10"/>
        <v>0.90603225164244472</v>
      </c>
      <c r="M50" s="2"/>
      <c r="N50" s="47" t="s">
        <v>109</v>
      </c>
      <c r="O50" s="91" t="s">
        <v>35</v>
      </c>
      <c r="P50" s="91"/>
      <c r="Q50" s="91"/>
      <c r="R50" s="92">
        <v>756</v>
      </c>
      <c r="S50" s="92">
        <v>2351</v>
      </c>
      <c r="T50" s="93">
        <v>0.32156529136537643</v>
      </c>
      <c r="U50" s="92">
        <v>1985</v>
      </c>
      <c r="V50" s="92">
        <v>3457</v>
      </c>
      <c r="W50" s="93">
        <v>0.57419728087937516</v>
      </c>
      <c r="X50" s="92">
        <v>4551</v>
      </c>
      <c r="Y50" s="92">
        <v>5023</v>
      </c>
      <c r="Z50" s="93">
        <v>0.90603225164244472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</row>
    <row r="51" spans="1:83" x14ac:dyDescent="0.25">
      <c r="A51" s="47" t="s">
        <v>109</v>
      </c>
      <c r="B51" s="68"/>
      <c r="C51" s="69" t="s">
        <v>34</v>
      </c>
      <c r="D51" s="70">
        <f>'cw_pathogen_trendGGS MSE'!B57</f>
        <v>264</v>
      </c>
      <c r="E51" s="70">
        <f>'cw_pathogen_trendGGS MSE'!C57</f>
        <v>589</v>
      </c>
      <c r="F51" s="55">
        <f t="shared" si="7"/>
        <v>0.44821731748726656</v>
      </c>
      <c r="G51" s="70">
        <f>'cw_pathogen_trendGGS MSE'!G57</f>
        <v>469</v>
      </c>
      <c r="H51" s="70">
        <f>'cw_pathogen_trendGGS MSE'!H57</f>
        <v>859</v>
      </c>
      <c r="I51" s="55">
        <f t="shared" si="8"/>
        <v>0.54598370197904544</v>
      </c>
      <c r="J51" s="70">
        <f>'cw_pathogen_trendGGS MSE'!L57</f>
        <v>1073</v>
      </c>
      <c r="K51" s="70">
        <f>'cw_pathogen_trendGGS MSE'!M57</f>
        <v>1205</v>
      </c>
      <c r="L51" s="56">
        <f t="shared" si="10"/>
        <v>0.89045643153526965</v>
      </c>
      <c r="M51" s="2"/>
      <c r="N51" s="47" t="s">
        <v>109</v>
      </c>
      <c r="O51" s="71"/>
      <c r="P51" s="71" t="s">
        <v>34</v>
      </c>
      <c r="Q51" s="72" t="s">
        <v>114</v>
      </c>
      <c r="R51" s="73">
        <v>264</v>
      </c>
      <c r="S51" s="73">
        <v>589</v>
      </c>
      <c r="T51" s="74">
        <v>0.44821731748726656</v>
      </c>
      <c r="U51" s="73">
        <v>469</v>
      </c>
      <c r="V51" s="73">
        <v>859</v>
      </c>
      <c r="W51" s="74">
        <v>0.54598370197904544</v>
      </c>
      <c r="X51" s="73">
        <v>1073</v>
      </c>
      <c r="Y51" s="73">
        <v>1205</v>
      </c>
      <c r="Z51" s="74">
        <v>0.89045643153526965</v>
      </c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</row>
    <row r="52" spans="1:83" x14ac:dyDescent="0.25">
      <c r="A52" s="47" t="s">
        <v>109</v>
      </c>
      <c r="B52" s="68"/>
      <c r="C52" s="69" t="s">
        <v>33</v>
      </c>
      <c r="D52" s="70">
        <f>'cw_pathogen_trendGGS MSE'!B58</f>
        <v>403</v>
      </c>
      <c r="E52" s="70">
        <f>'cw_pathogen_trendGGS MSE'!C58</f>
        <v>1140</v>
      </c>
      <c r="F52" s="55">
        <f t="shared" si="7"/>
        <v>0.35350877192982455</v>
      </c>
      <c r="G52" s="70">
        <f>'cw_pathogen_trendGGS MSE'!G58</f>
        <v>1157</v>
      </c>
      <c r="H52" s="70">
        <f>'cw_pathogen_trendGGS MSE'!H58</f>
        <v>1814</v>
      </c>
      <c r="I52" s="55">
        <f t="shared" si="8"/>
        <v>0.63781697905181922</v>
      </c>
      <c r="J52" s="70">
        <f>'cw_pathogen_trendGGS MSE'!L58</f>
        <v>2426</v>
      </c>
      <c r="K52" s="70">
        <f>'cw_pathogen_trendGGS MSE'!M58</f>
        <v>2673</v>
      </c>
      <c r="L52" s="56">
        <f t="shared" si="10"/>
        <v>0.90759446315001868</v>
      </c>
      <c r="M52" s="2"/>
      <c r="N52" s="47" t="s">
        <v>109</v>
      </c>
      <c r="O52" s="71"/>
      <c r="P52" s="71" t="s">
        <v>33</v>
      </c>
      <c r="Q52" s="71" t="s">
        <v>111</v>
      </c>
      <c r="R52" s="73">
        <v>403</v>
      </c>
      <c r="S52" s="73">
        <v>1140</v>
      </c>
      <c r="T52" s="74">
        <v>0.35350877192982455</v>
      </c>
      <c r="U52" s="73">
        <v>1157</v>
      </c>
      <c r="V52" s="73">
        <v>1814</v>
      </c>
      <c r="W52" s="74">
        <v>0.63781697905181922</v>
      </c>
      <c r="X52" s="73">
        <v>2426</v>
      </c>
      <c r="Y52" s="73">
        <v>2673</v>
      </c>
      <c r="Z52" s="74">
        <v>0.90759446315001868</v>
      </c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</row>
    <row r="53" spans="1:83" x14ac:dyDescent="0.25">
      <c r="A53" s="47" t="s">
        <v>109</v>
      </c>
      <c r="B53" s="68"/>
      <c r="C53" s="69" t="s">
        <v>32</v>
      </c>
      <c r="D53" s="70">
        <f>'cw_pathogen_trendGGS MSE'!B59</f>
        <v>89</v>
      </c>
      <c r="E53" s="70">
        <f>'cw_pathogen_trendGGS MSE'!C59</f>
        <v>622</v>
      </c>
      <c r="F53" s="55">
        <f t="shared" si="7"/>
        <v>0.14308681672025725</v>
      </c>
      <c r="G53" s="70">
        <f>'cw_pathogen_trendGGS MSE'!G59</f>
        <v>359</v>
      </c>
      <c r="H53" s="70">
        <f>'cw_pathogen_trendGGS MSE'!H59</f>
        <v>784</v>
      </c>
      <c r="I53" s="55">
        <f t="shared" si="8"/>
        <v>0.45790816326530615</v>
      </c>
      <c r="J53" s="70">
        <f>'cw_pathogen_trendGGS MSE'!L59</f>
        <v>1052</v>
      </c>
      <c r="K53" s="70">
        <f>'cw_pathogen_trendGGS MSE'!M59</f>
        <v>1145</v>
      </c>
      <c r="L53" s="56">
        <f t="shared" si="10"/>
        <v>0.91877729257641927</v>
      </c>
      <c r="M53" s="2"/>
      <c r="N53" s="47" t="s">
        <v>109</v>
      </c>
      <c r="O53" s="72"/>
      <c r="P53" s="72" t="s">
        <v>32</v>
      </c>
      <c r="Q53" s="72" t="s">
        <v>114</v>
      </c>
      <c r="R53" s="87">
        <v>89</v>
      </c>
      <c r="S53" s="87">
        <v>622</v>
      </c>
      <c r="T53" s="88">
        <v>0.14308681672025725</v>
      </c>
      <c r="U53" s="87">
        <v>359</v>
      </c>
      <c r="V53" s="87">
        <v>784</v>
      </c>
      <c r="W53" s="88">
        <v>0.45790816326530615</v>
      </c>
      <c r="X53" s="87">
        <v>1052</v>
      </c>
      <c r="Y53" s="87">
        <v>1145</v>
      </c>
      <c r="Z53" s="88">
        <v>0.91877729257641927</v>
      </c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</row>
    <row r="54" spans="1:83" s="81" customFormat="1" x14ac:dyDescent="0.25">
      <c r="A54" s="47" t="s">
        <v>109</v>
      </c>
      <c r="B54" s="59" t="s">
        <v>31</v>
      </c>
      <c r="C54" s="60"/>
      <c r="D54" s="61">
        <f>'cw_pathogen_trendGGS MSE'!B60</f>
        <v>3016</v>
      </c>
      <c r="E54" s="61">
        <f>'cw_pathogen_trendGGS MSE'!C60</f>
        <v>4796</v>
      </c>
      <c r="F54" s="55">
        <f t="shared" si="7"/>
        <v>0.62885738115095913</v>
      </c>
      <c r="G54" s="61">
        <f>SUM(G55)</f>
        <v>3445</v>
      </c>
      <c r="H54" s="61">
        <f t="shared" ref="H54:K54" si="55">SUM(H55)</f>
        <v>6301</v>
      </c>
      <c r="I54" s="55">
        <f t="shared" si="8"/>
        <v>0.54673861291858439</v>
      </c>
      <c r="J54" s="61">
        <f t="shared" si="55"/>
        <v>8150</v>
      </c>
      <c r="K54" s="61">
        <f t="shared" si="55"/>
        <v>8740</v>
      </c>
      <c r="L54" s="56">
        <f t="shared" si="10"/>
        <v>0.93249427917620142</v>
      </c>
      <c r="M54" s="2"/>
      <c r="N54" s="47" t="s">
        <v>109</v>
      </c>
      <c r="O54" s="91" t="s">
        <v>31</v>
      </c>
      <c r="P54" s="91"/>
      <c r="Q54" s="91"/>
      <c r="R54" s="92">
        <v>3016</v>
      </c>
      <c r="S54" s="92">
        <v>4796</v>
      </c>
      <c r="T54" s="93">
        <v>0.62885738115095913</v>
      </c>
      <c r="U54" s="92">
        <v>3445</v>
      </c>
      <c r="V54" s="92">
        <v>6301</v>
      </c>
      <c r="W54" s="93">
        <v>0.54673861291858439</v>
      </c>
      <c r="X54" s="92">
        <v>8150</v>
      </c>
      <c r="Y54" s="92">
        <v>8740</v>
      </c>
      <c r="Z54" s="93">
        <v>0.93249427917620142</v>
      </c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</row>
    <row r="55" spans="1:83" x14ac:dyDescent="0.25">
      <c r="A55" s="47" t="s">
        <v>109</v>
      </c>
      <c r="B55" s="68"/>
      <c r="C55" s="69" t="s">
        <v>30</v>
      </c>
      <c r="D55" s="70">
        <f>'cw_pathogen_trendGGS MSE'!B61</f>
        <v>3016</v>
      </c>
      <c r="E55" s="70">
        <f>'cw_pathogen_trendGGS MSE'!C61</f>
        <v>4796</v>
      </c>
      <c r="F55" s="55">
        <f t="shared" si="7"/>
        <v>0.62885738115095913</v>
      </c>
      <c r="G55" s="70">
        <f>'cw_pathogen_trendGGS MSE'!G61</f>
        <v>3445</v>
      </c>
      <c r="H55" s="70">
        <f>'cw_pathogen_trendGGS MSE'!H61</f>
        <v>6301</v>
      </c>
      <c r="I55" s="55">
        <f t="shared" si="8"/>
        <v>0.54673861291858439</v>
      </c>
      <c r="J55" s="70">
        <f>'cw_pathogen_trendGGS MSE'!L61</f>
        <v>8150</v>
      </c>
      <c r="K55" s="70">
        <f>'cw_pathogen_trendGGS MSE'!M61</f>
        <v>8740</v>
      </c>
      <c r="L55" s="56">
        <f t="shared" si="10"/>
        <v>0.93249427917620142</v>
      </c>
      <c r="M55" s="2"/>
      <c r="N55" s="47" t="s">
        <v>109</v>
      </c>
      <c r="O55" s="71"/>
      <c r="P55" s="71" t="s">
        <v>30</v>
      </c>
      <c r="Q55" s="71" t="s">
        <v>111</v>
      </c>
      <c r="R55" s="73">
        <v>3016</v>
      </c>
      <c r="S55" s="73">
        <v>4796</v>
      </c>
      <c r="T55" s="74">
        <v>0.62885738115095913</v>
      </c>
      <c r="U55" s="73">
        <v>3445</v>
      </c>
      <c r="V55" s="73">
        <v>6301</v>
      </c>
      <c r="W55" s="74">
        <v>0.54673861291858439</v>
      </c>
      <c r="X55" s="73">
        <v>8150</v>
      </c>
      <c r="Y55" s="73">
        <v>8740</v>
      </c>
      <c r="Z55" s="74">
        <v>0.93249427917620142</v>
      </c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</row>
    <row r="56" spans="1:83" s="81" customFormat="1" x14ac:dyDescent="0.25">
      <c r="A56" s="47" t="s">
        <v>109</v>
      </c>
      <c r="B56" s="59" t="s">
        <v>29</v>
      </c>
      <c r="C56" s="60"/>
      <c r="D56" s="61">
        <f>'cw_pathogen_trendGGS MSE'!B62</f>
        <v>2295</v>
      </c>
      <c r="E56" s="61">
        <f>'cw_pathogen_trendGGS MSE'!C62</f>
        <v>3462</v>
      </c>
      <c r="F56" s="55">
        <f t="shared" si="7"/>
        <v>0.66291161178509528</v>
      </c>
      <c r="G56" s="61">
        <f>SUM(G57:G58)</f>
        <v>2974</v>
      </c>
      <c r="H56" s="61">
        <f t="shared" ref="H56:K56" si="56">SUM(H57:H58)</f>
        <v>4293</v>
      </c>
      <c r="I56" s="55">
        <f t="shared" si="8"/>
        <v>0.69275564873049145</v>
      </c>
      <c r="J56" s="61">
        <f t="shared" si="56"/>
        <v>5158</v>
      </c>
      <c r="K56" s="61">
        <f t="shared" si="56"/>
        <v>5676</v>
      </c>
      <c r="L56" s="56">
        <f t="shared" si="10"/>
        <v>0.90873854827343203</v>
      </c>
      <c r="M56" s="2"/>
      <c r="N56" s="47" t="s">
        <v>109</v>
      </c>
      <c r="O56" s="91" t="s">
        <v>29</v>
      </c>
      <c r="P56" s="91"/>
      <c r="Q56" s="91"/>
      <c r="R56" s="92">
        <v>2295</v>
      </c>
      <c r="S56" s="92">
        <v>3462</v>
      </c>
      <c r="T56" s="93">
        <v>0.66291161178509528</v>
      </c>
      <c r="U56" s="92">
        <v>2974</v>
      </c>
      <c r="V56" s="92">
        <v>4293</v>
      </c>
      <c r="W56" s="93">
        <v>0.69275564873049145</v>
      </c>
      <c r="X56" s="92">
        <v>5158</v>
      </c>
      <c r="Y56" s="92">
        <v>5676</v>
      </c>
      <c r="Z56" s="93">
        <v>0.90873854827343203</v>
      </c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</row>
    <row r="57" spans="1:83" x14ac:dyDescent="0.25">
      <c r="A57" s="47" t="s">
        <v>109</v>
      </c>
      <c r="B57" s="68"/>
      <c r="C57" s="69" t="s">
        <v>28</v>
      </c>
      <c r="D57" s="70">
        <f>'cw_pathogen_trendGGS MSE'!B63</f>
        <v>480</v>
      </c>
      <c r="E57" s="70">
        <f>'cw_pathogen_trendGGS MSE'!C63</f>
        <v>1127</v>
      </c>
      <c r="F57" s="55">
        <f t="shared" si="7"/>
        <v>0.42590949423247559</v>
      </c>
      <c r="G57" s="70">
        <f>'cw_pathogen_trendGGS MSE'!G63</f>
        <v>788</v>
      </c>
      <c r="H57" s="70">
        <f>'cw_pathogen_trendGGS MSE'!H63</f>
        <v>1342</v>
      </c>
      <c r="I57" s="55">
        <f t="shared" si="8"/>
        <v>0.58718330849478395</v>
      </c>
      <c r="J57" s="70">
        <f>'cw_pathogen_trendGGS MSE'!L63</f>
        <v>1498</v>
      </c>
      <c r="K57" s="70">
        <f>'cw_pathogen_trendGGS MSE'!M63</f>
        <v>1695</v>
      </c>
      <c r="L57" s="56">
        <f t="shared" si="10"/>
        <v>0.88377581120943949</v>
      </c>
      <c r="M57" s="2"/>
      <c r="N57" s="47" t="s">
        <v>109</v>
      </c>
      <c r="O57" s="37"/>
      <c r="P57" s="37" t="s">
        <v>28</v>
      </c>
      <c r="Q57" s="72" t="s">
        <v>114</v>
      </c>
      <c r="R57" s="37">
        <v>480</v>
      </c>
      <c r="S57" s="37">
        <v>1127</v>
      </c>
      <c r="T57" s="109">
        <v>0.42590949423247559</v>
      </c>
      <c r="U57" s="37">
        <v>788</v>
      </c>
      <c r="V57" s="37">
        <v>1342</v>
      </c>
      <c r="W57" s="109">
        <v>0.58718330849478395</v>
      </c>
      <c r="X57" s="37">
        <v>1498</v>
      </c>
      <c r="Y57" s="37">
        <v>1695</v>
      </c>
      <c r="Z57" s="109">
        <v>0.88377581120943949</v>
      </c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</row>
    <row r="58" spans="1:83" x14ac:dyDescent="0.25">
      <c r="A58" s="47" t="s">
        <v>109</v>
      </c>
      <c r="B58" s="68"/>
      <c r="C58" s="69" t="s">
        <v>27</v>
      </c>
      <c r="D58" s="70">
        <f>'cw_pathogen_trendGGS MSE'!B64</f>
        <v>1815</v>
      </c>
      <c r="E58" s="70">
        <f>'cw_pathogen_trendGGS MSE'!C64</f>
        <v>2335</v>
      </c>
      <c r="F58" s="55">
        <f t="shared" si="7"/>
        <v>0.7773019271948608</v>
      </c>
      <c r="G58" s="70">
        <f>'cw_pathogen_trendGGS MSE'!G64</f>
        <v>2186</v>
      </c>
      <c r="H58" s="70">
        <f>'cw_pathogen_trendGGS MSE'!H64</f>
        <v>2951</v>
      </c>
      <c r="I58" s="55">
        <f t="shared" si="8"/>
        <v>0.74076584208742802</v>
      </c>
      <c r="J58" s="70">
        <f>'cw_pathogen_trendGGS MSE'!L64</f>
        <v>3660</v>
      </c>
      <c r="K58" s="70">
        <f>'cw_pathogen_trendGGS MSE'!M64</f>
        <v>3981</v>
      </c>
      <c r="L58" s="56">
        <f t="shared" si="10"/>
        <v>0.91936699321778448</v>
      </c>
      <c r="M58" s="2"/>
      <c r="N58" s="47" t="s">
        <v>109</v>
      </c>
      <c r="O58" s="37"/>
      <c r="P58" s="37" t="s">
        <v>27</v>
      </c>
      <c r="Q58" s="71" t="s">
        <v>111</v>
      </c>
      <c r="R58" s="37">
        <v>1815</v>
      </c>
      <c r="S58" s="37">
        <v>2335</v>
      </c>
      <c r="T58" s="109">
        <v>0.7773019271948608</v>
      </c>
      <c r="U58" s="37">
        <v>2186</v>
      </c>
      <c r="V58" s="37">
        <v>2951</v>
      </c>
      <c r="W58" s="109">
        <v>0.74076584208742802</v>
      </c>
      <c r="X58" s="37">
        <v>3660</v>
      </c>
      <c r="Y58" s="37">
        <v>3981</v>
      </c>
      <c r="Z58" s="109">
        <v>0.91936699321778448</v>
      </c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</row>
    <row r="59" spans="1:83" s="81" customFormat="1" x14ac:dyDescent="0.25">
      <c r="A59" s="47" t="s">
        <v>109</v>
      </c>
      <c r="B59" s="59" t="s">
        <v>26</v>
      </c>
      <c r="C59" s="60"/>
      <c r="D59" s="61">
        <f>'cw_pathogen_trendGGS MSE'!B65</f>
        <v>5266</v>
      </c>
      <c r="E59" s="61">
        <f>'cw_pathogen_trendGGS MSE'!C65</f>
        <v>8739</v>
      </c>
      <c r="F59" s="55">
        <f t="shared" si="7"/>
        <v>0.60258610825037184</v>
      </c>
      <c r="G59" s="61">
        <f>SUM(G60:G62)</f>
        <v>8766</v>
      </c>
      <c r="H59" s="61">
        <f t="shared" ref="H59:K59" si="57">SUM(H60:H62)</f>
        <v>11887</v>
      </c>
      <c r="I59" s="55">
        <f t="shared" si="8"/>
        <v>0.7374442668461344</v>
      </c>
      <c r="J59" s="61">
        <f t="shared" si="57"/>
        <v>13791</v>
      </c>
      <c r="K59" s="61">
        <f t="shared" si="57"/>
        <v>15049</v>
      </c>
      <c r="L59" s="56">
        <f t="shared" si="10"/>
        <v>0.91640640574124521</v>
      </c>
      <c r="M59" s="2"/>
      <c r="N59" s="47" t="s">
        <v>109</v>
      </c>
      <c r="O59" s="60" t="s">
        <v>26</v>
      </c>
      <c r="P59" s="60"/>
      <c r="Q59" s="60"/>
      <c r="R59" s="60">
        <v>5266</v>
      </c>
      <c r="S59" s="60">
        <v>8739</v>
      </c>
      <c r="T59" s="110">
        <v>0.60258610825037184</v>
      </c>
      <c r="U59" s="60">
        <v>8766</v>
      </c>
      <c r="V59" s="60">
        <v>11887</v>
      </c>
      <c r="W59" s="110">
        <v>0.7374442668461344</v>
      </c>
      <c r="X59" s="60">
        <v>13791</v>
      </c>
      <c r="Y59" s="60">
        <v>15049</v>
      </c>
      <c r="Z59" s="110">
        <v>0.91640640574124521</v>
      </c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</row>
    <row r="60" spans="1:83" x14ac:dyDescent="0.25">
      <c r="A60" s="47" t="s">
        <v>109</v>
      </c>
      <c r="B60" s="68"/>
      <c r="C60" s="69" t="s">
        <v>25</v>
      </c>
      <c r="D60" s="70">
        <f>'cw_pathogen_trendGGS MSE'!B66</f>
        <v>3025</v>
      </c>
      <c r="E60" s="70">
        <f>'cw_pathogen_trendGGS MSE'!C66</f>
        <v>4003</v>
      </c>
      <c r="F60" s="55">
        <f t="shared" si="7"/>
        <v>0.7556832375718211</v>
      </c>
      <c r="G60" s="70">
        <f>'cw_pathogen_trendGGS MSE'!G66</f>
        <v>5018</v>
      </c>
      <c r="H60" s="70">
        <f>'cw_pathogen_trendGGS MSE'!H66</f>
        <v>5725</v>
      </c>
      <c r="I60" s="55">
        <f t="shared" si="8"/>
        <v>0.87650655021834056</v>
      </c>
      <c r="J60" s="70">
        <f>'cw_pathogen_trendGGS MSE'!L66</f>
        <v>6297</v>
      </c>
      <c r="K60" s="70">
        <f>'cw_pathogen_trendGGS MSE'!M66</f>
        <v>6767</v>
      </c>
      <c r="L60" s="56">
        <f t="shared" si="10"/>
        <v>0.93054529333530367</v>
      </c>
      <c r="M60" s="2"/>
      <c r="N60" s="47" t="s">
        <v>109</v>
      </c>
      <c r="O60" s="37"/>
      <c r="P60" s="37" t="s">
        <v>25</v>
      </c>
      <c r="Q60" s="71" t="s">
        <v>111</v>
      </c>
      <c r="R60" s="37">
        <v>3025</v>
      </c>
      <c r="S60" s="37">
        <v>4003</v>
      </c>
      <c r="T60" s="109">
        <v>0.7556832375718211</v>
      </c>
      <c r="U60" s="37">
        <v>5018</v>
      </c>
      <c r="V60" s="37">
        <v>5725</v>
      </c>
      <c r="W60" s="109">
        <v>0.87650655021834056</v>
      </c>
      <c r="X60" s="37">
        <v>6297</v>
      </c>
      <c r="Y60" s="37">
        <v>6767</v>
      </c>
      <c r="Z60" s="109">
        <v>0.93054529333530367</v>
      </c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</row>
    <row r="61" spans="1:83" x14ac:dyDescent="0.25">
      <c r="A61" s="47" t="s">
        <v>109</v>
      </c>
      <c r="B61" s="68"/>
      <c r="C61" s="69" t="s">
        <v>24</v>
      </c>
      <c r="D61" s="70">
        <f>'cw_pathogen_trendGGS MSE'!B67</f>
        <v>703</v>
      </c>
      <c r="E61" s="70">
        <f>'cw_pathogen_trendGGS MSE'!C67</f>
        <v>2732</v>
      </c>
      <c r="F61" s="55">
        <f t="shared" si="7"/>
        <v>0.25732064421669104</v>
      </c>
      <c r="G61" s="70">
        <f>'cw_pathogen_trendGGS MSE'!G67</f>
        <v>2487</v>
      </c>
      <c r="H61" s="70">
        <f>'cw_pathogen_trendGGS MSE'!H67</f>
        <v>3683</v>
      </c>
      <c r="I61" s="55">
        <f t="shared" si="8"/>
        <v>0.67526472983980446</v>
      </c>
      <c r="J61" s="70">
        <f>'cw_pathogen_trendGGS MSE'!L67</f>
        <v>5008</v>
      </c>
      <c r="K61" s="70">
        <f>'cw_pathogen_trendGGS MSE'!M67</f>
        <v>5544</v>
      </c>
      <c r="L61" s="56">
        <f t="shared" si="10"/>
        <v>0.9033189033189033</v>
      </c>
      <c r="M61" s="2"/>
      <c r="N61" s="47" t="s">
        <v>109</v>
      </c>
      <c r="O61" s="37"/>
      <c r="P61" s="37" t="s">
        <v>24</v>
      </c>
      <c r="Q61" s="72" t="s">
        <v>114</v>
      </c>
      <c r="R61" s="37">
        <v>703</v>
      </c>
      <c r="S61" s="37">
        <v>2732</v>
      </c>
      <c r="T61" s="109">
        <v>0.25732064421669104</v>
      </c>
      <c r="U61" s="37">
        <v>2487</v>
      </c>
      <c r="V61" s="37">
        <v>3683</v>
      </c>
      <c r="W61" s="109">
        <v>0.67526472983980446</v>
      </c>
      <c r="X61" s="37">
        <v>5008</v>
      </c>
      <c r="Y61" s="37">
        <v>5544</v>
      </c>
      <c r="Z61" s="109">
        <v>0.9033189033189033</v>
      </c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</row>
    <row r="62" spans="1:83" x14ac:dyDescent="0.25">
      <c r="A62" s="47" t="s">
        <v>109</v>
      </c>
      <c r="B62" s="68"/>
      <c r="C62" s="69" t="s">
        <v>22</v>
      </c>
      <c r="D62" s="70">
        <f>'cw_pathogen_trendGGS MSE'!B68</f>
        <v>1538</v>
      </c>
      <c r="E62" s="70">
        <f>'cw_pathogen_trendGGS MSE'!C68</f>
        <v>2004</v>
      </c>
      <c r="F62" s="55">
        <f t="shared" si="7"/>
        <v>0.7674650698602794</v>
      </c>
      <c r="G62" s="70">
        <f>'cw_pathogen_trendGGS MSE'!G68</f>
        <v>1261</v>
      </c>
      <c r="H62" s="70">
        <f>'cw_pathogen_trendGGS MSE'!H68</f>
        <v>2479</v>
      </c>
      <c r="I62" s="55">
        <f t="shared" si="8"/>
        <v>0.50867285195643408</v>
      </c>
      <c r="J62" s="70">
        <f>'cw_pathogen_trendGGS MSE'!L68</f>
        <v>2486</v>
      </c>
      <c r="K62" s="70">
        <f>'cw_pathogen_trendGGS MSE'!M68</f>
        <v>2738</v>
      </c>
      <c r="L62" s="56">
        <f t="shared" si="10"/>
        <v>0.90796201607012417</v>
      </c>
      <c r="M62" s="2"/>
      <c r="N62" s="47" t="s">
        <v>109</v>
      </c>
      <c r="O62" s="37"/>
      <c r="P62" s="37" t="s">
        <v>22</v>
      </c>
      <c r="Q62" s="72" t="s">
        <v>114</v>
      </c>
      <c r="R62" s="37">
        <v>1538</v>
      </c>
      <c r="S62" s="37">
        <v>2004</v>
      </c>
      <c r="T62" s="109">
        <v>0.7674650698602794</v>
      </c>
      <c r="U62" s="37">
        <v>1261</v>
      </c>
      <c r="V62" s="37">
        <v>2479</v>
      </c>
      <c r="W62" s="109">
        <v>0.50867285195643408</v>
      </c>
      <c r="X62" s="37">
        <v>2486</v>
      </c>
      <c r="Y62" s="37">
        <v>2738</v>
      </c>
      <c r="Z62" s="109">
        <v>0.90796201607012417</v>
      </c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</row>
    <row r="63" spans="1:83" s="81" customFormat="1" x14ac:dyDescent="0.25">
      <c r="A63" s="47" t="s">
        <v>109</v>
      </c>
      <c r="B63" s="59" t="s">
        <v>21</v>
      </c>
      <c r="C63" s="60"/>
      <c r="D63" s="61">
        <f>'cw_pathogen_trendGGS MSE'!B69</f>
        <v>1369</v>
      </c>
      <c r="E63" s="61">
        <f>'cw_pathogen_trendGGS MSE'!C69</f>
        <v>5514</v>
      </c>
      <c r="F63" s="55">
        <f t="shared" si="7"/>
        <v>0.24827711280377221</v>
      </c>
      <c r="G63" s="61">
        <f>SUM(G64:G66)</f>
        <v>3671</v>
      </c>
      <c r="H63" s="61">
        <f t="shared" ref="H63:K63" si="58">SUM(H64:H66)</f>
        <v>6957</v>
      </c>
      <c r="I63" s="55">
        <f t="shared" si="8"/>
        <v>0.52766997268937765</v>
      </c>
      <c r="J63" s="61">
        <f t="shared" si="58"/>
        <v>8296</v>
      </c>
      <c r="K63" s="61">
        <f t="shared" si="58"/>
        <v>9449</v>
      </c>
      <c r="L63" s="55">
        <f t="shared" si="10"/>
        <v>0.87797650545031225</v>
      </c>
      <c r="M63" s="2"/>
      <c r="N63" s="47" t="s">
        <v>109</v>
      </c>
      <c r="O63" s="60" t="s">
        <v>21</v>
      </c>
      <c r="P63" s="60"/>
      <c r="Q63" s="60"/>
      <c r="R63" s="60">
        <v>1369</v>
      </c>
      <c r="S63" s="60">
        <v>5514</v>
      </c>
      <c r="T63" s="110">
        <v>0.24827711280377221</v>
      </c>
      <c r="U63" s="60">
        <v>3671</v>
      </c>
      <c r="V63" s="60">
        <v>6957</v>
      </c>
      <c r="W63" s="110">
        <v>0.52766997268937765</v>
      </c>
      <c r="X63" s="60">
        <v>8296</v>
      </c>
      <c r="Y63" s="60">
        <v>9449</v>
      </c>
      <c r="Z63" s="110">
        <v>0.87797650545031225</v>
      </c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</row>
    <row r="64" spans="1:83" x14ac:dyDescent="0.25">
      <c r="A64" s="47" t="s">
        <v>109</v>
      </c>
      <c r="B64" s="68"/>
      <c r="C64" s="69" t="s">
        <v>20</v>
      </c>
      <c r="D64" s="70">
        <f>'cw_pathogen_trendGGS MSE'!B70</f>
        <v>626</v>
      </c>
      <c r="E64" s="70">
        <f>'cw_pathogen_trendGGS MSE'!C70</f>
        <v>880</v>
      </c>
      <c r="F64" s="55">
        <f t="shared" si="7"/>
        <v>0.71136363636363631</v>
      </c>
      <c r="G64" s="70">
        <f>'cw_pathogen_trendGGS MSE'!G70</f>
        <v>630</v>
      </c>
      <c r="H64" s="70">
        <f>'cw_pathogen_trendGGS MSE'!H70</f>
        <v>1103</v>
      </c>
      <c r="I64" s="55">
        <f t="shared" si="8"/>
        <v>0.57116953762466005</v>
      </c>
      <c r="J64" s="70">
        <f>'cw_pathogen_trendGGS MSE'!L70</f>
        <v>1399</v>
      </c>
      <c r="K64" s="70">
        <f>'cw_pathogen_trendGGS MSE'!M70</f>
        <v>1588</v>
      </c>
      <c r="L64" s="55">
        <f t="shared" si="10"/>
        <v>0.88098236775818639</v>
      </c>
      <c r="M64" s="2"/>
      <c r="N64" s="47" t="s">
        <v>109</v>
      </c>
      <c r="O64" s="37"/>
      <c r="P64" s="37" t="s">
        <v>20</v>
      </c>
      <c r="Q64" s="72" t="s">
        <v>114</v>
      </c>
      <c r="R64" s="37">
        <v>626</v>
      </c>
      <c r="S64" s="37">
        <v>880</v>
      </c>
      <c r="T64" s="109">
        <v>0.71136363636363631</v>
      </c>
      <c r="U64" s="37">
        <v>630</v>
      </c>
      <c r="V64" s="37">
        <v>1103</v>
      </c>
      <c r="W64" s="109">
        <v>0.57116953762466005</v>
      </c>
      <c r="X64" s="37">
        <v>1399</v>
      </c>
      <c r="Y64" s="37">
        <v>1588</v>
      </c>
      <c r="Z64" s="109">
        <v>0.88098236775818639</v>
      </c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</row>
    <row r="65" spans="1:83" x14ac:dyDescent="0.25">
      <c r="A65" s="47" t="s">
        <v>109</v>
      </c>
      <c r="B65" s="68"/>
      <c r="C65" s="69" t="s">
        <v>19</v>
      </c>
      <c r="D65" s="70">
        <f>'cw_pathogen_trendGGS MSE'!B71</f>
        <v>497</v>
      </c>
      <c r="E65" s="70">
        <f>'cw_pathogen_trendGGS MSE'!C71</f>
        <v>641</v>
      </c>
      <c r="F65" s="55">
        <f t="shared" si="7"/>
        <v>0.77535101404056161</v>
      </c>
      <c r="G65" s="70">
        <f>'cw_pathogen_trendGGS MSE'!G71</f>
        <v>309</v>
      </c>
      <c r="H65" s="70">
        <f>'cw_pathogen_trendGGS MSE'!H71</f>
        <v>799</v>
      </c>
      <c r="I65" s="55">
        <f t="shared" si="8"/>
        <v>0.38673341677096368</v>
      </c>
      <c r="J65" s="70">
        <f>'cw_pathogen_trendGGS MSE'!L71</f>
        <v>881</v>
      </c>
      <c r="K65" s="70">
        <f>'cw_pathogen_trendGGS MSE'!M71</f>
        <v>938</v>
      </c>
      <c r="L65" s="55">
        <f t="shared" si="10"/>
        <v>0.93923240938166308</v>
      </c>
      <c r="M65" s="2"/>
      <c r="N65" s="47" t="s">
        <v>109</v>
      </c>
      <c r="O65" s="37"/>
      <c r="P65" s="37" t="s">
        <v>19</v>
      </c>
      <c r="Q65" s="72" t="s">
        <v>114</v>
      </c>
      <c r="R65" s="37">
        <v>497</v>
      </c>
      <c r="S65" s="37">
        <v>641</v>
      </c>
      <c r="T65" s="109">
        <v>0.77535101404056161</v>
      </c>
      <c r="U65" s="37">
        <v>309</v>
      </c>
      <c r="V65" s="37">
        <v>799</v>
      </c>
      <c r="W65" s="109">
        <v>0.38673341677096368</v>
      </c>
      <c r="X65" s="37">
        <v>881</v>
      </c>
      <c r="Y65" s="37">
        <v>938</v>
      </c>
      <c r="Z65" s="109">
        <v>0.93923240938166308</v>
      </c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</row>
    <row r="66" spans="1:83" x14ac:dyDescent="0.25">
      <c r="A66" s="47" t="s">
        <v>109</v>
      </c>
      <c r="B66" s="68"/>
      <c r="C66" s="69" t="s">
        <v>18</v>
      </c>
      <c r="D66" s="70">
        <f>'cw_pathogen_trendGGS MSE'!B72</f>
        <v>246</v>
      </c>
      <c r="E66" s="70">
        <f>'cw_pathogen_trendGGS MSE'!C72</f>
        <v>3993</v>
      </c>
      <c r="F66" s="55">
        <f t="shared" si="7"/>
        <v>6.1607813673929375E-2</v>
      </c>
      <c r="G66" s="70">
        <f>'cw_pathogen_trendGGS MSE'!G72</f>
        <v>2732</v>
      </c>
      <c r="H66" s="70">
        <f>'cw_pathogen_trendGGS MSE'!H72</f>
        <v>5055</v>
      </c>
      <c r="I66" s="55">
        <f t="shared" si="8"/>
        <v>0.54045499505440153</v>
      </c>
      <c r="J66" s="70">
        <f>'cw_pathogen_trendGGS MSE'!L72</f>
        <v>6016</v>
      </c>
      <c r="K66" s="70">
        <f>'cw_pathogen_trendGGS MSE'!M72</f>
        <v>6923</v>
      </c>
      <c r="L66" s="55">
        <f t="shared" si="10"/>
        <v>0.8689874331937022</v>
      </c>
      <c r="M66" s="2"/>
      <c r="N66" s="47" t="s">
        <v>109</v>
      </c>
      <c r="O66" s="37"/>
      <c r="P66" s="37" t="s">
        <v>18</v>
      </c>
      <c r="Q66" s="71" t="s">
        <v>111</v>
      </c>
      <c r="R66" s="37">
        <v>246</v>
      </c>
      <c r="S66" s="37">
        <v>3993</v>
      </c>
      <c r="T66" s="109">
        <v>6.1607813673929375E-2</v>
      </c>
      <c r="U66" s="37">
        <v>2732</v>
      </c>
      <c r="V66" s="37">
        <v>5055</v>
      </c>
      <c r="W66" s="109">
        <v>0.54045499505440153</v>
      </c>
      <c r="X66" s="37">
        <v>6016</v>
      </c>
      <c r="Y66" s="37">
        <v>6923</v>
      </c>
      <c r="Z66" s="109">
        <v>0.8689874331937022</v>
      </c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</row>
    <row r="67" spans="1:83" x14ac:dyDescent="0.25">
      <c r="A67" s="97" t="s">
        <v>115</v>
      </c>
      <c r="B67" s="97"/>
      <c r="C67" s="97"/>
      <c r="D67" s="97">
        <f>SUM(D68,D70,D74)</f>
        <v>14654</v>
      </c>
      <c r="E67" s="97">
        <f t="shared" ref="E67:K67" si="59">SUM(E68,E70,E74)</f>
        <v>28623</v>
      </c>
      <c r="F67" s="55">
        <f t="shared" si="7"/>
        <v>0.51196590154770638</v>
      </c>
      <c r="G67" s="97">
        <f t="shared" si="59"/>
        <v>35893</v>
      </c>
      <c r="H67" s="97">
        <f t="shared" si="59"/>
        <v>48664</v>
      </c>
      <c r="I67" s="55">
        <f t="shared" si="8"/>
        <v>0.73756781193490051</v>
      </c>
      <c r="J67" s="97">
        <f t="shared" si="59"/>
        <v>65148</v>
      </c>
      <c r="K67" s="97">
        <f t="shared" si="59"/>
        <v>74315</v>
      </c>
      <c r="L67" s="55">
        <f t="shared" si="10"/>
        <v>0.87664670658682631</v>
      </c>
      <c r="M67" s="2"/>
      <c r="N67" s="97" t="s">
        <v>115</v>
      </c>
      <c r="O67" s="97"/>
      <c r="P67" s="97"/>
      <c r="Q67" s="97"/>
      <c r="R67" s="97">
        <v>14654</v>
      </c>
      <c r="S67" s="97">
        <v>28623</v>
      </c>
      <c r="T67" s="97">
        <v>0.51196590154770638</v>
      </c>
      <c r="U67" s="97">
        <v>35893</v>
      </c>
      <c r="V67" s="97">
        <v>48664</v>
      </c>
      <c r="W67" s="97">
        <v>0.73756781193490051</v>
      </c>
      <c r="X67" s="97">
        <v>65148</v>
      </c>
      <c r="Y67" s="97">
        <v>74315</v>
      </c>
      <c r="Z67" s="97">
        <v>0.87664670658682631</v>
      </c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</row>
    <row r="68" spans="1:83" x14ac:dyDescent="0.25">
      <c r="A68" s="97" t="s">
        <v>115</v>
      </c>
      <c r="B68" s="111" t="s">
        <v>14</v>
      </c>
      <c r="C68" s="97"/>
      <c r="D68" s="112">
        <f>'cw_pathogen_trendGGS MSE'!B74</f>
        <v>6589</v>
      </c>
      <c r="E68" s="112">
        <f>'cw_pathogen_trendGGS MSE'!C74</f>
        <v>9611</v>
      </c>
      <c r="F68" s="55">
        <f t="shared" si="7"/>
        <v>0.68556861929039647</v>
      </c>
      <c r="G68" s="112">
        <f>SUM(G69)</f>
        <v>12819</v>
      </c>
      <c r="H68" s="112">
        <f t="shared" ref="H68:K68" si="60">SUM(H69)</f>
        <v>16568</v>
      </c>
      <c r="I68" s="55">
        <f t="shared" si="8"/>
        <v>0.77372042491549975</v>
      </c>
      <c r="J68" s="112">
        <f t="shared" si="60"/>
        <v>21228</v>
      </c>
      <c r="K68" s="112">
        <f t="shared" si="60"/>
        <v>23579</v>
      </c>
      <c r="L68" s="55">
        <f t="shared" si="10"/>
        <v>0.90029263327537212</v>
      </c>
      <c r="M68" s="2"/>
      <c r="N68" s="97" t="s">
        <v>115</v>
      </c>
      <c r="O68" s="97" t="s">
        <v>14</v>
      </c>
      <c r="P68" s="97"/>
      <c r="Q68" s="97"/>
      <c r="R68" s="97">
        <v>6589</v>
      </c>
      <c r="S68" s="97">
        <v>9611</v>
      </c>
      <c r="T68" s="98">
        <v>0.68556861929039647</v>
      </c>
      <c r="U68" s="97">
        <v>12819</v>
      </c>
      <c r="V68" s="97">
        <v>16568</v>
      </c>
      <c r="W68" s="98">
        <v>0.77372042491549975</v>
      </c>
      <c r="X68" s="97">
        <v>21228</v>
      </c>
      <c r="Y68" s="97">
        <v>23579</v>
      </c>
      <c r="Z68" s="98">
        <v>0.90029263327537212</v>
      </c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</row>
    <row r="69" spans="1:83" x14ac:dyDescent="0.25">
      <c r="A69" s="97" t="s">
        <v>115</v>
      </c>
      <c r="B69" s="68"/>
      <c r="C69" s="15" t="s">
        <v>13</v>
      </c>
      <c r="D69" s="70">
        <f>'cw_pathogen_trendGGS MSE'!B75</f>
        <v>6589</v>
      </c>
      <c r="E69" s="70">
        <f>'cw_pathogen_trendGGS MSE'!C75</f>
        <v>9611</v>
      </c>
      <c r="F69" s="55">
        <f t="shared" ref="F69:F81" si="61">D69/E69</f>
        <v>0.68556861929039647</v>
      </c>
      <c r="G69" s="70">
        <f>'cw_pathogen_trendGGS MSE'!G75</f>
        <v>12819</v>
      </c>
      <c r="H69" s="70">
        <f>'cw_pathogen_trendGGS MSE'!H75</f>
        <v>16568</v>
      </c>
      <c r="I69" s="55">
        <f t="shared" ref="I69:I81" si="62">G69/H69</f>
        <v>0.77372042491549975</v>
      </c>
      <c r="J69" s="70">
        <f>'cw_pathogen_trendGGS MSE'!L75</f>
        <v>21228</v>
      </c>
      <c r="K69" s="70">
        <f>'cw_pathogen_trendGGS MSE'!M75</f>
        <v>23579</v>
      </c>
      <c r="L69" s="55">
        <f t="shared" ref="L69:L81" si="63">J69/K69</f>
        <v>0.90029263327537212</v>
      </c>
      <c r="M69" s="2"/>
      <c r="N69" s="97" t="s">
        <v>115</v>
      </c>
      <c r="O69" s="37"/>
      <c r="P69" s="37" t="s">
        <v>13</v>
      </c>
      <c r="Q69" s="71" t="s">
        <v>111</v>
      </c>
      <c r="R69" s="37">
        <v>6589</v>
      </c>
      <c r="S69" s="37">
        <v>9611</v>
      </c>
      <c r="T69" s="109">
        <v>0.68556861929039647</v>
      </c>
      <c r="U69" s="37">
        <v>12819</v>
      </c>
      <c r="V69" s="37">
        <v>16568</v>
      </c>
      <c r="W69" s="109">
        <v>0.77372042491549975</v>
      </c>
      <c r="X69" s="37">
        <v>21228</v>
      </c>
      <c r="Y69" s="37">
        <v>23579</v>
      </c>
      <c r="Z69" s="109">
        <v>0.90029263327537212</v>
      </c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</row>
    <row r="70" spans="1:83" x14ac:dyDescent="0.25">
      <c r="A70" s="97" t="s">
        <v>115</v>
      </c>
      <c r="B70" s="111" t="s">
        <v>12</v>
      </c>
      <c r="C70" s="97"/>
      <c r="D70" s="112">
        <f>'cw_pathogen_trendGGS MSE'!B76</f>
        <v>2186</v>
      </c>
      <c r="E70" s="112">
        <f>'cw_pathogen_trendGGS MSE'!C76</f>
        <v>5482</v>
      </c>
      <c r="F70" s="55">
        <f t="shared" si="61"/>
        <v>0.39875957679678947</v>
      </c>
      <c r="G70" s="112">
        <f>SUM(G71:G73)</f>
        <v>8310</v>
      </c>
      <c r="H70" s="112">
        <f t="shared" ref="H70:K70" si="64">SUM(H71:H73)</f>
        <v>9870</v>
      </c>
      <c r="I70" s="55">
        <f t="shared" si="62"/>
        <v>0.84194528875379937</v>
      </c>
      <c r="J70" s="112">
        <f t="shared" si="64"/>
        <v>14941</v>
      </c>
      <c r="K70" s="112">
        <f t="shared" si="64"/>
        <v>16172</v>
      </c>
      <c r="L70" s="55">
        <f>J70/K70</f>
        <v>0.92388078159782339</v>
      </c>
      <c r="M70" s="2"/>
      <c r="N70" s="97" t="s">
        <v>115</v>
      </c>
      <c r="O70" s="97" t="s">
        <v>12</v>
      </c>
      <c r="P70" s="97"/>
      <c r="Q70" s="97"/>
      <c r="R70" s="97">
        <v>2186</v>
      </c>
      <c r="S70" s="97">
        <v>5482</v>
      </c>
      <c r="T70" s="98">
        <v>0.39875957679678947</v>
      </c>
      <c r="U70" s="97">
        <v>8310</v>
      </c>
      <c r="V70" s="97">
        <v>9870</v>
      </c>
      <c r="W70" s="98">
        <v>0.84194528875379937</v>
      </c>
      <c r="X70" s="97">
        <v>14941</v>
      </c>
      <c r="Y70" s="97">
        <v>16172</v>
      </c>
      <c r="Z70" s="98">
        <v>0.92388078159782339</v>
      </c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</row>
    <row r="71" spans="1:83" x14ac:dyDescent="0.25">
      <c r="A71" s="97" t="s">
        <v>115</v>
      </c>
      <c r="B71" s="68"/>
      <c r="C71" s="15" t="s">
        <v>11</v>
      </c>
      <c r="D71" s="70">
        <f>'cw_pathogen_trendGGS MSE'!B77</f>
        <v>195</v>
      </c>
      <c r="E71" s="70">
        <f>'cw_pathogen_trendGGS MSE'!C77</f>
        <v>721</v>
      </c>
      <c r="F71" s="55">
        <f t="shared" si="61"/>
        <v>0.27045769764216365</v>
      </c>
      <c r="G71" s="70">
        <f>'cw_pathogen_trendGGS MSE'!G77</f>
        <v>988</v>
      </c>
      <c r="H71" s="70">
        <f>'cw_pathogen_trendGGS MSE'!H77</f>
        <v>1559</v>
      </c>
      <c r="I71" s="55">
        <f t="shared" si="62"/>
        <v>0.63373957665169978</v>
      </c>
      <c r="J71" s="70">
        <f>'cw_pathogen_trendGGS MSE'!L77</f>
        <v>2289</v>
      </c>
      <c r="K71" s="70">
        <f>'cw_pathogen_trendGGS MSE'!M77</f>
        <v>2699</v>
      </c>
      <c r="L71" s="55">
        <f t="shared" si="63"/>
        <v>0.84809188588366058</v>
      </c>
      <c r="M71" s="2"/>
      <c r="N71" s="97" t="s">
        <v>115</v>
      </c>
      <c r="O71" s="37"/>
      <c r="P71" s="37" t="s">
        <v>11</v>
      </c>
      <c r="Q71" s="72" t="s">
        <v>114</v>
      </c>
      <c r="R71" s="37">
        <v>195</v>
      </c>
      <c r="S71" s="37">
        <v>721</v>
      </c>
      <c r="T71" s="109">
        <v>0.27045769764216365</v>
      </c>
      <c r="U71" s="37">
        <v>988</v>
      </c>
      <c r="V71" s="37">
        <v>1559</v>
      </c>
      <c r="W71" s="109">
        <v>0.63373957665169978</v>
      </c>
      <c r="X71" s="37">
        <v>2289</v>
      </c>
      <c r="Y71" s="37">
        <v>2699</v>
      </c>
      <c r="Z71" s="109">
        <v>0.84809188588366058</v>
      </c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</row>
    <row r="72" spans="1:83" x14ac:dyDescent="0.25">
      <c r="A72" s="97" t="s">
        <v>115</v>
      </c>
      <c r="B72" s="68"/>
      <c r="C72" s="15" t="s">
        <v>10</v>
      </c>
      <c r="D72" s="70">
        <f>'cw_pathogen_trendGGS MSE'!B78</f>
        <v>499</v>
      </c>
      <c r="E72" s="70">
        <f>'cw_pathogen_trendGGS MSE'!C78</f>
        <v>1392</v>
      </c>
      <c r="F72" s="55">
        <f t="shared" si="61"/>
        <v>0.35847701149425287</v>
      </c>
      <c r="G72" s="70">
        <f>'cw_pathogen_trendGGS MSE'!G78</f>
        <v>1923</v>
      </c>
      <c r="H72" s="70">
        <f>'cw_pathogen_trendGGS MSE'!H78</f>
        <v>2406</v>
      </c>
      <c r="I72" s="55">
        <f t="shared" si="62"/>
        <v>0.79925187032418954</v>
      </c>
      <c r="J72" s="70">
        <f>'cw_pathogen_trendGGS MSE'!L78</f>
        <v>4744</v>
      </c>
      <c r="K72" s="70">
        <f>'cw_pathogen_trendGGS MSE'!M78</f>
        <v>5376</v>
      </c>
      <c r="L72" s="55">
        <f t="shared" si="63"/>
        <v>0.88244047619047616</v>
      </c>
      <c r="M72" s="2"/>
      <c r="N72" s="97" t="s">
        <v>115</v>
      </c>
      <c r="O72" s="37"/>
      <c r="P72" s="37" t="s">
        <v>10</v>
      </c>
      <c r="Q72" s="72" t="s">
        <v>114</v>
      </c>
      <c r="R72" s="37">
        <v>499</v>
      </c>
      <c r="S72" s="37">
        <v>1392</v>
      </c>
      <c r="T72" s="109">
        <v>0.35847701149425287</v>
      </c>
      <c r="U72" s="37">
        <v>1923</v>
      </c>
      <c r="V72" s="37">
        <v>2406</v>
      </c>
      <c r="W72" s="109">
        <v>0.79925187032418954</v>
      </c>
      <c r="X72" s="37">
        <v>4744</v>
      </c>
      <c r="Y72" s="37">
        <v>5376</v>
      </c>
      <c r="Z72" s="109">
        <v>0.88244047619047616</v>
      </c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</row>
    <row r="73" spans="1:83" x14ac:dyDescent="0.25">
      <c r="A73" s="97" t="s">
        <v>115</v>
      </c>
      <c r="B73" s="68"/>
      <c r="C73" s="15" t="s">
        <v>8</v>
      </c>
      <c r="D73" s="70">
        <f>'cw_pathogen_trendGGS MSE'!B79</f>
        <v>1492</v>
      </c>
      <c r="E73" s="70">
        <f>'cw_pathogen_trendGGS MSE'!C79</f>
        <v>3369</v>
      </c>
      <c r="F73" s="55">
        <f t="shared" si="61"/>
        <v>0.44286138319976254</v>
      </c>
      <c r="G73" s="70">
        <f>'cw_pathogen_trendGGS MSE'!G79</f>
        <v>5399</v>
      </c>
      <c r="H73" s="70">
        <f>'cw_pathogen_trendGGS MSE'!H79</f>
        <v>5905</v>
      </c>
      <c r="I73" s="55">
        <f t="shared" si="62"/>
        <v>0.91430990685859437</v>
      </c>
      <c r="J73" s="70">
        <f>'cw_pathogen_trendGGS MSE'!L79</f>
        <v>7908</v>
      </c>
      <c r="K73" s="70">
        <f>'cw_pathogen_trendGGS MSE'!M79</f>
        <v>8097</v>
      </c>
      <c r="L73" s="55">
        <f t="shared" si="63"/>
        <v>0.97665802148944059</v>
      </c>
      <c r="M73" s="2"/>
      <c r="N73" s="97" t="s">
        <v>115</v>
      </c>
      <c r="O73" s="37"/>
      <c r="P73" s="37" t="s">
        <v>8</v>
      </c>
      <c r="Q73" s="71" t="s">
        <v>111</v>
      </c>
      <c r="R73" s="37">
        <v>1492</v>
      </c>
      <c r="S73" s="37">
        <v>3369</v>
      </c>
      <c r="T73" s="109">
        <v>0.44286138319976254</v>
      </c>
      <c r="U73" s="37">
        <v>5399</v>
      </c>
      <c r="V73" s="37">
        <v>5905</v>
      </c>
      <c r="W73" s="109">
        <v>0.91430990685859437</v>
      </c>
      <c r="X73" s="37">
        <v>7908</v>
      </c>
      <c r="Y73" s="37">
        <v>8097</v>
      </c>
      <c r="Z73" s="109">
        <v>0.97665802148944059</v>
      </c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</row>
    <row r="74" spans="1:83" x14ac:dyDescent="0.25">
      <c r="A74" s="97" t="s">
        <v>115</v>
      </c>
      <c r="B74" s="111" t="s">
        <v>7</v>
      </c>
      <c r="C74" s="97"/>
      <c r="D74" s="112">
        <f>'cw_pathogen_trendGGS MSE'!B80</f>
        <v>5879</v>
      </c>
      <c r="E74" s="112">
        <f>'cw_pathogen_trendGGS MSE'!C80</f>
        <v>13530</v>
      </c>
      <c r="F74" s="55">
        <f t="shared" si="61"/>
        <v>0.43451589061345158</v>
      </c>
      <c r="G74" s="112">
        <f>SUM(G75:G81)</f>
        <v>14764</v>
      </c>
      <c r="H74" s="112">
        <f t="shared" ref="H74:K74" si="65">SUM(H75:H81)</f>
        <v>22226</v>
      </c>
      <c r="I74" s="55">
        <f t="shared" si="62"/>
        <v>0.66426707459731849</v>
      </c>
      <c r="J74" s="112">
        <f t="shared" si="65"/>
        <v>28979</v>
      </c>
      <c r="K74" s="112">
        <f t="shared" si="65"/>
        <v>34564</v>
      </c>
      <c r="L74" s="55">
        <f t="shared" si="63"/>
        <v>0.83841569262816806</v>
      </c>
      <c r="M74" s="2"/>
      <c r="N74" s="97" t="s">
        <v>115</v>
      </c>
      <c r="O74" s="97" t="s">
        <v>7</v>
      </c>
      <c r="P74" s="97"/>
      <c r="Q74" s="97"/>
      <c r="R74" s="97">
        <v>5879</v>
      </c>
      <c r="S74" s="97">
        <v>13530</v>
      </c>
      <c r="T74" s="98">
        <v>0.43451589061345158</v>
      </c>
      <c r="U74" s="97">
        <v>14764</v>
      </c>
      <c r="V74" s="97">
        <v>22226</v>
      </c>
      <c r="W74" s="98">
        <v>0.66426707459731849</v>
      </c>
      <c r="X74" s="97">
        <v>28979</v>
      </c>
      <c r="Y74" s="97">
        <v>34564</v>
      </c>
      <c r="Z74" s="98">
        <v>0.83841569262816806</v>
      </c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</row>
    <row r="75" spans="1:83" x14ac:dyDescent="0.25">
      <c r="A75" s="97" t="s">
        <v>115</v>
      </c>
      <c r="B75" s="68"/>
      <c r="C75" s="15" t="s">
        <v>6</v>
      </c>
      <c r="D75" s="70">
        <f>'cw_pathogen_trendGGS MSE'!B81</f>
        <v>119</v>
      </c>
      <c r="E75" s="70">
        <f>'cw_pathogen_trendGGS MSE'!C81</f>
        <v>341</v>
      </c>
      <c r="F75" s="55">
        <f t="shared" si="61"/>
        <v>0.34897360703812319</v>
      </c>
      <c r="G75" s="70">
        <f>'cw_pathogen_trendGGS MSE'!G81</f>
        <v>318</v>
      </c>
      <c r="H75" s="70">
        <f>'cw_pathogen_trendGGS MSE'!H81</f>
        <v>522</v>
      </c>
      <c r="I75" s="55">
        <f t="shared" si="62"/>
        <v>0.60919540229885061</v>
      </c>
      <c r="J75" s="70">
        <f>'cw_pathogen_trendGGS MSE'!L81</f>
        <v>707</v>
      </c>
      <c r="K75" s="70">
        <f>'cw_pathogen_trendGGS MSE'!M81</f>
        <v>812</v>
      </c>
      <c r="L75" s="55">
        <f t="shared" si="63"/>
        <v>0.87068965517241381</v>
      </c>
      <c r="M75" s="2"/>
      <c r="N75" s="97" t="s">
        <v>115</v>
      </c>
      <c r="O75" s="37"/>
      <c r="P75" s="37" t="s">
        <v>6</v>
      </c>
      <c r="Q75" s="37" t="s">
        <v>114</v>
      </c>
      <c r="R75" s="37">
        <v>119</v>
      </c>
      <c r="S75" s="37">
        <v>341</v>
      </c>
      <c r="T75" s="109">
        <v>0.34897360703812319</v>
      </c>
      <c r="U75" s="37">
        <v>318</v>
      </c>
      <c r="V75" s="37">
        <v>522</v>
      </c>
      <c r="W75" s="109">
        <v>0.60919540229885061</v>
      </c>
      <c r="X75" s="37">
        <v>707</v>
      </c>
      <c r="Y75" s="37">
        <v>812</v>
      </c>
      <c r="Z75" s="109">
        <v>0.87068965517241381</v>
      </c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</row>
    <row r="76" spans="1:83" x14ac:dyDescent="0.25">
      <c r="A76" s="97" t="s">
        <v>115</v>
      </c>
      <c r="B76" s="68"/>
      <c r="C76" s="15" t="s">
        <v>5</v>
      </c>
      <c r="D76" s="70">
        <f>'cw_pathogen_trendGGS MSE'!B82</f>
        <v>760</v>
      </c>
      <c r="E76" s="70">
        <f>'cw_pathogen_trendGGS MSE'!C82</f>
        <v>1810</v>
      </c>
      <c r="F76" s="55">
        <f t="shared" si="61"/>
        <v>0.41988950276243092</v>
      </c>
      <c r="G76" s="70">
        <f>'cw_pathogen_trendGGS MSE'!G82</f>
        <v>1579</v>
      </c>
      <c r="H76" s="70">
        <f>'cw_pathogen_trendGGS MSE'!H82</f>
        <v>2926</v>
      </c>
      <c r="I76" s="55">
        <f t="shared" si="62"/>
        <v>0.53964456596035548</v>
      </c>
      <c r="J76" s="70">
        <f>'cw_pathogen_trendGGS MSE'!L82</f>
        <v>3226</v>
      </c>
      <c r="K76" s="70">
        <f>'cw_pathogen_trendGGS MSE'!M82</f>
        <v>4071</v>
      </c>
      <c r="L76" s="55">
        <f t="shared" si="63"/>
        <v>0.79243429132891186</v>
      </c>
      <c r="M76" s="2"/>
      <c r="N76" s="97" t="s">
        <v>115</v>
      </c>
      <c r="O76" s="37"/>
      <c r="P76" s="37" t="s">
        <v>5</v>
      </c>
      <c r="Q76" s="37" t="s">
        <v>114</v>
      </c>
      <c r="R76" s="37">
        <v>760</v>
      </c>
      <c r="S76" s="37">
        <v>1810</v>
      </c>
      <c r="T76" s="109">
        <v>0.41988950276243092</v>
      </c>
      <c r="U76" s="37">
        <v>1579</v>
      </c>
      <c r="V76" s="37">
        <v>2926</v>
      </c>
      <c r="W76" s="109">
        <v>0.53964456596035548</v>
      </c>
      <c r="X76" s="37">
        <v>3226</v>
      </c>
      <c r="Y76" s="37">
        <v>4071</v>
      </c>
      <c r="Z76" s="109">
        <v>0.79243429132891186</v>
      </c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</row>
    <row r="77" spans="1:83" x14ac:dyDescent="0.25">
      <c r="A77" s="97" t="s">
        <v>115</v>
      </c>
      <c r="B77" s="68"/>
      <c r="C77" s="15" t="s">
        <v>4</v>
      </c>
      <c r="D77" s="70">
        <f>'cw_pathogen_trendGGS MSE'!B83</f>
        <v>1297</v>
      </c>
      <c r="E77" s="70">
        <f>'cw_pathogen_trendGGS MSE'!C83</f>
        <v>3060</v>
      </c>
      <c r="F77" s="55">
        <f t="shared" si="61"/>
        <v>0.42385620915032679</v>
      </c>
      <c r="G77" s="70">
        <f>'cw_pathogen_trendGGS MSE'!G83</f>
        <v>2707</v>
      </c>
      <c r="H77" s="70">
        <f>'cw_pathogen_trendGGS MSE'!H83</f>
        <v>4833</v>
      </c>
      <c r="I77" s="55">
        <f t="shared" si="62"/>
        <v>0.56010759362714668</v>
      </c>
      <c r="J77" s="70">
        <f>'cw_pathogen_trendGGS MSE'!L83</f>
        <v>5769</v>
      </c>
      <c r="K77" s="70">
        <f>'cw_pathogen_trendGGS MSE'!M83</f>
        <v>7334</v>
      </c>
      <c r="L77" s="55">
        <f t="shared" si="63"/>
        <v>0.78661030815380417</v>
      </c>
      <c r="M77" s="2"/>
      <c r="N77" s="97" t="s">
        <v>115</v>
      </c>
      <c r="O77" s="37"/>
      <c r="P77" s="37" t="s">
        <v>4</v>
      </c>
      <c r="Q77" s="37" t="s">
        <v>114</v>
      </c>
      <c r="R77" s="37">
        <v>1297</v>
      </c>
      <c r="S77" s="37">
        <v>3060</v>
      </c>
      <c r="T77" s="109">
        <v>0.42385620915032679</v>
      </c>
      <c r="U77" s="37">
        <v>2707</v>
      </c>
      <c r="V77" s="37">
        <v>4833</v>
      </c>
      <c r="W77" s="109">
        <v>0.56010759362714668</v>
      </c>
      <c r="X77" s="37">
        <v>5769</v>
      </c>
      <c r="Y77" s="37">
        <v>7334</v>
      </c>
      <c r="Z77" s="109">
        <v>0.78661030815380417</v>
      </c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</row>
    <row r="78" spans="1:83" x14ac:dyDescent="0.25">
      <c r="A78" s="97" t="s">
        <v>115</v>
      </c>
      <c r="B78" s="68"/>
      <c r="C78" s="15" t="s">
        <v>3</v>
      </c>
      <c r="D78" s="70">
        <f>'cw_pathogen_trendGGS MSE'!B84</f>
        <v>769</v>
      </c>
      <c r="E78" s="70">
        <f>'cw_pathogen_trendGGS MSE'!C84</f>
        <v>2908</v>
      </c>
      <c r="F78" s="55">
        <f t="shared" si="61"/>
        <v>0.2644429160935351</v>
      </c>
      <c r="G78" s="70">
        <f>'cw_pathogen_trendGGS MSE'!G84</f>
        <v>2680</v>
      </c>
      <c r="H78" s="70">
        <f>'cw_pathogen_trendGGS MSE'!H84</f>
        <v>4581</v>
      </c>
      <c r="I78" s="55">
        <f t="shared" si="62"/>
        <v>0.58502510368915084</v>
      </c>
      <c r="J78" s="70">
        <f>'cw_pathogen_trendGGS MSE'!L84</f>
        <v>5618</v>
      </c>
      <c r="K78" s="70">
        <f>'cw_pathogen_trendGGS MSE'!M84</f>
        <v>6680</v>
      </c>
      <c r="L78" s="55">
        <f t="shared" si="63"/>
        <v>0.84101796407185625</v>
      </c>
      <c r="M78" s="2"/>
      <c r="N78" s="97" t="s">
        <v>115</v>
      </c>
      <c r="O78" s="37"/>
      <c r="P78" s="37" t="s">
        <v>3</v>
      </c>
      <c r="Q78" s="37" t="s">
        <v>114</v>
      </c>
      <c r="R78" s="37">
        <v>769</v>
      </c>
      <c r="S78" s="37">
        <v>2908</v>
      </c>
      <c r="T78" s="109">
        <v>0.2644429160935351</v>
      </c>
      <c r="U78" s="37">
        <v>2680</v>
      </c>
      <c r="V78" s="37">
        <v>4581</v>
      </c>
      <c r="W78" s="109">
        <v>0.58502510368915084</v>
      </c>
      <c r="X78" s="37">
        <v>5618</v>
      </c>
      <c r="Y78" s="37">
        <v>6680</v>
      </c>
      <c r="Z78" s="109">
        <v>0.84101796407185625</v>
      </c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</row>
    <row r="79" spans="1:83" x14ac:dyDescent="0.25">
      <c r="A79" s="97" t="s">
        <v>115</v>
      </c>
      <c r="B79" s="68"/>
      <c r="C79" s="15" t="s">
        <v>2</v>
      </c>
      <c r="D79" s="70">
        <f>'cw_pathogen_trendGGS MSE'!B85</f>
        <v>0</v>
      </c>
      <c r="E79" s="70">
        <f>'cw_pathogen_trendGGS MSE'!C85</f>
        <v>0</v>
      </c>
      <c r="F79" s="55"/>
      <c r="G79" s="70">
        <f>'cw_pathogen_trendGGS MSE'!G85</f>
        <v>0</v>
      </c>
      <c r="H79" s="70">
        <f>'cw_pathogen_trendGGS MSE'!H85</f>
        <v>0</v>
      </c>
      <c r="I79" s="55"/>
      <c r="J79" s="70">
        <f>'cw_pathogen_trendGGS MSE'!L85</f>
        <v>1404</v>
      </c>
      <c r="K79" s="70">
        <f>'cw_pathogen_trendGGS MSE'!M85</f>
        <v>1615</v>
      </c>
      <c r="L79" s="55">
        <f t="shared" si="63"/>
        <v>0.86934984520123837</v>
      </c>
      <c r="M79" s="2"/>
      <c r="N79" s="97" t="s">
        <v>115</v>
      </c>
      <c r="O79" s="37"/>
      <c r="P79" s="37" t="s">
        <v>2</v>
      </c>
      <c r="Q79" s="37" t="s">
        <v>114</v>
      </c>
      <c r="R79" s="37">
        <v>0</v>
      </c>
      <c r="S79" s="37">
        <v>0</v>
      </c>
      <c r="T79" s="109"/>
      <c r="U79" s="37">
        <v>0</v>
      </c>
      <c r="V79" s="37">
        <v>0</v>
      </c>
      <c r="W79" s="109"/>
      <c r="X79" s="37">
        <v>1404</v>
      </c>
      <c r="Y79" s="37">
        <v>1615</v>
      </c>
      <c r="Z79" s="109">
        <v>0.86934984520123837</v>
      </c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</row>
    <row r="80" spans="1:83" x14ac:dyDescent="0.25">
      <c r="A80" s="97" t="s">
        <v>115</v>
      </c>
      <c r="B80" s="68"/>
      <c r="C80" s="15" t="s">
        <v>1</v>
      </c>
      <c r="D80" s="70">
        <f>'cw_pathogen_trendGGS MSE'!B86</f>
        <v>2802</v>
      </c>
      <c r="E80" s="70">
        <f>'cw_pathogen_trendGGS MSE'!C86</f>
        <v>4984</v>
      </c>
      <c r="F80" s="55">
        <f t="shared" si="61"/>
        <v>0.562199036918138</v>
      </c>
      <c r="G80" s="70">
        <f>'cw_pathogen_trendGGS MSE'!G86</f>
        <v>7129</v>
      </c>
      <c r="H80" s="70">
        <f>'cw_pathogen_trendGGS MSE'!H86</f>
        <v>8784</v>
      </c>
      <c r="I80" s="55">
        <f t="shared" si="62"/>
        <v>0.81158925318761388</v>
      </c>
      <c r="J80" s="70">
        <f>'cw_pathogen_trendGGS MSE'!L86</f>
        <v>11642</v>
      </c>
      <c r="K80" s="70">
        <f>'cw_pathogen_trendGGS MSE'!M86</f>
        <v>13143</v>
      </c>
      <c r="L80" s="55">
        <f t="shared" si="63"/>
        <v>0.8857947196226128</v>
      </c>
      <c r="M80" s="2"/>
      <c r="N80" s="97" t="s">
        <v>115</v>
      </c>
      <c r="O80" s="37"/>
      <c r="P80" s="37" t="s">
        <v>1</v>
      </c>
      <c r="Q80" s="122" t="s">
        <v>111</v>
      </c>
      <c r="R80" s="37">
        <v>2802</v>
      </c>
      <c r="S80" s="37">
        <v>4984</v>
      </c>
      <c r="T80" s="109">
        <v>0.562199036918138</v>
      </c>
      <c r="U80" s="37">
        <v>7129</v>
      </c>
      <c r="V80" s="37">
        <v>8784</v>
      </c>
      <c r="W80" s="109">
        <v>0.81158925318761388</v>
      </c>
      <c r="X80" s="37">
        <v>11642</v>
      </c>
      <c r="Y80" s="37">
        <v>13143</v>
      </c>
      <c r="Z80" s="109">
        <v>0.8857947196226128</v>
      </c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</row>
    <row r="81" spans="1:83" x14ac:dyDescent="0.25">
      <c r="A81" s="97" t="s">
        <v>115</v>
      </c>
      <c r="B81" s="68"/>
      <c r="C81" s="15" t="s">
        <v>0</v>
      </c>
      <c r="D81" s="70">
        <f>'cw_pathogen_trendGGS MSE'!B87</f>
        <v>132</v>
      </c>
      <c r="E81" s="70">
        <f>'cw_pathogen_trendGGS MSE'!C87</f>
        <v>427</v>
      </c>
      <c r="F81" s="55">
        <f t="shared" si="61"/>
        <v>0.30913348946135832</v>
      </c>
      <c r="G81" s="70">
        <f>'cw_pathogen_trendGGS MSE'!G87</f>
        <v>351</v>
      </c>
      <c r="H81" s="70">
        <f>'cw_pathogen_trendGGS MSE'!H87</f>
        <v>580</v>
      </c>
      <c r="I81" s="55">
        <f t="shared" si="62"/>
        <v>0.60517241379310349</v>
      </c>
      <c r="J81" s="70">
        <f>'cw_pathogen_trendGGS MSE'!L87</f>
        <v>613</v>
      </c>
      <c r="K81" s="70">
        <f>'cw_pathogen_trendGGS MSE'!M87</f>
        <v>909</v>
      </c>
      <c r="L81" s="55">
        <f t="shared" si="63"/>
        <v>0.67436743674367439</v>
      </c>
      <c r="M81" s="2"/>
      <c r="N81" s="97" t="s">
        <v>115</v>
      </c>
      <c r="O81" s="37"/>
      <c r="P81" s="37" t="s">
        <v>0</v>
      </c>
      <c r="Q81" s="37" t="s">
        <v>114</v>
      </c>
      <c r="R81" s="37">
        <v>132</v>
      </c>
      <c r="S81" s="37">
        <v>427</v>
      </c>
      <c r="T81" s="109">
        <v>0.30913348946135832</v>
      </c>
      <c r="U81" s="37">
        <v>351</v>
      </c>
      <c r="V81" s="37">
        <v>580</v>
      </c>
      <c r="W81" s="109">
        <v>0.60517241379310349</v>
      </c>
      <c r="X81" s="37">
        <v>613</v>
      </c>
      <c r="Y81" s="37">
        <v>909</v>
      </c>
      <c r="Z81" s="109">
        <v>0.67436743674367439</v>
      </c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</row>
    <row r="82" spans="1:83" x14ac:dyDescent="0.25">
      <c r="J82" s="121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</row>
    <row r="83" spans="1:83" x14ac:dyDescent="0.25">
      <c r="J83" s="121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</row>
    <row r="84" spans="1:83" x14ac:dyDescent="0.25">
      <c r="J84" s="121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</row>
    <row r="85" spans="1:83" x14ac:dyDescent="0.25"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</row>
    <row r="86" spans="1:83" x14ac:dyDescent="0.25"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</row>
    <row r="87" spans="1:83" x14ac:dyDescent="0.25"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1:83" x14ac:dyDescent="0.25"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</sheetData>
  <mergeCells count="14">
    <mergeCell ref="AK1:AM1"/>
    <mergeCell ref="D1:F1"/>
    <mergeCell ref="G1:I1"/>
    <mergeCell ref="J1:L1"/>
    <mergeCell ref="AD1:AG1"/>
    <mergeCell ref="AH1:AJ1"/>
    <mergeCell ref="AO3:AO4"/>
    <mergeCell ref="AO5:AO6"/>
    <mergeCell ref="A2:A3"/>
    <mergeCell ref="B2:B3"/>
    <mergeCell ref="C2:C3"/>
    <mergeCell ref="N2:N3"/>
    <mergeCell ref="O2:O3"/>
    <mergeCell ref="P2:P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129"/>
  <sheetViews>
    <sheetView topLeftCell="C1" zoomScaleNormal="100" workbookViewId="0">
      <selection activeCell="K4" sqref="K4"/>
    </sheetView>
  </sheetViews>
  <sheetFormatPr baseColWidth="10" defaultRowHeight="15" x14ac:dyDescent="0.25"/>
  <cols>
    <col min="1" max="1" width="44.42578125" bestFit="1" customWidth="1"/>
    <col min="2" max="2" width="14.85546875" bestFit="1" customWidth="1"/>
    <col min="3" max="3" width="12.7109375" bestFit="1" customWidth="1"/>
    <col min="4" max="4" width="17.7109375" bestFit="1" customWidth="1"/>
    <col min="5" max="5" width="10.85546875" style="2" bestFit="1" customWidth="1"/>
    <col min="6" max="6" width="45.7109375" bestFit="1" customWidth="1"/>
    <col min="7" max="7" width="14.85546875" bestFit="1" customWidth="1"/>
    <col min="8" max="8" width="12.7109375" bestFit="1" customWidth="1"/>
    <col min="9" max="9" width="17.7109375" bestFit="1" customWidth="1"/>
    <col min="11" max="11" width="45.7109375" bestFit="1" customWidth="1"/>
    <col min="12" max="12" width="18.140625" style="1" customWidth="1"/>
    <col min="13" max="13" width="14.42578125" style="1" bestFit="1" customWidth="1"/>
    <col min="14" max="14" width="17.7109375" customWidth="1"/>
  </cols>
  <sheetData>
    <row r="2" spans="1:14" ht="18" x14ac:dyDescent="0.3">
      <c r="A2" s="36" t="s">
        <v>100</v>
      </c>
      <c r="F2" s="36" t="s">
        <v>100</v>
      </c>
      <c r="K2" s="36" t="s">
        <v>100</v>
      </c>
    </row>
    <row r="3" spans="1:14" ht="18" x14ac:dyDescent="0.3">
      <c r="A3" s="36" t="s">
        <v>99</v>
      </c>
      <c r="F3" s="36" t="s">
        <v>99</v>
      </c>
      <c r="K3" s="36" t="s">
        <v>99</v>
      </c>
    </row>
    <row r="4" spans="1:14" ht="18" x14ac:dyDescent="0.3">
      <c r="A4" s="36" t="s">
        <v>98</v>
      </c>
      <c r="F4" s="36" t="s">
        <v>97</v>
      </c>
      <c r="K4" s="36" t="s">
        <v>96</v>
      </c>
    </row>
    <row r="5" spans="1:14" ht="18" x14ac:dyDescent="0.3">
      <c r="A5" s="36"/>
      <c r="F5" s="36"/>
      <c r="K5" s="36"/>
    </row>
    <row r="6" spans="1:14" ht="25.5" x14ac:dyDescent="0.25">
      <c r="A6" s="34" t="s">
        <v>95</v>
      </c>
      <c r="B6" s="34" t="s">
        <v>94</v>
      </c>
      <c r="C6" s="34" t="s">
        <v>93</v>
      </c>
      <c r="D6" s="34" t="s">
        <v>92</v>
      </c>
      <c r="E6" s="35"/>
      <c r="F6" s="34" t="s">
        <v>95</v>
      </c>
      <c r="G6" s="34" t="s">
        <v>94</v>
      </c>
      <c r="H6" s="34" t="s">
        <v>93</v>
      </c>
      <c r="I6" s="34" t="s">
        <v>92</v>
      </c>
      <c r="K6" s="34" t="s">
        <v>95</v>
      </c>
      <c r="L6" s="33" t="s">
        <v>94</v>
      </c>
      <c r="M6" s="33" t="s">
        <v>93</v>
      </c>
      <c r="N6" s="34" t="s">
        <v>92</v>
      </c>
    </row>
    <row r="7" spans="1:14" x14ac:dyDescent="0.25">
      <c r="A7" s="34"/>
      <c r="B7" s="34" t="s">
        <v>91</v>
      </c>
      <c r="C7" s="34" t="s">
        <v>90</v>
      </c>
      <c r="D7" s="34" t="s">
        <v>89</v>
      </c>
      <c r="E7" s="35"/>
      <c r="F7" s="34"/>
      <c r="G7" s="32" t="s">
        <v>91</v>
      </c>
      <c r="H7" s="32" t="s">
        <v>90</v>
      </c>
      <c r="I7" s="34" t="s">
        <v>89</v>
      </c>
      <c r="K7" s="34"/>
      <c r="L7" s="33" t="s">
        <v>91</v>
      </c>
      <c r="M7" s="33" t="s">
        <v>90</v>
      </c>
      <c r="N7" s="32" t="s">
        <v>89</v>
      </c>
    </row>
    <row r="8" spans="1:14" x14ac:dyDescent="0.25">
      <c r="A8" s="24" t="s">
        <v>88</v>
      </c>
      <c r="B8" s="14">
        <v>1296426</v>
      </c>
      <c r="C8" s="14">
        <v>2008655</v>
      </c>
      <c r="D8" s="9">
        <f t="shared" ref="D8:D39" si="0">B8/C8*100</f>
        <v>64.54199451872023</v>
      </c>
      <c r="E8" s="5"/>
      <c r="F8" s="25" t="s">
        <v>88</v>
      </c>
      <c r="G8" s="14">
        <v>2354197</v>
      </c>
      <c r="H8" s="14">
        <v>2848088</v>
      </c>
      <c r="I8" s="30">
        <f t="shared" ref="I8:I39" si="1">G8/H8*100</f>
        <v>82.658857451033825</v>
      </c>
      <c r="K8" s="24" t="s">
        <v>88</v>
      </c>
      <c r="L8" s="14">
        <v>3450768</v>
      </c>
      <c r="M8" s="31">
        <v>3748919</v>
      </c>
      <c r="N8" s="9">
        <f t="shared" ref="N8:N39" si="2">L8/M8*100</f>
        <v>92.047014085927174</v>
      </c>
    </row>
    <row r="9" spans="1:14" x14ac:dyDescent="0.25">
      <c r="A9" s="24" t="s">
        <v>87</v>
      </c>
      <c r="B9" s="14">
        <v>676421</v>
      </c>
      <c r="C9" s="14">
        <v>959203</v>
      </c>
      <c r="D9" s="9">
        <f t="shared" si="0"/>
        <v>70.519066349875885</v>
      </c>
      <c r="E9" s="5"/>
      <c r="F9" s="25" t="s">
        <v>87</v>
      </c>
      <c r="G9" s="14">
        <v>1154251</v>
      </c>
      <c r="H9" s="14">
        <v>1387206</v>
      </c>
      <c r="I9" s="30">
        <f t="shared" si="1"/>
        <v>83.206892127052512</v>
      </c>
      <c r="K9" s="24" t="s">
        <v>87</v>
      </c>
      <c r="L9" s="14">
        <v>1716395</v>
      </c>
      <c r="M9" s="14">
        <v>1848693</v>
      </c>
      <c r="N9" s="9">
        <f t="shared" si="2"/>
        <v>92.843700928169255</v>
      </c>
    </row>
    <row r="10" spans="1:14" x14ac:dyDescent="0.25">
      <c r="A10" s="28" t="s">
        <v>86</v>
      </c>
      <c r="B10" s="14">
        <v>126675</v>
      </c>
      <c r="C10" s="14">
        <v>187119</v>
      </c>
      <c r="D10" s="9">
        <f t="shared" si="0"/>
        <v>67.69756144485595</v>
      </c>
      <c r="E10" s="5"/>
      <c r="F10" s="28" t="s">
        <v>86</v>
      </c>
      <c r="G10" s="29">
        <v>188113</v>
      </c>
      <c r="H10" s="29">
        <v>252111</v>
      </c>
      <c r="I10" s="9">
        <f t="shared" si="1"/>
        <v>74.61514967613472</v>
      </c>
      <c r="K10" s="28" t="s">
        <v>86</v>
      </c>
      <c r="L10" s="14">
        <v>319034</v>
      </c>
      <c r="M10" s="14">
        <v>33797</v>
      </c>
      <c r="N10" s="9">
        <f t="shared" si="2"/>
        <v>943.97135840459225</v>
      </c>
    </row>
    <row r="11" spans="1:14" x14ac:dyDescent="0.25">
      <c r="A11" s="24" t="s">
        <v>85</v>
      </c>
      <c r="B11" s="14">
        <f>SUM(B12)</f>
        <v>3982</v>
      </c>
      <c r="C11" s="14">
        <f>SUM(C12)</f>
        <v>5093</v>
      </c>
      <c r="D11" s="9">
        <f t="shared" si="0"/>
        <v>78.185745140388775</v>
      </c>
      <c r="E11" s="5" t="str">
        <f>MID(B11,RIGHT(B11,3),1)</f>
        <v/>
      </c>
      <c r="F11" s="24" t="s">
        <v>84</v>
      </c>
      <c r="G11" s="14">
        <v>5360</v>
      </c>
      <c r="H11" s="14">
        <v>7207</v>
      </c>
      <c r="I11" s="9">
        <f t="shared" si="1"/>
        <v>74.372138198973232</v>
      </c>
      <c r="K11" s="24" t="s">
        <v>83</v>
      </c>
      <c r="L11" s="14">
        <v>9211</v>
      </c>
      <c r="M11" s="14">
        <v>9555</v>
      </c>
      <c r="N11" s="9">
        <f t="shared" si="2"/>
        <v>96.399790685504968</v>
      </c>
    </row>
    <row r="12" spans="1:14" x14ac:dyDescent="0.25">
      <c r="A12" s="24" t="s">
        <v>82</v>
      </c>
      <c r="B12" s="14">
        <v>3982</v>
      </c>
      <c r="C12" s="14">
        <v>5093</v>
      </c>
      <c r="D12" s="9">
        <f t="shared" si="0"/>
        <v>78.185745140388775</v>
      </c>
      <c r="E12" s="5" t="str">
        <f>MID(B12,RIGHT(B12,3),1)</f>
        <v/>
      </c>
      <c r="F12" s="24" t="s">
        <v>82</v>
      </c>
      <c r="G12" s="14">
        <v>4701</v>
      </c>
      <c r="H12" s="14">
        <v>5951</v>
      </c>
      <c r="I12" s="9">
        <f t="shared" si="1"/>
        <v>78.995126869433705</v>
      </c>
      <c r="K12" s="24" t="s">
        <v>82</v>
      </c>
      <c r="L12" s="14">
        <v>7733</v>
      </c>
      <c r="M12" s="14">
        <v>8037</v>
      </c>
      <c r="N12" s="9">
        <f t="shared" si="2"/>
        <v>96.217494089834503</v>
      </c>
    </row>
    <row r="13" spans="1:14" x14ac:dyDescent="0.25">
      <c r="A13" s="24" t="s">
        <v>81</v>
      </c>
      <c r="B13" s="14">
        <f>SUM(B14:B21)</f>
        <v>12077</v>
      </c>
      <c r="C13" s="14">
        <f>SUM(C14:C21)</f>
        <v>20487</v>
      </c>
      <c r="D13" s="23">
        <f t="shared" si="0"/>
        <v>58.94957778103187</v>
      </c>
      <c r="E13" s="5"/>
      <c r="F13" s="24" t="s">
        <v>81</v>
      </c>
      <c r="G13" s="14">
        <v>15906</v>
      </c>
      <c r="H13" s="14">
        <v>24507</v>
      </c>
      <c r="I13" s="9">
        <f t="shared" si="1"/>
        <v>64.903905006732771</v>
      </c>
      <c r="K13" s="24" t="s">
        <v>81</v>
      </c>
      <c r="L13" s="14">
        <v>28263</v>
      </c>
      <c r="M13" s="14">
        <v>30543</v>
      </c>
      <c r="N13" s="9">
        <f t="shared" si="2"/>
        <v>92.535114428838028</v>
      </c>
    </row>
    <row r="14" spans="1:14" x14ac:dyDescent="0.25">
      <c r="A14" s="24" t="s">
        <v>80</v>
      </c>
      <c r="B14" s="14">
        <v>517</v>
      </c>
      <c r="C14" s="14">
        <v>828</v>
      </c>
      <c r="D14" s="23">
        <f t="shared" si="0"/>
        <v>62.439613526570049</v>
      </c>
      <c r="E14" s="5"/>
      <c r="F14" s="24" t="s">
        <v>80</v>
      </c>
      <c r="G14" s="14">
        <v>251</v>
      </c>
      <c r="H14" s="14">
        <v>1033</v>
      </c>
      <c r="I14" s="9">
        <f t="shared" si="1"/>
        <v>24.298160696999034</v>
      </c>
      <c r="K14" s="24" t="s">
        <v>80</v>
      </c>
      <c r="L14" s="14">
        <v>914</v>
      </c>
      <c r="M14" s="14">
        <v>1115</v>
      </c>
      <c r="N14" s="9">
        <f t="shared" si="2"/>
        <v>81.973094170403584</v>
      </c>
    </row>
    <row r="15" spans="1:14" x14ac:dyDescent="0.25">
      <c r="A15" s="24" t="s">
        <v>79</v>
      </c>
      <c r="B15" s="14">
        <v>1204</v>
      </c>
      <c r="C15" s="14">
        <v>1690</v>
      </c>
      <c r="D15" s="23">
        <f t="shared" si="0"/>
        <v>71.242603550295854</v>
      </c>
      <c r="E15" s="5"/>
      <c r="F15" s="24" t="s">
        <v>79</v>
      </c>
      <c r="G15" s="14">
        <v>970</v>
      </c>
      <c r="H15" s="14">
        <v>2011</v>
      </c>
      <c r="I15" s="9">
        <f t="shared" si="1"/>
        <v>48.234709099950273</v>
      </c>
      <c r="K15" s="24" t="s">
        <v>79</v>
      </c>
      <c r="L15" s="14">
        <v>2185</v>
      </c>
      <c r="M15" s="14">
        <v>2447</v>
      </c>
      <c r="N15" s="9">
        <f t="shared" si="2"/>
        <v>89.293011851246433</v>
      </c>
    </row>
    <row r="16" spans="1:14" x14ac:dyDescent="0.25">
      <c r="A16" s="24" t="s">
        <v>78</v>
      </c>
      <c r="B16" s="14">
        <v>198</v>
      </c>
      <c r="C16" s="14">
        <v>1030</v>
      </c>
      <c r="D16" s="23">
        <f t="shared" si="0"/>
        <v>19.223300970873787</v>
      </c>
      <c r="E16" s="5"/>
      <c r="F16" s="24" t="s">
        <v>78</v>
      </c>
      <c r="G16" s="14">
        <v>307</v>
      </c>
      <c r="H16" s="14">
        <v>1229</v>
      </c>
      <c r="I16" s="9">
        <f t="shared" si="1"/>
        <v>24.979658258746948</v>
      </c>
      <c r="K16" s="24" t="s">
        <v>78</v>
      </c>
      <c r="L16" s="14">
        <v>1221</v>
      </c>
      <c r="M16" s="14">
        <v>1433</v>
      </c>
      <c r="N16" s="9">
        <f t="shared" si="2"/>
        <v>85.205861828332175</v>
      </c>
    </row>
    <row r="17" spans="1:14" x14ac:dyDescent="0.25">
      <c r="A17" s="24" t="s">
        <v>77</v>
      </c>
      <c r="B17" s="14">
        <v>8795</v>
      </c>
      <c r="C17" s="14">
        <v>11569</v>
      </c>
      <c r="D17" s="23">
        <f t="shared" si="0"/>
        <v>76.022128100959463</v>
      </c>
      <c r="E17" s="5"/>
      <c r="F17" s="24" t="s">
        <v>77</v>
      </c>
      <c r="G17" s="14">
        <v>12117</v>
      </c>
      <c r="H17" s="14">
        <v>14291</v>
      </c>
      <c r="I17" s="9">
        <f t="shared" si="1"/>
        <v>84.787628577426361</v>
      </c>
      <c r="K17" s="24" t="s">
        <v>77</v>
      </c>
      <c r="L17" s="14">
        <v>17308</v>
      </c>
      <c r="M17" s="14">
        <v>18220</v>
      </c>
      <c r="N17" s="9">
        <f t="shared" si="2"/>
        <v>94.994511525795829</v>
      </c>
    </row>
    <row r="18" spans="1:14" x14ac:dyDescent="0.25">
      <c r="A18" s="24" t="s">
        <v>76</v>
      </c>
      <c r="B18" s="14">
        <v>364</v>
      </c>
      <c r="C18" s="14">
        <v>1124</v>
      </c>
      <c r="D18" s="23">
        <f t="shared" si="0"/>
        <v>32.384341637010678</v>
      </c>
      <c r="E18" s="5"/>
      <c r="F18" s="24" t="s">
        <v>76</v>
      </c>
      <c r="G18" s="14">
        <v>597</v>
      </c>
      <c r="H18" s="14">
        <v>1227</v>
      </c>
      <c r="I18" s="9">
        <f t="shared" si="1"/>
        <v>48.655256723716384</v>
      </c>
      <c r="K18" s="24" t="s">
        <v>76</v>
      </c>
      <c r="L18" s="14">
        <v>1442</v>
      </c>
      <c r="M18" s="14">
        <v>1530</v>
      </c>
      <c r="N18" s="9">
        <f t="shared" si="2"/>
        <v>94.248366013071887</v>
      </c>
    </row>
    <row r="19" spans="1:14" x14ac:dyDescent="0.25">
      <c r="A19" s="24" t="s">
        <v>75</v>
      </c>
      <c r="B19" s="14">
        <v>421</v>
      </c>
      <c r="C19" s="14">
        <v>1396</v>
      </c>
      <c r="D19" s="23">
        <f t="shared" si="0"/>
        <v>30.157593123209171</v>
      </c>
      <c r="E19" s="5"/>
      <c r="F19" s="24" t="s">
        <v>75</v>
      </c>
      <c r="G19" s="14">
        <v>274</v>
      </c>
      <c r="H19" s="14">
        <v>1588</v>
      </c>
      <c r="I19" s="9">
        <f t="shared" si="1"/>
        <v>17.2544080604534</v>
      </c>
      <c r="K19" s="24" t="s">
        <v>75</v>
      </c>
      <c r="L19" s="14">
        <v>1742</v>
      </c>
      <c r="M19" s="14">
        <v>1944</v>
      </c>
      <c r="N19" s="9">
        <f t="shared" si="2"/>
        <v>89.609053497942384</v>
      </c>
    </row>
    <row r="20" spans="1:14" x14ac:dyDescent="0.25">
      <c r="A20" s="24" t="s">
        <v>74</v>
      </c>
      <c r="B20" s="14">
        <v>411</v>
      </c>
      <c r="C20" s="14">
        <v>1620</v>
      </c>
      <c r="D20" s="23">
        <f t="shared" si="0"/>
        <v>25.37037037037037</v>
      </c>
      <c r="E20" s="5"/>
      <c r="F20" s="24" t="s">
        <v>74</v>
      </c>
      <c r="G20" s="14">
        <v>688</v>
      </c>
      <c r="H20" s="14">
        <v>1647</v>
      </c>
      <c r="I20" s="9">
        <f t="shared" si="1"/>
        <v>41.772920461445054</v>
      </c>
      <c r="K20" s="24" t="s">
        <v>74</v>
      </c>
      <c r="L20" s="14">
        <v>1702</v>
      </c>
      <c r="M20" s="14">
        <v>1852</v>
      </c>
      <c r="N20" s="9">
        <f t="shared" si="2"/>
        <v>91.900647948164149</v>
      </c>
    </row>
    <row r="21" spans="1:14" x14ac:dyDescent="0.25">
      <c r="A21" s="24" t="s">
        <v>73</v>
      </c>
      <c r="B21" s="14">
        <v>167</v>
      </c>
      <c r="C21" s="14">
        <v>1230</v>
      </c>
      <c r="D21" s="23">
        <f t="shared" si="0"/>
        <v>13.577235772357724</v>
      </c>
      <c r="E21" s="5"/>
      <c r="F21" s="24" t="s">
        <v>73</v>
      </c>
      <c r="G21" s="14">
        <v>702</v>
      </c>
      <c r="H21" s="14">
        <v>1481</v>
      </c>
      <c r="I21" s="9">
        <f t="shared" si="1"/>
        <v>47.400405131667796</v>
      </c>
      <c r="K21" s="24" t="s">
        <v>73</v>
      </c>
      <c r="L21" s="14">
        <v>1749</v>
      </c>
      <c r="M21" s="14">
        <v>2002</v>
      </c>
      <c r="N21" s="9">
        <f t="shared" si="2"/>
        <v>87.362637362637358</v>
      </c>
    </row>
    <row r="22" spans="1:14" x14ac:dyDescent="0.25">
      <c r="A22" s="24" t="s">
        <v>72</v>
      </c>
      <c r="B22" s="14">
        <f>SUM(B23)</f>
        <v>1137</v>
      </c>
      <c r="C22" s="14">
        <f>SUM(C23)</f>
        <v>1745</v>
      </c>
      <c r="D22" s="23">
        <f t="shared" si="0"/>
        <v>65.157593123209168</v>
      </c>
      <c r="E22" s="5"/>
      <c r="F22" s="24" t="s">
        <v>72</v>
      </c>
      <c r="G22" s="14">
        <v>2636</v>
      </c>
      <c r="H22" s="14">
        <v>3808</v>
      </c>
      <c r="I22" s="9">
        <f t="shared" si="1"/>
        <v>69.222689075630257</v>
      </c>
      <c r="K22" s="24" t="s">
        <v>72</v>
      </c>
      <c r="L22" s="14">
        <v>3405</v>
      </c>
      <c r="M22" s="14">
        <v>3804</v>
      </c>
      <c r="N22" s="9">
        <f t="shared" si="2"/>
        <v>89.511041009463725</v>
      </c>
    </row>
    <row r="23" spans="1:14" x14ac:dyDescent="0.25">
      <c r="A23" s="24" t="s">
        <v>71</v>
      </c>
      <c r="B23" s="14">
        <v>1137</v>
      </c>
      <c r="C23" s="14">
        <v>1745</v>
      </c>
      <c r="D23" s="23">
        <f t="shared" si="0"/>
        <v>65.157593123209168</v>
      </c>
      <c r="E23" s="5"/>
      <c r="F23" s="24" t="s">
        <v>71</v>
      </c>
      <c r="G23" s="14">
        <v>2636</v>
      </c>
      <c r="H23" s="14">
        <v>3808</v>
      </c>
      <c r="I23" s="9">
        <f t="shared" si="1"/>
        <v>69.222689075630257</v>
      </c>
      <c r="K23" s="24" t="s">
        <v>71</v>
      </c>
      <c r="L23" s="14">
        <v>3405</v>
      </c>
      <c r="M23" s="14">
        <v>3804</v>
      </c>
      <c r="N23" s="9">
        <f t="shared" si="2"/>
        <v>89.511041009463725</v>
      </c>
    </row>
    <row r="24" spans="1:14" x14ac:dyDescent="0.25">
      <c r="A24" s="24" t="s">
        <v>69</v>
      </c>
      <c r="B24" s="14">
        <f>SUM(B25)</f>
        <v>1096</v>
      </c>
      <c r="C24" s="14">
        <f>SUM(C25)</f>
        <v>1271</v>
      </c>
      <c r="D24" s="23">
        <f t="shared" si="0"/>
        <v>86.231313926042489</v>
      </c>
      <c r="E24" s="5"/>
      <c r="F24" s="24" t="s">
        <v>70</v>
      </c>
      <c r="G24" s="14">
        <v>1443</v>
      </c>
      <c r="H24" s="14">
        <v>2170</v>
      </c>
      <c r="I24" s="9">
        <f t="shared" si="1"/>
        <v>66.497695852534562</v>
      </c>
      <c r="K24" s="24" t="s">
        <v>69</v>
      </c>
      <c r="L24" s="14">
        <v>4094</v>
      </c>
      <c r="M24" s="14">
        <v>4373</v>
      </c>
      <c r="N24" s="9">
        <f t="shared" si="2"/>
        <v>93.619940544248806</v>
      </c>
    </row>
    <row r="25" spans="1:14" x14ac:dyDescent="0.25">
      <c r="A25" s="24" t="s">
        <v>68</v>
      </c>
      <c r="B25" s="14">
        <v>1096</v>
      </c>
      <c r="C25" s="14">
        <v>1271</v>
      </c>
      <c r="D25" s="23">
        <f t="shared" si="0"/>
        <v>86.231313926042489</v>
      </c>
      <c r="E25" s="5"/>
      <c r="F25" s="24" t="s">
        <v>68</v>
      </c>
      <c r="G25" s="14">
        <v>1443</v>
      </c>
      <c r="H25" s="14">
        <v>2170</v>
      </c>
      <c r="I25" s="9">
        <f t="shared" si="1"/>
        <v>66.497695852534562</v>
      </c>
      <c r="K25" s="24" t="s">
        <v>68</v>
      </c>
      <c r="L25" s="14">
        <v>4094</v>
      </c>
      <c r="M25" s="14">
        <v>4373</v>
      </c>
      <c r="N25" s="9">
        <f t="shared" si="2"/>
        <v>93.619940544248806</v>
      </c>
    </row>
    <row r="26" spans="1:14" x14ac:dyDescent="0.25">
      <c r="A26" s="24" t="s">
        <v>67</v>
      </c>
      <c r="B26" s="14">
        <f>SUM(B27:B33)</f>
        <v>9040</v>
      </c>
      <c r="C26" s="14">
        <f>SUM(C27:C33)</f>
        <v>12565</v>
      </c>
      <c r="D26" s="23">
        <f t="shared" si="0"/>
        <v>71.945881416633512</v>
      </c>
      <c r="E26" s="5"/>
      <c r="F26" s="24" t="s">
        <v>67</v>
      </c>
      <c r="G26" s="14">
        <v>10597</v>
      </c>
      <c r="H26" s="14">
        <v>14337</v>
      </c>
      <c r="I26" s="9">
        <f t="shared" si="1"/>
        <v>73.913649996512518</v>
      </c>
      <c r="K26" s="24" t="s">
        <v>67</v>
      </c>
      <c r="L26" s="14">
        <v>17577</v>
      </c>
      <c r="M26" s="14">
        <v>18842</v>
      </c>
      <c r="N26" s="9">
        <f t="shared" si="2"/>
        <v>93.286275342320351</v>
      </c>
    </row>
    <row r="27" spans="1:14" x14ac:dyDescent="0.25">
      <c r="A27" s="24" t="s">
        <v>66</v>
      </c>
      <c r="B27" s="14">
        <v>293</v>
      </c>
      <c r="C27" s="14">
        <v>935</v>
      </c>
      <c r="D27" s="23">
        <f t="shared" si="0"/>
        <v>31.336898395721924</v>
      </c>
      <c r="E27" s="5"/>
      <c r="F27" s="24" t="s">
        <v>66</v>
      </c>
      <c r="G27" s="14">
        <v>492</v>
      </c>
      <c r="H27" s="14">
        <v>756</v>
      </c>
      <c r="I27" s="9">
        <f t="shared" si="1"/>
        <v>65.079365079365076</v>
      </c>
      <c r="K27" s="24" t="s">
        <v>66</v>
      </c>
      <c r="L27" s="14">
        <v>860</v>
      </c>
      <c r="M27" s="14">
        <v>977</v>
      </c>
      <c r="N27" s="9">
        <f t="shared" si="2"/>
        <v>88.024564994882297</v>
      </c>
    </row>
    <row r="28" spans="1:14" x14ac:dyDescent="0.25">
      <c r="A28" s="24" t="s">
        <v>65</v>
      </c>
      <c r="B28" s="14">
        <v>1293</v>
      </c>
      <c r="C28" s="14">
        <v>1649</v>
      </c>
      <c r="D28" s="23">
        <f t="shared" si="0"/>
        <v>78.411158277744093</v>
      </c>
      <c r="E28" s="5"/>
      <c r="F28" s="24" t="s">
        <v>64</v>
      </c>
      <c r="G28" s="14">
        <v>725</v>
      </c>
      <c r="H28" s="14">
        <v>1460</v>
      </c>
      <c r="I28" s="9">
        <f t="shared" si="1"/>
        <v>49.657534246575338</v>
      </c>
      <c r="K28" s="24" t="s">
        <v>64</v>
      </c>
      <c r="L28" s="14">
        <v>1807</v>
      </c>
      <c r="M28" s="14">
        <v>2013</v>
      </c>
      <c r="N28" s="9">
        <f t="shared" si="2"/>
        <v>89.766517635370093</v>
      </c>
    </row>
    <row r="29" spans="1:14" x14ac:dyDescent="0.25">
      <c r="A29" s="24" t="s">
        <v>63</v>
      </c>
      <c r="B29" s="14">
        <v>5924</v>
      </c>
      <c r="C29" s="14">
        <v>7842</v>
      </c>
      <c r="D29" s="23">
        <f t="shared" si="0"/>
        <v>75.541953583269574</v>
      </c>
      <c r="E29" s="5"/>
      <c r="F29" s="24" t="s">
        <v>63</v>
      </c>
      <c r="G29" s="14">
        <v>7669</v>
      </c>
      <c r="H29" s="14">
        <v>9413</v>
      </c>
      <c r="I29" s="9">
        <f t="shared" si="1"/>
        <v>81.472431743333686</v>
      </c>
      <c r="K29" s="15" t="s">
        <v>63</v>
      </c>
      <c r="L29" s="14">
        <v>11733</v>
      </c>
      <c r="M29" s="14">
        <v>12400</v>
      </c>
      <c r="N29" s="9">
        <f t="shared" si="2"/>
        <v>94.620967741935473</v>
      </c>
    </row>
    <row r="30" spans="1:14" x14ac:dyDescent="0.25">
      <c r="A30" s="24" t="s">
        <v>62</v>
      </c>
      <c r="B30" s="14">
        <v>290</v>
      </c>
      <c r="C30" s="14">
        <v>428</v>
      </c>
      <c r="D30" s="23">
        <f t="shared" si="0"/>
        <v>67.757009345794401</v>
      </c>
      <c r="E30" s="5"/>
      <c r="F30" s="24" t="s">
        <v>62</v>
      </c>
      <c r="G30" s="14">
        <v>216</v>
      </c>
      <c r="H30" s="14">
        <v>426</v>
      </c>
      <c r="I30" s="9">
        <f t="shared" si="1"/>
        <v>50.704225352112672</v>
      </c>
      <c r="K30" s="15" t="s">
        <v>62</v>
      </c>
      <c r="L30" s="14">
        <v>543</v>
      </c>
      <c r="M30" s="14">
        <v>589</v>
      </c>
      <c r="N30" s="9">
        <f t="shared" si="2"/>
        <v>92.190152801358238</v>
      </c>
    </row>
    <row r="31" spans="1:14" x14ac:dyDescent="0.25">
      <c r="A31" s="24" t="s">
        <v>61</v>
      </c>
      <c r="B31" s="14">
        <v>177</v>
      </c>
      <c r="C31" s="14">
        <v>281</v>
      </c>
      <c r="D31" s="23">
        <f t="shared" si="0"/>
        <v>62.989323843416365</v>
      </c>
      <c r="E31" s="5"/>
      <c r="F31" s="24" t="s">
        <v>61</v>
      </c>
      <c r="G31" s="14">
        <v>99</v>
      </c>
      <c r="H31" s="14">
        <v>255</v>
      </c>
      <c r="I31" s="9">
        <f t="shared" si="1"/>
        <v>38.82352941176471</v>
      </c>
      <c r="K31" s="15" t="s">
        <v>61</v>
      </c>
      <c r="L31" s="14">
        <v>295</v>
      </c>
      <c r="M31" s="14">
        <v>322</v>
      </c>
      <c r="N31" s="9">
        <f t="shared" si="2"/>
        <v>91.614906832298132</v>
      </c>
    </row>
    <row r="32" spans="1:14" x14ac:dyDescent="0.25">
      <c r="A32" s="24" t="s">
        <v>60</v>
      </c>
      <c r="B32" s="14">
        <v>648</v>
      </c>
      <c r="C32" s="14">
        <v>909</v>
      </c>
      <c r="D32" s="23">
        <f t="shared" si="0"/>
        <v>71.287128712871279</v>
      </c>
      <c r="E32" s="5"/>
      <c r="F32" s="24" t="s">
        <v>60</v>
      </c>
      <c r="G32" s="14">
        <v>542</v>
      </c>
      <c r="H32" s="14">
        <v>867</v>
      </c>
      <c r="I32" s="9">
        <f t="shared" si="1"/>
        <v>62.514417531718571</v>
      </c>
      <c r="K32" s="15" t="s">
        <v>60</v>
      </c>
      <c r="L32" s="14">
        <v>941</v>
      </c>
      <c r="M32" s="14">
        <v>1064</v>
      </c>
      <c r="N32" s="9">
        <f t="shared" si="2"/>
        <v>88.439849624060145</v>
      </c>
    </row>
    <row r="33" spans="1:14" x14ac:dyDescent="0.25">
      <c r="A33" s="24" t="s">
        <v>59</v>
      </c>
      <c r="B33" s="14">
        <v>415</v>
      </c>
      <c r="C33" s="14">
        <v>521</v>
      </c>
      <c r="D33" s="23">
        <f t="shared" si="0"/>
        <v>79.654510556621887</v>
      </c>
      <c r="E33" s="5"/>
      <c r="F33" s="24" t="s">
        <v>59</v>
      </c>
      <c r="G33" s="14">
        <v>561</v>
      </c>
      <c r="H33" s="14">
        <v>678</v>
      </c>
      <c r="I33" s="9">
        <f t="shared" si="1"/>
        <v>82.743362831858406</v>
      </c>
      <c r="K33" s="15" t="s">
        <v>59</v>
      </c>
      <c r="L33" s="14">
        <v>845</v>
      </c>
      <c r="M33" s="14">
        <v>891</v>
      </c>
      <c r="N33" s="9">
        <f t="shared" si="2"/>
        <v>94.837261503928175</v>
      </c>
    </row>
    <row r="34" spans="1:14" x14ac:dyDescent="0.25">
      <c r="A34" s="24" t="s">
        <v>58</v>
      </c>
      <c r="B34" s="14">
        <f>SUM(B35)</f>
        <v>1463</v>
      </c>
      <c r="C34" s="14">
        <f>SUM(C35)</f>
        <v>3097</v>
      </c>
      <c r="D34" s="23">
        <f t="shared" si="0"/>
        <v>47.239263803680984</v>
      </c>
      <c r="E34" s="5"/>
      <c r="F34" s="24" t="s">
        <v>58</v>
      </c>
      <c r="G34" s="14">
        <v>2676</v>
      </c>
      <c r="H34" s="14">
        <v>3670</v>
      </c>
      <c r="I34" s="9">
        <f t="shared" si="1"/>
        <v>72.915531335149865</v>
      </c>
      <c r="K34" s="15" t="s">
        <v>58</v>
      </c>
      <c r="L34" s="14">
        <v>4533</v>
      </c>
      <c r="M34" s="14">
        <v>4763</v>
      </c>
      <c r="N34" s="9">
        <f t="shared" si="2"/>
        <v>95.171110644551746</v>
      </c>
    </row>
    <row r="35" spans="1:14" x14ac:dyDescent="0.25">
      <c r="A35" s="24" t="s">
        <v>57</v>
      </c>
      <c r="B35" s="14">
        <v>1463</v>
      </c>
      <c r="C35" s="14">
        <v>3097</v>
      </c>
      <c r="D35" s="23">
        <f t="shared" si="0"/>
        <v>47.239263803680984</v>
      </c>
      <c r="E35" s="5"/>
      <c r="F35" s="24" t="s">
        <v>57</v>
      </c>
      <c r="G35" s="14">
        <v>2676</v>
      </c>
      <c r="H35" s="14">
        <v>3670</v>
      </c>
      <c r="I35" s="9">
        <f t="shared" si="1"/>
        <v>72.915531335149865</v>
      </c>
      <c r="K35" s="15" t="s">
        <v>57</v>
      </c>
      <c r="L35" s="14">
        <v>4533</v>
      </c>
      <c r="M35" s="14">
        <v>4763</v>
      </c>
      <c r="N35" s="9">
        <f t="shared" si="2"/>
        <v>95.171110644551746</v>
      </c>
    </row>
    <row r="36" spans="1:14" x14ac:dyDescent="0.25">
      <c r="A36" s="24" t="s">
        <v>56</v>
      </c>
      <c r="B36" s="14">
        <f>SUM(B37:B39)</f>
        <v>20653</v>
      </c>
      <c r="C36" s="14">
        <f>SUM(C37:C39)</f>
        <v>24978</v>
      </c>
      <c r="D36" s="23">
        <f t="shared" si="0"/>
        <v>82.684762591080158</v>
      </c>
      <c r="E36" s="5"/>
      <c r="F36" s="24" t="s">
        <v>56</v>
      </c>
      <c r="G36" s="14">
        <v>38954</v>
      </c>
      <c r="H36" s="14">
        <v>41933</v>
      </c>
      <c r="I36" s="9">
        <f t="shared" si="1"/>
        <v>92.895809982591288</v>
      </c>
      <c r="K36" s="15" t="s">
        <v>56</v>
      </c>
      <c r="L36" s="14">
        <v>55485</v>
      </c>
      <c r="M36" s="14">
        <v>56573</v>
      </c>
      <c r="N36" s="9">
        <f t="shared" si="2"/>
        <v>98.076821098403826</v>
      </c>
    </row>
    <row r="37" spans="1:14" x14ac:dyDescent="0.25">
      <c r="A37" s="24" t="s">
        <v>55</v>
      </c>
      <c r="B37" s="14">
        <v>20203</v>
      </c>
      <c r="C37" s="14">
        <v>24312</v>
      </c>
      <c r="D37" s="23">
        <f t="shared" si="0"/>
        <v>83.098881210924645</v>
      </c>
      <c r="E37" s="5"/>
      <c r="F37" s="24" t="s">
        <v>55</v>
      </c>
      <c r="G37" s="14">
        <v>38413</v>
      </c>
      <c r="H37" s="14">
        <v>41100</v>
      </c>
      <c r="I37" s="9">
        <f t="shared" si="1"/>
        <v>93.462287104622874</v>
      </c>
      <c r="K37" s="15" t="s">
        <v>55</v>
      </c>
      <c r="L37" s="14">
        <v>54239</v>
      </c>
      <c r="M37" s="14">
        <v>55196</v>
      </c>
      <c r="N37" s="9">
        <f t="shared" si="2"/>
        <v>98.266178708602069</v>
      </c>
    </row>
    <row r="38" spans="1:14" x14ac:dyDescent="0.25">
      <c r="A38" s="24" t="s">
        <v>54</v>
      </c>
      <c r="B38" s="14">
        <v>288</v>
      </c>
      <c r="C38" s="14">
        <v>329</v>
      </c>
      <c r="D38" s="23">
        <f t="shared" si="0"/>
        <v>87.537993920972639</v>
      </c>
      <c r="E38" s="5"/>
      <c r="F38" s="24" t="s">
        <v>54</v>
      </c>
      <c r="G38" s="14">
        <v>329</v>
      </c>
      <c r="H38" s="14">
        <v>419</v>
      </c>
      <c r="I38" s="9">
        <f t="shared" si="1"/>
        <v>78.520286396181376</v>
      </c>
      <c r="K38" s="15" t="s">
        <v>54</v>
      </c>
      <c r="L38" s="14">
        <v>627</v>
      </c>
      <c r="M38" s="14">
        <v>663</v>
      </c>
      <c r="N38" s="9">
        <f t="shared" si="2"/>
        <v>94.570135746606326</v>
      </c>
    </row>
    <row r="39" spans="1:14" x14ac:dyDescent="0.25">
      <c r="A39" s="24" t="s">
        <v>53</v>
      </c>
      <c r="B39" s="14">
        <v>162</v>
      </c>
      <c r="C39" s="14">
        <v>337</v>
      </c>
      <c r="D39" s="23">
        <f t="shared" si="0"/>
        <v>48.071216617210681</v>
      </c>
      <c r="E39" s="5"/>
      <c r="F39" s="24" t="s">
        <v>53</v>
      </c>
      <c r="G39" s="14">
        <v>212</v>
      </c>
      <c r="H39" s="14">
        <v>414</v>
      </c>
      <c r="I39" s="9">
        <f t="shared" si="1"/>
        <v>51.207729468599041</v>
      </c>
      <c r="K39" s="15" t="s">
        <v>53</v>
      </c>
      <c r="L39" s="14">
        <v>619</v>
      </c>
      <c r="M39" s="14">
        <v>714</v>
      </c>
      <c r="N39" s="9">
        <f t="shared" si="2"/>
        <v>86.694677871148457</v>
      </c>
    </row>
    <row r="40" spans="1:14" x14ac:dyDescent="0.25">
      <c r="A40" s="24" t="s">
        <v>52</v>
      </c>
      <c r="B40" s="14">
        <f>SUM(B41:B42)</f>
        <v>373</v>
      </c>
      <c r="C40" s="14">
        <f>SUM(C41:C42)</f>
        <v>5409</v>
      </c>
      <c r="D40" s="23">
        <f t="shared" ref="D40:D61" si="3">B40/C40*100</f>
        <v>6.8959142170456653</v>
      </c>
      <c r="E40" s="5"/>
      <c r="F40" s="24" t="s">
        <v>52</v>
      </c>
      <c r="G40" s="14">
        <v>7356</v>
      </c>
      <c r="H40" s="14">
        <v>9228</v>
      </c>
      <c r="I40" s="9">
        <f t="shared" ref="I40:I71" si="4">G40/H40*100</f>
        <v>79.713914174252281</v>
      </c>
      <c r="K40" s="15" t="s">
        <v>52</v>
      </c>
      <c r="L40" s="14">
        <v>16637</v>
      </c>
      <c r="M40" s="14">
        <v>17741</v>
      </c>
      <c r="N40" s="9">
        <f t="shared" ref="N40:N71" si="5">L40/M40*100</f>
        <v>93.777126430302687</v>
      </c>
    </row>
    <row r="41" spans="1:14" x14ac:dyDescent="0.25">
      <c r="A41" s="24" t="s">
        <v>51</v>
      </c>
      <c r="B41" s="14">
        <v>66</v>
      </c>
      <c r="C41" s="14">
        <v>273</v>
      </c>
      <c r="D41" s="23">
        <f t="shared" si="3"/>
        <v>24.175824175824175</v>
      </c>
      <c r="E41" s="5"/>
      <c r="F41" s="24" t="s">
        <v>51</v>
      </c>
      <c r="G41" s="14">
        <v>299</v>
      </c>
      <c r="H41" s="14">
        <v>453</v>
      </c>
      <c r="I41" s="9">
        <f t="shared" si="4"/>
        <v>66.004415011037537</v>
      </c>
      <c r="K41" s="15" t="s">
        <v>51</v>
      </c>
      <c r="L41" s="14">
        <v>558</v>
      </c>
      <c r="M41" s="14">
        <v>646</v>
      </c>
      <c r="N41" s="9">
        <f t="shared" si="5"/>
        <v>86.377708978328172</v>
      </c>
    </row>
    <row r="42" spans="1:14" x14ac:dyDescent="0.25">
      <c r="A42" s="24" t="s">
        <v>50</v>
      </c>
      <c r="B42" s="14">
        <v>307</v>
      </c>
      <c r="C42" s="14">
        <v>5136</v>
      </c>
      <c r="D42" s="23">
        <f t="shared" si="3"/>
        <v>5.9774143302180685</v>
      </c>
      <c r="E42" s="5"/>
      <c r="F42" s="24" t="s">
        <v>50</v>
      </c>
      <c r="G42" s="14">
        <v>7057</v>
      </c>
      <c r="H42" s="14">
        <v>8775</v>
      </c>
      <c r="I42" s="9">
        <f t="shared" si="4"/>
        <v>80.421652421652425</v>
      </c>
      <c r="K42" s="15" t="s">
        <v>50</v>
      </c>
      <c r="L42" s="14">
        <v>16079</v>
      </c>
      <c r="M42" s="14">
        <v>17095</v>
      </c>
      <c r="N42" s="9">
        <f t="shared" si="5"/>
        <v>94.056741737350109</v>
      </c>
    </row>
    <row r="43" spans="1:14" x14ac:dyDescent="0.25">
      <c r="A43" s="24" t="s">
        <v>49</v>
      </c>
      <c r="B43" s="14">
        <f>SUM(B44:B45)</f>
        <v>2807</v>
      </c>
      <c r="C43" s="14">
        <f>SUM(C44:C45)</f>
        <v>4289</v>
      </c>
      <c r="D43" s="23">
        <f t="shared" si="3"/>
        <v>65.446491023548617</v>
      </c>
      <c r="E43" s="5"/>
      <c r="F43" s="24" t="s">
        <v>49</v>
      </c>
      <c r="G43" s="14">
        <v>4378</v>
      </c>
      <c r="H43" s="14">
        <v>8232</v>
      </c>
      <c r="I43" s="9">
        <f t="shared" si="4"/>
        <v>53.182701652089406</v>
      </c>
      <c r="K43" s="15" t="s">
        <v>49</v>
      </c>
      <c r="L43" s="14">
        <v>9304</v>
      </c>
      <c r="M43" s="14">
        <v>10151</v>
      </c>
      <c r="N43" s="9">
        <f t="shared" si="5"/>
        <v>91.655994483302138</v>
      </c>
    </row>
    <row r="44" spans="1:14" x14ac:dyDescent="0.25">
      <c r="A44" s="24" t="s">
        <v>48</v>
      </c>
      <c r="B44" s="14">
        <v>583</v>
      </c>
      <c r="C44" s="14">
        <v>1627</v>
      </c>
      <c r="D44" s="23">
        <f t="shared" si="3"/>
        <v>35.832821143208363</v>
      </c>
      <c r="E44" s="5"/>
      <c r="F44" s="24" t="s">
        <v>48</v>
      </c>
      <c r="G44" s="14">
        <v>657</v>
      </c>
      <c r="H44" s="14">
        <v>1581</v>
      </c>
      <c r="I44" s="9">
        <f t="shared" si="4"/>
        <v>41.555977229601524</v>
      </c>
      <c r="K44" s="15" t="s">
        <v>48</v>
      </c>
      <c r="L44" s="14">
        <v>1717</v>
      </c>
      <c r="M44" s="14">
        <v>1936</v>
      </c>
      <c r="N44" s="9">
        <f t="shared" si="5"/>
        <v>88.688016528925615</v>
      </c>
    </row>
    <row r="45" spans="1:14" x14ac:dyDescent="0.25">
      <c r="A45" s="24" t="s">
        <v>47</v>
      </c>
      <c r="B45" s="14">
        <v>2224</v>
      </c>
      <c r="C45" s="14">
        <v>2662</v>
      </c>
      <c r="D45" s="23">
        <f t="shared" si="3"/>
        <v>83.546205860255455</v>
      </c>
      <c r="E45" s="5"/>
      <c r="F45" s="24" t="s">
        <v>47</v>
      </c>
      <c r="G45" s="14">
        <v>2027</v>
      </c>
      <c r="H45" s="14">
        <v>2814</v>
      </c>
      <c r="I45" s="9">
        <f t="shared" si="4"/>
        <v>72.032693674484719</v>
      </c>
      <c r="K45" s="15" t="s">
        <v>47</v>
      </c>
      <c r="L45" s="14">
        <v>3259</v>
      </c>
      <c r="M45" s="14">
        <v>3479</v>
      </c>
      <c r="N45" s="9">
        <f t="shared" si="5"/>
        <v>93.676343776947405</v>
      </c>
    </row>
    <row r="46" spans="1:14" x14ac:dyDescent="0.25">
      <c r="A46" s="24" t="s">
        <v>46</v>
      </c>
      <c r="B46" s="14">
        <f>SUM(B47:B50)</f>
        <v>2054</v>
      </c>
      <c r="C46" s="14">
        <f>SUM(C47:C50)</f>
        <v>5160</v>
      </c>
      <c r="D46" s="23">
        <f t="shared" si="3"/>
        <v>39.806201550387598</v>
      </c>
      <c r="E46" s="5"/>
      <c r="F46" s="24" t="s">
        <v>46</v>
      </c>
      <c r="G46" s="14">
        <v>5985</v>
      </c>
      <c r="H46" s="14">
        <v>9219</v>
      </c>
      <c r="I46" s="9">
        <f t="shared" si="4"/>
        <v>64.920273348519359</v>
      </c>
      <c r="K46" s="15" t="s">
        <v>46</v>
      </c>
      <c r="L46" s="14">
        <v>10114</v>
      </c>
      <c r="M46" s="14">
        <v>11921</v>
      </c>
      <c r="N46" s="9">
        <f t="shared" si="5"/>
        <v>84.841875681570329</v>
      </c>
    </row>
    <row r="47" spans="1:14" x14ac:dyDescent="0.25">
      <c r="A47" s="24" t="s">
        <v>45</v>
      </c>
      <c r="B47" s="14">
        <v>543</v>
      </c>
      <c r="C47" s="14">
        <v>1115</v>
      </c>
      <c r="D47" s="23">
        <f t="shared" si="3"/>
        <v>48.699551569506724</v>
      </c>
      <c r="E47" s="5"/>
      <c r="F47" s="24" t="s">
        <v>45</v>
      </c>
      <c r="G47" s="14">
        <v>501</v>
      </c>
      <c r="H47" s="14">
        <v>1006</v>
      </c>
      <c r="I47" s="9">
        <f t="shared" si="4"/>
        <v>49.801192842942342</v>
      </c>
      <c r="K47" s="15" t="s">
        <v>45</v>
      </c>
      <c r="L47" s="14">
        <v>918</v>
      </c>
      <c r="M47" s="14">
        <v>1127</v>
      </c>
      <c r="N47" s="9">
        <f t="shared" si="5"/>
        <v>81.455190771960957</v>
      </c>
    </row>
    <row r="48" spans="1:14" x14ac:dyDescent="0.25">
      <c r="A48" s="24" t="s">
        <v>6</v>
      </c>
      <c r="B48" s="14">
        <v>154</v>
      </c>
      <c r="C48" s="14">
        <v>479</v>
      </c>
      <c r="D48" s="23">
        <f t="shared" si="3"/>
        <v>32.150313152400834</v>
      </c>
      <c r="E48" s="5"/>
      <c r="F48" s="24" t="s">
        <v>6</v>
      </c>
      <c r="G48" s="14">
        <v>318</v>
      </c>
      <c r="H48" s="14">
        <v>509</v>
      </c>
      <c r="I48" s="9">
        <f t="shared" si="4"/>
        <v>62.47544204322201</v>
      </c>
      <c r="K48" s="15" t="s">
        <v>6</v>
      </c>
      <c r="L48" s="14">
        <v>432</v>
      </c>
      <c r="M48" s="14">
        <v>542</v>
      </c>
      <c r="N48" s="9">
        <f t="shared" si="5"/>
        <v>79.704797047970473</v>
      </c>
    </row>
    <row r="49" spans="1:14" x14ac:dyDescent="0.25">
      <c r="A49" s="24" t="s">
        <v>44</v>
      </c>
      <c r="B49" s="14">
        <v>387</v>
      </c>
      <c r="C49" s="14">
        <v>1556</v>
      </c>
      <c r="D49" s="23">
        <f t="shared" si="3"/>
        <v>24.871465295629818</v>
      </c>
      <c r="E49" s="5"/>
      <c r="F49" s="24" t="s">
        <v>44</v>
      </c>
      <c r="G49" s="14">
        <v>1509</v>
      </c>
      <c r="H49" s="14">
        <v>2475</v>
      </c>
      <c r="I49" s="9">
        <f t="shared" si="4"/>
        <v>60.969696969696976</v>
      </c>
      <c r="K49" s="15" t="s">
        <v>44</v>
      </c>
      <c r="L49" s="14">
        <v>2223</v>
      </c>
      <c r="M49" s="14">
        <v>2889</v>
      </c>
      <c r="N49" s="9">
        <f t="shared" si="5"/>
        <v>76.947040498442362</v>
      </c>
    </row>
    <row r="50" spans="1:14" x14ac:dyDescent="0.25">
      <c r="A50" s="24" t="s">
        <v>43</v>
      </c>
      <c r="B50" s="14">
        <v>970</v>
      </c>
      <c r="C50" s="14">
        <v>2010</v>
      </c>
      <c r="D50" s="23">
        <f t="shared" si="3"/>
        <v>48.258706467661696</v>
      </c>
      <c r="E50" s="5"/>
      <c r="F50" s="24" t="s">
        <v>43</v>
      </c>
      <c r="G50" s="14">
        <v>3657</v>
      </c>
      <c r="H50" s="14">
        <v>5229</v>
      </c>
      <c r="I50" s="9">
        <f t="shared" si="4"/>
        <v>69.936890418818138</v>
      </c>
      <c r="K50" s="15" t="s">
        <v>43</v>
      </c>
      <c r="L50" s="14">
        <v>6541</v>
      </c>
      <c r="M50" s="14">
        <v>7363</v>
      </c>
      <c r="N50" s="9">
        <f t="shared" si="5"/>
        <v>88.836072253157681</v>
      </c>
    </row>
    <row r="51" spans="1:14" x14ac:dyDescent="0.25">
      <c r="A51" s="24" t="s">
        <v>42</v>
      </c>
      <c r="B51" s="14">
        <f>SUM(B52:B55)</f>
        <v>27699</v>
      </c>
      <c r="C51" s="14">
        <f>SUM(C52:C55)</f>
        <v>33446</v>
      </c>
      <c r="D51" s="23">
        <f t="shared" si="3"/>
        <v>82.81707827542904</v>
      </c>
      <c r="E51" s="5"/>
      <c r="F51" s="24" t="s">
        <v>42</v>
      </c>
      <c r="G51" s="14">
        <v>44896</v>
      </c>
      <c r="H51" s="14">
        <v>51538</v>
      </c>
      <c r="I51" s="9">
        <f t="shared" si="4"/>
        <v>87.112421902285703</v>
      </c>
      <c r="K51" s="15" t="s">
        <v>42</v>
      </c>
      <c r="L51" s="14">
        <v>68167</v>
      </c>
      <c r="M51" s="14">
        <v>70428</v>
      </c>
      <c r="N51" s="9">
        <f t="shared" si="5"/>
        <v>96.789629124779921</v>
      </c>
    </row>
    <row r="52" spans="1:14" x14ac:dyDescent="0.25">
      <c r="A52" s="24" t="s">
        <v>41</v>
      </c>
      <c r="B52" s="14">
        <v>1772</v>
      </c>
      <c r="C52" s="14">
        <v>2126</v>
      </c>
      <c r="D52" s="23">
        <f t="shared" si="3"/>
        <v>83.349012229539042</v>
      </c>
      <c r="E52" s="5"/>
      <c r="F52" s="24" t="s">
        <v>41</v>
      </c>
      <c r="G52" s="14">
        <v>1820</v>
      </c>
      <c r="H52" s="14">
        <v>2658</v>
      </c>
      <c r="I52" s="9">
        <f t="shared" si="4"/>
        <v>68.472535741158765</v>
      </c>
      <c r="K52" s="15" t="s">
        <v>41</v>
      </c>
      <c r="L52" s="14">
        <v>3341</v>
      </c>
      <c r="M52" s="14">
        <v>3520</v>
      </c>
      <c r="N52" s="9">
        <f t="shared" si="5"/>
        <v>94.91477272727272</v>
      </c>
    </row>
    <row r="53" spans="1:14" x14ac:dyDescent="0.25">
      <c r="A53" s="24" t="s">
        <v>40</v>
      </c>
      <c r="B53" s="14">
        <v>524</v>
      </c>
      <c r="C53" s="14">
        <v>1464</v>
      </c>
      <c r="D53" s="23">
        <f t="shared" si="3"/>
        <v>35.79234972677596</v>
      </c>
      <c r="E53" s="5"/>
      <c r="F53" s="24" t="s">
        <v>40</v>
      </c>
      <c r="G53" s="14">
        <v>1663</v>
      </c>
      <c r="H53" s="14">
        <v>2349</v>
      </c>
      <c r="I53" s="9">
        <f t="shared" si="4"/>
        <v>70.796083439761603</v>
      </c>
      <c r="K53" s="15" t="s">
        <v>40</v>
      </c>
      <c r="L53" s="14">
        <v>3289</v>
      </c>
      <c r="M53" s="14">
        <v>3636</v>
      </c>
      <c r="N53" s="9">
        <f t="shared" si="5"/>
        <v>90.45654565456546</v>
      </c>
    </row>
    <row r="54" spans="1:14" x14ac:dyDescent="0.25">
      <c r="A54" s="24" t="s">
        <v>39</v>
      </c>
      <c r="B54" s="14">
        <v>24538</v>
      </c>
      <c r="C54" s="14">
        <v>28115</v>
      </c>
      <c r="D54" s="23">
        <f t="shared" si="3"/>
        <v>87.277254134803485</v>
      </c>
      <c r="E54" s="5"/>
      <c r="F54" s="24" t="s">
        <v>39</v>
      </c>
      <c r="G54" s="14">
        <v>37749</v>
      </c>
      <c r="H54" s="14">
        <v>40752</v>
      </c>
      <c r="I54" s="9">
        <f t="shared" si="4"/>
        <v>92.631036513545354</v>
      </c>
      <c r="K54" s="15" t="s">
        <v>39</v>
      </c>
      <c r="L54" s="14">
        <v>54751</v>
      </c>
      <c r="M54" s="14">
        <v>56136</v>
      </c>
      <c r="N54" s="9">
        <f t="shared" si="5"/>
        <v>97.532777540259374</v>
      </c>
    </row>
    <row r="55" spans="1:14" x14ac:dyDescent="0.25">
      <c r="A55" s="24" t="s">
        <v>38</v>
      </c>
      <c r="B55" s="14">
        <v>865</v>
      </c>
      <c r="C55" s="14">
        <v>1741</v>
      </c>
      <c r="D55" s="23">
        <f t="shared" si="3"/>
        <v>49.684089603676043</v>
      </c>
      <c r="E55" s="5"/>
      <c r="F55" s="24" t="s">
        <v>37</v>
      </c>
      <c r="G55" s="14">
        <v>1366</v>
      </c>
      <c r="H55" s="14">
        <v>2247</v>
      </c>
      <c r="I55" s="9">
        <f t="shared" si="4"/>
        <v>60.792167334223414</v>
      </c>
      <c r="K55" s="15" t="s">
        <v>36</v>
      </c>
      <c r="L55" s="14">
        <v>2862</v>
      </c>
      <c r="M55" s="14">
        <v>2991</v>
      </c>
      <c r="N55" s="9">
        <f t="shared" si="5"/>
        <v>95.687061183550654</v>
      </c>
    </row>
    <row r="56" spans="1:14" x14ac:dyDescent="0.25">
      <c r="A56" s="24" t="s">
        <v>35</v>
      </c>
      <c r="B56" s="14">
        <f>SUM(B57:B59)</f>
        <v>756</v>
      </c>
      <c r="C56" s="14">
        <f>SUM(C57:C59)</f>
        <v>2351</v>
      </c>
      <c r="D56" s="23">
        <f t="shared" si="3"/>
        <v>32.156529136537642</v>
      </c>
      <c r="E56" s="5"/>
      <c r="F56" s="24" t="s">
        <v>35</v>
      </c>
      <c r="G56" s="14">
        <v>1985</v>
      </c>
      <c r="H56" s="14">
        <v>3457</v>
      </c>
      <c r="I56" s="9">
        <f t="shared" si="4"/>
        <v>57.419728087937514</v>
      </c>
      <c r="K56" s="15" t="s">
        <v>35</v>
      </c>
      <c r="L56" s="14">
        <v>4551</v>
      </c>
      <c r="M56" s="14">
        <v>5023</v>
      </c>
      <c r="N56" s="9">
        <f t="shared" si="5"/>
        <v>90.603225164244478</v>
      </c>
    </row>
    <row r="57" spans="1:14" x14ac:dyDescent="0.25">
      <c r="A57" s="24" t="s">
        <v>34</v>
      </c>
      <c r="B57" s="14">
        <v>264</v>
      </c>
      <c r="C57" s="14">
        <v>589</v>
      </c>
      <c r="D57" s="23">
        <f t="shared" si="3"/>
        <v>44.821731748726656</v>
      </c>
      <c r="E57" s="5"/>
      <c r="F57" s="24" t="s">
        <v>34</v>
      </c>
      <c r="G57" s="14">
        <v>469</v>
      </c>
      <c r="H57" s="14">
        <v>859</v>
      </c>
      <c r="I57" s="9">
        <f t="shared" si="4"/>
        <v>54.598370197904543</v>
      </c>
      <c r="K57" s="15" t="s">
        <v>34</v>
      </c>
      <c r="L57" s="14">
        <v>1073</v>
      </c>
      <c r="M57" s="14">
        <v>1205</v>
      </c>
      <c r="N57" s="9">
        <f t="shared" si="5"/>
        <v>89.045643153526967</v>
      </c>
    </row>
    <row r="58" spans="1:14" x14ac:dyDescent="0.25">
      <c r="A58" s="24" t="s">
        <v>33</v>
      </c>
      <c r="B58" s="14">
        <v>403</v>
      </c>
      <c r="C58" s="14">
        <v>1140</v>
      </c>
      <c r="D58" s="23">
        <f t="shared" si="3"/>
        <v>35.350877192982452</v>
      </c>
      <c r="E58" s="5"/>
      <c r="F58" s="24" t="s">
        <v>33</v>
      </c>
      <c r="G58" s="14">
        <v>1157</v>
      </c>
      <c r="H58" s="14">
        <v>1814</v>
      </c>
      <c r="I58" s="9">
        <f t="shared" si="4"/>
        <v>63.781697905181922</v>
      </c>
      <c r="K58" s="15" t="s">
        <v>33</v>
      </c>
      <c r="L58" s="14">
        <v>2426</v>
      </c>
      <c r="M58" s="14">
        <v>2673</v>
      </c>
      <c r="N58" s="9">
        <f t="shared" si="5"/>
        <v>90.759446315001867</v>
      </c>
    </row>
    <row r="59" spans="1:14" x14ac:dyDescent="0.25">
      <c r="A59" s="24" t="s">
        <v>32</v>
      </c>
      <c r="B59" s="14">
        <v>89</v>
      </c>
      <c r="C59" s="14">
        <v>622</v>
      </c>
      <c r="D59" s="23">
        <f t="shared" si="3"/>
        <v>14.308681672025724</v>
      </c>
      <c r="E59" s="5"/>
      <c r="F59" s="24" t="s">
        <v>32</v>
      </c>
      <c r="G59" s="14">
        <v>359</v>
      </c>
      <c r="H59" s="14">
        <v>784</v>
      </c>
      <c r="I59" s="9">
        <f t="shared" si="4"/>
        <v>45.790816326530617</v>
      </c>
      <c r="K59" s="15" t="s">
        <v>32</v>
      </c>
      <c r="L59" s="14">
        <v>1052</v>
      </c>
      <c r="M59" s="14">
        <v>1145</v>
      </c>
      <c r="N59" s="9">
        <f t="shared" si="5"/>
        <v>91.877729257641931</v>
      </c>
    </row>
    <row r="60" spans="1:14" x14ac:dyDescent="0.25">
      <c r="A60" s="24" t="s">
        <v>31</v>
      </c>
      <c r="B60" s="14">
        <f>SUM(B61)</f>
        <v>3016</v>
      </c>
      <c r="C60" s="14">
        <f>SUM(C61)</f>
        <v>4796</v>
      </c>
      <c r="D60" s="23">
        <f t="shared" si="3"/>
        <v>62.885738115095911</v>
      </c>
      <c r="E60" s="5"/>
      <c r="F60" s="24" t="s">
        <v>31</v>
      </c>
      <c r="G60" s="14">
        <v>3445</v>
      </c>
      <c r="H60" s="14">
        <v>6301</v>
      </c>
      <c r="I60" s="9">
        <f t="shared" si="4"/>
        <v>54.673861291858437</v>
      </c>
      <c r="K60" s="15" t="s">
        <v>31</v>
      </c>
      <c r="L60" s="14">
        <v>8150</v>
      </c>
      <c r="M60" s="14">
        <v>8740</v>
      </c>
      <c r="N60" s="9">
        <f t="shared" si="5"/>
        <v>93.249427917620139</v>
      </c>
    </row>
    <row r="61" spans="1:14" x14ac:dyDescent="0.25">
      <c r="A61" s="24" t="s">
        <v>30</v>
      </c>
      <c r="B61" s="14">
        <v>3016</v>
      </c>
      <c r="C61" s="14">
        <v>4796</v>
      </c>
      <c r="D61" s="23">
        <f t="shared" si="3"/>
        <v>62.885738115095911</v>
      </c>
      <c r="E61" s="5"/>
      <c r="F61" s="24" t="s">
        <v>30</v>
      </c>
      <c r="G61" s="14">
        <v>3445</v>
      </c>
      <c r="H61" s="14">
        <v>6301</v>
      </c>
      <c r="I61" s="9">
        <f t="shared" si="4"/>
        <v>54.673861291858437</v>
      </c>
      <c r="K61" s="15" t="s">
        <v>30</v>
      </c>
      <c r="L61" s="14">
        <v>8150</v>
      </c>
      <c r="M61" s="14">
        <v>8740</v>
      </c>
      <c r="N61" s="9">
        <f t="shared" si="5"/>
        <v>93.249427917620139</v>
      </c>
    </row>
    <row r="62" spans="1:14" x14ac:dyDescent="0.25">
      <c r="A62" s="24" t="s">
        <v>29</v>
      </c>
      <c r="B62" s="27">
        <f>SUM(B63:B64)</f>
        <v>2295</v>
      </c>
      <c r="C62" s="27">
        <f>SUM(C63:C64)</f>
        <v>3462</v>
      </c>
      <c r="D62" s="27">
        <f>SUM(D63:D64)</f>
        <v>120.32114214273363</v>
      </c>
      <c r="E62" s="5"/>
      <c r="F62" s="24" t="s">
        <v>29</v>
      </c>
      <c r="G62" s="14">
        <v>2974</v>
      </c>
      <c r="H62" s="14">
        <v>4293</v>
      </c>
      <c r="I62" s="9">
        <f t="shared" si="4"/>
        <v>69.275564873049149</v>
      </c>
      <c r="K62" s="15" t="s">
        <v>29</v>
      </c>
      <c r="L62" s="14">
        <v>5158</v>
      </c>
      <c r="M62" s="14">
        <v>5676</v>
      </c>
      <c r="N62" s="9">
        <f t="shared" si="5"/>
        <v>90.873854827343209</v>
      </c>
    </row>
    <row r="63" spans="1:14" x14ac:dyDescent="0.25">
      <c r="A63" s="24" t="s">
        <v>28</v>
      </c>
      <c r="B63" s="14">
        <v>480</v>
      </c>
      <c r="C63" s="14">
        <v>1127</v>
      </c>
      <c r="D63" s="23">
        <f t="shared" ref="D63:D72" si="6">B63/C63*100</f>
        <v>42.590949423247558</v>
      </c>
      <c r="E63" s="5"/>
      <c r="F63" s="24" t="s">
        <v>28</v>
      </c>
      <c r="G63" s="14">
        <v>788</v>
      </c>
      <c r="H63" s="14">
        <v>1342</v>
      </c>
      <c r="I63" s="9">
        <f t="shared" si="4"/>
        <v>58.718330849478392</v>
      </c>
      <c r="K63" s="15" t="s">
        <v>28</v>
      </c>
      <c r="L63" s="14">
        <v>1498</v>
      </c>
      <c r="M63" s="14">
        <v>1695</v>
      </c>
      <c r="N63" s="9">
        <f t="shared" si="5"/>
        <v>88.377581120943944</v>
      </c>
    </row>
    <row r="64" spans="1:14" x14ac:dyDescent="0.25">
      <c r="A64" s="24" t="s">
        <v>27</v>
      </c>
      <c r="B64" s="14">
        <v>1815</v>
      </c>
      <c r="C64" s="14">
        <v>2335</v>
      </c>
      <c r="D64" s="23">
        <f t="shared" si="6"/>
        <v>77.730192719486084</v>
      </c>
      <c r="E64" s="5"/>
      <c r="F64" s="24" t="s">
        <v>27</v>
      </c>
      <c r="G64" s="14">
        <v>2186</v>
      </c>
      <c r="H64" s="14">
        <v>2951</v>
      </c>
      <c r="I64" s="9">
        <f t="shared" si="4"/>
        <v>74.076584208742801</v>
      </c>
      <c r="K64" s="15" t="s">
        <v>27</v>
      </c>
      <c r="L64" s="14">
        <v>3660</v>
      </c>
      <c r="M64" s="14">
        <v>3981</v>
      </c>
      <c r="N64" s="9">
        <f t="shared" si="5"/>
        <v>91.936699321778448</v>
      </c>
    </row>
    <row r="65" spans="1:14" x14ac:dyDescent="0.25">
      <c r="A65" s="24" t="s">
        <v>26</v>
      </c>
      <c r="B65" s="14">
        <f>SUM(B66:B68)</f>
        <v>5266</v>
      </c>
      <c r="C65" s="14">
        <f>SUM(C66:C68)</f>
        <v>8739</v>
      </c>
      <c r="D65" s="23">
        <f t="shared" si="6"/>
        <v>60.258610825037181</v>
      </c>
      <c r="E65" s="5"/>
      <c r="F65" s="24" t="s">
        <v>26</v>
      </c>
      <c r="G65" s="14">
        <v>8766</v>
      </c>
      <c r="H65" s="14">
        <v>11887</v>
      </c>
      <c r="I65" s="9">
        <f t="shared" si="4"/>
        <v>73.744426684613444</v>
      </c>
      <c r="K65" s="15" t="s">
        <v>26</v>
      </c>
      <c r="L65" s="14">
        <v>13791</v>
      </c>
      <c r="M65" s="14">
        <v>15049</v>
      </c>
      <c r="N65" s="9">
        <f t="shared" si="5"/>
        <v>91.640640574124518</v>
      </c>
    </row>
    <row r="66" spans="1:14" x14ac:dyDescent="0.25">
      <c r="A66" s="24" t="s">
        <v>25</v>
      </c>
      <c r="B66" s="14">
        <v>3025</v>
      </c>
      <c r="C66" s="14">
        <v>4003</v>
      </c>
      <c r="D66" s="23">
        <f t="shared" si="6"/>
        <v>75.568323757182114</v>
      </c>
      <c r="E66" s="5"/>
      <c r="F66" s="24" t="s">
        <v>25</v>
      </c>
      <c r="G66" s="14">
        <v>5018</v>
      </c>
      <c r="H66" s="14">
        <v>5725</v>
      </c>
      <c r="I66" s="9">
        <f t="shared" si="4"/>
        <v>87.650655021834055</v>
      </c>
      <c r="K66" s="15" t="s">
        <v>25</v>
      </c>
      <c r="L66" s="14">
        <v>6297</v>
      </c>
      <c r="M66" s="14">
        <v>6767</v>
      </c>
      <c r="N66" s="9">
        <f t="shared" si="5"/>
        <v>93.054529333530368</v>
      </c>
    </row>
    <row r="67" spans="1:14" x14ac:dyDescent="0.25">
      <c r="A67" s="24" t="s">
        <v>24</v>
      </c>
      <c r="B67" s="14">
        <v>703</v>
      </c>
      <c r="C67" s="14">
        <v>2732</v>
      </c>
      <c r="D67" s="23">
        <f t="shared" si="6"/>
        <v>25.732064421669104</v>
      </c>
      <c r="E67" s="5"/>
      <c r="F67" s="24" t="s">
        <v>24</v>
      </c>
      <c r="G67" s="14">
        <v>2487</v>
      </c>
      <c r="H67" s="14">
        <v>3683</v>
      </c>
      <c r="I67" s="9">
        <f t="shared" si="4"/>
        <v>67.52647298398044</v>
      </c>
      <c r="K67" s="15" t="s">
        <v>23</v>
      </c>
      <c r="L67" s="14">
        <v>5008</v>
      </c>
      <c r="M67" s="14">
        <v>5544</v>
      </c>
      <c r="N67" s="9">
        <f t="shared" si="5"/>
        <v>90.331890331890335</v>
      </c>
    </row>
    <row r="68" spans="1:14" x14ac:dyDescent="0.25">
      <c r="A68" s="24" t="s">
        <v>22</v>
      </c>
      <c r="B68" s="14">
        <v>1538</v>
      </c>
      <c r="C68" s="14">
        <v>2004</v>
      </c>
      <c r="D68" s="23">
        <f t="shared" si="6"/>
        <v>76.746506986027939</v>
      </c>
      <c r="E68" s="5"/>
      <c r="F68" s="24" t="s">
        <v>22</v>
      </c>
      <c r="G68" s="14">
        <v>1261</v>
      </c>
      <c r="H68" s="14">
        <v>2479</v>
      </c>
      <c r="I68" s="9">
        <f t="shared" si="4"/>
        <v>50.867285195643404</v>
      </c>
      <c r="K68" s="15" t="s">
        <v>22</v>
      </c>
      <c r="L68" s="14">
        <v>2486</v>
      </c>
      <c r="M68" s="14">
        <v>2738</v>
      </c>
      <c r="N68" s="9">
        <f t="shared" si="5"/>
        <v>90.796201607012421</v>
      </c>
    </row>
    <row r="69" spans="1:14" x14ac:dyDescent="0.25">
      <c r="A69" s="25" t="s">
        <v>21</v>
      </c>
      <c r="B69" s="14">
        <f>SUM(B70:B72)</f>
        <v>1369</v>
      </c>
      <c r="C69" s="14">
        <f>SUM(C70:C72)</f>
        <v>5514</v>
      </c>
      <c r="D69" s="23">
        <f t="shared" si="6"/>
        <v>24.827711280377223</v>
      </c>
      <c r="E69" s="5"/>
      <c r="F69" s="24" t="s">
        <v>21</v>
      </c>
      <c r="G69" s="14">
        <v>3671</v>
      </c>
      <c r="H69" s="14">
        <v>6957</v>
      </c>
      <c r="I69" s="9">
        <f t="shared" si="4"/>
        <v>52.766997268937764</v>
      </c>
      <c r="K69" s="15" t="s">
        <v>21</v>
      </c>
      <c r="L69" s="14">
        <v>8296</v>
      </c>
      <c r="M69" s="14">
        <v>9449</v>
      </c>
      <c r="N69" s="9">
        <f t="shared" si="5"/>
        <v>87.797650545031232</v>
      </c>
    </row>
    <row r="70" spans="1:14" x14ac:dyDescent="0.25">
      <c r="A70" s="25" t="s">
        <v>20</v>
      </c>
      <c r="B70" s="26">
        <v>626</v>
      </c>
      <c r="C70" s="26">
        <v>880</v>
      </c>
      <c r="D70" s="23">
        <f t="shared" si="6"/>
        <v>71.136363636363626</v>
      </c>
      <c r="E70" s="5"/>
      <c r="F70" s="24" t="s">
        <v>20</v>
      </c>
      <c r="G70" s="14">
        <v>630</v>
      </c>
      <c r="H70" s="14">
        <v>1103</v>
      </c>
      <c r="I70" s="9">
        <f t="shared" si="4"/>
        <v>57.116953762466004</v>
      </c>
      <c r="K70" s="15" t="s">
        <v>20</v>
      </c>
      <c r="L70" s="14">
        <v>1399</v>
      </c>
      <c r="M70" s="14">
        <v>1588</v>
      </c>
      <c r="N70" s="9">
        <f t="shared" si="5"/>
        <v>88.098236775818634</v>
      </c>
    </row>
    <row r="71" spans="1:14" x14ac:dyDescent="0.25">
      <c r="A71" s="25" t="s">
        <v>19</v>
      </c>
      <c r="B71" s="14">
        <v>497</v>
      </c>
      <c r="C71" s="14">
        <v>641</v>
      </c>
      <c r="D71" s="23">
        <f t="shared" si="6"/>
        <v>77.535101404056164</v>
      </c>
      <c r="E71" s="13"/>
      <c r="F71" s="11" t="s">
        <v>19</v>
      </c>
      <c r="G71" s="10">
        <v>309</v>
      </c>
      <c r="H71" s="10">
        <v>799</v>
      </c>
      <c r="I71" s="10">
        <f t="shared" si="4"/>
        <v>38.673341677096367</v>
      </c>
      <c r="J71" s="12"/>
      <c r="K71" s="18" t="s">
        <v>19</v>
      </c>
      <c r="L71" s="10">
        <v>881</v>
      </c>
      <c r="M71" s="10">
        <v>938</v>
      </c>
      <c r="N71" s="9">
        <f t="shared" si="5"/>
        <v>93.923240938166302</v>
      </c>
    </row>
    <row r="72" spans="1:14" x14ac:dyDescent="0.25">
      <c r="A72" s="24" t="s">
        <v>18</v>
      </c>
      <c r="B72" s="14">
        <v>246</v>
      </c>
      <c r="C72" s="14">
        <v>3993</v>
      </c>
      <c r="D72" s="23">
        <f t="shared" si="6"/>
        <v>6.1607813673929375</v>
      </c>
      <c r="E72" s="13"/>
      <c r="F72" s="11" t="s">
        <v>18</v>
      </c>
      <c r="G72" s="10">
        <v>2732</v>
      </c>
      <c r="H72" s="10">
        <v>5055</v>
      </c>
      <c r="I72" s="10">
        <f t="shared" ref="I72" si="7">G72/H72*100</f>
        <v>54.045499505440155</v>
      </c>
      <c r="J72" s="12"/>
      <c r="K72" s="18" t="s">
        <v>18</v>
      </c>
      <c r="L72" s="10">
        <v>6016</v>
      </c>
      <c r="M72" s="10">
        <v>6923</v>
      </c>
      <c r="N72" s="9">
        <f t="shared" ref="N72:N87" si="8">L72/M72*100</f>
        <v>86.898743319370226</v>
      </c>
    </row>
    <row r="73" spans="1:14" x14ac:dyDescent="0.25">
      <c r="A73" s="22" t="s">
        <v>17</v>
      </c>
      <c r="B73" s="14"/>
      <c r="C73" s="14"/>
      <c r="D73" s="16"/>
      <c r="E73" s="13"/>
      <c r="F73" s="21" t="s">
        <v>16</v>
      </c>
      <c r="G73" s="10"/>
      <c r="H73" s="20"/>
      <c r="I73" s="10"/>
      <c r="J73" s="12"/>
      <c r="K73" s="19" t="s">
        <v>15</v>
      </c>
      <c r="L73" s="10">
        <v>65148</v>
      </c>
      <c r="M73" s="10">
        <v>74315</v>
      </c>
      <c r="N73" s="9">
        <f t="shared" si="8"/>
        <v>87.664670658682624</v>
      </c>
    </row>
    <row r="74" spans="1:14" x14ac:dyDescent="0.25">
      <c r="A74" s="15" t="s">
        <v>14</v>
      </c>
      <c r="B74" s="14">
        <f>SUM(B75)</f>
        <v>6589</v>
      </c>
      <c r="C74" s="14">
        <f>SUM(C75)</f>
        <v>9611</v>
      </c>
      <c r="D74" s="16">
        <f t="shared" ref="D74:D84" si="9">B74/C74*100</f>
        <v>68.556861929039641</v>
      </c>
      <c r="E74" s="13"/>
      <c r="F74" s="11" t="s">
        <v>14</v>
      </c>
      <c r="G74" s="10">
        <v>12819</v>
      </c>
      <c r="H74" s="10">
        <v>16568</v>
      </c>
      <c r="I74" s="10">
        <f t="shared" ref="I74:I84" si="10">G74/H74*100</f>
        <v>77.372042491549976</v>
      </c>
      <c r="J74" s="12"/>
      <c r="K74" s="18" t="s">
        <v>14</v>
      </c>
      <c r="L74" s="10">
        <v>21228</v>
      </c>
      <c r="M74" s="10">
        <v>23579</v>
      </c>
      <c r="N74" s="9">
        <f t="shared" si="8"/>
        <v>90.029263327537208</v>
      </c>
    </row>
    <row r="75" spans="1:14" x14ac:dyDescent="0.25">
      <c r="A75" s="15" t="s">
        <v>13</v>
      </c>
      <c r="B75" s="14">
        <v>6589</v>
      </c>
      <c r="C75" s="14">
        <v>9611</v>
      </c>
      <c r="D75" s="16">
        <f t="shared" si="9"/>
        <v>68.556861929039641</v>
      </c>
      <c r="E75" s="13"/>
      <c r="F75" s="11" t="s">
        <v>13</v>
      </c>
      <c r="G75" s="10">
        <v>12819</v>
      </c>
      <c r="H75" s="10">
        <v>16568</v>
      </c>
      <c r="I75" s="10">
        <f t="shared" si="10"/>
        <v>77.372042491549976</v>
      </c>
      <c r="J75" s="12"/>
      <c r="K75" s="18" t="s">
        <v>13</v>
      </c>
      <c r="L75" s="10">
        <v>21228</v>
      </c>
      <c r="M75" s="10">
        <v>23579</v>
      </c>
      <c r="N75" s="9">
        <f t="shared" si="8"/>
        <v>90.029263327537208</v>
      </c>
    </row>
    <row r="76" spans="1:14" x14ac:dyDescent="0.25">
      <c r="A76" s="15" t="s">
        <v>12</v>
      </c>
      <c r="B76" s="14">
        <f>SUM(B77:B79)</f>
        <v>2186</v>
      </c>
      <c r="C76" s="14">
        <f>SUM(C77:C79)</f>
        <v>5482</v>
      </c>
      <c r="D76" s="16">
        <f t="shared" si="9"/>
        <v>39.875957679678947</v>
      </c>
      <c r="E76" s="13"/>
      <c r="F76" s="11" t="s">
        <v>12</v>
      </c>
      <c r="G76" s="10">
        <v>831</v>
      </c>
      <c r="H76" s="10">
        <v>987</v>
      </c>
      <c r="I76" s="10">
        <f t="shared" si="10"/>
        <v>84.19452887537993</v>
      </c>
      <c r="J76" s="12"/>
      <c r="K76" s="18" t="s">
        <v>12</v>
      </c>
      <c r="L76" s="10">
        <v>14941</v>
      </c>
      <c r="M76" s="10">
        <v>16172</v>
      </c>
      <c r="N76" s="9">
        <f t="shared" si="8"/>
        <v>92.388078159782339</v>
      </c>
    </row>
    <row r="77" spans="1:14" x14ac:dyDescent="0.25">
      <c r="A77" s="15" t="s">
        <v>11</v>
      </c>
      <c r="B77" s="14">
        <v>195</v>
      </c>
      <c r="C77" s="14">
        <v>721</v>
      </c>
      <c r="D77" s="16">
        <f t="shared" si="9"/>
        <v>27.045769764216367</v>
      </c>
      <c r="E77" s="13"/>
      <c r="F77" s="11" t="s">
        <v>11</v>
      </c>
      <c r="G77" s="10">
        <v>988</v>
      </c>
      <c r="H77" s="10">
        <v>1559</v>
      </c>
      <c r="I77" s="10">
        <f t="shared" si="10"/>
        <v>63.373957665169975</v>
      </c>
      <c r="J77" s="12"/>
      <c r="K77" s="18" t="s">
        <v>11</v>
      </c>
      <c r="L77" s="10">
        <v>2289</v>
      </c>
      <c r="M77" s="10">
        <v>2699</v>
      </c>
      <c r="N77" s="9">
        <f t="shared" si="8"/>
        <v>84.809188588366055</v>
      </c>
    </row>
    <row r="78" spans="1:14" x14ac:dyDescent="0.25">
      <c r="A78" s="15" t="s">
        <v>10</v>
      </c>
      <c r="B78" s="14">
        <v>499</v>
      </c>
      <c r="C78" s="14">
        <v>1392</v>
      </c>
      <c r="D78" s="16">
        <f t="shared" si="9"/>
        <v>35.847701149425291</v>
      </c>
      <c r="E78" s="13"/>
      <c r="F78" s="11" t="s">
        <v>9</v>
      </c>
      <c r="G78" s="10">
        <v>1923</v>
      </c>
      <c r="H78" s="10">
        <v>2406</v>
      </c>
      <c r="I78" s="10">
        <f t="shared" si="10"/>
        <v>79.925187032418961</v>
      </c>
      <c r="J78" s="12"/>
      <c r="K78" s="18" t="s">
        <v>9</v>
      </c>
      <c r="L78" s="10">
        <v>4744</v>
      </c>
      <c r="M78" s="10">
        <v>5376</v>
      </c>
      <c r="N78" s="9">
        <f t="shared" si="8"/>
        <v>88.24404761904762</v>
      </c>
    </row>
    <row r="79" spans="1:14" x14ac:dyDescent="0.25">
      <c r="A79" s="15" t="s">
        <v>8</v>
      </c>
      <c r="B79" s="14">
        <v>1492</v>
      </c>
      <c r="C79" s="14">
        <v>3369</v>
      </c>
      <c r="D79" s="16">
        <f t="shared" si="9"/>
        <v>44.286138319976253</v>
      </c>
      <c r="E79" s="13"/>
      <c r="F79" s="11" t="s">
        <v>8</v>
      </c>
      <c r="G79" s="10">
        <v>5399</v>
      </c>
      <c r="H79" s="10">
        <v>5905</v>
      </c>
      <c r="I79" s="10">
        <f t="shared" si="10"/>
        <v>91.430990685859442</v>
      </c>
      <c r="J79" s="12"/>
      <c r="K79" s="18" t="s">
        <v>8</v>
      </c>
      <c r="L79" s="10">
        <v>7908</v>
      </c>
      <c r="M79" s="10">
        <v>8097</v>
      </c>
      <c r="N79" s="9">
        <f t="shared" si="8"/>
        <v>97.665802148944053</v>
      </c>
    </row>
    <row r="80" spans="1:14" x14ac:dyDescent="0.25">
      <c r="A80" s="15" t="s">
        <v>7</v>
      </c>
      <c r="B80" s="14">
        <f>SUM(B81:B87)</f>
        <v>5879</v>
      </c>
      <c r="C80" s="14">
        <f>SUM(C81:C87)</f>
        <v>13530</v>
      </c>
      <c r="D80" s="16">
        <f t="shared" si="9"/>
        <v>43.45158906134516</v>
      </c>
      <c r="E80" s="13"/>
      <c r="F80" s="11" t="s">
        <v>7</v>
      </c>
      <c r="G80" s="10">
        <v>14764</v>
      </c>
      <c r="H80" s="10">
        <v>22226</v>
      </c>
      <c r="I80" s="10">
        <f t="shared" si="10"/>
        <v>66.426707459731844</v>
      </c>
      <c r="J80" s="12"/>
      <c r="K80" s="18" t="s">
        <v>7</v>
      </c>
      <c r="L80" s="10">
        <v>28979</v>
      </c>
      <c r="M80" s="10">
        <v>34564</v>
      </c>
      <c r="N80" s="9">
        <f t="shared" si="8"/>
        <v>83.841569262816805</v>
      </c>
    </row>
    <row r="81" spans="1:14" x14ac:dyDescent="0.25">
      <c r="A81" s="15" t="s">
        <v>6</v>
      </c>
      <c r="B81" s="14">
        <v>119</v>
      </c>
      <c r="C81" s="14">
        <v>341</v>
      </c>
      <c r="D81" s="16">
        <f t="shared" si="9"/>
        <v>34.897360703812318</v>
      </c>
      <c r="E81" s="13"/>
      <c r="F81" s="11" t="s">
        <v>6</v>
      </c>
      <c r="G81" s="10">
        <v>318</v>
      </c>
      <c r="H81" s="10">
        <v>522</v>
      </c>
      <c r="I81" s="10">
        <f t="shared" si="10"/>
        <v>60.919540229885058</v>
      </c>
      <c r="J81" s="12"/>
      <c r="K81" s="18" t="s">
        <v>6</v>
      </c>
      <c r="L81" s="10">
        <v>707</v>
      </c>
      <c r="M81" s="10">
        <v>812</v>
      </c>
      <c r="N81" s="9">
        <f t="shared" si="8"/>
        <v>87.068965517241381</v>
      </c>
    </row>
    <row r="82" spans="1:14" x14ac:dyDescent="0.25">
      <c r="A82" s="15" t="s">
        <v>5</v>
      </c>
      <c r="B82" s="14">
        <v>760</v>
      </c>
      <c r="C82" s="14">
        <v>1810</v>
      </c>
      <c r="D82" s="16">
        <f t="shared" si="9"/>
        <v>41.988950276243095</v>
      </c>
      <c r="E82" s="13"/>
      <c r="F82" s="11" t="s">
        <v>5</v>
      </c>
      <c r="G82" s="10">
        <v>1579</v>
      </c>
      <c r="H82" s="10">
        <v>2926</v>
      </c>
      <c r="I82" s="10">
        <f t="shared" si="10"/>
        <v>53.964456596035546</v>
      </c>
      <c r="J82" s="12"/>
      <c r="K82" s="18" t="s">
        <v>5</v>
      </c>
      <c r="L82" s="10">
        <v>3226</v>
      </c>
      <c r="M82" s="10">
        <v>4071</v>
      </c>
      <c r="N82" s="9">
        <f t="shared" si="8"/>
        <v>79.24342913289118</v>
      </c>
    </row>
    <row r="83" spans="1:14" x14ac:dyDescent="0.25">
      <c r="A83" s="15" t="s">
        <v>4</v>
      </c>
      <c r="B83" s="14">
        <v>1297</v>
      </c>
      <c r="C83" s="14">
        <v>3060</v>
      </c>
      <c r="D83" s="16">
        <f t="shared" si="9"/>
        <v>42.385620915032682</v>
      </c>
      <c r="E83" s="13"/>
      <c r="F83" s="11" t="s">
        <v>4</v>
      </c>
      <c r="G83" s="10">
        <v>2707</v>
      </c>
      <c r="H83" s="10">
        <v>4833</v>
      </c>
      <c r="I83" s="10">
        <f t="shared" si="10"/>
        <v>56.010759362714666</v>
      </c>
      <c r="J83" s="12"/>
      <c r="K83" s="11" t="s">
        <v>4</v>
      </c>
      <c r="L83" s="10">
        <v>5769</v>
      </c>
      <c r="M83" s="10">
        <v>7334</v>
      </c>
      <c r="N83" s="9">
        <f t="shared" si="8"/>
        <v>78.661030815380414</v>
      </c>
    </row>
    <row r="84" spans="1:14" x14ac:dyDescent="0.25">
      <c r="A84" s="15" t="s">
        <v>3</v>
      </c>
      <c r="B84" s="14">
        <v>769</v>
      </c>
      <c r="C84" s="14">
        <v>2908</v>
      </c>
      <c r="D84" s="16">
        <f t="shared" si="9"/>
        <v>26.44429160935351</v>
      </c>
      <c r="E84" s="13"/>
      <c r="F84" s="11" t="s">
        <v>3</v>
      </c>
      <c r="G84" s="10">
        <v>2680</v>
      </c>
      <c r="H84" s="10">
        <v>4581</v>
      </c>
      <c r="I84" s="10">
        <f t="shared" si="10"/>
        <v>58.502510368915082</v>
      </c>
      <c r="J84" s="12"/>
      <c r="K84" s="11" t="s">
        <v>3</v>
      </c>
      <c r="L84" s="10">
        <v>5618</v>
      </c>
      <c r="M84" s="10">
        <v>6680</v>
      </c>
      <c r="N84" s="9">
        <f t="shared" si="8"/>
        <v>84.101796407185631</v>
      </c>
    </row>
    <row r="85" spans="1:14" x14ac:dyDescent="0.25">
      <c r="A85" s="15" t="s">
        <v>2</v>
      </c>
      <c r="B85" s="14"/>
      <c r="C85" s="14"/>
      <c r="D85" s="16"/>
      <c r="E85" s="13"/>
      <c r="F85" s="18" t="s">
        <v>2</v>
      </c>
      <c r="G85" s="17"/>
      <c r="H85" s="17"/>
      <c r="I85" s="10"/>
      <c r="J85" s="12"/>
      <c r="K85" s="11" t="s">
        <v>2</v>
      </c>
      <c r="L85" s="10">
        <v>1404</v>
      </c>
      <c r="M85" s="10">
        <v>1615</v>
      </c>
      <c r="N85" s="9">
        <f t="shared" si="8"/>
        <v>86.934984520123834</v>
      </c>
    </row>
    <row r="86" spans="1:14" x14ac:dyDescent="0.25">
      <c r="A86" s="15" t="s">
        <v>1</v>
      </c>
      <c r="B86" s="14">
        <v>2802</v>
      </c>
      <c r="C86" s="14">
        <v>4984</v>
      </c>
      <c r="D86" s="16">
        <f>B86/C86*100</f>
        <v>56.219903691813798</v>
      </c>
      <c r="E86" s="13"/>
      <c r="F86" s="11" t="s">
        <v>1</v>
      </c>
      <c r="G86" s="10">
        <v>7129</v>
      </c>
      <c r="H86" s="10">
        <v>8784</v>
      </c>
      <c r="I86" s="10">
        <f>G86/H86*100</f>
        <v>81.158925318761391</v>
      </c>
      <c r="J86" s="12"/>
      <c r="K86" s="11" t="s">
        <v>1</v>
      </c>
      <c r="L86" s="10">
        <v>11642</v>
      </c>
      <c r="M86" s="10">
        <v>13143</v>
      </c>
      <c r="N86" s="9">
        <f t="shared" si="8"/>
        <v>88.57947196226128</v>
      </c>
    </row>
    <row r="87" spans="1:14" x14ac:dyDescent="0.25">
      <c r="A87" s="15" t="s">
        <v>0</v>
      </c>
      <c r="B87" s="14">
        <v>132</v>
      </c>
      <c r="C87" s="14">
        <v>427</v>
      </c>
      <c r="D87" s="10">
        <f>B87/C87*100</f>
        <v>30.913348946135834</v>
      </c>
      <c r="E87" s="13"/>
      <c r="F87" s="11" t="s">
        <v>0</v>
      </c>
      <c r="G87" s="10">
        <v>351</v>
      </c>
      <c r="H87" s="10">
        <v>580</v>
      </c>
      <c r="I87" s="10">
        <f>G87/H87*100</f>
        <v>60.517241379310349</v>
      </c>
      <c r="J87" s="12"/>
      <c r="K87" s="11" t="s">
        <v>0</v>
      </c>
      <c r="L87" s="10">
        <v>613</v>
      </c>
      <c r="M87" s="10">
        <v>909</v>
      </c>
      <c r="N87" s="9">
        <f t="shared" si="8"/>
        <v>67.436743674367435</v>
      </c>
    </row>
    <row r="88" spans="1:14" x14ac:dyDescent="0.25">
      <c r="E88" s="5"/>
    </row>
    <row r="89" spans="1:14" x14ac:dyDescent="0.25">
      <c r="E89" s="5"/>
    </row>
    <row r="90" spans="1:14" x14ac:dyDescent="0.25">
      <c r="E90" s="5"/>
    </row>
    <row r="91" spans="1:14" x14ac:dyDescent="0.25">
      <c r="E91" s="5"/>
    </row>
    <row r="92" spans="1:14" x14ac:dyDescent="0.25">
      <c r="E92" s="5"/>
    </row>
    <row r="93" spans="1:14" x14ac:dyDescent="0.25">
      <c r="E93" s="5"/>
    </row>
    <row r="94" spans="1:14" x14ac:dyDescent="0.25">
      <c r="E94" s="5"/>
    </row>
    <row r="95" spans="1:14" x14ac:dyDescent="0.25">
      <c r="E95" s="5"/>
    </row>
    <row r="96" spans="1:14" x14ac:dyDescent="0.25">
      <c r="E96" s="5"/>
    </row>
    <row r="97" spans="5:5" x14ac:dyDescent="0.25">
      <c r="E97" s="5"/>
    </row>
    <row r="98" spans="5:5" x14ac:dyDescent="0.25">
      <c r="E98" s="5"/>
    </row>
    <row r="99" spans="5:5" x14ac:dyDescent="0.25">
      <c r="E99" s="5"/>
    </row>
    <row r="100" spans="5:5" x14ac:dyDescent="0.25">
      <c r="E100" s="5"/>
    </row>
    <row r="101" spans="5:5" x14ac:dyDescent="0.25">
      <c r="E101" s="5"/>
    </row>
    <row r="102" spans="5:5" x14ac:dyDescent="0.25">
      <c r="E102" s="5"/>
    </row>
    <row r="103" spans="5:5" x14ac:dyDescent="0.25">
      <c r="E103" s="5"/>
    </row>
    <row r="104" spans="5:5" x14ac:dyDescent="0.25">
      <c r="E104" s="5"/>
    </row>
    <row r="105" spans="5:5" x14ac:dyDescent="0.25">
      <c r="E105" s="5"/>
    </row>
    <row r="106" spans="5:5" x14ac:dyDescent="0.25">
      <c r="E106" s="5"/>
    </row>
    <row r="107" spans="5:5" x14ac:dyDescent="0.25">
      <c r="E107" s="5"/>
    </row>
    <row r="108" spans="5:5" x14ac:dyDescent="0.25">
      <c r="E108" s="5"/>
    </row>
    <row r="109" spans="5:5" x14ac:dyDescent="0.25">
      <c r="E109" s="5"/>
    </row>
    <row r="110" spans="5:5" x14ac:dyDescent="0.25">
      <c r="E110" s="5"/>
    </row>
    <row r="111" spans="5:5" x14ac:dyDescent="0.25">
      <c r="E111" s="5"/>
    </row>
    <row r="112" spans="5:5" x14ac:dyDescent="0.25">
      <c r="E112" s="5"/>
    </row>
    <row r="113" spans="1:14" x14ac:dyDescent="0.25">
      <c r="E113" s="5"/>
    </row>
    <row r="114" spans="1:14" x14ac:dyDescent="0.25">
      <c r="E114" s="5"/>
    </row>
    <row r="115" spans="1:14" x14ac:dyDescent="0.25">
      <c r="E115" s="5"/>
    </row>
    <row r="116" spans="1:14" x14ac:dyDescent="0.25">
      <c r="E116" s="5"/>
    </row>
    <row r="117" spans="1:14" x14ac:dyDescent="0.25">
      <c r="E117" s="5"/>
    </row>
    <row r="118" spans="1:14" x14ac:dyDescent="0.25">
      <c r="E118" s="5"/>
    </row>
    <row r="119" spans="1:14" x14ac:dyDescent="0.25">
      <c r="E119" s="5"/>
    </row>
    <row r="120" spans="1:14" x14ac:dyDescent="0.25">
      <c r="E120" s="5"/>
    </row>
    <row r="121" spans="1:14" x14ac:dyDescent="0.25">
      <c r="E121" s="5"/>
    </row>
    <row r="122" spans="1:14" x14ac:dyDescent="0.25">
      <c r="E122" s="5"/>
    </row>
    <row r="123" spans="1:14" ht="15.75" thickBot="1" x14ac:dyDescent="0.3">
      <c r="F123" s="7"/>
      <c r="G123" s="7"/>
      <c r="H123" s="4"/>
      <c r="I123" s="7"/>
      <c r="J123" s="2"/>
      <c r="K123" s="7"/>
      <c r="L123" s="6"/>
      <c r="M123" s="6"/>
      <c r="N123" s="5"/>
    </row>
    <row r="124" spans="1:14" x14ac:dyDescent="0.25">
      <c r="A124" s="8"/>
      <c r="F124" s="7"/>
      <c r="G124" s="7"/>
      <c r="H124" s="4"/>
      <c r="I124" s="7"/>
      <c r="J124" s="2"/>
      <c r="K124" s="7"/>
      <c r="L124" s="6"/>
      <c r="M124" s="6"/>
      <c r="N124" s="5"/>
    </row>
    <row r="125" spans="1:14" x14ac:dyDescent="0.25">
      <c r="A125" s="7"/>
      <c r="F125" s="7"/>
      <c r="G125" s="7"/>
      <c r="H125" s="4"/>
      <c r="I125" s="7"/>
      <c r="J125" s="2"/>
      <c r="K125" s="7"/>
      <c r="L125" s="6"/>
      <c r="M125" s="6"/>
      <c r="N125" s="5"/>
    </row>
    <row r="126" spans="1:14" x14ac:dyDescent="0.25">
      <c r="F126" s="7"/>
      <c r="G126" s="7"/>
      <c r="H126" s="4"/>
      <c r="I126" s="7"/>
      <c r="J126" s="2"/>
      <c r="K126" s="7"/>
      <c r="L126" s="6"/>
      <c r="M126" s="6"/>
      <c r="N126" s="5"/>
    </row>
    <row r="127" spans="1:14" x14ac:dyDescent="0.25">
      <c r="F127" s="4"/>
      <c r="G127" s="4"/>
      <c r="H127" s="4"/>
      <c r="I127" s="4"/>
      <c r="J127" s="2"/>
      <c r="K127" s="2"/>
      <c r="L127" s="3"/>
      <c r="M127" s="3"/>
      <c r="N127" s="2"/>
    </row>
    <row r="128" spans="1:14" x14ac:dyDescent="0.25">
      <c r="J128" s="2"/>
      <c r="K128" s="2"/>
      <c r="L128" s="3"/>
      <c r="M128" s="3"/>
      <c r="N128" s="2"/>
    </row>
    <row r="129" spans="10:14" x14ac:dyDescent="0.25">
      <c r="J129" s="2"/>
      <c r="K129" s="2"/>
      <c r="L129" s="3"/>
      <c r="M129" s="3"/>
      <c r="N129" s="2"/>
    </row>
  </sheetData>
  <autoFilter ref="A6:N87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88"/>
  <sheetViews>
    <sheetView tabSelected="1" topLeftCell="AM16" zoomScale="85" zoomScaleNormal="85" workbookViewId="0">
      <selection activeCell="BC4" sqref="BC4"/>
    </sheetView>
  </sheetViews>
  <sheetFormatPr baseColWidth="10" defaultRowHeight="15" x14ac:dyDescent="0.25"/>
  <cols>
    <col min="1" max="1" width="11.7109375" customWidth="1"/>
    <col min="2" max="2" width="21.140625" style="113" customWidth="1"/>
    <col min="3" max="3" width="41.140625" customWidth="1"/>
    <col min="4" max="4" width="14" customWidth="1"/>
    <col min="5" max="5" width="10.7109375" customWidth="1"/>
    <col min="6" max="6" width="11.42578125" style="114"/>
    <col min="14" max="14" width="11.7109375" customWidth="1"/>
    <col min="15" max="15" width="24.85546875" customWidth="1"/>
    <col min="16" max="16" width="39.140625" customWidth="1"/>
    <col min="17" max="17" width="9.7109375" customWidth="1"/>
    <col min="18" max="18" width="9.85546875" customWidth="1"/>
    <col min="19" max="19" width="11.28515625" customWidth="1"/>
    <col min="29" max="29" width="19.42578125" customWidth="1"/>
    <col min="30" max="30" width="13" bestFit="1" customWidth="1"/>
    <col min="41" max="41" width="14.42578125" bestFit="1" customWidth="1"/>
  </cols>
  <sheetData>
    <row r="1" spans="1:83" x14ac:dyDescent="0.25">
      <c r="A1" s="37"/>
      <c r="B1" s="38"/>
      <c r="C1" s="39"/>
      <c r="D1" s="138">
        <v>1990</v>
      </c>
      <c r="E1" s="138"/>
      <c r="F1" s="138"/>
      <c r="G1" s="138">
        <v>2001</v>
      </c>
      <c r="H1" s="138"/>
      <c r="I1" s="138"/>
      <c r="J1" s="138">
        <v>2010</v>
      </c>
      <c r="K1" s="138"/>
      <c r="L1" s="138"/>
      <c r="O1" s="40"/>
      <c r="P1" s="40"/>
      <c r="Q1" s="40"/>
      <c r="R1" s="40"/>
      <c r="S1" s="40"/>
      <c r="T1" s="41">
        <v>1990</v>
      </c>
      <c r="U1" s="41"/>
      <c r="V1" s="41"/>
      <c r="W1" s="41">
        <v>2001</v>
      </c>
      <c r="X1" s="41"/>
      <c r="Y1" s="41"/>
      <c r="Z1" s="41">
        <v>2010</v>
      </c>
      <c r="AA1" s="2"/>
      <c r="AB1" s="2"/>
      <c r="AC1" s="2"/>
      <c r="AD1" s="137">
        <v>1990</v>
      </c>
      <c r="AE1" s="137"/>
      <c r="AF1" s="137"/>
      <c r="AG1" s="137"/>
      <c r="AH1" s="139">
        <v>2001</v>
      </c>
      <c r="AI1" s="139"/>
      <c r="AJ1" s="139"/>
      <c r="AK1" s="137">
        <v>2010</v>
      </c>
      <c r="AL1" s="137"/>
      <c r="AM1" s="137"/>
      <c r="AN1" s="2"/>
      <c r="AO1" t="s">
        <v>137</v>
      </c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t="s">
        <v>136</v>
      </c>
    </row>
    <row r="2" spans="1:83" ht="38.25" x14ac:dyDescent="0.25">
      <c r="A2" s="136" t="s">
        <v>101</v>
      </c>
      <c r="B2" s="136" t="s">
        <v>102</v>
      </c>
      <c r="C2" s="136" t="s">
        <v>103</v>
      </c>
      <c r="D2" s="42" t="s">
        <v>94</v>
      </c>
      <c r="E2" s="42" t="s">
        <v>93</v>
      </c>
      <c r="F2" s="43" t="s">
        <v>92</v>
      </c>
      <c r="G2" s="42" t="s">
        <v>94</v>
      </c>
      <c r="H2" s="42" t="s">
        <v>93</v>
      </c>
      <c r="I2" s="43" t="s">
        <v>92</v>
      </c>
      <c r="J2" s="42" t="s">
        <v>94</v>
      </c>
      <c r="K2" s="42" t="s">
        <v>93</v>
      </c>
      <c r="L2" s="43" t="s">
        <v>92</v>
      </c>
      <c r="M2" s="2"/>
      <c r="N2" s="136" t="s">
        <v>101</v>
      </c>
      <c r="O2" s="136" t="s">
        <v>102</v>
      </c>
      <c r="P2" s="136" t="s">
        <v>103</v>
      </c>
      <c r="Q2" s="42" t="s">
        <v>104</v>
      </c>
      <c r="R2" s="42" t="s">
        <v>94</v>
      </c>
      <c r="S2" s="42" t="s">
        <v>93</v>
      </c>
      <c r="T2" s="43" t="s">
        <v>92</v>
      </c>
      <c r="U2" s="42" t="s">
        <v>94</v>
      </c>
      <c r="V2" s="42" t="s">
        <v>93</v>
      </c>
      <c r="W2" s="43" t="s">
        <v>92</v>
      </c>
      <c r="X2" s="42" t="s">
        <v>94</v>
      </c>
      <c r="Y2" s="42" t="s">
        <v>93</v>
      </c>
      <c r="Z2" s="43" t="s">
        <v>92</v>
      </c>
      <c r="AA2" s="2"/>
      <c r="AB2" s="44" t="s">
        <v>101</v>
      </c>
      <c r="AC2" s="44" t="s">
        <v>102</v>
      </c>
      <c r="AD2" s="44" t="s">
        <v>105</v>
      </c>
      <c r="AE2" s="44" t="s">
        <v>94</v>
      </c>
      <c r="AF2" s="44" t="s">
        <v>93</v>
      </c>
      <c r="AG2" s="44" t="s">
        <v>92</v>
      </c>
      <c r="AH2" s="44" t="s">
        <v>94</v>
      </c>
      <c r="AI2" s="44" t="s">
        <v>93</v>
      </c>
      <c r="AJ2" s="44" t="s">
        <v>92</v>
      </c>
      <c r="AK2" s="44" t="s">
        <v>94</v>
      </c>
      <c r="AL2" s="44" t="s">
        <v>93</v>
      </c>
      <c r="AM2" s="44" t="s">
        <v>92</v>
      </c>
      <c r="AN2" s="2"/>
      <c r="AO2" s="44" t="s">
        <v>101</v>
      </c>
      <c r="AP2" s="44" t="s">
        <v>105</v>
      </c>
      <c r="AQ2" s="44" t="s">
        <v>94</v>
      </c>
      <c r="AR2" s="44" t="s">
        <v>93</v>
      </c>
      <c r="AS2" s="44" t="s">
        <v>106</v>
      </c>
      <c r="AT2" s="44" t="s">
        <v>94</v>
      </c>
      <c r="AU2" s="44" t="s">
        <v>93</v>
      </c>
      <c r="AV2" s="44" t="s">
        <v>107</v>
      </c>
      <c r="AW2" s="44" t="s">
        <v>94</v>
      </c>
      <c r="AX2" s="44" t="s">
        <v>93</v>
      </c>
      <c r="AY2" s="44" t="s">
        <v>108</v>
      </c>
      <c r="AZ2" s="2"/>
      <c r="BA2" s="44" t="s">
        <v>101</v>
      </c>
      <c r="BB2" s="44" t="s">
        <v>105</v>
      </c>
      <c r="BC2" s="44" t="s">
        <v>106</v>
      </c>
      <c r="BD2" s="44" t="s">
        <v>107</v>
      </c>
      <c r="BE2" s="44" t="s">
        <v>108</v>
      </c>
    </row>
    <row r="3" spans="1:83" x14ac:dyDescent="0.25">
      <c r="A3" s="136"/>
      <c r="B3" s="136"/>
      <c r="C3" s="136"/>
      <c r="D3" s="42" t="s">
        <v>91</v>
      </c>
      <c r="E3" s="42" t="s">
        <v>90</v>
      </c>
      <c r="F3" s="43" t="s">
        <v>89</v>
      </c>
      <c r="G3" s="42" t="s">
        <v>91</v>
      </c>
      <c r="H3" s="42" t="s">
        <v>90</v>
      </c>
      <c r="I3" s="43" t="s">
        <v>89</v>
      </c>
      <c r="J3" s="42" t="s">
        <v>91</v>
      </c>
      <c r="K3" s="42" t="s">
        <v>90</v>
      </c>
      <c r="L3" s="43" t="s">
        <v>89</v>
      </c>
      <c r="M3" s="2"/>
      <c r="N3" s="136"/>
      <c r="O3" s="136"/>
      <c r="P3" s="136"/>
      <c r="Q3" s="42"/>
      <c r="R3" s="42" t="s">
        <v>91</v>
      </c>
      <c r="S3" s="42" t="s">
        <v>90</v>
      </c>
      <c r="T3" s="43" t="s">
        <v>89</v>
      </c>
      <c r="U3" s="42" t="s">
        <v>91</v>
      </c>
      <c r="V3" s="42" t="s">
        <v>90</v>
      </c>
      <c r="W3" s="43" t="s">
        <v>89</v>
      </c>
      <c r="X3" s="42" t="s">
        <v>91</v>
      </c>
      <c r="Y3" s="42" t="s">
        <v>90</v>
      </c>
      <c r="Z3" s="43" t="s">
        <v>89</v>
      </c>
      <c r="AA3" s="2"/>
      <c r="AB3" s="45" t="s">
        <v>109</v>
      </c>
      <c r="AC3" s="46" t="s">
        <v>110</v>
      </c>
      <c r="AD3" s="47" t="s">
        <v>111</v>
      </c>
      <c r="AE3" s="45">
        <f>R6</f>
        <v>3982</v>
      </c>
      <c r="AF3" s="45">
        <f t="shared" ref="AF3:AL3" si="0">S6</f>
        <v>5093</v>
      </c>
      <c r="AG3" s="48">
        <f>AE3/AF3</f>
        <v>0.78185745140388774</v>
      </c>
      <c r="AH3" s="45">
        <f t="shared" si="0"/>
        <v>4701</v>
      </c>
      <c r="AI3" s="45">
        <f t="shared" si="0"/>
        <v>5951</v>
      </c>
      <c r="AJ3" s="48">
        <f>AH3/AI3</f>
        <v>0.78995126869433707</v>
      </c>
      <c r="AK3" s="45">
        <f t="shared" si="0"/>
        <v>7733</v>
      </c>
      <c r="AL3" s="45">
        <f t="shared" si="0"/>
        <v>8037</v>
      </c>
      <c r="AM3" s="48">
        <f>AK3/AL3</f>
        <v>0.9621749408983451</v>
      </c>
      <c r="AN3" s="2"/>
      <c r="AO3" s="132" t="s">
        <v>109</v>
      </c>
      <c r="AP3" s="49" t="s">
        <v>112</v>
      </c>
      <c r="AQ3" s="50">
        <f>SUM(AE3,AE4,AE6,AE7,AE8,AE10,AE11,AE13,AE15,AE17,AE19,AE21,AE24,AE26,AE28,AE23)</f>
        <v>79144</v>
      </c>
      <c r="AR3" s="50">
        <f t="shared" ref="AR3:AX3" si="1">SUM(AF3,AF4,AF6,AF7,AF8,AF10,AF11,AF13,AF15,AF17,AF19,AF21,AF24,AF26,AF28,AF23)</f>
        <v>109119</v>
      </c>
      <c r="AS3" s="51">
        <f>AQ3/AR3</f>
        <v>0.72529990194191662</v>
      </c>
      <c r="AT3" s="50">
        <f t="shared" si="1"/>
        <v>134683</v>
      </c>
      <c r="AU3" s="50">
        <f t="shared" si="1"/>
        <v>159819</v>
      </c>
      <c r="AV3" s="51">
        <f>AT3/AU3</f>
        <v>0.84272207935226728</v>
      </c>
      <c r="AW3" s="50">
        <f t="shared" si="1"/>
        <v>210224</v>
      </c>
      <c r="AX3" s="50">
        <f t="shared" si="1"/>
        <v>219950</v>
      </c>
      <c r="AY3" s="51">
        <f>AW3/AX3</f>
        <v>0.95578085928620138</v>
      </c>
      <c r="AZ3" s="2"/>
      <c r="BA3" s="140" t="s">
        <v>109</v>
      </c>
      <c r="BB3" s="49" t="s">
        <v>112</v>
      </c>
      <c r="BC3" s="129">
        <f>1-AS3</f>
        <v>0.27470009805808338</v>
      </c>
      <c r="BD3" s="129">
        <f>1-AV3</f>
        <v>0.15727792064773272</v>
      </c>
      <c r="BE3" s="129">
        <f>1-AY3</f>
        <v>4.4219140713798621E-2</v>
      </c>
    </row>
    <row r="4" spans="1:83" x14ac:dyDescent="0.25">
      <c r="A4" s="47" t="s">
        <v>109</v>
      </c>
      <c r="B4" s="52"/>
      <c r="C4" s="53"/>
      <c r="D4" s="54">
        <f>SUM(D5,D7,D16,D18,D20,D28,D30,D34,D37,D40,D45,D50,D54,D56,D59,D63)</f>
        <v>95083</v>
      </c>
      <c r="E4" s="54">
        <f>SUM(E5,E7,E16,E18,E20,E28,E30,E34,E37,E40,E45,E50,E54,E56,E59,E63)</f>
        <v>142402</v>
      </c>
      <c r="F4" s="55">
        <f>D4/E4</f>
        <v>0.66770831870338898</v>
      </c>
      <c r="G4" s="54">
        <f t="shared" ref="G4:K4" si="2">SUM(G5,G7,G16,G18,G20,G28,G30,G34,G37,G40,G45,G50,G54,G56,G59,G63)</f>
        <v>156084</v>
      </c>
      <c r="H4" s="54">
        <f t="shared" si="2"/>
        <v>199637</v>
      </c>
      <c r="I4" s="55">
        <f>G4/H4</f>
        <v>0.78183903785370445</v>
      </c>
      <c r="J4" s="54">
        <f t="shared" si="2"/>
        <v>256453</v>
      </c>
      <c r="K4" s="54">
        <f t="shared" si="2"/>
        <v>271646</v>
      </c>
      <c r="L4" s="56">
        <f>J4/K4</f>
        <v>0.94407059187324682</v>
      </c>
      <c r="M4" s="2"/>
      <c r="N4" s="47" t="s">
        <v>109</v>
      </c>
      <c r="O4" s="53"/>
      <c r="P4" s="53"/>
      <c r="Q4" s="53"/>
      <c r="R4" s="57">
        <v>95083</v>
      </c>
      <c r="S4" s="57">
        <v>142402</v>
      </c>
      <c r="T4" s="56">
        <v>0.66770831870338898</v>
      </c>
      <c r="U4" s="57">
        <v>156084</v>
      </c>
      <c r="V4" s="57">
        <v>199637</v>
      </c>
      <c r="W4" s="56">
        <v>0.78183903785370445</v>
      </c>
      <c r="X4" s="57">
        <v>256453</v>
      </c>
      <c r="Y4" s="57">
        <v>271646</v>
      </c>
      <c r="Z4" s="56">
        <v>0.94407059187324682</v>
      </c>
      <c r="AA4" s="2"/>
      <c r="AB4" s="45" t="s">
        <v>109</v>
      </c>
      <c r="AC4" s="58" t="s">
        <v>113</v>
      </c>
      <c r="AD4" s="47" t="s">
        <v>111</v>
      </c>
      <c r="AE4" s="45">
        <f>R11</f>
        <v>8795</v>
      </c>
      <c r="AF4" s="45">
        <f t="shared" ref="AF4:AL4" si="3">S11</f>
        <v>11569</v>
      </c>
      <c r="AG4" s="48">
        <f t="shared" ref="AG4:AG34" si="4">AE4/AF4</f>
        <v>0.76022128100959463</v>
      </c>
      <c r="AH4" s="45">
        <f t="shared" si="3"/>
        <v>12117</v>
      </c>
      <c r="AI4" s="45">
        <f t="shared" si="3"/>
        <v>14291</v>
      </c>
      <c r="AJ4" s="48">
        <f>AH4/AI4</f>
        <v>0.84787628577426355</v>
      </c>
      <c r="AK4" s="45">
        <f t="shared" si="3"/>
        <v>17308</v>
      </c>
      <c r="AL4" s="45">
        <f t="shared" si="3"/>
        <v>18220</v>
      </c>
      <c r="AM4" s="48">
        <f t="shared" ref="AM4:AM34" si="5">AK4/AL4</f>
        <v>0.94994511525795833</v>
      </c>
      <c r="AN4" s="2"/>
      <c r="AO4" s="133"/>
      <c r="AP4" s="49" t="s">
        <v>114</v>
      </c>
      <c r="AQ4" s="50">
        <f>SUM(AE5,AE9,AE12,AE14,AE16,AE18,AE20,AE22,AE25,AE27,AE29)</f>
        <v>15939</v>
      </c>
      <c r="AR4" s="50">
        <f t="shared" ref="AR4:AX4" si="6">SUM(AF5,AF9,AF12,AF14,AF16,AF18,AF20,AF22,AF25,AF27,AF29)</f>
        <v>33283</v>
      </c>
      <c r="AS4" s="51">
        <f>AQ4/AR4</f>
        <v>0.47889312862422256</v>
      </c>
      <c r="AT4" s="50">
        <f t="shared" si="6"/>
        <v>21401</v>
      </c>
      <c r="AU4" s="50">
        <f t="shared" si="6"/>
        <v>39818</v>
      </c>
      <c r="AV4" s="51">
        <f>AT4/AU4</f>
        <v>0.53747049073283437</v>
      </c>
      <c r="AW4" s="50">
        <f t="shared" si="6"/>
        <v>46229</v>
      </c>
      <c r="AX4" s="50">
        <f t="shared" si="6"/>
        <v>51696</v>
      </c>
      <c r="AY4" s="51">
        <f>AW4/AX4</f>
        <v>0.89424713710925408</v>
      </c>
      <c r="AZ4" s="2"/>
      <c r="BA4" s="140"/>
      <c r="BB4" s="49" t="s">
        <v>114</v>
      </c>
      <c r="BC4" s="129">
        <f>1-AS4</f>
        <v>0.52110687137577738</v>
      </c>
      <c r="BD4" s="129">
        <f t="shared" ref="BD4:BD6" si="7">1-AV4</f>
        <v>0.46252950926716563</v>
      </c>
      <c r="BE4" s="129">
        <f t="shared" ref="BE4:BE6" si="8">1-AY4</f>
        <v>0.10575286289074592</v>
      </c>
    </row>
    <row r="5" spans="1:83" x14ac:dyDescent="0.25">
      <c r="A5" s="47" t="s">
        <v>109</v>
      </c>
      <c r="B5" s="59" t="s">
        <v>110</v>
      </c>
      <c r="C5" s="60"/>
      <c r="D5" s="61">
        <f>'cw_pathogen_trendGGS MSE'!B11</f>
        <v>3982</v>
      </c>
      <c r="E5" s="61">
        <f>'cw_pathogen_trendGGS MSE'!C11</f>
        <v>5093</v>
      </c>
      <c r="F5" s="55">
        <f t="shared" ref="F5:F68" si="9">D5/E5</f>
        <v>0.78185745140388774</v>
      </c>
      <c r="G5" s="61">
        <f>SUM(G6)</f>
        <v>4701</v>
      </c>
      <c r="H5" s="61">
        <f>SUM(H6)</f>
        <v>5951</v>
      </c>
      <c r="I5" s="55">
        <f t="shared" ref="I5:I68" si="10">G5/H5</f>
        <v>0.78995126869433707</v>
      </c>
      <c r="J5" s="61">
        <f t="shared" ref="J5:K5" si="11">SUM(J6)</f>
        <v>7733</v>
      </c>
      <c r="K5" s="61">
        <f t="shared" si="11"/>
        <v>8037</v>
      </c>
      <c r="L5" s="56">
        <f t="shared" ref="L5:L68" si="12">J5/K5</f>
        <v>0.9621749408983451</v>
      </c>
      <c r="M5" s="2"/>
      <c r="N5" s="47" t="s">
        <v>109</v>
      </c>
      <c r="O5" s="62" t="s">
        <v>110</v>
      </c>
      <c r="P5" s="62"/>
      <c r="Q5" s="62"/>
      <c r="R5" s="63">
        <v>3982</v>
      </c>
      <c r="S5" s="63">
        <v>5093</v>
      </c>
      <c r="T5" s="64">
        <v>0.78185745140388774</v>
      </c>
      <c r="U5" s="63">
        <v>4701</v>
      </c>
      <c r="V5" s="63">
        <v>5951</v>
      </c>
      <c r="W5" s="64">
        <v>0.78995126869433707</v>
      </c>
      <c r="X5" s="63">
        <v>7733</v>
      </c>
      <c r="Y5" s="63">
        <v>8037</v>
      </c>
      <c r="Z5" s="64">
        <v>0.9621749408983451</v>
      </c>
      <c r="AA5" s="2"/>
      <c r="AB5" s="45" t="s">
        <v>109</v>
      </c>
      <c r="AC5" s="58"/>
      <c r="AD5" s="45" t="s">
        <v>114</v>
      </c>
      <c r="AE5" s="45">
        <f>SUM(R8:R10,R12:R15)</f>
        <v>3282</v>
      </c>
      <c r="AF5" s="45">
        <f t="shared" ref="AF5:AL5" si="13">SUM(S8:S10,S12:S15)</f>
        <v>8918</v>
      </c>
      <c r="AG5" s="48">
        <f t="shared" si="4"/>
        <v>0.36801973536667415</v>
      </c>
      <c r="AH5" s="45">
        <f t="shared" si="13"/>
        <v>3789</v>
      </c>
      <c r="AI5" s="45">
        <f t="shared" si="13"/>
        <v>10216</v>
      </c>
      <c r="AJ5" s="48">
        <f t="shared" ref="AJ5:AJ34" si="14">AH5/AI5</f>
        <v>0.37088880187940487</v>
      </c>
      <c r="AK5" s="45">
        <f t="shared" si="13"/>
        <v>10955</v>
      </c>
      <c r="AL5" s="45">
        <f t="shared" si="13"/>
        <v>12323</v>
      </c>
      <c r="AM5" s="48">
        <f t="shared" si="5"/>
        <v>0.88898807108658606</v>
      </c>
      <c r="AN5" s="2"/>
      <c r="AO5" s="134" t="s">
        <v>115</v>
      </c>
      <c r="AP5" s="65" t="s">
        <v>112</v>
      </c>
      <c r="AQ5" s="66">
        <f>SUM(AE30,AE31,AE33)</f>
        <v>10883</v>
      </c>
      <c r="AR5" s="66">
        <f t="shared" ref="AR5:AX5" si="15">SUM(AF30,AF31,AF33)</f>
        <v>17964</v>
      </c>
      <c r="AS5" s="67">
        <f t="shared" ref="AS5:AS6" si="16">AQ5/AR5</f>
        <v>0.6058227566243598</v>
      </c>
      <c r="AT5" s="66">
        <f t="shared" si="15"/>
        <v>25347</v>
      </c>
      <c r="AU5" s="66">
        <f t="shared" si="15"/>
        <v>31257</v>
      </c>
      <c r="AV5" s="67">
        <f t="shared" ref="AV5:AV6" si="17">AT5/AU5</f>
        <v>0.81092235339284002</v>
      </c>
      <c r="AW5" s="66">
        <f t="shared" si="15"/>
        <v>40778</v>
      </c>
      <c r="AX5" s="66">
        <f t="shared" si="15"/>
        <v>44819</v>
      </c>
      <c r="AY5" s="67">
        <f t="shared" ref="AY5:AY6" si="18">AW5/AX5</f>
        <v>0.9098373457685357</v>
      </c>
      <c r="AZ5" s="2"/>
      <c r="BA5" s="141" t="s">
        <v>115</v>
      </c>
      <c r="BB5" s="65" t="s">
        <v>112</v>
      </c>
      <c r="BC5" s="129">
        <f>1-AS5</f>
        <v>0.3941772433756402</v>
      </c>
      <c r="BD5" s="129">
        <f t="shared" si="7"/>
        <v>0.18907764660715998</v>
      </c>
      <c r="BE5" s="129">
        <f t="shared" si="8"/>
        <v>9.0162654231464301E-2</v>
      </c>
    </row>
    <row r="6" spans="1:83" x14ac:dyDescent="0.25">
      <c r="A6" s="47" t="s">
        <v>109</v>
      </c>
      <c r="B6" s="68"/>
      <c r="C6" s="69" t="s">
        <v>82</v>
      </c>
      <c r="D6" s="70">
        <f>'cw_pathogen_trendGGS MSE'!B12</f>
        <v>3982</v>
      </c>
      <c r="E6" s="70">
        <f>'cw_pathogen_trendGGS MSE'!C12</f>
        <v>5093</v>
      </c>
      <c r="F6" s="55">
        <f t="shared" si="9"/>
        <v>0.78185745140388774</v>
      </c>
      <c r="G6" s="70">
        <f>'cw_pathogen_trendGGS MSE'!G12</f>
        <v>4701</v>
      </c>
      <c r="H6" s="70">
        <f>'cw_pathogen_trendGGS MSE'!H12</f>
        <v>5951</v>
      </c>
      <c r="I6" s="55">
        <f t="shared" si="10"/>
        <v>0.78995126869433707</v>
      </c>
      <c r="J6" s="70">
        <f>'cw_pathogen_trendGGS MSE'!L12</f>
        <v>7733</v>
      </c>
      <c r="K6" s="70">
        <f>'cw_pathogen_trendGGS MSE'!M12</f>
        <v>8037</v>
      </c>
      <c r="L6" s="56">
        <f t="shared" si="12"/>
        <v>0.9621749408983451</v>
      </c>
      <c r="M6" s="2"/>
      <c r="N6" s="47" t="s">
        <v>109</v>
      </c>
      <c r="O6" s="71"/>
      <c r="P6" s="71" t="s">
        <v>82</v>
      </c>
      <c r="Q6" s="72" t="s">
        <v>111</v>
      </c>
      <c r="R6" s="73">
        <v>3982</v>
      </c>
      <c r="S6" s="73">
        <v>5093</v>
      </c>
      <c r="T6" s="74">
        <v>0.78185745140388774</v>
      </c>
      <c r="U6" s="73">
        <v>4701</v>
      </c>
      <c r="V6" s="73">
        <v>5951</v>
      </c>
      <c r="W6" s="74">
        <v>0.78995126869433707</v>
      </c>
      <c r="X6" s="73">
        <v>7733</v>
      </c>
      <c r="Y6" s="73">
        <v>8037</v>
      </c>
      <c r="Z6" s="74">
        <v>0.9621749408983451</v>
      </c>
      <c r="AA6" s="2"/>
      <c r="AB6" s="45" t="s">
        <v>109</v>
      </c>
      <c r="AC6" s="75" t="s">
        <v>116</v>
      </c>
      <c r="AD6" s="45" t="s">
        <v>111</v>
      </c>
      <c r="AE6" s="45">
        <f>R17</f>
        <v>1137</v>
      </c>
      <c r="AF6" s="45">
        <f t="shared" ref="AF6:AL6" si="19">S17</f>
        <v>1745</v>
      </c>
      <c r="AG6" s="48">
        <f t="shared" si="4"/>
        <v>0.65157593123209168</v>
      </c>
      <c r="AH6" s="45">
        <f t="shared" si="19"/>
        <v>2636</v>
      </c>
      <c r="AI6" s="45">
        <f t="shared" si="19"/>
        <v>3808</v>
      </c>
      <c r="AJ6" s="48">
        <f t="shared" si="14"/>
        <v>0.6922268907563025</v>
      </c>
      <c r="AK6" s="45">
        <f t="shared" si="19"/>
        <v>3405</v>
      </c>
      <c r="AL6" s="45">
        <f t="shared" si="19"/>
        <v>3804</v>
      </c>
      <c r="AM6" s="48">
        <f t="shared" si="5"/>
        <v>0.89511041009463721</v>
      </c>
      <c r="AN6" s="2"/>
      <c r="AO6" s="135"/>
      <c r="AP6" s="76" t="s">
        <v>114</v>
      </c>
      <c r="AQ6" s="66">
        <f>SUM(AQ4:AQ5,AE32,AE34)</f>
        <v>30593</v>
      </c>
      <c r="AR6" s="66">
        <f t="shared" ref="AR6:AX6" si="20">SUM(AR4:AR5,AF32,AF34)</f>
        <v>61906</v>
      </c>
      <c r="AS6" s="67">
        <f t="shared" si="16"/>
        <v>0.49418473168998156</v>
      </c>
      <c r="AT6" s="66">
        <f t="shared" si="20"/>
        <v>57294</v>
      </c>
      <c r="AU6" s="66">
        <f t="shared" si="20"/>
        <v>88482</v>
      </c>
      <c r="AV6" s="67">
        <f t="shared" si="17"/>
        <v>0.64752152980267175</v>
      </c>
      <c r="AW6" s="66">
        <f t="shared" si="20"/>
        <v>111377</v>
      </c>
      <c r="AX6" s="66">
        <f t="shared" si="20"/>
        <v>126011</v>
      </c>
      <c r="AY6" s="67">
        <f t="shared" si="18"/>
        <v>0.8838672814278119</v>
      </c>
      <c r="AZ6" s="2"/>
      <c r="BA6" s="141"/>
      <c r="BB6" s="76" t="s">
        <v>114</v>
      </c>
      <c r="BC6" s="129">
        <f>1-AS6</f>
        <v>0.50581526831001844</v>
      </c>
      <c r="BD6" s="129">
        <f t="shared" si="7"/>
        <v>0.35247847019732825</v>
      </c>
      <c r="BE6" s="129">
        <f t="shared" si="8"/>
        <v>0.1161327185721881</v>
      </c>
    </row>
    <row r="7" spans="1:83" s="81" customFormat="1" x14ac:dyDescent="0.25">
      <c r="A7" s="47" t="s">
        <v>109</v>
      </c>
      <c r="B7" s="77" t="s">
        <v>81</v>
      </c>
      <c r="C7" s="60"/>
      <c r="D7" s="61">
        <f>'cw_pathogen_trendGGS MSE'!B13</f>
        <v>12077</v>
      </c>
      <c r="E7" s="61">
        <f>'cw_pathogen_trendGGS MSE'!C13</f>
        <v>20487</v>
      </c>
      <c r="F7" s="55">
        <f t="shared" si="9"/>
        <v>0.5894957778103187</v>
      </c>
      <c r="G7" s="61">
        <f>SUM(G8:G15)</f>
        <v>15906</v>
      </c>
      <c r="H7" s="61">
        <f t="shared" ref="H7:K7" si="21">SUM(H8:H15)</f>
        <v>24507</v>
      </c>
      <c r="I7" s="55">
        <f t="shared" si="10"/>
        <v>0.64903905006732765</v>
      </c>
      <c r="J7" s="61">
        <f>SUM(J8:J15)</f>
        <v>28263</v>
      </c>
      <c r="K7" s="61">
        <f t="shared" si="21"/>
        <v>30543</v>
      </c>
      <c r="L7" s="56">
        <f t="shared" si="12"/>
        <v>0.92535114428838028</v>
      </c>
      <c r="M7" s="2"/>
      <c r="N7" s="47" t="s">
        <v>109</v>
      </c>
      <c r="O7" s="78" t="s">
        <v>81</v>
      </c>
      <c r="P7" s="78"/>
      <c r="Q7" s="78"/>
      <c r="R7" s="79">
        <v>12077</v>
      </c>
      <c r="S7" s="79">
        <v>20487</v>
      </c>
      <c r="T7" s="80">
        <v>0.5894957778103187</v>
      </c>
      <c r="U7" s="79">
        <v>15906</v>
      </c>
      <c r="V7" s="79">
        <v>24507</v>
      </c>
      <c r="W7" s="80">
        <v>0.64903905006732765</v>
      </c>
      <c r="X7" s="79">
        <v>28263</v>
      </c>
      <c r="Y7" s="79">
        <v>30543</v>
      </c>
      <c r="Z7" s="80">
        <v>0.92535114428838028</v>
      </c>
      <c r="AA7" s="2"/>
      <c r="AB7" s="45" t="s">
        <v>109</v>
      </c>
      <c r="AC7" s="75" t="s">
        <v>117</v>
      </c>
      <c r="AD7" s="45" t="s">
        <v>111</v>
      </c>
      <c r="AE7" s="45">
        <f>R19</f>
        <v>1096</v>
      </c>
      <c r="AF7" s="45">
        <f t="shared" ref="AF7:AL7" si="22">S19</f>
        <v>1271</v>
      </c>
      <c r="AG7" s="48">
        <f t="shared" si="4"/>
        <v>0.86231313926042485</v>
      </c>
      <c r="AH7" s="45">
        <f t="shared" si="22"/>
        <v>1443</v>
      </c>
      <c r="AI7" s="45">
        <f t="shared" si="22"/>
        <v>2170</v>
      </c>
      <c r="AJ7" s="48">
        <f t="shared" si="14"/>
        <v>0.66497695852534566</v>
      </c>
      <c r="AK7" s="45">
        <f t="shared" si="22"/>
        <v>4094</v>
      </c>
      <c r="AL7" s="45">
        <f t="shared" si="22"/>
        <v>4373</v>
      </c>
      <c r="AM7" s="48">
        <f t="shared" si="5"/>
        <v>0.93619940544248803</v>
      </c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</row>
    <row r="8" spans="1:83" x14ac:dyDescent="0.25">
      <c r="A8" s="47" t="s">
        <v>109</v>
      </c>
      <c r="B8" s="68"/>
      <c r="C8" s="69" t="s">
        <v>80</v>
      </c>
      <c r="D8" s="70">
        <f>'cw_pathogen_trendGGS MSE'!B14</f>
        <v>517</v>
      </c>
      <c r="E8" s="70">
        <f>'cw_pathogen_trendGGS MSE'!C14</f>
        <v>828</v>
      </c>
      <c r="F8" s="55">
        <f t="shared" si="9"/>
        <v>0.62439613526570048</v>
      </c>
      <c r="G8" s="70">
        <f>'cw_pathogen_trendGGS MSE'!G14</f>
        <v>251</v>
      </c>
      <c r="H8" s="70">
        <f>'cw_pathogen_trendGGS MSE'!H14</f>
        <v>1033</v>
      </c>
      <c r="I8" s="55">
        <f t="shared" si="10"/>
        <v>0.24298160696999033</v>
      </c>
      <c r="J8" s="70">
        <f>'cw_pathogen_trendGGS MSE'!L14</f>
        <v>914</v>
      </c>
      <c r="K8" s="70">
        <f>'cw_pathogen_trendGGS MSE'!M14</f>
        <v>1115</v>
      </c>
      <c r="L8" s="56">
        <f t="shared" si="12"/>
        <v>0.81973094170403582</v>
      </c>
      <c r="M8" s="2"/>
      <c r="N8" s="47" t="s">
        <v>109</v>
      </c>
      <c r="O8" s="71"/>
      <c r="P8" s="71" t="s">
        <v>80</v>
      </c>
      <c r="Q8" s="71" t="s">
        <v>114</v>
      </c>
      <c r="R8" s="73">
        <v>517</v>
      </c>
      <c r="S8" s="73">
        <v>828</v>
      </c>
      <c r="T8" s="74">
        <v>0.62439613526570048</v>
      </c>
      <c r="U8" s="73">
        <v>251</v>
      </c>
      <c r="V8" s="73">
        <v>1033</v>
      </c>
      <c r="W8" s="74">
        <v>0.24298160696999033</v>
      </c>
      <c r="X8" s="73">
        <v>914</v>
      </c>
      <c r="Y8" s="73">
        <v>1115</v>
      </c>
      <c r="Z8" s="74">
        <v>0.81973094170403582</v>
      </c>
      <c r="AA8" s="2"/>
      <c r="AB8" s="45" t="s">
        <v>109</v>
      </c>
      <c r="AC8" s="75" t="s">
        <v>118</v>
      </c>
      <c r="AD8" s="45" t="s">
        <v>111</v>
      </c>
      <c r="AE8" s="45">
        <f>R23</f>
        <v>5924</v>
      </c>
      <c r="AF8" s="45">
        <f t="shared" ref="AF8:AL8" si="23">S23</f>
        <v>7842</v>
      </c>
      <c r="AG8" s="48">
        <f t="shared" si="4"/>
        <v>0.75541953583269572</v>
      </c>
      <c r="AH8" s="45">
        <f t="shared" si="23"/>
        <v>7669</v>
      </c>
      <c r="AI8" s="45">
        <f t="shared" si="23"/>
        <v>9413</v>
      </c>
      <c r="AJ8" s="48">
        <f t="shared" si="14"/>
        <v>0.81472431743333684</v>
      </c>
      <c r="AK8" s="45">
        <f t="shared" si="23"/>
        <v>11733</v>
      </c>
      <c r="AL8" s="45">
        <f t="shared" si="23"/>
        <v>12400</v>
      </c>
      <c r="AM8" s="48">
        <f t="shared" si="5"/>
        <v>0.9462096774193548</v>
      </c>
      <c r="AN8" s="2"/>
      <c r="AZ8" s="2"/>
    </row>
    <row r="9" spans="1:83" x14ac:dyDescent="0.25">
      <c r="A9" s="47" t="s">
        <v>109</v>
      </c>
      <c r="B9" s="68"/>
      <c r="C9" s="69" t="s">
        <v>79</v>
      </c>
      <c r="D9" s="70">
        <f>'cw_pathogen_trendGGS MSE'!B15</f>
        <v>1204</v>
      </c>
      <c r="E9" s="70">
        <f>'cw_pathogen_trendGGS MSE'!C15</f>
        <v>1690</v>
      </c>
      <c r="F9" s="55">
        <f t="shared" si="9"/>
        <v>0.71242603550295858</v>
      </c>
      <c r="G9" s="70">
        <f>'cw_pathogen_trendGGS MSE'!G15</f>
        <v>970</v>
      </c>
      <c r="H9" s="70">
        <f>'cw_pathogen_trendGGS MSE'!H15</f>
        <v>2011</v>
      </c>
      <c r="I9" s="55">
        <f t="shared" si="10"/>
        <v>0.48234709099950274</v>
      </c>
      <c r="J9" s="70">
        <f>'cw_pathogen_trendGGS MSE'!L15</f>
        <v>2185</v>
      </c>
      <c r="K9" s="70">
        <f>'cw_pathogen_trendGGS MSE'!M15</f>
        <v>2447</v>
      </c>
      <c r="L9" s="56">
        <f t="shared" si="12"/>
        <v>0.89293011851246429</v>
      </c>
      <c r="M9" s="2"/>
      <c r="N9" s="47" t="s">
        <v>109</v>
      </c>
      <c r="O9" s="71"/>
      <c r="P9" s="71" t="s">
        <v>79</v>
      </c>
      <c r="Q9" s="71" t="s">
        <v>114</v>
      </c>
      <c r="R9" s="73">
        <v>1204</v>
      </c>
      <c r="S9" s="73">
        <v>1690</v>
      </c>
      <c r="T9" s="74">
        <v>0.71242603550295858</v>
      </c>
      <c r="U9" s="73">
        <v>970</v>
      </c>
      <c r="V9" s="73">
        <v>2011</v>
      </c>
      <c r="W9" s="74">
        <v>0.48234709099950274</v>
      </c>
      <c r="X9" s="73">
        <v>2185</v>
      </c>
      <c r="Y9" s="73">
        <v>2447</v>
      </c>
      <c r="Z9" s="74">
        <v>0.89293011851246429</v>
      </c>
      <c r="AA9" s="2"/>
      <c r="AB9" s="45" t="s">
        <v>109</v>
      </c>
      <c r="AC9" s="75"/>
      <c r="AD9" s="45" t="s">
        <v>114</v>
      </c>
      <c r="AE9" s="45">
        <f>SUM(R21:R22,R24:R27)</f>
        <v>3116</v>
      </c>
      <c r="AF9" s="45">
        <f>SUM(S21:S22,S24:S27)</f>
        <v>4723</v>
      </c>
      <c r="AG9" s="48">
        <f t="shared" si="4"/>
        <v>0.65975015879737453</v>
      </c>
      <c r="AH9" s="45">
        <f t="shared" ref="AH9:AL9" si="24">SUM(U21:U22,U24:U27)</f>
        <v>2635</v>
      </c>
      <c r="AI9" s="45">
        <f t="shared" si="24"/>
        <v>4442</v>
      </c>
      <c r="AJ9" s="48">
        <f t="shared" si="14"/>
        <v>0.5932012606933813</v>
      </c>
      <c r="AK9" s="45">
        <f t="shared" si="24"/>
        <v>5291</v>
      </c>
      <c r="AL9" s="45">
        <f t="shared" si="24"/>
        <v>5856</v>
      </c>
      <c r="AM9" s="48">
        <f t="shared" si="5"/>
        <v>0.90351775956284153</v>
      </c>
      <c r="AN9" s="2"/>
      <c r="AO9" s="82"/>
      <c r="AP9" s="83"/>
      <c r="AQ9" s="84"/>
      <c r="AR9" s="84"/>
      <c r="AS9" s="85"/>
      <c r="AT9" s="84"/>
      <c r="AU9" s="84"/>
      <c r="AV9" s="85"/>
      <c r="AW9" s="84"/>
      <c r="AX9" s="84"/>
      <c r="AY9" s="85"/>
      <c r="AZ9" s="2"/>
    </row>
    <row r="10" spans="1:83" x14ac:dyDescent="0.25">
      <c r="A10" s="47" t="s">
        <v>109</v>
      </c>
      <c r="B10" s="68"/>
      <c r="C10" s="69" t="s">
        <v>78</v>
      </c>
      <c r="D10" s="70">
        <f>'cw_pathogen_trendGGS MSE'!B16</f>
        <v>198</v>
      </c>
      <c r="E10" s="70">
        <f>'cw_pathogen_trendGGS MSE'!C16</f>
        <v>1030</v>
      </c>
      <c r="F10" s="55">
        <f t="shared" si="9"/>
        <v>0.19223300970873786</v>
      </c>
      <c r="G10" s="70">
        <f>'cw_pathogen_trendGGS MSE'!G16</f>
        <v>307</v>
      </c>
      <c r="H10" s="70">
        <f>'cw_pathogen_trendGGS MSE'!H16</f>
        <v>1229</v>
      </c>
      <c r="I10" s="55">
        <f t="shared" si="10"/>
        <v>0.24979658258746948</v>
      </c>
      <c r="J10" s="70">
        <f>'cw_pathogen_trendGGS MSE'!L16</f>
        <v>1221</v>
      </c>
      <c r="K10" s="70">
        <f>'cw_pathogen_trendGGS MSE'!M16</f>
        <v>1433</v>
      </c>
      <c r="L10" s="56">
        <f t="shared" si="12"/>
        <v>0.85205861828332174</v>
      </c>
      <c r="M10" s="2"/>
      <c r="N10" s="47" t="s">
        <v>109</v>
      </c>
      <c r="O10" s="71"/>
      <c r="P10" s="71" t="s">
        <v>78</v>
      </c>
      <c r="Q10" s="71" t="s">
        <v>114</v>
      </c>
      <c r="R10" s="73">
        <v>198</v>
      </c>
      <c r="S10" s="73">
        <v>1030</v>
      </c>
      <c r="T10" s="74">
        <v>0.19223300970873786</v>
      </c>
      <c r="U10" s="73">
        <v>307</v>
      </c>
      <c r="V10" s="73">
        <v>1229</v>
      </c>
      <c r="W10" s="74">
        <v>0.24979658258746948</v>
      </c>
      <c r="X10" s="73">
        <v>1221</v>
      </c>
      <c r="Y10" s="73">
        <v>1433</v>
      </c>
      <c r="Z10" s="74">
        <v>0.85205861828332174</v>
      </c>
      <c r="AA10" s="2"/>
      <c r="AB10" s="45" t="s">
        <v>109</v>
      </c>
      <c r="AC10" s="46" t="s">
        <v>119</v>
      </c>
      <c r="AD10" s="45" t="s">
        <v>111</v>
      </c>
      <c r="AE10" s="45">
        <f>R29</f>
        <v>1463</v>
      </c>
      <c r="AF10" s="45">
        <f t="shared" ref="AF10:AL10" si="25">S29</f>
        <v>3097</v>
      </c>
      <c r="AG10" s="48">
        <f t="shared" si="4"/>
        <v>0.47239263803680981</v>
      </c>
      <c r="AH10" s="45">
        <f t="shared" si="25"/>
        <v>2676</v>
      </c>
      <c r="AI10" s="45">
        <f t="shared" si="25"/>
        <v>3670</v>
      </c>
      <c r="AJ10" s="48">
        <f t="shared" si="14"/>
        <v>0.72915531335149864</v>
      </c>
      <c r="AK10" s="45">
        <f t="shared" si="25"/>
        <v>4533</v>
      </c>
      <c r="AL10" s="45">
        <f t="shared" si="25"/>
        <v>4763</v>
      </c>
      <c r="AM10" s="48">
        <f t="shared" si="5"/>
        <v>0.95171110644551749</v>
      </c>
      <c r="AN10" s="2"/>
      <c r="AO10" s="82"/>
      <c r="AP10" s="86"/>
      <c r="AQ10" s="84"/>
      <c r="AR10" s="84"/>
      <c r="AS10" s="85"/>
      <c r="AT10" s="84"/>
      <c r="AU10" s="84"/>
      <c r="AV10" s="85"/>
      <c r="AW10" s="84"/>
      <c r="AX10" s="84"/>
      <c r="AY10" s="85"/>
      <c r="AZ10" s="2"/>
    </row>
    <row r="11" spans="1:83" x14ac:dyDescent="0.25">
      <c r="A11" s="47" t="s">
        <v>109</v>
      </c>
      <c r="B11" s="68"/>
      <c r="C11" s="69" t="s">
        <v>77</v>
      </c>
      <c r="D11" s="70">
        <f>'cw_pathogen_trendGGS MSE'!B17</f>
        <v>8795</v>
      </c>
      <c r="E11" s="70">
        <f>'cw_pathogen_trendGGS MSE'!C17</f>
        <v>11569</v>
      </c>
      <c r="F11" s="55">
        <f t="shared" si="9"/>
        <v>0.76022128100959463</v>
      </c>
      <c r="G11" s="70">
        <f>'cw_pathogen_trendGGS MSE'!G17</f>
        <v>12117</v>
      </c>
      <c r="H11" s="70">
        <f>'cw_pathogen_trendGGS MSE'!H17</f>
        <v>14291</v>
      </c>
      <c r="I11" s="55">
        <f t="shared" si="10"/>
        <v>0.84787628577426355</v>
      </c>
      <c r="J11" s="70">
        <f>'cw_pathogen_trendGGS MSE'!L17</f>
        <v>17308</v>
      </c>
      <c r="K11" s="70">
        <f>'cw_pathogen_trendGGS MSE'!M17</f>
        <v>18220</v>
      </c>
      <c r="L11" s="56">
        <f t="shared" si="12"/>
        <v>0.94994511525795833</v>
      </c>
      <c r="M11" s="2"/>
      <c r="N11" s="47" t="s">
        <v>109</v>
      </c>
      <c r="O11" s="71"/>
      <c r="P11" s="71" t="s">
        <v>77</v>
      </c>
      <c r="Q11" s="71" t="s">
        <v>111</v>
      </c>
      <c r="R11" s="73">
        <v>8795</v>
      </c>
      <c r="S11" s="73">
        <v>11569</v>
      </c>
      <c r="T11" s="74">
        <v>0.76022128100959463</v>
      </c>
      <c r="U11" s="73">
        <v>12117</v>
      </c>
      <c r="V11" s="73">
        <v>14291</v>
      </c>
      <c r="W11" s="74">
        <v>0.84787628577426355</v>
      </c>
      <c r="X11" s="73">
        <v>17308</v>
      </c>
      <c r="Y11" s="73">
        <v>18220</v>
      </c>
      <c r="Z11" s="74">
        <v>0.94994511525795833</v>
      </c>
      <c r="AA11" s="2"/>
      <c r="AB11" s="45" t="s">
        <v>109</v>
      </c>
      <c r="AC11" s="46" t="s">
        <v>120</v>
      </c>
      <c r="AD11" s="45" t="s">
        <v>111</v>
      </c>
      <c r="AE11" s="45">
        <f>R31</f>
        <v>20203</v>
      </c>
      <c r="AF11" s="45">
        <f t="shared" ref="AF11:AL11" si="26">S31</f>
        <v>24312</v>
      </c>
      <c r="AG11" s="48">
        <f t="shared" si="4"/>
        <v>0.83098881210924647</v>
      </c>
      <c r="AH11" s="45">
        <f t="shared" si="26"/>
        <v>38413</v>
      </c>
      <c r="AI11" s="45">
        <f t="shared" si="26"/>
        <v>41100</v>
      </c>
      <c r="AJ11" s="48">
        <f t="shared" si="14"/>
        <v>0.93462287104622876</v>
      </c>
      <c r="AK11" s="45">
        <f t="shared" si="26"/>
        <v>54239</v>
      </c>
      <c r="AL11" s="45">
        <f t="shared" si="26"/>
        <v>55196</v>
      </c>
      <c r="AM11" s="48">
        <f t="shared" si="5"/>
        <v>0.9826617870860207</v>
      </c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83" x14ac:dyDescent="0.25">
      <c r="A12" s="47" t="s">
        <v>109</v>
      </c>
      <c r="B12" s="68"/>
      <c r="C12" s="69" t="s">
        <v>76</v>
      </c>
      <c r="D12" s="70">
        <f>'cw_pathogen_trendGGS MSE'!B18</f>
        <v>364</v>
      </c>
      <c r="E12" s="70">
        <f>'cw_pathogen_trendGGS MSE'!C18</f>
        <v>1124</v>
      </c>
      <c r="F12" s="55">
        <f t="shared" si="9"/>
        <v>0.32384341637010677</v>
      </c>
      <c r="G12" s="70">
        <f>'cw_pathogen_trendGGS MSE'!G18</f>
        <v>597</v>
      </c>
      <c r="H12" s="70">
        <f>'cw_pathogen_trendGGS MSE'!H18</f>
        <v>1227</v>
      </c>
      <c r="I12" s="55">
        <f t="shared" si="10"/>
        <v>0.48655256723716384</v>
      </c>
      <c r="J12" s="70">
        <f>'cw_pathogen_trendGGS MSE'!L18</f>
        <v>1442</v>
      </c>
      <c r="K12" s="70">
        <f>'cw_pathogen_trendGGS MSE'!M18</f>
        <v>1530</v>
      </c>
      <c r="L12" s="56">
        <f t="shared" si="12"/>
        <v>0.94248366013071894</v>
      </c>
      <c r="M12" s="2"/>
      <c r="N12" s="47" t="s">
        <v>109</v>
      </c>
      <c r="O12" s="71"/>
      <c r="P12" s="71" t="s">
        <v>76</v>
      </c>
      <c r="Q12" s="71" t="s">
        <v>114</v>
      </c>
      <c r="R12" s="73">
        <v>364</v>
      </c>
      <c r="S12" s="73">
        <v>1124</v>
      </c>
      <c r="T12" s="74">
        <v>0.32384341637010677</v>
      </c>
      <c r="U12" s="73">
        <v>597</v>
      </c>
      <c r="V12" s="73">
        <v>1227</v>
      </c>
      <c r="W12" s="74">
        <v>0.48655256723716384</v>
      </c>
      <c r="X12" s="73">
        <v>1442</v>
      </c>
      <c r="Y12" s="73">
        <v>1530</v>
      </c>
      <c r="Z12" s="74">
        <v>0.94248366013071894</v>
      </c>
      <c r="AA12" s="2"/>
      <c r="AB12" s="45" t="s">
        <v>109</v>
      </c>
      <c r="AC12" s="45"/>
      <c r="AD12" s="45" t="s">
        <v>114</v>
      </c>
      <c r="AE12" s="45">
        <f>SUM(R32:R33)</f>
        <v>450</v>
      </c>
      <c r="AF12" s="45">
        <f t="shared" ref="AF12:AL12" si="27">SUM(S32:S33)</f>
        <v>666</v>
      </c>
      <c r="AG12" s="48">
        <f t="shared" si="4"/>
        <v>0.67567567567567566</v>
      </c>
      <c r="AH12" s="45">
        <f>SUM(U32:U33)</f>
        <v>541</v>
      </c>
      <c r="AI12" s="45">
        <f t="shared" si="27"/>
        <v>833</v>
      </c>
      <c r="AJ12" s="48">
        <f t="shared" si="14"/>
        <v>0.6494597839135654</v>
      </c>
      <c r="AK12" s="45">
        <f t="shared" si="27"/>
        <v>1246</v>
      </c>
      <c r="AL12" s="45">
        <f t="shared" si="27"/>
        <v>1377</v>
      </c>
      <c r="AM12" s="48">
        <f t="shared" si="5"/>
        <v>0.90486564996368923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</row>
    <row r="13" spans="1:83" x14ac:dyDescent="0.25">
      <c r="A13" s="47" t="s">
        <v>109</v>
      </c>
      <c r="B13" s="68"/>
      <c r="C13" s="69" t="s">
        <v>75</v>
      </c>
      <c r="D13" s="70">
        <f>'cw_pathogen_trendGGS MSE'!B19</f>
        <v>421</v>
      </c>
      <c r="E13" s="70">
        <f>'cw_pathogen_trendGGS MSE'!C19</f>
        <v>1396</v>
      </c>
      <c r="F13" s="55">
        <f t="shared" si="9"/>
        <v>0.3015759312320917</v>
      </c>
      <c r="G13" s="70">
        <f>'cw_pathogen_trendGGS MSE'!G19</f>
        <v>274</v>
      </c>
      <c r="H13" s="70">
        <f>'cw_pathogen_trendGGS MSE'!H19</f>
        <v>1588</v>
      </c>
      <c r="I13" s="55">
        <f t="shared" si="10"/>
        <v>0.17254408060453399</v>
      </c>
      <c r="J13" s="70">
        <f>'cw_pathogen_trendGGS MSE'!L19</f>
        <v>1742</v>
      </c>
      <c r="K13" s="70">
        <f>'cw_pathogen_trendGGS MSE'!M19</f>
        <v>1944</v>
      </c>
      <c r="L13" s="56">
        <f t="shared" si="12"/>
        <v>0.89609053497942381</v>
      </c>
      <c r="M13" s="2"/>
      <c r="N13" s="47" t="s">
        <v>109</v>
      </c>
      <c r="O13" s="71"/>
      <c r="P13" s="71" t="s">
        <v>75</v>
      </c>
      <c r="Q13" s="71" t="s">
        <v>114</v>
      </c>
      <c r="R13" s="73">
        <v>421</v>
      </c>
      <c r="S13" s="73">
        <v>1396</v>
      </c>
      <c r="T13" s="74">
        <v>0.3015759312320917</v>
      </c>
      <c r="U13" s="73">
        <v>274</v>
      </c>
      <c r="V13" s="73">
        <v>1588</v>
      </c>
      <c r="W13" s="74">
        <v>0.17254408060453399</v>
      </c>
      <c r="X13" s="73">
        <v>1742</v>
      </c>
      <c r="Y13" s="73">
        <v>1944</v>
      </c>
      <c r="Z13" s="74">
        <v>0.89609053497942381</v>
      </c>
      <c r="AA13" s="2"/>
      <c r="AB13" s="45" t="s">
        <v>109</v>
      </c>
      <c r="AC13" s="46" t="s">
        <v>121</v>
      </c>
      <c r="AD13" s="45" t="s">
        <v>111</v>
      </c>
      <c r="AE13" s="45">
        <f>R36</f>
        <v>307</v>
      </c>
      <c r="AF13" s="45">
        <f t="shared" ref="AF13:AL13" si="28">S36</f>
        <v>5136</v>
      </c>
      <c r="AG13" s="48">
        <f t="shared" si="4"/>
        <v>5.9774143302180685E-2</v>
      </c>
      <c r="AH13" s="45">
        <f t="shared" si="28"/>
        <v>7057</v>
      </c>
      <c r="AI13" s="45">
        <f t="shared" si="28"/>
        <v>8775</v>
      </c>
      <c r="AJ13" s="48">
        <f t="shared" si="14"/>
        <v>0.80421652421652423</v>
      </c>
      <c r="AK13" s="45">
        <f t="shared" si="28"/>
        <v>16079</v>
      </c>
      <c r="AL13" s="45">
        <f t="shared" si="28"/>
        <v>17095</v>
      </c>
      <c r="AM13" s="48">
        <f t="shared" si="5"/>
        <v>0.94056741737350102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</row>
    <row r="14" spans="1:83" x14ac:dyDescent="0.25">
      <c r="A14" s="47" t="s">
        <v>109</v>
      </c>
      <c r="B14" s="68"/>
      <c r="C14" s="69" t="s">
        <v>74</v>
      </c>
      <c r="D14" s="70">
        <f>'cw_pathogen_trendGGS MSE'!B20</f>
        <v>411</v>
      </c>
      <c r="E14" s="70">
        <f>'cw_pathogen_trendGGS MSE'!C20</f>
        <v>1620</v>
      </c>
      <c r="F14" s="55">
        <f t="shared" si="9"/>
        <v>0.25370370370370371</v>
      </c>
      <c r="G14" s="70">
        <f>'cw_pathogen_trendGGS MSE'!G20</f>
        <v>688</v>
      </c>
      <c r="H14" s="70">
        <f>'cw_pathogen_trendGGS MSE'!H20</f>
        <v>1647</v>
      </c>
      <c r="I14" s="55">
        <f t="shared" si="10"/>
        <v>0.41772920461445051</v>
      </c>
      <c r="J14" s="70">
        <f>'cw_pathogen_trendGGS MSE'!L20</f>
        <v>1702</v>
      </c>
      <c r="K14" s="70">
        <f>'cw_pathogen_trendGGS MSE'!M20</f>
        <v>1852</v>
      </c>
      <c r="L14" s="56">
        <f t="shared" si="12"/>
        <v>0.91900647948164149</v>
      </c>
      <c r="M14" s="2"/>
      <c r="N14" s="47" t="s">
        <v>109</v>
      </c>
      <c r="O14" s="71"/>
      <c r="P14" s="71" t="s">
        <v>74</v>
      </c>
      <c r="Q14" s="71" t="s">
        <v>114</v>
      </c>
      <c r="R14" s="73">
        <v>411</v>
      </c>
      <c r="S14" s="73">
        <v>1620</v>
      </c>
      <c r="T14" s="74">
        <v>0.25370370370370371</v>
      </c>
      <c r="U14" s="73">
        <v>688</v>
      </c>
      <c r="V14" s="73">
        <v>1647</v>
      </c>
      <c r="W14" s="74">
        <v>0.41772920461445051</v>
      </c>
      <c r="X14" s="73">
        <v>1702</v>
      </c>
      <c r="Y14" s="73">
        <v>1852</v>
      </c>
      <c r="Z14" s="74">
        <v>0.91900647948164149</v>
      </c>
      <c r="AA14" s="2"/>
      <c r="AB14" s="45" t="s">
        <v>109</v>
      </c>
      <c r="AC14" s="46"/>
      <c r="AD14" s="45" t="s">
        <v>114</v>
      </c>
      <c r="AE14" s="45">
        <f>R35</f>
        <v>66</v>
      </c>
      <c r="AF14" s="45">
        <f t="shared" ref="AF14:AL14" si="29">S35</f>
        <v>273</v>
      </c>
      <c r="AG14" s="48">
        <f t="shared" si="4"/>
        <v>0.24175824175824176</v>
      </c>
      <c r="AH14" s="45">
        <f t="shared" si="29"/>
        <v>299</v>
      </c>
      <c r="AI14" s="45">
        <f t="shared" si="29"/>
        <v>453</v>
      </c>
      <c r="AJ14" s="48">
        <f t="shared" si="14"/>
        <v>0.66004415011037532</v>
      </c>
      <c r="AK14" s="45">
        <f t="shared" si="29"/>
        <v>558</v>
      </c>
      <c r="AL14" s="45">
        <f t="shared" si="29"/>
        <v>646</v>
      </c>
      <c r="AM14" s="48">
        <f t="shared" si="5"/>
        <v>0.86377708978328172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</row>
    <row r="15" spans="1:83" x14ac:dyDescent="0.25">
      <c r="A15" s="47" t="s">
        <v>109</v>
      </c>
      <c r="B15" s="68"/>
      <c r="C15" s="69" t="s">
        <v>73</v>
      </c>
      <c r="D15" s="70">
        <f>'cw_pathogen_trendGGS MSE'!B21</f>
        <v>167</v>
      </c>
      <c r="E15" s="70">
        <f>'cw_pathogen_trendGGS MSE'!C21</f>
        <v>1230</v>
      </c>
      <c r="F15" s="55">
        <f t="shared" si="9"/>
        <v>0.13577235772357724</v>
      </c>
      <c r="G15" s="70">
        <f>'cw_pathogen_trendGGS MSE'!G21</f>
        <v>702</v>
      </c>
      <c r="H15" s="70">
        <f>'cw_pathogen_trendGGS MSE'!H21</f>
        <v>1481</v>
      </c>
      <c r="I15" s="55">
        <f t="shared" si="10"/>
        <v>0.47400405131667794</v>
      </c>
      <c r="J15" s="70">
        <f>'cw_pathogen_trendGGS MSE'!L21</f>
        <v>1749</v>
      </c>
      <c r="K15" s="70">
        <f>'cw_pathogen_trendGGS MSE'!M21</f>
        <v>2002</v>
      </c>
      <c r="L15" s="56">
        <f t="shared" si="12"/>
        <v>0.87362637362637363</v>
      </c>
      <c r="M15" s="2"/>
      <c r="N15" s="47" t="s">
        <v>109</v>
      </c>
      <c r="O15" s="71"/>
      <c r="P15" s="71" t="s">
        <v>73</v>
      </c>
      <c r="Q15" s="71" t="s">
        <v>114</v>
      </c>
      <c r="R15" s="73">
        <v>167</v>
      </c>
      <c r="S15" s="73">
        <v>1230</v>
      </c>
      <c r="T15" s="74">
        <v>0.13577235772357724</v>
      </c>
      <c r="U15" s="73">
        <v>702</v>
      </c>
      <c r="V15" s="73">
        <v>1481</v>
      </c>
      <c r="W15" s="74">
        <v>0.47400405131667794</v>
      </c>
      <c r="X15" s="73">
        <v>1749</v>
      </c>
      <c r="Y15" s="73">
        <v>2002</v>
      </c>
      <c r="Z15" s="74">
        <v>0.87362637362637363</v>
      </c>
      <c r="AA15" s="2"/>
      <c r="AB15" s="45" t="s">
        <v>109</v>
      </c>
      <c r="AC15" s="46" t="s">
        <v>122</v>
      </c>
      <c r="AD15" s="45" t="s">
        <v>111</v>
      </c>
      <c r="AE15" s="45">
        <f>R39</f>
        <v>2224</v>
      </c>
      <c r="AF15" s="45">
        <f t="shared" ref="AF15:AL15" si="30">S39</f>
        <v>2662</v>
      </c>
      <c r="AG15" s="48">
        <f t="shared" si="4"/>
        <v>0.83546205860255451</v>
      </c>
      <c r="AH15" s="45">
        <f t="shared" si="30"/>
        <v>2027</v>
      </c>
      <c r="AI15" s="45">
        <f t="shared" si="30"/>
        <v>2814</v>
      </c>
      <c r="AJ15" s="48">
        <f t="shared" si="14"/>
        <v>0.72032693674484716</v>
      </c>
      <c r="AK15" s="45">
        <f t="shared" si="30"/>
        <v>3259</v>
      </c>
      <c r="AL15" s="45">
        <f t="shared" si="30"/>
        <v>3479</v>
      </c>
      <c r="AM15" s="48">
        <f t="shared" si="5"/>
        <v>0.93676343776947402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</row>
    <row r="16" spans="1:83" s="81" customFormat="1" x14ac:dyDescent="0.25">
      <c r="A16" s="47" t="s">
        <v>109</v>
      </c>
      <c r="B16" s="59" t="s">
        <v>72</v>
      </c>
      <c r="C16" s="60"/>
      <c r="D16" s="61">
        <f>'cw_pathogen_trendGGS MSE'!B22</f>
        <v>1137</v>
      </c>
      <c r="E16" s="61">
        <f>'cw_pathogen_trendGGS MSE'!C22</f>
        <v>1745</v>
      </c>
      <c r="F16" s="55">
        <f t="shared" si="9"/>
        <v>0.65157593123209168</v>
      </c>
      <c r="G16" s="61">
        <f>SUM(G17)</f>
        <v>2636</v>
      </c>
      <c r="H16" s="61">
        <f t="shared" ref="H16:K16" si="31">SUM(H17)</f>
        <v>3808</v>
      </c>
      <c r="I16" s="55">
        <f t="shared" si="10"/>
        <v>0.6922268907563025</v>
      </c>
      <c r="J16" s="61">
        <f t="shared" si="31"/>
        <v>3405</v>
      </c>
      <c r="K16" s="61">
        <f t="shared" si="31"/>
        <v>3804</v>
      </c>
      <c r="L16" s="56">
        <f t="shared" si="12"/>
        <v>0.89511041009463721</v>
      </c>
      <c r="M16" s="2"/>
      <c r="N16" s="47" t="s">
        <v>109</v>
      </c>
      <c r="O16" s="78" t="s">
        <v>72</v>
      </c>
      <c r="P16" s="78"/>
      <c r="Q16" s="78"/>
      <c r="R16" s="79">
        <v>1137</v>
      </c>
      <c r="S16" s="79">
        <v>1745</v>
      </c>
      <c r="T16" s="80">
        <v>0.65157593123209168</v>
      </c>
      <c r="U16" s="79">
        <v>2636</v>
      </c>
      <c r="V16" s="79">
        <v>3808</v>
      </c>
      <c r="W16" s="80">
        <v>0.6922268907563025</v>
      </c>
      <c r="X16" s="79">
        <v>3405</v>
      </c>
      <c r="Y16" s="79">
        <v>3804</v>
      </c>
      <c r="Z16" s="80">
        <v>0.89511041009463721</v>
      </c>
      <c r="AA16" s="2"/>
      <c r="AB16" s="45" t="s">
        <v>109</v>
      </c>
      <c r="AC16" s="45"/>
      <c r="AD16" s="45" t="s">
        <v>114</v>
      </c>
      <c r="AE16" s="45">
        <f>R38</f>
        <v>583</v>
      </c>
      <c r="AF16" s="45">
        <f t="shared" ref="AF16:AL16" si="32">S38</f>
        <v>1627</v>
      </c>
      <c r="AG16" s="48">
        <f t="shared" si="4"/>
        <v>0.3583282114320836</v>
      </c>
      <c r="AH16" s="45">
        <f t="shared" si="32"/>
        <v>657</v>
      </c>
      <c r="AI16" s="45">
        <f t="shared" si="32"/>
        <v>1581</v>
      </c>
      <c r="AJ16" s="48">
        <f t="shared" si="14"/>
        <v>0.41555977229601521</v>
      </c>
      <c r="AK16" s="45">
        <f t="shared" si="32"/>
        <v>1717</v>
      </c>
      <c r="AL16" s="45">
        <f t="shared" si="32"/>
        <v>1936</v>
      </c>
      <c r="AM16" s="48">
        <f t="shared" si="5"/>
        <v>0.88688016528925617</v>
      </c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</row>
    <row r="17" spans="1:83" x14ac:dyDescent="0.25">
      <c r="A17" s="47" t="s">
        <v>109</v>
      </c>
      <c r="B17" s="68"/>
      <c r="C17" s="69" t="s">
        <v>71</v>
      </c>
      <c r="D17" s="70">
        <f>'cw_pathogen_trendGGS MSE'!B23</f>
        <v>1137</v>
      </c>
      <c r="E17" s="70">
        <f>'cw_pathogen_trendGGS MSE'!C23</f>
        <v>1745</v>
      </c>
      <c r="F17" s="55">
        <f t="shared" si="9"/>
        <v>0.65157593123209168</v>
      </c>
      <c r="G17" s="70">
        <f>'cw_pathogen_trendGGS MSE'!G23</f>
        <v>2636</v>
      </c>
      <c r="H17" s="70">
        <f>'cw_pathogen_trendGGS MSE'!H23</f>
        <v>3808</v>
      </c>
      <c r="I17" s="55">
        <f t="shared" si="10"/>
        <v>0.6922268907563025</v>
      </c>
      <c r="J17" s="70">
        <f>'cw_pathogen_trendGGS MSE'!L23</f>
        <v>3405</v>
      </c>
      <c r="K17" s="70">
        <f>'cw_pathogen_trendGGS MSE'!M23</f>
        <v>3804</v>
      </c>
      <c r="L17" s="56">
        <f t="shared" si="12"/>
        <v>0.89511041009463721</v>
      </c>
      <c r="M17" s="2"/>
      <c r="N17" s="47" t="s">
        <v>109</v>
      </c>
      <c r="O17" s="71"/>
      <c r="P17" s="71" t="s">
        <v>71</v>
      </c>
      <c r="Q17" s="71" t="s">
        <v>111</v>
      </c>
      <c r="R17" s="73">
        <v>1137</v>
      </c>
      <c r="S17" s="73">
        <v>1745</v>
      </c>
      <c r="T17" s="74">
        <v>0.65157593123209168</v>
      </c>
      <c r="U17" s="73">
        <v>2636</v>
      </c>
      <c r="V17" s="73">
        <v>3808</v>
      </c>
      <c r="W17" s="74">
        <v>0.6922268907563025</v>
      </c>
      <c r="X17" s="73">
        <v>3405</v>
      </c>
      <c r="Y17" s="73">
        <v>3804</v>
      </c>
      <c r="Z17" s="74">
        <v>0.89511041009463721</v>
      </c>
      <c r="AA17" s="2"/>
      <c r="AB17" s="45" t="s">
        <v>109</v>
      </c>
      <c r="AC17" s="46" t="s">
        <v>123</v>
      </c>
      <c r="AD17" s="45" t="s">
        <v>111</v>
      </c>
      <c r="AE17" s="45">
        <f>R44</f>
        <v>970</v>
      </c>
      <c r="AF17" s="45">
        <f t="shared" ref="AF17:AL17" si="33">S44</f>
        <v>2010</v>
      </c>
      <c r="AG17" s="48">
        <f t="shared" si="4"/>
        <v>0.48258706467661694</v>
      </c>
      <c r="AH17" s="45">
        <f t="shared" si="33"/>
        <v>3657</v>
      </c>
      <c r="AI17" s="45">
        <f t="shared" si="33"/>
        <v>5229</v>
      </c>
      <c r="AJ17" s="48">
        <f t="shared" si="14"/>
        <v>0.69936890418818132</v>
      </c>
      <c r="AK17" s="45">
        <f t="shared" si="33"/>
        <v>6541</v>
      </c>
      <c r="AL17" s="45">
        <f t="shared" si="33"/>
        <v>7363</v>
      </c>
      <c r="AM17" s="48">
        <f t="shared" si="5"/>
        <v>0.88836072253157683</v>
      </c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</row>
    <row r="18" spans="1:83" s="81" customFormat="1" x14ac:dyDescent="0.25">
      <c r="A18" s="47" t="s">
        <v>109</v>
      </c>
      <c r="B18" s="59" t="s">
        <v>69</v>
      </c>
      <c r="C18" s="60"/>
      <c r="D18" s="61">
        <f>'cw_pathogen_trendGGS MSE'!B24</f>
        <v>1096</v>
      </c>
      <c r="E18" s="61">
        <f>'cw_pathogen_trendGGS MSE'!C24</f>
        <v>1271</v>
      </c>
      <c r="F18" s="55">
        <f t="shared" si="9"/>
        <v>0.86231313926042485</v>
      </c>
      <c r="G18" s="61">
        <f>SUM(G19)</f>
        <v>1443</v>
      </c>
      <c r="H18" s="61">
        <f t="shared" ref="H18:K18" si="34">SUM(H19)</f>
        <v>2170</v>
      </c>
      <c r="I18" s="55">
        <f t="shared" si="10"/>
        <v>0.66497695852534566</v>
      </c>
      <c r="J18" s="61">
        <f t="shared" si="34"/>
        <v>4094</v>
      </c>
      <c r="K18" s="61">
        <f t="shared" si="34"/>
        <v>4373</v>
      </c>
      <c r="L18" s="56">
        <f t="shared" si="12"/>
        <v>0.93619940544248803</v>
      </c>
      <c r="M18" s="2"/>
      <c r="N18" s="47" t="s">
        <v>109</v>
      </c>
      <c r="O18" s="78" t="s">
        <v>69</v>
      </c>
      <c r="P18" s="78"/>
      <c r="Q18" s="78"/>
      <c r="R18" s="79">
        <v>1096</v>
      </c>
      <c r="S18" s="79">
        <v>1271</v>
      </c>
      <c r="T18" s="80">
        <v>0.86231313926042485</v>
      </c>
      <c r="U18" s="79">
        <v>1443</v>
      </c>
      <c r="V18" s="79">
        <v>2170</v>
      </c>
      <c r="W18" s="80">
        <v>0.66497695852534566</v>
      </c>
      <c r="X18" s="79">
        <v>4094</v>
      </c>
      <c r="Y18" s="79">
        <v>4373</v>
      </c>
      <c r="Z18" s="80">
        <v>0.93619940544248803</v>
      </c>
      <c r="AA18" s="2"/>
      <c r="AB18" s="45" t="s">
        <v>109</v>
      </c>
      <c r="AC18" s="45"/>
      <c r="AD18" s="45" t="s">
        <v>114</v>
      </c>
      <c r="AE18" s="45">
        <f>SUM(R41:R43)</f>
        <v>1084</v>
      </c>
      <c r="AF18" s="45">
        <f t="shared" ref="AF18:AL18" si="35">SUM(S41:S43)</f>
        <v>3150</v>
      </c>
      <c r="AG18" s="48">
        <f t="shared" si="4"/>
        <v>0.34412698412698411</v>
      </c>
      <c r="AH18" s="45">
        <f t="shared" si="35"/>
        <v>2328</v>
      </c>
      <c r="AI18" s="45">
        <f t="shared" si="35"/>
        <v>3990</v>
      </c>
      <c r="AJ18" s="48">
        <f t="shared" si="14"/>
        <v>0.58345864661654134</v>
      </c>
      <c r="AK18" s="45">
        <f t="shared" si="35"/>
        <v>3573</v>
      </c>
      <c r="AL18" s="45">
        <f t="shared" si="35"/>
        <v>4558</v>
      </c>
      <c r="AM18" s="48">
        <f t="shared" si="5"/>
        <v>0.78389644580956563</v>
      </c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</row>
    <row r="19" spans="1:83" x14ac:dyDescent="0.25">
      <c r="A19" s="47" t="s">
        <v>109</v>
      </c>
      <c r="B19" s="68"/>
      <c r="C19" s="69" t="s">
        <v>68</v>
      </c>
      <c r="D19" s="70">
        <f>'cw_pathogen_trendGGS MSE'!B25</f>
        <v>1096</v>
      </c>
      <c r="E19" s="70">
        <f>'cw_pathogen_trendGGS MSE'!C25</f>
        <v>1271</v>
      </c>
      <c r="F19" s="55">
        <f t="shared" si="9"/>
        <v>0.86231313926042485</v>
      </c>
      <c r="G19" s="70">
        <f>'cw_pathogen_trendGGS MSE'!G25</f>
        <v>1443</v>
      </c>
      <c r="H19" s="70">
        <f>'cw_pathogen_trendGGS MSE'!H25</f>
        <v>2170</v>
      </c>
      <c r="I19" s="55">
        <f t="shared" si="10"/>
        <v>0.66497695852534566</v>
      </c>
      <c r="J19" s="70">
        <f>'cw_pathogen_trendGGS MSE'!L25</f>
        <v>4094</v>
      </c>
      <c r="K19" s="70">
        <f>'cw_pathogen_trendGGS MSE'!M25</f>
        <v>4373</v>
      </c>
      <c r="L19" s="56">
        <f t="shared" si="12"/>
        <v>0.93619940544248803</v>
      </c>
      <c r="M19" s="2"/>
      <c r="N19" s="47" t="s">
        <v>109</v>
      </c>
      <c r="O19" s="71"/>
      <c r="P19" s="71" t="s">
        <v>68</v>
      </c>
      <c r="Q19" s="71" t="s">
        <v>111</v>
      </c>
      <c r="R19" s="73">
        <v>1096</v>
      </c>
      <c r="S19" s="73">
        <v>1271</v>
      </c>
      <c r="T19" s="74">
        <v>0.86231313926042485</v>
      </c>
      <c r="U19" s="73">
        <v>1443</v>
      </c>
      <c r="V19" s="73">
        <v>2170</v>
      </c>
      <c r="W19" s="74">
        <v>0.66497695852534566</v>
      </c>
      <c r="X19" s="73">
        <v>4094</v>
      </c>
      <c r="Y19" s="73">
        <v>4373</v>
      </c>
      <c r="Z19" s="74">
        <v>0.93619940544248803</v>
      </c>
      <c r="AA19" s="2"/>
      <c r="AB19" s="45" t="s">
        <v>109</v>
      </c>
      <c r="AC19" s="46" t="s">
        <v>124</v>
      </c>
      <c r="AD19" s="45" t="s">
        <v>111</v>
      </c>
      <c r="AE19" s="45">
        <f>R48</f>
        <v>24538</v>
      </c>
      <c r="AF19" s="45">
        <f t="shared" ref="AF19:AL19" si="36">S48</f>
        <v>28115</v>
      </c>
      <c r="AG19" s="48">
        <f t="shared" si="4"/>
        <v>0.87277254134803484</v>
      </c>
      <c r="AH19" s="45">
        <f t="shared" si="36"/>
        <v>37749</v>
      </c>
      <c r="AI19" s="45">
        <f t="shared" si="36"/>
        <v>40752</v>
      </c>
      <c r="AJ19" s="48">
        <f t="shared" si="14"/>
        <v>0.92631036513545351</v>
      </c>
      <c r="AK19" s="45">
        <f t="shared" si="36"/>
        <v>54751</v>
      </c>
      <c r="AL19" s="45">
        <f t="shared" si="36"/>
        <v>56136</v>
      </c>
      <c r="AM19" s="48">
        <f t="shared" si="5"/>
        <v>0.97532777540259374</v>
      </c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</row>
    <row r="20" spans="1:83" s="81" customFormat="1" x14ac:dyDescent="0.25">
      <c r="A20" s="47" t="s">
        <v>109</v>
      </c>
      <c r="B20" s="59" t="s">
        <v>67</v>
      </c>
      <c r="C20" s="60"/>
      <c r="D20" s="61">
        <f>'cw_pathogen_trendGGS MSE'!B26</f>
        <v>9040</v>
      </c>
      <c r="E20" s="61">
        <f>'cw_pathogen_trendGGS MSE'!C26</f>
        <v>12565</v>
      </c>
      <c r="F20" s="55">
        <f t="shared" si="9"/>
        <v>0.71945881416633506</v>
      </c>
      <c r="G20" s="61">
        <f>SUM(G21:G27)</f>
        <v>10304</v>
      </c>
      <c r="H20" s="61">
        <f t="shared" ref="H20:K20" si="37">SUM(H21:H27)</f>
        <v>13855</v>
      </c>
      <c r="I20" s="55">
        <f t="shared" si="10"/>
        <v>0.74370263442800433</v>
      </c>
      <c r="J20" s="61">
        <f t="shared" si="37"/>
        <v>17024</v>
      </c>
      <c r="K20" s="61">
        <f t="shared" si="37"/>
        <v>18256</v>
      </c>
      <c r="L20" s="56">
        <f t="shared" si="12"/>
        <v>0.93251533742331283</v>
      </c>
      <c r="M20" s="2"/>
      <c r="N20" s="47" t="s">
        <v>109</v>
      </c>
      <c r="O20" s="78" t="s">
        <v>67</v>
      </c>
      <c r="P20" s="78"/>
      <c r="Q20" s="78"/>
      <c r="R20" s="79">
        <v>9040</v>
      </c>
      <c r="S20" s="79">
        <v>12565</v>
      </c>
      <c r="T20" s="80">
        <v>0.71945881416633506</v>
      </c>
      <c r="U20" s="79">
        <v>10304</v>
      </c>
      <c r="V20" s="79">
        <v>13855</v>
      </c>
      <c r="W20" s="80">
        <v>0.74370263442800433</v>
      </c>
      <c r="X20" s="79">
        <v>17024</v>
      </c>
      <c r="Y20" s="79">
        <v>18256</v>
      </c>
      <c r="Z20" s="80">
        <v>0.93251533742331283</v>
      </c>
      <c r="AA20" s="2"/>
      <c r="AB20" s="45" t="s">
        <v>109</v>
      </c>
      <c r="AC20" s="45"/>
      <c r="AD20" s="45" t="s">
        <v>114</v>
      </c>
      <c r="AE20" s="45">
        <f>SUM(R46:R47,R49)</f>
        <v>3161</v>
      </c>
      <c r="AF20" s="45">
        <f t="shared" ref="AF20:AL20" si="38">SUM(S46:S47,S49)</f>
        <v>5331</v>
      </c>
      <c r="AG20" s="48">
        <f t="shared" si="4"/>
        <v>0.59294691427499535</v>
      </c>
      <c r="AH20" s="45">
        <f t="shared" si="38"/>
        <v>4849</v>
      </c>
      <c r="AI20" s="45">
        <f t="shared" si="38"/>
        <v>7254</v>
      </c>
      <c r="AJ20" s="48">
        <f t="shared" si="14"/>
        <v>0.6684587813620072</v>
      </c>
      <c r="AK20" s="45">
        <f t="shared" si="38"/>
        <v>9492</v>
      </c>
      <c r="AL20" s="45">
        <f t="shared" si="38"/>
        <v>10147</v>
      </c>
      <c r="AM20" s="48">
        <f t="shared" si="5"/>
        <v>0.93544890115305013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</row>
    <row r="21" spans="1:83" x14ac:dyDescent="0.25">
      <c r="A21" s="47" t="s">
        <v>109</v>
      </c>
      <c r="B21" s="68"/>
      <c r="C21" s="69" t="s">
        <v>66</v>
      </c>
      <c r="D21" s="70">
        <f>'cw_pathogen_trendGGS MSE'!B27</f>
        <v>293</v>
      </c>
      <c r="E21" s="70">
        <f>'cw_pathogen_trendGGS MSE'!C27</f>
        <v>935</v>
      </c>
      <c r="F21" s="55">
        <f t="shared" si="9"/>
        <v>0.31336898395721924</v>
      </c>
      <c r="G21" s="70">
        <f>'cw_pathogen_trendGGS MSE'!G27</f>
        <v>492</v>
      </c>
      <c r="H21" s="70">
        <f>'cw_pathogen_trendGGS MSE'!H27</f>
        <v>756</v>
      </c>
      <c r="I21" s="55">
        <f t="shared" si="10"/>
        <v>0.65079365079365081</v>
      </c>
      <c r="J21" s="70">
        <f>'cw_pathogen_trendGGS MSE'!L27</f>
        <v>860</v>
      </c>
      <c r="K21" s="70">
        <f>'cw_pathogen_trendGGS MSE'!M27</f>
        <v>977</v>
      </c>
      <c r="L21" s="56">
        <f t="shared" si="12"/>
        <v>0.88024564994882293</v>
      </c>
      <c r="M21" s="2"/>
      <c r="N21" s="47" t="s">
        <v>109</v>
      </c>
      <c r="O21" s="71"/>
      <c r="P21" s="71" t="s">
        <v>66</v>
      </c>
      <c r="Q21" s="71" t="s">
        <v>114</v>
      </c>
      <c r="R21" s="73">
        <v>293</v>
      </c>
      <c r="S21" s="73">
        <v>935</v>
      </c>
      <c r="T21" s="74">
        <v>0.31336898395721924</v>
      </c>
      <c r="U21" s="73">
        <v>492</v>
      </c>
      <c r="V21" s="73">
        <v>756</v>
      </c>
      <c r="W21" s="74">
        <v>0.65079365079365081</v>
      </c>
      <c r="X21" s="73">
        <v>860</v>
      </c>
      <c r="Y21" s="73">
        <v>977</v>
      </c>
      <c r="Z21" s="74">
        <v>0.88024564994882293</v>
      </c>
      <c r="AA21" s="2"/>
      <c r="AB21" s="45" t="s">
        <v>109</v>
      </c>
      <c r="AC21" s="46" t="s">
        <v>125</v>
      </c>
      <c r="AD21" s="45" t="s">
        <v>111</v>
      </c>
      <c r="AE21" s="45">
        <f>R52</f>
        <v>403</v>
      </c>
      <c r="AF21" s="45">
        <f t="shared" ref="AF21:AL21" si="39">S52</f>
        <v>1140</v>
      </c>
      <c r="AG21" s="48">
        <f t="shared" si="4"/>
        <v>0.35350877192982455</v>
      </c>
      <c r="AH21" s="45">
        <f t="shared" si="39"/>
        <v>1157</v>
      </c>
      <c r="AI21" s="45">
        <f t="shared" si="39"/>
        <v>1814</v>
      </c>
      <c r="AJ21" s="48">
        <f t="shared" si="14"/>
        <v>0.63781697905181922</v>
      </c>
      <c r="AK21" s="45">
        <f t="shared" si="39"/>
        <v>2426</v>
      </c>
      <c r="AL21" s="45">
        <f t="shared" si="39"/>
        <v>2673</v>
      </c>
      <c r="AM21" s="48">
        <f t="shared" si="5"/>
        <v>0.90759446315001868</v>
      </c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</row>
    <row r="22" spans="1:83" x14ac:dyDescent="0.25">
      <c r="A22" s="47" t="s">
        <v>109</v>
      </c>
      <c r="B22" s="68"/>
      <c r="C22" s="69" t="s">
        <v>65</v>
      </c>
      <c r="D22" s="70">
        <f>'cw_pathogen_trendGGS MSE'!B28</f>
        <v>1293</v>
      </c>
      <c r="E22" s="70">
        <f>'cw_pathogen_trendGGS MSE'!C28</f>
        <v>1649</v>
      </c>
      <c r="F22" s="55">
        <f t="shared" si="9"/>
        <v>0.78411158277744086</v>
      </c>
      <c r="G22" s="70">
        <f>'cw_pathogen_trendGGS MSE'!G28</f>
        <v>725</v>
      </c>
      <c r="H22" s="70">
        <f>'cw_pathogen_trendGGS MSE'!H28</f>
        <v>1460</v>
      </c>
      <c r="I22" s="55">
        <f t="shared" si="10"/>
        <v>0.49657534246575341</v>
      </c>
      <c r="J22" s="70">
        <f>'cw_pathogen_trendGGS MSE'!L28</f>
        <v>1807</v>
      </c>
      <c r="K22" s="70">
        <f>'cw_pathogen_trendGGS MSE'!M28</f>
        <v>2013</v>
      </c>
      <c r="L22" s="56">
        <f t="shared" si="12"/>
        <v>0.89766517635370091</v>
      </c>
      <c r="M22" s="2"/>
      <c r="N22" s="47" t="s">
        <v>109</v>
      </c>
      <c r="O22" s="71"/>
      <c r="P22" s="71" t="s">
        <v>65</v>
      </c>
      <c r="Q22" s="71" t="s">
        <v>114</v>
      </c>
      <c r="R22" s="73">
        <v>1293</v>
      </c>
      <c r="S22" s="73">
        <v>1649</v>
      </c>
      <c r="T22" s="74">
        <v>0.78411158277744086</v>
      </c>
      <c r="U22" s="73">
        <v>725</v>
      </c>
      <c r="V22" s="73">
        <v>1460</v>
      </c>
      <c r="W22" s="74">
        <v>0.49657534246575341</v>
      </c>
      <c r="X22" s="73">
        <v>1807</v>
      </c>
      <c r="Y22" s="73">
        <v>2013</v>
      </c>
      <c r="Z22" s="74">
        <v>0.89766517635370091</v>
      </c>
      <c r="AA22" s="2"/>
      <c r="AB22" s="45" t="s">
        <v>109</v>
      </c>
      <c r="AC22" s="45"/>
      <c r="AD22" s="45" t="s">
        <v>114</v>
      </c>
      <c r="AE22" s="45">
        <f>SUM(R51,R53)</f>
        <v>353</v>
      </c>
      <c r="AF22" s="45">
        <f t="shared" ref="AF22:AL22" si="40">SUM(S51,S53)</f>
        <v>1211</v>
      </c>
      <c r="AG22" s="48">
        <f t="shared" si="4"/>
        <v>0.29149463253509494</v>
      </c>
      <c r="AH22" s="45">
        <f t="shared" si="40"/>
        <v>828</v>
      </c>
      <c r="AI22" s="45">
        <f t="shared" si="40"/>
        <v>1643</v>
      </c>
      <c r="AJ22" s="48">
        <f t="shared" si="14"/>
        <v>0.50395617772367618</v>
      </c>
      <c r="AK22" s="45">
        <f t="shared" si="40"/>
        <v>2125</v>
      </c>
      <c r="AL22" s="45">
        <f t="shared" si="40"/>
        <v>2350</v>
      </c>
      <c r="AM22" s="48">
        <f t="shared" si="5"/>
        <v>0.9042553191489362</v>
      </c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</row>
    <row r="23" spans="1:83" x14ac:dyDescent="0.25">
      <c r="A23" s="47" t="s">
        <v>109</v>
      </c>
      <c r="B23" s="68"/>
      <c r="C23" s="69" t="s">
        <v>63</v>
      </c>
      <c r="D23" s="70">
        <f>'cw_pathogen_trendGGS MSE'!B29</f>
        <v>5924</v>
      </c>
      <c r="E23" s="70">
        <f>'cw_pathogen_trendGGS MSE'!C29</f>
        <v>7842</v>
      </c>
      <c r="F23" s="55">
        <f t="shared" si="9"/>
        <v>0.75541953583269572</v>
      </c>
      <c r="G23" s="70">
        <f>'cw_pathogen_trendGGS MSE'!G29</f>
        <v>7669</v>
      </c>
      <c r="H23" s="70">
        <f>'cw_pathogen_trendGGS MSE'!H29</f>
        <v>9413</v>
      </c>
      <c r="I23" s="55">
        <f t="shared" si="10"/>
        <v>0.81472431743333684</v>
      </c>
      <c r="J23" s="70">
        <f>'cw_pathogen_trendGGS MSE'!L29</f>
        <v>11733</v>
      </c>
      <c r="K23" s="70">
        <f>'cw_pathogen_trendGGS MSE'!M29</f>
        <v>12400</v>
      </c>
      <c r="L23" s="56">
        <f t="shared" si="12"/>
        <v>0.9462096774193548</v>
      </c>
      <c r="M23" s="2"/>
      <c r="N23" s="47" t="s">
        <v>109</v>
      </c>
      <c r="O23" s="71"/>
      <c r="P23" s="71" t="s">
        <v>63</v>
      </c>
      <c r="Q23" s="71" t="s">
        <v>111</v>
      </c>
      <c r="R23" s="73">
        <v>5924</v>
      </c>
      <c r="S23" s="73">
        <v>7842</v>
      </c>
      <c r="T23" s="74">
        <v>0.75541953583269572</v>
      </c>
      <c r="U23" s="73">
        <v>7669</v>
      </c>
      <c r="V23" s="73">
        <v>9413</v>
      </c>
      <c r="W23" s="74">
        <v>0.81472431743333684</v>
      </c>
      <c r="X23" s="73">
        <v>11733</v>
      </c>
      <c r="Y23" s="73">
        <v>12400</v>
      </c>
      <c r="Z23" s="74">
        <v>0.9462096774193548</v>
      </c>
      <c r="AA23" s="2"/>
      <c r="AB23" s="45" t="s">
        <v>109</v>
      </c>
      <c r="AC23" s="46" t="s">
        <v>126</v>
      </c>
      <c r="AD23" s="45" t="s">
        <v>111</v>
      </c>
      <c r="AE23" s="45">
        <f>R55</f>
        <v>3016</v>
      </c>
      <c r="AF23" s="45">
        <f t="shared" ref="AF23:AL23" si="41">S55</f>
        <v>4796</v>
      </c>
      <c r="AG23" s="48">
        <f t="shared" si="4"/>
        <v>0.62885738115095913</v>
      </c>
      <c r="AH23" s="45">
        <f t="shared" si="41"/>
        <v>3445</v>
      </c>
      <c r="AI23" s="45">
        <f t="shared" si="41"/>
        <v>6301</v>
      </c>
      <c r="AJ23" s="48">
        <f t="shared" si="14"/>
        <v>0.54673861291858439</v>
      </c>
      <c r="AK23" s="45">
        <f t="shared" si="41"/>
        <v>8150</v>
      </c>
      <c r="AL23" s="45">
        <f t="shared" si="41"/>
        <v>8740</v>
      </c>
      <c r="AM23" s="48">
        <f t="shared" si="5"/>
        <v>0.93249427917620142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</row>
    <row r="24" spans="1:83" x14ac:dyDescent="0.25">
      <c r="A24" s="47" t="s">
        <v>109</v>
      </c>
      <c r="B24" s="68"/>
      <c r="C24" s="69" t="s">
        <v>62</v>
      </c>
      <c r="D24" s="70">
        <f>'cw_pathogen_trendGGS MSE'!B30</f>
        <v>290</v>
      </c>
      <c r="E24" s="70">
        <f>'cw_pathogen_trendGGS MSE'!C30</f>
        <v>428</v>
      </c>
      <c r="F24" s="55">
        <f t="shared" si="9"/>
        <v>0.67757009345794394</v>
      </c>
      <c r="G24" s="70">
        <f>'cw_pathogen_trendGGS MSE'!G30</f>
        <v>216</v>
      </c>
      <c r="H24" s="70">
        <f>'cw_pathogen_trendGGS MSE'!H30</f>
        <v>426</v>
      </c>
      <c r="I24" s="55">
        <f t="shared" si="10"/>
        <v>0.50704225352112675</v>
      </c>
      <c r="J24" s="70">
        <f>'cw_pathogen_trendGGS MSE'!L30</f>
        <v>543</v>
      </c>
      <c r="K24" s="70">
        <f>'cw_pathogen_trendGGS MSE'!M30</f>
        <v>589</v>
      </c>
      <c r="L24" s="56">
        <f t="shared" si="12"/>
        <v>0.92190152801358238</v>
      </c>
      <c r="M24" s="2"/>
      <c r="N24" s="47" t="s">
        <v>109</v>
      </c>
      <c r="O24" s="72"/>
      <c r="P24" s="72" t="s">
        <v>62</v>
      </c>
      <c r="Q24" s="71" t="s">
        <v>114</v>
      </c>
      <c r="R24" s="87">
        <v>290</v>
      </c>
      <c r="S24" s="87">
        <v>428</v>
      </c>
      <c r="T24" s="88">
        <v>0.67757009345794394</v>
      </c>
      <c r="U24" s="87">
        <v>216</v>
      </c>
      <c r="V24" s="87">
        <v>426</v>
      </c>
      <c r="W24" s="88">
        <v>0.50704225352112675</v>
      </c>
      <c r="X24" s="87">
        <v>543</v>
      </c>
      <c r="Y24" s="87">
        <v>589</v>
      </c>
      <c r="Z24" s="88">
        <v>0.92190152801358238</v>
      </c>
      <c r="AA24" s="2"/>
      <c r="AB24" s="45" t="s">
        <v>109</v>
      </c>
      <c r="AC24" s="46" t="s">
        <v>127</v>
      </c>
      <c r="AD24" s="45" t="s">
        <v>111</v>
      </c>
      <c r="AE24" s="45">
        <f>R58</f>
        <v>1815</v>
      </c>
      <c r="AF24" s="45">
        <f t="shared" ref="AF24:AL24" si="42">S58</f>
        <v>2335</v>
      </c>
      <c r="AG24" s="48">
        <f t="shared" si="4"/>
        <v>0.7773019271948608</v>
      </c>
      <c r="AH24" s="45">
        <f t="shared" si="42"/>
        <v>2186</v>
      </c>
      <c r="AI24" s="45">
        <f t="shared" si="42"/>
        <v>2951</v>
      </c>
      <c r="AJ24" s="48">
        <f t="shared" si="14"/>
        <v>0.74076584208742802</v>
      </c>
      <c r="AK24" s="45">
        <f t="shared" si="42"/>
        <v>3660</v>
      </c>
      <c r="AL24" s="45">
        <f t="shared" si="42"/>
        <v>3981</v>
      </c>
      <c r="AM24" s="48">
        <f t="shared" si="5"/>
        <v>0.91936699321778448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</row>
    <row r="25" spans="1:83" x14ac:dyDescent="0.25">
      <c r="A25" s="47" t="s">
        <v>109</v>
      </c>
      <c r="B25" s="68"/>
      <c r="C25" s="69" t="s">
        <v>61</v>
      </c>
      <c r="D25" s="70">
        <f>'cw_pathogen_trendGGS MSE'!B31</f>
        <v>177</v>
      </c>
      <c r="E25" s="70">
        <f>'cw_pathogen_trendGGS MSE'!C31</f>
        <v>281</v>
      </c>
      <c r="F25" s="55">
        <f t="shared" si="9"/>
        <v>0.62989323843416367</v>
      </c>
      <c r="G25" s="70">
        <f>'cw_pathogen_trendGGS MSE'!G31</f>
        <v>99</v>
      </c>
      <c r="H25" s="70">
        <f>'cw_pathogen_trendGGS MSE'!H31</f>
        <v>255</v>
      </c>
      <c r="I25" s="55">
        <f t="shared" si="10"/>
        <v>0.38823529411764707</v>
      </c>
      <c r="J25" s="70">
        <f>'cw_pathogen_trendGGS MSE'!L31</f>
        <v>295</v>
      </c>
      <c r="K25" s="70">
        <f>'cw_pathogen_trendGGS MSE'!M31</f>
        <v>322</v>
      </c>
      <c r="L25" s="56">
        <f t="shared" si="12"/>
        <v>0.91614906832298137</v>
      </c>
      <c r="M25" s="2"/>
      <c r="N25" s="47" t="s">
        <v>109</v>
      </c>
      <c r="O25" s="72"/>
      <c r="P25" s="72" t="s">
        <v>61</v>
      </c>
      <c r="Q25" s="71" t="s">
        <v>114</v>
      </c>
      <c r="R25" s="87">
        <v>177</v>
      </c>
      <c r="S25" s="87">
        <v>281</v>
      </c>
      <c r="T25" s="88">
        <v>0.62989323843416367</v>
      </c>
      <c r="U25" s="87">
        <v>99</v>
      </c>
      <c r="V25" s="87">
        <v>255</v>
      </c>
      <c r="W25" s="88">
        <v>0.38823529411764707</v>
      </c>
      <c r="X25" s="87">
        <v>295</v>
      </c>
      <c r="Y25" s="87">
        <v>322</v>
      </c>
      <c r="Z25" s="88">
        <v>0.91614906832298137</v>
      </c>
      <c r="AA25" s="2"/>
      <c r="AB25" s="45" t="s">
        <v>109</v>
      </c>
      <c r="AC25" s="45"/>
      <c r="AD25" s="45" t="s">
        <v>114</v>
      </c>
      <c r="AE25" s="45">
        <f>R57</f>
        <v>480</v>
      </c>
      <c r="AF25" s="45">
        <f t="shared" ref="AF25:AL25" si="43">S57</f>
        <v>1127</v>
      </c>
      <c r="AG25" s="48">
        <f t="shared" si="4"/>
        <v>0.42590949423247559</v>
      </c>
      <c r="AH25" s="45">
        <f t="shared" si="43"/>
        <v>788</v>
      </c>
      <c r="AI25" s="45">
        <f t="shared" si="43"/>
        <v>1342</v>
      </c>
      <c r="AJ25" s="48">
        <f t="shared" si="14"/>
        <v>0.58718330849478395</v>
      </c>
      <c r="AK25" s="45">
        <f t="shared" si="43"/>
        <v>1498</v>
      </c>
      <c r="AL25" s="45">
        <f t="shared" si="43"/>
        <v>1695</v>
      </c>
      <c r="AM25" s="48">
        <f t="shared" si="5"/>
        <v>0.88377581120943949</v>
      </c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</row>
    <row r="26" spans="1:83" x14ac:dyDescent="0.25">
      <c r="A26" s="47" t="s">
        <v>109</v>
      </c>
      <c r="B26" s="68"/>
      <c r="C26" s="69" t="s">
        <v>60</v>
      </c>
      <c r="D26" s="70">
        <f>'cw_pathogen_trendGGS MSE'!B32</f>
        <v>648</v>
      </c>
      <c r="E26" s="70">
        <f>'cw_pathogen_trendGGS MSE'!C32</f>
        <v>909</v>
      </c>
      <c r="F26" s="55">
        <f t="shared" si="9"/>
        <v>0.71287128712871284</v>
      </c>
      <c r="G26" s="70">
        <f>'cw_pathogen_trendGGS MSE'!G32</f>
        <v>542</v>
      </c>
      <c r="H26" s="70">
        <f>'cw_pathogen_trendGGS MSE'!H32</f>
        <v>867</v>
      </c>
      <c r="I26" s="55">
        <f t="shared" si="10"/>
        <v>0.62514417531718569</v>
      </c>
      <c r="J26" s="70">
        <f>'cw_pathogen_trendGGS MSE'!L32</f>
        <v>941</v>
      </c>
      <c r="K26" s="70">
        <f>'cw_pathogen_trendGGS MSE'!M32</f>
        <v>1064</v>
      </c>
      <c r="L26" s="56">
        <f t="shared" si="12"/>
        <v>0.88439849624060152</v>
      </c>
      <c r="M26" s="2"/>
      <c r="N26" s="47" t="s">
        <v>109</v>
      </c>
      <c r="O26" s="72"/>
      <c r="P26" s="72" t="s">
        <v>60</v>
      </c>
      <c r="Q26" s="71" t="s">
        <v>114</v>
      </c>
      <c r="R26" s="87">
        <v>648</v>
      </c>
      <c r="S26" s="87">
        <v>909</v>
      </c>
      <c r="T26" s="88">
        <v>0.71287128712871284</v>
      </c>
      <c r="U26" s="87">
        <v>542</v>
      </c>
      <c r="V26" s="87">
        <v>867</v>
      </c>
      <c r="W26" s="88">
        <v>0.62514417531718569</v>
      </c>
      <c r="X26" s="87">
        <v>941</v>
      </c>
      <c r="Y26" s="87">
        <v>1064</v>
      </c>
      <c r="Z26" s="88">
        <v>0.88439849624060152</v>
      </c>
      <c r="AA26" s="2"/>
      <c r="AB26" s="45" t="s">
        <v>109</v>
      </c>
      <c r="AC26" s="89" t="s">
        <v>128</v>
      </c>
      <c r="AD26" s="45" t="s">
        <v>111</v>
      </c>
      <c r="AE26" s="45">
        <f>R60</f>
        <v>3025</v>
      </c>
      <c r="AF26" s="45">
        <f t="shared" ref="AF26:AL26" si="44">S60</f>
        <v>4003</v>
      </c>
      <c r="AG26" s="48">
        <f t="shared" si="4"/>
        <v>0.7556832375718211</v>
      </c>
      <c r="AH26" s="45">
        <f t="shared" si="44"/>
        <v>5018</v>
      </c>
      <c r="AI26" s="45">
        <f t="shared" si="44"/>
        <v>5725</v>
      </c>
      <c r="AJ26" s="48">
        <f t="shared" si="14"/>
        <v>0.87650655021834056</v>
      </c>
      <c r="AK26" s="45">
        <f t="shared" si="44"/>
        <v>6297</v>
      </c>
      <c r="AL26" s="45">
        <f t="shared" si="44"/>
        <v>6767</v>
      </c>
      <c r="AM26" s="48">
        <f t="shared" si="5"/>
        <v>0.93054529333530367</v>
      </c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</row>
    <row r="27" spans="1:83" x14ac:dyDescent="0.25">
      <c r="A27" s="47" t="s">
        <v>109</v>
      </c>
      <c r="B27" s="68"/>
      <c r="C27" s="69" t="s">
        <v>59</v>
      </c>
      <c r="D27" s="70">
        <f>'cw_pathogen_trendGGS MSE'!B33</f>
        <v>415</v>
      </c>
      <c r="E27" s="70">
        <f>'cw_pathogen_trendGGS MSE'!C33</f>
        <v>521</v>
      </c>
      <c r="F27" s="55">
        <f t="shared" si="9"/>
        <v>0.79654510556621883</v>
      </c>
      <c r="G27" s="70">
        <f>'cw_pathogen_trendGGS MSE'!G33</f>
        <v>561</v>
      </c>
      <c r="H27" s="70">
        <f>'cw_pathogen_trendGGS MSE'!H33</f>
        <v>678</v>
      </c>
      <c r="I27" s="55">
        <f t="shared" si="10"/>
        <v>0.82743362831858402</v>
      </c>
      <c r="J27" s="70">
        <f>'cw_pathogen_trendGGS MSE'!L33</f>
        <v>845</v>
      </c>
      <c r="K27" s="70">
        <f>'cw_pathogen_trendGGS MSE'!M33</f>
        <v>891</v>
      </c>
      <c r="L27" s="56">
        <f t="shared" si="12"/>
        <v>0.94837261503928172</v>
      </c>
      <c r="M27" s="2"/>
      <c r="N27" s="47" t="s">
        <v>109</v>
      </c>
      <c r="O27" s="72"/>
      <c r="P27" s="72" t="s">
        <v>59</v>
      </c>
      <c r="Q27" s="71" t="s">
        <v>114</v>
      </c>
      <c r="R27" s="87">
        <v>415</v>
      </c>
      <c r="S27" s="87">
        <v>521</v>
      </c>
      <c r="T27" s="88">
        <v>0.79654510556621883</v>
      </c>
      <c r="U27" s="87">
        <v>561</v>
      </c>
      <c r="V27" s="87">
        <v>678</v>
      </c>
      <c r="W27" s="88">
        <v>0.82743362831858402</v>
      </c>
      <c r="X27" s="87">
        <v>845</v>
      </c>
      <c r="Y27" s="87">
        <v>891</v>
      </c>
      <c r="Z27" s="88">
        <v>0.94837261503928172</v>
      </c>
      <c r="AA27" s="2"/>
      <c r="AB27" s="45" t="s">
        <v>109</v>
      </c>
      <c r="AC27" s="90"/>
      <c r="AD27" s="45" t="s">
        <v>114</v>
      </c>
      <c r="AE27" s="45">
        <f>SUM(R61:R62)</f>
        <v>2241</v>
      </c>
      <c r="AF27" s="45">
        <f t="shared" ref="AF27:AL27" si="45">SUM(S61:S62)</f>
        <v>4736</v>
      </c>
      <c r="AG27" s="48">
        <f t="shared" si="4"/>
        <v>0.4731841216216216</v>
      </c>
      <c r="AH27" s="45">
        <f t="shared" si="45"/>
        <v>3748</v>
      </c>
      <c r="AI27" s="45">
        <f t="shared" si="45"/>
        <v>6162</v>
      </c>
      <c r="AJ27" s="48">
        <f t="shared" si="14"/>
        <v>0.60824407659850699</v>
      </c>
      <c r="AK27" s="45">
        <f t="shared" si="45"/>
        <v>7494</v>
      </c>
      <c r="AL27" s="45">
        <f t="shared" si="45"/>
        <v>8282</v>
      </c>
      <c r="AM27" s="48">
        <f t="shared" si="5"/>
        <v>0.90485390002414878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</row>
    <row r="28" spans="1:83" s="81" customFormat="1" x14ac:dyDescent="0.25">
      <c r="A28" s="47" t="s">
        <v>109</v>
      </c>
      <c r="B28" s="59" t="s">
        <v>58</v>
      </c>
      <c r="C28" s="60"/>
      <c r="D28" s="61">
        <f>'cw_pathogen_trendGGS MSE'!B34</f>
        <v>1463</v>
      </c>
      <c r="E28" s="61">
        <f>'cw_pathogen_trendGGS MSE'!C34</f>
        <v>3097</v>
      </c>
      <c r="F28" s="55">
        <f t="shared" si="9"/>
        <v>0.47239263803680981</v>
      </c>
      <c r="G28" s="61">
        <f>SUM(G29)</f>
        <v>2676</v>
      </c>
      <c r="H28" s="61">
        <f t="shared" ref="H28:K28" si="46">SUM(H29)</f>
        <v>3670</v>
      </c>
      <c r="I28" s="55">
        <f t="shared" si="10"/>
        <v>0.72915531335149864</v>
      </c>
      <c r="J28" s="61">
        <f t="shared" si="46"/>
        <v>4533</v>
      </c>
      <c r="K28" s="61">
        <f t="shared" si="46"/>
        <v>4763</v>
      </c>
      <c r="L28" s="56">
        <f t="shared" si="12"/>
        <v>0.95171110644551749</v>
      </c>
      <c r="M28" s="2"/>
      <c r="N28" s="47" t="s">
        <v>109</v>
      </c>
      <c r="O28" s="91" t="s">
        <v>58</v>
      </c>
      <c r="P28" s="91"/>
      <c r="Q28" s="91"/>
      <c r="R28" s="92">
        <v>1463</v>
      </c>
      <c r="S28" s="92">
        <v>3097</v>
      </c>
      <c r="T28" s="93">
        <v>0.47239263803680981</v>
      </c>
      <c r="U28" s="92">
        <v>2676</v>
      </c>
      <c r="V28" s="92">
        <v>3670</v>
      </c>
      <c r="W28" s="93">
        <v>0.72915531335149864</v>
      </c>
      <c r="X28" s="92">
        <v>4533</v>
      </c>
      <c r="Y28" s="92">
        <v>4763</v>
      </c>
      <c r="Z28" s="93">
        <v>0.95171110644551749</v>
      </c>
      <c r="AA28" s="2"/>
      <c r="AB28" s="45" t="s">
        <v>109</v>
      </c>
      <c r="AC28" s="89" t="s">
        <v>129</v>
      </c>
      <c r="AD28" s="45" t="s">
        <v>111</v>
      </c>
      <c r="AE28" s="45">
        <f>R66</f>
        <v>246</v>
      </c>
      <c r="AF28" s="45">
        <f t="shared" ref="AF28:AL28" si="47">S66</f>
        <v>3993</v>
      </c>
      <c r="AG28" s="48">
        <f t="shared" si="4"/>
        <v>6.1607813673929375E-2</v>
      </c>
      <c r="AH28" s="45">
        <f t="shared" si="47"/>
        <v>2732</v>
      </c>
      <c r="AI28" s="45">
        <f t="shared" si="47"/>
        <v>5055</v>
      </c>
      <c r="AJ28" s="48">
        <f t="shared" si="14"/>
        <v>0.54045499505440153</v>
      </c>
      <c r="AK28" s="45">
        <f t="shared" si="47"/>
        <v>6016</v>
      </c>
      <c r="AL28" s="45">
        <f t="shared" si="47"/>
        <v>6923</v>
      </c>
      <c r="AM28" s="48">
        <f t="shared" si="5"/>
        <v>0.8689874331937022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</row>
    <row r="29" spans="1:83" x14ac:dyDescent="0.25">
      <c r="A29" s="47" t="s">
        <v>109</v>
      </c>
      <c r="B29" s="68"/>
      <c r="C29" s="69" t="s">
        <v>57</v>
      </c>
      <c r="D29" s="70">
        <f>'cw_pathogen_trendGGS MSE'!B35</f>
        <v>1463</v>
      </c>
      <c r="E29" s="70">
        <f>'cw_pathogen_trendGGS MSE'!C35</f>
        <v>3097</v>
      </c>
      <c r="F29" s="55">
        <f t="shared" si="9"/>
        <v>0.47239263803680981</v>
      </c>
      <c r="G29" s="70">
        <f>'cw_pathogen_trendGGS MSE'!G35</f>
        <v>2676</v>
      </c>
      <c r="H29" s="70">
        <f>'cw_pathogen_trendGGS MSE'!H35</f>
        <v>3670</v>
      </c>
      <c r="I29" s="55">
        <f t="shared" si="10"/>
        <v>0.72915531335149864</v>
      </c>
      <c r="J29" s="70">
        <f>'cw_pathogen_trendGGS MSE'!L35</f>
        <v>4533</v>
      </c>
      <c r="K29" s="70">
        <f>'cw_pathogen_trendGGS MSE'!M35</f>
        <v>4763</v>
      </c>
      <c r="L29" s="56">
        <f t="shared" si="12"/>
        <v>0.95171110644551749</v>
      </c>
      <c r="M29" s="2"/>
      <c r="N29" s="47" t="s">
        <v>109</v>
      </c>
      <c r="O29" s="72"/>
      <c r="P29" s="72" t="s">
        <v>57</v>
      </c>
      <c r="Q29" s="71" t="s">
        <v>111</v>
      </c>
      <c r="R29" s="87">
        <v>1463</v>
      </c>
      <c r="S29" s="87">
        <v>3097</v>
      </c>
      <c r="T29" s="88">
        <v>0.47239263803680981</v>
      </c>
      <c r="U29" s="87">
        <v>2676</v>
      </c>
      <c r="V29" s="87">
        <v>3670</v>
      </c>
      <c r="W29" s="88">
        <v>0.72915531335149864</v>
      </c>
      <c r="X29" s="87">
        <v>4533</v>
      </c>
      <c r="Y29" s="87">
        <v>4763</v>
      </c>
      <c r="Z29" s="88">
        <v>0.95171110644551749</v>
      </c>
      <c r="AA29" s="2"/>
      <c r="AB29" s="45" t="s">
        <v>109</v>
      </c>
      <c r="AC29" s="94"/>
      <c r="AD29" s="45" t="s">
        <v>114</v>
      </c>
      <c r="AE29" s="45">
        <f>SUM(R64:R65)</f>
        <v>1123</v>
      </c>
      <c r="AF29" s="45">
        <f t="shared" ref="AF29:AL29" si="48">SUM(S64:S65)</f>
        <v>1521</v>
      </c>
      <c r="AG29" s="48">
        <f t="shared" si="4"/>
        <v>0.73833004602235375</v>
      </c>
      <c r="AH29" s="45">
        <f t="shared" si="48"/>
        <v>939</v>
      </c>
      <c r="AI29" s="45">
        <f t="shared" si="48"/>
        <v>1902</v>
      </c>
      <c r="AJ29" s="48">
        <f t="shared" si="14"/>
        <v>0.49369085173501576</v>
      </c>
      <c r="AK29" s="45">
        <f t="shared" si="48"/>
        <v>2280</v>
      </c>
      <c r="AL29" s="45">
        <f t="shared" si="48"/>
        <v>2526</v>
      </c>
      <c r="AM29" s="48">
        <f t="shared" si="5"/>
        <v>0.90261282660332542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</row>
    <row r="30" spans="1:83" s="81" customFormat="1" x14ac:dyDescent="0.25">
      <c r="A30" s="47" t="s">
        <v>109</v>
      </c>
      <c r="B30" s="59" t="s">
        <v>56</v>
      </c>
      <c r="C30" s="60"/>
      <c r="D30" s="61">
        <f>'cw_pathogen_trendGGS MSE'!B36</f>
        <v>20653</v>
      </c>
      <c r="E30" s="61">
        <f>'cw_pathogen_trendGGS MSE'!C36</f>
        <v>24978</v>
      </c>
      <c r="F30" s="55">
        <f t="shared" si="9"/>
        <v>0.82684762591080152</v>
      </c>
      <c r="G30" s="61">
        <f>SUM(G31:G33)</f>
        <v>38954</v>
      </c>
      <c r="H30" s="61">
        <f t="shared" ref="H30:K30" si="49">SUM(H31:H33)</f>
        <v>41933</v>
      </c>
      <c r="I30" s="55">
        <f t="shared" si="10"/>
        <v>0.92895809982591282</v>
      </c>
      <c r="J30" s="61">
        <f t="shared" si="49"/>
        <v>55485</v>
      </c>
      <c r="K30" s="61">
        <f t="shared" si="49"/>
        <v>56573</v>
      </c>
      <c r="L30" s="56">
        <f t="shared" si="12"/>
        <v>0.98076821098403832</v>
      </c>
      <c r="M30" s="2"/>
      <c r="N30" s="47" t="s">
        <v>109</v>
      </c>
      <c r="O30" s="91" t="s">
        <v>56</v>
      </c>
      <c r="P30" s="91"/>
      <c r="Q30" s="91"/>
      <c r="R30" s="92">
        <v>20653</v>
      </c>
      <c r="S30" s="92">
        <v>24978</v>
      </c>
      <c r="T30" s="93">
        <v>0.82684762591080152</v>
      </c>
      <c r="U30" s="92">
        <v>38954</v>
      </c>
      <c r="V30" s="92">
        <v>41933</v>
      </c>
      <c r="W30" s="93">
        <v>0.92895809982591282</v>
      </c>
      <c r="X30" s="92">
        <v>55485</v>
      </c>
      <c r="Y30" s="92">
        <v>56573</v>
      </c>
      <c r="Z30" s="93">
        <v>0.98076821098403832</v>
      </c>
      <c r="AA30" s="2"/>
      <c r="AB30" s="95" t="s">
        <v>115</v>
      </c>
      <c r="AC30" s="96" t="s">
        <v>130</v>
      </c>
      <c r="AD30" s="97" t="s">
        <v>111</v>
      </c>
      <c r="AE30" s="97">
        <f>R69</f>
        <v>6589</v>
      </c>
      <c r="AF30" s="97">
        <f t="shared" ref="AF30:AL30" si="50">S69</f>
        <v>9611</v>
      </c>
      <c r="AG30" s="98">
        <f t="shared" si="4"/>
        <v>0.68556861929039647</v>
      </c>
      <c r="AH30" s="97">
        <f t="shared" si="50"/>
        <v>12819</v>
      </c>
      <c r="AI30" s="97">
        <f t="shared" si="50"/>
        <v>16568</v>
      </c>
      <c r="AJ30" s="98">
        <f t="shared" si="14"/>
        <v>0.77372042491549975</v>
      </c>
      <c r="AK30" s="97">
        <f t="shared" si="50"/>
        <v>21228</v>
      </c>
      <c r="AL30" s="97">
        <f t="shared" si="50"/>
        <v>23579</v>
      </c>
      <c r="AM30" s="98">
        <f t="shared" si="5"/>
        <v>0.90029263327537212</v>
      </c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</row>
    <row r="31" spans="1:83" x14ac:dyDescent="0.25">
      <c r="A31" s="47" t="s">
        <v>109</v>
      </c>
      <c r="B31" s="68"/>
      <c r="C31" s="69" t="s">
        <v>55</v>
      </c>
      <c r="D31" s="70">
        <f>'cw_pathogen_trendGGS MSE'!B37</f>
        <v>20203</v>
      </c>
      <c r="E31" s="70">
        <f>'cw_pathogen_trendGGS MSE'!C37</f>
        <v>24312</v>
      </c>
      <c r="F31" s="55">
        <f t="shared" si="9"/>
        <v>0.83098881210924647</v>
      </c>
      <c r="G31" s="70">
        <f>'cw_pathogen_trendGGS MSE'!G37</f>
        <v>38413</v>
      </c>
      <c r="H31" s="70">
        <f>'cw_pathogen_trendGGS MSE'!H37</f>
        <v>41100</v>
      </c>
      <c r="I31" s="55">
        <f t="shared" si="10"/>
        <v>0.93462287104622876</v>
      </c>
      <c r="J31" s="70">
        <f>'cw_pathogen_trendGGS MSE'!L37</f>
        <v>54239</v>
      </c>
      <c r="K31" s="70">
        <f>'cw_pathogen_trendGGS MSE'!M37</f>
        <v>55196</v>
      </c>
      <c r="L31" s="56">
        <f t="shared" si="12"/>
        <v>0.9826617870860207</v>
      </c>
      <c r="M31" s="2"/>
      <c r="N31" s="47" t="s">
        <v>109</v>
      </c>
      <c r="O31" s="72"/>
      <c r="P31" s="72" t="s">
        <v>55</v>
      </c>
      <c r="Q31" s="71" t="s">
        <v>111</v>
      </c>
      <c r="R31" s="87">
        <v>20203</v>
      </c>
      <c r="S31" s="87">
        <v>24312</v>
      </c>
      <c r="T31" s="88">
        <v>0.83098881210924647</v>
      </c>
      <c r="U31" s="87">
        <v>38413</v>
      </c>
      <c r="V31" s="87">
        <v>41100</v>
      </c>
      <c r="W31" s="88">
        <v>0.93462287104622876</v>
      </c>
      <c r="X31" s="87">
        <v>54239</v>
      </c>
      <c r="Y31" s="87">
        <v>55196</v>
      </c>
      <c r="Z31" s="88">
        <v>0.9826617870860207</v>
      </c>
      <c r="AA31" s="2"/>
      <c r="AB31" s="95" t="s">
        <v>115</v>
      </c>
      <c r="AC31" s="96" t="s">
        <v>131</v>
      </c>
      <c r="AD31" s="97" t="s">
        <v>111</v>
      </c>
      <c r="AE31" s="97">
        <f>R73</f>
        <v>1492</v>
      </c>
      <c r="AF31" s="97">
        <f t="shared" ref="AF31:AL31" si="51">S73</f>
        <v>3369</v>
      </c>
      <c r="AG31" s="98">
        <f t="shared" si="4"/>
        <v>0.44286138319976254</v>
      </c>
      <c r="AH31" s="97">
        <f t="shared" si="51"/>
        <v>5399</v>
      </c>
      <c r="AI31" s="97">
        <f t="shared" si="51"/>
        <v>5905</v>
      </c>
      <c r="AJ31" s="98">
        <f t="shared" si="14"/>
        <v>0.91430990685859437</v>
      </c>
      <c r="AK31" s="97">
        <f t="shared" si="51"/>
        <v>7908</v>
      </c>
      <c r="AL31" s="97">
        <f t="shared" si="51"/>
        <v>8097</v>
      </c>
      <c r="AM31" s="98">
        <f t="shared" si="5"/>
        <v>0.97665802148944059</v>
      </c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</row>
    <row r="32" spans="1:83" x14ac:dyDescent="0.25">
      <c r="A32" s="47" t="s">
        <v>109</v>
      </c>
      <c r="B32" s="68"/>
      <c r="C32" s="69" t="s">
        <v>54</v>
      </c>
      <c r="D32" s="70">
        <f>'cw_pathogen_trendGGS MSE'!B38</f>
        <v>288</v>
      </c>
      <c r="E32" s="70">
        <f>'cw_pathogen_trendGGS MSE'!C38</f>
        <v>329</v>
      </c>
      <c r="F32" s="55">
        <f t="shared" si="9"/>
        <v>0.87537993920972645</v>
      </c>
      <c r="G32" s="70">
        <f>'cw_pathogen_trendGGS MSE'!G38</f>
        <v>329</v>
      </c>
      <c r="H32" s="70">
        <f>'cw_pathogen_trendGGS MSE'!H38</f>
        <v>419</v>
      </c>
      <c r="I32" s="55">
        <f t="shared" si="10"/>
        <v>0.78520286396181382</v>
      </c>
      <c r="J32" s="70">
        <f>'cw_pathogen_trendGGS MSE'!L38</f>
        <v>627</v>
      </c>
      <c r="K32" s="70">
        <f>'cw_pathogen_trendGGS MSE'!M38</f>
        <v>663</v>
      </c>
      <c r="L32" s="56">
        <f t="shared" si="12"/>
        <v>0.94570135746606332</v>
      </c>
      <c r="M32" s="2"/>
      <c r="N32" s="47" t="s">
        <v>109</v>
      </c>
      <c r="O32" s="72"/>
      <c r="P32" s="72" t="s">
        <v>54</v>
      </c>
      <c r="Q32" s="71" t="s">
        <v>114</v>
      </c>
      <c r="R32" s="87">
        <v>288</v>
      </c>
      <c r="S32" s="87">
        <v>329</v>
      </c>
      <c r="T32" s="88">
        <v>0.87537993920972645</v>
      </c>
      <c r="U32" s="87">
        <v>329</v>
      </c>
      <c r="V32" s="87">
        <v>419</v>
      </c>
      <c r="W32" s="88">
        <v>0.78520286396181382</v>
      </c>
      <c r="X32" s="87">
        <v>627</v>
      </c>
      <c r="Y32" s="87">
        <v>663</v>
      </c>
      <c r="Z32" s="88">
        <v>0.94570135746606332</v>
      </c>
      <c r="AA32" s="2"/>
      <c r="AB32" s="95" t="s">
        <v>115</v>
      </c>
      <c r="AC32" s="99"/>
      <c r="AD32" s="97" t="s">
        <v>114</v>
      </c>
      <c r="AE32" s="97">
        <f>SUM(R71:R72)</f>
        <v>694</v>
      </c>
      <c r="AF32" s="97">
        <f t="shared" ref="AF32:AL32" si="52">SUM(S71:S72)</f>
        <v>2113</v>
      </c>
      <c r="AG32" s="98">
        <f t="shared" si="4"/>
        <v>0.32844297207761475</v>
      </c>
      <c r="AH32" s="97">
        <f t="shared" si="52"/>
        <v>2911</v>
      </c>
      <c r="AI32" s="97">
        <f t="shared" si="52"/>
        <v>3965</v>
      </c>
      <c r="AJ32" s="98">
        <f t="shared" si="14"/>
        <v>0.73417402269861287</v>
      </c>
      <c r="AK32" s="97">
        <f t="shared" si="52"/>
        <v>7033</v>
      </c>
      <c r="AL32" s="97">
        <f t="shared" si="52"/>
        <v>8075</v>
      </c>
      <c r="AM32" s="98">
        <f t="shared" si="5"/>
        <v>0.87095975232198142</v>
      </c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</row>
    <row r="33" spans="1:83" x14ac:dyDescent="0.25">
      <c r="A33" s="47" t="s">
        <v>109</v>
      </c>
      <c r="B33" s="68"/>
      <c r="C33" s="69" t="s">
        <v>53</v>
      </c>
      <c r="D33" s="70">
        <f>'cw_pathogen_trendGGS MSE'!B39</f>
        <v>162</v>
      </c>
      <c r="E33" s="70">
        <f>'cw_pathogen_trendGGS MSE'!C39</f>
        <v>337</v>
      </c>
      <c r="F33" s="55">
        <f t="shared" si="9"/>
        <v>0.48071216617210683</v>
      </c>
      <c r="G33" s="70">
        <f>'cw_pathogen_trendGGS MSE'!G39</f>
        <v>212</v>
      </c>
      <c r="H33" s="70">
        <f>'cw_pathogen_trendGGS MSE'!H39</f>
        <v>414</v>
      </c>
      <c r="I33" s="55">
        <f t="shared" si="10"/>
        <v>0.51207729468599039</v>
      </c>
      <c r="J33" s="70">
        <f>'cw_pathogen_trendGGS MSE'!L39</f>
        <v>619</v>
      </c>
      <c r="K33" s="70">
        <f>'cw_pathogen_trendGGS MSE'!M39</f>
        <v>714</v>
      </c>
      <c r="L33" s="56">
        <f t="shared" si="12"/>
        <v>0.86694677871148462</v>
      </c>
      <c r="M33" s="2"/>
      <c r="N33" s="47" t="s">
        <v>109</v>
      </c>
      <c r="O33" s="72"/>
      <c r="P33" s="72" t="s">
        <v>53</v>
      </c>
      <c r="Q33" s="71" t="s">
        <v>114</v>
      </c>
      <c r="R33" s="87">
        <v>162</v>
      </c>
      <c r="S33" s="87">
        <v>337</v>
      </c>
      <c r="T33" s="88">
        <v>0.48071216617210683</v>
      </c>
      <c r="U33" s="87">
        <v>212</v>
      </c>
      <c r="V33" s="87">
        <v>414</v>
      </c>
      <c r="W33" s="88">
        <v>0.51207729468599039</v>
      </c>
      <c r="X33" s="87">
        <v>619</v>
      </c>
      <c r="Y33" s="87">
        <v>714</v>
      </c>
      <c r="Z33" s="88">
        <v>0.86694677871148462</v>
      </c>
      <c r="AA33" s="2"/>
      <c r="AB33" s="95" t="s">
        <v>115</v>
      </c>
      <c r="AC33" s="95" t="s">
        <v>115</v>
      </c>
      <c r="AD33" s="97" t="s">
        <v>111</v>
      </c>
      <c r="AE33" s="97">
        <f>R80</f>
        <v>2802</v>
      </c>
      <c r="AF33" s="97">
        <f t="shared" ref="AF33:AL33" si="53">S80</f>
        <v>4984</v>
      </c>
      <c r="AG33" s="98">
        <f t="shared" si="4"/>
        <v>0.562199036918138</v>
      </c>
      <c r="AH33" s="97">
        <f t="shared" si="53"/>
        <v>7129</v>
      </c>
      <c r="AI33" s="97">
        <f t="shared" si="53"/>
        <v>8784</v>
      </c>
      <c r="AJ33" s="98">
        <f t="shared" si="14"/>
        <v>0.81158925318761388</v>
      </c>
      <c r="AK33" s="97">
        <f t="shared" si="53"/>
        <v>11642</v>
      </c>
      <c r="AL33" s="97">
        <f t="shared" si="53"/>
        <v>13143</v>
      </c>
      <c r="AM33" s="98">
        <f t="shared" si="5"/>
        <v>0.8857947196226128</v>
      </c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</row>
    <row r="34" spans="1:83" s="81" customFormat="1" x14ac:dyDescent="0.25">
      <c r="A34" s="47" t="s">
        <v>109</v>
      </c>
      <c r="B34" s="59" t="s">
        <v>52</v>
      </c>
      <c r="C34" s="60"/>
      <c r="D34" s="61">
        <f>'cw_pathogen_trendGGS MSE'!B40</f>
        <v>373</v>
      </c>
      <c r="E34" s="61">
        <f>'cw_pathogen_trendGGS MSE'!C40</f>
        <v>5409</v>
      </c>
      <c r="F34" s="55">
        <f t="shared" si="9"/>
        <v>6.895914217045665E-2</v>
      </c>
      <c r="G34" s="61">
        <f>SUM(G35:G36)</f>
        <v>7356</v>
      </c>
      <c r="H34" s="61">
        <f t="shared" ref="H34:K34" si="54">SUM(H35:H36)</f>
        <v>9228</v>
      </c>
      <c r="I34" s="55">
        <f t="shared" si="10"/>
        <v>0.79713914174252276</v>
      </c>
      <c r="J34" s="61">
        <f t="shared" si="54"/>
        <v>16637</v>
      </c>
      <c r="K34" s="61">
        <f t="shared" si="54"/>
        <v>17741</v>
      </c>
      <c r="L34" s="56">
        <f t="shared" si="12"/>
        <v>0.93777126430302693</v>
      </c>
      <c r="M34" s="2"/>
      <c r="N34" s="47" t="s">
        <v>109</v>
      </c>
      <c r="O34" s="91" t="s">
        <v>52</v>
      </c>
      <c r="P34" s="91"/>
      <c r="Q34" s="91"/>
      <c r="R34" s="92">
        <v>373</v>
      </c>
      <c r="S34" s="92">
        <v>5409</v>
      </c>
      <c r="T34" s="93">
        <v>6.895914217045665E-2</v>
      </c>
      <c r="U34" s="92">
        <v>7356</v>
      </c>
      <c r="V34" s="92">
        <v>9228</v>
      </c>
      <c r="W34" s="93">
        <v>0.79713914174252276</v>
      </c>
      <c r="X34" s="92">
        <v>16637</v>
      </c>
      <c r="Y34" s="92">
        <v>17741</v>
      </c>
      <c r="Z34" s="93">
        <v>0.93777126430302693</v>
      </c>
      <c r="AA34" s="2"/>
      <c r="AB34" s="95" t="s">
        <v>115</v>
      </c>
      <c r="AC34" s="100"/>
      <c r="AD34" s="97" t="s">
        <v>114</v>
      </c>
      <c r="AE34" s="97">
        <f>SUM(R75:R79,R81)</f>
        <v>3077</v>
      </c>
      <c r="AF34" s="97">
        <f t="shared" ref="AF34:AL34" si="55">SUM(S75:S79,S81)</f>
        <v>8546</v>
      </c>
      <c r="AG34" s="98">
        <f t="shared" si="4"/>
        <v>0.36005148607535692</v>
      </c>
      <c r="AH34" s="97">
        <f t="shared" si="55"/>
        <v>7635</v>
      </c>
      <c r="AI34" s="97">
        <f t="shared" si="55"/>
        <v>13442</v>
      </c>
      <c r="AJ34" s="98">
        <f t="shared" si="14"/>
        <v>0.56799583395328079</v>
      </c>
      <c r="AK34" s="97">
        <f t="shared" si="55"/>
        <v>17337</v>
      </c>
      <c r="AL34" s="97">
        <f t="shared" si="55"/>
        <v>21421</v>
      </c>
      <c r="AM34" s="98">
        <f t="shared" si="5"/>
        <v>0.80934596890901456</v>
      </c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</row>
    <row r="35" spans="1:83" x14ac:dyDescent="0.25">
      <c r="A35" s="47" t="s">
        <v>109</v>
      </c>
      <c r="B35" s="68"/>
      <c r="C35" s="69" t="s">
        <v>51</v>
      </c>
      <c r="D35" s="70">
        <f>'cw_pathogen_trendGGS MSE'!B41</f>
        <v>66</v>
      </c>
      <c r="E35" s="70">
        <f>'cw_pathogen_trendGGS MSE'!C41</f>
        <v>273</v>
      </c>
      <c r="F35" s="55">
        <f t="shared" si="9"/>
        <v>0.24175824175824176</v>
      </c>
      <c r="G35" s="70">
        <f>'cw_pathogen_trendGGS MSE'!G41</f>
        <v>299</v>
      </c>
      <c r="H35" s="70">
        <f>'cw_pathogen_trendGGS MSE'!H41</f>
        <v>453</v>
      </c>
      <c r="I35" s="55">
        <f t="shared" si="10"/>
        <v>0.66004415011037532</v>
      </c>
      <c r="J35" s="70">
        <f>'cw_pathogen_trendGGS MSE'!L41</f>
        <v>558</v>
      </c>
      <c r="K35" s="70">
        <f>'cw_pathogen_trendGGS MSE'!M41</f>
        <v>646</v>
      </c>
      <c r="L35" s="56">
        <f t="shared" si="12"/>
        <v>0.86377708978328172</v>
      </c>
      <c r="M35" s="2"/>
      <c r="N35" s="47" t="s">
        <v>109</v>
      </c>
      <c r="O35" s="72"/>
      <c r="P35" s="72" t="s">
        <v>51</v>
      </c>
      <c r="Q35" s="71" t="s">
        <v>114</v>
      </c>
      <c r="R35" s="87">
        <v>66</v>
      </c>
      <c r="S35" s="87">
        <v>273</v>
      </c>
      <c r="T35" s="88">
        <v>0.24175824175824176</v>
      </c>
      <c r="U35" s="87">
        <v>299</v>
      </c>
      <c r="V35" s="87">
        <v>453</v>
      </c>
      <c r="W35" s="88">
        <v>0.66004415011037532</v>
      </c>
      <c r="X35" s="87">
        <v>558</v>
      </c>
      <c r="Y35" s="87">
        <v>646</v>
      </c>
      <c r="Z35" s="88">
        <v>0.86377708978328172</v>
      </c>
      <c r="AA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</row>
    <row r="36" spans="1:83" x14ac:dyDescent="0.25">
      <c r="A36" s="47" t="s">
        <v>109</v>
      </c>
      <c r="B36" s="68"/>
      <c r="C36" s="69" t="s">
        <v>50</v>
      </c>
      <c r="D36" s="70">
        <f>'cw_pathogen_trendGGS MSE'!B42</f>
        <v>307</v>
      </c>
      <c r="E36" s="70">
        <f>'cw_pathogen_trendGGS MSE'!C42</f>
        <v>5136</v>
      </c>
      <c r="F36" s="55">
        <f t="shared" si="9"/>
        <v>5.9774143302180685E-2</v>
      </c>
      <c r="G36" s="70">
        <f>'cw_pathogen_trendGGS MSE'!G42</f>
        <v>7057</v>
      </c>
      <c r="H36" s="70">
        <f>'cw_pathogen_trendGGS MSE'!H42</f>
        <v>8775</v>
      </c>
      <c r="I36" s="55">
        <f t="shared" si="10"/>
        <v>0.80421652421652423</v>
      </c>
      <c r="J36" s="70">
        <f>'cw_pathogen_trendGGS MSE'!L42</f>
        <v>16079</v>
      </c>
      <c r="K36" s="70">
        <f>'cw_pathogen_trendGGS MSE'!M42</f>
        <v>17095</v>
      </c>
      <c r="L36" s="56">
        <f t="shared" si="12"/>
        <v>0.94056741737350102</v>
      </c>
      <c r="M36" s="2"/>
      <c r="N36" s="47" t="s">
        <v>109</v>
      </c>
      <c r="O36" s="72"/>
      <c r="P36" s="72" t="s">
        <v>50</v>
      </c>
      <c r="Q36" s="71" t="s">
        <v>111</v>
      </c>
      <c r="R36" s="87">
        <v>307</v>
      </c>
      <c r="S36" s="87">
        <v>5136</v>
      </c>
      <c r="T36" s="88">
        <v>5.9774143302180685E-2</v>
      </c>
      <c r="U36" s="87">
        <v>7057</v>
      </c>
      <c r="V36" s="87">
        <v>8775</v>
      </c>
      <c r="W36" s="88">
        <v>0.80421652421652423</v>
      </c>
      <c r="X36" s="87">
        <v>16079</v>
      </c>
      <c r="Y36" s="87">
        <v>17095</v>
      </c>
      <c r="Z36" s="88">
        <v>0.94056741737350102</v>
      </c>
      <c r="AA36" s="2"/>
      <c r="AB36" s="101"/>
      <c r="AC36" s="102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</row>
    <row r="37" spans="1:83" s="81" customFormat="1" x14ac:dyDescent="0.25">
      <c r="A37" s="47" t="s">
        <v>109</v>
      </c>
      <c r="B37" s="59" t="s">
        <v>49</v>
      </c>
      <c r="C37" s="60"/>
      <c r="D37" s="61">
        <f>'cw_pathogen_trendGGS MSE'!B43</f>
        <v>2807</v>
      </c>
      <c r="E37" s="61">
        <f>'cw_pathogen_trendGGS MSE'!C43</f>
        <v>4289</v>
      </c>
      <c r="F37" s="55">
        <f t="shared" si="9"/>
        <v>0.65446491023548614</v>
      </c>
      <c r="G37" s="61">
        <f>SUM(G38:G39)</f>
        <v>2684</v>
      </c>
      <c r="H37" s="61">
        <f t="shared" ref="H37:K37" si="56">SUM(H38:H39)</f>
        <v>4395</v>
      </c>
      <c r="I37" s="55">
        <f t="shared" si="10"/>
        <v>0.61069397042093287</v>
      </c>
      <c r="J37" s="61">
        <f t="shared" si="56"/>
        <v>4976</v>
      </c>
      <c r="K37" s="61">
        <f t="shared" si="56"/>
        <v>5415</v>
      </c>
      <c r="L37" s="56">
        <f t="shared" si="12"/>
        <v>0.9189289012003693</v>
      </c>
      <c r="M37" s="2"/>
      <c r="N37" s="47" t="s">
        <v>109</v>
      </c>
      <c r="O37" s="91" t="s">
        <v>49</v>
      </c>
      <c r="P37" s="91"/>
      <c r="Q37" s="91"/>
      <c r="R37" s="92">
        <v>2807</v>
      </c>
      <c r="S37" s="92">
        <v>4289</v>
      </c>
      <c r="T37" s="93">
        <v>0.65446491023548614</v>
      </c>
      <c r="U37" s="92">
        <v>2684</v>
      </c>
      <c r="V37" s="92">
        <v>4395</v>
      </c>
      <c r="W37" s="93">
        <v>0.61069397042093287</v>
      </c>
      <c r="X37" s="92">
        <v>4976</v>
      </c>
      <c r="Y37" s="92">
        <v>5415</v>
      </c>
      <c r="Z37" s="93">
        <v>0.9189289012003693</v>
      </c>
      <c r="AA37" s="2"/>
      <c r="AB37" s="101"/>
      <c r="AC37" s="102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</row>
    <row r="38" spans="1:83" x14ac:dyDescent="0.25">
      <c r="A38" s="47" t="s">
        <v>109</v>
      </c>
      <c r="B38" s="68"/>
      <c r="C38" s="69" t="s">
        <v>48</v>
      </c>
      <c r="D38" s="70">
        <f>'cw_pathogen_trendGGS MSE'!B44</f>
        <v>583</v>
      </c>
      <c r="E38" s="70">
        <f>'cw_pathogen_trendGGS MSE'!C44</f>
        <v>1627</v>
      </c>
      <c r="F38" s="55">
        <f t="shared" si="9"/>
        <v>0.3583282114320836</v>
      </c>
      <c r="G38" s="70">
        <f>'cw_pathogen_trendGGS MSE'!G44</f>
        <v>657</v>
      </c>
      <c r="H38" s="70">
        <f>'cw_pathogen_trendGGS MSE'!H44</f>
        <v>1581</v>
      </c>
      <c r="I38" s="55">
        <f t="shared" si="10"/>
        <v>0.41555977229601521</v>
      </c>
      <c r="J38" s="70">
        <f>'cw_pathogen_trendGGS MSE'!L44</f>
        <v>1717</v>
      </c>
      <c r="K38" s="70">
        <f>'cw_pathogen_trendGGS MSE'!M44</f>
        <v>1936</v>
      </c>
      <c r="L38" s="56">
        <f t="shared" si="12"/>
        <v>0.88688016528925617</v>
      </c>
      <c r="M38" s="2"/>
      <c r="N38" s="47" t="s">
        <v>109</v>
      </c>
      <c r="O38" s="72"/>
      <c r="P38" s="72" t="s">
        <v>48</v>
      </c>
      <c r="Q38" s="71" t="s">
        <v>114</v>
      </c>
      <c r="R38" s="87">
        <v>583</v>
      </c>
      <c r="S38" s="87">
        <v>1627</v>
      </c>
      <c r="T38" s="88">
        <v>0.3583282114320836</v>
      </c>
      <c r="U38" s="87">
        <v>657</v>
      </c>
      <c r="V38" s="87">
        <v>1581</v>
      </c>
      <c r="W38" s="88">
        <v>0.41555977229601521</v>
      </c>
      <c r="X38" s="87">
        <v>1717</v>
      </c>
      <c r="Y38" s="87">
        <v>1936</v>
      </c>
      <c r="Z38" s="88">
        <v>0.88688016528925617</v>
      </c>
      <c r="AA38" s="2"/>
      <c r="AB38" s="101"/>
      <c r="AC38" s="10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</row>
    <row r="39" spans="1:83" x14ac:dyDescent="0.25">
      <c r="A39" s="47" t="s">
        <v>109</v>
      </c>
      <c r="B39" s="68"/>
      <c r="C39" s="69" t="s">
        <v>47</v>
      </c>
      <c r="D39" s="70">
        <f>'cw_pathogen_trendGGS MSE'!B45</f>
        <v>2224</v>
      </c>
      <c r="E39" s="70">
        <f>'cw_pathogen_trendGGS MSE'!C45</f>
        <v>2662</v>
      </c>
      <c r="F39" s="55">
        <f t="shared" si="9"/>
        <v>0.83546205860255451</v>
      </c>
      <c r="G39" s="70">
        <f>'cw_pathogen_trendGGS MSE'!G45</f>
        <v>2027</v>
      </c>
      <c r="H39" s="70">
        <f>'cw_pathogen_trendGGS MSE'!H45</f>
        <v>2814</v>
      </c>
      <c r="I39" s="55">
        <f t="shared" si="10"/>
        <v>0.72032693674484716</v>
      </c>
      <c r="J39" s="70">
        <f>'cw_pathogen_trendGGS MSE'!L45</f>
        <v>3259</v>
      </c>
      <c r="K39" s="70">
        <f>'cw_pathogen_trendGGS MSE'!M45</f>
        <v>3479</v>
      </c>
      <c r="L39" s="56">
        <f t="shared" si="12"/>
        <v>0.93676343776947402</v>
      </c>
      <c r="M39" s="2"/>
      <c r="N39" s="47" t="s">
        <v>109</v>
      </c>
      <c r="O39" s="72"/>
      <c r="P39" s="72" t="s">
        <v>47</v>
      </c>
      <c r="Q39" s="71" t="s">
        <v>111</v>
      </c>
      <c r="R39" s="87">
        <v>2224</v>
      </c>
      <c r="S39" s="87">
        <v>2662</v>
      </c>
      <c r="T39" s="88">
        <v>0.83546205860255451</v>
      </c>
      <c r="U39" s="87">
        <v>2027</v>
      </c>
      <c r="V39" s="87">
        <v>2814</v>
      </c>
      <c r="W39" s="88">
        <v>0.72032693674484716</v>
      </c>
      <c r="X39" s="87">
        <v>3259</v>
      </c>
      <c r="Y39" s="87">
        <v>3479</v>
      </c>
      <c r="Z39" s="88">
        <v>0.93676343776947402</v>
      </c>
      <c r="AA39" s="2"/>
      <c r="AB39" s="101"/>
      <c r="AC39" s="10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</row>
    <row r="40" spans="1:83" s="81" customFormat="1" x14ac:dyDescent="0.25">
      <c r="A40" s="47" t="s">
        <v>109</v>
      </c>
      <c r="B40" s="59" t="s">
        <v>46</v>
      </c>
      <c r="C40" s="60"/>
      <c r="D40" s="61">
        <f>'cw_pathogen_trendGGS MSE'!B46</f>
        <v>2054</v>
      </c>
      <c r="E40" s="61">
        <f>'cw_pathogen_trendGGS MSE'!C46</f>
        <v>5160</v>
      </c>
      <c r="F40" s="55">
        <f t="shared" si="9"/>
        <v>0.39806201550387599</v>
      </c>
      <c r="G40" s="61">
        <f>SUM(G41:G44)</f>
        <v>5985</v>
      </c>
      <c r="H40" s="61">
        <f t="shared" ref="H40:K40" si="57">SUM(H41:H44)</f>
        <v>9219</v>
      </c>
      <c r="I40" s="55">
        <f t="shared" si="10"/>
        <v>0.64920273348519364</v>
      </c>
      <c r="J40" s="61">
        <f t="shared" si="57"/>
        <v>10114</v>
      </c>
      <c r="K40" s="61">
        <f t="shared" si="57"/>
        <v>11921</v>
      </c>
      <c r="L40" s="56">
        <f t="shared" si="12"/>
        <v>0.84841875681570333</v>
      </c>
      <c r="M40" s="2"/>
      <c r="N40" s="47" t="s">
        <v>109</v>
      </c>
      <c r="O40" s="91" t="s">
        <v>46</v>
      </c>
      <c r="P40" s="91"/>
      <c r="Q40" s="91"/>
      <c r="R40" s="92">
        <v>2054</v>
      </c>
      <c r="S40" s="92">
        <v>5160</v>
      </c>
      <c r="T40" s="93">
        <v>0.39806201550387599</v>
      </c>
      <c r="U40" s="92">
        <v>5985</v>
      </c>
      <c r="V40" s="92">
        <v>9219</v>
      </c>
      <c r="W40" s="93">
        <v>0.64920273348519364</v>
      </c>
      <c r="X40" s="92">
        <v>10114</v>
      </c>
      <c r="Y40" s="92">
        <v>11921</v>
      </c>
      <c r="Z40" s="93">
        <v>0.84841875681570333</v>
      </c>
      <c r="AA40" s="2"/>
      <c r="AB40" s="101"/>
      <c r="AC40" s="10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</row>
    <row r="41" spans="1:83" x14ac:dyDescent="0.25">
      <c r="A41" s="47" t="s">
        <v>109</v>
      </c>
      <c r="B41" s="68"/>
      <c r="C41" s="69" t="s">
        <v>45</v>
      </c>
      <c r="D41" s="70">
        <f>'cw_pathogen_trendGGS MSE'!B47</f>
        <v>543</v>
      </c>
      <c r="E41" s="70">
        <f>'cw_pathogen_trendGGS MSE'!C47</f>
        <v>1115</v>
      </c>
      <c r="F41" s="55">
        <f t="shared" si="9"/>
        <v>0.48699551569506727</v>
      </c>
      <c r="G41" s="70">
        <f>'cw_pathogen_trendGGS MSE'!G47</f>
        <v>501</v>
      </c>
      <c r="H41" s="70">
        <f>'cw_pathogen_trendGGS MSE'!H47</f>
        <v>1006</v>
      </c>
      <c r="I41" s="55">
        <f t="shared" si="10"/>
        <v>0.49801192842942343</v>
      </c>
      <c r="J41" s="70">
        <f>'cw_pathogen_trendGGS MSE'!L47</f>
        <v>918</v>
      </c>
      <c r="K41" s="70">
        <f>'cw_pathogen_trendGGS MSE'!M47</f>
        <v>1127</v>
      </c>
      <c r="L41" s="56">
        <f t="shared" si="12"/>
        <v>0.81455190771960961</v>
      </c>
      <c r="M41" s="2"/>
      <c r="N41" s="47" t="s">
        <v>109</v>
      </c>
      <c r="O41" s="71"/>
      <c r="P41" s="71" t="s">
        <v>45</v>
      </c>
      <c r="Q41" s="71" t="s">
        <v>114</v>
      </c>
      <c r="R41" s="73">
        <v>543</v>
      </c>
      <c r="S41" s="73">
        <v>1115</v>
      </c>
      <c r="T41" s="74">
        <v>0.48699551569506727</v>
      </c>
      <c r="U41" s="73">
        <v>501</v>
      </c>
      <c r="V41" s="73">
        <v>1006</v>
      </c>
      <c r="W41" s="74">
        <v>0.49801192842942343</v>
      </c>
      <c r="X41" s="73">
        <v>918</v>
      </c>
      <c r="Y41" s="73">
        <v>1127</v>
      </c>
      <c r="Z41" s="74">
        <v>0.81455190771960961</v>
      </c>
      <c r="AA41" s="2"/>
      <c r="AB41" s="101"/>
      <c r="AC41" s="103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</row>
    <row r="42" spans="1:83" x14ac:dyDescent="0.25">
      <c r="A42" s="47" t="s">
        <v>109</v>
      </c>
      <c r="B42" s="68"/>
      <c r="C42" s="69" t="s">
        <v>6</v>
      </c>
      <c r="D42" s="70">
        <f>'cw_pathogen_trendGGS MSE'!B48</f>
        <v>154</v>
      </c>
      <c r="E42" s="70">
        <f>'cw_pathogen_trendGGS MSE'!C48</f>
        <v>479</v>
      </c>
      <c r="F42" s="55">
        <f t="shared" si="9"/>
        <v>0.32150313152400833</v>
      </c>
      <c r="G42" s="70">
        <f>'cw_pathogen_trendGGS MSE'!G48</f>
        <v>318</v>
      </c>
      <c r="H42" s="70">
        <f>'cw_pathogen_trendGGS MSE'!H48</f>
        <v>509</v>
      </c>
      <c r="I42" s="55">
        <f t="shared" si="10"/>
        <v>0.62475442043222007</v>
      </c>
      <c r="J42" s="70">
        <f>'cw_pathogen_trendGGS MSE'!L48</f>
        <v>432</v>
      </c>
      <c r="K42" s="70">
        <f>'cw_pathogen_trendGGS MSE'!M48</f>
        <v>542</v>
      </c>
      <c r="L42" s="56">
        <f t="shared" si="12"/>
        <v>0.79704797047970477</v>
      </c>
      <c r="M42" s="2"/>
      <c r="N42" s="47" t="s">
        <v>109</v>
      </c>
      <c r="O42" s="71"/>
      <c r="P42" s="71" t="s">
        <v>6</v>
      </c>
      <c r="Q42" s="71" t="s">
        <v>114</v>
      </c>
      <c r="R42" s="73">
        <v>154</v>
      </c>
      <c r="S42" s="73">
        <v>479</v>
      </c>
      <c r="T42" s="74">
        <v>0.32150313152400833</v>
      </c>
      <c r="U42" s="73">
        <v>318</v>
      </c>
      <c r="V42" s="73">
        <v>509</v>
      </c>
      <c r="W42" s="74">
        <v>0.62475442043222007</v>
      </c>
      <c r="X42" s="73">
        <v>432</v>
      </c>
      <c r="Y42" s="73">
        <v>542</v>
      </c>
      <c r="Z42" s="74">
        <v>0.79704797047970477</v>
      </c>
      <c r="AA42" s="2"/>
      <c r="AB42" s="101"/>
      <c r="AC42" s="103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</row>
    <row r="43" spans="1:83" x14ac:dyDescent="0.25">
      <c r="A43" s="47" t="s">
        <v>109</v>
      </c>
      <c r="B43" s="68"/>
      <c r="C43" s="69" t="s">
        <v>44</v>
      </c>
      <c r="D43" s="70">
        <f>'cw_pathogen_trendGGS MSE'!B49</f>
        <v>387</v>
      </c>
      <c r="E43" s="70">
        <f>'cw_pathogen_trendGGS MSE'!C49</f>
        <v>1556</v>
      </c>
      <c r="F43" s="55">
        <f t="shared" si="9"/>
        <v>0.24871465295629819</v>
      </c>
      <c r="G43" s="70">
        <f>'cw_pathogen_trendGGS MSE'!G49</f>
        <v>1509</v>
      </c>
      <c r="H43" s="70">
        <f>'cw_pathogen_trendGGS MSE'!H49</f>
        <v>2475</v>
      </c>
      <c r="I43" s="55">
        <f t="shared" si="10"/>
        <v>0.60969696969696974</v>
      </c>
      <c r="J43" s="70">
        <f>'cw_pathogen_trendGGS MSE'!L49</f>
        <v>2223</v>
      </c>
      <c r="K43" s="70">
        <f>'cw_pathogen_trendGGS MSE'!M49</f>
        <v>2889</v>
      </c>
      <c r="L43" s="56">
        <f t="shared" si="12"/>
        <v>0.76947040498442365</v>
      </c>
      <c r="M43" s="2"/>
      <c r="N43" s="47" t="s">
        <v>109</v>
      </c>
      <c r="O43" s="71"/>
      <c r="P43" s="71" t="s">
        <v>44</v>
      </c>
      <c r="Q43" s="71" t="s">
        <v>114</v>
      </c>
      <c r="R43" s="73">
        <v>387</v>
      </c>
      <c r="S43" s="73">
        <v>1556</v>
      </c>
      <c r="T43" s="74">
        <v>0.24871465295629819</v>
      </c>
      <c r="U43" s="73">
        <v>1509</v>
      </c>
      <c r="V43" s="73">
        <v>2475</v>
      </c>
      <c r="W43" s="74">
        <v>0.60969696969696974</v>
      </c>
      <c r="X43" s="73">
        <v>2223</v>
      </c>
      <c r="Y43" s="73">
        <v>2889</v>
      </c>
      <c r="Z43" s="74">
        <v>0.76947040498442365</v>
      </c>
      <c r="AA43" s="2"/>
      <c r="AB43" s="104"/>
      <c r="AC43" s="103"/>
      <c r="AD43" s="105"/>
      <c r="AE43" s="106"/>
      <c r="AF43" s="106"/>
      <c r="AG43" s="107"/>
      <c r="AH43" s="106"/>
      <c r="AI43" s="106"/>
      <c r="AJ43" s="107"/>
      <c r="AK43" s="106"/>
      <c r="AL43" s="106"/>
      <c r="AM43" s="107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</row>
    <row r="44" spans="1:83" x14ac:dyDescent="0.25">
      <c r="A44" s="47" t="s">
        <v>109</v>
      </c>
      <c r="B44" s="68"/>
      <c r="C44" s="69" t="s">
        <v>43</v>
      </c>
      <c r="D44" s="70">
        <f>'cw_pathogen_trendGGS MSE'!B50</f>
        <v>970</v>
      </c>
      <c r="E44" s="70">
        <f>'cw_pathogen_trendGGS MSE'!C50</f>
        <v>2010</v>
      </c>
      <c r="F44" s="55">
        <f t="shared" si="9"/>
        <v>0.48258706467661694</v>
      </c>
      <c r="G44" s="70">
        <f>'cw_pathogen_trendGGS MSE'!G50</f>
        <v>3657</v>
      </c>
      <c r="H44" s="70">
        <f>'cw_pathogen_trendGGS MSE'!H50</f>
        <v>5229</v>
      </c>
      <c r="I44" s="55">
        <f t="shared" si="10"/>
        <v>0.69936890418818132</v>
      </c>
      <c r="J44" s="70">
        <f>'cw_pathogen_trendGGS MSE'!L50</f>
        <v>6541</v>
      </c>
      <c r="K44" s="70">
        <f>'cw_pathogen_trendGGS MSE'!M50</f>
        <v>7363</v>
      </c>
      <c r="L44" s="56">
        <f t="shared" si="12"/>
        <v>0.88836072253157683</v>
      </c>
      <c r="M44" s="2"/>
      <c r="N44" s="47" t="s">
        <v>109</v>
      </c>
      <c r="O44" s="72"/>
      <c r="P44" s="72" t="s">
        <v>43</v>
      </c>
      <c r="Q44" s="71" t="s">
        <v>111</v>
      </c>
      <c r="R44" s="87">
        <v>970</v>
      </c>
      <c r="S44" s="87">
        <v>2010</v>
      </c>
      <c r="T44" s="88">
        <v>0.48258706467661694</v>
      </c>
      <c r="U44" s="87">
        <v>3657</v>
      </c>
      <c r="V44" s="87">
        <v>5229</v>
      </c>
      <c r="W44" s="88">
        <v>0.69936890418818132</v>
      </c>
      <c r="X44" s="87">
        <v>6541</v>
      </c>
      <c r="Y44" s="87">
        <v>7363</v>
      </c>
      <c r="Z44" s="88">
        <v>0.88836072253157683</v>
      </c>
      <c r="AA44" s="2"/>
      <c r="AB44" s="104"/>
      <c r="AC44" s="103"/>
      <c r="AD44" s="105"/>
      <c r="AE44" s="106"/>
      <c r="AF44" s="106"/>
      <c r="AG44" s="107"/>
      <c r="AH44" s="106"/>
      <c r="AI44" s="106"/>
      <c r="AJ44" s="107"/>
      <c r="AK44" s="106"/>
      <c r="AL44" s="106"/>
      <c r="AM44" s="107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</row>
    <row r="45" spans="1:83" s="81" customFormat="1" x14ac:dyDescent="0.25">
      <c r="A45" s="47" t="s">
        <v>109</v>
      </c>
      <c r="B45" s="59" t="s">
        <v>42</v>
      </c>
      <c r="C45" s="60"/>
      <c r="D45" s="61">
        <f>'cw_pathogen_trendGGS MSE'!B51</f>
        <v>27699</v>
      </c>
      <c r="E45" s="61">
        <f>'cw_pathogen_trendGGS MSE'!C51</f>
        <v>33446</v>
      </c>
      <c r="F45" s="55">
        <f t="shared" si="9"/>
        <v>0.82817078275429046</v>
      </c>
      <c r="G45" s="61">
        <f>SUM(G46:G49)</f>
        <v>42598</v>
      </c>
      <c r="H45" s="61">
        <f t="shared" ref="H45:K45" si="58">SUM(H46:H49)</f>
        <v>48006</v>
      </c>
      <c r="I45" s="55">
        <f t="shared" si="10"/>
        <v>0.88734741490647007</v>
      </c>
      <c r="J45" s="61">
        <f t="shared" si="58"/>
        <v>64243</v>
      </c>
      <c r="K45" s="61">
        <f t="shared" si="58"/>
        <v>66283</v>
      </c>
      <c r="L45" s="56">
        <f t="shared" si="12"/>
        <v>0.96922287766093873</v>
      </c>
      <c r="M45" s="2"/>
      <c r="N45" s="47" t="s">
        <v>109</v>
      </c>
      <c r="O45" s="91" t="s">
        <v>42</v>
      </c>
      <c r="P45" s="91"/>
      <c r="Q45" s="91"/>
      <c r="R45" s="92">
        <v>27699</v>
      </c>
      <c r="S45" s="92">
        <v>33446</v>
      </c>
      <c r="T45" s="93">
        <v>0.82817078275429046</v>
      </c>
      <c r="U45" s="92">
        <v>42598</v>
      </c>
      <c r="V45" s="92">
        <v>48006</v>
      </c>
      <c r="W45" s="93">
        <v>0.88734741490647007</v>
      </c>
      <c r="X45" s="92">
        <v>64243</v>
      </c>
      <c r="Y45" s="92">
        <v>66283</v>
      </c>
      <c r="Z45" s="93">
        <v>0.96922287766093873</v>
      </c>
      <c r="AA45" s="2"/>
      <c r="AB45" s="104"/>
      <c r="AC45" s="103"/>
      <c r="AD45" s="86"/>
      <c r="AE45" s="84"/>
      <c r="AF45" s="84"/>
      <c r="AG45" s="85"/>
      <c r="AH45" s="84"/>
      <c r="AI45" s="84"/>
      <c r="AJ45" s="85"/>
      <c r="AK45" s="84"/>
      <c r="AL45" s="84"/>
      <c r="AM45" s="85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</row>
    <row r="46" spans="1:83" x14ac:dyDescent="0.25">
      <c r="A46" s="47" t="s">
        <v>109</v>
      </c>
      <c r="B46" s="68"/>
      <c r="C46" s="69" t="s">
        <v>41</v>
      </c>
      <c r="D46" s="70">
        <f>'cw_pathogen_trendGGS MSE'!B52</f>
        <v>1772</v>
      </c>
      <c r="E46" s="70">
        <f>'cw_pathogen_trendGGS MSE'!C52</f>
        <v>2126</v>
      </c>
      <c r="F46" s="55">
        <f t="shared" si="9"/>
        <v>0.83349012229539043</v>
      </c>
      <c r="G46" s="70">
        <f>'cw_pathogen_trendGGS MSE'!G52</f>
        <v>1820</v>
      </c>
      <c r="H46" s="70">
        <f>'cw_pathogen_trendGGS MSE'!H52</f>
        <v>2658</v>
      </c>
      <c r="I46" s="55">
        <f t="shared" si="10"/>
        <v>0.68472535741158769</v>
      </c>
      <c r="J46" s="70">
        <f>'cw_pathogen_trendGGS MSE'!L52</f>
        <v>3341</v>
      </c>
      <c r="K46" s="70">
        <f>'cw_pathogen_trendGGS MSE'!M52</f>
        <v>3520</v>
      </c>
      <c r="L46" s="56">
        <f t="shared" si="12"/>
        <v>0.94914772727272723</v>
      </c>
      <c r="M46" s="2"/>
      <c r="N46" s="47" t="s">
        <v>109</v>
      </c>
      <c r="O46" s="72"/>
      <c r="P46" s="72" t="s">
        <v>41</v>
      </c>
      <c r="Q46" s="72" t="s">
        <v>114</v>
      </c>
      <c r="R46" s="87">
        <v>1772</v>
      </c>
      <c r="S46" s="87">
        <v>2126</v>
      </c>
      <c r="T46" s="88">
        <v>0.83349012229539043</v>
      </c>
      <c r="U46" s="87">
        <v>1820</v>
      </c>
      <c r="V46" s="87">
        <v>2658</v>
      </c>
      <c r="W46" s="88">
        <v>0.68472535741158769</v>
      </c>
      <c r="X46" s="87">
        <v>3341</v>
      </c>
      <c r="Y46" s="87">
        <v>3520</v>
      </c>
      <c r="Z46" s="88">
        <v>0.94914772727272723</v>
      </c>
      <c r="AA46" s="2"/>
      <c r="AB46" s="104"/>
      <c r="AC46" s="108"/>
      <c r="AD46" s="86"/>
      <c r="AE46" s="106"/>
      <c r="AF46" s="106"/>
      <c r="AG46" s="107"/>
      <c r="AH46" s="106"/>
      <c r="AI46" s="106"/>
      <c r="AJ46" s="107"/>
      <c r="AK46" s="106"/>
      <c r="AL46" s="106"/>
      <c r="AM46" s="107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</row>
    <row r="47" spans="1:83" x14ac:dyDescent="0.25">
      <c r="A47" s="47" t="s">
        <v>109</v>
      </c>
      <c r="B47" s="68"/>
      <c r="C47" s="69" t="s">
        <v>40</v>
      </c>
      <c r="D47" s="70">
        <f>'cw_pathogen_trendGGS MSE'!B53</f>
        <v>524</v>
      </c>
      <c r="E47" s="70">
        <f>'cw_pathogen_trendGGS MSE'!C53</f>
        <v>1464</v>
      </c>
      <c r="F47" s="55">
        <f t="shared" si="9"/>
        <v>0.35792349726775957</v>
      </c>
      <c r="G47" s="70">
        <f>'cw_pathogen_trendGGS MSE'!G53</f>
        <v>1663</v>
      </c>
      <c r="H47" s="70">
        <f>'cw_pathogen_trendGGS MSE'!H53</f>
        <v>2349</v>
      </c>
      <c r="I47" s="55">
        <f t="shared" si="10"/>
        <v>0.70796083439761603</v>
      </c>
      <c r="J47" s="70">
        <f>'cw_pathogen_trendGGS MSE'!L53</f>
        <v>3289</v>
      </c>
      <c r="K47" s="70">
        <f>'cw_pathogen_trendGGS MSE'!M53</f>
        <v>3636</v>
      </c>
      <c r="L47" s="56">
        <f t="shared" si="12"/>
        <v>0.90456545654565457</v>
      </c>
      <c r="M47" s="2"/>
      <c r="N47" s="47" t="s">
        <v>109</v>
      </c>
      <c r="O47" s="72"/>
      <c r="P47" s="72" t="s">
        <v>40</v>
      </c>
      <c r="Q47" s="72" t="s">
        <v>114</v>
      </c>
      <c r="R47" s="87">
        <v>524</v>
      </c>
      <c r="S47" s="87">
        <v>1464</v>
      </c>
      <c r="T47" s="88">
        <v>0.35792349726775957</v>
      </c>
      <c r="U47" s="87">
        <v>1663</v>
      </c>
      <c r="V47" s="87">
        <v>2349</v>
      </c>
      <c r="W47" s="88">
        <v>0.70796083439761603</v>
      </c>
      <c r="X47" s="87">
        <v>3289</v>
      </c>
      <c r="Y47" s="87">
        <v>3636</v>
      </c>
      <c r="Z47" s="88">
        <v>0.90456545654565457</v>
      </c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</row>
    <row r="48" spans="1:83" x14ac:dyDescent="0.25">
      <c r="A48" s="47" t="s">
        <v>109</v>
      </c>
      <c r="B48" s="68"/>
      <c r="C48" s="69" t="s">
        <v>39</v>
      </c>
      <c r="D48" s="70">
        <f>'cw_pathogen_trendGGS MSE'!B54</f>
        <v>24538</v>
      </c>
      <c r="E48" s="70">
        <f>'cw_pathogen_trendGGS MSE'!C54</f>
        <v>28115</v>
      </c>
      <c r="F48" s="55">
        <f t="shared" si="9"/>
        <v>0.87277254134803484</v>
      </c>
      <c r="G48" s="70">
        <f>'cw_pathogen_trendGGS MSE'!G54</f>
        <v>37749</v>
      </c>
      <c r="H48" s="70">
        <f>'cw_pathogen_trendGGS MSE'!H54</f>
        <v>40752</v>
      </c>
      <c r="I48" s="55">
        <f t="shared" si="10"/>
        <v>0.92631036513545351</v>
      </c>
      <c r="J48" s="70">
        <f>'cw_pathogen_trendGGS MSE'!L54</f>
        <v>54751</v>
      </c>
      <c r="K48" s="70">
        <f>'cw_pathogen_trendGGS MSE'!M54</f>
        <v>56136</v>
      </c>
      <c r="L48" s="56">
        <f t="shared" si="12"/>
        <v>0.97532777540259374</v>
      </c>
      <c r="M48" s="2"/>
      <c r="N48" s="47" t="s">
        <v>109</v>
      </c>
      <c r="O48" s="72"/>
      <c r="P48" s="72" t="s">
        <v>39</v>
      </c>
      <c r="Q48" s="71" t="s">
        <v>111</v>
      </c>
      <c r="R48" s="87">
        <v>24538</v>
      </c>
      <c r="S48" s="87">
        <v>28115</v>
      </c>
      <c r="T48" s="88">
        <v>0.87277254134803484</v>
      </c>
      <c r="U48" s="87">
        <v>37749</v>
      </c>
      <c r="V48" s="87">
        <v>40752</v>
      </c>
      <c r="W48" s="88">
        <v>0.92631036513545351</v>
      </c>
      <c r="X48" s="87">
        <v>54751</v>
      </c>
      <c r="Y48" s="87">
        <v>56136</v>
      </c>
      <c r="Z48" s="88">
        <v>0.97532777540259374</v>
      </c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</row>
    <row r="49" spans="1:83" x14ac:dyDescent="0.25">
      <c r="A49" s="47" t="s">
        <v>109</v>
      </c>
      <c r="B49" s="68"/>
      <c r="C49" s="69" t="s">
        <v>38</v>
      </c>
      <c r="D49" s="70">
        <f>'cw_pathogen_trendGGS MSE'!B55</f>
        <v>865</v>
      </c>
      <c r="E49" s="70">
        <f>'cw_pathogen_trendGGS MSE'!C55</f>
        <v>1741</v>
      </c>
      <c r="F49" s="55">
        <f t="shared" si="9"/>
        <v>0.49684089603676046</v>
      </c>
      <c r="G49" s="70">
        <f>'cw_pathogen_trendGGS MSE'!G55</f>
        <v>1366</v>
      </c>
      <c r="H49" s="70">
        <f>'cw_pathogen_trendGGS MSE'!H55</f>
        <v>2247</v>
      </c>
      <c r="I49" s="55">
        <f t="shared" si="10"/>
        <v>0.60792167334223413</v>
      </c>
      <c r="J49" s="70">
        <f>'cw_pathogen_trendGGS MSE'!L55</f>
        <v>2862</v>
      </c>
      <c r="K49" s="70">
        <f>'cw_pathogen_trendGGS MSE'!M55</f>
        <v>2991</v>
      </c>
      <c r="L49" s="56">
        <f t="shared" si="12"/>
        <v>0.95687061183550648</v>
      </c>
      <c r="M49" s="2"/>
      <c r="N49" s="47" t="s">
        <v>109</v>
      </c>
      <c r="O49" s="72"/>
      <c r="P49" s="72" t="s">
        <v>38</v>
      </c>
      <c r="Q49" s="72" t="s">
        <v>114</v>
      </c>
      <c r="R49" s="87">
        <v>865</v>
      </c>
      <c r="S49" s="87">
        <v>1741</v>
      </c>
      <c r="T49" s="88">
        <v>0.49684089603676046</v>
      </c>
      <c r="U49" s="87">
        <v>1366</v>
      </c>
      <c r="V49" s="87">
        <v>2247</v>
      </c>
      <c r="W49" s="88">
        <v>0.60792167334223413</v>
      </c>
      <c r="X49" s="87">
        <v>2862</v>
      </c>
      <c r="Y49" s="87">
        <v>2991</v>
      </c>
      <c r="Z49" s="88">
        <v>0.95687061183550648</v>
      </c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</row>
    <row r="50" spans="1:83" s="81" customFormat="1" x14ac:dyDescent="0.25">
      <c r="A50" s="47" t="s">
        <v>109</v>
      </c>
      <c r="B50" s="59" t="s">
        <v>35</v>
      </c>
      <c r="C50" s="60"/>
      <c r="D50" s="61">
        <f>'cw_pathogen_trendGGS MSE'!B56</f>
        <v>756</v>
      </c>
      <c r="E50" s="61">
        <f>'cw_pathogen_trendGGS MSE'!C56</f>
        <v>2351</v>
      </c>
      <c r="F50" s="55">
        <f t="shared" si="9"/>
        <v>0.32156529136537643</v>
      </c>
      <c r="G50" s="61">
        <f>SUM(G51:G53)</f>
        <v>1985</v>
      </c>
      <c r="H50" s="61">
        <f>SUM(H51:H53)</f>
        <v>3457</v>
      </c>
      <c r="I50" s="55">
        <f t="shared" si="10"/>
        <v>0.57419728087937516</v>
      </c>
      <c r="J50" s="61">
        <f t="shared" ref="J50:K50" si="59">SUM(J51:J53)</f>
        <v>4551</v>
      </c>
      <c r="K50" s="61">
        <f t="shared" si="59"/>
        <v>5023</v>
      </c>
      <c r="L50" s="56">
        <f t="shared" si="12"/>
        <v>0.90603225164244472</v>
      </c>
      <c r="M50" s="2"/>
      <c r="N50" s="47" t="s">
        <v>109</v>
      </c>
      <c r="O50" s="91" t="s">
        <v>35</v>
      </c>
      <c r="P50" s="91"/>
      <c r="Q50" s="91"/>
      <c r="R50" s="92">
        <v>756</v>
      </c>
      <c r="S50" s="92">
        <v>2351</v>
      </c>
      <c r="T50" s="93">
        <v>0.32156529136537643</v>
      </c>
      <c r="U50" s="92">
        <v>1985</v>
      </c>
      <c r="V50" s="92">
        <v>3457</v>
      </c>
      <c r="W50" s="93">
        <v>0.57419728087937516</v>
      </c>
      <c r="X50" s="92">
        <v>4551</v>
      </c>
      <c r="Y50" s="92">
        <v>5023</v>
      </c>
      <c r="Z50" s="93">
        <v>0.90603225164244472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</row>
    <row r="51" spans="1:83" x14ac:dyDescent="0.25">
      <c r="A51" s="47" t="s">
        <v>109</v>
      </c>
      <c r="B51" s="68"/>
      <c r="C51" s="69" t="s">
        <v>34</v>
      </c>
      <c r="D51" s="70">
        <f>'cw_pathogen_trendGGS MSE'!B57</f>
        <v>264</v>
      </c>
      <c r="E51" s="70">
        <f>'cw_pathogen_trendGGS MSE'!C57</f>
        <v>589</v>
      </c>
      <c r="F51" s="55">
        <f t="shared" si="9"/>
        <v>0.44821731748726656</v>
      </c>
      <c r="G51" s="70">
        <f>'cw_pathogen_trendGGS MSE'!G57</f>
        <v>469</v>
      </c>
      <c r="H51" s="70">
        <f>'cw_pathogen_trendGGS MSE'!H57</f>
        <v>859</v>
      </c>
      <c r="I51" s="55">
        <f t="shared" si="10"/>
        <v>0.54598370197904544</v>
      </c>
      <c r="J51" s="70">
        <f>'cw_pathogen_trendGGS MSE'!L57</f>
        <v>1073</v>
      </c>
      <c r="K51" s="70">
        <f>'cw_pathogen_trendGGS MSE'!M57</f>
        <v>1205</v>
      </c>
      <c r="L51" s="56">
        <f t="shared" si="12"/>
        <v>0.89045643153526965</v>
      </c>
      <c r="M51" s="2"/>
      <c r="N51" s="47" t="s">
        <v>109</v>
      </c>
      <c r="O51" s="71"/>
      <c r="P51" s="71" t="s">
        <v>34</v>
      </c>
      <c r="Q51" s="72" t="s">
        <v>114</v>
      </c>
      <c r="R51" s="73">
        <v>264</v>
      </c>
      <c r="S51" s="73">
        <v>589</v>
      </c>
      <c r="T51" s="74">
        <v>0.44821731748726656</v>
      </c>
      <c r="U51" s="73">
        <v>469</v>
      </c>
      <c r="V51" s="73">
        <v>859</v>
      </c>
      <c r="W51" s="74">
        <v>0.54598370197904544</v>
      </c>
      <c r="X51" s="73">
        <v>1073</v>
      </c>
      <c r="Y51" s="73">
        <v>1205</v>
      </c>
      <c r="Z51" s="74">
        <v>0.89045643153526965</v>
      </c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</row>
    <row r="52" spans="1:83" x14ac:dyDescent="0.25">
      <c r="A52" s="47" t="s">
        <v>109</v>
      </c>
      <c r="B52" s="68"/>
      <c r="C52" s="69" t="s">
        <v>33</v>
      </c>
      <c r="D52" s="70">
        <f>'cw_pathogen_trendGGS MSE'!B58</f>
        <v>403</v>
      </c>
      <c r="E52" s="70">
        <f>'cw_pathogen_trendGGS MSE'!C58</f>
        <v>1140</v>
      </c>
      <c r="F52" s="55">
        <f t="shared" si="9"/>
        <v>0.35350877192982455</v>
      </c>
      <c r="G52" s="70">
        <f>'cw_pathogen_trendGGS MSE'!G58</f>
        <v>1157</v>
      </c>
      <c r="H52" s="70">
        <f>'cw_pathogen_trendGGS MSE'!H58</f>
        <v>1814</v>
      </c>
      <c r="I52" s="55">
        <f t="shared" si="10"/>
        <v>0.63781697905181922</v>
      </c>
      <c r="J52" s="70">
        <f>'cw_pathogen_trendGGS MSE'!L58</f>
        <v>2426</v>
      </c>
      <c r="K52" s="70">
        <f>'cw_pathogen_trendGGS MSE'!M58</f>
        <v>2673</v>
      </c>
      <c r="L52" s="56">
        <f t="shared" si="12"/>
        <v>0.90759446315001868</v>
      </c>
      <c r="M52" s="2"/>
      <c r="N52" s="47" t="s">
        <v>109</v>
      </c>
      <c r="O52" s="71"/>
      <c r="P52" s="71" t="s">
        <v>33</v>
      </c>
      <c r="Q52" s="71" t="s">
        <v>111</v>
      </c>
      <c r="R52" s="73">
        <v>403</v>
      </c>
      <c r="S52" s="73">
        <v>1140</v>
      </c>
      <c r="T52" s="74">
        <v>0.35350877192982455</v>
      </c>
      <c r="U52" s="73">
        <v>1157</v>
      </c>
      <c r="V52" s="73">
        <v>1814</v>
      </c>
      <c r="W52" s="74">
        <v>0.63781697905181922</v>
      </c>
      <c r="X52" s="73">
        <v>2426</v>
      </c>
      <c r="Y52" s="73">
        <v>2673</v>
      </c>
      <c r="Z52" s="74">
        <v>0.90759446315001868</v>
      </c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</row>
    <row r="53" spans="1:83" x14ac:dyDescent="0.25">
      <c r="A53" s="47" t="s">
        <v>109</v>
      </c>
      <c r="B53" s="68"/>
      <c r="C53" s="69" t="s">
        <v>32</v>
      </c>
      <c r="D53" s="70">
        <f>'cw_pathogen_trendGGS MSE'!B59</f>
        <v>89</v>
      </c>
      <c r="E53" s="70">
        <f>'cw_pathogen_trendGGS MSE'!C59</f>
        <v>622</v>
      </c>
      <c r="F53" s="55">
        <f t="shared" si="9"/>
        <v>0.14308681672025725</v>
      </c>
      <c r="G53" s="70">
        <f>'cw_pathogen_trendGGS MSE'!G59</f>
        <v>359</v>
      </c>
      <c r="H53" s="70">
        <f>'cw_pathogen_trendGGS MSE'!H59</f>
        <v>784</v>
      </c>
      <c r="I53" s="55">
        <f t="shared" si="10"/>
        <v>0.45790816326530615</v>
      </c>
      <c r="J53" s="70">
        <f>'cw_pathogen_trendGGS MSE'!L59</f>
        <v>1052</v>
      </c>
      <c r="K53" s="70">
        <f>'cw_pathogen_trendGGS MSE'!M59</f>
        <v>1145</v>
      </c>
      <c r="L53" s="56">
        <f t="shared" si="12"/>
        <v>0.91877729257641927</v>
      </c>
      <c r="M53" s="2"/>
      <c r="N53" s="47" t="s">
        <v>109</v>
      </c>
      <c r="O53" s="72"/>
      <c r="P53" s="72" t="s">
        <v>32</v>
      </c>
      <c r="Q53" s="72" t="s">
        <v>114</v>
      </c>
      <c r="R53" s="87">
        <v>89</v>
      </c>
      <c r="S53" s="87">
        <v>622</v>
      </c>
      <c r="T53" s="88">
        <v>0.14308681672025725</v>
      </c>
      <c r="U53" s="87">
        <v>359</v>
      </c>
      <c r="V53" s="87">
        <v>784</v>
      </c>
      <c r="W53" s="88">
        <v>0.45790816326530615</v>
      </c>
      <c r="X53" s="87">
        <v>1052</v>
      </c>
      <c r="Y53" s="87">
        <v>1145</v>
      </c>
      <c r="Z53" s="88">
        <v>0.91877729257641927</v>
      </c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</row>
    <row r="54" spans="1:83" s="81" customFormat="1" x14ac:dyDescent="0.25">
      <c r="A54" s="47" t="s">
        <v>109</v>
      </c>
      <c r="B54" s="59" t="s">
        <v>31</v>
      </c>
      <c r="C54" s="60"/>
      <c r="D54" s="61">
        <f>'cw_pathogen_trendGGS MSE'!B60</f>
        <v>3016</v>
      </c>
      <c r="E54" s="61">
        <f>'cw_pathogen_trendGGS MSE'!C60</f>
        <v>4796</v>
      </c>
      <c r="F54" s="55">
        <f t="shared" si="9"/>
        <v>0.62885738115095913</v>
      </c>
      <c r="G54" s="61">
        <f>SUM(G55)</f>
        <v>3445</v>
      </c>
      <c r="H54" s="61">
        <f t="shared" ref="H54:K54" si="60">SUM(H55)</f>
        <v>6301</v>
      </c>
      <c r="I54" s="55">
        <f t="shared" si="10"/>
        <v>0.54673861291858439</v>
      </c>
      <c r="J54" s="61">
        <f t="shared" si="60"/>
        <v>8150</v>
      </c>
      <c r="K54" s="61">
        <f t="shared" si="60"/>
        <v>8740</v>
      </c>
      <c r="L54" s="56">
        <f t="shared" si="12"/>
        <v>0.93249427917620142</v>
      </c>
      <c r="M54" s="2"/>
      <c r="N54" s="47" t="s">
        <v>109</v>
      </c>
      <c r="O54" s="91" t="s">
        <v>31</v>
      </c>
      <c r="P54" s="91"/>
      <c r="Q54" s="91"/>
      <c r="R54" s="92">
        <v>3016</v>
      </c>
      <c r="S54" s="92">
        <v>4796</v>
      </c>
      <c r="T54" s="93">
        <v>0.62885738115095913</v>
      </c>
      <c r="U54" s="92">
        <v>3445</v>
      </c>
      <c r="V54" s="92">
        <v>6301</v>
      </c>
      <c r="W54" s="93">
        <v>0.54673861291858439</v>
      </c>
      <c r="X54" s="92">
        <v>8150</v>
      </c>
      <c r="Y54" s="92">
        <v>8740</v>
      </c>
      <c r="Z54" s="93">
        <v>0.93249427917620142</v>
      </c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</row>
    <row r="55" spans="1:83" x14ac:dyDescent="0.25">
      <c r="A55" s="47" t="s">
        <v>109</v>
      </c>
      <c r="B55" s="68"/>
      <c r="C55" s="69" t="s">
        <v>30</v>
      </c>
      <c r="D55" s="70">
        <f>'cw_pathogen_trendGGS MSE'!B61</f>
        <v>3016</v>
      </c>
      <c r="E55" s="70">
        <f>'cw_pathogen_trendGGS MSE'!C61</f>
        <v>4796</v>
      </c>
      <c r="F55" s="55">
        <f t="shared" si="9"/>
        <v>0.62885738115095913</v>
      </c>
      <c r="G55" s="70">
        <f>'cw_pathogen_trendGGS MSE'!G61</f>
        <v>3445</v>
      </c>
      <c r="H55" s="70">
        <f>'cw_pathogen_trendGGS MSE'!H61</f>
        <v>6301</v>
      </c>
      <c r="I55" s="55">
        <f t="shared" si="10"/>
        <v>0.54673861291858439</v>
      </c>
      <c r="J55" s="70">
        <f>'cw_pathogen_trendGGS MSE'!L61</f>
        <v>8150</v>
      </c>
      <c r="K55" s="70">
        <f>'cw_pathogen_trendGGS MSE'!M61</f>
        <v>8740</v>
      </c>
      <c r="L55" s="56">
        <f t="shared" si="12"/>
        <v>0.93249427917620142</v>
      </c>
      <c r="M55" s="2"/>
      <c r="N55" s="47" t="s">
        <v>109</v>
      </c>
      <c r="O55" s="71"/>
      <c r="P55" s="71" t="s">
        <v>30</v>
      </c>
      <c r="Q55" s="71" t="s">
        <v>111</v>
      </c>
      <c r="R55" s="73">
        <v>3016</v>
      </c>
      <c r="S55" s="73">
        <v>4796</v>
      </c>
      <c r="T55" s="74">
        <v>0.62885738115095913</v>
      </c>
      <c r="U55" s="73">
        <v>3445</v>
      </c>
      <c r="V55" s="73">
        <v>6301</v>
      </c>
      <c r="W55" s="74">
        <v>0.54673861291858439</v>
      </c>
      <c r="X55" s="73">
        <v>8150</v>
      </c>
      <c r="Y55" s="73">
        <v>8740</v>
      </c>
      <c r="Z55" s="74">
        <v>0.93249427917620142</v>
      </c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</row>
    <row r="56" spans="1:83" s="81" customFormat="1" x14ac:dyDescent="0.25">
      <c r="A56" s="47" t="s">
        <v>109</v>
      </c>
      <c r="B56" s="59" t="s">
        <v>29</v>
      </c>
      <c r="C56" s="60"/>
      <c r="D56" s="61">
        <f>'cw_pathogen_trendGGS MSE'!B62</f>
        <v>2295</v>
      </c>
      <c r="E56" s="61">
        <f>'cw_pathogen_trendGGS MSE'!C62</f>
        <v>3462</v>
      </c>
      <c r="F56" s="55">
        <f t="shared" si="9"/>
        <v>0.66291161178509528</v>
      </c>
      <c r="G56" s="61">
        <f>SUM(G57:G58)</f>
        <v>2974</v>
      </c>
      <c r="H56" s="61">
        <f t="shared" ref="H56:K56" si="61">SUM(H57:H58)</f>
        <v>4293</v>
      </c>
      <c r="I56" s="55">
        <f t="shared" si="10"/>
        <v>0.69275564873049145</v>
      </c>
      <c r="J56" s="61">
        <f t="shared" si="61"/>
        <v>5158</v>
      </c>
      <c r="K56" s="61">
        <f t="shared" si="61"/>
        <v>5676</v>
      </c>
      <c r="L56" s="56">
        <f t="shared" si="12"/>
        <v>0.90873854827343203</v>
      </c>
      <c r="M56" s="2"/>
      <c r="N56" s="47" t="s">
        <v>109</v>
      </c>
      <c r="O56" s="91" t="s">
        <v>29</v>
      </c>
      <c r="P56" s="91"/>
      <c r="Q56" s="91"/>
      <c r="R56" s="92">
        <v>2295</v>
      </c>
      <c r="S56" s="92">
        <v>3462</v>
      </c>
      <c r="T56" s="93">
        <v>0.66291161178509528</v>
      </c>
      <c r="U56" s="92">
        <v>2974</v>
      </c>
      <c r="V56" s="92">
        <v>4293</v>
      </c>
      <c r="W56" s="93">
        <v>0.69275564873049145</v>
      </c>
      <c r="X56" s="92">
        <v>5158</v>
      </c>
      <c r="Y56" s="92">
        <v>5676</v>
      </c>
      <c r="Z56" s="93">
        <v>0.90873854827343203</v>
      </c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</row>
    <row r="57" spans="1:83" x14ac:dyDescent="0.25">
      <c r="A57" s="47" t="s">
        <v>109</v>
      </c>
      <c r="B57" s="68"/>
      <c r="C57" s="69" t="s">
        <v>28</v>
      </c>
      <c r="D57" s="70">
        <f>'cw_pathogen_trendGGS MSE'!B63</f>
        <v>480</v>
      </c>
      <c r="E57" s="70">
        <f>'cw_pathogen_trendGGS MSE'!C63</f>
        <v>1127</v>
      </c>
      <c r="F57" s="55">
        <f t="shared" si="9"/>
        <v>0.42590949423247559</v>
      </c>
      <c r="G57" s="70">
        <f>'cw_pathogen_trendGGS MSE'!G63</f>
        <v>788</v>
      </c>
      <c r="H57" s="70">
        <f>'cw_pathogen_trendGGS MSE'!H63</f>
        <v>1342</v>
      </c>
      <c r="I57" s="55">
        <f t="shared" si="10"/>
        <v>0.58718330849478395</v>
      </c>
      <c r="J57" s="70">
        <f>'cw_pathogen_trendGGS MSE'!L63</f>
        <v>1498</v>
      </c>
      <c r="K57" s="70">
        <f>'cw_pathogen_trendGGS MSE'!M63</f>
        <v>1695</v>
      </c>
      <c r="L57" s="56">
        <f t="shared" si="12"/>
        <v>0.88377581120943949</v>
      </c>
      <c r="M57" s="2"/>
      <c r="N57" s="47" t="s">
        <v>109</v>
      </c>
      <c r="O57" s="37"/>
      <c r="P57" s="37" t="s">
        <v>28</v>
      </c>
      <c r="Q57" s="72" t="s">
        <v>114</v>
      </c>
      <c r="R57" s="37">
        <v>480</v>
      </c>
      <c r="S57" s="37">
        <v>1127</v>
      </c>
      <c r="T57" s="109">
        <v>0.42590949423247559</v>
      </c>
      <c r="U57" s="37">
        <v>788</v>
      </c>
      <c r="V57" s="37">
        <v>1342</v>
      </c>
      <c r="W57" s="109">
        <v>0.58718330849478395</v>
      </c>
      <c r="X57" s="37">
        <v>1498</v>
      </c>
      <c r="Y57" s="37">
        <v>1695</v>
      </c>
      <c r="Z57" s="109">
        <v>0.88377581120943949</v>
      </c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</row>
    <row r="58" spans="1:83" x14ac:dyDescent="0.25">
      <c r="A58" s="47" t="s">
        <v>109</v>
      </c>
      <c r="B58" s="68"/>
      <c r="C58" s="69" t="s">
        <v>27</v>
      </c>
      <c r="D58" s="70">
        <f>'cw_pathogen_trendGGS MSE'!B64</f>
        <v>1815</v>
      </c>
      <c r="E58" s="70">
        <f>'cw_pathogen_trendGGS MSE'!C64</f>
        <v>2335</v>
      </c>
      <c r="F58" s="55">
        <f t="shared" si="9"/>
        <v>0.7773019271948608</v>
      </c>
      <c r="G58" s="70">
        <f>'cw_pathogen_trendGGS MSE'!G64</f>
        <v>2186</v>
      </c>
      <c r="H58" s="70">
        <f>'cw_pathogen_trendGGS MSE'!H64</f>
        <v>2951</v>
      </c>
      <c r="I58" s="55">
        <f t="shared" si="10"/>
        <v>0.74076584208742802</v>
      </c>
      <c r="J58" s="70">
        <f>'cw_pathogen_trendGGS MSE'!L64</f>
        <v>3660</v>
      </c>
      <c r="K58" s="70">
        <f>'cw_pathogen_trendGGS MSE'!M64</f>
        <v>3981</v>
      </c>
      <c r="L58" s="56">
        <f t="shared" si="12"/>
        <v>0.91936699321778448</v>
      </c>
      <c r="M58" s="2"/>
      <c r="N58" s="47" t="s">
        <v>109</v>
      </c>
      <c r="O58" s="37"/>
      <c r="P58" s="37" t="s">
        <v>27</v>
      </c>
      <c r="Q58" s="71" t="s">
        <v>111</v>
      </c>
      <c r="R58" s="37">
        <v>1815</v>
      </c>
      <c r="S58" s="37">
        <v>2335</v>
      </c>
      <c r="T58" s="109">
        <v>0.7773019271948608</v>
      </c>
      <c r="U58" s="37">
        <v>2186</v>
      </c>
      <c r="V58" s="37">
        <v>2951</v>
      </c>
      <c r="W58" s="109">
        <v>0.74076584208742802</v>
      </c>
      <c r="X58" s="37">
        <v>3660</v>
      </c>
      <c r="Y58" s="37">
        <v>3981</v>
      </c>
      <c r="Z58" s="109">
        <v>0.91936699321778448</v>
      </c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</row>
    <row r="59" spans="1:83" s="81" customFormat="1" x14ac:dyDescent="0.25">
      <c r="A59" s="47" t="s">
        <v>109</v>
      </c>
      <c r="B59" s="59" t="s">
        <v>26</v>
      </c>
      <c r="C59" s="60"/>
      <c r="D59" s="61">
        <f>'cw_pathogen_trendGGS MSE'!B65</f>
        <v>5266</v>
      </c>
      <c r="E59" s="61">
        <f>'cw_pathogen_trendGGS MSE'!C65</f>
        <v>8739</v>
      </c>
      <c r="F59" s="55">
        <f t="shared" si="9"/>
        <v>0.60258610825037184</v>
      </c>
      <c r="G59" s="61">
        <f>SUM(G60:G62)</f>
        <v>8766</v>
      </c>
      <c r="H59" s="61">
        <f t="shared" ref="H59:K59" si="62">SUM(H60:H62)</f>
        <v>11887</v>
      </c>
      <c r="I59" s="55">
        <f t="shared" si="10"/>
        <v>0.7374442668461344</v>
      </c>
      <c r="J59" s="61">
        <f t="shared" si="62"/>
        <v>13791</v>
      </c>
      <c r="K59" s="61">
        <f t="shared" si="62"/>
        <v>15049</v>
      </c>
      <c r="L59" s="56">
        <f t="shared" si="12"/>
        <v>0.91640640574124521</v>
      </c>
      <c r="M59" s="2"/>
      <c r="N59" s="47" t="s">
        <v>109</v>
      </c>
      <c r="O59" s="60" t="s">
        <v>26</v>
      </c>
      <c r="P59" s="60"/>
      <c r="Q59" s="60"/>
      <c r="R59" s="60">
        <v>5266</v>
      </c>
      <c r="S59" s="60">
        <v>8739</v>
      </c>
      <c r="T59" s="110">
        <v>0.60258610825037184</v>
      </c>
      <c r="U59" s="60">
        <v>8766</v>
      </c>
      <c r="V59" s="60">
        <v>11887</v>
      </c>
      <c r="W59" s="110">
        <v>0.7374442668461344</v>
      </c>
      <c r="X59" s="60">
        <v>13791</v>
      </c>
      <c r="Y59" s="60">
        <v>15049</v>
      </c>
      <c r="Z59" s="110">
        <v>0.91640640574124521</v>
      </c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</row>
    <row r="60" spans="1:83" x14ac:dyDescent="0.25">
      <c r="A60" s="47" t="s">
        <v>109</v>
      </c>
      <c r="B60" s="68"/>
      <c r="C60" s="69" t="s">
        <v>25</v>
      </c>
      <c r="D60" s="70">
        <f>'cw_pathogen_trendGGS MSE'!B66</f>
        <v>3025</v>
      </c>
      <c r="E60" s="70">
        <f>'cw_pathogen_trendGGS MSE'!C66</f>
        <v>4003</v>
      </c>
      <c r="F60" s="55">
        <f t="shared" si="9"/>
        <v>0.7556832375718211</v>
      </c>
      <c r="G60" s="70">
        <f>'cw_pathogen_trendGGS MSE'!G66</f>
        <v>5018</v>
      </c>
      <c r="H60" s="70">
        <f>'cw_pathogen_trendGGS MSE'!H66</f>
        <v>5725</v>
      </c>
      <c r="I60" s="55">
        <f t="shared" si="10"/>
        <v>0.87650655021834056</v>
      </c>
      <c r="J60" s="70">
        <f>'cw_pathogen_trendGGS MSE'!L66</f>
        <v>6297</v>
      </c>
      <c r="K60" s="70">
        <f>'cw_pathogen_trendGGS MSE'!M66</f>
        <v>6767</v>
      </c>
      <c r="L60" s="56">
        <f t="shared" si="12"/>
        <v>0.93054529333530367</v>
      </c>
      <c r="M60" s="2"/>
      <c r="N60" s="47" t="s">
        <v>109</v>
      </c>
      <c r="O60" s="37"/>
      <c r="P60" s="37" t="s">
        <v>25</v>
      </c>
      <c r="Q60" s="71" t="s">
        <v>111</v>
      </c>
      <c r="R60" s="37">
        <v>3025</v>
      </c>
      <c r="S60" s="37">
        <v>4003</v>
      </c>
      <c r="T60" s="109">
        <v>0.7556832375718211</v>
      </c>
      <c r="U60" s="37">
        <v>5018</v>
      </c>
      <c r="V60" s="37">
        <v>5725</v>
      </c>
      <c r="W60" s="109">
        <v>0.87650655021834056</v>
      </c>
      <c r="X60" s="37">
        <v>6297</v>
      </c>
      <c r="Y60" s="37">
        <v>6767</v>
      </c>
      <c r="Z60" s="109">
        <v>0.93054529333530367</v>
      </c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</row>
    <row r="61" spans="1:83" x14ac:dyDescent="0.25">
      <c r="A61" s="47" t="s">
        <v>109</v>
      </c>
      <c r="B61" s="68"/>
      <c r="C61" s="69" t="s">
        <v>24</v>
      </c>
      <c r="D61" s="70">
        <f>'cw_pathogen_trendGGS MSE'!B67</f>
        <v>703</v>
      </c>
      <c r="E61" s="70">
        <f>'cw_pathogen_trendGGS MSE'!C67</f>
        <v>2732</v>
      </c>
      <c r="F61" s="55">
        <f t="shared" si="9"/>
        <v>0.25732064421669104</v>
      </c>
      <c r="G61" s="70">
        <f>'cw_pathogen_trendGGS MSE'!G67</f>
        <v>2487</v>
      </c>
      <c r="H61" s="70">
        <f>'cw_pathogen_trendGGS MSE'!H67</f>
        <v>3683</v>
      </c>
      <c r="I61" s="55">
        <f t="shared" si="10"/>
        <v>0.67526472983980446</v>
      </c>
      <c r="J61" s="70">
        <f>'cw_pathogen_trendGGS MSE'!L67</f>
        <v>5008</v>
      </c>
      <c r="K61" s="70">
        <f>'cw_pathogen_trendGGS MSE'!M67</f>
        <v>5544</v>
      </c>
      <c r="L61" s="56">
        <f t="shared" si="12"/>
        <v>0.9033189033189033</v>
      </c>
      <c r="M61" s="2"/>
      <c r="N61" s="47" t="s">
        <v>109</v>
      </c>
      <c r="O61" s="37"/>
      <c r="P61" s="37" t="s">
        <v>24</v>
      </c>
      <c r="Q61" s="72" t="s">
        <v>114</v>
      </c>
      <c r="R61" s="37">
        <v>703</v>
      </c>
      <c r="S61" s="37">
        <v>2732</v>
      </c>
      <c r="T61" s="109">
        <v>0.25732064421669104</v>
      </c>
      <c r="U61" s="37">
        <v>2487</v>
      </c>
      <c r="V61" s="37">
        <v>3683</v>
      </c>
      <c r="W61" s="109">
        <v>0.67526472983980446</v>
      </c>
      <c r="X61" s="37">
        <v>5008</v>
      </c>
      <c r="Y61" s="37">
        <v>5544</v>
      </c>
      <c r="Z61" s="109">
        <v>0.9033189033189033</v>
      </c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</row>
    <row r="62" spans="1:83" x14ac:dyDescent="0.25">
      <c r="A62" s="47" t="s">
        <v>109</v>
      </c>
      <c r="B62" s="68"/>
      <c r="C62" s="69" t="s">
        <v>22</v>
      </c>
      <c r="D62" s="70">
        <f>'cw_pathogen_trendGGS MSE'!B68</f>
        <v>1538</v>
      </c>
      <c r="E62" s="70">
        <f>'cw_pathogen_trendGGS MSE'!C68</f>
        <v>2004</v>
      </c>
      <c r="F62" s="55">
        <f t="shared" si="9"/>
        <v>0.7674650698602794</v>
      </c>
      <c r="G62" s="70">
        <f>'cw_pathogen_trendGGS MSE'!G68</f>
        <v>1261</v>
      </c>
      <c r="H62" s="70">
        <f>'cw_pathogen_trendGGS MSE'!H68</f>
        <v>2479</v>
      </c>
      <c r="I62" s="55">
        <f t="shared" si="10"/>
        <v>0.50867285195643408</v>
      </c>
      <c r="J62" s="70">
        <f>'cw_pathogen_trendGGS MSE'!L68</f>
        <v>2486</v>
      </c>
      <c r="K62" s="70">
        <f>'cw_pathogen_trendGGS MSE'!M68</f>
        <v>2738</v>
      </c>
      <c r="L62" s="56">
        <f t="shared" si="12"/>
        <v>0.90796201607012417</v>
      </c>
      <c r="M62" s="2"/>
      <c r="N62" s="47" t="s">
        <v>109</v>
      </c>
      <c r="O62" s="37"/>
      <c r="P62" s="37" t="s">
        <v>22</v>
      </c>
      <c r="Q62" s="72" t="s">
        <v>114</v>
      </c>
      <c r="R62" s="37">
        <v>1538</v>
      </c>
      <c r="S62" s="37">
        <v>2004</v>
      </c>
      <c r="T62" s="109">
        <v>0.7674650698602794</v>
      </c>
      <c r="U62" s="37">
        <v>1261</v>
      </c>
      <c r="V62" s="37">
        <v>2479</v>
      </c>
      <c r="W62" s="109">
        <v>0.50867285195643408</v>
      </c>
      <c r="X62" s="37">
        <v>2486</v>
      </c>
      <c r="Y62" s="37">
        <v>2738</v>
      </c>
      <c r="Z62" s="109">
        <v>0.90796201607012417</v>
      </c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</row>
    <row r="63" spans="1:83" s="81" customFormat="1" x14ac:dyDescent="0.25">
      <c r="A63" s="47" t="s">
        <v>109</v>
      </c>
      <c r="B63" s="59" t="s">
        <v>21</v>
      </c>
      <c r="C63" s="60"/>
      <c r="D63" s="61">
        <f>'cw_pathogen_trendGGS MSE'!B69</f>
        <v>1369</v>
      </c>
      <c r="E63" s="61">
        <f>'cw_pathogen_trendGGS MSE'!C69</f>
        <v>5514</v>
      </c>
      <c r="F63" s="55">
        <f t="shared" si="9"/>
        <v>0.24827711280377221</v>
      </c>
      <c r="G63" s="61">
        <f>SUM(G64:G66)</f>
        <v>3671</v>
      </c>
      <c r="H63" s="61">
        <f t="shared" ref="H63:K63" si="63">SUM(H64:H66)</f>
        <v>6957</v>
      </c>
      <c r="I63" s="55">
        <f t="shared" si="10"/>
        <v>0.52766997268937765</v>
      </c>
      <c r="J63" s="61">
        <f t="shared" si="63"/>
        <v>8296</v>
      </c>
      <c r="K63" s="61">
        <f t="shared" si="63"/>
        <v>9449</v>
      </c>
      <c r="L63" s="55">
        <f t="shared" si="12"/>
        <v>0.87797650545031225</v>
      </c>
      <c r="M63" s="2"/>
      <c r="N63" s="47" t="s">
        <v>109</v>
      </c>
      <c r="O63" s="60" t="s">
        <v>21</v>
      </c>
      <c r="P63" s="60"/>
      <c r="Q63" s="60"/>
      <c r="R63" s="60">
        <v>1369</v>
      </c>
      <c r="S63" s="60">
        <v>5514</v>
      </c>
      <c r="T63" s="110">
        <v>0.24827711280377221</v>
      </c>
      <c r="U63" s="60">
        <v>3671</v>
      </c>
      <c r="V63" s="60">
        <v>6957</v>
      </c>
      <c r="W63" s="110">
        <v>0.52766997268937765</v>
      </c>
      <c r="X63" s="60">
        <v>8296</v>
      </c>
      <c r="Y63" s="60">
        <v>9449</v>
      </c>
      <c r="Z63" s="110">
        <v>0.87797650545031225</v>
      </c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</row>
    <row r="64" spans="1:83" x14ac:dyDescent="0.25">
      <c r="A64" s="47" t="s">
        <v>109</v>
      </c>
      <c r="B64" s="68"/>
      <c r="C64" s="69" t="s">
        <v>20</v>
      </c>
      <c r="D64" s="70">
        <f>'cw_pathogen_trendGGS MSE'!B70</f>
        <v>626</v>
      </c>
      <c r="E64" s="70">
        <f>'cw_pathogen_trendGGS MSE'!C70</f>
        <v>880</v>
      </c>
      <c r="F64" s="55">
        <f t="shared" si="9"/>
        <v>0.71136363636363631</v>
      </c>
      <c r="G64" s="70">
        <f>'cw_pathogen_trendGGS MSE'!G70</f>
        <v>630</v>
      </c>
      <c r="H64" s="70">
        <f>'cw_pathogen_trendGGS MSE'!H70</f>
        <v>1103</v>
      </c>
      <c r="I64" s="55">
        <f t="shared" si="10"/>
        <v>0.57116953762466005</v>
      </c>
      <c r="J64" s="70">
        <f>'cw_pathogen_trendGGS MSE'!L70</f>
        <v>1399</v>
      </c>
      <c r="K64" s="70">
        <f>'cw_pathogen_trendGGS MSE'!M70</f>
        <v>1588</v>
      </c>
      <c r="L64" s="55">
        <f t="shared" si="12"/>
        <v>0.88098236775818639</v>
      </c>
      <c r="M64" s="2"/>
      <c r="N64" s="47" t="s">
        <v>109</v>
      </c>
      <c r="O64" s="37"/>
      <c r="P64" s="37" t="s">
        <v>20</v>
      </c>
      <c r="Q64" s="72" t="s">
        <v>114</v>
      </c>
      <c r="R64" s="37">
        <v>626</v>
      </c>
      <c r="S64" s="37">
        <v>880</v>
      </c>
      <c r="T64" s="109">
        <v>0.71136363636363631</v>
      </c>
      <c r="U64" s="37">
        <v>630</v>
      </c>
      <c r="V64" s="37">
        <v>1103</v>
      </c>
      <c r="W64" s="109">
        <v>0.57116953762466005</v>
      </c>
      <c r="X64" s="37">
        <v>1399</v>
      </c>
      <c r="Y64" s="37">
        <v>1588</v>
      </c>
      <c r="Z64" s="109">
        <v>0.88098236775818639</v>
      </c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</row>
    <row r="65" spans="1:83" x14ac:dyDescent="0.25">
      <c r="A65" s="47" t="s">
        <v>109</v>
      </c>
      <c r="B65" s="68"/>
      <c r="C65" s="69" t="s">
        <v>19</v>
      </c>
      <c r="D65" s="70">
        <f>'cw_pathogen_trendGGS MSE'!B71</f>
        <v>497</v>
      </c>
      <c r="E65" s="70">
        <f>'cw_pathogen_trendGGS MSE'!C71</f>
        <v>641</v>
      </c>
      <c r="F65" s="55">
        <f t="shared" si="9"/>
        <v>0.77535101404056161</v>
      </c>
      <c r="G65" s="70">
        <f>'cw_pathogen_trendGGS MSE'!G71</f>
        <v>309</v>
      </c>
      <c r="H65" s="70">
        <f>'cw_pathogen_trendGGS MSE'!H71</f>
        <v>799</v>
      </c>
      <c r="I65" s="55">
        <f t="shared" si="10"/>
        <v>0.38673341677096368</v>
      </c>
      <c r="J65" s="70">
        <f>'cw_pathogen_trendGGS MSE'!L71</f>
        <v>881</v>
      </c>
      <c r="K65" s="70">
        <f>'cw_pathogen_trendGGS MSE'!M71</f>
        <v>938</v>
      </c>
      <c r="L65" s="55">
        <f t="shared" si="12"/>
        <v>0.93923240938166308</v>
      </c>
      <c r="M65" s="2"/>
      <c r="N65" s="47" t="s">
        <v>109</v>
      </c>
      <c r="O65" s="37"/>
      <c r="P65" s="37" t="s">
        <v>19</v>
      </c>
      <c r="Q65" s="72" t="s">
        <v>114</v>
      </c>
      <c r="R65" s="37">
        <v>497</v>
      </c>
      <c r="S65" s="37">
        <v>641</v>
      </c>
      <c r="T65" s="109">
        <v>0.77535101404056161</v>
      </c>
      <c r="U65" s="37">
        <v>309</v>
      </c>
      <c r="V65" s="37">
        <v>799</v>
      </c>
      <c r="W65" s="109">
        <v>0.38673341677096368</v>
      </c>
      <c r="X65" s="37">
        <v>881</v>
      </c>
      <c r="Y65" s="37">
        <v>938</v>
      </c>
      <c r="Z65" s="109">
        <v>0.93923240938166308</v>
      </c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</row>
    <row r="66" spans="1:83" x14ac:dyDescent="0.25">
      <c r="A66" s="47" t="s">
        <v>109</v>
      </c>
      <c r="B66" s="68"/>
      <c r="C66" s="69" t="s">
        <v>18</v>
      </c>
      <c r="D66" s="70">
        <f>'cw_pathogen_trendGGS MSE'!B72</f>
        <v>246</v>
      </c>
      <c r="E66" s="70">
        <f>'cw_pathogen_trendGGS MSE'!C72</f>
        <v>3993</v>
      </c>
      <c r="F66" s="55">
        <f t="shared" si="9"/>
        <v>6.1607813673929375E-2</v>
      </c>
      <c r="G66" s="70">
        <f>'cw_pathogen_trendGGS MSE'!G72</f>
        <v>2732</v>
      </c>
      <c r="H66" s="70">
        <f>'cw_pathogen_trendGGS MSE'!H72</f>
        <v>5055</v>
      </c>
      <c r="I66" s="55">
        <f t="shared" si="10"/>
        <v>0.54045499505440153</v>
      </c>
      <c r="J66" s="70">
        <f>'cw_pathogen_trendGGS MSE'!L72</f>
        <v>6016</v>
      </c>
      <c r="K66" s="70">
        <f>'cw_pathogen_trendGGS MSE'!M72</f>
        <v>6923</v>
      </c>
      <c r="L66" s="55">
        <f t="shared" si="12"/>
        <v>0.8689874331937022</v>
      </c>
      <c r="M66" s="2"/>
      <c r="N66" s="47" t="s">
        <v>109</v>
      </c>
      <c r="O66" s="37"/>
      <c r="P66" s="37" t="s">
        <v>18</v>
      </c>
      <c r="Q66" s="71" t="s">
        <v>111</v>
      </c>
      <c r="R66" s="37">
        <v>246</v>
      </c>
      <c r="S66" s="37">
        <v>3993</v>
      </c>
      <c r="T66" s="109">
        <v>6.1607813673929375E-2</v>
      </c>
      <c r="U66" s="37">
        <v>2732</v>
      </c>
      <c r="V66" s="37">
        <v>5055</v>
      </c>
      <c r="W66" s="109">
        <v>0.54045499505440153</v>
      </c>
      <c r="X66" s="37">
        <v>6016</v>
      </c>
      <c r="Y66" s="37">
        <v>6923</v>
      </c>
      <c r="Z66" s="109">
        <v>0.8689874331937022</v>
      </c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</row>
    <row r="67" spans="1:83" x14ac:dyDescent="0.25">
      <c r="A67" s="97" t="s">
        <v>115</v>
      </c>
      <c r="B67" s="97"/>
      <c r="C67" s="97"/>
      <c r="D67" s="97">
        <f>SUM(D68,D70,D74)</f>
        <v>14654</v>
      </c>
      <c r="E67" s="97">
        <f t="shared" ref="E67:K67" si="64">SUM(E68,E70,E74)</f>
        <v>28623</v>
      </c>
      <c r="F67" s="55">
        <f t="shared" si="9"/>
        <v>0.51196590154770638</v>
      </c>
      <c r="G67" s="97">
        <f t="shared" si="64"/>
        <v>35893</v>
      </c>
      <c r="H67" s="97">
        <f t="shared" si="64"/>
        <v>48664</v>
      </c>
      <c r="I67" s="55">
        <f t="shared" si="10"/>
        <v>0.73756781193490051</v>
      </c>
      <c r="J67" s="97">
        <f t="shared" si="64"/>
        <v>65148</v>
      </c>
      <c r="K67" s="97">
        <f t="shared" si="64"/>
        <v>74315</v>
      </c>
      <c r="L67" s="55">
        <f t="shared" si="12"/>
        <v>0.87664670658682631</v>
      </c>
      <c r="M67" s="2"/>
      <c r="N67" s="97" t="s">
        <v>115</v>
      </c>
      <c r="O67" s="97"/>
      <c r="P67" s="97"/>
      <c r="Q67" s="97"/>
      <c r="R67" s="97">
        <v>14654</v>
      </c>
      <c r="S67" s="97">
        <v>28623</v>
      </c>
      <c r="T67" s="97">
        <v>0.51196590154770638</v>
      </c>
      <c r="U67" s="97">
        <v>35893</v>
      </c>
      <c r="V67" s="97">
        <v>48664</v>
      </c>
      <c r="W67" s="97">
        <v>0.73756781193490051</v>
      </c>
      <c r="X67" s="97">
        <v>65148</v>
      </c>
      <c r="Y67" s="97">
        <v>74315</v>
      </c>
      <c r="Z67" s="97">
        <v>0.87664670658682631</v>
      </c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</row>
    <row r="68" spans="1:83" x14ac:dyDescent="0.25">
      <c r="A68" s="97" t="s">
        <v>115</v>
      </c>
      <c r="B68" s="111" t="s">
        <v>14</v>
      </c>
      <c r="C68" s="97"/>
      <c r="D68" s="112">
        <f>'cw_pathogen_trendGGS MSE'!B74</f>
        <v>6589</v>
      </c>
      <c r="E68" s="112">
        <f>'cw_pathogen_trendGGS MSE'!C74</f>
        <v>9611</v>
      </c>
      <c r="F68" s="55">
        <f t="shared" si="9"/>
        <v>0.68556861929039647</v>
      </c>
      <c r="G68" s="112">
        <f>SUM(G69)</f>
        <v>12819</v>
      </c>
      <c r="H68" s="112">
        <f t="shared" ref="H68:K68" si="65">SUM(H69)</f>
        <v>16568</v>
      </c>
      <c r="I68" s="55">
        <f t="shared" si="10"/>
        <v>0.77372042491549975</v>
      </c>
      <c r="J68" s="112">
        <f t="shared" si="65"/>
        <v>21228</v>
      </c>
      <c r="K68" s="112">
        <f t="shared" si="65"/>
        <v>23579</v>
      </c>
      <c r="L68" s="55">
        <f t="shared" si="12"/>
        <v>0.90029263327537212</v>
      </c>
      <c r="M68" s="2"/>
      <c r="N68" s="97" t="s">
        <v>115</v>
      </c>
      <c r="O68" s="97" t="s">
        <v>14</v>
      </c>
      <c r="P68" s="97"/>
      <c r="Q68" s="97"/>
      <c r="R68" s="97">
        <v>6589</v>
      </c>
      <c r="S68" s="97">
        <v>9611</v>
      </c>
      <c r="T68" s="98">
        <v>0.68556861929039647</v>
      </c>
      <c r="U68" s="97">
        <v>12819</v>
      </c>
      <c r="V68" s="97">
        <v>16568</v>
      </c>
      <c r="W68" s="98">
        <v>0.77372042491549975</v>
      </c>
      <c r="X68" s="97">
        <v>21228</v>
      </c>
      <c r="Y68" s="97">
        <v>23579</v>
      </c>
      <c r="Z68" s="98">
        <v>0.90029263327537212</v>
      </c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</row>
    <row r="69" spans="1:83" x14ac:dyDescent="0.25">
      <c r="A69" s="97" t="s">
        <v>115</v>
      </c>
      <c r="B69" s="68"/>
      <c r="C69" s="15" t="s">
        <v>13</v>
      </c>
      <c r="D69" s="70">
        <f>'cw_pathogen_trendGGS MSE'!B75</f>
        <v>6589</v>
      </c>
      <c r="E69" s="70">
        <f>'cw_pathogen_trendGGS MSE'!C75</f>
        <v>9611</v>
      </c>
      <c r="F69" s="55">
        <f t="shared" ref="F69:F81" si="66">D69/E69</f>
        <v>0.68556861929039647</v>
      </c>
      <c r="G69" s="70">
        <f>'cw_pathogen_trendGGS MSE'!G75</f>
        <v>12819</v>
      </c>
      <c r="H69" s="70">
        <f>'cw_pathogen_trendGGS MSE'!H75</f>
        <v>16568</v>
      </c>
      <c r="I69" s="55">
        <f t="shared" ref="I69:I81" si="67">G69/H69</f>
        <v>0.77372042491549975</v>
      </c>
      <c r="J69" s="70">
        <f>'cw_pathogen_trendGGS MSE'!L75</f>
        <v>21228</v>
      </c>
      <c r="K69" s="70">
        <f>'cw_pathogen_trendGGS MSE'!M75</f>
        <v>23579</v>
      </c>
      <c r="L69" s="55">
        <f t="shared" ref="L69:L81" si="68">J69/K69</f>
        <v>0.90029263327537212</v>
      </c>
      <c r="M69" s="2"/>
      <c r="N69" s="97" t="s">
        <v>115</v>
      </c>
      <c r="O69" s="37"/>
      <c r="P69" s="37" t="s">
        <v>13</v>
      </c>
      <c r="Q69" s="71" t="s">
        <v>111</v>
      </c>
      <c r="R69" s="37">
        <v>6589</v>
      </c>
      <c r="S69" s="37">
        <v>9611</v>
      </c>
      <c r="T69" s="109">
        <v>0.68556861929039647</v>
      </c>
      <c r="U69" s="37">
        <v>12819</v>
      </c>
      <c r="V69" s="37">
        <v>16568</v>
      </c>
      <c r="W69" s="109">
        <v>0.77372042491549975</v>
      </c>
      <c r="X69" s="37">
        <v>21228</v>
      </c>
      <c r="Y69" s="37">
        <v>23579</v>
      </c>
      <c r="Z69" s="109">
        <v>0.90029263327537212</v>
      </c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</row>
    <row r="70" spans="1:83" x14ac:dyDescent="0.25">
      <c r="A70" s="97" t="s">
        <v>115</v>
      </c>
      <c r="B70" s="111" t="s">
        <v>12</v>
      </c>
      <c r="C70" s="97"/>
      <c r="D70" s="112">
        <f>'cw_pathogen_trendGGS MSE'!B76</f>
        <v>2186</v>
      </c>
      <c r="E70" s="112">
        <f>'cw_pathogen_trendGGS MSE'!C76</f>
        <v>5482</v>
      </c>
      <c r="F70" s="55">
        <f t="shared" si="66"/>
        <v>0.39875957679678947</v>
      </c>
      <c r="G70" s="112">
        <f>SUM(G71:G73)</f>
        <v>8310</v>
      </c>
      <c r="H70" s="112">
        <f t="shared" ref="H70:K70" si="69">SUM(H71:H73)</f>
        <v>9870</v>
      </c>
      <c r="I70" s="55">
        <f t="shared" si="67"/>
        <v>0.84194528875379937</v>
      </c>
      <c r="J70" s="112">
        <f t="shared" si="69"/>
        <v>14941</v>
      </c>
      <c r="K70" s="112">
        <f t="shared" si="69"/>
        <v>16172</v>
      </c>
      <c r="L70" s="55">
        <f>J70/K70</f>
        <v>0.92388078159782339</v>
      </c>
      <c r="M70" s="2"/>
      <c r="N70" s="97" t="s">
        <v>115</v>
      </c>
      <c r="O70" s="97" t="s">
        <v>12</v>
      </c>
      <c r="P70" s="97"/>
      <c r="Q70" s="97"/>
      <c r="R70" s="97">
        <v>2186</v>
      </c>
      <c r="S70" s="97">
        <v>5482</v>
      </c>
      <c r="T70" s="98">
        <v>0.39875957679678947</v>
      </c>
      <c r="U70" s="97">
        <v>8310</v>
      </c>
      <c r="V70" s="97">
        <v>9870</v>
      </c>
      <c r="W70" s="98">
        <v>0.84194528875379937</v>
      </c>
      <c r="X70" s="97">
        <v>14941</v>
      </c>
      <c r="Y70" s="97">
        <v>16172</v>
      </c>
      <c r="Z70" s="98">
        <v>0.92388078159782339</v>
      </c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</row>
    <row r="71" spans="1:83" x14ac:dyDescent="0.25">
      <c r="A71" s="97" t="s">
        <v>115</v>
      </c>
      <c r="B71" s="68"/>
      <c r="C71" s="15" t="s">
        <v>11</v>
      </c>
      <c r="D71" s="70">
        <f>'cw_pathogen_trendGGS MSE'!B77</f>
        <v>195</v>
      </c>
      <c r="E71" s="70">
        <f>'cw_pathogen_trendGGS MSE'!C77</f>
        <v>721</v>
      </c>
      <c r="F71" s="55">
        <f t="shared" si="66"/>
        <v>0.27045769764216365</v>
      </c>
      <c r="G71" s="70">
        <f>'cw_pathogen_trendGGS MSE'!G77</f>
        <v>988</v>
      </c>
      <c r="H71" s="70">
        <f>'cw_pathogen_trendGGS MSE'!H77</f>
        <v>1559</v>
      </c>
      <c r="I71" s="55">
        <f t="shared" si="67"/>
        <v>0.63373957665169978</v>
      </c>
      <c r="J71" s="70">
        <f>'cw_pathogen_trendGGS MSE'!L77</f>
        <v>2289</v>
      </c>
      <c r="K71" s="70">
        <f>'cw_pathogen_trendGGS MSE'!M77</f>
        <v>2699</v>
      </c>
      <c r="L71" s="55">
        <f t="shared" si="68"/>
        <v>0.84809188588366058</v>
      </c>
      <c r="M71" s="2"/>
      <c r="N71" s="97" t="s">
        <v>115</v>
      </c>
      <c r="O71" s="37"/>
      <c r="P71" s="37" t="s">
        <v>11</v>
      </c>
      <c r="Q71" s="72" t="s">
        <v>114</v>
      </c>
      <c r="R71" s="37">
        <v>195</v>
      </c>
      <c r="S71" s="37">
        <v>721</v>
      </c>
      <c r="T71" s="109">
        <v>0.27045769764216365</v>
      </c>
      <c r="U71" s="37">
        <v>988</v>
      </c>
      <c r="V71" s="37">
        <v>1559</v>
      </c>
      <c r="W71" s="109">
        <v>0.63373957665169978</v>
      </c>
      <c r="X71" s="37">
        <v>2289</v>
      </c>
      <c r="Y71" s="37">
        <v>2699</v>
      </c>
      <c r="Z71" s="109">
        <v>0.84809188588366058</v>
      </c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</row>
    <row r="72" spans="1:83" x14ac:dyDescent="0.25">
      <c r="A72" s="97" t="s">
        <v>115</v>
      </c>
      <c r="B72" s="68"/>
      <c r="C72" s="15" t="s">
        <v>10</v>
      </c>
      <c r="D72" s="70">
        <f>'cw_pathogen_trendGGS MSE'!B78</f>
        <v>499</v>
      </c>
      <c r="E72" s="70">
        <f>'cw_pathogen_trendGGS MSE'!C78</f>
        <v>1392</v>
      </c>
      <c r="F72" s="55">
        <f t="shared" si="66"/>
        <v>0.35847701149425287</v>
      </c>
      <c r="G72" s="70">
        <f>'cw_pathogen_trendGGS MSE'!G78</f>
        <v>1923</v>
      </c>
      <c r="H72" s="70">
        <f>'cw_pathogen_trendGGS MSE'!H78</f>
        <v>2406</v>
      </c>
      <c r="I72" s="55">
        <f t="shared" si="67"/>
        <v>0.79925187032418954</v>
      </c>
      <c r="J72" s="70">
        <f>'cw_pathogen_trendGGS MSE'!L78</f>
        <v>4744</v>
      </c>
      <c r="K72" s="70">
        <f>'cw_pathogen_trendGGS MSE'!M78</f>
        <v>5376</v>
      </c>
      <c r="L72" s="55">
        <f t="shared" si="68"/>
        <v>0.88244047619047616</v>
      </c>
      <c r="M72" s="2"/>
      <c r="N72" s="97" t="s">
        <v>115</v>
      </c>
      <c r="O72" s="37"/>
      <c r="P72" s="37" t="s">
        <v>10</v>
      </c>
      <c r="Q72" s="72" t="s">
        <v>114</v>
      </c>
      <c r="R72" s="37">
        <v>499</v>
      </c>
      <c r="S72" s="37">
        <v>1392</v>
      </c>
      <c r="T72" s="109">
        <v>0.35847701149425287</v>
      </c>
      <c r="U72" s="37">
        <v>1923</v>
      </c>
      <c r="V72" s="37">
        <v>2406</v>
      </c>
      <c r="W72" s="109">
        <v>0.79925187032418954</v>
      </c>
      <c r="X72" s="37">
        <v>4744</v>
      </c>
      <c r="Y72" s="37">
        <v>5376</v>
      </c>
      <c r="Z72" s="109">
        <v>0.88244047619047616</v>
      </c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</row>
    <row r="73" spans="1:83" x14ac:dyDescent="0.25">
      <c r="A73" s="97" t="s">
        <v>115</v>
      </c>
      <c r="B73" s="68"/>
      <c r="C73" s="15" t="s">
        <v>8</v>
      </c>
      <c r="D73" s="70">
        <f>'cw_pathogen_trendGGS MSE'!B79</f>
        <v>1492</v>
      </c>
      <c r="E73" s="70">
        <f>'cw_pathogen_trendGGS MSE'!C79</f>
        <v>3369</v>
      </c>
      <c r="F73" s="55">
        <f t="shared" si="66"/>
        <v>0.44286138319976254</v>
      </c>
      <c r="G73" s="70">
        <f>'cw_pathogen_trendGGS MSE'!G79</f>
        <v>5399</v>
      </c>
      <c r="H73" s="70">
        <f>'cw_pathogen_trendGGS MSE'!H79</f>
        <v>5905</v>
      </c>
      <c r="I73" s="55">
        <f t="shared" si="67"/>
        <v>0.91430990685859437</v>
      </c>
      <c r="J73" s="70">
        <f>'cw_pathogen_trendGGS MSE'!L79</f>
        <v>7908</v>
      </c>
      <c r="K73" s="70">
        <f>'cw_pathogen_trendGGS MSE'!M79</f>
        <v>8097</v>
      </c>
      <c r="L73" s="55">
        <f t="shared" si="68"/>
        <v>0.97665802148944059</v>
      </c>
      <c r="M73" s="2"/>
      <c r="N73" s="97" t="s">
        <v>115</v>
      </c>
      <c r="O73" s="37"/>
      <c r="P73" s="37" t="s">
        <v>8</v>
      </c>
      <c r="Q73" s="71" t="s">
        <v>111</v>
      </c>
      <c r="R73" s="37">
        <v>1492</v>
      </c>
      <c r="S73" s="37">
        <v>3369</v>
      </c>
      <c r="T73" s="109">
        <v>0.44286138319976254</v>
      </c>
      <c r="U73" s="37">
        <v>5399</v>
      </c>
      <c r="V73" s="37">
        <v>5905</v>
      </c>
      <c r="W73" s="109">
        <v>0.91430990685859437</v>
      </c>
      <c r="X73" s="37">
        <v>7908</v>
      </c>
      <c r="Y73" s="37">
        <v>8097</v>
      </c>
      <c r="Z73" s="109">
        <v>0.97665802148944059</v>
      </c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</row>
    <row r="74" spans="1:83" x14ac:dyDescent="0.25">
      <c r="A74" s="97" t="s">
        <v>115</v>
      </c>
      <c r="B74" s="111" t="s">
        <v>7</v>
      </c>
      <c r="C74" s="97"/>
      <c r="D74" s="112">
        <f>'cw_pathogen_trendGGS MSE'!B80</f>
        <v>5879</v>
      </c>
      <c r="E74" s="112">
        <f>'cw_pathogen_trendGGS MSE'!C80</f>
        <v>13530</v>
      </c>
      <c r="F74" s="55">
        <f t="shared" si="66"/>
        <v>0.43451589061345158</v>
      </c>
      <c r="G74" s="112">
        <f>SUM(G75:G81)</f>
        <v>14764</v>
      </c>
      <c r="H74" s="112">
        <f t="shared" ref="H74:K74" si="70">SUM(H75:H81)</f>
        <v>22226</v>
      </c>
      <c r="I74" s="55">
        <f t="shared" si="67"/>
        <v>0.66426707459731849</v>
      </c>
      <c r="J74" s="112">
        <f t="shared" si="70"/>
        <v>28979</v>
      </c>
      <c r="K74" s="112">
        <f t="shared" si="70"/>
        <v>34564</v>
      </c>
      <c r="L74" s="55">
        <f t="shared" si="68"/>
        <v>0.83841569262816806</v>
      </c>
      <c r="M74" s="2"/>
      <c r="N74" s="97" t="s">
        <v>115</v>
      </c>
      <c r="O74" s="97" t="s">
        <v>7</v>
      </c>
      <c r="P74" s="97"/>
      <c r="Q74" s="97"/>
      <c r="R74" s="97">
        <v>5879</v>
      </c>
      <c r="S74" s="97">
        <v>13530</v>
      </c>
      <c r="T74" s="98">
        <v>0.43451589061345158</v>
      </c>
      <c r="U74" s="97">
        <v>14764</v>
      </c>
      <c r="V74" s="97">
        <v>22226</v>
      </c>
      <c r="W74" s="98">
        <v>0.66426707459731849</v>
      </c>
      <c r="X74" s="97">
        <v>28979</v>
      </c>
      <c r="Y74" s="97">
        <v>34564</v>
      </c>
      <c r="Z74" s="98">
        <v>0.83841569262816806</v>
      </c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</row>
    <row r="75" spans="1:83" x14ac:dyDescent="0.25">
      <c r="A75" s="97" t="s">
        <v>115</v>
      </c>
      <c r="B75" s="68"/>
      <c r="C75" s="15" t="s">
        <v>6</v>
      </c>
      <c r="D75" s="70">
        <f>'cw_pathogen_trendGGS MSE'!B81</f>
        <v>119</v>
      </c>
      <c r="E75" s="70">
        <f>'cw_pathogen_trendGGS MSE'!C81</f>
        <v>341</v>
      </c>
      <c r="F75" s="55">
        <f t="shared" si="66"/>
        <v>0.34897360703812319</v>
      </c>
      <c r="G75" s="70">
        <f>'cw_pathogen_trendGGS MSE'!G81</f>
        <v>318</v>
      </c>
      <c r="H75" s="70">
        <f>'cw_pathogen_trendGGS MSE'!H81</f>
        <v>522</v>
      </c>
      <c r="I75" s="55">
        <f t="shared" si="67"/>
        <v>0.60919540229885061</v>
      </c>
      <c r="J75" s="70">
        <f>'cw_pathogen_trendGGS MSE'!L81</f>
        <v>707</v>
      </c>
      <c r="K75" s="70">
        <f>'cw_pathogen_trendGGS MSE'!M81</f>
        <v>812</v>
      </c>
      <c r="L75" s="55">
        <f t="shared" si="68"/>
        <v>0.87068965517241381</v>
      </c>
      <c r="M75" s="2"/>
      <c r="N75" s="97" t="s">
        <v>115</v>
      </c>
      <c r="O75" s="37"/>
      <c r="P75" s="37" t="s">
        <v>6</v>
      </c>
      <c r="Q75" s="37" t="s">
        <v>114</v>
      </c>
      <c r="R75" s="37">
        <v>119</v>
      </c>
      <c r="S75" s="37">
        <v>341</v>
      </c>
      <c r="T75" s="109">
        <v>0.34897360703812319</v>
      </c>
      <c r="U75" s="37">
        <v>318</v>
      </c>
      <c r="V75" s="37">
        <v>522</v>
      </c>
      <c r="W75" s="109">
        <v>0.60919540229885061</v>
      </c>
      <c r="X75" s="37">
        <v>707</v>
      </c>
      <c r="Y75" s="37">
        <v>812</v>
      </c>
      <c r="Z75" s="109">
        <v>0.87068965517241381</v>
      </c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</row>
    <row r="76" spans="1:83" x14ac:dyDescent="0.25">
      <c r="A76" s="97" t="s">
        <v>115</v>
      </c>
      <c r="B76" s="68"/>
      <c r="C76" s="15" t="s">
        <v>5</v>
      </c>
      <c r="D76" s="70">
        <f>'cw_pathogen_trendGGS MSE'!B82</f>
        <v>760</v>
      </c>
      <c r="E76" s="70">
        <f>'cw_pathogen_trendGGS MSE'!C82</f>
        <v>1810</v>
      </c>
      <c r="F76" s="55">
        <f t="shared" si="66"/>
        <v>0.41988950276243092</v>
      </c>
      <c r="G76" s="70">
        <f>'cw_pathogen_trendGGS MSE'!G82</f>
        <v>1579</v>
      </c>
      <c r="H76" s="70">
        <f>'cw_pathogen_trendGGS MSE'!H82</f>
        <v>2926</v>
      </c>
      <c r="I76" s="55">
        <f t="shared" si="67"/>
        <v>0.53964456596035548</v>
      </c>
      <c r="J76" s="70">
        <f>'cw_pathogen_trendGGS MSE'!L82</f>
        <v>3226</v>
      </c>
      <c r="K76" s="70">
        <f>'cw_pathogen_trendGGS MSE'!M82</f>
        <v>4071</v>
      </c>
      <c r="L76" s="55">
        <f t="shared" si="68"/>
        <v>0.79243429132891186</v>
      </c>
      <c r="M76" s="2"/>
      <c r="N76" s="97" t="s">
        <v>115</v>
      </c>
      <c r="O76" s="37"/>
      <c r="P76" s="37" t="s">
        <v>5</v>
      </c>
      <c r="Q76" s="37" t="s">
        <v>114</v>
      </c>
      <c r="R76" s="37">
        <v>760</v>
      </c>
      <c r="S76" s="37">
        <v>1810</v>
      </c>
      <c r="T76" s="109">
        <v>0.41988950276243092</v>
      </c>
      <c r="U76" s="37">
        <v>1579</v>
      </c>
      <c r="V76" s="37">
        <v>2926</v>
      </c>
      <c r="W76" s="109">
        <v>0.53964456596035548</v>
      </c>
      <c r="X76" s="37">
        <v>3226</v>
      </c>
      <c r="Y76" s="37">
        <v>4071</v>
      </c>
      <c r="Z76" s="109">
        <v>0.79243429132891186</v>
      </c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</row>
    <row r="77" spans="1:83" x14ac:dyDescent="0.25">
      <c r="A77" s="97" t="s">
        <v>115</v>
      </c>
      <c r="B77" s="68"/>
      <c r="C77" s="15" t="s">
        <v>4</v>
      </c>
      <c r="D77" s="70">
        <f>'cw_pathogen_trendGGS MSE'!B83</f>
        <v>1297</v>
      </c>
      <c r="E77" s="70">
        <f>'cw_pathogen_trendGGS MSE'!C83</f>
        <v>3060</v>
      </c>
      <c r="F77" s="55">
        <f t="shared" si="66"/>
        <v>0.42385620915032679</v>
      </c>
      <c r="G77" s="70">
        <f>'cw_pathogen_trendGGS MSE'!G83</f>
        <v>2707</v>
      </c>
      <c r="H77" s="70">
        <f>'cw_pathogen_trendGGS MSE'!H83</f>
        <v>4833</v>
      </c>
      <c r="I77" s="55">
        <f t="shared" si="67"/>
        <v>0.56010759362714668</v>
      </c>
      <c r="J77" s="70">
        <f>'cw_pathogen_trendGGS MSE'!L83</f>
        <v>5769</v>
      </c>
      <c r="K77" s="70">
        <f>'cw_pathogen_trendGGS MSE'!M83</f>
        <v>7334</v>
      </c>
      <c r="L77" s="55">
        <f t="shared" si="68"/>
        <v>0.78661030815380417</v>
      </c>
      <c r="M77" s="2"/>
      <c r="N77" s="97" t="s">
        <v>115</v>
      </c>
      <c r="O77" s="37"/>
      <c r="P77" s="37" t="s">
        <v>4</v>
      </c>
      <c r="Q77" s="37" t="s">
        <v>114</v>
      </c>
      <c r="R77" s="37">
        <v>1297</v>
      </c>
      <c r="S77" s="37">
        <v>3060</v>
      </c>
      <c r="T77" s="109">
        <v>0.42385620915032679</v>
      </c>
      <c r="U77" s="37">
        <v>2707</v>
      </c>
      <c r="V77" s="37">
        <v>4833</v>
      </c>
      <c r="W77" s="109">
        <v>0.56010759362714668</v>
      </c>
      <c r="X77" s="37">
        <v>5769</v>
      </c>
      <c r="Y77" s="37">
        <v>7334</v>
      </c>
      <c r="Z77" s="109">
        <v>0.78661030815380417</v>
      </c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</row>
    <row r="78" spans="1:83" x14ac:dyDescent="0.25">
      <c r="A78" s="97" t="s">
        <v>115</v>
      </c>
      <c r="B78" s="68"/>
      <c r="C78" s="15" t="s">
        <v>3</v>
      </c>
      <c r="D78" s="70">
        <f>'cw_pathogen_trendGGS MSE'!B84</f>
        <v>769</v>
      </c>
      <c r="E78" s="70">
        <f>'cw_pathogen_trendGGS MSE'!C84</f>
        <v>2908</v>
      </c>
      <c r="F78" s="55">
        <f t="shared" si="66"/>
        <v>0.2644429160935351</v>
      </c>
      <c r="G78" s="70">
        <f>'cw_pathogen_trendGGS MSE'!G84</f>
        <v>2680</v>
      </c>
      <c r="H78" s="70">
        <f>'cw_pathogen_trendGGS MSE'!H84</f>
        <v>4581</v>
      </c>
      <c r="I78" s="55">
        <f t="shared" si="67"/>
        <v>0.58502510368915084</v>
      </c>
      <c r="J78" s="70">
        <f>'cw_pathogen_trendGGS MSE'!L84</f>
        <v>5618</v>
      </c>
      <c r="K78" s="70">
        <f>'cw_pathogen_trendGGS MSE'!M84</f>
        <v>6680</v>
      </c>
      <c r="L78" s="55">
        <f t="shared" si="68"/>
        <v>0.84101796407185625</v>
      </c>
      <c r="M78" s="2"/>
      <c r="N78" s="97" t="s">
        <v>115</v>
      </c>
      <c r="O78" s="37"/>
      <c r="P78" s="37" t="s">
        <v>3</v>
      </c>
      <c r="Q78" s="37" t="s">
        <v>114</v>
      </c>
      <c r="R78" s="37">
        <v>769</v>
      </c>
      <c r="S78" s="37">
        <v>2908</v>
      </c>
      <c r="T78" s="109">
        <v>0.2644429160935351</v>
      </c>
      <c r="U78" s="37">
        <v>2680</v>
      </c>
      <c r="V78" s="37">
        <v>4581</v>
      </c>
      <c r="W78" s="109">
        <v>0.58502510368915084</v>
      </c>
      <c r="X78" s="37">
        <v>5618</v>
      </c>
      <c r="Y78" s="37">
        <v>6680</v>
      </c>
      <c r="Z78" s="109">
        <v>0.84101796407185625</v>
      </c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</row>
    <row r="79" spans="1:83" x14ac:dyDescent="0.25">
      <c r="A79" s="97" t="s">
        <v>115</v>
      </c>
      <c r="B79" s="68"/>
      <c r="C79" s="15" t="s">
        <v>2</v>
      </c>
      <c r="D79" s="70">
        <f>'cw_pathogen_trendGGS MSE'!B85</f>
        <v>0</v>
      </c>
      <c r="E79" s="70">
        <f>'cw_pathogen_trendGGS MSE'!C85</f>
        <v>0</v>
      </c>
      <c r="F79" s="55"/>
      <c r="G79" s="70">
        <f>'cw_pathogen_trendGGS MSE'!G85</f>
        <v>0</v>
      </c>
      <c r="H79" s="70">
        <f>'cw_pathogen_trendGGS MSE'!H85</f>
        <v>0</v>
      </c>
      <c r="I79" s="55"/>
      <c r="J79" s="70">
        <f>'cw_pathogen_trendGGS MSE'!L85</f>
        <v>1404</v>
      </c>
      <c r="K79" s="70">
        <f>'cw_pathogen_trendGGS MSE'!M85</f>
        <v>1615</v>
      </c>
      <c r="L79" s="55">
        <f t="shared" si="68"/>
        <v>0.86934984520123837</v>
      </c>
      <c r="M79" s="2"/>
      <c r="N79" s="97" t="s">
        <v>115</v>
      </c>
      <c r="O79" s="37"/>
      <c r="P79" s="37" t="s">
        <v>2</v>
      </c>
      <c r="Q79" s="37" t="s">
        <v>114</v>
      </c>
      <c r="R79" s="37">
        <v>0</v>
      </c>
      <c r="S79" s="37">
        <v>0</v>
      </c>
      <c r="T79" s="109"/>
      <c r="U79" s="37">
        <v>0</v>
      </c>
      <c r="V79" s="37">
        <v>0</v>
      </c>
      <c r="W79" s="109"/>
      <c r="X79" s="37">
        <v>1404</v>
      </c>
      <c r="Y79" s="37">
        <v>1615</v>
      </c>
      <c r="Z79" s="109">
        <v>0.86934984520123837</v>
      </c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</row>
    <row r="80" spans="1:83" x14ac:dyDescent="0.25">
      <c r="A80" s="97" t="s">
        <v>115</v>
      </c>
      <c r="B80" s="68"/>
      <c r="C80" s="15" t="s">
        <v>1</v>
      </c>
      <c r="D80" s="70">
        <f>'cw_pathogen_trendGGS MSE'!B86</f>
        <v>2802</v>
      </c>
      <c r="E80" s="70">
        <f>'cw_pathogen_trendGGS MSE'!C86</f>
        <v>4984</v>
      </c>
      <c r="F80" s="55">
        <f t="shared" si="66"/>
        <v>0.562199036918138</v>
      </c>
      <c r="G80" s="70">
        <f>'cw_pathogen_trendGGS MSE'!G86</f>
        <v>7129</v>
      </c>
      <c r="H80" s="70">
        <f>'cw_pathogen_trendGGS MSE'!H86</f>
        <v>8784</v>
      </c>
      <c r="I80" s="55">
        <f t="shared" si="67"/>
        <v>0.81158925318761388</v>
      </c>
      <c r="J80" s="70">
        <f>'cw_pathogen_trendGGS MSE'!L86</f>
        <v>11642</v>
      </c>
      <c r="K80" s="70">
        <f>'cw_pathogen_trendGGS MSE'!M86</f>
        <v>13143</v>
      </c>
      <c r="L80" s="55">
        <f t="shared" si="68"/>
        <v>0.8857947196226128</v>
      </c>
      <c r="M80" s="2"/>
      <c r="N80" s="97" t="s">
        <v>115</v>
      </c>
      <c r="O80" s="37"/>
      <c r="P80" s="37" t="s">
        <v>1</v>
      </c>
      <c r="Q80" s="122" t="s">
        <v>111</v>
      </c>
      <c r="R80" s="37">
        <v>2802</v>
      </c>
      <c r="S80" s="37">
        <v>4984</v>
      </c>
      <c r="T80" s="109">
        <v>0.562199036918138</v>
      </c>
      <c r="U80" s="37">
        <v>7129</v>
      </c>
      <c r="V80" s="37">
        <v>8784</v>
      </c>
      <c r="W80" s="109">
        <v>0.81158925318761388</v>
      </c>
      <c r="X80" s="37">
        <v>11642</v>
      </c>
      <c r="Y80" s="37">
        <v>13143</v>
      </c>
      <c r="Z80" s="109">
        <v>0.8857947196226128</v>
      </c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</row>
    <row r="81" spans="1:83" x14ac:dyDescent="0.25">
      <c r="A81" s="97" t="s">
        <v>115</v>
      </c>
      <c r="B81" s="68"/>
      <c r="C81" s="15" t="s">
        <v>0</v>
      </c>
      <c r="D81" s="70">
        <f>'cw_pathogen_trendGGS MSE'!B87</f>
        <v>132</v>
      </c>
      <c r="E81" s="70">
        <f>'cw_pathogen_trendGGS MSE'!C87</f>
        <v>427</v>
      </c>
      <c r="F81" s="55">
        <f t="shared" si="66"/>
        <v>0.30913348946135832</v>
      </c>
      <c r="G81" s="70">
        <f>'cw_pathogen_trendGGS MSE'!G87</f>
        <v>351</v>
      </c>
      <c r="H81" s="70">
        <f>'cw_pathogen_trendGGS MSE'!H87</f>
        <v>580</v>
      </c>
      <c r="I81" s="55">
        <f t="shared" si="67"/>
        <v>0.60517241379310349</v>
      </c>
      <c r="J81" s="70">
        <f>'cw_pathogen_trendGGS MSE'!L87</f>
        <v>613</v>
      </c>
      <c r="K81" s="70">
        <f>'cw_pathogen_trendGGS MSE'!M87</f>
        <v>909</v>
      </c>
      <c r="L81" s="55">
        <f t="shared" si="68"/>
        <v>0.67436743674367439</v>
      </c>
      <c r="M81" s="2"/>
      <c r="N81" s="97" t="s">
        <v>115</v>
      </c>
      <c r="O81" s="37"/>
      <c r="P81" s="37" t="s">
        <v>0</v>
      </c>
      <c r="Q81" s="37" t="s">
        <v>114</v>
      </c>
      <c r="R81" s="37">
        <v>132</v>
      </c>
      <c r="S81" s="37">
        <v>427</v>
      </c>
      <c r="T81" s="109">
        <v>0.30913348946135832</v>
      </c>
      <c r="U81" s="37">
        <v>351</v>
      </c>
      <c r="V81" s="37">
        <v>580</v>
      </c>
      <c r="W81" s="109">
        <v>0.60517241379310349</v>
      </c>
      <c r="X81" s="37">
        <v>613</v>
      </c>
      <c r="Y81" s="37">
        <v>909</v>
      </c>
      <c r="Z81" s="109">
        <v>0.67436743674367439</v>
      </c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</row>
    <row r="82" spans="1:83" x14ac:dyDescent="0.25">
      <c r="J82" s="121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</row>
    <row r="83" spans="1:83" x14ac:dyDescent="0.25">
      <c r="J83" s="121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</row>
    <row r="84" spans="1:83" x14ac:dyDescent="0.25">
      <c r="J84" s="121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</row>
    <row r="85" spans="1:83" x14ac:dyDescent="0.25"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</row>
    <row r="86" spans="1:83" x14ac:dyDescent="0.25"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</row>
    <row r="87" spans="1:83" x14ac:dyDescent="0.25"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1:83" x14ac:dyDescent="0.25"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</sheetData>
  <mergeCells count="16">
    <mergeCell ref="AK1:AM1"/>
    <mergeCell ref="D1:F1"/>
    <mergeCell ref="G1:I1"/>
    <mergeCell ref="J1:L1"/>
    <mergeCell ref="AD1:AG1"/>
    <mergeCell ref="AH1:AJ1"/>
    <mergeCell ref="BA3:BA4"/>
    <mergeCell ref="BA5:BA6"/>
    <mergeCell ref="AO3:AO4"/>
    <mergeCell ref="AO5:AO6"/>
    <mergeCell ref="A2:A3"/>
    <mergeCell ref="B2:B3"/>
    <mergeCell ref="C2:C3"/>
    <mergeCell ref="N2:N3"/>
    <mergeCell ref="O2:O3"/>
    <mergeCell ref="P2:P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baseColWidth="10" defaultRowHeight="15" x14ac:dyDescent="0.25"/>
  <sheetData>
    <row r="1" spans="1:11" x14ac:dyDescent="0.25">
      <c r="A1" s="115" t="s">
        <v>101</v>
      </c>
      <c r="B1" s="116">
        <v>1990</v>
      </c>
      <c r="C1" s="116">
        <v>2001</v>
      </c>
      <c r="D1" s="116">
        <v>2010</v>
      </c>
      <c r="E1" s="116">
        <v>1990</v>
      </c>
      <c r="F1" s="116">
        <v>2001</v>
      </c>
      <c r="G1" s="116">
        <v>2010</v>
      </c>
      <c r="H1" s="116" t="s">
        <v>132</v>
      </c>
      <c r="I1" s="116">
        <v>1990</v>
      </c>
      <c r="J1" s="116">
        <v>2001</v>
      </c>
      <c r="K1" s="116">
        <v>2010</v>
      </c>
    </row>
    <row r="2" spans="1:11" x14ac:dyDescent="0.25">
      <c r="A2" s="117" t="s">
        <v>109</v>
      </c>
      <c r="B2" s="118">
        <f>'[1]cw_pathogen_trendGGF MSE'!AS4</f>
        <v>0.47889312862422256</v>
      </c>
      <c r="C2" s="118">
        <f>'[1]cw_pathogen_trendGGF MSE'!AV4</f>
        <v>0.53747049073283437</v>
      </c>
      <c r="D2" s="118">
        <f>'[1]cw_pathogen_trendGGF MSE'!AY4</f>
        <v>0.89424713710925408</v>
      </c>
      <c r="E2" s="123">
        <f>1-B2</f>
        <v>0.52110687137577738</v>
      </c>
      <c r="F2" s="123">
        <f>1-C2</f>
        <v>0.46252950926716563</v>
      </c>
      <c r="G2" s="123">
        <f t="shared" ref="F2:G3" si="0">1-D2</f>
        <v>0.10575286289074592</v>
      </c>
      <c r="H2" s="130">
        <v>-2.0199999999999999E-2</v>
      </c>
      <c r="I2" s="37">
        <f>($H$2/E2)*5</f>
        <v>-0.19381820802583025</v>
      </c>
      <c r="J2" s="37">
        <f>($H$2/F2)*5</f>
        <v>-0.21836444589238202</v>
      </c>
      <c r="K2" s="37">
        <f>($H$2/G2)*5</f>
        <v>-0.9550568867751964</v>
      </c>
    </row>
    <row r="3" spans="1:11" x14ac:dyDescent="0.25">
      <c r="A3" s="119" t="s">
        <v>115</v>
      </c>
      <c r="B3" s="120">
        <f>'[1]cw_pathogen_trendGGF MSE'!AS6</f>
        <v>0.49418473168998156</v>
      </c>
      <c r="C3" s="120">
        <f>'[1]cw_pathogen_trendGGF MSE'!AV6</f>
        <v>0.64752152980267175</v>
      </c>
      <c r="D3" s="120">
        <f>'[1]cw_pathogen_trendGGF MSE'!AY6</f>
        <v>0.8838672814278119</v>
      </c>
      <c r="E3" s="123">
        <f>1-B3</f>
        <v>0.50581526831001844</v>
      </c>
      <c r="F3" s="123">
        <f t="shared" si="0"/>
        <v>0.35247847019732825</v>
      </c>
      <c r="G3" s="123">
        <f t="shared" si="0"/>
        <v>0.1161327185721881</v>
      </c>
      <c r="H3" s="131">
        <v>-1.9300000000000001E-2</v>
      </c>
      <c r="I3" s="37">
        <f>($H$3/E3)*5</f>
        <v>-0.19078111327563629</v>
      </c>
      <c r="J3" s="37">
        <f>($H$3/F3)*5</f>
        <v>-0.2737755867641401</v>
      </c>
      <c r="K3" s="37">
        <f>($H$3/G3)*5</f>
        <v>-0.83094584529178661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F33" sqref="F33"/>
    </sheetView>
  </sheetViews>
  <sheetFormatPr baseColWidth="10" defaultRowHeight="15" x14ac:dyDescent="0.25"/>
  <cols>
    <col min="3" max="4" width="13.5703125" bestFit="1" customWidth="1"/>
  </cols>
  <sheetData>
    <row r="1" spans="1:4" ht="15.75" thickBot="1" x14ac:dyDescent="0.3">
      <c r="A1" s="124" t="s">
        <v>133</v>
      </c>
      <c r="B1" s="124" t="s">
        <v>134</v>
      </c>
      <c r="C1" s="124" t="s">
        <v>135</v>
      </c>
    </row>
    <row r="2" spans="1:4" x14ac:dyDescent="0.25">
      <c r="A2">
        <v>6</v>
      </c>
      <c r="B2">
        <v>1990</v>
      </c>
      <c r="C2" s="127">
        <f>'cw_pathogen_trend MSE'!I3</f>
        <v>-0.19078111327563629</v>
      </c>
      <c r="D2" s="127"/>
    </row>
    <row r="3" spans="1:4" x14ac:dyDescent="0.25">
      <c r="A3">
        <v>6</v>
      </c>
      <c r="B3">
        <v>2001</v>
      </c>
      <c r="C3" s="127">
        <f>'cw_pathogen_trend MSE'!J3</f>
        <v>-0.2737755867641401</v>
      </c>
      <c r="D3" s="127"/>
    </row>
    <row r="4" spans="1:4" x14ac:dyDescent="0.25">
      <c r="A4">
        <v>6</v>
      </c>
      <c r="B4">
        <v>2010</v>
      </c>
      <c r="C4" s="127">
        <f>'cw_pathogen_trend MSE'!K3</f>
        <v>-0.83094584529178661</v>
      </c>
      <c r="D4" s="127"/>
    </row>
    <row r="5" spans="1:4" x14ac:dyDescent="0.25">
      <c r="A5">
        <v>7</v>
      </c>
      <c r="B5">
        <v>1990</v>
      </c>
      <c r="C5" s="127">
        <f>'cw_pathogen_trend MSE'!I2</f>
        <v>-0.19381820802583025</v>
      </c>
    </row>
    <row r="6" spans="1:4" x14ac:dyDescent="0.25">
      <c r="A6">
        <v>7</v>
      </c>
      <c r="B6">
        <v>2001</v>
      </c>
      <c r="C6" s="127">
        <f>'cw_pathogen_trend MSE'!J2</f>
        <v>-0.21836444589238202</v>
      </c>
    </row>
    <row r="7" spans="1:4" x14ac:dyDescent="0.25">
      <c r="A7">
        <v>7</v>
      </c>
      <c r="B7">
        <v>2010</v>
      </c>
      <c r="C7" s="127">
        <f>'cw_pathogen_trend MSE'!K2</f>
        <v>-0.9550568867751964</v>
      </c>
    </row>
    <row r="24" spans="3:5" x14ac:dyDescent="0.25">
      <c r="C24" s="126"/>
      <c r="D24" s="126"/>
      <c r="E24" s="126"/>
    </row>
    <row r="25" spans="3:5" x14ac:dyDescent="0.25">
      <c r="C25" s="126"/>
      <c r="D25" s="126"/>
      <c r="E25" s="126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cw_pathogen_trendGGF MSE (2)</vt:lpstr>
      <vt:lpstr>cw_pathogen_trendGGS MSE</vt:lpstr>
      <vt:lpstr>cw_pathogen_trendGGF MSE</vt:lpstr>
      <vt:lpstr>cw_pathogen_trend MSE</vt:lpstr>
      <vt:lpstr>cw_pathogen_trend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H&amp;HProyectos</cp:lastModifiedBy>
  <dcterms:created xsi:type="dcterms:W3CDTF">2019-03-29T15:18:46Z</dcterms:created>
  <dcterms:modified xsi:type="dcterms:W3CDTF">2020-03-05T18:35:28Z</dcterms:modified>
</cp:coreProperties>
</file>