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5 AGUAS LIMPIAS\AGUAS LIMPIAS 2019\DATOS CRUDOS\"/>
    </mc:Choice>
  </mc:AlternateContent>
  <bookViews>
    <workbookView xWindow="0" yWindow="0" windowWidth="12000" windowHeight="5235" activeTab="6"/>
  </bookViews>
  <sheets>
    <sheet name="RESIDUOS MAE" sheetId="5" r:id="rId1"/>
    <sheet name="METODOLOGÍA" sheetId="6" r:id="rId2"/>
    <sheet name="trash 2010" sheetId="1" r:id="rId3"/>
    <sheet name="trash 2025" sheetId="2" r:id="rId4"/>
    <sheet name="calculo trash" sheetId="3" r:id="rId5"/>
    <sheet name="cw_trash_trend" sheetId="4" r:id="rId6"/>
    <sheet name="gráficos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3" i="3"/>
  <c r="M4" i="1"/>
  <c r="L4" i="1"/>
  <c r="K4" i="1"/>
  <c r="J4" i="1"/>
  <c r="I4" i="1"/>
  <c r="H4" i="1"/>
  <c r="C16" i="1"/>
  <c r="E20" i="7"/>
  <c r="D20" i="7"/>
  <c r="E19" i="7"/>
  <c r="D19" i="7"/>
  <c r="D7" i="6" l="1"/>
  <c r="D8" i="6" s="1"/>
  <c r="D10" i="6" l="1"/>
  <c r="D9" i="6"/>
  <c r="H5" i="1"/>
  <c r="I5" i="1" s="1"/>
  <c r="J5" i="1" s="1"/>
  <c r="D11" i="6" l="1"/>
  <c r="D12" i="6" s="1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H5" i="2" s="1"/>
  <c r="I5" i="2" s="1"/>
  <c r="C4" i="2"/>
  <c r="C3" i="2"/>
  <c r="J5" i="2" l="1"/>
  <c r="K5" i="2"/>
  <c r="H18" i="2"/>
  <c r="I18" i="2" s="1"/>
  <c r="K18" i="2" s="1"/>
  <c r="H17" i="2"/>
  <c r="I17" i="2" s="1"/>
  <c r="H16" i="2"/>
  <c r="I16" i="2" s="1"/>
  <c r="H14" i="2"/>
  <c r="I14" i="2" s="1"/>
  <c r="H13" i="2"/>
  <c r="I13" i="2" s="1"/>
  <c r="H12" i="2"/>
  <c r="I12" i="2" s="1"/>
  <c r="H11" i="2"/>
  <c r="I11" i="2" s="1"/>
  <c r="K11" i="2" s="1"/>
  <c r="H10" i="2"/>
  <c r="I10" i="2" s="1"/>
  <c r="H9" i="2"/>
  <c r="I9" i="2" s="1"/>
  <c r="K9" i="2" s="1"/>
  <c r="H8" i="2"/>
  <c r="I8" i="2" s="1"/>
  <c r="H7" i="2"/>
  <c r="I7" i="2" s="1"/>
  <c r="H6" i="2"/>
  <c r="I6" i="2" s="1"/>
  <c r="H4" i="2"/>
  <c r="I4" i="2" s="1"/>
  <c r="H3" i="2"/>
  <c r="I3" i="2" s="1"/>
  <c r="H19" i="1"/>
  <c r="I19" i="1" s="1"/>
  <c r="K19" i="1" s="1"/>
  <c r="H18" i="1"/>
  <c r="I18" i="1" s="1"/>
  <c r="H17" i="1"/>
  <c r="I17" i="1" s="1"/>
  <c r="H15" i="1"/>
  <c r="I15" i="1" s="1"/>
  <c r="J15" i="1" s="1"/>
  <c r="H14" i="1"/>
  <c r="I14" i="1" s="1"/>
  <c r="H13" i="1"/>
  <c r="I13" i="1" s="1"/>
  <c r="K13" i="1" s="1"/>
  <c r="H12" i="1"/>
  <c r="I12" i="1" s="1"/>
  <c r="H11" i="1"/>
  <c r="I11" i="1" s="1"/>
  <c r="H10" i="1"/>
  <c r="I10" i="1" s="1"/>
  <c r="K10" i="1" s="1"/>
  <c r="H9" i="1"/>
  <c r="I9" i="1" s="1"/>
  <c r="H8" i="1"/>
  <c r="I8" i="1" s="1"/>
  <c r="H7" i="1"/>
  <c r="I7" i="1" s="1"/>
  <c r="J7" i="1" s="1"/>
  <c r="H6" i="1"/>
  <c r="I6" i="1" s="1"/>
  <c r="K6" i="1" s="1"/>
  <c r="K5" i="1"/>
  <c r="H2" i="1"/>
  <c r="I2" i="1" s="1"/>
  <c r="J2" i="1" l="1"/>
  <c r="K2" i="1"/>
  <c r="L5" i="2"/>
  <c r="M5" i="2" s="1"/>
  <c r="K10" i="2"/>
  <c r="J10" i="2"/>
  <c r="L10" i="2" s="1"/>
  <c r="K3" i="2"/>
  <c r="J3" i="2"/>
  <c r="J11" i="2"/>
  <c r="J12" i="2"/>
  <c r="K12" i="2"/>
  <c r="K7" i="2"/>
  <c r="J7" i="2"/>
  <c r="L7" i="2" s="1"/>
  <c r="J4" i="2"/>
  <c r="K4" i="2"/>
  <c r="K14" i="2"/>
  <c r="J14" i="2"/>
  <c r="L14" i="2" s="1"/>
  <c r="K16" i="2"/>
  <c r="J16" i="2"/>
  <c r="K8" i="2"/>
  <c r="J8" i="2"/>
  <c r="L8" i="2" s="1"/>
  <c r="K13" i="2"/>
  <c r="J13" i="2"/>
  <c r="K6" i="2"/>
  <c r="J6" i="2"/>
  <c r="L6" i="2" s="1"/>
  <c r="K17" i="2"/>
  <c r="J17" i="2"/>
  <c r="J9" i="2"/>
  <c r="J18" i="2"/>
  <c r="K12" i="1"/>
  <c r="J12" i="1"/>
  <c r="K8" i="1"/>
  <c r="J8" i="1"/>
  <c r="K14" i="1"/>
  <c r="J14" i="1"/>
  <c r="J9" i="1"/>
  <c r="K9" i="1"/>
  <c r="J6" i="1"/>
  <c r="L15" i="1"/>
  <c r="M15" i="1" s="1"/>
  <c r="K17" i="1"/>
  <c r="J17" i="1"/>
  <c r="L17" i="1" s="1"/>
  <c r="M17" i="1" s="1"/>
  <c r="K11" i="1"/>
  <c r="J11" i="1"/>
  <c r="K18" i="1"/>
  <c r="J18" i="1"/>
  <c r="L18" i="1" s="1"/>
  <c r="M18" i="1" s="1"/>
  <c r="L5" i="1"/>
  <c r="M5" i="1" s="1"/>
  <c r="J13" i="1"/>
  <c r="L13" i="1" s="1"/>
  <c r="M13" i="1" s="1"/>
  <c r="J10" i="1"/>
  <c r="L10" i="1" s="1"/>
  <c r="M10" i="1" s="1"/>
  <c r="J19" i="1"/>
  <c r="L19" i="1" s="1"/>
  <c r="M19" i="1" s="1"/>
  <c r="K7" i="1"/>
  <c r="L7" i="1" s="1"/>
  <c r="M7" i="1" s="1"/>
  <c r="K15" i="1"/>
  <c r="L3" i="2" l="1"/>
  <c r="M3" i="2" s="1"/>
  <c r="L4" i="2"/>
  <c r="M4" i="2" s="1"/>
  <c r="L17" i="2"/>
  <c r="M17" i="2" s="1"/>
  <c r="L16" i="2"/>
  <c r="M16" i="2" s="1"/>
  <c r="L11" i="1"/>
  <c r="M11" i="1" s="1"/>
  <c r="L2" i="1"/>
  <c r="M2" i="1" s="1"/>
  <c r="L12" i="2"/>
  <c r="M12" i="2" s="1"/>
  <c r="L18" i="2"/>
  <c r="M18" i="2" s="1"/>
  <c r="L11" i="2"/>
  <c r="M11" i="2" s="1"/>
  <c r="L9" i="2"/>
  <c r="M9" i="2" s="1"/>
  <c r="L13" i="2"/>
  <c r="M13" i="2" s="1"/>
  <c r="M7" i="2"/>
  <c r="M10" i="2"/>
  <c r="L14" i="1"/>
  <c r="M14" i="1" s="1"/>
  <c r="L8" i="1"/>
  <c r="M8" i="1" s="1"/>
  <c r="L12" i="1"/>
  <c r="M12" i="1" s="1"/>
  <c r="M6" i="2"/>
  <c r="M14" i="2"/>
  <c r="M8" i="2"/>
  <c r="L9" i="1"/>
  <c r="M9" i="1" s="1"/>
  <c r="L6" i="1"/>
  <c r="M6" i="1" s="1"/>
  <c r="B3" i="3" l="1"/>
  <c r="D3" i="3" s="1"/>
  <c r="E3" i="3" s="1"/>
  <c r="B4" i="3"/>
  <c r="D4" i="3" s="1"/>
  <c r="M20" i="2"/>
  <c r="M21" i="1"/>
  <c r="E4" i="3" l="1"/>
  <c r="C2" i="4" s="1"/>
  <c r="C3" i="4" l="1"/>
</calcChain>
</file>

<file path=xl/sharedStrings.xml><?xml version="1.0" encoding="utf-8"?>
<sst xmlns="http://schemas.openxmlformats.org/spreadsheetml/2006/main" count="193" uniqueCount="106">
  <si>
    <t>PROVINCIA</t>
  </si>
  <si>
    <t>CANTÓN</t>
  </si>
  <si>
    <t>Ecuador</t>
  </si>
  <si>
    <t>MANABI</t>
  </si>
  <si>
    <t>JAMA</t>
  </si>
  <si>
    <t>JARAMIJO</t>
  </si>
  <si>
    <t>JIPIJAPA</t>
  </si>
  <si>
    <t>MANTA</t>
  </si>
  <si>
    <t>MONTECRISTI</t>
  </si>
  <si>
    <t>PEDERNALES</t>
  </si>
  <si>
    <t>PORTOVIEJO</t>
  </si>
  <si>
    <t>PUERTO LOPEZ</t>
  </si>
  <si>
    <t>SAN VICENTE</t>
  </si>
  <si>
    <t>SUCRE</t>
  </si>
  <si>
    <t>TOSAGUA</t>
  </si>
  <si>
    <t>CHONE</t>
  </si>
  <si>
    <t>SANTA ELENA</t>
  </si>
  <si>
    <t>LA LIBERTAD</t>
  </si>
  <si>
    <t>SALINAS</t>
  </si>
  <si>
    <t>MAX</t>
  </si>
  <si>
    <t>Basica</t>
  </si>
  <si>
    <t>Excedente</t>
  </si>
  <si>
    <t>Valor</t>
  </si>
  <si>
    <t>GAD Micro</t>
  </si>
  <si>
    <t>GAD Pequeño</t>
  </si>
  <si>
    <t>GAD Mediano</t>
  </si>
  <si>
    <t>GAD Grande</t>
  </si>
  <si>
    <t>GAD Especial</t>
  </si>
  <si>
    <t>En Adelante</t>
  </si>
  <si>
    <t>Manabí</t>
  </si>
  <si>
    <t>Santa Elena</t>
  </si>
  <si>
    <t>trend1year</t>
  </si>
  <si>
    <t>rgn_id</t>
  </si>
  <si>
    <t>year</t>
  </si>
  <si>
    <t>trend</t>
  </si>
  <si>
    <t>Metodología:  Jambeck et al. (2016). Plastic waste inputs from land into the ocean.</t>
  </si>
  <si>
    <t xml:space="preserve">[1] INEC (2019). Censo de Población y Vivienda 2010. http://www.ecuadorencifras.gob.ec/base-de-datos-censo-de-poblacion-y-vivienda/ </t>
  </si>
  <si>
    <t>Metodología:  Jambeck et al. (2016). Plastic waste inputs from land into the ocean. https://science.sciencemag.org/content/suppl/2015/02/11/347.6223.768.DC1</t>
  </si>
  <si>
    <t>[2] MAE (2013). Programa Nacional para la gestión integral de desechos sólidos</t>
  </si>
  <si>
    <t>[2] MAE (2013). Programa Nacional para la gestión integral de desechos sólidos. https://slideplayer.es/slide/3832641/</t>
  </si>
  <si>
    <t>[3] Instituto Nacional de Estadística y Censos (INEC) - Consultora Biótica</t>
  </si>
  <si>
    <t>(value2025-value2010)/value2010</t>
  </si>
  <si>
    <t>Provincia</t>
  </si>
  <si>
    <t>% Plástico en residuos</t>
  </si>
  <si>
    <t>Tasa de generación de residuo [kg/person/day] [2]</t>
  </si>
  <si>
    <t xml:space="preserve">% Residuos inadecuadamente gestionados </t>
  </si>
  <si>
    <t>% Basura tirada</t>
  </si>
  <si>
    <t>Generación de residuos  [kg/day]</t>
  </si>
  <si>
    <t>Generación de residuos plásticos  [kg/day]</t>
  </si>
  <si>
    <t>Residuos de plástico inadecuadamente gestionados [kg/day]</t>
  </si>
  <si>
    <t>Residuos de plástico 
 [kg/day]</t>
  </si>
  <si>
    <t>Región</t>
  </si>
  <si>
    <t>Población costera (2010)</t>
  </si>
  <si>
    <t>A</t>
  </si>
  <si>
    <t>D</t>
  </si>
  <si>
    <t>E</t>
  </si>
  <si>
    <t>B</t>
  </si>
  <si>
    <t>C</t>
  </si>
  <si>
    <t>F</t>
  </si>
  <si>
    <t>G</t>
  </si>
  <si>
    <t>H</t>
  </si>
  <si>
    <t>I</t>
  </si>
  <si>
    <t>J</t>
  </si>
  <si>
    <t>K</t>
  </si>
  <si>
    <t>L</t>
  </si>
  <si>
    <t>A*B</t>
  </si>
  <si>
    <t>F*C</t>
  </si>
  <si>
    <t>D*G</t>
  </si>
  <si>
    <t>E*G</t>
  </si>
  <si>
    <t>(H+I)/A</t>
  </si>
  <si>
    <t>(A*J*365)/1000</t>
  </si>
  <si>
    <t>K/MAX(K)</t>
  </si>
  <si>
    <t>Residuo de plástico mal administrado [kg/person/day]</t>
  </si>
  <si>
    <t>Residuo de plástico mal administrado en 2010 
 [tonnes]</t>
  </si>
  <si>
    <t>Residuo de plástico mal administrado en 2010 escalado
 [tonnes]</t>
  </si>
  <si>
    <t>Residuo de plástico mal administrado [kg/person/día]</t>
  </si>
  <si>
    <t>Residuos de plástico 
 [kg/día]</t>
  </si>
  <si>
    <t>Residuos de plástico inadecuadamente gestionados [kg/día]</t>
  </si>
  <si>
    <t>Generación de residuos  [kg/día]</t>
  </si>
  <si>
    <t>Generación de residuos plásticos  [kg/día]</t>
  </si>
  <si>
    <t>Tasa de generación de residuo [kg/person/día] [2]</t>
  </si>
  <si>
    <t>Población costera (2010) [1]</t>
  </si>
  <si>
    <t>La Libertad</t>
  </si>
  <si>
    <t>Salinas</t>
  </si>
  <si>
    <t>Portoviejo</t>
  </si>
  <si>
    <t>Manta</t>
  </si>
  <si>
    <t>Chone</t>
  </si>
  <si>
    <t>Jipijapa</t>
  </si>
  <si>
    <t>Montecristi</t>
  </si>
  <si>
    <t>Sucre</t>
  </si>
  <si>
    <t>Pedernales</t>
  </si>
  <si>
    <t>Tosagua</t>
  </si>
  <si>
    <t>Jama</t>
  </si>
  <si>
    <t>San Vicente</t>
  </si>
  <si>
    <t>Puerto López</t>
  </si>
  <si>
    <t>Jaramijó</t>
  </si>
  <si>
    <t>Población costera (2025) [1]</t>
  </si>
  <si>
    <t>trend15year</t>
  </si>
  <si>
    <t>trend15year/15*5</t>
  </si>
  <si>
    <t>% Basura desechada inadecuadamente</t>
  </si>
  <si>
    <t>Residuo de plástico mal administrado en 2010 
 [ton/año]</t>
  </si>
  <si>
    <t>Residuo de plástico mal administrado en 2025
 [ton/año]</t>
  </si>
  <si>
    <t>value2025 (ton/año)</t>
  </si>
  <si>
    <t>value2010 (ton/año)</t>
  </si>
  <si>
    <t>Cantones</t>
  </si>
  <si>
    <t>Toneladas de desechos mal manejados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</si>
</sst>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24292E"/>
      <name val="Segoe UI"/>
      <family val="2"/>
    </font>
    <font>
      <b/>
      <sz val="11"/>
      <color theme="8" tint="-0.249977111117893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1">
    <xf numFmtId="0" fontId="0" fillId="0" borderId="0" xfId="0"/>
    <xf numFmtId="0" fontId="5" fillId="0" borderId="1" xfId="0" applyFont="1" applyFill="1" applyBorder="1"/>
    <xf numFmtId="0" fontId="0" fillId="0" borderId="1" xfId="0" applyFill="1" applyBorder="1"/>
    <xf numFmtId="3" fontId="0" fillId="0" borderId="1" xfId="0" applyNumberFormat="1" applyFont="1" applyFill="1" applyBorder="1"/>
    <xf numFmtId="0" fontId="0" fillId="0" borderId="1" xfId="0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3" fontId="4" fillId="0" borderId="1" xfId="0" applyNumberFormat="1" applyFont="1" applyFill="1" applyBorder="1"/>
    <xf numFmtId="165" fontId="4" fillId="0" borderId="1" xfId="0" applyNumberFormat="1" applyFont="1" applyFill="1" applyBorder="1"/>
    <xf numFmtId="4" fontId="6" fillId="0" borderId="1" xfId="0" applyNumberFormat="1" applyFont="1" applyBorder="1" applyAlignment="1">
      <alignment horizontal="left" indent="1"/>
    </xf>
    <xf numFmtId="2" fontId="0" fillId="0" borderId="1" xfId="0" applyNumberFormat="1" applyBorder="1"/>
    <xf numFmtId="4" fontId="6" fillId="0" borderId="1" xfId="0" applyNumberFormat="1" applyFont="1" applyFill="1" applyBorder="1" applyAlignment="1">
      <alignment horizontal="left" indent="1"/>
    </xf>
    <xf numFmtId="2" fontId="0" fillId="0" borderId="1" xfId="0" applyNumberFormat="1" applyFill="1" applyBorder="1"/>
    <xf numFmtId="0" fontId="0" fillId="0" borderId="0" xfId="0" applyFill="1"/>
    <xf numFmtId="4" fontId="6" fillId="0" borderId="1" xfId="0" applyNumberFormat="1" applyFont="1" applyFill="1" applyBorder="1" applyAlignment="1">
      <alignment horizontal="left"/>
    </xf>
    <xf numFmtId="4" fontId="7" fillId="0" borderId="1" xfId="0" applyNumberFormat="1" applyFont="1" applyFill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0" fontId="5" fillId="0" borderId="0" xfId="0" applyFont="1"/>
    <xf numFmtId="2" fontId="0" fillId="0" borderId="0" xfId="0" applyNumberFormat="1"/>
    <xf numFmtId="166" fontId="0" fillId="0" borderId="1" xfId="2" applyFont="1" applyBorder="1"/>
    <xf numFmtId="0" fontId="0" fillId="0" borderId="0" xfId="0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left"/>
    </xf>
    <xf numFmtId="166" fontId="0" fillId="0" borderId="0" xfId="2" applyFont="1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" fontId="0" fillId="0" borderId="0" xfId="0" applyNumberFormat="1"/>
    <xf numFmtId="0" fontId="10" fillId="0" borderId="1" xfId="0" applyFont="1" applyBorder="1" applyAlignment="1">
      <alignment horizontal="left" vertical="center" indent="1"/>
    </xf>
    <xf numFmtId="1" fontId="0" fillId="0" borderId="1" xfId="0" applyNumberFormat="1" applyBorder="1"/>
    <xf numFmtId="0" fontId="3" fillId="0" borderId="1" xfId="0" applyFont="1" applyFill="1" applyBorder="1"/>
    <xf numFmtId="3" fontId="3" fillId="0" borderId="1" xfId="0" applyNumberFormat="1" applyFont="1" applyFill="1" applyBorder="1"/>
    <xf numFmtId="0" fontId="8" fillId="4" borderId="1" xfId="0" applyFont="1" applyFill="1" applyBorder="1" applyAlignment="1">
      <alignment horizontal="left" vertical="center"/>
    </xf>
    <xf numFmtId="1" fontId="3" fillId="0" borderId="2" xfId="1" applyNumberFormat="1" applyFont="1" applyFill="1" applyBorder="1" applyAlignment="1">
      <alignment horizontal="center"/>
    </xf>
    <xf numFmtId="1" fontId="3" fillId="0" borderId="3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1" fontId="11" fillId="0" borderId="1" xfId="0" applyNumberFormat="1" applyFont="1" applyFill="1" applyBorder="1"/>
  </cellXfs>
  <cellStyles count="3">
    <cellStyle name="Millares 2" xfId="2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Toneladas de desechos plásticos incorrectamente manejados en cantones costeros de Manabí y Santa Elena para el año 2010 y su estimación en el año 2025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gráficos!$B$3:$C$17</c:f>
              <c:multiLvlStrCache>
                <c:ptCount val="15"/>
                <c:lvl>
                  <c:pt idx="0">
                    <c:v>Santa Elena</c:v>
                  </c:pt>
                  <c:pt idx="1">
                    <c:v>La Libertad</c:v>
                  </c:pt>
                  <c:pt idx="2">
                    <c:v>Salinas</c:v>
                  </c:pt>
                  <c:pt idx="3">
                    <c:v>Portoviejo</c:v>
                  </c:pt>
                  <c:pt idx="4">
                    <c:v>Manta</c:v>
                  </c:pt>
                  <c:pt idx="5">
                    <c:v>Chone</c:v>
                  </c:pt>
                  <c:pt idx="6">
                    <c:v>Jipijapa</c:v>
                  </c:pt>
                  <c:pt idx="7">
                    <c:v>Montecristi</c:v>
                  </c:pt>
                  <c:pt idx="8">
                    <c:v>Sucre</c:v>
                  </c:pt>
                  <c:pt idx="9">
                    <c:v>Pedernales</c:v>
                  </c:pt>
                  <c:pt idx="10">
                    <c:v>Tosagua</c:v>
                  </c:pt>
                  <c:pt idx="11">
                    <c:v>Jama</c:v>
                  </c:pt>
                  <c:pt idx="12">
                    <c:v>San Vicente</c:v>
                  </c:pt>
                  <c:pt idx="13">
                    <c:v>Puerto López</c:v>
                  </c:pt>
                  <c:pt idx="14">
                    <c:v>Jaramijó</c:v>
                  </c:pt>
                </c:lvl>
                <c:lvl>
                  <c:pt idx="0">
                    <c:v>Santa Elena</c:v>
                  </c:pt>
                  <c:pt idx="3">
                    <c:v>Manabí</c:v>
                  </c:pt>
                </c:lvl>
              </c:multiLvlStrCache>
            </c:multiLvlStrRef>
          </c:cat>
          <c:val>
            <c:numRef>
              <c:f>gráficos!$D$3:$D$17</c:f>
              <c:numCache>
                <c:formatCode>0</c:formatCode>
                <c:ptCount val="15"/>
                <c:pt idx="0">
                  <c:v>1481.7928916590763</c:v>
                </c:pt>
                <c:pt idx="1">
                  <c:v>986.74431280404144</c:v>
                </c:pt>
                <c:pt idx="2">
                  <c:v>706.3086623357608</c:v>
                </c:pt>
                <c:pt idx="3">
                  <c:v>2880.0423502762392</c:v>
                </c:pt>
                <c:pt idx="4">
                  <c:v>2329.2707232590619</c:v>
                </c:pt>
                <c:pt idx="5">
                  <c:v>1300.9346779397556</c:v>
                </c:pt>
                <c:pt idx="6">
                  <c:v>731.07446151893521</c:v>
                </c:pt>
                <c:pt idx="7">
                  <c:v>722.95975406232196</c:v>
                </c:pt>
                <c:pt idx="8">
                  <c:v>587.86890179031309</c:v>
                </c:pt>
                <c:pt idx="9">
                  <c:v>566.98047232975352</c:v>
                </c:pt>
                <c:pt idx="10">
                  <c:v>353.73678360982876</c:v>
                </c:pt>
                <c:pt idx="11">
                  <c:v>214.53382617248769</c:v>
                </c:pt>
                <c:pt idx="12">
                  <c:v>203.20421113185569</c:v>
                </c:pt>
                <c:pt idx="13">
                  <c:v>188.68237556674606</c:v>
                </c:pt>
                <c:pt idx="14">
                  <c:v>170.55314628755886</c:v>
                </c:pt>
              </c:numCache>
            </c:numRef>
          </c:val>
        </c:ser>
        <c:ser>
          <c:idx val="1"/>
          <c:order val="1"/>
          <c:tx>
            <c:strRef>
              <c:f>gráficos!$E$2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gráficos!$B$3:$C$17</c:f>
              <c:multiLvlStrCache>
                <c:ptCount val="15"/>
                <c:lvl>
                  <c:pt idx="0">
                    <c:v>Santa Elena</c:v>
                  </c:pt>
                  <c:pt idx="1">
                    <c:v>La Libertad</c:v>
                  </c:pt>
                  <c:pt idx="2">
                    <c:v>Salinas</c:v>
                  </c:pt>
                  <c:pt idx="3">
                    <c:v>Portoviejo</c:v>
                  </c:pt>
                  <c:pt idx="4">
                    <c:v>Manta</c:v>
                  </c:pt>
                  <c:pt idx="5">
                    <c:v>Chone</c:v>
                  </c:pt>
                  <c:pt idx="6">
                    <c:v>Jipijapa</c:v>
                  </c:pt>
                  <c:pt idx="7">
                    <c:v>Montecristi</c:v>
                  </c:pt>
                  <c:pt idx="8">
                    <c:v>Sucre</c:v>
                  </c:pt>
                  <c:pt idx="9">
                    <c:v>Pedernales</c:v>
                  </c:pt>
                  <c:pt idx="10">
                    <c:v>Tosagua</c:v>
                  </c:pt>
                  <c:pt idx="11">
                    <c:v>Jama</c:v>
                  </c:pt>
                  <c:pt idx="12">
                    <c:v>San Vicente</c:v>
                  </c:pt>
                  <c:pt idx="13">
                    <c:v>Puerto López</c:v>
                  </c:pt>
                  <c:pt idx="14">
                    <c:v>Jaramijó</c:v>
                  </c:pt>
                </c:lvl>
                <c:lvl>
                  <c:pt idx="0">
                    <c:v>Santa Elena</c:v>
                  </c:pt>
                  <c:pt idx="3">
                    <c:v>Manabí</c:v>
                  </c:pt>
                </c:lvl>
              </c:multiLvlStrCache>
            </c:multiLvlStrRef>
          </c:cat>
          <c:val>
            <c:numRef>
              <c:f>gráficos!$E$3:$E$17</c:f>
              <c:numCache>
                <c:formatCode>0</c:formatCode>
                <c:ptCount val="15"/>
                <c:pt idx="0">
                  <c:v>2169.23923019835</c:v>
                </c:pt>
                <c:pt idx="1">
                  <c:v>1308.2368861706748</c:v>
                </c:pt>
                <c:pt idx="2">
                  <c:v>1114.5843808467573</c:v>
                </c:pt>
                <c:pt idx="3">
                  <c:v>3801.7159413990048</c:v>
                </c:pt>
                <c:pt idx="4">
                  <c:v>2853.3944326335468</c:v>
                </c:pt>
                <c:pt idx="5">
                  <c:v>1329.1458852318851</c:v>
                </c:pt>
                <c:pt idx="6">
                  <c:v>762.88534892489815</c:v>
                </c:pt>
                <c:pt idx="7">
                  <c:v>1337.7131239028088</c:v>
                </c:pt>
                <c:pt idx="8">
                  <c:v>651.4803918019137</c:v>
                </c:pt>
                <c:pt idx="9">
                  <c:v>679.97957350314994</c:v>
                </c:pt>
                <c:pt idx="10">
                  <c:v>397.87430669971752</c:v>
                </c:pt>
                <c:pt idx="11">
                  <c:v>247.95988097070395</c:v>
                </c:pt>
                <c:pt idx="12">
                  <c:v>235.77224133823259</c:v>
                </c:pt>
                <c:pt idx="13">
                  <c:v>243.36529767246716</c:v>
                </c:pt>
                <c:pt idx="14">
                  <c:v>317.14618649977479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23904"/>
        <c:axId val="221626704"/>
      </c:barChart>
      <c:catAx>
        <c:axId val="2216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1626704"/>
        <c:crosses val="autoZero"/>
        <c:auto val="1"/>
        <c:lblAlgn val="ctr"/>
        <c:lblOffset val="100"/>
        <c:noMultiLvlLbl val="0"/>
      </c:catAx>
      <c:valAx>
        <c:axId val="2216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Toneladas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16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D58A12A-B9B8-264E-BD9E-E85FA3CBA9EA}" type="doc">
      <dgm:prSet loTypeId="urn:microsoft.com/office/officeart/2005/8/layout/vList5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198C860-F583-3A45-B783-2F1B64498303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Grande</a:t>
          </a:r>
        </a:p>
      </dgm:t>
    </dgm:pt>
    <dgm:pt modelId="{AEB4A8E4-1F1E-D84E-B712-6CFC524438EE}" type="parTrans" cxnId="{B92E82A1-2AC9-1E46-9B77-DA221A30937C}">
      <dgm:prSet/>
      <dgm:spPr/>
      <dgm:t>
        <a:bodyPr/>
        <a:lstStyle/>
        <a:p>
          <a:endParaRPr lang="en-US"/>
        </a:p>
      </dgm:t>
    </dgm:pt>
    <dgm:pt modelId="{6EBA461A-EF40-7C42-808C-13AB114788E8}" type="sibTrans" cxnId="{B92E82A1-2AC9-1E46-9B77-DA221A30937C}">
      <dgm:prSet/>
      <dgm:spPr/>
      <dgm:t>
        <a:bodyPr/>
        <a:lstStyle/>
        <a:p>
          <a:endParaRPr lang="en-US"/>
        </a:p>
      </dgm:t>
    </dgm:pt>
    <dgm:pt modelId="{541570D1-BB87-5142-A402-22840FAA1C66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PPC: 0.75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D899A435-369B-3641-96A7-864ED0FE03AD}" type="parTrans" cxnId="{F8434D64-C311-A743-95CC-1EED8CCDDBF9}">
      <dgm:prSet/>
      <dgm:spPr/>
      <dgm:t>
        <a:bodyPr/>
        <a:lstStyle/>
        <a:p>
          <a:endParaRPr lang="en-US"/>
        </a:p>
      </dgm:t>
    </dgm:pt>
    <dgm:pt modelId="{17AC0375-E1CE-3940-82EE-7586D4188233}" type="sibTrans" cxnId="{F8434D64-C311-A743-95CC-1EED8CCDDBF9}">
      <dgm:prSet/>
      <dgm:spPr/>
      <dgm:t>
        <a:bodyPr/>
        <a:lstStyle/>
        <a:p>
          <a:endParaRPr lang="en-US"/>
        </a:p>
      </dgm:t>
    </dgm:pt>
    <dgm:pt modelId="{7A9F7AFA-C04E-BD4D-82F0-C72444B4257E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85.29% **</a:t>
          </a:r>
        </a:p>
      </dgm:t>
    </dgm:pt>
    <dgm:pt modelId="{6543371B-5BBE-4743-BE56-5A7F7669D274}" type="parTrans" cxnId="{2E0A4BCC-A4B1-7144-B28A-D0A45104CA3B}">
      <dgm:prSet/>
      <dgm:spPr/>
      <dgm:t>
        <a:bodyPr/>
        <a:lstStyle/>
        <a:p>
          <a:endParaRPr lang="en-US"/>
        </a:p>
      </dgm:t>
    </dgm:pt>
    <dgm:pt modelId="{C427DA95-AF77-2349-8B32-BE493CCB5CE3}" type="sibTrans" cxnId="{2E0A4BCC-A4B1-7144-B28A-D0A45104CA3B}">
      <dgm:prSet/>
      <dgm:spPr/>
      <dgm:t>
        <a:bodyPr/>
        <a:lstStyle/>
        <a:p>
          <a:endParaRPr lang="en-US"/>
        </a:p>
      </dgm:t>
    </dgm:pt>
    <dgm:pt modelId="{3B22AF23-C402-284E-94ED-F6615174E79D}">
      <dgm:prSet phldrT="[Text]" custT="1"/>
      <dgm:spPr>
        <a:solidFill>
          <a:srgbClr val="37C9D3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Mediano</a:t>
          </a:r>
        </a:p>
      </dgm:t>
    </dgm:pt>
    <dgm:pt modelId="{4444906B-EB1F-D14E-AFB8-F39CE987C67F}" type="parTrans" cxnId="{3FA8B827-CE26-AB4E-AFEA-A2D349DC1784}">
      <dgm:prSet/>
      <dgm:spPr/>
      <dgm:t>
        <a:bodyPr/>
        <a:lstStyle/>
        <a:p>
          <a:endParaRPr lang="en-US"/>
        </a:p>
      </dgm:t>
    </dgm:pt>
    <dgm:pt modelId="{D4B4AB0A-4AB5-034E-AEA2-8BFBB76563F6}" type="sibTrans" cxnId="{3FA8B827-CE26-AB4E-AFEA-A2D349DC1784}">
      <dgm:prSet/>
      <dgm:spPr/>
      <dgm:t>
        <a:bodyPr/>
        <a:lstStyle/>
        <a:p>
          <a:endParaRPr lang="en-US"/>
        </a:p>
      </dgm:t>
    </dgm:pt>
    <dgm:pt modelId="{4B9D3448-F1F1-A64B-B475-FF5B1414BA51}">
      <dgm:prSet phldrT="[Text]"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PPC: 0.68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08EBDA6-70C5-B248-A16B-7D0276715C37}" type="parTrans" cxnId="{D4A9EAFB-8EFA-A844-9109-55519A64765F}">
      <dgm:prSet/>
      <dgm:spPr/>
      <dgm:t>
        <a:bodyPr/>
        <a:lstStyle/>
        <a:p>
          <a:endParaRPr lang="en-US"/>
        </a:p>
      </dgm:t>
    </dgm:pt>
    <dgm:pt modelId="{5C186B2D-E6AB-EF4D-B949-98ED92504A65}" type="sibTrans" cxnId="{D4A9EAFB-8EFA-A844-9109-55519A64765F}">
      <dgm:prSet/>
      <dgm:spPr/>
      <dgm:t>
        <a:bodyPr/>
        <a:lstStyle/>
        <a:p>
          <a:endParaRPr lang="en-US"/>
        </a:p>
      </dgm:t>
    </dgm:pt>
    <dgm:pt modelId="{ECB1009C-45F1-AD49-8507-8844A4E0AC68}">
      <dgm:prSet phldrT="[Text]" custT="1"/>
      <dgm:spPr>
        <a:solidFill>
          <a:srgbClr val="15D180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Pequeño</a:t>
          </a:r>
        </a:p>
      </dgm:t>
    </dgm:pt>
    <dgm:pt modelId="{E14009BB-621C-2A41-A673-C557A1CA377B}" type="parTrans" cxnId="{DF28298D-C9F3-2147-85E8-D39D967E3067}">
      <dgm:prSet/>
      <dgm:spPr/>
      <dgm:t>
        <a:bodyPr/>
        <a:lstStyle/>
        <a:p>
          <a:endParaRPr lang="en-US"/>
        </a:p>
      </dgm:t>
    </dgm:pt>
    <dgm:pt modelId="{CE595159-41CD-D443-8F5F-79EF4DC30577}" type="sibTrans" cxnId="{DF28298D-C9F3-2147-85E8-D39D967E3067}">
      <dgm:prSet/>
      <dgm:spPr/>
      <dgm:t>
        <a:bodyPr/>
        <a:lstStyle/>
        <a:p>
          <a:endParaRPr lang="en-US"/>
        </a:p>
      </dgm:t>
    </dgm:pt>
    <dgm:pt modelId="{FC7B3C0A-79EE-C043-98FB-AA5109650539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PPC: 0.61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64F4A272-3B11-224F-9BCE-E8B1FFFBF329}" type="parTrans" cxnId="{48B453F9-8F9E-E649-A4FD-1CC797FE0769}">
      <dgm:prSet/>
      <dgm:spPr/>
      <dgm:t>
        <a:bodyPr/>
        <a:lstStyle/>
        <a:p>
          <a:endParaRPr lang="en-US"/>
        </a:p>
      </dgm:t>
    </dgm:pt>
    <dgm:pt modelId="{906ABFD1-D290-054E-9489-291D41EBD670}" type="sibTrans" cxnId="{48B453F9-8F9E-E649-A4FD-1CC797FE0769}">
      <dgm:prSet/>
      <dgm:spPr/>
      <dgm:t>
        <a:bodyPr/>
        <a:lstStyle/>
        <a:p>
          <a:endParaRPr lang="en-US"/>
        </a:p>
      </dgm:t>
    </dgm:pt>
    <dgm:pt modelId="{17E4CF11-FB0E-C949-A6F5-6B428BD6B194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pPr algn="l"/>
          <a:r>
            <a:rPr lang="es-EC" sz="2000" noProof="0" dirty="0"/>
            <a:t>GAD Micro</a:t>
          </a:r>
        </a:p>
      </dgm:t>
    </dgm:pt>
    <dgm:pt modelId="{EA26D911-164D-4D4C-A288-42E6489FD24B}" type="parTrans" cxnId="{A1D8BBE3-6122-0843-A318-8D0A148EA123}">
      <dgm:prSet/>
      <dgm:spPr/>
      <dgm:t>
        <a:bodyPr/>
        <a:lstStyle/>
        <a:p>
          <a:endParaRPr lang="en-US"/>
        </a:p>
      </dgm:t>
    </dgm:pt>
    <dgm:pt modelId="{90F9A3FD-63B4-B14E-A7AA-4B869E5C2E97}" type="sibTrans" cxnId="{A1D8BBE3-6122-0843-A318-8D0A148EA123}">
      <dgm:prSet/>
      <dgm:spPr/>
      <dgm:t>
        <a:bodyPr/>
        <a:lstStyle/>
        <a:p>
          <a:endParaRPr lang="en-US"/>
        </a:p>
      </dgm:t>
    </dgm:pt>
    <dgm:pt modelId="{C7A5B271-B84C-CC4D-99CA-21772D34F961}">
      <dgm:prSet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Cobertura: 80,99% **</a:t>
          </a:r>
        </a:p>
      </dgm:t>
    </dgm:pt>
    <dgm:pt modelId="{E96DA78E-4AEB-E04F-B368-D297BB09B47D}" type="parTrans" cxnId="{DC32ABCE-4241-CD42-91CD-9E50EC10BDA4}">
      <dgm:prSet/>
      <dgm:spPr/>
      <dgm:t>
        <a:bodyPr/>
        <a:lstStyle/>
        <a:p>
          <a:endParaRPr lang="en-US"/>
        </a:p>
      </dgm:t>
    </dgm:pt>
    <dgm:pt modelId="{F5D627D0-C4B1-9745-BCFE-30571189C1F1}" type="sibTrans" cxnId="{DC32ABCE-4241-CD42-91CD-9E50EC10BDA4}">
      <dgm:prSet/>
      <dgm:spPr/>
      <dgm:t>
        <a:bodyPr/>
        <a:lstStyle/>
        <a:p>
          <a:endParaRPr lang="en-US"/>
        </a:p>
      </dgm:t>
    </dgm:pt>
    <dgm:pt modelId="{B0FEE185-A41D-C744-948A-D9E3BC18D0E2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Cobertura: 72,87% **</a:t>
          </a:r>
        </a:p>
      </dgm:t>
    </dgm:pt>
    <dgm:pt modelId="{CAB522BF-C107-054B-AEDF-DD8065489477}" type="parTrans" cxnId="{C17A41A3-EA59-7141-9328-57DE78D008F2}">
      <dgm:prSet/>
      <dgm:spPr/>
      <dgm:t>
        <a:bodyPr/>
        <a:lstStyle/>
        <a:p>
          <a:endParaRPr lang="en-US"/>
        </a:p>
      </dgm:t>
    </dgm:pt>
    <dgm:pt modelId="{CE82435C-F1D4-854D-8909-B60332A7F066}" type="sibTrans" cxnId="{C17A41A3-EA59-7141-9328-57DE78D008F2}">
      <dgm:prSet/>
      <dgm:spPr/>
      <dgm:t>
        <a:bodyPr/>
        <a:lstStyle/>
        <a:p>
          <a:endParaRPr lang="en-US"/>
        </a:p>
      </dgm:t>
    </dgm:pt>
    <dgm:pt modelId="{8786B031-BBEC-004E-B401-16E2DB877E64}">
      <dgm:prSet phldrT="[Text]" custT="1"/>
      <dgm:spPr>
        <a:solidFill>
          <a:srgbClr val="38C566"/>
        </a:solidFill>
      </dgm:spPr>
      <dgm:t>
        <a:bodyPr/>
        <a:lstStyle/>
        <a:p>
          <a:r>
            <a:rPr lang="es-EC" sz="1400" noProof="0" dirty="0"/>
            <a:t>Cobertura: 57.60% **</a:t>
          </a:r>
        </a:p>
      </dgm:t>
    </dgm:pt>
    <dgm:pt modelId="{DA254942-8769-2547-977E-B4E876539A46}" type="parTrans" cxnId="{EEC7DCF6-403F-1C46-9270-A49C351F5092}">
      <dgm:prSet/>
      <dgm:spPr/>
      <dgm:t>
        <a:bodyPr/>
        <a:lstStyle/>
        <a:p>
          <a:endParaRPr lang="en-US"/>
        </a:p>
      </dgm:t>
    </dgm:pt>
    <dgm:pt modelId="{FB6FEF68-AC9B-B947-818F-945BC8CB97A9}" type="sibTrans" cxnId="{EEC7DCF6-403F-1C46-9270-A49C351F5092}">
      <dgm:prSet/>
      <dgm:spPr/>
      <dgm:t>
        <a:bodyPr/>
        <a:lstStyle/>
        <a:p>
          <a:endParaRPr lang="en-US"/>
        </a:p>
      </dgm:t>
    </dgm:pt>
    <dgm:pt modelId="{AF756F04-A3F3-4EEF-A8F3-ADDDE9C5854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Especial</a:t>
          </a:r>
        </a:p>
      </dgm:t>
    </dgm:pt>
    <dgm:pt modelId="{85A410CD-FFA7-4721-A0E8-1CC80BA4261B}" type="parTrans" cxnId="{DBECBF7F-19DB-4913-81BE-42478AF7FF2C}">
      <dgm:prSet/>
      <dgm:spPr/>
      <dgm:t>
        <a:bodyPr/>
        <a:lstStyle/>
        <a:p>
          <a:endParaRPr lang="es-EC"/>
        </a:p>
      </dgm:t>
    </dgm:pt>
    <dgm:pt modelId="{B5111266-FF0D-431F-BBF9-66C7F1A6FF8E}" type="sibTrans" cxnId="{DBECBF7F-19DB-4913-81BE-42478AF7FF2C}">
      <dgm:prSet/>
      <dgm:spPr/>
      <dgm:t>
        <a:bodyPr/>
        <a:lstStyle/>
        <a:p>
          <a:endParaRPr lang="es-EC"/>
        </a:p>
      </dgm:t>
    </dgm:pt>
    <dgm:pt modelId="{65D23040-8FE7-4CE8-B20B-0BE3B87B6BA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r>
            <a:rPr lang="es-EC" sz="1400" noProof="0" dirty="0"/>
            <a:t>PPC: 0,98 kg/hab.día *</a:t>
          </a:r>
        </a:p>
      </dgm:t>
    </dgm:pt>
    <dgm:pt modelId="{FA6BC49E-B909-4F4E-90B5-3023E434653A}" type="parTrans" cxnId="{55336144-2B5A-48B0-9A6D-F3332C81F869}">
      <dgm:prSet/>
      <dgm:spPr/>
      <dgm:t>
        <a:bodyPr/>
        <a:lstStyle/>
        <a:p>
          <a:endParaRPr lang="es-EC"/>
        </a:p>
      </dgm:t>
    </dgm:pt>
    <dgm:pt modelId="{6A5323B1-617F-4DF1-A80A-51FD5043D7F4}" type="sibTrans" cxnId="{55336144-2B5A-48B0-9A6D-F3332C81F869}">
      <dgm:prSet/>
      <dgm:spPr/>
      <dgm:t>
        <a:bodyPr/>
        <a:lstStyle/>
        <a:p>
          <a:endParaRPr lang="es-EC"/>
        </a:p>
      </dgm:t>
    </dgm:pt>
    <dgm:pt modelId="{288BCB4C-C7A2-42E4-B321-52FBF1683073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94.29% **</a:t>
          </a:r>
        </a:p>
      </dgm:t>
    </dgm:pt>
    <dgm:pt modelId="{45FE9F1F-ABBF-4D9A-AB42-A83F8F05B67C}" type="parTrans" cxnId="{14A5004C-F46E-41A7-A986-C7BB24F87310}">
      <dgm:prSet/>
      <dgm:spPr/>
      <dgm:t>
        <a:bodyPr/>
        <a:lstStyle/>
        <a:p>
          <a:endParaRPr lang="es-EC"/>
        </a:p>
      </dgm:t>
    </dgm:pt>
    <dgm:pt modelId="{D758FBBE-BE06-4955-ACCC-DBAB44ACA41E}" type="sibTrans" cxnId="{14A5004C-F46E-41A7-A986-C7BB24F87310}">
      <dgm:prSet/>
      <dgm:spPr/>
      <dgm:t>
        <a:bodyPr/>
        <a:lstStyle/>
        <a:p>
          <a:endParaRPr lang="es-EC"/>
        </a:p>
      </dgm:t>
    </dgm:pt>
    <dgm:pt modelId="{59B3B96E-3741-456F-A9EF-563DDEA6A387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r>
            <a:rPr lang="es-EC" sz="1400" noProof="0" dirty="0"/>
            <a:t>PPC: 0.56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E9CF621-4D2A-43CF-9403-8694FDBC61F3}" type="parTrans" cxnId="{0BC6D809-3186-4D17-B48A-8750B53F37E9}">
      <dgm:prSet/>
      <dgm:spPr/>
      <dgm:t>
        <a:bodyPr/>
        <a:lstStyle/>
        <a:p>
          <a:endParaRPr lang="es-EC"/>
        </a:p>
      </dgm:t>
    </dgm:pt>
    <dgm:pt modelId="{6009877E-1747-48D3-A911-016F9DC5268F}" type="sibTrans" cxnId="{0BC6D809-3186-4D17-B48A-8750B53F37E9}">
      <dgm:prSet/>
      <dgm:spPr/>
      <dgm:t>
        <a:bodyPr/>
        <a:lstStyle/>
        <a:p>
          <a:endParaRPr lang="es-EC"/>
        </a:p>
      </dgm:t>
    </dgm:pt>
    <dgm:pt modelId="{C7DEF7FE-8B4C-594C-92CF-560C3DC2E911}" type="pres">
      <dgm:prSet presAssocID="{3D58A12A-B9B8-264E-BD9E-E85FA3CBA9EA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s-EC"/>
        </a:p>
      </dgm:t>
    </dgm:pt>
    <dgm:pt modelId="{9C7BD3E5-68BC-4189-AAB8-658CE0345833}" type="pres">
      <dgm:prSet presAssocID="{AF756F04-A3F3-4EEF-A8F3-ADDDE9C5854F}" presName="linNode" presStyleCnt="0"/>
      <dgm:spPr/>
    </dgm:pt>
    <dgm:pt modelId="{813A54B4-3135-47CE-A174-3B2D3D4B534E}" type="pres">
      <dgm:prSet presAssocID="{AF756F04-A3F3-4EEF-A8F3-ADDDE9C5854F}" presName="parentText" presStyleLbl="node1" presStyleIdx="0" presStyleCnt="5" custScaleY="158903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B9957E0A-07BC-416C-A1DB-F10357D43D61}" type="pres">
      <dgm:prSet presAssocID="{AF756F04-A3F3-4EEF-A8F3-ADDDE9C5854F}" presName="descendantText" presStyleLbl="alignAccFollowNode1" presStyleIdx="0" presStyleCnt="5" custScaleY="219348" custLinFactNeighborX="639" custLinFactNeighborY="-43904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7540C69C-2169-44FE-ADCE-8E23502DCBD3}" type="pres">
      <dgm:prSet presAssocID="{B5111266-FF0D-431F-BBF9-66C7F1A6FF8E}" presName="sp" presStyleCnt="0"/>
      <dgm:spPr/>
    </dgm:pt>
    <dgm:pt modelId="{595E6BE8-07B2-A24A-AB0B-D20BB10BCAFA}" type="pres">
      <dgm:prSet presAssocID="{E198C860-F583-3A45-B783-2F1B64498303}" presName="linNode" presStyleCnt="0"/>
      <dgm:spPr/>
    </dgm:pt>
    <dgm:pt modelId="{91549FCC-E9A0-B141-9774-A923F7381D2C}" type="pres">
      <dgm:prSet presAssocID="{E198C860-F583-3A45-B783-2F1B64498303}" presName="parentText" presStyleLbl="node1" presStyleIdx="1" presStyleCnt="5" custScaleY="173758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5D650F7A-BFE6-DB4A-9105-E6E4F5F41C22}" type="pres">
      <dgm:prSet presAssocID="{E198C860-F583-3A45-B783-2F1B64498303}" presName="descendantText" presStyleLbl="alignAccFollowNode1" presStyleIdx="1" presStyleCnt="5" custScaleY="228535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97830D75-5FBD-5748-854F-D54FFE7A529F}" type="pres">
      <dgm:prSet presAssocID="{6EBA461A-EF40-7C42-808C-13AB114788E8}" presName="sp" presStyleCnt="0"/>
      <dgm:spPr/>
    </dgm:pt>
    <dgm:pt modelId="{B7A87240-B48D-5F48-B158-74DA4F6C8380}" type="pres">
      <dgm:prSet presAssocID="{3B22AF23-C402-284E-94ED-F6615174E79D}" presName="linNode" presStyleCnt="0"/>
      <dgm:spPr/>
    </dgm:pt>
    <dgm:pt modelId="{CDA767FF-EAED-DB47-940B-5DAF300473EF}" type="pres">
      <dgm:prSet presAssocID="{3B22AF23-C402-284E-94ED-F6615174E79D}" presName="parentText" presStyleLbl="node1" presStyleIdx="2" presStyleCnt="5" custScaleY="158175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559308A9-B2DA-C74B-997E-3C2A17F7D843}" type="pres">
      <dgm:prSet presAssocID="{3B22AF23-C402-284E-94ED-F6615174E79D}" presName="descendantText" presStyleLbl="alignAccFollowNode1" presStyleIdx="2" presStyleCnt="5" custScaleY="197526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9ECFDBB3-6FDC-9746-82EB-4D9EA2B13284}" type="pres">
      <dgm:prSet presAssocID="{D4B4AB0A-4AB5-034E-AEA2-8BFBB76563F6}" presName="sp" presStyleCnt="0"/>
      <dgm:spPr/>
    </dgm:pt>
    <dgm:pt modelId="{D6AF9926-118A-4F4A-931C-CE11B48532DB}" type="pres">
      <dgm:prSet presAssocID="{ECB1009C-45F1-AD49-8507-8844A4E0AC68}" presName="linNode" presStyleCnt="0"/>
      <dgm:spPr/>
    </dgm:pt>
    <dgm:pt modelId="{7390C052-D57F-2345-A59A-DC77BC341A28}" type="pres">
      <dgm:prSet presAssocID="{ECB1009C-45F1-AD49-8507-8844A4E0AC68}" presName="parentText" presStyleLbl="node1" presStyleIdx="3" presStyleCnt="5" custScaleY="150983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D65C2623-45BD-DC45-B1B1-AD2A2C5740C3}" type="pres">
      <dgm:prSet presAssocID="{ECB1009C-45F1-AD49-8507-8844A4E0AC68}" presName="descendantText" presStyleLbl="alignAccFollowNode1" presStyleIdx="3" presStyleCnt="5" custScaleY="203148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C6E21C76-4BC8-9E43-B2AB-ECBC70D75A09}" type="pres">
      <dgm:prSet presAssocID="{CE595159-41CD-D443-8F5F-79EF4DC30577}" presName="sp" presStyleCnt="0"/>
      <dgm:spPr/>
    </dgm:pt>
    <dgm:pt modelId="{FD76C001-9DCC-554F-8A36-A8E7F7E927B8}" type="pres">
      <dgm:prSet presAssocID="{17E4CF11-FB0E-C949-A6F5-6B428BD6B194}" presName="linNode" presStyleCnt="0"/>
      <dgm:spPr/>
    </dgm:pt>
    <dgm:pt modelId="{45D2AFDD-45CA-754B-AA43-693B437746E5}" type="pres">
      <dgm:prSet presAssocID="{17E4CF11-FB0E-C949-A6F5-6B428BD6B194}" presName="parentText" presStyleLbl="node1" presStyleIdx="4" presStyleCnt="5" custScaleY="151215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E2722DC5-7D56-0D41-A1F0-8943119E8838}" type="pres">
      <dgm:prSet presAssocID="{17E4CF11-FB0E-C949-A6F5-6B428BD6B194}" presName="descendantText" presStyleLbl="alignAccFollowNode1" presStyleIdx="4" presStyleCnt="5" custScaleY="218664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</dgm:ptLst>
  <dgm:cxnLst>
    <dgm:cxn modelId="{F8434D64-C311-A743-95CC-1EED8CCDDBF9}" srcId="{E198C860-F583-3A45-B783-2F1B64498303}" destId="{541570D1-BB87-5142-A402-22840FAA1C66}" srcOrd="0" destOrd="0" parTransId="{D899A435-369B-3641-96A7-864ED0FE03AD}" sibTransId="{17AC0375-E1CE-3940-82EE-7586D4188233}"/>
    <dgm:cxn modelId="{36671E8B-3A1B-4F95-B2D5-A1C26DAAFB03}" type="presOf" srcId="{B0FEE185-A41D-C744-948A-D9E3BC18D0E2}" destId="{D65C2623-45BD-DC45-B1B1-AD2A2C5740C3}" srcOrd="0" destOrd="1" presId="urn:microsoft.com/office/officeart/2005/8/layout/vList5"/>
    <dgm:cxn modelId="{78015659-769D-4FE0-ABBC-906B3D2AFC07}" type="presOf" srcId="{4B9D3448-F1F1-A64B-B475-FF5B1414BA51}" destId="{559308A9-B2DA-C74B-997E-3C2A17F7D843}" srcOrd="0" destOrd="0" presId="urn:microsoft.com/office/officeart/2005/8/layout/vList5"/>
    <dgm:cxn modelId="{D4A9EAFB-8EFA-A844-9109-55519A64765F}" srcId="{3B22AF23-C402-284E-94ED-F6615174E79D}" destId="{4B9D3448-F1F1-A64B-B475-FF5B1414BA51}" srcOrd="0" destOrd="0" parTransId="{908EBDA6-70C5-B248-A16B-7D0276715C37}" sibTransId="{5C186B2D-E6AB-EF4D-B949-98ED92504A65}"/>
    <dgm:cxn modelId="{DBECBF7F-19DB-4913-81BE-42478AF7FF2C}" srcId="{3D58A12A-B9B8-264E-BD9E-E85FA3CBA9EA}" destId="{AF756F04-A3F3-4EEF-A8F3-ADDDE9C5854F}" srcOrd="0" destOrd="0" parTransId="{85A410CD-FFA7-4721-A0E8-1CC80BA4261B}" sibTransId="{B5111266-FF0D-431F-BBF9-66C7F1A6FF8E}"/>
    <dgm:cxn modelId="{2E0A4BCC-A4B1-7144-B28A-D0A45104CA3B}" srcId="{E198C860-F583-3A45-B783-2F1B64498303}" destId="{7A9F7AFA-C04E-BD4D-82F0-C72444B4257E}" srcOrd="1" destOrd="0" parTransId="{6543371B-5BBE-4743-BE56-5A7F7669D274}" sibTransId="{C427DA95-AF77-2349-8B32-BE493CCB5CE3}"/>
    <dgm:cxn modelId="{55336144-2B5A-48B0-9A6D-F3332C81F869}" srcId="{AF756F04-A3F3-4EEF-A8F3-ADDDE9C5854F}" destId="{65D23040-8FE7-4CE8-B20B-0BE3B87B6BAF}" srcOrd="0" destOrd="0" parTransId="{FA6BC49E-B909-4F4E-90B5-3023E434653A}" sibTransId="{6A5323B1-617F-4DF1-A80A-51FD5043D7F4}"/>
    <dgm:cxn modelId="{EEC7DCF6-403F-1C46-9270-A49C351F5092}" srcId="{17E4CF11-FB0E-C949-A6F5-6B428BD6B194}" destId="{8786B031-BBEC-004E-B401-16E2DB877E64}" srcOrd="1" destOrd="0" parTransId="{DA254942-8769-2547-977E-B4E876539A46}" sibTransId="{FB6FEF68-AC9B-B947-818F-945BC8CB97A9}"/>
    <dgm:cxn modelId="{DC32ABCE-4241-CD42-91CD-9E50EC10BDA4}" srcId="{3B22AF23-C402-284E-94ED-F6615174E79D}" destId="{C7A5B271-B84C-CC4D-99CA-21772D34F961}" srcOrd="1" destOrd="0" parTransId="{E96DA78E-4AEB-E04F-B368-D297BB09B47D}" sibTransId="{F5D627D0-C4B1-9745-BCFE-30571189C1F1}"/>
    <dgm:cxn modelId="{7520AB30-FB55-487F-BC27-02446F072CCC}" type="presOf" srcId="{C7A5B271-B84C-CC4D-99CA-21772D34F961}" destId="{559308A9-B2DA-C74B-997E-3C2A17F7D843}" srcOrd="0" destOrd="1" presId="urn:microsoft.com/office/officeart/2005/8/layout/vList5"/>
    <dgm:cxn modelId="{2C88A80D-CCF8-4F6A-9CBB-DD12A9D17758}" type="presOf" srcId="{8786B031-BBEC-004E-B401-16E2DB877E64}" destId="{E2722DC5-7D56-0D41-A1F0-8943119E8838}" srcOrd="0" destOrd="1" presId="urn:microsoft.com/office/officeart/2005/8/layout/vList5"/>
    <dgm:cxn modelId="{418D43B8-196E-4C94-9943-94C8E8D3D7FC}" type="presOf" srcId="{FC7B3C0A-79EE-C043-98FB-AA5109650539}" destId="{D65C2623-45BD-DC45-B1B1-AD2A2C5740C3}" srcOrd="0" destOrd="0" presId="urn:microsoft.com/office/officeart/2005/8/layout/vList5"/>
    <dgm:cxn modelId="{3DDB7960-FB2B-4D5F-A6AA-D19DD1E63814}" type="presOf" srcId="{3B22AF23-C402-284E-94ED-F6615174E79D}" destId="{CDA767FF-EAED-DB47-940B-5DAF300473EF}" srcOrd="0" destOrd="0" presId="urn:microsoft.com/office/officeart/2005/8/layout/vList5"/>
    <dgm:cxn modelId="{3FA8B827-CE26-AB4E-AFEA-A2D349DC1784}" srcId="{3D58A12A-B9B8-264E-BD9E-E85FA3CBA9EA}" destId="{3B22AF23-C402-284E-94ED-F6615174E79D}" srcOrd="2" destOrd="0" parTransId="{4444906B-EB1F-D14E-AFB8-F39CE987C67F}" sibTransId="{D4B4AB0A-4AB5-034E-AEA2-8BFBB76563F6}"/>
    <dgm:cxn modelId="{3E1465CE-D3A8-4EAA-B3F8-0BA3C1CE07DC}" type="presOf" srcId="{65D23040-8FE7-4CE8-B20B-0BE3B87B6BAF}" destId="{B9957E0A-07BC-416C-A1DB-F10357D43D61}" srcOrd="0" destOrd="0" presId="urn:microsoft.com/office/officeart/2005/8/layout/vList5"/>
    <dgm:cxn modelId="{A1D8BBE3-6122-0843-A318-8D0A148EA123}" srcId="{3D58A12A-B9B8-264E-BD9E-E85FA3CBA9EA}" destId="{17E4CF11-FB0E-C949-A6F5-6B428BD6B194}" srcOrd="4" destOrd="0" parTransId="{EA26D911-164D-4D4C-A288-42E6489FD24B}" sibTransId="{90F9A3FD-63B4-B14E-A7AA-4B869E5C2E97}"/>
    <dgm:cxn modelId="{14A5004C-F46E-41A7-A986-C7BB24F87310}" srcId="{AF756F04-A3F3-4EEF-A8F3-ADDDE9C5854F}" destId="{288BCB4C-C7A2-42E4-B321-52FBF1683073}" srcOrd="1" destOrd="0" parTransId="{45FE9F1F-ABBF-4D9A-AB42-A83F8F05B67C}" sibTransId="{D758FBBE-BE06-4955-ACCC-DBAB44ACA41E}"/>
    <dgm:cxn modelId="{4B82F0EE-365F-42F1-98A8-C52BA648623A}" type="presOf" srcId="{ECB1009C-45F1-AD49-8507-8844A4E0AC68}" destId="{7390C052-D57F-2345-A59A-DC77BC341A28}" srcOrd="0" destOrd="0" presId="urn:microsoft.com/office/officeart/2005/8/layout/vList5"/>
    <dgm:cxn modelId="{25A2464D-DC47-47DC-99A2-18F00938184D}" type="presOf" srcId="{E198C860-F583-3A45-B783-2F1B64498303}" destId="{91549FCC-E9A0-B141-9774-A923F7381D2C}" srcOrd="0" destOrd="0" presId="urn:microsoft.com/office/officeart/2005/8/layout/vList5"/>
    <dgm:cxn modelId="{C262E6E3-9D2A-450A-9322-696C23356DA0}" type="presOf" srcId="{7A9F7AFA-C04E-BD4D-82F0-C72444B4257E}" destId="{5D650F7A-BFE6-DB4A-9105-E6E4F5F41C22}" srcOrd="0" destOrd="1" presId="urn:microsoft.com/office/officeart/2005/8/layout/vList5"/>
    <dgm:cxn modelId="{E038AD93-4DA8-49E4-9A66-1AB420248EC2}" type="presOf" srcId="{AF756F04-A3F3-4EEF-A8F3-ADDDE9C5854F}" destId="{813A54B4-3135-47CE-A174-3B2D3D4B534E}" srcOrd="0" destOrd="0" presId="urn:microsoft.com/office/officeart/2005/8/layout/vList5"/>
    <dgm:cxn modelId="{1AABC88E-F99A-469A-8C15-621EAF108851}" type="presOf" srcId="{288BCB4C-C7A2-42E4-B321-52FBF1683073}" destId="{B9957E0A-07BC-416C-A1DB-F10357D43D61}" srcOrd="0" destOrd="1" presId="urn:microsoft.com/office/officeart/2005/8/layout/vList5"/>
    <dgm:cxn modelId="{B92E82A1-2AC9-1E46-9B77-DA221A30937C}" srcId="{3D58A12A-B9B8-264E-BD9E-E85FA3CBA9EA}" destId="{E198C860-F583-3A45-B783-2F1B64498303}" srcOrd="1" destOrd="0" parTransId="{AEB4A8E4-1F1E-D84E-B712-6CFC524438EE}" sibTransId="{6EBA461A-EF40-7C42-808C-13AB114788E8}"/>
    <dgm:cxn modelId="{1EAF92B2-8F95-4F5A-8145-12676C2860E4}" type="presOf" srcId="{17E4CF11-FB0E-C949-A6F5-6B428BD6B194}" destId="{45D2AFDD-45CA-754B-AA43-693B437746E5}" srcOrd="0" destOrd="0" presId="urn:microsoft.com/office/officeart/2005/8/layout/vList5"/>
    <dgm:cxn modelId="{A27A416A-3F9E-4E14-AA72-A35E5922D613}" type="presOf" srcId="{3D58A12A-B9B8-264E-BD9E-E85FA3CBA9EA}" destId="{C7DEF7FE-8B4C-594C-92CF-560C3DC2E911}" srcOrd="0" destOrd="0" presId="urn:microsoft.com/office/officeart/2005/8/layout/vList5"/>
    <dgm:cxn modelId="{48B453F9-8F9E-E649-A4FD-1CC797FE0769}" srcId="{ECB1009C-45F1-AD49-8507-8844A4E0AC68}" destId="{FC7B3C0A-79EE-C043-98FB-AA5109650539}" srcOrd="0" destOrd="0" parTransId="{64F4A272-3B11-224F-9BCE-E8B1FFFBF329}" sibTransId="{906ABFD1-D290-054E-9489-291D41EBD670}"/>
    <dgm:cxn modelId="{0BC6D809-3186-4D17-B48A-8750B53F37E9}" srcId="{17E4CF11-FB0E-C949-A6F5-6B428BD6B194}" destId="{59B3B96E-3741-456F-A9EF-563DDEA6A387}" srcOrd="0" destOrd="0" parTransId="{9E9CF621-4D2A-43CF-9403-8694FDBC61F3}" sibTransId="{6009877E-1747-48D3-A911-016F9DC5268F}"/>
    <dgm:cxn modelId="{DF28298D-C9F3-2147-85E8-D39D967E3067}" srcId="{3D58A12A-B9B8-264E-BD9E-E85FA3CBA9EA}" destId="{ECB1009C-45F1-AD49-8507-8844A4E0AC68}" srcOrd="3" destOrd="0" parTransId="{E14009BB-621C-2A41-A673-C557A1CA377B}" sibTransId="{CE595159-41CD-D443-8F5F-79EF4DC30577}"/>
    <dgm:cxn modelId="{29BC52BC-DC48-41DA-A13F-DC431FDDFD8A}" type="presOf" srcId="{59B3B96E-3741-456F-A9EF-563DDEA6A387}" destId="{E2722DC5-7D56-0D41-A1F0-8943119E8838}" srcOrd="0" destOrd="0" presId="urn:microsoft.com/office/officeart/2005/8/layout/vList5"/>
    <dgm:cxn modelId="{7006DEEA-C6F4-40B4-82A0-A5D6042C51EC}" type="presOf" srcId="{541570D1-BB87-5142-A402-22840FAA1C66}" destId="{5D650F7A-BFE6-DB4A-9105-E6E4F5F41C22}" srcOrd="0" destOrd="0" presId="urn:microsoft.com/office/officeart/2005/8/layout/vList5"/>
    <dgm:cxn modelId="{C17A41A3-EA59-7141-9328-57DE78D008F2}" srcId="{ECB1009C-45F1-AD49-8507-8844A4E0AC68}" destId="{B0FEE185-A41D-C744-948A-D9E3BC18D0E2}" srcOrd="1" destOrd="0" parTransId="{CAB522BF-C107-054B-AEDF-DD8065489477}" sibTransId="{CE82435C-F1D4-854D-8909-B60332A7F066}"/>
    <dgm:cxn modelId="{54B91CD5-C660-40F5-8B27-34048EC4AB30}" type="presParOf" srcId="{C7DEF7FE-8B4C-594C-92CF-560C3DC2E911}" destId="{9C7BD3E5-68BC-4189-AAB8-658CE0345833}" srcOrd="0" destOrd="0" presId="urn:microsoft.com/office/officeart/2005/8/layout/vList5"/>
    <dgm:cxn modelId="{C0B69673-3F83-42DE-810D-52258D553854}" type="presParOf" srcId="{9C7BD3E5-68BC-4189-AAB8-658CE0345833}" destId="{813A54B4-3135-47CE-A174-3B2D3D4B534E}" srcOrd="0" destOrd="0" presId="urn:microsoft.com/office/officeart/2005/8/layout/vList5"/>
    <dgm:cxn modelId="{A1208B42-028C-4C53-B8BD-920078142001}" type="presParOf" srcId="{9C7BD3E5-68BC-4189-AAB8-658CE0345833}" destId="{B9957E0A-07BC-416C-A1DB-F10357D43D61}" srcOrd="1" destOrd="0" presId="urn:microsoft.com/office/officeart/2005/8/layout/vList5"/>
    <dgm:cxn modelId="{9B5FE98B-A20F-40C9-ACE6-62191C195970}" type="presParOf" srcId="{C7DEF7FE-8B4C-594C-92CF-560C3DC2E911}" destId="{7540C69C-2169-44FE-ADCE-8E23502DCBD3}" srcOrd="1" destOrd="0" presId="urn:microsoft.com/office/officeart/2005/8/layout/vList5"/>
    <dgm:cxn modelId="{A9AAE817-CDA9-4408-A1D1-9BC55E13B053}" type="presParOf" srcId="{C7DEF7FE-8B4C-594C-92CF-560C3DC2E911}" destId="{595E6BE8-07B2-A24A-AB0B-D20BB10BCAFA}" srcOrd="2" destOrd="0" presId="urn:microsoft.com/office/officeart/2005/8/layout/vList5"/>
    <dgm:cxn modelId="{C6885793-B2B2-45FA-8A43-DE318F289F1F}" type="presParOf" srcId="{595E6BE8-07B2-A24A-AB0B-D20BB10BCAFA}" destId="{91549FCC-E9A0-B141-9774-A923F7381D2C}" srcOrd="0" destOrd="0" presId="urn:microsoft.com/office/officeart/2005/8/layout/vList5"/>
    <dgm:cxn modelId="{A546AC0D-BCB4-48DE-B724-C84C5010AB88}" type="presParOf" srcId="{595E6BE8-07B2-A24A-AB0B-D20BB10BCAFA}" destId="{5D650F7A-BFE6-DB4A-9105-E6E4F5F41C22}" srcOrd="1" destOrd="0" presId="urn:microsoft.com/office/officeart/2005/8/layout/vList5"/>
    <dgm:cxn modelId="{95041EF2-7D83-4609-8C2A-3C826CACC489}" type="presParOf" srcId="{C7DEF7FE-8B4C-594C-92CF-560C3DC2E911}" destId="{97830D75-5FBD-5748-854F-D54FFE7A529F}" srcOrd="3" destOrd="0" presId="urn:microsoft.com/office/officeart/2005/8/layout/vList5"/>
    <dgm:cxn modelId="{9227C39B-36F3-40A3-BA04-D2CB28E2CB2F}" type="presParOf" srcId="{C7DEF7FE-8B4C-594C-92CF-560C3DC2E911}" destId="{B7A87240-B48D-5F48-B158-74DA4F6C8380}" srcOrd="4" destOrd="0" presId="urn:microsoft.com/office/officeart/2005/8/layout/vList5"/>
    <dgm:cxn modelId="{7E83E1F7-2CF4-40F0-9D69-7507CDEFB55E}" type="presParOf" srcId="{B7A87240-B48D-5F48-B158-74DA4F6C8380}" destId="{CDA767FF-EAED-DB47-940B-5DAF300473EF}" srcOrd="0" destOrd="0" presId="urn:microsoft.com/office/officeart/2005/8/layout/vList5"/>
    <dgm:cxn modelId="{A91FEF8F-C06E-4684-85BA-F43DF0B0F36C}" type="presParOf" srcId="{B7A87240-B48D-5F48-B158-74DA4F6C8380}" destId="{559308A9-B2DA-C74B-997E-3C2A17F7D843}" srcOrd="1" destOrd="0" presId="urn:microsoft.com/office/officeart/2005/8/layout/vList5"/>
    <dgm:cxn modelId="{A7B329A3-CD8F-4B54-BEBB-1A216C17D20C}" type="presParOf" srcId="{C7DEF7FE-8B4C-594C-92CF-560C3DC2E911}" destId="{9ECFDBB3-6FDC-9746-82EB-4D9EA2B13284}" srcOrd="5" destOrd="0" presId="urn:microsoft.com/office/officeart/2005/8/layout/vList5"/>
    <dgm:cxn modelId="{2C663DEB-9493-4C4E-AC55-D1422290BF2D}" type="presParOf" srcId="{C7DEF7FE-8B4C-594C-92CF-560C3DC2E911}" destId="{D6AF9926-118A-4F4A-931C-CE11B48532DB}" srcOrd="6" destOrd="0" presId="urn:microsoft.com/office/officeart/2005/8/layout/vList5"/>
    <dgm:cxn modelId="{5619E0AF-B28D-465E-A271-CF69BB25F825}" type="presParOf" srcId="{D6AF9926-118A-4F4A-931C-CE11B48532DB}" destId="{7390C052-D57F-2345-A59A-DC77BC341A28}" srcOrd="0" destOrd="0" presId="urn:microsoft.com/office/officeart/2005/8/layout/vList5"/>
    <dgm:cxn modelId="{66F2A892-82D3-4337-8116-2A3810F4DC52}" type="presParOf" srcId="{D6AF9926-118A-4F4A-931C-CE11B48532DB}" destId="{D65C2623-45BD-DC45-B1B1-AD2A2C5740C3}" srcOrd="1" destOrd="0" presId="urn:microsoft.com/office/officeart/2005/8/layout/vList5"/>
    <dgm:cxn modelId="{15BED68E-ED41-4A18-A557-9336EED93890}" type="presParOf" srcId="{C7DEF7FE-8B4C-594C-92CF-560C3DC2E911}" destId="{C6E21C76-4BC8-9E43-B2AB-ECBC70D75A09}" srcOrd="7" destOrd="0" presId="urn:microsoft.com/office/officeart/2005/8/layout/vList5"/>
    <dgm:cxn modelId="{F5EFB9AC-EAB9-46DE-B4FB-549BC5EB9598}" type="presParOf" srcId="{C7DEF7FE-8B4C-594C-92CF-560C3DC2E911}" destId="{FD76C001-9DCC-554F-8A36-A8E7F7E927B8}" srcOrd="8" destOrd="0" presId="urn:microsoft.com/office/officeart/2005/8/layout/vList5"/>
    <dgm:cxn modelId="{41D6D5AB-84D8-4BB0-8B79-FC549B313A15}" type="presParOf" srcId="{FD76C001-9DCC-554F-8A36-A8E7F7E927B8}" destId="{45D2AFDD-45CA-754B-AA43-693B437746E5}" srcOrd="0" destOrd="0" presId="urn:microsoft.com/office/officeart/2005/8/layout/vList5"/>
    <dgm:cxn modelId="{B7EB0E0D-3ACF-43DC-BD61-6852D592B188}" type="presParOf" srcId="{FD76C001-9DCC-554F-8A36-A8E7F7E927B8}" destId="{E2722DC5-7D56-0D41-A1F0-8943119E8838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57150</xdr:rowOff>
    </xdr:from>
    <xdr:to>
      <xdr:col>12</xdr:col>
      <xdr:colOff>628679</xdr:colOff>
      <xdr:row>13</xdr:row>
      <xdr:rowOff>188714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3</xdr:col>
      <xdr:colOff>73478</xdr:colOff>
      <xdr:row>14</xdr:row>
      <xdr:rowOff>180975</xdr:rowOff>
    </xdr:from>
    <xdr:ext cx="8210550" cy="2114550"/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942" y="2847975"/>
          <a:ext cx="82105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116247</xdr:colOff>
      <xdr:row>6</xdr:row>
      <xdr:rowOff>160571</xdr:rowOff>
    </xdr:from>
    <xdr:to>
      <xdr:col>4</xdr:col>
      <xdr:colOff>1024562</xdr:colOff>
      <xdr:row>18</xdr:row>
      <xdr:rowOff>11906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4" t="47279" r="14990" b="15141"/>
        <a:stretch/>
      </xdr:blipFill>
      <xdr:spPr>
        <a:xfrm>
          <a:off x="116247" y="1315477"/>
          <a:ext cx="5307674" cy="2137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447673</xdr:colOff>
      <xdr:row>1</xdr:row>
      <xdr:rowOff>42860</xdr:rowOff>
    </xdr:from>
    <xdr:to>
      <xdr:col>21</xdr:col>
      <xdr:colOff>66675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02%20CONSULTORES/ROBERTO%20SAENZ/Proyecciones%20ISO%20Manab&#237;%20Santa%20Elena%202019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 2019-2020"/>
      <sheetName val="Proyección 2019-2025"/>
    </sheetNames>
    <sheetDataSet>
      <sheetData sheetId="0"/>
      <sheetData sheetId="1">
        <row r="4">
          <cell r="I4">
            <v>335144</v>
          </cell>
        </row>
        <row r="6">
          <cell r="I6">
            <v>129234</v>
          </cell>
        </row>
        <row r="9">
          <cell r="I9">
            <v>74176</v>
          </cell>
        </row>
        <row r="11">
          <cell r="I11">
            <v>277438</v>
          </cell>
        </row>
        <row r="12">
          <cell r="I12">
            <v>130067</v>
          </cell>
        </row>
        <row r="17">
          <cell r="I17">
            <v>63344</v>
          </cell>
        </row>
        <row r="18">
          <cell r="I18">
            <v>43125</v>
          </cell>
        </row>
        <row r="20">
          <cell r="I20">
            <v>66115</v>
          </cell>
        </row>
        <row r="22">
          <cell r="I22">
            <v>26378</v>
          </cell>
        </row>
        <row r="23">
          <cell r="I23">
            <v>26876</v>
          </cell>
        </row>
        <row r="24">
          <cell r="I24">
            <v>34375</v>
          </cell>
        </row>
        <row r="25">
          <cell r="I25">
            <v>25555</v>
          </cell>
        </row>
        <row r="31">
          <cell r="I31">
            <v>210917</v>
          </cell>
        </row>
        <row r="32">
          <cell r="I32">
            <v>127201</v>
          </cell>
        </row>
        <row r="33">
          <cell r="I33">
            <v>108372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topLeftCell="B1" zoomScale="70" zoomScaleNormal="70" workbookViewId="0">
      <selection activeCell="M4" sqref="M4"/>
    </sheetView>
  </sheetViews>
  <sheetFormatPr baseColWidth="10" defaultRowHeight="15" x14ac:dyDescent="0.25"/>
  <cols>
    <col min="3" max="3" width="13.28515625" bestFit="1" customWidth="1"/>
    <col min="4" max="4" width="16" customWidth="1"/>
    <col min="5" max="5" width="17.85546875" bestFit="1" customWidth="1"/>
    <col min="6" max="6" width="11.5703125" bestFit="1" customWidth="1"/>
  </cols>
  <sheetData>
    <row r="2" spans="3:6" x14ac:dyDescent="0.25">
      <c r="C2" s="4"/>
      <c r="D2" s="4" t="s">
        <v>20</v>
      </c>
      <c r="E2" s="4" t="s">
        <v>21</v>
      </c>
      <c r="F2" s="4" t="s">
        <v>22</v>
      </c>
    </row>
    <row r="3" spans="3:6" x14ac:dyDescent="0.25">
      <c r="C3" s="4" t="s">
        <v>23</v>
      </c>
      <c r="D3" s="19">
        <v>0</v>
      </c>
      <c r="E3" s="19">
        <v>15000</v>
      </c>
      <c r="F3" s="19">
        <v>0.56000000000000005</v>
      </c>
    </row>
    <row r="4" spans="3:6" x14ac:dyDescent="0.25">
      <c r="C4" s="4" t="s">
        <v>24</v>
      </c>
      <c r="D4" s="19">
        <v>15001</v>
      </c>
      <c r="E4" s="19">
        <v>50000</v>
      </c>
      <c r="F4" s="19">
        <v>0.61</v>
      </c>
    </row>
    <row r="5" spans="3:6" x14ac:dyDescent="0.25">
      <c r="C5" s="4" t="s">
        <v>25</v>
      </c>
      <c r="D5" s="19">
        <v>50001</v>
      </c>
      <c r="E5" s="19">
        <v>300000</v>
      </c>
      <c r="F5" s="19">
        <v>0.68</v>
      </c>
    </row>
    <row r="6" spans="3:6" x14ac:dyDescent="0.25">
      <c r="C6" s="4" t="s">
        <v>26</v>
      </c>
      <c r="D6" s="19">
        <v>300001</v>
      </c>
      <c r="E6" s="19">
        <v>500000</v>
      </c>
      <c r="F6" s="19">
        <v>0.75</v>
      </c>
    </row>
    <row r="7" spans="3:6" x14ac:dyDescent="0.25">
      <c r="C7" s="4" t="s">
        <v>27</v>
      </c>
      <c r="D7" s="19">
        <v>500001</v>
      </c>
      <c r="E7" s="19" t="s">
        <v>28</v>
      </c>
      <c r="F7" s="19">
        <v>0.98</v>
      </c>
    </row>
    <row r="8" spans="3:6" x14ac:dyDescent="0.25">
      <c r="D8" s="28"/>
      <c r="E8" s="28"/>
      <c r="F8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baseColWidth="10" defaultRowHeight="15" x14ac:dyDescent="0.25"/>
  <cols>
    <col min="1" max="1" width="2.28515625" bestFit="1" customWidth="1"/>
    <col min="2" max="2" width="30.5703125" customWidth="1"/>
    <col min="3" max="3" width="10.5703125" customWidth="1"/>
  </cols>
  <sheetData>
    <row r="1" spans="1:4" ht="15.75" x14ac:dyDescent="0.25">
      <c r="A1" s="4"/>
      <c r="B1" s="29" t="s">
        <v>51</v>
      </c>
      <c r="C1" s="42" t="s">
        <v>2</v>
      </c>
      <c r="D1" s="42"/>
    </row>
    <row r="2" spans="1:4" ht="15.75" x14ac:dyDescent="0.25">
      <c r="A2" s="33" t="s">
        <v>53</v>
      </c>
      <c r="B2" s="30" t="s">
        <v>52</v>
      </c>
      <c r="C2" s="43">
        <v>6400048</v>
      </c>
      <c r="D2" s="43"/>
    </row>
    <row r="3" spans="1:4" ht="31.5" x14ac:dyDescent="0.25">
      <c r="A3" s="33" t="s">
        <v>56</v>
      </c>
      <c r="B3" s="29" t="s">
        <v>44</v>
      </c>
      <c r="C3" s="44">
        <v>1.1299999999999999</v>
      </c>
      <c r="D3" s="45"/>
    </row>
    <row r="4" spans="1:4" ht="15.75" x14ac:dyDescent="0.25">
      <c r="A4" s="33" t="s">
        <v>57</v>
      </c>
      <c r="B4" s="31" t="s">
        <v>43</v>
      </c>
      <c r="C4" s="46">
        <v>12.949999999999998</v>
      </c>
      <c r="D4" s="47"/>
    </row>
    <row r="5" spans="1:4" ht="31.5" x14ac:dyDescent="0.25">
      <c r="A5" s="33" t="s">
        <v>54</v>
      </c>
      <c r="B5" s="32" t="s">
        <v>45</v>
      </c>
      <c r="C5" s="40">
        <v>29.998109400000001</v>
      </c>
      <c r="D5" s="41"/>
    </row>
    <row r="6" spans="1:4" ht="15.75" x14ac:dyDescent="0.25">
      <c r="A6" s="33" t="s">
        <v>55</v>
      </c>
      <c r="B6" s="32" t="s">
        <v>46</v>
      </c>
      <c r="C6" s="40">
        <v>2</v>
      </c>
      <c r="D6" s="41"/>
    </row>
    <row r="7" spans="1:4" ht="31.5" x14ac:dyDescent="0.25">
      <c r="A7" s="33" t="s">
        <v>58</v>
      </c>
      <c r="B7" s="30" t="s">
        <v>47</v>
      </c>
      <c r="C7" s="30" t="s">
        <v>65</v>
      </c>
      <c r="D7" s="7">
        <f>C2*$C$3</f>
        <v>7232054.2399999993</v>
      </c>
    </row>
    <row r="8" spans="1:4" ht="31.5" x14ac:dyDescent="0.25">
      <c r="A8" s="33" t="s">
        <v>59</v>
      </c>
      <c r="B8" s="30" t="s">
        <v>48</v>
      </c>
      <c r="C8" s="30" t="s">
        <v>66</v>
      </c>
      <c r="D8" s="7">
        <f>D7*$C$4/100</f>
        <v>936551.02407999977</v>
      </c>
    </row>
    <row r="9" spans="1:4" ht="47.25" x14ac:dyDescent="0.25">
      <c r="A9" s="33" t="s">
        <v>60</v>
      </c>
      <c r="B9" s="29" t="s">
        <v>49</v>
      </c>
      <c r="C9" s="29" t="s">
        <v>67</v>
      </c>
      <c r="D9" s="7">
        <f>D8*$C$5/100</f>
        <v>280947.60079033865</v>
      </c>
    </row>
    <row r="10" spans="1:4" ht="31.5" x14ac:dyDescent="0.25">
      <c r="A10" s="33" t="s">
        <v>61</v>
      </c>
      <c r="B10" s="29" t="s">
        <v>50</v>
      </c>
      <c r="C10" s="29" t="s">
        <v>68</v>
      </c>
      <c r="D10" s="7">
        <f>((D8*$C$6)/100)</f>
        <v>18731.020481599997</v>
      </c>
    </row>
    <row r="11" spans="1:4" ht="47.25" x14ac:dyDescent="0.25">
      <c r="A11" s="33" t="s">
        <v>62</v>
      </c>
      <c r="B11" s="29" t="s">
        <v>72</v>
      </c>
      <c r="C11" s="29" t="s">
        <v>69</v>
      </c>
      <c r="D11" s="8">
        <f>(D9+D10)/C2</f>
        <v>4.6824433390489986E-2</v>
      </c>
    </row>
    <row r="12" spans="1:4" ht="47.25" x14ac:dyDescent="0.25">
      <c r="A12" s="33" t="s">
        <v>63</v>
      </c>
      <c r="B12" s="29" t="s">
        <v>73</v>
      </c>
      <c r="C12" s="29" t="s">
        <v>70</v>
      </c>
      <c r="D12" s="7">
        <f>(D11*C2*365)/1000</f>
        <v>109382.69676425761</v>
      </c>
    </row>
    <row r="13" spans="1:4" ht="63" x14ac:dyDescent="0.25">
      <c r="A13" s="33" t="s">
        <v>64</v>
      </c>
      <c r="B13" s="29" t="s">
        <v>74</v>
      </c>
      <c r="C13" s="29" t="s">
        <v>71</v>
      </c>
      <c r="D13" s="7"/>
    </row>
  </sheetData>
  <mergeCells count="6">
    <mergeCell ref="C6:D6"/>
    <mergeCell ref="C1:D1"/>
    <mergeCell ref="C2:D2"/>
    <mergeCell ref="C3:D3"/>
    <mergeCell ref="C4:D4"/>
    <mergeCell ref="C5:D5"/>
  </mergeCells>
  <conditionalFormatting sqref="B10:B13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115" zoomScaleNormal="115" workbookViewId="0">
      <selection activeCell="M21" sqref="M21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3" max="3" width="14" customWidth="1"/>
    <col min="4" max="4" width="13.5703125" customWidth="1"/>
    <col min="6" max="6" width="12.7109375" customWidth="1"/>
    <col min="12" max="12" width="22.28515625" bestFit="1" customWidth="1"/>
    <col min="13" max="13" width="15.28515625" bestFit="1" customWidth="1"/>
  </cols>
  <sheetData>
    <row r="1" spans="1:15" ht="110.25" x14ac:dyDescent="0.25">
      <c r="A1" s="29" t="s">
        <v>0</v>
      </c>
      <c r="B1" s="29" t="s">
        <v>1</v>
      </c>
      <c r="C1" s="30" t="s">
        <v>81</v>
      </c>
      <c r="D1" s="29" t="s">
        <v>80</v>
      </c>
      <c r="E1" s="31" t="s">
        <v>43</v>
      </c>
      <c r="F1" s="32" t="s">
        <v>45</v>
      </c>
      <c r="G1" s="32" t="s">
        <v>99</v>
      </c>
      <c r="H1" s="30" t="s">
        <v>78</v>
      </c>
      <c r="I1" s="30" t="s">
        <v>79</v>
      </c>
      <c r="J1" s="29" t="s">
        <v>77</v>
      </c>
      <c r="K1" s="29" t="s">
        <v>76</v>
      </c>
      <c r="L1" s="29" t="s">
        <v>75</v>
      </c>
      <c r="M1" s="29" t="s">
        <v>100</v>
      </c>
    </row>
    <row r="2" spans="1:15" s="13" customFormat="1" ht="15.75" x14ac:dyDescent="0.25">
      <c r="A2" s="37" t="s">
        <v>2</v>
      </c>
      <c r="B2" s="37"/>
      <c r="C2" s="38">
        <v>6400048</v>
      </c>
      <c r="D2" s="37">
        <v>1.1299999999999999</v>
      </c>
      <c r="E2" s="5">
        <v>12.949999999999998</v>
      </c>
      <c r="F2" s="6">
        <v>29.998109400000001</v>
      </c>
      <c r="G2" s="6">
        <v>2</v>
      </c>
      <c r="H2" s="7">
        <f>C2*$D$2</f>
        <v>7232054.2399999993</v>
      </c>
      <c r="I2" s="7">
        <f>H2*$E$2/100</f>
        <v>936551.02407999977</v>
      </c>
      <c r="J2" s="7">
        <f>I2*$F$2/100</f>
        <v>280947.60079033865</v>
      </c>
      <c r="K2" s="7">
        <f>((I2*$G$2)/100)</f>
        <v>18731.020481599997</v>
      </c>
      <c r="L2" s="8">
        <f>(J2+K2)/C2</f>
        <v>4.6824433390489986E-2</v>
      </c>
      <c r="M2" s="7">
        <f>(L2*C2*365)/1000</f>
        <v>109382.69676425761</v>
      </c>
    </row>
    <row r="3" spans="1:15" ht="15.75" x14ac:dyDescent="0.25">
      <c r="A3" s="1" t="s">
        <v>3</v>
      </c>
      <c r="B3" s="2"/>
      <c r="C3" s="3">
        <v>1009217</v>
      </c>
      <c r="D3" s="4"/>
      <c r="E3" s="5"/>
      <c r="F3" s="6"/>
      <c r="G3" s="6"/>
      <c r="H3" s="7"/>
      <c r="I3" s="7"/>
      <c r="J3" s="7"/>
      <c r="K3" s="7"/>
      <c r="L3" s="8"/>
      <c r="M3" s="4"/>
    </row>
    <row r="4" spans="1:15" ht="15.75" x14ac:dyDescent="0.25">
      <c r="A4" s="4" t="s">
        <v>3</v>
      </c>
      <c r="B4" s="9" t="s">
        <v>4</v>
      </c>
      <c r="C4" s="3">
        <v>23253</v>
      </c>
      <c r="D4" s="10">
        <v>0.61</v>
      </c>
      <c r="E4" s="5">
        <v>12.949999999999998</v>
      </c>
      <c r="F4" s="6">
        <v>29.998109400000001</v>
      </c>
      <c r="G4" s="6">
        <v>2</v>
      </c>
      <c r="H4" s="7">
        <f>C4*D4</f>
        <v>14184.33</v>
      </c>
      <c r="I4" s="7">
        <f>H4*E4/100</f>
        <v>1836.8707349999997</v>
      </c>
      <c r="J4" s="7">
        <f>I4*F4/100</f>
        <v>551.02649262188402</v>
      </c>
      <c r="K4" s="7">
        <f>((I4*G4)/100)</f>
        <v>36.737414699999995</v>
      </c>
      <c r="L4" s="8">
        <f>(J4+K4)/C4</f>
        <v>2.5276906520529999E-2</v>
      </c>
      <c r="M4" s="10">
        <f>(L4*C4*365)/1000</f>
        <v>214.53382617248769</v>
      </c>
    </row>
    <row r="5" spans="1:15" ht="15.75" x14ac:dyDescent="0.25">
      <c r="A5" s="4" t="s">
        <v>3</v>
      </c>
      <c r="B5" s="9" t="s">
        <v>5</v>
      </c>
      <c r="C5" s="3">
        <v>18486</v>
      </c>
      <c r="D5" s="10">
        <v>0.61</v>
      </c>
      <c r="E5" s="5">
        <v>12.949999999999998</v>
      </c>
      <c r="F5" s="6">
        <v>29.998109400000001</v>
      </c>
      <c r="G5" s="6">
        <v>2</v>
      </c>
      <c r="H5" s="7">
        <f>C5*D5</f>
        <v>11276.46</v>
      </c>
      <c r="I5" s="7">
        <f>H5*E5/100</f>
        <v>1460.3015699999994</v>
      </c>
      <c r="J5" s="7">
        <f>I5*F5/100</f>
        <v>438.06286253851744</v>
      </c>
      <c r="K5" s="7">
        <f t="shared" ref="K5:K19" si="0">((I5*G5)/100)</f>
        <v>29.206031399999986</v>
      </c>
      <c r="L5" s="8">
        <f>(J5+K5)/C5</f>
        <v>2.5276906520529992E-2</v>
      </c>
      <c r="M5" s="10">
        <f t="shared" ref="M5:M19" si="1">(L5*C5*365)/1000</f>
        <v>170.55314628755886</v>
      </c>
    </row>
    <row r="6" spans="1:15" ht="15.75" x14ac:dyDescent="0.25">
      <c r="A6" s="4" t="s">
        <v>3</v>
      </c>
      <c r="B6" s="9" t="s">
        <v>6</v>
      </c>
      <c r="C6" s="3">
        <v>71083</v>
      </c>
      <c r="D6" s="10">
        <v>0.68</v>
      </c>
      <c r="E6" s="5">
        <v>12.949999999999998</v>
      </c>
      <c r="F6" s="6">
        <v>29.998109400000001</v>
      </c>
      <c r="G6" s="6">
        <v>2</v>
      </c>
      <c r="H6" s="7">
        <f t="shared" ref="H6:H19" si="2">C6*D6</f>
        <v>48336.44</v>
      </c>
      <c r="I6" s="7">
        <f t="shared" ref="I6:J19" si="3">H6*E6/100</f>
        <v>6259.5689799999991</v>
      </c>
      <c r="J6" s="7">
        <f t="shared" si="3"/>
        <v>1877.7523505888637</v>
      </c>
      <c r="K6" s="7">
        <f>((I6*G6)/100)</f>
        <v>125.19137959999998</v>
      </c>
      <c r="L6" s="8">
        <f t="shared" ref="L6:L19" si="4">(J6+K6)/C6</f>
        <v>2.8177535137639993E-2</v>
      </c>
      <c r="M6" s="10">
        <f t="shared" si="1"/>
        <v>731.07446151893521</v>
      </c>
    </row>
    <row r="7" spans="1:15" ht="15.75" x14ac:dyDescent="0.25">
      <c r="A7" s="4" t="s">
        <v>3</v>
      </c>
      <c r="B7" s="9" t="s">
        <v>7</v>
      </c>
      <c r="C7" s="3">
        <v>226477</v>
      </c>
      <c r="D7" s="10">
        <v>0.68</v>
      </c>
      <c r="E7" s="5">
        <v>12.949999999999998</v>
      </c>
      <c r="F7" s="6">
        <v>29.998109400000001</v>
      </c>
      <c r="G7" s="6">
        <v>2</v>
      </c>
      <c r="H7" s="7">
        <f t="shared" si="2"/>
        <v>154004.36000000002</v>
      </c>
      <c r="I7" s="7">
        <f t="shared" si="3"/>
        <v>19943.564619999997</v>
      </c>
      <c r="J7" s="7">
        <f t="shared" si="3"/>
        <v>5982.6923329672936</v>
      </c>
      <c r="K7" s="7">
        <f t="shared" si="0"/>
        <v>398.87129239999996</v>
      </c>
      <c r="L7" s="8">
        <f t="shared" si="4"/>
        <v>2.8177535137639997E-2</v>
      </c>
      <c r="M7" s="10">
        <f t="shared" si="1"/>
        <v>2329.2707232590619</v>
      </c>
    </row>
    <row r="8" spans="1:15" ht="15.75" x14ac:dyDescent="0.25">
      <c r="A8" s="4" t="s">
        <v>3</v>
      </c>
      <c r="B8" s="9" t="s">
        <v>8</v>
      </c>
      <c r="C8" s="3">
        <v>70294</v>
      </c>
      <c r="D8" s="10">
        <v>0.68</v>
      </c>
      <c r="E8" s="5">
        <v>12.949999999999998</v>
      </c>
      <c r="F8" s="6">
        <v>29.998109400000001</v>
      </c>
      <c r="G8" s="6">
        <v>2</v>
      </c>
      <c r="H8" s="7">
        <f t="shared" si="2"/>
        <v>47799.920000000006</v>
      </c>
      <c r="I8" s="7">
        <f t="shared" si="3"/>
        <v>6190.0896399999992</v>
      </c>
      <c r="J8" s="7">
        <f t="shared" si="3"/>
        <v>1856.9098621652658</v>
      </c>
      <c r="K8" s="7">
        <f t="shared" si="0"/>
        <v>123.80179279999999</v>
      </c>
      <c r="L8" s="8">
        <f t="shared" si="4"/>
        <v>2.8177535137639993E-2</v>
      </c>
      <c r="M8" s="10">
        <f t="shared" si="1"/>
        <v>722.95975406232196</v>
      </c>
      <c r="O8" s="18"/>
    </row>
    <row r="9" spans="1:15" ht="15.75" x14ac:dyDescent="0.25">
      <c r="A9" s="4" t="s">
        <v>3</v>
      </c>
      <c r="B9" s="9" t="s">
        <v>9</v>
      </c>
      <c r="C9" s="3">
        <v>55128</v>
      </c>
      <c r="D9" s="10">
        <v>0.68</v>
      </c>
      <c r="E9" s="5">
        <v>12.949999999999998</v>
      </c>
      <c r="F9" s="6">
        <v>29.998109400000001</v>
      </c>
      <c r="G9" s="6">
        <v>2</v>
      </c>
      <c r="H9" s="7">
        <f t="shared" si="2"/>
        <v>37487.040000000001</v>
      </c>
      <c r="I9" s="7">
        <f t="shared" si="3"/>
        <v>4854.5716799999991</v>
      </c>
      <c r="J9" s="7">
        <f t="shared" si="3"/>
        <v>1456.2797234678178</v>
      </c>
      <c r="K9" s="7">
        <f t="shared" si="0"/>
        <v>97.091433599999988</v>
      </c>
      <c r="L9" s="8">
        <f t="shared" si="4"/>
        <v>2.817753513764E-2</v>
      </c>
      <c r="M9" s="10">
        <f t="shared" si="1"/>
        <v>566.98047232975352</v>
      </c>
    </row>
    <row r="10" spans="1:15" s="13" customFormat="1" ht="15.75" x14ac:dyDescent="0.25">
      <c r="A10" s="2" t="s">
        <v>3</v>
      </c>
      <c r="B10" s="11" t="s">
        <v>10</v>
      </c>
      <c r="C10" s="3">
        <v>280029</v>
      </c>
      <c r="D10" s="12">
        <v>0.68</v>
      </c>
      <c r="E10" s="5">
        <v>12.949999999999998</v>
      </c>
      <c r="F10" s="6">
        <v>29.998109400000001</v>
      </c>
      <c r="G10" s="6">
        <v>2</v>
      </c>
      <c r="H10" s="7">
        <f t="shared" si="2"/>
        <v>190419.72</v>
      </c>
      <c r="I10" s="7">
        <f t="shared" si="3"/>
        <v>24659.353739999995</v>
      </c>
      <c r="J10" s="7">
        <f t="shared" si="3"/>
        <v>7397.3399122581895</v>
      </c>
      <c r="K10" s="7">
        <f t="shared" si="0"/>
        <v>493.18707479999989</v>
      </c>
      <c r="L10" s="8">
        <f t="shared" si="4"/>
        <v>2.8177535137639993E-2</v>
      </c>
      <c r="M10" s="12">
        <f t="shared" si="1"/>
        <v>2880.0423502762392</v>
      </c>
    </row>
    <row r="11" spans="1:15" ht="15.75" x14ac:dyDescent="0.25">
      <c r="A11" s="4" t="s">
        <v>3</v>
      </c>
      <c r="B11" s="9" t="s">
        <v>11</v>
      </c>
      <c r="C11" s="3">
        <v>20451</v>
      </c>
      <c r="D11" s="10">
        <v>0.61</v>
      </c>
      <c r="E11" s="5">
        <v>12.949999999999998</v>
      </c>
      <c r="F11" s="6">
        <v>29.998109400000001</v>
      </c>
      <c r="G11" s="6">
        <v>2</v>
      </c>
      <c r="H11" s="7">
        <f t="shared" si="2"/>
        <v>12475.11</v>
      </c>
      <c r="I11" s="7">
        <f t="shared" si="3"/>
        <v>1615.5267449999997</v>
      </c>
      <c r="J11" s="7">
        <f t="shared" si="3"/>
        <v>484.627480351359</v>
      </c>
      <c r="K11" s="7">
        <f t="shared" si="0"/>
        <v>32.310534899999993</v>
      </c>
      <c r="L11" s="8">
        <f t="shared" si="4"/>
        <v>2.5276906520529999E-2</v>
      </c>
      <c r="M11" s="10">
        <f t="shared" si="1"/>
        <v>188.68237556674606</v>
      </c>
    </row>
    <row r="12" spans="1:15" ht="15.75" x14ac:dyDescent="0.25">
      <c r="A12" s="4" t="s">
        <v>3</v>
      </c>
      <c r="B12" s="9" t="s">
        <v>12</v>
      </c>
      <c r="C12" s="3">
        <v>22025</v>
      </c>
      <c r="D12" s="10">
        <v>0.61</v>
      </c>
      <c r="E12" s="5">
        <v>12.949999999999998</v>
      </c>
      <c r="F12" s="6">
        <v>29.998109400000001</v>
      </c>
      <c r="G12" s="6">
        <v>2</v>
      </c>
      <c r="H12" s="7">
        <f t="shared" si="2"/>
        <v>13435.25</v>
      </c>
      <c r="I12" s="7">
        <f t="shared" si="3"/>
        <v>1739.8648749999995</v>
      </c>
      <c r="J12" s="7">
        <f t="shared" si="3"/>
        <v>521.9265686146731</v>
      </c>
      <c r="K12" s="7">
        <f t="shared" si="0"/>
        <v>34.797297499999992</v>
      </c>
      <c r="L12" s="8">
        <f t="shared" si="4"/>
        <v>2.5276906520529992E-2</v>
      </c>
      <c r="M12" s="10">
        <f t="shared" si="1"/>
        <v>203.20421113185569</v>
      </c>
    </row>
    <row r="13" spans="1:15" ht="15.75" x14ac:dyDescent="0.25">
      <c r="A13" s="4" t="s">
        <v>3</v>
      </c>
      <c r="B13" s="9" t="s">
        <v>13</v>
      </c>
      <c r="C13" s="3">
        <v>57159</v>
      </c>
      <c r="D13" s="10">
        <v>0.68</v>
      </c>
      <c r="E13" s="5">
        <v>12.949999999999998</v>
      </c>
      <c r="F13" s="6">
        <v>29.998109400000001</v>
      </c>
      <c r="G13" s="6">
        <v>2</v>
      </c>
      <c r="H13" s="7">
        <f t="shared" si="2"/>
        <v>38868.120000000003</v>
      </c>
      <c r="I13" s="7">
        <f t="shared" si="3"/>
        <v>5033.4215399999994</v>
      </c>
      <c r="J13" s="7">
        <f t="shared" si="3"/>
        <v>1509.9313001323646</v>
      </c>
      <c r="K13" s="7">
        <f t="shared" si="0"/>
        <v>100.66843079999998</v>
      </c>
      <c r="L13" s="8">
        <f t="shared" si="4"/>
        <v>2.8177535137639997E-2</v>
      </c>
      <c r="M13" s="10">
        <f t="shared" si="1"/>
        <v>587.86890179031309</v>
      </c>
    </row>
    <row r="14" spans="1:15" ht="15.75" x14ac:dyDescent="0.25">
      <c r="A14" s="4" t="s">
        <v>3</v>
      </c>
      <c r="B14" s="9" t="s">
        <v>14</v>
      </c>
      <c r="C14" s="3">
        <v>38341</v>
      </c>
      <c r="D14" s="10">
        <v>0.61</v>
      </c>
      <c r="E14" s="5">
        <v>12.949999999999998</v>
      </c>
      <c r="F14" s="6">
        <v>29.998109400000001</v>
      </c>
      <c r="G14" s="6">
        <v>2</v>
      </c>
      <c r="H14" s="7">
        <f t="shared" si="2"/>
        <v>23388.01</v>
      </c>
      <c r="I14" s="7">
        <f t="shared" si="3"/>
        <v>3028.7472949999992</v>
      </c>
      <c r="J14" s="7">
        <f t="shared" si="3"/>
        <v>908.56692700364044</v>
      </c>
      <c r="K14" s="7">
        <f t="shared" si="0"/>
        <v>60.574945899999982</v>
      </c>
      <c r="L14" s="8">
        <f t="shared" si="4"/>
        <v>2.5276906520529992E-2</v>
      </c>
      <c r="M14" s="10">
        <f t="shared" si="1"/>
        <v>353.73678360982876</v>
      </c>
      <c r="N14" s="18"/>
    </row>
    <row r="15" spans="1:15" ht="15.75" x14ac:dyDescent="0.25">
      <c r="A15" s="4" t="s">
        <v>3</v>
      </c>
      <c r="B15" s="9" t="s">
        <v>15</v>
      </c>
      <c r="C15" s="3">
        <v>126491</v>
      </c>
      <c r="D15" s="10">
        <v>0.68</v>
      </c>
      <c r="E15" s="5">
        <v>12.949999999999998</v>
      </c>
      <c r="F15" s="6">
        <v>29.998109400000001</v>
      </c>
      <c r="G15" s="6">
        <v>2</v>
      </c>
      <c r="H15" s="7">
        <f t="shared" si="2"/>
        <v>86013.88</v>
      </c>
      <c r="I15" s="7">
        <f t="shared" si="3"/>
        <v>11138.797459999998</v>
      </c>
      <c r="J15" s="7">
        <f t="shared" si="3"/>
        <v>3341.4286478952208</v>
      </c>
      <c r="K15" s="7">
        <f t="shared" si="0"/>
        <v>222.77594919999996</v>
      </c>
      <c r="L15" s="8">
        <f t="shared" si="4"/>
        <v>2.8177535137639997E-2</v>
      </c>
      <c r="M15" s="10">
        <f t="shared" si="1"/>
        <v>1300.9346779397556</v>
      </c>
    </row>
    <row r="16" spans="1:15" s="13" customFormat="1" ht="15.75" x14ac:dyDescent="0.25">
      <c r="A16" s="14" t="s">
        <v>16</v>
      </c>
      <c r="B16" s="15"/>
      <c r="C16" s="3">
        <f>SUM(C17:C19)</f>
        <v>308693</v>
      </c>
      <c r="D16" s="12"/>
      <c r="E16" s="5"/>
      <c r="F16" s="6"/>
      <c r="G16" s="6"/>
      <c r="H16" s="7"/>
      <c r="I16" s="7"/>
      <c r="J16" s="7"/>
      <c r="K16" s="7"/>
      <c r="L16" s="8"/>
      <c r="M16" s="12"/>
    </row>
    <row r="17" spans="1:14" ht="15.75" x14ac:dyDescent="0.25">
      <c r="A17" s="16" t="s">
        <v>16</v>
      </c>
      <c r="B17" s="9" t="s">
        <v>17</v>
      </c>
      <c r="C17" s="3">
        <v>95942</v>
      </c>
      <c r="D17" s="10">
        <v>0.68</v>
      </c>
      <c r="E17" s="5">
        <v>12.949999999999998</v>
      </c>
      <c r="F17" s="6">
        <v>29.998109400000001</v>
      </c>
      <c r="G17" s="6">
        <v>2</v>
      </c>
      <c r="H17" s="7">
        <f t="shared" si="2"/>
        <v>65240.560000000005</v>
      </c>
      <c r="I17" s="7">
        <f t="shared" si="3"/>
        <v>8448.6525199999978</v>
      </c>
      <c r="J17" s="7">
        <f t="shared" si="3"/>
        <v>2534.4360257754561</v>
      </c>
      <c r="K17" s="7">
        <f t="shared" si="0"/>
        <v>168.97305039999995</v>
      </c>
      <c r="L17" s="8">
        <f t="shared" si="4"/>
        <v>2.817753513763999E-2</v>
      </c>
      <c r="M17" s="10">
        <f t="shared" si="1"/>
        <v>986.74431280404144</v>
      </c>
      <c r="N17" s="18"/>
    </row>
    <row r="18" spans="1:14" ht="15.75" x14ac:dyDescent="0.25">
      <c r="A18" s="16" t="s">
        <v>16</v>
      </c>
      <c r="B18" s="9" t="s">
        <v>18</v>
      </c>
      <c r="C18" s="3">
        <v>68675</v>
      </c>
      <c r="D18" s="10">
        <v>0.68</v>
      </c>
      <c r="E18" s="5">
        <v>12.949999999999998</v>
      </c>
      <c r="F18" s="6">
        <v>29.998109400000001</v>
      </c>
      <c r="G18" s="6">
        <v>2</v>
      </c>
      <c r="H18" s="7">
        <f t="shared" si="2"/>
        <v>46699</v>
      </c>
      <c r="I18" s="7">
        <f t="shared" si="3"/>
        <v>6047.5204999999996</v>
      </c>
      <c r="J18" s="7">
        <f t="shared" si="3"/>
        <v>1814.141815577427</v>
      </c>
      <c r="K18" s="7">
        <f t="shared" si="0"/>
        <v>120.95040999999999</v>
      </c>
      <c r="L18" s="8">
        <f t="shared" si="4"/>
        <v>2.817753513764E-2</v>
      </c>
      <c r="M18" s="10">
        <f t="shared" si="1"/>
        <v>706.3086623357608</v>
      </c>
    </row>
    <row r="19" spans="1:14" ht="15.75" x14ac:dyDescent="0.25">
      <c r="A19" s="16" t="s">
        <v>16</v>
      </c>
      <c r="B19" s="9" t="s">
        <v>16</v>
      </c>
      <c r="C19" s="3">
        <v>144076</v>
      </c>
      <c r="D19" s="10">
        <v>0.68</v>
      </c>
      <c r="E19" s="5">
        <v>12.949999999999998</v>
      </c>
      <c r="F19" s="6">
        <v>29.998109400000001</v>
      </c>
      <c r="G19" s="6">
        <v>2</v>
      </c>
      <c r="H19" s="7">
        <f t="shared" si="2"/>
        <v>97971.680000000008</v>
      </c>
      <c r="I19" s="7">
        <f t="shared" si="3"/>
        <v>12687.332559999999</v>
      </c>
      <c r="J19" s="7">
        <f t="shared" si="3"/>
        <v>3805.9599012906201</v>
      </c>
      <c r="K19" s="7">
        <f t="shared" si="0"/>
        <v>253.74665119999997</v>
      </c>
      <c r="L19" s="8">
        <f t="shared" si="4"/>
        <v>2.8177535137639997E-2</v>
      </c>
      <c r="M19" s="10">
        <f t="shared" si="1"/>
        <v>1481.7928916590763</v>
      </c>
    </row>
    <row r="21" spans="1:14" ht="15.75" x14ac:dyDescent="0.25">
      <c r="L21" s="17" t="s">
        <v>19</v>
      </c>
      <c r="M21" s="18">
        <f>MAX(M4:M19)</f>
        <v>2880.0423502762392</v>
      </c>
    </row>
    <row r="22" spans="1:14" x14ac:dyDescent="0.25">
      <c r="A22" s="27" t="s">
        <v>37</v>
      </c>
    </row>
    <row r="23" spans="1:14" x14ac:dyDescent="0.25">
      <c r="A23" s="27" t="s">
        <v>36</v>
      </c>
    </row>
    <row r="24" spans="1:14" x14ac:dyDescent="0.25">
      <c r="A24" s="27" t="s">
        <v>39</v>
      </c>
    </row>
    <row r="26" spans="1:14" x14ac:dyDescent="0.25">
      <c r="B26" s="4"/>
      <c r="C26" s="4" t="s">
        <v>20</v>
      </c>
      <c r="D26" s="4" t="s">
        <v>21</v>
      </c>
      <c r="E26" s="4" t="s">
        <v>22</v>
      </c>
    </row>
    <row r="27" spans="1:14" x14ac:dyDescent="0.25">
      <c r="B27" s="4" t="s">
        <v>23</v>
      </c>
      <c r="C27" s="19">
        <v>0</v>
      </c>
      <c r="D27" s="19">
        <v>15000</v>
      </c>
      <c r="E27" s="19">
        <v>0.56000000000000005</v>
      </c>
    </row>
    <row r="28" spans="1:14" x14ac:dyDescent="0.25">
      <c r="B28" s="4" t="s">
        <v>24</v>
      </c>
      <c r="C28" s="19">
        <v>15001</v>
      </c>
      <c r="D28" s="19">
        <v>50000</v>
      </c>
      <c r="E28" s="19">
        <v>0.61</v>
      </c>
    </row>
    <row r="29" spans="1:14" x14ac:dyDescent="0.25">
      <c r="B29" s="4" t="s">
        <v>25</v>
      </c>
      <c r="C29" s="19">
        <v>50001</v>
      </c>
      <c r="D29" s="19">
        <v>300000</v>
      </c>
      <c r="E29" s="19">
        <v>0.68</v>
      </c>
    </row>
    <row r="30" spans="1:14" x14ac:dyDescent="0.25">
      <c r="B30" s="4" t="s">
        <v>26</v>
      </c>
      <c r="C30" s="19">
        <v>300001</v>
      </c>
      <c r="D30" s="19">
        <v>500000</v>
      </c>
      <c r="E30" s="19">
        <v>0.75</v>
      </c>
    </row>
    <row r="31" spans="1:14" x14ac:dyDescent="0.25">
      <c r="B31" s="4" t="s">
        <v>27</v>
      </c>
      <c r="C31" s="19">
        <v>500001</v>
      </c>
      <c r="D31" s="19" t="s">
        <v>28</v>
      </c>
      <c r="E31" s="19">
        <v>0.98</v>
      </c>
    </row>
  </sheetData>
  <conditionalFormatting sqref="L1:M1"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15" zoomScaleNormal="115" workbookViewId="0">
      <selection activeCell="A21" sqref="A21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3" max="3" width="14.28515625" customWidth="1"/>
    <col min="4" max="4" width="13.85546875" customWidth="1"/>
    <col min="8" max="8" width="12.5703125" customWidth="1"/>
    <col min="12" max="12" width="22.28515625" bestFit="1" customWidth="1"/>
    <col min="13" max="13" width="15.28515625" bestFit="1" customWidth="1"/>
  </cols>
  <sheetData>
    <row r="1" spans="1:13" ht="110.25" x14ac:dyDescent="0.25">
      <c r="A1" s="29" t="s">
        <v>0</v>
      </c>
      <c r="B1" s="29" t="s">
        <v>1</v>
      </c>
      <c r="C1" s="30" t="s">
        <v>96</v>
      </c>
      <c r="D1" s="29" t="s">
        <v>80</v>
      </c>
      <c r="E1" s="31" t="s">
        <v>43</v>
      </c>
      <c r="F1" s="32" t="s">
        <v>45</v>
      </c>
      <c r="G1" s="32" t="s">
        <v>99</v>
      </c>
      <c r="H1" s="30" t="s">
        <v>78</v>
      </c>
      <c r="I1" s="30" t="s">
        <v>79</v>
      </c>
      <c r="J1" s="29" t="s">
        <v>77</v>
      </c>
      <c r="K1" s="29" t="s">
        <v>76</v>
      </c>
      <c r="L1" s="29" t="s">
        <v>75</v>
      </c>
      <c r="M1" s="29" t="s">
        <v>101</v>
      </c>
    </row>
    <row r="2" spans="1:13" ht="15.75" x14ac:dyDescent="0.25">
      <c r="A2" s="1" t="s">
        <v>3</v>
      </c>
      <c r="B2" s="2"/>
      <c r="C2" s="3"/>
      <c r="D2" s="4"/>
      <c r="E2" s="5"/>
      <c r="F2" s="6"/>
      <c r="G2" s="6"/>
      <c r="H2" s="7"/>
      <c r="I2" s="7"/>
      <c r="J2" s="7"/>
      <c r="K2" s="7"/>
      <c r="L2" s="8"/>
      <c r="M2" s="7"/>
    </row>
    <row r="3" spans="1:13" ht="15.75" x14ac:dyDescent="0.25">
      <c r="A3" s="4" t="s">
        <v>3</v>
      </c>
      <c r="B3" s="9" t="s">
        <v>4</v>
      </c>
      <c r="C3" s="3">
        <f>'[1]Proyección 2019-2025'!$I$23</f>
        <v>26876</v>
      </c>
      <c r="D3" s="10">
        <v>0.61</v>
      </c>
      <c r="E3" s="5">
        <v>12.949999999999998</v>
      </c>
      <c r="F3" s="6">
        <v>29.998109400000001</v>
      </c>
      <c r="G3" s="6">
        <v>2</v>
      </c>
      <c r="H3" s="7">
        <f>C3*D3</f>
        <v>16394.36</v>
      </c>
      <c r="I3" s="7">
        <f>H3*E3/100</f>
        <v>2123.0696199999998</v>
      </c>
      <c r="J3" s="7">
        <f>I3*F3/100</f>
        <v>636.88074724576427</v>
      </c>
      <c r="K3" s="7">
        <f>((I3*G3)/100)</f>
        <v>42.461392399999994</v>
      </c>
      <c r="L3" s="8">
        <f t="shared" ref="L3:L14" si="0">(J3+K3)/C3</f>
        <v>2.5276906520529999E-2</v>
      </c>
      <c r="M3" s="10">
        <f>(L3*C3*365)/1000</f>
        <v>247.95988097070395</v>
      </c>
    </row>
    <row r="4" spans="1:13" ht="15.75" x14ac:dyDescent="0.25">
      <c r="A4" s="4" t="s">
        <v>3</v>
      </c>
      <c r="B4" s="9" t="s">
        <v>5</v>
      </c>
      <c r="C4" s="3">
        <f>'[1]Proyección 2019-2025'!$I$24</f>
        <v>34375</v>
      </c>
      <c r="D4" s="10">
        <v>0.61</v>
      </c>
      <c r="E4" s="5">
        <v>12.949999999999998</v>
      </c>
      <c r="F4" s="6">
        <v>29.998109400000001</v>
      </c>
      <c r="G4" s="6">
        <v>2</v>
      </c>
      <c r="H4" s="7">
        <f>C4*D4</f>
        <v>20968.75</v>
      </c>
      <c r="I4" s="7">
        <f t="shared" ref="I4:J18" si="1">H4*E4/100</f>
        <v>2715.4531249999995</v>
      </c>
      <c r="J4" s="7">
        <f t="shared" si="1"/>
        <v>814.58459914321861</v>
      </c>
      <c r="K4" s="7">
        <f t="shared" ref="K4:K18" si="2">((I4*G4)/100)</f>
        <v>54.309062499999989</v>
      </c>
      <c r="L4" s="8">
        <f t="shared" si="0"/>
        <v>2.5276906520529996E-2</v>
      </c>
      <c r="M4" s="10">
        <f t="shared" ref="M4:M18" si="3">(L4*C4*365)/1000</f>
        <v>317.14618649977479</v>
      </c>
    </row>
    <row r="5" spans="1:13" ht="15.75" x14ac:dyDescent="0.25">
      <c r="A5" s="4" t="s">
        <v>3</v>
      </c>
      <c r="B5" s="9" t="s">
        <v>6</v>
      </c>
      <c r="C5" s="3">
        <f>'[1]Proyección 2019-2025'!$I$9</f>
        <v>74176</v>
      </c>
      <c r="D5" s="10">
        <v>0.68</v>
      </c>
      <c r="E5" s="5">
        <v>12.949999999999998</v>
      </c>
      <c r="F5" s="6">
        <v>29.998109400000001</v>
      </c>
      <c r="G5" s="6">
        <v>2</v>
      </c>
      <c r="H5" s="7">
        <f>C5*D5</f>
        <v>50439.68</v>
      </c>
      <c r="I5" s="7">
        <f>H5*E5/100</f>
        <v>6531.9385599999987</v>
      </c>
      <c r="J5" s="7">
        <f>I5*F5/100</f>
        <v>1959.4580751695842</v>
      </c>
      <c r="K5" s="7">
        <f>((I5*G5)/100)</f>
        <v>130.63877119999998</v>
      </c>
      <c r="L5" s="8">
        <f t="shared" si="0"/>
        <v>2.817753513763999E-2</v>
      </c>
      <c r="M5" s="10">
        <f>(L5*C5*365)/1000</f>
        <v>762.88534892489815</v>
      </c>
    </row>
    <row r="6" spans="1:13" ht="15.75" x14ac:dyDescent="0.25">
      <c r="A6" s="4" t="s">
        <v>3</v>
      </c>
      <c r="B6" s="9" t="s">
        <v>7</v>
      </c>
      <c r="C6" s="3">
        <f>'[1]Proyección 2019-2025'!$I$11</f>
        <v>277438</v>
      </c>
      <c r="D6" s="10">
        <v>0.68</v>
      </c>
      <c r="E6" s="5">
        <v>12.949999999999998</v>
      </c>
      <c r="F6" s="6">
        <v>29.998109400000001</v>
      </c>
      <c r="G6" s="6">
        <v>2</v>
      </c>
      <c r="H6" s="7">
        <f t="shared" ref="H6:H18" si="4">C6*D6</f>
        <v>188657.84000000003</v>
      </c>
      <c r="I6" s="7">
        <f t="shared" si="1"/>
        <v>24431.190279999999</v>
      </c>
      <c r="J6" s="7">
        <f t="shared" si="1"/>
        <v>7328.8951879165661</v>
      </c>
      <c r="K6" s="7">
        <f t="shared" si="2"/>
        <v>488.62380559999997</v>
      </c>
      <c r="L6" s="8">
        <f t="shared" si="0"/>
        <v>2.817753513764E-2</v>
      </c>
      <c r="M6" s="10">
        <f t="shared" si="3"/>
        <v>2853.3944326335468</v>
      </c>
    </row>
    <row r="7" spans="1:13" ht="15.75" x14ac:dyDescent="0.25">
      <c r="A7" s="4" t="s">
        <v>3</v>
      </c>
      <c r="B7" s="9" t="s">
        <v>8</v>
      </c>
      <c r="C7" s="3">
        <f>'[1]Proyección 2019-2025'!$I$12</f>
        <v>130067</v>
      </c>
      <c r="D7" s="10">
        <v>0.68</v>
      </c>
      <c r="E7" s="5">
        <v>12.949999999999998</v>
      </c>
      <c r="F7" s="6">
        <v>29.998109400000001</v>
      </c>
      <c r="G7" s="6">
        <v>2</v>
      </c>
      <c r="H7" s="7">
        <f t="shared" si="4"/>
        <v>88445.560000000012</v>
      </c>
      <c r="I7" s="7">
        <f t="shared" si="1"/>
        <v>11453.700019999998</v>
      </c>
      <c r="J7" s="7">
        <f t="shared" si="1"/>
        <v>3435.8934623474215</v>
      </c>
      <c r="K7" s="7">
        <f t="shared" si="2"/>
        <v>229.07400039999996</v>
      </c>
      <c r="L7" s="8">
        <f t="shared" si="0"/>
        <v>2.8177535137639997E-2</v>
      </c>
      <c r="M7" s="10">
        <f>(L7*C7*365)/1000</f>
        <v>1337.7131239028088</v>
      </c>
    </row>
    <row r="8" spans="1:13" ht="15.75" x14ac:dyDescent="0.25">
      <c r="A8" s="4" t="s">
        <v>3</v>
      </c>
      <c r="B8" s="9" t="s">
        <v>9</v>
      </c>
      <c r="C8" s="3">
        <f>'[1]Proyección 2019-2025'!$I$20</f>
        <v>66115</v>
      </c>
      <c r="D8" s="10">
        <v>0.68</v>
      </c>
      <c r="E8" s="5">
        <v>12.949999999999998</v>
      </c>
      <c r="F8" s="6">
        <v>29.998109400000001</v>
      </c>
      <c r="G8" s="6">
        <v>2</v>
      </c>
      <c r="H8" s="7">
        <f t="shared" si="4"/>
        <v>44958.200000000004</v>
      </c>
      <c r="I8" s="7">
        <f t="shared" si="1"/>
        <v>5822.0868999999993</v>
      </c>
      <c r="J8" s="7">
        <f t="shared" si="1"/>
        <v>1746.5159976250684</v>
      </c>
      <c r="K8" s="7">
        <f t="shared" si="2"/>
        <v>116.44173799999999</v>
      </c>
      <c r="L8" s="8">
        <f t="shared" si="0"/>
        <v>2.8177535137639997E-2</v>
      </c>
      <c r="M8" s="10">
        <f t="shared" si="3"/>
        <v>679.97957350314994</v>
      </c>
    </row>
    <row r="9" spans="1:13" s="13" customFormat="1" ht="15.75" x14ac:dyDescent="0.25">
      <c r="A9" s="2" t="s">
        <v>3</v>
      </c>
      <c r="B9" s="11" t="s">
        <v>10</v>
      </c>
      <c r="C9" s="3">
        <f>'[1]Proyección 2019-2025'!$I$4</f>
        <v>335144</v>
      </c>
      <c r="D9" s="12">
        <v>0.75</v>
      </c>
      <c r="E9" s="5">
        <v>12.949999999999998</v>
      </c>
      <c r="F9" s="6">
        <v>29.998109400000001</v>
      </c>
      <c r="G9" s="6">
        <v>2</v>
      </c>
      <c r="H9" s="7">
        <f t="shared" si="4"/>
        <v>251358</v>
      </c>
      <c r="I9" s="7">
        <f t="shared" si="1"/>
        <v>32550.86099999999</v>
      </c>
      <c r="J9" s="7">
        <f t="shared" si="1"/>
        <v>9764.6428934219311</v>
      </c>
      <c r="K9" s="7">
        <f t="shared" si="2"/>
        <v>651.01721999999984</v>
      </c>
      <c r="L9" s="8">
        <f t="shared" si="0"/>
        <v>3.1078163754749991E-2</v>
      </c>
      <c r="M9" s="10">
        <f t="shared" si="3"/>
        <v>3801.7159413990048</v>
      </c>
    </row>
    <row r="10" spans="1:13" ht="15.75" x14ac:dyDescent="0.25">
      <c r="A10" s="4" t="s">
        <v>3</v>
      </c>
      <c r="B10" s="9" t="s">
        <v>11</v>
      </c>
      <c r="C10" s="3">
        <f>'[1]Proyección 2019-2025'!$I$22</f>
        <v>26378</v>
      </c>
      <c r="D10" s="10">
        <v>0.61</v>
      </c>
      <c r="E10" s="5">
        <v>12.949999999999998</v>
      </c>
      <c r="F10" s="6">
        <v>29.998109400000001</v>
      </c>
      <c r="G10" s="6">
        <v>2</v>
      </c>
      <c r="H10" s="7">
        <f t="shared" si="4"/>
        <v>16090.58</v>
      </c>
      <c r="I10" s="7">
        <f t="shared" si="1"/>
        <v>2083.7301099999995</v>
      </c>
      <c r="J10" s="7">
        <f t="shared" si="1"/>
        <v>625.07963799854019</v>
      </c>
      <c r="K10" s="7">
        <f t="shared" si="2"/>
        <v>41.674602199999988</v>
      </c>
      <c r="L10" s="8">
        <f t="shared" si="0"/>
        <v>2.5276906520529992E-2</v>
      </c>
      <c r="M10" s="10">
        <f t="shared" si="3"/>
        <v>243.36529767246716</v>
      </c>
    </row>
    <row r="11" spans="1:13" ht="15.75" x14ac:dyDescent="0.25">
      <c r="A11" s="4" t="s">
        <v>3</v>
      </c>
      <c r="B11" s="9" t="s">
        <v>12</v>
      </c>
      <c r="C11" s="3">
        <f>'[1]Proyección 2019-2025'!$I$25</f>
        <v>25555</v>
      </c>
      <c r="D11" s="10">
        <v>0.61</v>
      </c>
      <c r="E11" s="5">
        <v>12.949999999999998</v>
      </c>
      <c r="F11" s="6">
        <v>29.998109400000001</v>
      </c>
      <c r="G11" s="6">
        <v>2</v>
      </c>
      <c r="H11" s="7">
        <f t="shared" si="4"/>
        <v>15588.55</v>
      </c>
      <c r="I11" s="7">
        <f t="shared" si="1"/>
        <v>2018.7172249999994</v>
      </c>
      <c r="J11" s="7">
        <f t="shared" si="1"/>
        <v>605.57700163214406</v>
      </c>
      <c r="K11" s="7">
        <f t="shared" si="2"/>
        <v>40.374344499999985</v>
      </c>
      <c r="L11" s="8">
        <f t="shared" si="0"/>
        <v>2.5276906520529996E-2</v>
      </c>
      <c r="M11" s="10">
        <f t="shared" si="3"/>
        <v>235.77224133823259</v>
      </c>
    </row>
    <row r="12" spans="1:13" ht="15.75" x14ac:dyDescent="0.25">
      <c r="A12" s="4" t="s">
        <v>3</v>
      </c>
      <c r="B12" s="9" t="s">
        <v>13</v>
      </c>
      <c r="C12" s="3">
        <f>'[1]Proyección 2019-2025'!$I$17</f>
        <v>63344</v>
      </c>
      <c r="D12" s="10">
        <v>0.68</v>
      </c>
      <c r="E12" s="5">
        <v>12.949999999999998</v>
      </c>
      <c r="F12" s="6">
        <v>29.998109400000001</v>
      </c>
      <c r="G12" s="6">
        <v>2</v>
      </c>
      <c r="H12" s="7">
        <f t="shared" si="4"/>
        <v>43073.920000000006</v>
      </c>
      <c r="I12" s="7">
        <f t="shared" si="1"/>
        <v>5578.0726399999994</v>
      </c>
      <c r="J12" s="7">
        <f t="shared" si="1"/>
        <v>1673.316332958668</v>
      </c>
      <c r="K12" s="7">
        <f t="shared" si="2"/>
        <v>111.56145279999998</v>
      </c>
      <c r="L12" s="8">
        <f t="shared" si="0"/>
        <v>2.8177535137639997E-2</v>
      </c>
      <c r="M12" s="10">
        <f t="shared" si="3"/>
        <v>651.4803918019137</v>
      </c>
    </row>
    <row r="13" spans="1:13" ht="15.75" x14ac:dyDescent="0.25">
      <c r="A13" s="4" t="s">
        <v>3</v>
      </c>
      <c r="B13" s="9" t="s">
        <v>14</v>
      </c>
      <c r="C13" s="3">
        <f>'[1]Proyección 2019-2025'!$I$18</f>
        <v>43125</v>
      </c>
      <c r="D13" s="10">
        <v>0.61</v>
      </c>
      <c r="E13" s="5">
        <v>12.949999999999998</v>
      </c>
      <c r="F13" s="6">
        <v>29.998109400000001</v>
      </c>
      <c r="G13" s="6">
        <v>2</v>
      </c>
      <c r="H13" s="7">
        <f t="shared" si="4"/>
        <v>26306.25</v>
      </c>
      <c r="I13" s="7">
        <f t="shared" si="1"/>
        <v>3406.6593749999993</v>
      </c>
      <c r="J13" s="7">
        <f t="shared" si="1"/>
        <v>1021.9334061978561</v>
      </c>
      <c r="K13" s="7">
        <f t="shared" si="2"/>
        <v>68.133187499999991</v>
      </c>
      <c r="L13" s="8">
        <f t="shared" si="0"/>
        <v>2.5276906520529999E-2</v>
      </c>
      <c r="M13" s="10">
        <f t="shared" si="3"/>
        <v>397.87430669971752</v>
      </c>
    </row>
    <row r="14" spans="1:13" ht="15.75" x14ac:dyDescent="0.25">
      <c r="A14" s="4" t="s">
        <v>3</v>
      </c>
      <c r="B14" s="9" t="s">
        <v>15</v>
      </c>
      <c r="C14" s="3">
        <f>'[1]Proyección 2019-2025'!$I$6</f>
        <v>129234</v>
      </c>
      <c r="D14" s="10">
        <v>0.68</v>
      </c>
      <c r="E14" s="5">
        <v>12.949999999999998</v>
      </c>
      <c r="F14" s="6">
        <v>29.998109400000001</v>
      </c>
      <c r="G14" s="6">
        <v>2</v>
      </c>
      <c r="H14" s="7">
        <f t="shared" si="4"/>
        <v>87879.12000000001</v>
      </c>
      <c r="I14" s="7">
        <f t="shared" si="1"/>
        <v>11380.346039999999</v>
      </c>
      <c r="J14" s="7">
        <f t="shared" si="1"/>
        <v>3413.8886551777673</v>
      </c>
      <c r="K14" s="7">
        <f t="shared" si="2"/>
        <v>227.60692079999998</v>
      </c>
      <c r="L14" s="8">
        <f t="shared" si="0"/>
        <v>2.8177535137639997E-2</v>
      </c>
      <c r="M14" s="10">
        <f t="shared" si="3"/>
        <v>1329.1458852318851</v>
      </c>
    </row>
    <row r="15" spans="1:13" s="13" customFormat="1" ht="15.75" x14ac:dyDescent="0.25">
      <c r="A15" s="14" t="s">
        <v>16</v>
      </c>
      <c r="B15" s="15"/>
      <c r="C15" s="3"/>
      <c r="D15" s="12"/>
      <c r="E15" s="5"/>
      <c r="F15" s="6"/>
      <c r="G15" s="6"/>
      <c r="H15" s="7"/>
      <c r="I15" s="7"/>
      <c r="J15" s="7"/>
      <c r="K15" s="7"/>
      <c r="L15" s="8"/>
      <c r="M15" s="10"/>
    </row>
    <row r="16" spans="1:13" ht="15.75" x14ac:dyDescent="0.25">
      <c r="A16" s="16" t="s">
        <v>16</v>
      </c>
      <c r="B16" s="9" t="s">
        <v>17</v>
      </c>
      <c r="C16" s="3">
        <f>'[1]Proyección 2019-2025'!$I$32</f>
        <v>127201</v>
      </c>
      <c r="D16" s="10">
        <v>0.68</v>
      </c>
      <c r="E16" s="5">
        <v>12.949999999999998</v>
      </c>
      <c r="F16" s="6">
        <v>29.998109400000001</v>
      </c>
      <c r="G16" s="6">
        <v>2</v>
      </c>
      <c r="H16" s="7">
        <f t="shared" si="4"/>
        <v>86496.680000000008</v>
      </c>
      <c r="I16" s="7">
        <f t="shared" si="1"/>
        <v>11201.320059999998</v>
      </c>
      <c r="J16" s="7">
        <f t="shared" si="1"/>
        <v>3360.1842458429451</v>
      </c>
      <c r="K16" s="7">
        <f t="shared" si="2"/>
        <v>224.02640119999995</v>
      </c>
      <c r="L16" s="8">
        <f>(J16+K16)/C16</f>
        <v>2.8177535137639993E-2</v>
      </c>
      <c r="M16" s="10">
        <f t="shared" si="3"/>
        <v>1308.2368861706748</v>
      </c>
    </row>
    <row r="17" spans="1:13" ht="15.75" x14ac:dyDescent="0.25">
      <c r="A17" s="16" t="s">
        <v>16</v>
      </c>
      <c r="B17" s="9" t="s">
        <v>18</v>
      </c>
      <c r="C17" s="3">
        <f>'[1]Proyección 2019-2025'!$I$33</f>
        <v>108372</v>
      </c>
      <c r="D17" s="10">
        <v>0.68</v>
      </c>
      <c r="E17" s="5">
        <v>12.949999999999998</v>
      </c>
      <c r="F17" s="6">
        <v>29.998109400000001</v>
      </c>
      <c r="G17" s="6">
        <v>2</v>
      </c>
      <c r="H17" s="7">
        <f t="shared" si="4"/>
        <v>73692.960000000006</v>
      </c>
      <c r="I17" s="7">
        <f t="shared" si="1"/>
        <v>9543.2383199999986</v>
      </c>
      <c r="J17" s="7">
        <f t="shared" si="1"/>
        <v>2862.7910715363214</v>
      </c>
      <c r="K17" s="7">
        <f t="shared" si="2"/>
        <v>190.86476639999998</v>
      </c>
      <c r="L17" s="8">
        <f>(J17+K17)/C17</f>
        <v>2.8177535137639993E-2</v>
      </c>
      <c r="M17" s="10">
        <f t="shared" si="3"/>
        <v>1114.5843808467573</v>
      </c>
    </row>
    <row r="18" spans="1:13" ht="15.75" x14ac:dyDescent="0.25">
      <c r="A18" s="16" t="s">
        <v>16</v>
      </c>
      <c r="B18" s="9" t="s">
        <v>16</v>
      </c>
      <c r="C18" s="3">
        <f>'[1]Proyección 2019-2025'!$I$31</f>
        <v>210917</v>
      </c>
      <c r="D18" s="10">
        <v>0.68</v>
      </c>
      <c r="E18" s="5">
        <v>12.949999999999998</v>
      </c>
      <c r="F18" s="6">
        <v>29.998109400000001</v>
      </c>
      <c r="G18" s="6">
        <v>2</v>
      </c>
      <c r="H18" s="7">
        <f t="shared" si="4"/>
        <v>143423.56</v>
      </c>
      <c r="I18" s="7">
        <f t="shared" si="1"/>
        <v>18573.351019999998</v>
      </c>
      <c r="J18" s="7">
        <f t="shared" si="1"/>
        <v>5571.6541582256159</v>
      </c>
      <c r="K18" s="7">
        <f t="shared" si="2"/>
        <v>371.46702039999997</v>
      </c>
      <c r="L18" s="8">
        <f>(J18+K18)/C18</f>
        <v>2.817753513764E-2</v>
      </c>
      <c r="M18" s="10">
        <f t="shared" si="3"/>
        <v>2169.23923019835</v>
      </c>
    </row>
    <row r="20" spans="1:13" ht="15.75" x14ac:dyDescent="0.25">
      <c r="L20" s="17" t="s">
        <v>19</v>
      </c>
      <c r="M20" s="18">
        <f>MAX(M3:M18)</f>
        <v>3801.7159413990048</v>
      </c>
    </row>
    <row r="21" spans="1:13" x14ac:dyDescent="0.25">
      <c r="A21" s="27" t="s">
        <v>35</v>
      </c>
    </row>
    <row r="22" spans="1:13" x14ac:dyDescent="0.25">
      <c r="A22" s="27" t="s">
        <v>40</v>
      </c>
    </row>
    <row r="23" spans="1:13" x14ac:dyDescent="0.25">
      <c r="A23" s="27" t="s">
        <v>38</v>
      </c>
    </row>
    <row r="27" spans="1:13" x14ac:dyDescent="0.25">
      <c r="B27" s="4"/>
      <c r="C27" s="4" t="s">
        <v>20</v>
      </c>
      <c r="D27" s="4" t="s">
        <v>21</v>
      </c>
      <c r="E27" s="4" t="s">
        <v>22</v>
      </c>
    </row>
    <row r="28" spans="1:13" x14ac:dyDescent="0.25">
      <c r="B28" s="4" t="s">
        <v>23</v>
      </c>
      <c r="C28" s="19">
        <v>0</v>
      </c>
      <c r="D28" s="19">
        <v>15000</v>
      </c>
      <c r="E28" s="19">
        <v>0.56000000000000005</v>
      </c>
    </row>
    <row r="29" spans="1:13" x14ac:dyDescent="0.25">
      <c r="B29" s="4" t="s">
        <v>24</v>
      </c>
      <c r="C29" s="19">
        <v>15001</v>
      </c>
      <c r="D29" s="19">
        <v>50000</v>
      </c>
      <c r="E29" s="19">
        <v>0.61</v>
      </c>
    </row>
    <row r="30" spans="1:13" x14ac:dyDescent="0.25">
      <c r="B30" s="4" t="s">
        <v>25</v>
      </c>
      <c r="C30" s="19">
        <v>50001</v>
      </c>
      <c r="D30" s="19">
        <v>300000</v>
      </c>
      <c r="E30" s="19">
        <v>0.68</v>
      </c>
    </row>
    <row r="31" spans="1:13" x14ac:dyDescent="0.25">
      <c r="B31" s="4" t="s">
        <v>26</v>
      </c>
      <c r="C31" s="19">
        <v>300001</v>
      </c>
      <c r="D31" s="19">
        <v>500000</v>
      </c>
      <c r="E31" s="19">
        <v>0.75</v>
      </c>
    </row>
    <row r="32" spans="1:13" x14ac:dyDescent="0.25">
      <c r="B32" s="4" t="s">
        <v>27</v>
      </c>
      <c r="C32" s="19">
        <v>500001</v>
      </c>
      <c r="D32" s="19" t="s">
        <v>28</v>
      </c>
      <c r="E32" s="19">
        <v>0.98</v>
      </c>
    </row>
  </sheetData>
  <conditionalFormatting sqref="L1:M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60" zoomScaleNormal="160" workbookViewId="0">
      <selection activeCell="B22" sqref="B22:C22"/>
    </sheetView>
  </sheetViews>
  <sheetFormatPr baseColWidth="10" defaultRowHeight="15" x14ac:dyDescent="0.25"/>
  <cols>
    <col min="4" max="4" width="31.7109375" customWidth="1"/>
    <col min="5" max="5" width="21.85546875" customWidth="1"/>
  </cols>
  <sheetData>
    <row r="1" spans="1:11" x14ac:dyDescent="0.25">
      <c r="A1" s="4"/>
      <c r="B1" s="48" t="s">
        <v>97</v>
      </c>
      <c r="C1" s="48"/>
      <c r="D1" s="48"/>
      <c r="E1" s="25" t="s">
        <v>31</v>
      </c>
    </row>
    <row r="2" spans="1:11" s="20" customFormat="1" ht="30.75" customHeight="1" x14ac:dyDescent="0.25">
      <c r="A2" s="25" t="s">
        <v>42</v>
      </c>
      <c r="B2" s="26" t="s">
        <v>102</v>
      </c>
      <c r="C2" s="26" t="s">
        <v>103</v>
      </c>
      <c r="D2" s="26" t="s">
        <v>41</v>
      </c>
      <c r="E2" s="26" t="s">
        <v>98</v>
      </c>
      <c r="I2"/>
      <c r="J2"/>
      <c r="K2"/>
    </row>
    <row r="3" spans="1:11" x14ac:dyDescent="0.25">
      <c r="A3" s="21" t="s">
        <v>29</v>
      </c>
      <c r="B3" s="22">
        <f>SUM('trash 2025'!M3:M14)</f>
        <v>12858.432610578104</v>
      </c>
      <c r="C3" s="22">
        <f>SUM('trash 2010'!M4:M15)</f>
        <v>10249.841683944858</v>
      </c>
      <c r="D3" s="21">
        <f>(B3-C3)/C3</f>
        <v>0.2545006066502753</v>
      </c>
      <c r="E3" s="21">
        <f>(D3/15)*5</f>
        <v>8.4833535550091765E-2</v>
      </c>
    </row>
    <row r="4" spans="1:11" x14ac:dyDescent="0.25">
      <c r="A4" s="23" t="s">
        <v>30</v>
      </c>
      <c r="B4" s="24">
        <f>SUM('trash 2025'!M16:M18)</f>
        <v>4592.0604972157817</v>
      </c>
      <c r="C4" s="24">
        <f>SUM('trash 2010'!M17:M19)</f>
        <v>3174.8458667988784</v>
      </c>
      <c r="D4" s="23">
        <f>(B4-C4)/C4</f>
        <v>0.44638848305598122</v>
      </c>
      <c r="E4" s="23">
        <f>(D4/15)*5</f>
        <v>0.14879616101866039</v>
      </c>
    </row>
    <row r="5" spans="1:11" x14ac:dyDescent="0.25">
      <c r="B5" s="18"/>
      <c r="D5" s="18"/>
      <c r="E5" s="18"/>
    </row>
    <row r="6" spans="1:11" x14ac:dyDescent="0.25">
      <c r="B6" s="18"/>
    </row>
    <row r="22" spans="2:3" x14ac:dyDescent="0.25">
      <c r="B22" s="18"/>
      <c r="C22" s="18"/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baseColWidth="10" defaultRowHeight="15" x14ac:dyDescent="0.25"/>
  <sheetData>
    <row r="1" spans="1:3" x14ac:dyDescent="0.25">
      <c r="A1" s="39" t="s">
        <v>32</v>
      </c>
      <c r="B1" s="39" t="s">
        <v>33</v>
      </c>
      <c r="C1" s="39" t="s">
        <v>34</v>
      </c>
    </row>
    <row r="2" spans="1:3" x14ac:dyDescent="0.25">
      <c r="A2" s="4">
        <v>6</v>
      </c>
      <c r="B2" s="4">
        <v>2010</v>
      </c>
      <c r="C2" s="4">
        <f>'calculo trash'!E4</f>
        <v>0.14879616101866039</v>
      </c>
    </row>
    <row r="3" spans="1:3" x14ac:dyDescent="0.25">
      <c r="A3" s="4">
        <v>7</v>
      </c>
      <c r="B3" s="4">
        <v>2010</v>
      </c>
      <c r="C3" s="4">
        <f>'calculo trash'!E3</f>
        <v>8.4833535550091765E-2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workbookViewId="0">
      <selection activeCell="D2" sqref="D2"/>
    </sheetView>
  </sheetViews>
  <sheetFormatPr baseColWidth="10" defaultRowHeight="15" x14ac:dyDescent="0.25"/>
  <cols>
    <col min="3" max="3" width="12.5703125" bestFit="1" customWidth="1"/>
    <col min="5" max="5" width="16.5703125" bestFit="1" customWidth="1"/>
  </cols>
  <sheetData>
    <row r="1" spans="2:5" x14ac:dyDescent="0.25">
      <c r="D1" t="s">
        <v>105</v>
      </c>
    </row>
    <row r="2" spans="2:5" x14ac:dyDescent="0.25">
      <c r="B2" s="49" t="s">
        <v>42</v>
      </c>
      <c r="C2" s="49" t="s">
        <v>104</v>
      </c>
      <c r="D2" s="49">
        <v>2010</v>
      </c>
      <c r="E2" s="50">
        <v>2025</v>
      </c>
    </row>
    <row r="3" spans="2:5" x14ac:dyDescent="0.25">
      <c r="B3" s="48" t="s">
        <v>30</v>
      </c>
      <c r="C3" s="35" t="s">
        <v>30</v>
      </c>
      <c r="D3" s="36">
        <v>1481.7928916590763</v>
      </c>
      <c r="E3" s="36">
        <v>2169.23923019835</v>
      </c>
    </row>
    <row r="4" spans="2:5" x14ac:dyDescent="0.25">
      <c r="B4" s="48"/>
      <c r="C4" s="35" t="s">
        <v>82</v>
      </c>
      <c r="D4" s="36">
        <v>986.74431280404144</v>
      </c>
      <c r="E4" s="36">
        <v>1308.2368861706748</v>
      </c>
    </row>
    <row r="5" spans="2:5" x14ac:dyDescent="0.25">
      <c r="B5" s="48"/>
      <c r="C5" s="35" t="s">
        <v>83</v>
      </c>
      <c r="D5" s="36">
        <v>706.3086623357608</v>
      </c>
      <c r="E5" s="36">
        <v>1114.5843808467573</v>
      </c>
    </row>
    <row r="6" spans="2:5" x14ac:dyDescent="0.25">
      <c r="B6" s="48" t="s">
        <v>29</v>
      </c>
      <c r="C6" s="35" t="s">
        <v>84</v>
      </c>
      <c r="D6" s="36">
        <v>2880.0423502762392</v>
      </c>
      <c r="E6" s="36">
        <v>3801.7159413990048</v>
      </c>
    </row>
    <row r="7" spans="2:5" x14ac:dyDescent="0.25">
      <c r="B7" s="48"/>
      <c r="C7" s="35" t="s">
        <v>85</v>
      </c>
      <c r="D7" s="36">
        <v>2329.2707232590619</v>
      </c>
      <c r="E7" s="36">
        <v>2853.3944326335468</v>
      </c>
    </row>
    <row r="8" spans="2:5" x14ac:dyDescent="0.25">
      <c r="B8" s="48"/>
      <c r="C8" s="35" t="s">
        <v>86</v>
      </c>
      <c r="D8" s="36">
        <v>1300.9346779397556</v>
      </c>
      <c r="E8" s="36">
        <v>1329.1458852318851</v>
      </c>
    </row>
    <row r="9" spans="2:5" x14ac:dyDescent="0.25">
      <c r="B9" s="48"/>
      <c r="C9" s="35" t="s">
        <v>87</v>
      </c>
      <c r="D9" s="36">
        <v>731.07446151893521</v>
      </c>
      <c r="E9" s="36">
        <v>762.88534892489815</v>
      </c>
    </row>
    <row r="10" spans="2:5" x14ac:dyDescent="0.25">
      <c r="B10" s="48"/>
      <c r="C10" s="35" t="s">
        <v>88</v>
      </c>
      <c r="D10" s="36">
        <v>722.95975406232196</v>
      </c>
      <c r="E10" s="36">
        <v>1337.7131239028088</v>
      </c>
    </row>
    <row r="11" spans="2:5" x14ac:dyDescent="0.25">
      <c r="B11" s="48"/>
      <c r="C11" s="35" t="s">
        <v>89</v>
      </c>
      <c r="D11" s="36">
        <v>587.86890179031309</v>
      </c>
      <c r="E11" s="36">
        <v>651.4803918019137</v>
      </c>
    </row>
    <row r="12" spans="2:5" x14ac:dyDescent="0.25">
      <c r="B12" s="48"/>
      <c r="C12" s="35" t="s">
        <v>90</v>
      </c>
      <c r="D12" s="36">
        <v>566.98047232975352</v>
      </c>
      <c r="E12" s="36">
        <v>679.97957350314994</v>
      </c>
    </row>
    <row r="13" spans="2:5" x14ac:dyDescent="0.25">
      <c r="B13" s="48"/>
      <c r="C13" s="35" t="s">
        <v>91</v>
      </c>
      <c r="D13" s="36">
        <v>353.73678360982876</v>
      </c>
      <c r="E13" s="36">
        <v>397.87430669971752</v>
      </c>
    </row>
    <row r="14" spans="2:5" x14ac:dyDescent="0.25">
      <c r="B14" s="48"/>
      <c r="C14" s="35" t="s">
        <v>92</v>
      </c>
      <c r="D14" s="36">
        <v>214.53382617248769</v>
      </c>
      <c r="E14" s="36">
        <v>247.95988097070395</v>
      </c>
    </row>
    <row r="15" spans="2:5" x14ac:dyDescent="0.25">
      <c r="B15" s="48"/>
      <c r="C15" s="35" t="s">
        <v>93</v>
      </c>
      <c r="D15" s="36">
        <v>203.20421113185569</v>
      </c>
      <c r="E15" s="36">
        <v>235.77224133823259</v>
      </c>
    </row>
    <row r="16" spans="2:5" x14ac:dyDescent="0.25">
      <c r="B16" s="48"/>
      <c r="C16" s="35" t="s">
        <v>94</v>
      </c>
      <c r="D16" s="36">
        <v>188.68237556674606</v>
      </c>
      <c r="E16" s="36">
        <v>243.36529767246716</v>
      </c>
    </row>
    <row r="17" spans="2:5" x14ac:dyDescent="0.25">
      <c r="B17" s="48"/>
      <c r="C17" s="35" t="s">
        <v>95</v>
      </c>
      <c r="D17" s="36">
        <v>170.55314628755886</v>
      </c>
      <c r="E17" s="36">
        <v>317.14618649977479</v>
      </c>
    </row>
    <row r="19" spans="2:5" x14ac:dyDescent="0.25">
      <c r="C19" t="s">
        <v>30</v>
      </c>
      <c r="D19" s="34">
        <f>MEDIAN(D3:D5)</f>
        <v>986.74431280404144</v>
      </c>
      <c r="E19" s="34">
        <f>MEDIAN(E3:E5)</f>
        <v>1308.2368861706748</v>
      </c>
    </row>
    <row r="20" spans="2:5" x14ac:dyDescent="0.25">
      <c r="C20" t="s">
        <v>29</v>
      </c>
      <c r="D20" s="34">
        <f>MEDIAN(D6:D17)</f>
        <v>577.42468706003331</v>
      </c>
      <c r="E20" s="34">
        <f>MEDIAN(E6:E17)</f>
        <v>665.72998265253182</v>
      </c>
    </row>
  </sheetData>
  <sortState ref="B7:E18">
    <sortCondition descending="1" ref="D25"/>
  </sortState>
  <mergeCells count="2">
    <mergeCell ref="B3:B5"/>
    <mergeCell ref="B6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RESIDUOS MAE</vt:lpstr>
      <vt:lpstr>METODOLOGÍA</vt:lpstr>
      <vt:lpstr>trash 2010</vt:lpstr>
      <vt:lpstr>trash 2025</vt:lpstr>
      <vt:lpstr>calculo trash</vt:lpstr>
      <vt:lpstr>cw_trash_trend</vt:lpstr>
      <vt:lpstr>gráficos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CONTROL-PC</dc:creator>
  <cp:lastModifiedBy>H&amp;HProyectos</cp:lastModifiedBy>
  <dcterms:created xsi:type="dcterms:W3CDTF">2019-05-28T15:57:24Z</dcterms:created>
  <dcterms:modified xsi:type="dcterms:W3CDTF">2020-03-10T14:59:31Z</dcterms:modified>
</cp:coreProperties>
</file>